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nicelma.vieira\Desktop\"/>
    </mc:Choice>
  </mc:AlternateContent>
  <bookViews>
    <workbookView xWindow="0" yWindow="0" windowWidth="24000" windowHeight="9630" tabRatio="756" activeTab="1"/>
  </bookViews>
  <sheets>
    <sheet name="Capa" sheetId="6" r:id="rId1"/>
    <sheet name="Orçamento" sheetId="1" r:id="rId2"/>
    <sheet name="Resumo" sheetId="2" state="hidden" r:id="rId3"/>
    <sheet name="Cronograma Fisíco-Financeiro" sheetId="3" r:id="rId4"/>
    <sheet name="BDI - Serviços" sheetId="4" r:id="rId5"/>
    <sheet name="BDI-Equipamentos" sheetId="10" r:id="rId6"/>
    <sheet name="Composição" sheetId="9" r:id="rId7"/>
    <sheet name="Composições" sheetId="5" state="hidden" r:id="rId8"/>
    <sheet name="Mapa de Cotação" sheetId="13" r:id="rId9"/>
    <sheet name="Mem. Cálculo (3)" sheetId="15" state="hidden" r:id="rId10"/>
    <sheet name="Mem Cálculo" sheetId="7" state="hidden" r:id="rId11"/>
    <sheet name="Mem Cálculo (2)" sheetId="12" state="hidden" r:id="rId12"/>
    <sheet name="Mem Cálculo Hidrossanitário" sheetId="14" state="hidden" r:id="rId13"/>
    <sheet name="SINAPI 092021" sheetId="17"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s>
  <definedNames>
    <definedName name="_xlnm._FilterDatabase" localSheetId="1" hidden="1">Orçamento!$10:$526</definedName>
    <definedName name="_ind100">#REF!</definedName>
    <definedName name="_mem2">'[1]Mat Asf'!$H$37</definedName>
    <definedName name="_prd1">#REF!</definedName>
    <definedName name="_prt1">#REF!</definedName>
    <definedName name="_RET1">#REF!</definedName>
    <definedName name="abc">'[2]Aterro PonteSul'!#REF!</definedName>
    <definedName name="_xlnm.Print_Area" localSheetId="4">'BDI - Serviços'!$A$1:$H$40</definedName>
    <definedName name="_xlnm.Print_Area" localSheetId="5">'BDI-Equipamentos'!$A$1:$H$33</definedName>
    <definedName name="_xlnm.Print_Area" localSheetId="0">Capa!$A$1:$D$49</definedName>
    <definedName name="_xlnm.Print_Area" localSheetId="6">Composição!$A$1:$G$2167</definedName>
    <definedName name="_xlnm.Print_Area" localSheetId="7">Composições!$A$1:$F$383</definedName>
    <definedName name="_xlnm.Print_Area" localSheetId="3">'Cronograma Fisíco-Financeiro'!$A$1:$AL$31</definedName>
    <definedName name="_xlnm.Print_Area" localSheetId="8">'Mapa de Cotação'!$A$1:$J$46</definedName>
    <definedName name="_xlnm.Print_Area" localSheetId="1">Orçamento!$A$1:$P$528</definedName>
    <definedName name="_xlnm.Print_Area" localSheetId="2">Resumo!$A$1:$AG$40</definedName>
    <definedName name="_xlnm.Print_Area">#REF!</definedName>
    <definedName name="areafog">#REF!</definedName>
    <definedName name="areatsd">#REF!</definedName>
    <definedName name="areatss">#REF!</definedName>
    <definedName name="aterro">'[2]Aterro PonteSul'!#REF!</definedName>
    <definedName name="bacia">#REF!</definedName>
    <definedName name="bbdcc15">#REF!</definedName>
    <definedName name="bbdcc20">#REF!</definedName>
    <definedName name="bbdcc25">#REF!</definedName>
    <definedName name="bbdcc30">#REF!</definedName>
    <definedName name="bbdtc04">#REF!</definedName>
    <definedName name="bbdtc06">#REF!</definedName>
    <definedName name="bbdtc08">#REF!</definedName>
    <definedName name="bbdtc10">#REF!</definedName>
    <definedName name="bbdtc12">#REF!</definedName>
    <definedName name="bbdtc15">#REF!</definedName>
    <definedName name="bbscc15">#REF!</definedName>
    <definedName name="bbscc20">#REF!</definedName>
    <definedName name="bbscc25">#REF!</definedName>
    <definedName name="bbscc30">#REF!</definedName>
    <definedName name="bbstc04">#REF!</definedName>
    <definedName name="bbstc06">#REF!</definedName>
    <definedName name="bbstc08">#REF!</definedName>
    <definedName name="bbstc10">#REF!</definedName>
    <definedName name="bbstc12">#REF!</definedName>
    <definedName name="bbstc15">#REF!</definedName>
    <definedName name="bbtcc15">[2]DMT_EV!#REF!</definedName>
    <definedName name="bbtcc20">[2]DMT_EV!#REF!</definedName>
    <definedName name="bbtcc25">[2]DMT_EV!#REF!</definedName>
    <definedName name="bbtcc30">[2]DMT_EV!#REF!</definedName>
    <definedName name="bbttc04">#REF!</definedName>
    <definedName name="bbttc06">#REF!</definedName>
    <definedName name="bbttc08">#REF!</definedName>
    <definedName name="bbttc10">#REF!</definedName>
    <definedName name="bbttc12">#REF!</definedName>
    <definedName name="bbttc15">#REF!</definedName>
    <definedName name="betume">#REF!</definedName>
    <definedName name="cabeca">#REF!</definedName>
    <definedName name="cabeca1">#REF!</definedName>
    <definedName name="cabeçalho">#REF!</definedName>
    <definedName name="cabeçalho1">#REF!</definedName>
    <definedName name="cbdcc15">#REF!</definedName>
    <definedName name="cbdcc20">#REF!</definedName>
    <definedName name="cbdcc25">#REF!</definedName>
    <definedName name="cbdcc30">#REF!</definedName>
    <definedName name="cbdtc04">#REF!</definedName>
    <definedName name="cbdtc06">#REF!</definedName>
    <definedName name="cbdtc08">#REF!</definedName>
    <definedName name="cbdtc10">#REF!</definedName>
    <definedName name="cbdtc12">#REF!</definedName>
    <definedName name="cbdtc15">#REF!</definedName>
    <definedName name="cbscc15">#REF!</definedName>
    <definedName name="cbscc20">#REF!</definedName>
    <definedName name="cbscc25">#REF!</definedName>
    <definedName name="cbscc30">#REF!</definedName>
    <definedName name="cbstc04">#REF!</definedName>
    <definedName name="cbstc06">#REF!</definedName>
    <definedName name="cbstc08">#REF!</definedName>
    <definedName name="cbstc10">#REF!</definedName>
    <definedName name="cbstc12">#REF!</definedName>
    <definedName name="cbstc15">#REF!</definedName>
    <definedName name="cbtcc15">[2]DMT_EV!#REF!</definedName>
    <definedName name="cbtcc20">[2]DMT_EV!#REF!</definedName>
    <definedName name="cbtcc25">[2]DMT_EV!#REF!</definedName>
    <definedName name="cbtcc30">[2]DMT_EV!#REF!</definedName>
    <definedName name="cbttc04">#REF!</definedName>
    <definedName name="cbttc06">#REF!</definedName>
    <definedName name="cbttc08">#REF!</definedName>
    <definedName name="cbttc10">#REF!</definedName>
    <definedName name="cbttc12">#REF!</definedName>
    <definedName name="cbttc15">#REF!</definedName>
    <definedName name="ccerca">#REF!</definedName>
    <definedName name="cesar">#REF!</definedName>
    <definedName name="cm_30">#REF!</definedName>
    <definedName name="comp100">#REF!</definedName>
    <definedName name="comp95">#REF!</definedName>
    <definedName name="compala">#REF!</definedName>
    <definedName name="COMPOS">[3]Plan1!$A$2:$D$4073</definedName>
    <definedName name="conap">#REF!</definedName>
    <definedName name="conass">#REF!</definedName>
    <definedName name="connum">#REF!</definedName>
    <definedName name="conpro">#REF!</definedName>
    <definedName name="contrato">#REF!</definedName>
    <definedName name="corte">#REF!</definedName>
    <definedName name="DATA">#REF!</definedName>
    <definedName name="defensa">#REF!</definedName>
    <definedName name="dmt_1000">#REF!</definedName>
    <definedName name="dmt_1200">#REF!</definedName>
    <definedName name="dmt_1400">#REF!</definedName>
    <definedName name="dmt_200">#REF!</definedName>
    <definedName name="dmt_400">#REF!</definedName>
    <definedName name="dmt_50">#REF!</definedName>
    <definedName name="dmt_600">#REF!</definedName>
    <definedName name="dmt_800">#REF!</definedName>
    <definedName name="drena">#REF!</definedName>
    <definedName name="dreno">#REF!</definedName>
    <definedName name="dtipo1">#REF!</definedName>
    <definedName name="dtipo2">#REF!</definedName>
    <definedName name="empo2">#REF!</definedName>
    <definedName name="Empola2">#REF!</definedName>
    <definedName name="Empolo2">#REF!</definedName>
    <definedName name="empolo3">#REF!</definedName>
    <definedName name="eng">'[1]Mat Asf'!$C$36</definedName>
    <definedName name="engfiscal">#REF!</definedName>
    <definedName name="engm1">#REF!</definedName>
    <definedName name="engm2">#REF!</definedName>
    <definedName name="engmds">#REF!</definedName>
    <definedName name="escavd">#REF!</definedName>
    <definedName name="escavgd">#REF!</definedName>
    <definedName name="escavgs">#REF!</definedName>
    <definedName name="escavgt">[2]DMT_EV!#REF!</definedName>
    <definedName name="escavs">#REF!</definedName>
    <definedName name="escavt">#REF!</definedName>
    <definedName name="etipo1">#REF!</definedName>
    <definedName name="etipo2">#REF!</definedName>
    <definedName name="faixa">#REF!</definedName>
    <definedName name="fator100">#REF!</definedName>
    <definedName name="fator50">#REF!</definedName>
    <definedName name="fdreno">#REF!</definedName>
    <definedName name="fir">[4]RELATÓRIO!$B$12</definedName>
    <definedName name="firma">#REF!</definedName>
    <definedName name="foac">#REF!</definedName>
    <definedName name="foae">#REF!</definedName>
    <definedName name="foc">#REF!</definedName>
    <definedName name="FOG">#REF!</definedName>
    <definedName name="fpavi">#REF!</definedName>
    <definedName name="fsinal">#REF!</definedName>
    <definedName name="fterra">#REF!</definedName>
    <definedName name="grama">#REF!</definedName>
    <definedName name="_xlnm.Recorder">#REF!</definedName>
    <definedName name="Guias">#REF!</definedName>
    <definedName name="horad6">#REF!</definedName>
    <definedName name="horad8">#REF!</definedName>
    <definedName name="imparea">#REF!</definedName>
    <definedName name="ksinal">'[5]Indice de Reajuste'!#REF!</definedName>
    <definedName name="licerra">#REF!</definedName>
    <definedName name="limata">#REF!</definedName>
    <definedName name="luis">'[4]REAJU (2)'!$H$35</definedName>
    <definedName name="marco">#REF!</definedName>
    <definedName name="mds">#REF!</definedName>
    <definedName name="Mem">'[1]Mat Asf'!$C$37</definedName>
    <definedName name="mo_base">#REF!</definedName>
    <definedName name="mo_sub_base">#REF!</definedName>
    <definedName name="mobase">#REF!</definedName>
    <definedName name="mocomercial">#REF!</definedName>
    <definedName name="molocal">#REF!</definedName>
    <definedName name="mosub">#REF!</definedName>
    <definedName name="muro">#REF!</definedName>
    <definedName name="nÁID">'[2]Aterro PonteSul'!#REF!</definedName>
    <definedName name="OAC">#REF!</definedName>
    <definedName name="OAE">#REF!</definedName>
    <definedName name="obra">#REF!</definedName>
    <definedName name="OCOM">#REF!</definedName>
    <definedName name="Orçamento">#REF!</definedName>
    <definedName name="ordem">#REF!</definedName>
    <definedName name="orlando">#REF!</definedName>
    <definedName name="pal1x1">#REF!</definedName>
    <definedName name="patrolamento">#REF!</definedName>
    <definedName name="pavi">#REF!</definedName>
    <definedName name="pcat">#REF!</definedName>
    <definedName name="pdmt">#REF!</definedName>
    <definedName name="pdmt1000">#REF!</definedName>
    <definedName name="pdmt1200">#REF!</definedName>
    <definedName name="pdmt200">#REF!</definedName>
    <definedName name="pdmt400">#REF!</definedName>
    <definedName name="pdmt50">#REF!</definedName>
    <definedName name="pdmt600">#REF!</definedName>
    <definedName name="pdmt800">#REF!</definedName>
    <definedName name="PEDREIRA">#REF!</definedName>
    <definedName name="perac">#REF!</definedName>
    <definedName name="persim">#REF!</definedName>
    <definedName name="pil2x05">#REF!</definedName>
    <definedName name="pil2x1">#REF!</definedName>
    <definedName name="pir">#REF!</definedName>
    <definedName name="portfiscal">#REF!</definedName>
    <definedName name="portm1">#REF!</definedName>
    <definedName name="portm2">#REF!</definedName>
    <definedName name="pro">#REF!</definedName>
    <definedName name="pz">#REF!</definedName>
    <definedName name="rdreno">#REF!</definedName>
    <definedName name="reatd">#REF!</definedName>
    <definedName name="reatgd">#REF!</definedName>
    <definedName name="reatgs">#REF!</definedName>
    <definedName name="reatgt">[2]DMT_EV!#REF!</definedName>
    <definedName name="reats">#REF!</definedName>
    <definedName name="reatt">#REF!</definedName>
    <definedName name="referência">#REF!</definedName>
    <definedName name="REGULA">#REF!</definedName>
    <definedName name="REMOÇÃO">#REF!</definedName>
    <definedName name="roac">#REF!</definedName>
    <definedName name="roae">#REF!</definedName>
    <definedName name="roc">#REF!</definedName>
    <definedName name="rodovia">#REF!</definedName>
    <definedName name="rpavi">#REF!</definedName>
    <definedName name="RR_2C">#REF!</definedName>
    <definedName name="rrcerca">#REF!</definedName>
    <definedName name="rsinal">#REF!</definedName>
    <definedName name="rterra">#REF!</definedName>
    <definedName name="saterro">#REF!</definedName>
    <definedName name="scat">#REF!</definedName>
    <definedName name="scorte">#REF!</definedName>
    <definedName name="sdmt">#REF!</definedName>
    <definedName name="sdmt1000">#REF!</definedName>
    <definedName name="sdmt1200">#REF!</definedName>
    <definedName name="sdmt200">#REF!</definedName>
    <definedName name="sdmt400">#REF!</definedName>
    <definedName name="sdmt50">#REF!</definedName>
    <definedName name="sdmt600">#REF!</definedName>
    <definedName name="sdmt800">#REF!</definedName>
    <definedName name="Serviços">[6]Serviços!$A$3:$E$1403</definedName>
    <definedName name="Serviços_1">[7]Serviços!$A$3:$AE$2694</definedName>
    <definedName name="Serviços_10">[7]Serviços!$A$3:$AE$2694</definedName>
    <definedName name="Serviços_11">[7]Serviços!$A$3:$AE$2694</definedName>
    <definedName name="Serviços_12">[7]Serviços!$A$3:$AE$2694</definedName>
    <definedName name="Serviços_2">[7]Serviços!$A$3:$AE$2694</definedName>
    <definedName name="Serviços_3">[7]Serviços!$A$3:$AE$2694</definedName>
    <definedName name="Serviços_4">[7]Serviços!$A$3:$AE$2694</definedName>
    <definedName name="Serviços_5">[7]Serviços!$A$3:$AE$2694</definedName>
    <definedName name="Serviços_6">[7]Serviços!$A$3:$AE$2694</definedName>
    <definedName name="Serviços_7">[7]Serviços!$A$3:$AE$2694</definedName>
    <definedName name="Serviços_8">[7]Serviços!$A$3:$AE$2694</definedName>
    <definedName name="Serviços_9">[7]Serviços!$A$3:$AE$2694</definedName>
    <definedName name="SINALI">#REF!</definedName>
    <definedName name="subrog">#REF!</definedName>
    <definedName name="tcat">#REF!</definedName>
    <definedName name="terra">#REF!</definedName>
    <definedName name="teste">#REF!</definedName>
    <definedName name="teste2">#REF!</definedName>
    <definedName name="_xlnm.Print_Titles" localSheetId="6">Composição!$1:$3</definedName>
    <definedName name="_xlnm.Print_Titles" localSheetId="7">Composições!$1:$6</definedName>
    <definedName name="_xlnm.Print_Titles" localSheetId="3">'Cronograma Fisíco-Financeiro'!$A:$E,'Cronograma Fisíco-Financeiro'!$1:$9</definedName>
    <definedName name="_xlnm.Print_Titles" localSheetId="8">'Mapa de Cotação'!$1:$2</definedName>
    <definedName name="_xlnm.Print_Titles" localSheetId="1">Orçamento!$1:$10</definedName>
    <definedName name="_xlnm.Print_Titles" localSheetId="2">Resumo!$1:$8</definedName>
    <definedName name="trecho">#REF!</definedName>
    <definedName name="TSD">#REF!</definedName>
    <definedName name="TSs">#REF!</definedName>
    <definedName name="valeta">#REF!</definedName>
    <definedName name="volbase">#REF!</definedName>
    <definedName name="volsub">#REF!</definedName>
    <definedName name="zebra">#REF!</definedName>
    <definedName name="zenil">#REF!</definedName>
  </definedNames>
  <calcPr calcId="191029" fullPrecision="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 i="10" l="1"/>
  <c r="D3" i="10"/>
  <c r="H5" i="10"/>
  <c r="G5" i="10"/>
  <c r="H2" i="10"/>
  <c r="G3" i="10"/>
  <c r="G2" i="10"/>
  <c r="D2" i="10"/>
  <c r="G4" i="4"/>
  <c r="H2" i="4"/>
  <c r="G3" i="4"/>
  <c r="G2" i="4"/>
  <c r="D3" i="4"/>
  <c r="D2" i="4"/>
  <c r="G5" i="4"/>
  <c r="F5" i="4"/>
  <c r="AK5" i="3"/>
  <c r="AE5" i="3"/>
  <c r="V5" i="3"/>
  <c r="AI6" i="3"/>
  <c r="AH6" i="3"/>
  <c r="AC6" i="3"/>
  <c r="AB6" i="3"/>
  <c r="T6" i="3"/>
  <c r="S6" i="3"/>
  <c r="M5" i="3"/>
  <c r="K6" i="3"/>
  <c r="J6" i="3"/>
  <c r="AK4" i="3"/>
  <c r="AK3" i="3"/>
  <c r="AG4" i="3"/>
  <c r="AG3" i="3"/>
  <c r="AF3" i="3"/>
  <c r="AE4" i="3"/>
  <c r="AE3" i="3"/>
  <c r="AA4" i="3"/>
  <c r="AA3" i="3"/>
  <c r="W3" i="3"/>
  <c r="V4" i="3"/>
  <c r="V3" i="3"/>
  <c r="R4" i="3"/>
  <c r="R3" i="3"/>
  <c r="M4" i="3"/>
  <c r="N3" i="3"/>
  <c r="M3" i="3"/>
  <c r="I4" i="3"/>
  <c r="I3" i="3"/>
  <c r="C7" i="10" l="1"/>
  <c r="C7" i="4"/>
  <c r="A8" i="3"/>
  <c r="H7" i="2" l="1"/>
  <c r="B10" i="2" l="1"/>
  <c r="B13" i="3" s="1"/>
  <c r="A10" i="2"/>
  <c r="A13" i="3" s="1"/>
  <c r="T7" i="2"/>
  <c r="J9" i="13"/>
  <c r="J43" i="13" l="1"/>
  <c r="J39" i="13"/>
  <c r="D122" i="1" l="1"/>
  <c r="D64" i="1"/>
  <c r="B638" i="9" l="1"/>
  <c r="E642" i="9"/>
  <c r="B642" i="9"/>
  <c r="E643" i="9"/>
  <c r="B643" i="9"/>
  <c r="B644" i="9"/>
  <c r="B628" i="9"/>
  <c r="B619" i="9"/>
  <c r="B374" i="9" l="1"/>
  <c r="C374" i="9"/>
  <c r="D374" i="9"/>
  <c r="B375" i="9"/>
  <c r="C375" i="9"/>
  <c r="D375" i="9"/>
  <c r="F379" i="9"/>
  <c r="B380" i="9"/>
  <c r="C380" i="9"/>
  <c r="F380" i="9"/>
  <c r="F375" i="9" l="1"/>
  <c r="F374" i="9"/>
  <c r="F381" i="9"/>
  <c r="D78" i="1"/>
  <c r="F229" i="9"/>
  <c r="C229" i="9"/>
  <c r="B229" i="9"/>
  <c r="F201" i="9"/>
  <c r="C201" i="9"/>
  <c r="B201" i="9"/>
  <c r="F525" i="9"/>
  <c r="C525" i="9"/>
  <c r="B525" i="9"/>
  <c r="F321" i="9"/>
  <c r="C321" i="9"/>
  <c r="B321" i="9"/>
  <c r="F293" i="9"/>
  <c r="F292" i="9"/>
  <c r="C292" i="9"/>
  <c r="B292" i="9"/>
  <c r="F291" i="9"/>
  <c r="C291" i="9"/>
  <c r="B291" i="9"/>
  <c r="F287" i="9"/>
  <c r="C287" i="9"/>
  <c r="B287" i="9"/>
  <c r="F286" i="9"/>
  <c r="C286" i="9"/>
  <c r="B286" i="9"/>
  <c r="B196" i="9"/>
  <c r="C196" i="9"/>
  <c r="F196" i="9"/>
  <c r="F197" i="9" s="1"/>
  <c r="F200" i="9"/>
  <c r="B202" i="9"/>
  <c r="C202" i="9"/>
  <c r="E202" i="9"/>
  <c r="F202" i="9" s="1"/>
  <c r="B203" i="9"/>
  <c r="C203" i="9"/>
  <c r="F203" i="9"/>
  <c r="F527" i="9"/>
  <c r="C527" i="9"/>
  <c r="B527" i="9"/>
  <c r="E526" i="9"/>
  <c r="F526" i="9" s="1"/>
  <c r="C526" i="9"/>
  <c r="B526" i="9"/>
  <c r="F524" i="9"/>
  <c r="F520" i="9"/>
  <c r="F521" i="9" s="1"/>
  <c r="C520" i="9"/>
  <c r="B520" i="9"/>
  <c r="F376" i="9" l="1"/>
  <c r="F294" i="9"/>
  <c r="F288" i="9"/>
  <c r="F204" i="9"/>
  <c r="F206" i="9" s="1"/>
  <c r="E193" i="9" s="1"/>
  <c r="F528" i="9"/>
  <c r="F530" i="9" s="1"/>
  <c r="E517" i="9" s="1"/>
  <c r="F296" i="9" l="1"/>
  <c r="E283" i="9" s="1"/>
  <c r="F231" i="9"/>
  <c r="C231" i="9"/>
  <c r="B231" i="9"/>
  <c r="F230" i="9"/>
  <c r="C230" i="9"/>
  <c r="B230" i="9"/>
  <c r="F228" i="9"/>
  <c r="F224" i="9"/>
  <c r="F225" i="9" s="1"/>
  <c r="C224" i="9"/>
  <c r="B224" i="9"/>
  <c r="B239" i="9"/>
  <c r="C239" i="9"/>
  <c r="F239" i="9"/>
  <c r="B240" i="9"/>
  <c r="C240" i="9"/>
  <c r="F240" i="9"/>
  <c r="B244" i="9"/>
  <c r="C244" i="9"/>
  <c r="F244" i="9"/>
  <c r="B245" i="9"/>
  <c r="C245" i="9"/>
  <c r="F245" i="9"/>
  <c r="F246" i="9"/>
  <c r="F320" i="9"/>
  <c r="E322" i="9"/>
  <c r="F322" i="9" s="1"/>
  <c r="C322" i="9"/>
  <c r="B322" i="9"/>
  <c r="J31" i="13"/>
  <c r="J35" i="13"/>
  <c r="D90" i="1"/>
  <c r="J27" i="13"/>
  <c r="F247" i="9" l="1"/>
  <c r="F241" i="9"/>
  <c r="F232" i="9"/>
  <c r="F234" i="9" l="1"/>
  <c r="E221" i="9" s="1"/>
  <c r="E617" i="9" l="1"/>
  <c r="B617" i="9"/>
  <c r="C30" i="9" l="1"/>
  <c r="B30" i="9"/>
  <c r="C1531" i="9" l="1"/>
  <c r="B636" i="9"/>
  <c r="B641" i="9"/>
  <c r="B646" i="9"/>
  <c r="B645" i="9"/>
  <c r="B627" i="9"/>
  <c r="B625" i="9"/>
  <c r="B626" i="9"/>
  <c r="B624" i="9"/>
  <c r="B623" i="9"/>
  <c r="B612" i="9"/>
  <c r="B611" i="9"/>
  <c r="B166" i="9" l="1"/>
  <c r="D261" i="1" l="1"/>
  <c r="F2156" i="9" l="1"/>
  <c r="F2157" i="9"/>
  <c r="F2158" i="9"/>
  <c r="F2159" i="9"/>
  <c r="F2160" i="9"/>
  <c r="F2161" i="9"/>
  <c r="F2162" i="9"/>
  <c r="C2156" i="9"/>
  <c r="C2157" i="9"/>
  <c r="C2158" i="9"/>
  <c r="C2159" i="9"/>
  <c r="C2160" i="9"/>
  <c r="C2161" i="9"/>
  <c r="C2162" i="9"/>
  <c r="B2156" i="9"/>
  <c r="B2157" i="9"/>
  <c r="B2158" i="9"/>
  <c r="B2159" i="9"/>
  <c r="B2160" i="9"/>
  <c r="B2161" i="9"/>
  <c r="B2162" i="9"/>
  <c r="D329" i="1"/>
  <c r="F2151" i="9" l="1"/>
  <c r="C2151" i="9"/>
  <c r="B2151" i="9"/>
  <c r="F2155" i="9"/>
  <c r="F2163" i="9" s="1"/>
  <c r="C2155" i="9"/>
  <c r="B2155" i="9"/>
  <c r="F2150" i="9"/>
  <c r="C2150" i="9"/>
  <c r="B2150" i="9"/>
  <c r="F2152" i="9" l="1"/>
  <c r="F2165" i="9" s="1"/>
  <c r="E2146" i="9" s="1"/>
  <c r="D364" i="1" l="1"/>
  <c r="D365" i="1"/>
  <c r="D290" i="1" l="1"/>
  <c r="D287" i="1"/>
  <c r="D399" i="1" l="1"/>
  <c r="D398" i="1"/>
  <c r="D338" i="1"/>
  <c r="D333" i="1"/>
  <c r="D255" i="1" l="1"/>
  <c r="D37" i="1" l="1"/>
  <c r="D457" i="1" l="1"/>
  <c r="D458" i="1"/>
  <c r="D459" i="1"/>
  <c r="D456" i="1"/>
  <c r="B2103" i="9"/>
  <c r="B2102" i="9"/>
  <c r="B2101" i="9"/>
  <c r="F2098" i="9"/>
  <c r="F2099" i="9"/>
  <c r="F2100" i="9"/>
  <c r="F2104" i="9"/>
  <c r="F2128" i="9"/>
  <c r="E2141" i="9"/>
  <c r="F2141" i="9" s="1"/>
  <c r="F2142" i="9" s="1"/>
  <c r="C2141" i="9"/>
  <c r="B2141" i="9"/>
  <c r="F2137" i="9"/>
  <c r="C2137" i="9"/>
  <c r="B2137" i="9"/>
  <c r="C2128" i="9"/>
  <c r="B2128" i="9"/>
  <c r="F2127" i="9"/>
  <c r="F2129" i="9" s="1"/>
  <c r="C2127" i="9"/>
  <c r="B2127" i="9"/>
  <c r="F2119" i="9"/>
  <c r="C2119" i="9"/>
  <c r="B2119" i="9"/>
  <c r="F2118" i="9"/>
  <c r="F2120" i="9" s="1"/>
  <c r="C2118" i="9"/>
  <c r="B2118" i="9"/>
  <c r="F2114" i="9"/>
  <c r="C2114" i="9"/>
  <c r="B2114" i="9"/>
  <c r="F2113" i="9"/>
  <c r="C2113" i="9"/>
  <c r="B2113" i="9"/>
  <c r="C2100" i="9"/>
  <c r="B2100" i="9"/>
  <c r="F2097" i="9"/>
  <c r="F2105" i="9" s="1"/>
  <c r="C2097" i="9"/>
  <c r="B2097" i="9"/>
  <c r="C2104" i="9"/>
  <c r="B2104" i="9"/>
  <c r="C2099" i="9"/>
  <c r="B2099" i="9"/>
  <c r="C2098" i="9"/>
  <c r="B2098" i="9"/>
  <c r="F2093" i="9"/>
  <c r="C2093" i="9"/>
  <c r="B2093" i="9"/>
  <c r="F2092" i="9"/>
  <c r="C2092" i="9"/>
  <c r="B2092" i="9"/>
  <c r="F2131" i="9" l="1"/>
  <c r="E2124" i="9" s="1"/>
  <c r="F2115" i="9"/>
  <c r="F2122" i="9" s="1"/>
  <c r="E2109" i="9" s="1"/>
  <c r="F2101" i="9" s="1"/>
  <c r="F2138" i="9"/>
  <c r="F2144" i="9" s="1"/>
  <c r="E2133" i="9" s="1"/>
  <c r="E2103" i="9" s="1"/>
  <c r="F2103" i="9" s="1"/>
  <c r="F2094" i="9"/>
  <c r="F2107" i="9" s="1"/>
  <c r="E2088" i="9" s="1"/>
  <c r="E2102" i="9" l="1"/>
  <c r="F2102" i="9" s="1"/>
  <c r="D118" i="1"/>
  <c r="D39" i="1"/>
  <c r="F2083" i="9"/>
  <c r="C2083" i="9"/>
  <c r="B2083" i="9"/>
  <c r="F2082" i="9"/>
  <c r="C2082" i="9"/>
  <c r="B2082" i="9"/>
  <c r="F2081" i="9"/>
  <c r="C2081" i="9"/>
  <c r="B2081" i="9"/>
  <c r="F2080" i="9"/>
  <c r="F2084" i="9" s="1"/>
  <c r="F2076" i="9"/>
  <c r="F2077" i="9" s="1"/>
  <c r="C2076" i="9"/>
  <c r="B2076" i="9"/>
  <c r="C2075" i="9"/>
  <c r="B2075" i="9"/>
  <c r="D43" i="1"/>
  <c r="F2086" i="9" l="1"/>
  <c r="E2071" i="9" s="1"/>
  <c r="F2064" i="9" l="1"/>
  <c r="F2065" i="9"/>
  <c r="F2066" i="9"/>
  <c r="C2064" i="9"/>
  <c r="C2065" i="9"/>
  <c r="B2064" i="9"/>
  <c r="B2065" i="9"/>
  <c r="F2063" i="9"/>
  <c r="F2067" i="9" s="1"/>
  <c r="C2063" i="9"/>
  <c r="B2063" i="9"/>
  <c r="F2059" i="9"/>
  <c r="F2060" i="9" s="1"/>
  <c r="C2059" i="9"/>
  <c r="B2059" i="9"/>
  <c r="C2058" i="9"/>
  <c r="B2058" i="9"/>
  <c r="F276" i="9"/>
  <c r="F277" i="9"/>
  <c r="F278" i="9"/>
  <c r="C276" i="9"/>
  <c r="C278" i="9"/>
  <c r="B276" i="9"/>
  <c r="B278" i="9"/>
  <c r="D76" i="1"/>
  <c r="F2049" i="9"/>
  <c r="F2050" i="9" s="1"/>
  <c r="C2049" i="9"/>
  <c r="B2049" i="9"/>
  <c r="F2045" i="9"/>
  <c r="F2046" i="9" s="1"/>
  <c r="C2045" i="9"/>
  <c r="B2045" i="9"/>
  <c r="C2044" i="9"/>
  <c r="B2044" i="9"/>
  <c r="D75" i="1"/>
  <c r="F2035" i="9"/>
  <c r="F2036" i="9" s="1"/>
  <c r="C2035" i="9"/>
  <c r="B2035" i="9"/>
  <c r="F2031" i="9"/>
  <c r="F2032" i="9" s="1"/>
  <c r="C2031" i="9"/>
  <c r="B2031" i="9"/>
  <c r="C2030" i="9"/>
  <c r="B2030" i="9"/>
  <c r="F2069" i="9" l="1"/>
  <c r="E2054" i="9" s="1"/>
  <c r="F2052" i="9"/>
  <c r="E2040" i="9" s="1"/>
  <c r="F2038" i="9"/>
  <c r="E2026" i="9" s="1"/>
  <c r="D326" i="1" l="1"/>
  <c r="E2021" i="9"/>
  <c r="F2021" i="9" s="1"/>
  <c r="F2022" i="9" s="1"/>
  <c r="C2021" i="9"/>
  <c r="B2021" i="9"/>
  <c r="F2017" i="9"/>
  <c r="F2018" i="9" s="1"/>
  <c r="C2017" i="9"/>
  <c r="B2017" i="9"/>
  <c r="C2016" i="9"/>
  <c r="B2016" i="9"/>
  <c r="F2024" i="9" l="1"/>
  <c r="E2012" i="9" s="1"/>
  <c r="C436" i="9"/>
  <c r="C432" i="9"/>
  <c r="C431" i="9"/>
  <c r="C426" i="9"/>
  <c r="C427" i="9"/>
  <c r="C425" i="9"/>
  <c r="B436" i="9"/>
  <c r="B432" i="9"/>
  <c r="B431" i="9"/>
  <c r="B426" i="9"/>
  <c r="B427" i="9"/>
  <c r="B425" i="9"/>
  <c r="C417" i="9"/>
  <c r="C413" i="9"/>
  <c r="C412" i="9"/>
  <c r="C408" i="9"/>
  <c r="C407" i="9"/>
  <c r="B417" i="9"/>
  <c r="B413" i="9"/>
  <c r="B412" i="9"/>
  <c r="B407" i="9"/>
  <c r="D510" i="1" l="1"/>
  <c r="F2007" i="9"/>
  <c r="C2007" i="9"/>
  <c r="B2007" i="9"/>
  <c r="F2006" i="9"/>
  <c r="F2008" i="9" s="1"/>
  <c r="C2006" i="9"/>
  <c r="B2006" i="9"/>
  <c r="F2002" i="9"/>
  <c r="F2003" i="9" s="1"/>
  <c r="C2002" i="9"/>
  <c r="B2002" i="9"/>
  <c r="C2001" i="9"/>
  <c r="B2001" i="9"/>
  <c r="D506" i="1"/>
  <c r="D504" i="1"/>
  <c r="F1992" i="9"/>
  <c r="F1993" i="9" s="1"/>
  <c r="C1992" i="9"/>
  <c r="B1992" i="9"/>
  <c r="F1988" i="9"/>
  <c r="C1988" i="9"/>
  <c r="B1988" i="9"/>
  <c r="C1987" i="9"/>
  <c r="B1987" i="9"/>
  <c r="B1978" i="9"/>
  <c r="C1977" i="9"/>
  <c r="B1977" i="9"/>
  <c r="C1978" i="9"/>
  <c r="F1978" i="9"/>
  <c r="C1971" i="9"/>
  <c r="B1971" i="9"/>
  <c r="C1970" i="9"/>
  <c r="B1970" i="9"/>
  <c r="F1976" i="9"/>
  <c r="F1979" i="9" s="1"/>
  <c r="C1976" i="9"/>
  <c r="B1976" i="9"/>
  <c r="F1972" i="9"/>
  <c r="C1972" i="9"/>
  <c r="B1972" i="9"/>
  <c r="F1969" i="9"/>
  <c r="C1969" i="9"/>
  <c r="B1969" i="9"/>
  <c r="D489" i="1"/>
  <c r="F1956" i="9"/>
  <c r="F1957" i="9"/>
  <c r="F1958" i="9"/>
  <c r="F1959" i="9"/>
  <c r="C1956" i="9"/>
  <c r="C1957" i="9"/>
  <c r="C1958" i="9"/>
  <c r="C1959" i="9"/>
  <c r="B1959" i="9"/>
  <c r="B1958" i="9"/>
  <c r="B1956" i="9"/>
  <c r="B1957" i="9"/>
  <c r="B1955" i="9"/>
  <c r="F1960" i="9"/>
  <c r="C1960" i="9"/>
  <c r="B1960" i="9"/>
  <c r="F1955" i="9"/>
  <c r="F1961" i="9" s="1"/>
  <c r="C1955" i="9"/>
  <c r="F1951" i="9"/>
  <c r="C1951" i="9"/>
  <c r="B1951" i="9"/>
  <c r="F1950" i="9"/>
  <c r="C1950" i="9"/>
  <c r="B1950" i="9"/>
  <c r="D467" i="1"/>
  <c r="F1941" i="9"/>
  <c r="C1941" i="9"/>
  <c r="B1941" i="9"/>
  <c r="F1940" i="9"/>
  <c r="F1942" i="9" s="1"/>
  <c r="C1940" i="9"/>
  <c r="B1940" i="9"/>
  <c r="F1936" i="9"/>
  <c r="C1936" i="9"/>
  <c r="B1936" i="9"/>
  <c r="F1935" i="9"/>
  <c r="C1935" i="9"/>
  <c r="B1935" i="9"/>
  <c r="D465" i="1"/>
  <c r="F1926" i="9"/>
  <c r="C1926" i="9"/>
  <c r="B1926" i="9"/>
  <c r="F1925" i="9"/>
  <c r="F1927" i="9" s="1"/>
  <c r="C1925" i="9"/>
  <c r="B1925" i="9"/>
  <c r="F1921" i="9"/>
  <c r="C1921" i="9"/>
  <c r="B1921" i="9"/>
  <c r="F1920" i="9"/>
  <c r="C1920" i="9"/>
  <c r="B1920" i="9"/>
  <c r="D464" i="1"/>
  <c r="D463" i="1"/>
  <c r="F1911" i="9"/>
  <c r="F1912" i="9" s="1"/>
  <c r="C1911" i="9"/>
  <c r="B1911" i="9"/>
  <c r="F1907" i="9"/>
  <c r="C1907" i="9"/>
  <c r="B1907" i="9"/>
  <c r="F1906" i="9"/>
  <c r="C1906" i="9"/>
  <c r="B1906" i="9"/>
  <c r="D466" i="1"/>
  <c r="F1897" i="9"/>
  <c r="F1898" i="9" s="1"/>
  <c r="C1897" i="9"/>
  <c r="B1897" i="9"/>
  <c r="F1893" i="9"/>
  <c r="C1893" i="9"/>
  <c r="B1893" i="9"/>
  <c r="F1892" i="9"/>
  <c r="C1892" i="9"/>
  <c r="B1892" i="9"/>
  <c r="D170" i="1"/>
  <c r="F1883" i="9"/>
  <c r="F1884" i="9" s="1"/>
  <c r="C1883" i="9"/>
  <c r="B1883" i="9"/>
  <c r="F1879" i="9"/>
  <c r="C1879" i="9"/>
  <c r="B1879" i="9"/>
  <c r="F1878" i="9"/>
  <c r="C1878" i="9"/>
  <c r="B1878" i="9"/>
  <c r="F1869" i="9"/>
  <c r="F1870" i="9" s="1"/>
  <c r="C1869" i="9"/>
  <c r="B1869" i="9"/>
  <c r="F1865" i="9"/>
  <c r="C1865" i="9"/>
  <c r="B1865" i="9"/>
  <c r="F1864" i="9"/>
  <c r="C1864" i="9"/>
  <c r="B1864" i="9"/>
  <c r="D13" i="1"/>
  <c r="F2010" i="9" l="1"/>
  <c r="E1997" i="9" s="1"/>
  <c r="F1989" i="9"/>
  <c r="F1995" i="9" s="1"/>
  <c r="E1983" i="9" s="1"/>
  <c r="F1937" i="9"/>
  <c r="F1944" i="9" s="1"/>
  <c r="E1931" i="9" s="1"/>
  <c r="F1973" i="9"/>
  <c r="F1981" i="9" s="1"/>
  <c r="E1965" i="9" s="1"/>
  <c r="F1952" i="9"/>
  <c r="F1963" i="9" s="1"/>
  <c r="E1946" i="9" s="1"/>
  <c r="F1908" i="9"/>
  <c r="F1914" i="9" s="1"/>
  <c r="E1902" i="9" s="1"/>
  <c r="F1922" i="9"/>
  <c r="F1929" i="9" s="1"/>
  <c r="E1916" i="9" s="1"/>
  <c r="F1894" i="9"/>
  <c r="F1900" i="9" s="1"/>
  <c r="E1888" i="9" s="1"/>
  <c r="F1880" i="9"/>
  <c r="F1886" i="9" s="1"/>
  <c r="E1874" i="9" s="1"/>
  <c r="F1866" i="9"/>
  <c r="F1872" i="9" s="1"/>
  <c r="E1860" i="9" s="1"/>
  <c r="F1851" i="9"/>
  <c r="C1851" i="9"/>
  <c r="B1851" i="9"/>
  <c r="F1852" i="9"/>
  <c r="C1852" i="9"/>
  <c r="B1852" i="9"/>
  <c r="F1850" i="9"/>
  <c r="C1850" i="9"/>
  <c r="B1850" i="9"/>
  <c r="D15" i="1"/>
  <c r="F1858" i="9" l="1"/>
  <c r="E1847" i="9" s="1"/>
  <c r="F1853" i="9"/>
  <c r="D168" i="1" l="1"/>
  <c r="F1842" i="9"/>
  <c r="F1843" i="9" s="1"/>
  <c r="C1842" i="9"/>
  <c r="B1842" i="9"/>
  <c r="F1838" i="9"/>
  <c r="C1838" i="9"/>
  <c r="B1838" i="9"/>
  <c r="F1837" i="9"/>
  <c r="C1837" i="9"/>
  <c r="B1837" i="9"/>
  <c r="D162" i="1"/>
  <c r="F1828" i="9"/>
  <c r="C1828" i="9"/>
  <c r="B1828" i="9"/>
  <c r="F1827" i="9"/>
  <c r="C1827" i="9"/>
  <c r="B1827" i="9"/>
  <c r="F1826" i="9"/>
  <c r="C1826" i="9"/>
  <c r="B1826" i="9"/>
  <c r="F1821" i="9"/>
  <c r="C1821" i="9"/>
  <c r="B1821" i="9"/>
  <c r="F1820" i="9"/>
  <c r="C1820" i="9"/>
  <c r="B1820" i="9"/>
  <c r="D128" i="1"/>
  <c r="F1809" i="9"/>
  <c r="F1810" i="9"/>
  <c r="C1809" i="9"/>
  <c r="B1809" i="9"/>
  <c r="B1808" i="9"/>
  <c r="F1811" i="9"/>
  <c r="C1811" i="9"/>
  <c r="B1811" i="9"/>
  <c r="F1808" i="9"/>
  <c r="C1808" i="9"/>
  <c r="F1803" i="9"/>
  <c r="C1803" i="9"/>
  <c r="B1803" i="9"/>
  <c r="F1802" i="9"/>
  <c r="C1802" i="9"/>
  <c r="B1802" i="9"/>
  <c r="F1829" i="9" l="1"/>
  <c r="F1822" i="9"/>
  <c r="F1804" i="9"/>
  <c r="F1839" i="9"/>
  <c r="F1845" i="9" s="1"/>
  <c r="E1833" i="9" s="1"/>
  <c r="F1812" i="9"/>
  <c r="D112" i="1"/>
  <c r="D109" i="1"/>
  <c r="B1793" i="9"/>
  <c r="E1788" i="9"/>
  <c r="F1788" i="9" s="1"/>
  <c r="C1788" i="9"/>
  <c r="B1788" i="9"/>
  <c r="F1787" i="9"/>
  <c r="C1787" i="9"/>
  <c r="B1787" i="9"/>
  <c r="B1792" i="9"/>
  <c r="C1792" i="9"/>
  <c r="F1792" i="9"/>
  <c r="C1793" i="9"/>
  <c r="F1793" i="9"/>
  <c r="F1783" i="9"/>
  <c r="C1783" i="9"/>
  <c r="B1783" i="9"/>
  <c r="F1782" i="9"/>
  <c r="C1782" i="9"/>
  <c r="B1782" i="9"/>
  <c r="D102" i="1"/>
  <c r="F1767" i="9"/>
  <c r="F1766" i="9"/>
  <c r="C1771" i="9"/>
  <c r="C1772" i="9"/>
  <c r="C1767" i="9"/>
  <c r="C1766" i="9"/>
  <c r="B1772" i="9"/>
  <c r="B1771" i="9"/>
  <c r="B1767" i="9"/>
  <c r="B1766" i="9"/>
  <c r="F1772" i="9"/>
  <c r="F1771" i="9"/>
  <c r="D36" i="1"/>
  <c r="D485" i="1"/>
  <c r="D497" i="1"/>
  <c r="D469" i="1"/>
  <c r="D471" i="1"/>
  <c r="D472" i="1"/>
  <c r="D473" i="1"/>
  <c r="D474" i="1"/>
  <c r="D475" i="1"/>
  <c r="D476" i="1"/>
  <c r="D477" i="1"/>
  <c r="D478" i="1"/>
  <c r="D479" i="1"/>
  <c r="D480" i="1"/>
  <c r="D481" i="1"/>
  <c r="D482" i="1"/>
  <c r="D483" i="1"/>
  <c r="D484" i="1"/>
  <c r="D486" i="1"/>
  <c r="D487" i="1"/>
  <c r="D490" i="1"/>
  <c r="D491" i="1"/>
  <c r="D492" i="1"/>
  <c r="D493" i="1"/>
  <c r="D498" i="1"/>
  <c r="D499" i="1"/>
  <c r="D500" i="1"/>
  <c r="D501" i="1"/>
  <c r="D502" i="1"/>
  <c r="D503" i="1"/>
  <c r="D507" i="1"/>
  <c r="D508" i="1"/>
  <c r="D509" i="1"/>
  <c r="D511" i="1"/>
  <c r="D513" i="1"/>
  <c r="D514" i="1"/>
  <c r="D516" i="1"/>
  <c r="D517" i="1"/>
  <c r="D48" i="1"/>
  <c r="D100" i="1"/>
  <c r="F1831" i="9" l="1"/>
  <c r="E1816" i="9" s="1"/>
  <c r="F1814" i="9"/>
  <c r="E1798" i="9" s="1"/>
  <c r="F1789" i="9"/>
  <c r="F1784" i="9"/>
  <c r="F1794" i="9"/>
  <c r="F1773" i="9"/>
  <c r="F1768" i="9"/>
  <c r="F1796" i="9" l="1"/>
  <c r="E1778" i="9" s="1"/>
  <c r="F1775" i="9"/>
  <c r="E1762" i="9" s="1"/>
  <c r="D520" i="1" l="1"/>
  <c r="D38" i="1"/>
  <c r="D524" i="1"/>
  <c r="D523" i="1"/>
  <c r="D522" i="1"/>
  <c r="D521" i="1"/>
  <c r="D454" i="1" l="1"/>
  <c r="D453" i="1"/>
  <c r="D452" i="1"/>
  <c r="D436" i="1"/>
  <c r="D437" i="1"/>
  <c r="D438" i="1"/>
  <c r="D439" i="1"/>
  <c r="D440" i="1"/>
  <c r="D441" i="1"/>
  <c r="D442" i="1"/>
  <c r="D443" i="1"/>
  <c r="D444" i="1"/>
  <c r="D445" i="1"/>
  <c r="D446" i="1"/>
  <c r="D447" i="1"/>
  <c r="D448" i="1"/>
  <c r="D449" i="1"/>
  <c r="D450" i="1"/>
  <c r="D435" i="1"/>
  <c r="D427" i="1"/>
  <c r="D428" i="1"/>
  <c r="D429" i="1"/>
  <c r="D430" i="1"/>
  <c r="D431" i="1"/>
  <c r="D426" i="1"/>
  <c r="D420" i="1"/>
  <c r="D421" i="1"/>
  <c r="D422" i="1"/>
  <c r="D423" i="1"/>
  <c r="D424" i="1"/>
  <c r="D419" i="1"/>
  <c r="D417" i="1"/>
  <c r="D416" i="1"/>
  <c r="D406" i="1"/>
  <c r="D407" i="1"/>
  <c r="D408" i="1"/>
  <c r="D409" i="1"/>
  <c r="D410" i="1"/>
  <c r="D411" i="1"/>
  <c r="D412" i="1"/>
  <c r="D405" i="1"/>
  <c r="D393" i="1"/>
  <c r="D394" i="1"/>
  <c r="D395" i="1"/>
  <c r="D396" i="1"/>
  <c r="D392" i="1"/>
  <c r="D384" i="1"/>
  <c r="D385" i="1"/>
  <c r="D386" i="1"/>
  <c r="D387" i="1"/>
  <c r="D388" i="1"/>
  <c r="D389" i="1"/>
  <c r="D366" i="1"/>
  <c r="D367" i="1"/>
  <c r="D368" i="1"/>
  <c r="D369" i="1"/>
  <c r="D370" i="1"/>
  <c r="D371" i="1"/>
  <c r="D372" i="1"/>
  <c r="D373" i="1"/>
  <c r="D374" i="1"/>
  <c r="D375" i="1"/>
  <c r="D376" i="1"/>
  <c r="D377" i="1"/>
  <c r="D378" i="1"/>
  <c r="D379" i="1"/>
  <c r="D380" i="1"/>
  <c r="D381" i="1"/>
  <c r="D382" i="1"/>
  <c r="D383" i="1"/>
  <c r="D359" i="1"/>
  <c r="D360" i="1"/>
  <c r="D361" i="1"/>
  <c r="D358" i="1"/>
  <c r="D354" i="1"/>
  <c r="D352" i="1"/>
  <c r="D351" i="1"/>
  <c r="D348" i="1"/>
  <c r="D342" i="1"/>
  <c r="D343" i="1"/>
  <c r="D344" i="1"/>
  <c r="D341" i="1"/>
  <c r="D337" i="1"/>
  <c r="D330" i="1"/>
  <c r="D328" i="1"/>
  <c r="D327" i="1"/>
  <c r="D325" i="1"/>
  <c r="D324" i="1"/>
  <c r="D309" i="1"/>
  <c r="D304" i="1"/>
  <c r="D296" i="1"/>
  <c r="D297" i="1"/>
  <c r="D298" i="1"/>
  <c r="D299" i="1"/>
  <c r="D300" i="1"/>
  <c r="D301" i="1"/>
  <c r="D302" i="1"/>
  <c r="D295" i="1"/>
  <c r="D293" i="1"/>
  <c r="D289" i="1"/>
  <c r="D286" i="1"/>
  <c r="D283" i="1"/>
  <c r="D284" i="1"/>
  <c r="D282" i="1"/>
  <c r="D265" i="1"/>
  <c r="D266" i="1"/>
  <c r="D267" i="1"/>
  <c r="D268" i="1"/>
  <c r="D269" i="1"/>
  <c r="D270" i="1"/>
  <c r="D271" i="1"/>
  <c r="D272" i="1"/>
  <c r="D273" i="1"/>
  <c r="D274" i="1"/>
  <c r="D275" i="1"/>
  <c r="D276" i="1"/>
  <c r="D277" i="1"/>
  <c r="D278" i="1"/>
  <c r="D279" i="1"/>
  <c r="D280" i="1"/>
  <c r="D264" i="1"/>
  <c r="D257" i="1"/>
  <c r="D260" i="1"/>
  <c r="D262" i="1"/>
  <c r="D249" i="1"/>
  <c r="D250" i="1"/>
  <c r="D251" i="1"/>
  <c r="D248" i="1"/>
  <c r="D245" i="1"/>
  <c r="D246" i="1"/>
  <c r="D244" i="1"/>
  <c r="D242" i="1"/>
  <c r="D240" i="1"/>
  <c r="D237" i="1"/>
  <c r="D238" i="1"/>
  <c r="D224" i="1"/>
  <c r="D225" i="1"/>
  <c r="D226" i="1"/>
  <c r="D227" i="1"/>
  <c r="D228" i="1"/>
  <c r="D229" i="1"/>
  <c r="D230" i="1"/>
  <c r="D231" i="1"/>
  <c r="D232" i="1"/>
  <c r="D233" i="1"/>
  <c r="D234" i="1"/>
  <c r="D235" i="1"/>
  <c r="D236" i="1"/>
  <c r="D223" i="1"/>
  <c r="D220" i="1"/>
  <c r="D221" i="1"/>
  <c r="D219" i="1"/>
  <c r="D217" i="1"/>
  <c r="D213" i="1"/>
  <c r="D214" i="1"/>
  <c r="D215" i="1"/>
  <c r="D216" i="1"/>
  <c r="D212" i="1"/>
  <c r="D207" i="1"/>
  <c r="D208" i="1"/>
  <c r="D202" i="1"/>
  <c r="D203" i="1"/>
  <c r="D204" i="1"/>
  <c r="D205" i="1"/>
  <c r="D206" i="1"/>
  <c r="D209" i="1"/>
  <c r="D210" i="1"/>
  <c r="D193" i="1"/>
  <c r="D194" i="1"/>
  <c r="D195" i="1"/>
  <c r="D196" i="1"/>
  <c r="D197" i="1"/>
  <c r="D198" i="1"/>
  <c r="D199" i="1"/>
  <c r="D200" i="1"/>
  <c r="D201" i="1"/>
  <c r="D192" i="1"/>
  <c r="D181" i="1"/>
  <c r="D182" i="1"/>
  <c r="D183" i="1"/>
  <c r="D184" i="1"/>
  <c r="D185" i="1"/>
  <c r="D186" i="1"/>
  <c r="D187" i="1"/>
  <c r="D188" i="1"/>
  <c r="D189" i="1"/>
  <c r="D190" i="1"/>
  <c r="D180" i="1"/>
  <c r="D175" i="1"/>
  <c r="D176" i="1"/>
  <c r="D177" i="1"/>
  <c r="D178" i="1"/>
  <c r="D172" i="1"/>
  <c r="D173" i="1"/>
  <c r="D174" i="1"/>
  <c r="D169" i="1"/>
  <c r="D171" i="1"/>
  <c r="D166" i="1"/>
  <c r="D161" i="1"/>
  <c r="D159" i="1"/>
  <c r="D157" i="1"/>
  <c r="D158" i="1"/>
  <c r="D153" i="1"/>
  <c r="D154" i="1"/>
  <c r="D155" i="1"/>
  <c r="D156" i="1"/>
  <c r="D152" i="1"/>
  <c r="D147" i="1"/>
  <c r="D148" i="1"/>
  <c r="D149" i="1"/>
  <c r="D150" i="1"/>
  <c r="D145" i="1"/>
  <c r="D146" i="1"/>
  <c r="D144" i="1"/>
  <c r="D140" i="1"/>
  <c r="D134" i="1"/>
  <c r="D135" i="1"/>
  <c r="D136" i="1"/>
  <c r="D137" i="1"/>
  <c r="D138" i="1"/>
  <c r="D139" i="1"/>
  <c r="D141" i="1"/>
  <c r="D142" i="1"/>
  <c r="D133" i="1"/>
  <c r="D129" i="1"/>
  <c r="D126" i="1"/>
  <c r="D125" i="1"/>
  <c r="D123" i="1"/>
  <c r="D121" i="1"/>
  <c r="D119" i="1"/>
  <c r="D117" i="1"/>
  <c r="D113" i="1"/>
  <c r="D110" i="1"/>
  <c r="D107" i="1"/>
  <c r="D106" i="1"/>
  <c r="D95" i="1"/>
  <c r="D96" i="1"/>
  <c r="D97" i="1"/>
  <c r="D94" i="1"/>
  <c r="D93" i="1"/>
  <c r="D88" i="1"/>
  <c r="D91" i="1"/>
  <c r="D87" i="1"/>
  <c r="D85" i="1"/>
  <c r="D84" i="1"/>
  <c r="D82" i="1"/>
  <c r="D69" i="1"/>
  <c r="D70" i="1"/>
  <c r="D71" i="1"/>
  <c r="D72" i="1"/>
  <c r="D73" i="1"/>
  <c r="D74" i="1"/>
  <c r="D65" i="1"/>
  <c r="D66" i="1"/>
  <c r="D60" i="1"/>
  <c r="D61" i="1"/>
  <c r="D59" i="1"/>
  <c r="D53" i="1"/>
  <c r="D54" i="1"/>
  <c r="D55" i="1"/>
  <c r="D56" i="1"/>
  <c r="D57" i="1"/>
  <c r="D52" i="1"/>
  <c r="D47" i="1"/>
  <c r="D46" i="1"/>
  <c r="D40" i="1"/>
  <c r="D41" i="1"/>
  <c r="D42" i="1"/>
  <c r="D30" i="1"/>
  <c r="D31" i="1"/>
  <c r="D32" i="1"/>
  <c r="D33" i="1"/>
  <c r="D34" i="1"/>
  <c r="D27" i="1"/>
  <c r="D28" i="1"/>
  <c r="D29" i="1"/>
  <c r="D26" i="1"/>
  <c r="D23" i="1"/>
  <c r="D24" i="1"/>
  <c r="D20" i="1"/>
  <c r="D21" i="1"/>
  <c r="D22" i="1"/>
  <c r="D19" i="1"/>
  <c r="C29" i="9"/>
  <c r="B1746" i="9" l="1"/>
  <c r="B1747" i="9"/>
  <c r="B1748" i="9"/>
  <c r="B1749" i="9"/>
  <c r="B1750" i="9"/>
  <c r="B1751" i="9"/>
  <c r="B1752" i="9"/>
  <c r="B1753" i="9"/>
  <c r="B1754" i="9"/>
  <c r="B1755" i="9"/>
  <c r="B1756" i="9"/>
  <c r="B1745" i="9"/>
  <c r="B1741" i="9"/>
  <c r="B1734" i="9"/>
  <c r="B1735" i="9"/>
  <c r="B1736" i="9"/>
  <c r="B1737" i="9"/>
  <c r="B1733" i="9"/>
  <c r="B1724" i="9"/>
  <c r="B1723" i="9"/>
  <c r="B1715" i="9"/>
  <c r="B1714" i="9"/>
  <c r="B1702" i="9"/>
  <c r="B1701" i="9"/>
  <c r="B1689" i="9"/>
  <c r="B1677" i="9"/>
  <c r="B1665" i="9"/>
  <c r="B1664" i="9"/>
  <c r="B1652" i="9"/>
  <c r="B1651" i="9"/>
  <c r="B1642" i="9"/>
  <c r="B1638" i="9"/>
  <c r="B1637" i="9"/>
  <c r="B1627" i="9"/>
  <c r="B1628" i="9"/>
  <c r="B1626" i="9"/>
  <c r="B1622" i="9"/>
  <c r="B1621" i="9"/>
  <c r="B1613" i="9"/>
  <c r="B1609" i="9"/>
  <c r="B1608" i="9"/>
  <c r="B1600" i="9"/>
  <c r="B1599" i="9"/>
  <c r="B1593" i="9"/>
  <c r="B1594" i="9"/>
  <c r="B1595" i="9"/>
  <c r="B1592" i="9"/>
  <c r="B1584" i="9"/>
  <c r="B1583" i="9"/>
  <c r="B1572" i="9"/>
  <c r="B1573" i="9"/>
  <c r="B1574" i="9"/>
  <c r="B1575" i="9"/>
  <c r="B1571" i="9"/>
  <c r="B1567" i="9"/>
  <c r="B1566" i="9"/>
  <c r="B1558" i="9"/>
  <c r="B1554" i="9"/>
  <c r="B1553" i="9"/>
  <c r="B1545" i="9"/>
  <c r="B1541" i="9"/>
  <c r="B1540" i="9"/>
  <c r="B1531" i="9"/>
  <c r="B1527" i="9"/>
  <c r="B1526" i="9"/>
  <c r="B1514" i="9"/>
  <c r="B1513" i="9"/>
  <c r="B1500" i="9"/>
  <c r="B1499" i="9"/>
  <c r="B1491" i="9"/>
  <c r="B1487" i="9"/>
  <c r="B1486" i="9"/>
  <c r="B1474" i="9"/>
  <c r="B1473" i="9"/>
  <c r="B1461" i="9"/>
  <c r="B1460" i="9"/>
  <c r="B1448" i="9"/>
  <c r="B1447" i="9"/>
  <c r="B1435" i="9"/>
  <c r="B1434" i="9"/>
  <c r="B1426" i="9"/>
  <c r="B1422" i="9"/>
  <c r="B1414" i="9"/>
  <c r="B1410" i="9"/>
  <c r="B1402" i="9"/>
  <c r="B1398" i="9"/>
  <c r="B1390" i="9"/>
  <c r="B1386" i="9"/>
  <c r="B1374" i="9"/>
  <c r="B1373" i="9"/>
  <c r="B1365" i="9"/>
  <c r="B1361" i="9"/>
  <c r="B1360" i="9"/>
  <c r="B1352" i="9"/>
  <c r="B1348" i="9"/>
  <c r="B1347" i="9"/>
  <c r="B1339" i="9"/>
  <c r="B1335" i="9"/>
  <c r="B1334" i="9"/>
  <c r="B1326" i="9"/>
  <c r="B1322" i="9"/>
  <c r="B1321" i="9"/>
  <c r="B1312" i="9"/>
  <c r="B1308" i="9"/>
  <c r="B1307" i="9"/>
  <c r="B1299" i="9"/>
  <c r="B1295" i="9"/>
  <c r="B1294" i="9"/>
  <c r="B1283" i="9"/>
  <c r="B1284" i="9"/>
  <c r="B1285" i="9"/>
  <c r="B1282" i="9"/>
  <c r="B1278" i="9"/>
  <c r="B1277" i="9"/>
  <c r="B1268" i="9"/>
  <c r="B1264" i="9"/>
  <c r="B1256" i="9"/>
  <c r="B1252" i="9"/>
  <c r="B1244" i="9"/>
  <c r="B1232" i="9"/>
  <c r="B1228" i="9"/>
  <c r="B1218" i="9"/>
  <c r="B1219" i="9"/>
  <c r="B1220" i="9"/>
  <c r="B1217" i="9"/>
  <c r="B1213" i="9"/>
  <c r="B1212" i="9"/>
  <c r="B1204" i="9"/>
  <c r="B1200" i="9"/>
  <c r="B1199" i="9"/>
  <c r="B1191" i="9"/>
  <c r="B1187" i="9"/>
  <c r="B1186" i="9"/>
  <c r="B1177" i="9"/>
  <c r="B1178" i="9"/>
  <c r="B1176" i="9"/>
  <c r="B1170" i="9"/>
  <c r="B1171" i="9"/>
  <c r="B1172" i="9"/>
  <c r="B1169" i="9"/>
  <c r="B1161" i="9"/>
  <c r="B1160" i="9"/>
  <c r="B1156" i="9"/>
  <c r="B1155" i="9"/>
  <c r="B1145" i="9"/>
  <c r="B1146" i="9"/>
  <c r="B1147" i="9"/>
  <c r="B1144" i="9"/>
  <c r="B1140" i="9"/>
  <c r="B1139" i="9"/>
  <c r="B1129" i="9"/>
  <c r="B1130" i="9"/>
  <c r="B1131" i="9"/>
  <c r="B1128" i="9"/>
  <c r="B1124" i="9"/>
  <c r="B1123" i="9"/>
  <c r="B1113" i="9"/>
  <c r="B1114" i="9"/>
  <c r="B1115" i="9"/>
  <c r="B1112" i="9"/>
  <c r="B1108" i="9"/>
  <c r="B1107" i="9"/>
  <c r="B1099" i="9"/>
  <c r="B1095" i="9"/>
  <c r="B1087" i="9"/>
  <c r="B1083" i="9"/>
  <c r="B1075" i="9"/>
  <c r="B1071" i="9"/>
  <c r="B1070" i="9"/>
  <c r="B1062" i="9"/>
  <c r="B1061" i="9"/>
  <c r="B1057" i="9"/>
  <c r="B1056" i="9"/>
  <c r="B1047" i="9"/>
  <c r="B1045" i="9"/>
  <c r="B1044" i="9"/>
  <c r="B1040" i="9"/>
  <c r="B1039" i="9"/>
  <c r="B1031" i="9"/>
  <c r="B1030" i="9"/>
  <c r="B1007" i="9"/>
  <c r="B1006" i="9"/>
  <c r="B998" i="9"/>
  <c r="B997" i="9"/>
  <c r="B993" i="9"/>
  <c r="B992" i="9"/>
  <c r="B984" i="9"/>
  <c r="B983" i="9"/>
  <c r="B979" i="9"/>
  <c r="B978" i="9"/>
  <c r="B970" i="9"/>
  <c r="B966" i="9"/>
  <c r="B965" i="9"/>
  <c r="B957" i="9"/>
  <c r="B953" i="9"/>
  <c r="B952" i="9"/>
  <c r="B944" i="9"/>
  <c r="B943" i="9"/>
  <c r="B939" i="9"/>
  <c r="B938" i="9"/>
  <c r="B929" i="9"/>
  <c r="B925" i="9"/>
  <c r="B924" i="9"/>
  <c r="B915" i="9"/>
  <c r="B911" i="9"/>
  <c r="B910" i="9"/>
  <c r="B901" i="9"/>
  <c r="B897" i="9"/>
  <c r="B896" i="9"/>
  <c r="B887" i="9"/>
  <c r="B883" i="9"/>
  <c r="B882" i="9"/>
  <c r="B874" i="9"/>
  <c r="B870" i="9"/>
  <c r="B861" i="9"/>
  <c r="B853" i="9"/>
  <c r="B854" i="9"/>
  <c r="B855" i="9"/>
  <c r="B856" i="9"/>
  <c r="B852" i="9"/>
  <c r="B843" i="9"/>
  <c r="B839" i="9"/>
  <c r="B830" i="9"/>
  <c r="B829" i="9"/>
  <c r="B825" i="9"/>
  <c r="B824" i="9"/>
  <c r="B813" i="9"/>
  <c r="B814" i="9"/>
  <c r="B815" i="9"/>
  <c r="B816" i="9"/>
  <c r="B812" i="9"/>
  <c r="B804" i="9"/>
  <c r="B805" i="9"/>
  <c r="B806" i="9"/>
  <c r="B807" i="9"/>
  <c r="B808" i="9"/>
  <c r="B803" i="9"/>
  <c r="B791" i="9"/>
  <c r="B792" i="9"/>
  <c r="B793" i="9"/>
  <c r="B794" i="9"/>
  <c r="B795" i="9"/>
  <c r="B790" i="9"/>
  <c r="B786" i="9"/>
  <c r="B785" i="9"/>
  <c r="B771" i="9"/>
  <c r="B772" i="9"/>
  <c r="B773" i="9"/>
  <c r="B774" i="9"/>
  <c r="B775" i="9"/>
  <c r="B776" i="9"/>
  <c r="B777" i="9"/>
  <c r="B770" i="9"/>
  <c r="B766" i="9"/>
  <c r="B760" i="9"/>
  <c r="B761" i="9"/>
  <c r="B762" i="9"/>
  <c r="B759" i="9"/>
  <c r="B751" i="9"/>
  <c r="B749" i="9"/>
  <c r="B750" i="9"/>
  <c r="B748" i="9"/>
  <c r="B744" i="9"/>
  <c r="B743" i="9"/>
  <c r="B734" i="9"/>
  <c r="B735" i="9"/>
  <c r="B733" i="9"/>
  <c r="B729" i="9"/>
  <c r="B728" i="9"/>
  <c r="B718" i="9"/>
  <c r="B719" i="9"/>
  <c r="B717" i="9"/>
  <c r="B713" i="9"/>
  <c r="B712" i="9"/>
  <c r="B695" i="9"/>
  <c r="B696" i="9"/>
  <c r="B697" i="9"/>
  <c r="B698" i="9"/>
  <c r="B699" i="9"/>
  <c r="B700" i="9"/>
  <c r="B701" i="9"/>
  <c r="B702" i="9"/>
  <c r="B694" i="9"/>
  <c r="B690" i="9"/>
  <c r="B683" i="9"/>
  <c r="B684" i="9"/>
  <c r="B685" i="9"/>
  <c r="B686" i="9"/>
  <c r="B682" i="9"/>
  <c r="B661" i="9"/>
  <c r="B662" i="9"/>
  <c r="B663" i="9"/>
  <c r="B664" i="9"/>
  <c r="B665" i="9"/>
  <c r="B666" i="9"/>
  <c r="B667" i="9"/>
  <c r="B668" i="9"/>
  <c r="B669" i="9"/>
  <c r="B670" i="9"/>
  <c r="B671" i="9"/>
  <c r="B672" i="9"/>
  <c r="B673" i="9"/>
  <c r="B660" i="9"/>
  <c r="B656" i="9"/>
  <c r="B655" i="9"/>
  <c r="B598" i="9"/>
  <c r="B597" i="9"/>
  <c r="B596" i="9"/>
  <c r="B595" i="9"/>
  <c r="B593" i="9"/>
  <c r="B592" i="9"/>
  <c r="B588" i="9"/>
  <c r="B582" i="9"/>
  <c r="B583" i="9"/>
  <c r="B584" i="9"/>
  <c r="B581" i="9"/>
  <c r="B573" i="9"/>
  <c r="B572" i="9"/>
  <c r="B566" i="9"/>
  <c r="B567" i="9"/>
  <c r="B565" i="9"/>
  <c r="B555" i="9"/>
  <c r="B556" i="9"/>
  <c r="B554" i="9"/>
  <c r="B549" i="9"/>
  <c r="B548" i="9"/>
  <c r="B536" i="9"/>
  <c r="B535" i="9"/>
  <c r="B505" i="9"/>
  <c r="B506" i="9"/>
  <c r="B507" i="9"/>
  <c r="B508" i="9"/>
  <c r="B509" i="9"/>
  <c r="B510" i="9"/>
  <c r="B511" i="9"/>
  <c r="B504" i="9"/>
  <c r="B499" i="9"/>
  <c r="B500" i="9"/>
  <c r="B498" i="9"/>
  <c r="B489" i="9"/>
  <c r="B488" i="9"/>
  <c r="B484" i="9"/>
  <c r="B483" i="9"/>
  <c r="B475" i="9"/>
  <c r="B474" i="9"/>
  <c r="B470" i="9"/>
  <c r="B469" i="9"/>
  <c r="B461" i="9"/>
  <c r="B451" i="9"/>
  <c r="B452" i="9"/>
  <c r="B449" i="9"/>
  <c r="B445" i="9"/>
  <c r="B444" i="9"/>
  <c r="B394" i="9"/>
  <c r="B395" i="9"/>
  <c r="B396" i="9"/>
  <c r="B397" i="9"/>
  <c r="B398" i="9"/>
  <c r="B399" i="9"/>
  <c r="B393" i="9"/>
  <c r="B389" i="9"/>
  <c r="C1746" i="9"/>
  <c r="C1747" i="9"/>
  <c r="C1748" i="9"/>
  <c r="C1749" i="9"/>
  <c r="C1750" i="9"/>
  <c r="C1751" i="9"/>
  <c r="C1752" i="9"/>
  <c r="C1753" i="9"/>
  <c r="C1754" i="9"/>
  <c r="C1755" i="9"/>
  <c r="C1756" i="9"/>
  <c r="C1745" i="9"/>
  <c r="C1741" i="9"/>
  <c r="C1734" i="9"/>
  <c r="C1735" i="9"/>
  <c r="C1736" i="9"/>
  <c r="C1737" i="9"/>
  <c r="C1733" i="9"/>
  <c r="C1724" i="9"/>
  <c r="C1723" i="9"/>
  <c r="C1715" i="9"/>
  <c r="C1714" i="9"/>
  <c r="C1702" i="9"/>
  <c r="C1701" i="9"/>
  <c r="C1689" i="9"/>
  <c r="C1677" i="9"/>
  <c r="C1665" i="9"/>
  <c r="C1664" i="9"/>
  <c r="C1652" i="9"/>
  <c r="C1651" i="9"/>
  <c r="C1642" i="9"/>
  <c r="C1638" i="9"/>
  <c r="C1637" i="9"/>
  <c r="C1628" i="9"/>
  <c r="C1627" i="9"/>
  <c r="C1626" i="9"/>
  <c r="C1622" i="9"/>
  <c r="C1621" i="9"/>
  <c r="C1613" i="9"/>
  <c r="C1609" i="9"/>
  <c r="C1608" i="9"/>
  <c r="C1600" i="9"/>
  <c r="C1599" i="9"/>
  <c r="C1593" i="9"/>
  <c r="C1594" i="9"/>
  <c r="C1595" i="9"/>
  <c r="C1592" i="9"/>
  <c r="C1584" i="9"/>
  <c r="C1583" i="9"/>
  <c r="C1572" i="9"/>
  <c r="C1573" i="9"/>
  <c r="C1574" i="9"/>
  <c r="C1575" i="9"/>
  <c r="C1571" i="9"/>
  <c r="C1567" i="9"/>
  <c r="C1566" i="9"/>
  <c r="C1558" i="9"/>
  <c r="C1554" i="9"/>
  <c r="C1553" i="9"/>
  <c r="C1545" i="9"/>
  <c r="C1541" i="9"/>
  <c r="C1540" i="9"/>
  <c r="C1527" i="9"/>
  <c r="C1526" i="9"/>
  <c r="C1514" i="9"/>
  <c r="C1513" i="9"/>
  <c r="C1500" i="9"/>
  <c r="C1499" i="9"/>
  <c r="C1491" i="9"/>
  <c r="C1487" i="9"/>
  <c r="C1486" i="9"/>
  <c r="C1474" i="9"/>
  <c r="C1473" i="9"/>
  <c r="C1461" i="9"/>
  <c r="C1460" i="9"/>
  <c r="C1448" i="9"/>
  <c r="C1447" i="9"/>
  <c r="C1435" i="9"/>
  <c r="C1434" i="9"/>
  <c r="C1426" i="9"/>
  <c r="C1422" i="9"/>
  <c r="C1414" i="9"/>
  <c r="C1410" i="9"/>
  <c r="C1402" i="9"/>
  <c r="C1398" i="9"/>
  <c r="C1390" i="9"/>
  <c r="C1386" i="9"/>
  <c r="C1374" i="9"/>
  <c r="C1373" i="9"/>
  <c r="C1365" i="9"/>
  <c r="C1361" i="9"/>
  <c r="C1360" i="9"/>
  <c r="C1352" i="9"/>
  <c r="C1348" i="9"/>
  <c r="C1347" i="9"/>
  <c r="C1339" i="9"/>
  <c r="C1335" i="9"/>
  <c r="C1334" i="9"/>
  <c r="C1326" i="9"/>
  <c r="C1322" i="9"/>
  <c r="C1321" i="9"/>
  <c r="C1312" i="9"/>
  <c r="C1308" i="9"/>
  <c r="C1307" i="9"/>
  <c r="C1299" i="9"/>
  <c r="C1295" i="9"/>
  <c r="C1294" i="9"/>
  <c r="C1283" i="9"/>
  <c r="C1284" i="9"/>
  <c r="C1285" i="9"/>
  <c r="C1282" i="9"/>
  <c r="C1278" i="9"/>
  <c r="C1277" i="9"/>
  <c r="C1268" i="9"/>
  <c r="C1264" i="9"/>
  <c r="C1256" i="9"/>
  <c r="C1252" i="9"/>
  <c r="C1244" i="9"/>
  <c r="C1232" i="9"/>
  <c r="C1228" i="9"/>
  <c r="C1218" i="9"/>
  <c r="C1219" i="9"/>
  <c r="C1220" i="9"/>
  <c r="C1217" i="9"/>
  <c r="C1213" i="9"/>
  <c r="C1212" i="9"/>
  <c r="C1204" i="9"/>
  <c r="C1200" i="9"/>
  <c r="C1199" i="9"/>
  <c r="C1191" i="9"/>
  <c r="C1187" i="9"/>
  <c r="C1186" i="9"/>
  <c r="C1177" i="9"/>
  <c r="C1178" i="9"/>
  <c r="C1176" i="9"/>
  <c r="C1170" i="9"/>
  <c r="C1171" i="9"/>
  <c r="C1172" i="9"/>
  <c r="C1169" i="9"/>
  <c r="C1161" i="9"/>
  <c r="C1160" i="9"/>
  <c r="C1156" i="9"/>
  <c r="C1155" i="9"/>
  <c r="C1145" i="9"/>
  <c r="C1146" i="9"/>
  <c r="C1147" i="9"/>
  <c r="C1144" i="9"/>
  <c r="C1140" i="9"/>
  <c r="C1139" i="9"/>
  <c r="C1129" i="9"/>
  <c r="C1130" i="9"/>
  <c r="C1131" i="9"/>
  <c r="C1128" i="9"/>
  <c r="C1124" i="9"/>
  <c r="C1123" i="9"/>
  <c r="C1113" i="9"/>
  <c r="C1114" i="9"/>
  <c r="C1115" i="9"/>
  <c r="C1112" i="9"/>
  <c r="C1108" i="9"/>
  <c r="C1107" i="9"/>
  <c r="C1099" i="9"/>
  <c r="C1095" i="9"/>
  <c r="C1087" i="9"/>
  <c r="C1083" i="9"/>
  <c r="C1075" i="9"/>
  <c r="C1071" i="9"/>
  <c r="C1070" i="9"/>
  <c r="C1062" i="9"/>
  <c r="C1061" i="9"/>
  <c r="C1057" i="9"/>
  <c r="C1056" i="9"/>
  <c r="C1045" i="9"/>
  <c r="C1047" i="9"/>
  <c r="C1044" i="9"/>
  <c r="C1040" i="9"/>
  <c r="C1039" i="9"/>
  <c r="C1031" i="9"/>
  <c r="C1030" i="9"/>
  <c r="C1026" i="9"/>
  <c r="C1025" i="9"/>
  <c r="C1007" i="9"/>
  <c r="C1006" i="9"/>
  <c r="C998" i="9"/>
  <c r="C997" i="9"/>
  <c r="C993" i="9"/>
  <c r="C992" i="9"/>
  <c r="C984" i="9"/>
  <c r="C983" i="9"/>
  <c r="C979" i="9"/>
  <c r="C978" i="9"/>
  <c r="C970" i="9"/>
  <c r="C966" i="9"/>
  <c r="C965" i="9"/>
  <c r="C957" i="9"/>
  <c r="C953" i="9"/>
  <c r="C952" i="9"/>
  <c r="C944" i="9"/>
  <c r="C943" i="9"/>
  <c r="C939" i="9"/>
  <c r="C938" i="9"/>
  <c r="C929" i="9"/>
  <c r="C925" i="9"/>
  <c r="C924" i="9"/>
  <c r="C915" i="9"/>
  <c r="C911" i="9"/>
  <c r="C910" i="9"/>
  <c r="C901" i="9"/>
  <c r="C897" i="9"/>
  <c r="C896" i="9"/>
  <c r="C887" i="9"/>
  <c r="C883" i="9"/>
  <c r="C882" i="9"/>
  <c r="C874" i="9"/>
  <c r="C870" i="9"/>
  <c r="C861" i="9"/>
  <c r="C853" i="9"/>
  <c r="C854" i="9"/>
  <c r="C855" i="9"/>
  <c r="C856" i="9"/>
  <c r="C852" i="9"/>
  <c r="C843" i="9"/>
  <c r="C839" i="9"/>
  <c r="C830" i="9"/>
  <c r="C829" i="9"/>
  <c r="C825" i="9"/>
  <c r="C824" i="9"/>
  <c r="C813" i="9"/>
  <c r="C814" i="9"/>
  <c r="C815" i="9"/>
  <c r="C816" i="9"/>
  <c r="C812" i="9"/>
  <c r="C808" i="9"/>
  <c r="C804" i="9"/>
  <c r="C805" i="9"/>
  <c r="C806" i="9"/>
  <c r="C807" i="9"/>
  <c r="C803" i="9"/>
  <c r="C791" i="9"/>
  <c r="C792" i="9"/>
  <c r="C793" i="9"/>
  <c r="C794" i="9"/>
  <c r="C795" i="9"/>
  <c r="C790" i="9"/>
  <c r="C786" i="9"/>
  <c r="C785" i="9"/>
  <c r="C771" i="9"/>
  <c r="C772" i="9"/>
  <c r="C773" i="9"/>
  <c r="C774" i="9"/>
  <c r="C775" i="9"/>
  <c r="C776" i="9"/>
  <c r="C777" i="9"/>
  <c r="C770" i="9"/>
  <c r="C766" i="9"/>
  <c r="C760" i="9"/>
  <c r="C761" i="9"/>
  <c r="C762" i="9"/>
  <c r="C759" i="9"/>
  <c r="C749" i="9"/>
  <c r="C750" i="9"/>
  <c r="C751" i="9"/>
  <c r="C748" i="9"/>
  <c r="C744" i="9"/>
  <c r="C743" i="9"/>
  <c r="C734" i="9"/>
  <c r="C735" i="9"/>
  <c r="C733" i="9"/>
  <c r="C729" i="9"/>
  <c r="C728" i="9"/>
  <c r="C718" i="9"/>
  <c r="C719" i="9"/>
  <c r="C717" i="9"/>
  <c r="C713" i="9"/>
  <c r="C712" i="9"/>
  <c r="C695" i="9"/>
  <c r="C696" i="9"/>
  <c r="C697" i="9"/>
  <c r="C698" i="9"/>
  <c r="C699" i="9"/>
  <c r="C700" i="9"/>
  <c r="C701" i="9"/>
  <c r="C702" i="9"/>
  <c r="C694" i="9"/>
  <c r="C690" i="9"/>
  <c r="C683" i="9"/>
  <c r="C684" i="9"/>
  <c r="C685" i="9"/>
  <c r="C686" i="9"/>
  <c r="C682" i="9"/>
  <c r="C661" i="9"/>
  <c r="C662" i="9"/>
  <c r="C663" i="9"/>
  <c r="C664" i="9"/>
  <c r="C665" i="9"/>
  <c r="C666" i="9"/>
  <c r="C667" i="9"/>
  <c r="C668" i="9"/>
  <c r="C669" i="9"/>
  <c r="C670" i="9"/>
  <c r="C671" i="9"/>
  <c r="C672" i="9"/>
  <c r="C673" i="9"/>
  <c r="C674" i="9"/>
  <c r="C660" i="9"/>
  <c r="C656" i="9"/>
  <c r="C655" i="9"/>
  <c r="C588" i="9"/>
  <c r="C593" i="9"/>
  <c r="C595" i="9"/>
  <c r="C596" i="9"/>
  <c r="C597" i="9"/>
  <c r="C598" i="9"/>
  <c r="C611" i="9"/>
  <c r="C612" i="9"/>
  <c r="C617" i="9"/>
  <c r="C619" i="9"/>
  <c r="C623" i="9"/>
  <c r="C624" i="9"/>
  <c r="C625" i="9"/>
  <c r="C626" i="9"/>
  <c r="C627" i="9"/>
  <c r="C628" i="9"/>
  <c r="C636" i="9"/>
  <c r="C638" i="9"/>
  <c r="C641" i="9"/>
  <c r="C642" i="9"/>
  <c r="C643" i="9"/>
  <c r="C644" i="9"/>
  <c r="C645" i="9"/>
  <c r="C646" i="9"/>
  <c r="C592" i="9"/>
  <c r="C582" i="9"/>
  <c r="C583" i="9"/>
  <c r="C584" i="9"/>
  <c r="C581" i="9"/>
  <c r="C573" i="9"/>
  <c r="C572" i="9"/>
  <c r="C566" i="9"/>
  <c r="C567" i="9"/>
  <c r="C565" i="9"/>
  <c r="C554" i="9"/>
  <c r="C555" i="9"/>
  <c r="C556" i="9"/>
  <c r="C549" i="9"/>
  <c r="C548" i="9"/>
  <c r="C536" i="9"/>
  <c r="C535" i="9"/>
  <c r="C505" i="9"/>
  <c r="C506" i="9"/>
  <c r="C507" i="9"/>
  <c r="C508" i="9"/>
  <c r="C509" i="9"/>
  <c r="C510" i="9"/>
  <c r="C511" i="9"/>
  <c r="C504" i="9"/>
  <c r="C500" i="9"/>
  <c r="C499" i="9"/>
  <c r="C498" i="9"/>
  <c r="C489" i="9"/>
  <c r="C488" i="9"/>
  <c r="C484" i="9"/>
  <c r="C483" i="9"/>
  <c r="C475" i="9"/>
  <c r="C474" i="9"/>
  <c r="C470" i="9"/>
  <c r="C469" i="9"/>
  <c r="C461" i="9" l="1"/>
  <c r="C451" i="9"/>
  <c r="C452" i="9"/>
  <c r="C449" i="9"/>
  <c r="C444" i="9"/>
  <c r="C445" i="9"/>
  <c r="C394" i="9"/>
  <c r="C395" i="9"/>
  <c r="C396" i="9"/>
  <c r="C397" i="9"/>
  <c r="C398" i="9"/>
  <c r="C399" i="9"/>
  <c r="C393" i="9"/>
  <c r="C389" i="9"/>
  <c r="E1746" i="9"/>
  <c r="E1642" i="9"/>
  <c r="E1574" i="9"/>
  <c r="E1545" i="9"/>
  <c r="E1402" i="9"/>
  <c r="E1390" i="9"/>
  <c r="E1160" i="9"/>
  <c r="E1062" i="9"/>
  <c r="F1056" i="9"/>
  <c r="E665" i="9"/>
  <c r="E595" i="9"/>
  <c r="E555" i="9"/>
  <c r="B44" i="9"/>
  <c r="B40" i="9"/>
  <c r="E14" i="9"/>
  <c r="E186" i="9"/>
  <c r="E168" i="9"/>
  <c r="E169" i="9"/>
  <c r="E117" i="9"/>
  <c r="B362" i="9"/>
  <c r="B366" i="9"/>
  <c r="B361" i="9"/>
  <c r="B353" i="9"/>
  <c r="B349" i="9"/>
  <c r="B348" i="9"/>
  <c r="B339" i="9"/>
  <c r="B338" i="9"/>
  <c r="B332" i="9"/>
  <c r="B333" i="9"/>
  <c r="B334" i="9"/>
  <c r="B331" i="9"/>
  <c r="B323" i="9"/>
  <c r="B316" i="9"/>
  <c r="B307" i="9"/>
  <c r="B306" i="9"/>
  <c r="B301" i="9"/>
  <c r="B302" i="9"/>
  <c r="B275" i="9"/>
  <c r="B271" i="9"/>
  <c r="B270" i="9"/>
  <c r="B255" i="9"/>
  <c r="B260" i="9"/>
  <c r="B261" i="9"/>
  <c r="B262" i="9"/>
  <c r="B259" i="9"/>
  <c r="B254" i="9"/>
  <c r="B216" i="9"/>
  <c r="B212" i="9"/>
  <c r="B211" i="9"/>
  <c r="B187" i="9"/>
  <c r="B188" i="9"/>
  <c r="B186" i="9"/>
  <c r="B181" i="9"/>
  <c r="B172" i="9"/>
  <c r="B171" i="9"/>
  <c r="B168" i="9"/>
  <c r="B169" i="9"/>
  <c r="B170" i="9"/>
  <c r="B167" i="9"/>
  <c r="B165" i="9"/>
  <c r="B159" i="9"/>
  <c r="B160" i="9"/>
  <c r="B161" i="9"/>
  <c r="B158" i="9"/>
  <c r="B146" i="9"/>
  <c r="B147" i="9"/>
  <c r="B148" i="9"/>
  <c r="B149" i="9"/>
  <c r="B145" i="9"/>
  <c r="B141" i="9"/>
  <c r="B140" i="9"/>
  <c r="B139" i="9"/>
  <c r="B130" i="9"/>
  <c r="B126" i="9"/>
  <c r="B117" i="9"/>
  <c r="C117" i="9"/>
  <c r="B108" i="9"/>
  <c r="B109" i="9"/>
  <c r="B110" i="9"/>
  <c r="B111" i="9"/>
  <c r="B112" i="9"/>
  <c r="B113" i="9"/>
  <c r="B114" i="9"/>
  <c r="B115" i="9"/>
  <c r="B116" i="9"/>
  <c r="B107" i="9"/>
  <c r="B103" i="9"/>
  <c r="B93" i="9"/>
  <c r="B94" i="9"/>
  <c r="B92" i="9"/>
  <c r="B88" i="9"/>
  <c r="B87" i="9"/>
  <c r="B76" i="9"/>
  <c r="B77" i="9"/>
  <c r="B78" i="9"/>
  <c r="B79" i="9"/>
  <c r="B75" i="9"/>
  <c r="B71" i="9"/>
  <c r="B70" i="9"/>
  <c r="B66" i="9"/>
  <c r="B65" i="9"/>
  <c r="C366" i="9"/>
  <c r="C362" i="9"/>
  <c r="C361" i="9"/>
  <c r="C353" i="9"/>
  <c r="C349" i="9"/>
  <c r="C348" i="9"/>
  <c r="C339" i="9"/>
  <c r="C338" i="9"/>
  <c r="C332" i="9"/>
  <c r="C333" i="9"/>
  <c r="C334" i="9"/>
  <c r="C331" i="9"/>
  <c r="C323" i="9"/>
  <c r="C316" i="9"/>
  <c r="C307" i="9"/>
  <c r="C306" i="9"/>
  <c r="C302" i="9"/>
  <c r="C301" i="9"/>
  <c r="C275" i="9"/>
  <c r="C271" i="9"/>
  <c r="C270" i="9"/>
  <c r="C260" i="9"/>
  <c r="C261" i="9"/>
  <c r="C262" i="9"/>
  <c r="C259" i="9"/>
  <c r="C255" i="9"/>
  <c r="C254" i="9"/>
  <c r="C216" i="9"/>
  <c r="C212" i="9"/>
  <c r="C211" i="9"/>
  <c r="C188" i="9"/>
  <c r="C187" i="9"/>
  <c r="C186" i="9"/>
  <c r="C182" i="9"/>
  <c r="C181" i="9"/>
  <c r="C172" i="9"/>
  <c r="C171" i="9"/>
  <c r="C170" i="9"/>
  <c r="C169" i="9"/>
  <c r="C168" i="9"/>
  <c r="C167" i="9"/>
  <c r="C166" i="9"/>
  <c r="C165" i="9"/>
  <c r="C161" i="9"/>
  <c r="C160" i="9"/>
  <c r="C159" i="9"/>
  <c r="C158" i="9"/>
  <c r="C149" i="9"/>
  <c r="C148" i="9"/>
  <c r="C147" i="9"/>
  <c r="C146" i="9"/>
  <c r="C145" i="9"/>
  <c r="C141" i="9"/>
  <c r="C140" i="9"/>
  <c r="C139" i="9"/>
  <c r="C130" i="9"/>
  <c r="C126" i="9"/>
  <c r="C116" i="9"/>
  <c r="C115" i="9"/>
  <c r="C114" i="9"/>
  <c r="C113" i="9"/>
  <c r="C112" i="9"/>
  <c r="C111" i="9"/>
  <c r="C110" i="9"/>
  <c r="C109" i="9"/>
  <c r="C108" i="9"/>
  <c r="C107" i="9"/>
  <c r="C103" i="9"/>
  <c r="C94" i="9"/>
  <c r="C93" i="9"/>
  <c r="C92" i="9"/>
  <c r="C88" i="9"/>
  <c r="C87" i="9"/>
  <c r="C79" i="9"/>
  <c r="C78" i="9"/>
  <c r="C77" i="9"/>
  <c r="C76" i="9"/>
  <c r="C75" i="9"/>
  <c r="C71" i="9"/>
  <c r="C70" i="9"/>
  <c r="C66" i="9"/>
  <c r="C65" i="9"/>
  <c r="C57" i="9"/>
  <c r="C53" i="9"/>
  <c r="C52" i="9"/>
  <c r="B57" i="9"/>
  <c r="B53" i="9"/>
  <c r="B52" i="9"/>
  <c r="C44" i="9"/>
  <c r="C40" i="9"/>
  <c r="C39" i="9"/>
  <c r="B39" i="9"/>
  <c r="C25" i="9"/>
  <c r="C24" i="9"/>
  <c r="B29" i="9"/>
  <c r="B25" i="9"/>
  <c r="B24" i="9"/>
  <c r="B8" i="9"/>
  <c r="C8" i="9" l="1"/>
  <c r="B14" i="9"/>
  <c r="B15" i="9"/>
  <c r="B13" i="9"/>
  <c r="C14" i="9"/>
  <c r="C15" i="9"/>
  <c r="C13" i="9"/>
  <c r="C9" i="9"/>
  <c r="B9" i="9"/>
  <c r="A1" i="2" l="1"/>
  <c r="L7" i="2" l="1"/>
  <c r="AF7" i="2" l="1"/>
  <c r="AD7" i="2"/>
  <c r="AB7" i="2"/>
  <c r="Z7" i="2"/>
  <c r="X7" i="2"/>
  <c r="V7" i="2"/>
  <c r="R7" i="2"/>
  <c r="P7" i="2"/>
  <c r="N7" i="2"/>
  <c r="J7" i="2"/>
  <c r="V524" i="1" l="1"/>
  <c r="V523" i="1"/>
  <c r="V522" i="1"/>
  <c r="V521" i="1"/>
  <c r="V520" i="1"/>
  <c r="V519" i="1"/>
  <c r="V518" i="1"/>
  <c r="V517" i="1"/>
  <c r="V516" i="1"/>
  <c r="V515" i="1"/>
  <c r="V514" i="1"/>
  <c r="V513" i="1"/>
  <c r="V512" i="1"/>
  <c r="V511" i="1"/>
  <c r="V510" i="1"/>
  <c r="V509" i="1"/>
  <c r="V507" i="1"/>
  <c r="V506" i="1"/>
  <c r="V505" i="1"/>
  <c r="V504" i="1"/>
  <c r="V503" i="1"/>
  <c r="V502" i="1"/>
  <c r="V501" i="1"/>
  <c r="V500" i="1"/>
  <c r="V499" i="1"/>
  <c r="V498" i="1"/>
  <c r="V497" i="1"/>
  <c r="V496" i="1"/>
  <c r="V495" i="1"/>
  <c r="V494" i="1"/>
  <c r="V493" i="1"/>
  <c r="V492" i="1"/>
  <c r="V491" i="1"/>
  <c r="V490" i="1"/>
  <c r="V489" i="1"/>
  <c r="V488" i="1"/>
  <c r="V487" i="1"/>
  <c r="V486" i="1"/>
  <c r="V485" i="1"/>
  <c r="V484" i="1"/>
  <c r="V483" i="1"/>
  <c r="V482" i="1"/>
  <c r="V481" i="1"/>
  <c r="V480" i="1"/>
  <c r="V479" i="1"/>
  <c r="V478" i="1"/>
  <c r="V477" i="1"/>
  <c r="V476" i="1"/>
  <c r="V475" i="1"/>
  <c r="V474" i="1"/>
  <c r="V473" i="1"/>
  <c r="V472" i="1"/>
  <c r="V471" i="1"/>
  <c r="V470" i="1"/>
  <c r="V469" i="1"/>
  <c r="V468" i="1"/>
  <c r="V467" i="1"/>
  <c r="V466" i="1"/>
  <c r="V465" i="1"/>
  <c r="V464" i="1"/>
  <c r="V463" i="1"/>
  <c r="V462" i="1"/>
  <c r="V461" i="1"/>
  <c r="V460" i="1"/>
  <c r="V454" i="1"/>
  <c r="V453" i="1"/>
  <c r="V452" i="1"/>
  <c r="V451" i="1"/>
  <c r="V450" i="1"/>
  <c r="V449" i="1"/>
  <c r="V448" i="1"/>
  <c r="V447" i="1"/>
  <c r="V446" i="1"/>
  <c r="V445" i="1"/>
  <c r="V444" i="1"/>
  <c r="V443" i="1"/>
  <c r="V442" i="1"/>
  <c r="V441" i="1"/>
  <c r="V440" i="1"/>
  <c r="V439" i="1"/>
  <c r="V438" i="1"/>
  <c r="V437" i="1"/>
  <c r="V436" i="1"/>
  <c r="V435" i="1"/>
  <c r="V434" i="1"/>
  <c r="V433" i="1"/>
  <c r="V432" i="1"/>
  <c r="V431" i="1"/>
  <c r="V430" i="1"/>
  <c r="V429" i="1"/>
  <c r="V428" i="1"/>
  <c r="V427" i="1"/>
  <c r="V426" i="1"/>
  <c r="V425" i="1"/>
  <c r="V424" i="1"/>
  <c r="V423" i="1"/>
  <c r="V422" i="1"/>
  <c r="V421" i="1"/>
  <c r="V420" i="1"/>
  <c r="V419" i="1"/>
  <c r="V418" i="1"/>
  <c r="V417" i="1"/>
  <c r="V416" i="1"/>
  <c r="V415" i="1"/>
  <c r="V414" i="1"/>
  <c r="V413" i="1"/>
  <c r="V412" i="1"/>
  <c r="V411" i="1"/>
  <c r="V410" i="1"/>
  <c r="V409" i="1"/>
  <c r="V408" i="1"/>
  <c r="V407" i="1"/>
  <c r="V406" i="1"/>
  <c r="V405" i="1"/>
  <c r="V404" i="1"/>
  <c r="V403" i="1"/>
  <c r="V402" i="1"/>
  <c r="V401" i="1"/>
  <c r="V400" i="1"/>
  <c r="V399" i="1"/>
  <c r="V398" i="1"/>
  <c r="V397" i="1"/>
  <c r="V396" i="1"/>
  <c r="V395" i="1"/>
  <c r="V394" i="1"/>
  <c r="V393" i="1"/>
  <c r="V392" i="1"/>
  <c r="V391" i="1"/>
  <c r="V390" i="1"/>
  <c r="V389" i="1"/>
  <c r="V388" i="1"/>
  <c r="V387" i="1"/>
  <c r="V386" i="1"/>
  <c r="V385" i="1"/>
  <c r="V384" i="1"/>
  <c r="V383" i="1"/>
  <c r="V382" i="1"/>
  <c r="V381" i="1"/>
  <c r="V380" i="1"/>
  <c r="V379" i="1"/>
  <c r="V378" i="1"/>
  <c r="V377" i="1"/>
  <c r="V376" i="1"/>
  <c r="V375" i="1"/>
  <c r="V374" i="1"/>
  <c r="V373" i="1"/>
  <c r="V372" i="1"/>
  <c r="V371" i="1"/>
  <c r="V370" i="1"/>
  <c r="V369" i="1"/>
  <c r="V368" i="1"/>
  <c r="V367" i="1"/>
  <c r="V366" i="1"/>
  <c r="V365" i="1"/>
  <c r="V364" i="1"/>
  <c r="V363" i="1"/>
  <c r="V362" i="1"/>
  <c r="V361" i="1"/>
  <c r="V360" i="1"/>
  <c r="V359" i="1"/>
  <c r="V358" i="1"/>
  <c r="V357" i="1"/>
  <c r="V356" i="1"/>
  <c r="V355" i="1"/>
  <c r="V354" i="1"/>
  <c r="V353" i="1"/>
  <c r="V352" i="1"/>
  <c r="V351" i="1"/>
  <c r="V350" i="1"/>
  <c r="V349" i="1"/>
  <c r="V348" i="1"/>
  <c r="V347" i="1"/>
  <c r="V346" i="1"/>
  <c r="V345" i="1"/>
  <c r="V344" i="1"/>
  <c r="V343" i="1"/>
  <c r="V342" i="1"/>
  <c r="V341" i="1"/>
  <c r="V339" i="1"/>
  <c r="V338" i="1"/>
  <c r="V337" i="1"/>
  <c r="V336" i="1"/>
  <c r="V335" i="1"/>
  <c r="V334" i="1"/>
  <c r="V333" i="1"/>
  <c r="V332" i="1"/>
  <c r="V331" i="1"/>
  <c r="V330" i="1"/>
  <c r="V329" i="1"/>
  <c r="V328" i="1"/>
  <c r="V327" i="1"/>
  <c r="V326" i="1"/>
  <c r="V325" i="1"/>
  <c r="V324" i="1"/>
  <c r="V323" i="1"/>
  <c r="V322" i="1"/>
  <c r="V321" i="1"/>
  <c r="V320" i="1"/>
  <c r="V319" i="1"/>
  <c r="V318" i="1"/>
  <c r="V317" i="1"/>
  <c r="V316" i="1"/>
  <c r="V315" i="1"/>
  <c r="V314" i="1"/>
  <c r="V313" i="1"/>
  <c r="V312" i="1"/>
  <c r="V311" i="1"/>
  <c r="V310" i="1"/>
  <c r="V309" i="1"/>
  <c r="V308" i="1"/>
  <c r="V307" i="1"/>
  <c r="V306" i="1"/>
  <c r="V305" i="1"/>
  <c r="V304" i="1"/>
  <c r="V303" i="1"/>
  <c r="V302" i="1"/>
  <c r="V301" i="1"/>
  <c r="V300" i="1"/>
  <c r="V299" i="1"/>
  <c r="V298" i="1"/>
  <c r="V297" i="1"/>
  <c r="V296" i="1"/>
  <c r="V295" i="1"/>
  <c r="V294" i="1"/>
  <c r="V293" i="1"/>
  <c r="V292" i="1"/>
  <c r="V291" i="1"/>
  <c r="V290" i="1"/>
  <c r="V289" i="1"/>
  <c r="V288" i="1"/>
  <c r="V287" i="1"/>
  <c r="V286" i="1"/>
  <c r="V285" i="1"/>
  <c r="V284" i="1"/>
  <c r="V283" i="1"/>
  <c r="V282" i="1"/>
  <c r="V281" i="1"/>
  <c r="V280" i="1"/>
  <c r="V279" i="1"/>
  <c r="V278" i="1"/>
  <c r="V277" i="1"/>
  <c r="V276" i="1"/>
  <c r="V275" i="1"/>
  <c r="V274" i="1"/>
  <c r="V273" i="1"/>
  <c r="V272" i="1"/>
  <c r="V271" i="1"/>
  <c r="V270" i="1"/>
  <c r="V269" i="1"/>
  <c r="V268" i="1"/>
  <c r="V267" i="1"/>
  <c r="V266" i="1"/>
  <c r="V265" i="1"/>
  <c r="V264" i="1"/>
  <c r="V263" i="1"/>
  <c r="V262" i="1"/>
  <c r="V261" i="1"/>
  <c r="V260" i="1"/>
  <c r="V259" i="1"/>
  <c r="V258" i="1"/>
  <c r="V257" i="1"/>
  <c r="V256" i="1"/>
  <c r="V255" i="1"/>
  <c r="V254" i="1"/>
  <c r="V253" i="1"/>
  <c r="V252" i="1"/>
  <c r="V251" i="1"/>
  <c r="V250" i="1"/>
  <c r="V249" i="1"/>
  <c r="V248" i="1"/>
  <c r="V247" i="1"/>
  <c r="V246" i="1"/>
  <c r="V245" i="1"/>
  <c r="V244" i="1"/>
  <c r="V243" i="1"/>
  <c r="V242" i="1"/>
  <c r="V241" i="1"/>
  <c r="V240" i="1"/>
  <c r="V239" i="1"/>
  <c r="V238" i="1"/>
  <c r="V237" i="1"/>
  <c r="V236" i="1"/>
  <c r="V235" i="1"/>
  <c r="V234" i="1"/>
  <c r="V233" i="1"/>
  <c r="V232" i="1"/>
  <c r="V231" i="1"/>
  <c r="V230" i="1"/>
  <c r="V229" i="1"/>
  <c r="V228" i="1"/>
  <c r="V227" i="1"/>
  <c r="V226" i="1"/>
  <c r="V225" i="1"/>
  <c r="V224" i="1"/>
  <c r="V223" i="1"/>
  <c r="V222" i="1"/>
  <c r="V221" i="1"/>
  <c r="V220" i="1"/>
  <c r="V219" i="1"/>
  <c r="V218" i="1"/>
  <c r="V217" i="1"/>
  <c r="V216" i="1"/>
  <c r="V215" i="1"/>
  <c r="V214" i="1"/>
  <c r="V213" i="1"/>
  <c r="V212" i="1"/>
  <c r="V211" i="1"/>
  <c r="V210" i="1"/>
  <c r="V209" i="1"/>
  <c r="V208" i="1"/>
  <c r="V207" i="1"/>
  <c r="V206" i="1"/>
  <c r="V205" i="1"/>
  <c r="V204" i="1"/>
  <c r="V203" i="1"/>
  <c r="V202" i="1"/>
  <c r="V201" i="1"/>
  <c r="V200" i="1"/>
  <c r="V199" i="1"/>
  <c r="V198" i="1"/>
  <c r="V197" i="1"/>
  <c r="V196" i="1"/>
  <c r="V195" i="1"/>
  <c r="V194" i="1"/>
  <c r="V193" i="1"/>
  <c r="V192" i="1"/>
  <c r="V191" i="1"/>
  <c r="V190" i="1"/>
  <c r="V189" i="1"/>
  <c r="V188" i="1"/>
  <c r="V187" i="1"/>
  <c r="V186" i="1"/>
  <c r="V185" i="1"/>
  <c r="V184" i="1"/>
  <c r="V183" i="1"/>
  <c r="V182" i="1"/>
  <c r="V181" i="1"/>
  <c r="V180" i="1"/>
  <c r="V179" i="1"/>
  <c r="V178" i="1"/>
  <c r="V177" i="1"/>
  <c r="V176" i="1"/>
  <c r="V175" i="1"/>
  <c r="V174" i="1"/>
  <c r="V173" i="1"/>
  <c r="V172" i="1"/>
  <c r="V171" i="1"/>
  <c r="V170" i="1"/>
  <c r="V169" i="1"/>
  <c r="V168" i="1"/>
  <c r="V167" i="1"/>
  <c r="V166" i="1"/>
  <c r="V165" i="1"/>
  <c r="V164" i="1"/>
  <c r="V163" i="1"/>
  <c r="V162" i="1"/>
  <c r="V161" i="1"/>
  <c r="V160" i="1"/>
  <c r="V159" i="1"/>
  <c r="V158" i="1"/>
  <c r="V157" i="1"/>
  <c r="V156" i="1"/>
  <c r="V155" i="1"/>
  <c r="V154" i="1"/>
  <c r="V153" i="1"/>
  <c r="V152" i="1"/>
  <c r="V151" i="1"/>
  <c r="V150" i="1"/>
  <c r="V149" i="1"/>
  <c r="V148" i="1"/>
  <c r="V147" i="1"/>
  <c r="V146" i="1"/>
  <c r="V145" i="1"/>
  <c r="V144" i="1"/>
  <c r="V143" i="1"/>
  <c r="V142" i="1"/>
  <c r="V141" i="1"/>
  <c r="V140" i="1"/>
  <c r="V139" i="1"/>
  <c r="V138" i="1"/>
  <c r="V137" i="1"/>
  <c r="V136" i="1"/>
  <c r="V135" i="1"/>
  <c r="V134" i="1"/>
  <c r="V133" i="1"/>
  <c r="V132" i="1"/>
  <c r="V131" i="1"/>
  <c r="V130" i="1"/>
  <c r="V129" i="1"/>
  <c r="V128" i="1"/>
  <c r="V127" i="1"/>
  <c r="V126" i="1"/>
  <c r="V125" i="1"/>
  <c r="V124" i="1"/>
  <c r="V123" i="1"/>
  <c r="V121" i="1"/>
  <c r="V120" i="1"/>
  <c r="V119" i="1"/>
  <c r="V117" i="1"/>
  <c r="V116" i="1"/>
  <c r="V115" i="1"/>
  <c r="V114" i="1"/>
  <c r="V113" i="1"/>
  <c r="V112" i="1"/>
  <c r="V111" i="1"/>
  <c r="V110" i="1"/>
  <c r="V109" i="1"/>
  <c r="V108" i="1"/>
  <c r="V107" i="1"/>
  <c r="V106" i="1"/>
  <c r="V105" i="1"/>
  <c r="V104" i="1"/>
  <c r="V103" i="1"/>
  <c r="V102" i="1"/>
  <c r="V101" i="1"/>
  <c r="V100" i="1"/>
  <c r="V99" i="1"/>
  <c r="V98" i="1"/>
  <c r="V97" i="1"/>
  <c r="V96" i="1"/>
  <c r="V95" i="1"/>
  <c r="V94" i="1"/>
  <c r="V93" i="1"/>
  <c r="V92" i="1"/>
  <c r="V91" i="1"/>
  <c r="V90" i="1"/>
  <c r="V89" i="1"/>
  <c r="V88" i="1"/>
  <c r="V87" i="1"/>
  <c r="V86" i="1"/>
  <c r="V85" i="1"/>
  <c r="V84" i="1"/>
  <c r="V83" i="1"/>
  <c r="V82" i="1"/>
  <c r="V81" i="1"/>
  <c r="V80" i="1"/>
  <c r="V79" i="1"/>
  <c r="V74" i="1"/>
  <c r="V73" i="1"/>
  <c r="V72" i="1"/>
  <c r="V71" i="1"/>
  <c r="V70" i="1"/>
  <c r="V69" i="1"/>
  <c r="V68" i="1"/>
  <c r="V67" i="1"/>
  <c r="V66" i="1"/>
  <c r="V65" i="1"/>
  <c r="V64" i="1"/>
  <c r="V63" i="1"/>
  <c r="V62" i="1"/>
  <c r="V61" i="1"/>
  <c r="V60" i="1"/>
  <c r="V59" i="1"/>
  <c r="V58" i="1"/>
  <c r="V57" i="1"/>
  <c r="V56" i="1"/>
  <c r="V55" i="1"/>
  <c r="V54" i="1"/>
  <c r="V53" i="1"/>
  <c r="V52" i="1"/>
  <c r="V51" i="1"/>
  <c r="V50" i="1"/>
  <c r="V49" i="1"/>
  <c r="V48" i="1"/>
  <c r="V47" i="1"/>
  <c r="V46" i="1"/>
  <c r="V45" i="1"/>
  <c r="V42" i="1"/>
  <c r="V41" i="1"/>
  <c r="V40" i="1"/>
  <c r="V39" i="1"/>
  <c r="V38" i="1"/>
  <c r="V36" i="1"/>
  <c r="V35" i="1"/>
  <c r="V34" i="1"/>
  <c r="V33" i="1"/>
  <c r="V32" i="1"/>
  <c r="V31" i="1"/>
  <c r="V30" i="1"/>
  <c r="V29" i="1"/>
  <c r="V28" i="1"/>
  <c r="V27" i="1"/>
  <c r="V26" i="1"/>
  <c r="V25" i="1"/>
  <c r="V24" i="1"/>
  <c r="V23" i="1"/>
  <c r="V22" i="1"/>
  <c r="V21" i="1"/>
  <c r="V20" i="1"/>
  <c r="V19" i="1"/>
  <c r="V18" i="1"/>
  <c r="V17" i="1"/>
  <c r="V16" i="1"/>
  <c r="V15" i="1"/>
  <c r="V14" i="1"/>
  <c r="V13" i="1"/>
  <c r="V12" i="1"/>
  <c r="V508" i="1"/>
  <c r="W12" i="1" l="1"/>
  <c r="W15" i="1"/>
  <c r="W21" i="1"/>
  <c r="W22" i="1"/>
  <c r="W23" i="1"/>
  <c r="W24" i="1"/>
  <c r="W27" i="1"/>
  <c r="W28" i="1"/>
  <c r="W30" i="1"/>
  <c r="W31" i="1"/>
  <c r="W32" i="1"/>
  <c r="W33" i="1"/>
  <c r="W39" i="1"/>
  <c r="W40" i="1"/>
  <c r="W41" i="1"/>
  <c r="W42" i="1"/>
  <c r="W47" i="1"/>
  <c r="W52" i="1"/>
  <c r="W53" i="1"/>
  <c r="W55" i="1"/>
  <c r="W61" i="1"/>
  <c r="W66" i="1"/>
  <c r="W69" i="1"/>
  <c r="W71" i="1"/>
  <c r="W86" i="1"/>
  <c r="W87" i="1"/>
  <c r="W90" i="1"/>
  <c r="W102" i="1"/>
  <c r="W109" i="1"/>
  <c r="W110" i="1"/>
  <c r="W112" i="1"/>
  <c r="W113" i="1"/>
  <c r="W117" i="1"/>
  <c r="W119" i="1"/>
  <c r="W121" i="1"/>
  <c r="W123" i="1"/>
  <c r="W125" i="1"/>
  <c r="W126" i="1"/>
  <c r="W128" i="1"/>
  <c r="W135" i="1"/>
  <c r="W136" i="1"/>
  <c r="W137" i="1"/>
  <c r="W138" i="1"/>
  <c r="W139" i="1"/>
  <c r="W140" i="1"/>
  <c r="W141" i="1"/>
  <c r="W142" i="1"/>
  <c r="W144" i="1"/>
  <c r="W145" i="1"/>
  <c r="W147" i="1"/>
  <c r="W149" i="1"/>
  <c r="W150" i="1"/>
  <c r="W152" i="1"/>
  <c r="W153" i="1"/>
  <c r="W154" i="1"/>
  <c r="W155" i="1"/>
  <c r="W156" i="1"/>
  <c r="W158" i="1"/>
  <c r="W162" i="1"/>
  <c r="W168" i="1"/>
  <c r="W170" i="1"/>
  <c r="W173" i="1"/>
  <c r="W174" i="1"/>
  <c r="W175" i="1"/>
  <c r="W176" i="1"/>
  <c r="W177" i="1"/>
  <c r="W180" i="1"/>
  <c r="W181" i="1"/>
  <c r="W182" i="1"/>
  <c r="W183" i="1"/>
  <c r="W184" i="1"/>
  <c r="W185" i="1"/>
  <c r="W186" i="1"/>
  <c r="W187" i="1"/>
  <c r="W188" i="1"/>
  <c r="W189" i="1"/>
  <c r="W190" i="1"/>
  <c r="W192" i="1"/>
  <c r="W193" i="1"/>
  <c r="W194" i="1"/>
  <c r="W195" i="1"/>
  <c r="W196" i="1"/>
  <c r="W197" i="1"/>
  <c r="W198" i="1"/>
  <c r="W199" i="1"/>
  <c r="W200" i="1"/>
  <c r="W201" i="1"/>
  <c r="W212" i="1"/>
  <c r="W213" i="1"/>
  <c r="W214" i="1"/>
  <c r="W215" i="1"/>
  <c r="W216" i="1"/>
  <c r="W217" i="1"/>
  <c r="W219" i="1"/>
  <c r="W223" i="1"/>
  <c r="W224" i="1"/>
  <c r="W225" i="1"/>
  <c r="W226" i="1"/>
  <c r="W227" i="1"/>
  <c r="W228" i="1"/>
  <c r="W229" i="1"/>
  <c r="W230" i="1"/>
  <c r="W231" i="1"/>
  <c r="W232" i="1"/>
  <c r="W233" i="1"/>
  <c r="W234" i="1"/>
  <c r="W235" i="1"/>
  <c r="W236" i="1"/>
  <c r="W237" i="1"/>
  <c r="W238" i="1"/>
  <c r="W242" i="1"/>
  <c r="W244" i="1"/>
  <c r="W245" i="1"/>
  <c r="W246" i="1"/>
  <c r="W248" i="1"/>
  <c r="W249" i="1"/>
  <c r="W250" i="1"/>
  <c r="W251" i="1"/>
  <c r="W256" i="1"/>
  <c r="W258" i="1"/>
  <c r="W259" i="1"/>
  <c r="W261" i="1"/>
  <c r="W264" i="1"/>
  <c r="W265" i="1"/>
  <c r="W266" i="1"/>
  <c r="W267" i="1"/>
  <c r="W268" i="1"/>
  <c r="W275" i="1"/>
  <c r="W276" i="1"/>
  <c r="W277" i="1"/>
  <c r="W278" i="1"/>
  <c r="W279" i="1"/>
  <c r="W282" i="1"/>
  <c r="W284" i="1"/>
  <c r="W286" i="1"/>
  <c r="W287" i="1"/>
  <c r="W288" i="1"/>
  <c r="W290" i="1"/>
  <c r="W291" i="1"/>
  <c r="W292" i="1"/>
  <c r="W294" i="1"/>
  <c r="W295" i="1"/>
  <c r="W296" i="1"/>
  <c r="W297" i="1"/>
  <c r="W300" i="1"/>
  <c r="W303" i="1"/>
  <c r="W304" i="1"/>
  <c r="W307" i="1"/>
  <c r="W308" i="1"/>
  <c r="W309" i="1"/>
  <c r="W310" i="1"/>
  <c r="W311" i="1"/>
  <c r="W312" i="1"/>
  <c r="W313" i="1"/>
  <c r="W314" i="1"/>
  <c r="W315" i="1"/>
  <c r="W316" i="1"/>
  <c r="W317" i="1"/>
  <c r="W318" i="1"/>
  <c r="W319" i="1"/>
  <c r="W320" i="1"/>
  <c r="W321" i="1"/>
  <c r="W324" i="1"/>
  <c r="W325" i="1"/>
  <c r="W329" i="1"/>
  <c r="W331" i="1"/>
  <c r="W332" i="1"/>
  <c r="W333" i="1"/>
  <c r="W334" i="1"/>
  <c r="W335" i="1"/>
  <c r="W336" i="1"/>
  <c r="W338" i="1"/>
  <c r="W339" i="1"/>
  <c r="W344" i="1"/>
  <c r="W345" i="1"/>
  <c r="W346" i="1"/>
  <c r="W347" i="1"/>
  <c r="W348" i="1"/>
  <c r="W349" i="1"/>
  <c r="W350" i="1"/>
  <c r="W351" i="1"/>
  <c r="W352" i="1"/>
  <c r="W353" i="1"/>
  <c r="W354" i="1"/>
  <c r="W358" i="1"/>
  <c r="W360" i="1"/>
  <c r="W361" i="1"/>
  <c r="W366" i="1"/>
  <c r="W367" i="1"/>
  <c r="W369" i="1"/>
  <c r="W370" i="1"/>
  <c r="W371" i="1"/>
  <c r="W372" i="1"/>
  <c r="W373" i="1"/>
  <c r="W374" i="1"/>
  <c r="W375" i="1"/>
  <c r="W376" i="1"/>
  <c r="W377" i="1"/>
  <c r="W378" i="1"/>
  <c r="W379" i="1"/>
  <c r="W381" i="1"/>
  <c r="W382" i="1"/>
  <c r="W383" i="1"/>
  <c r="W384" i="1"/>
  <c r="W385" i="1"/>
  <c r="W386" i="1"/>
  <c r="W387" i="1"/>
  <c r="W388" i="1"/>
  <c r="W389" i="1"/>
  <c r="W392" i="1"/>
  <c r="W393" i="1"/>
  <c r="W394" i="1"/>
  <c r="W395" i="1"/>
  <c r="W396" i="1"/>
  <c r="W399" i="1"/>
  <c r="W400" i="1"/>
  <c r="W401" i="1"/>
  <c r="W402" i="1"/>
  <c r="W403" i="1"/>
  <c r="W404" i="1"/>
  <c r="W405" i="1"/>
  <c r="W406" i="1"/>
  <c r="W407" i="1"/>
  <c r="W408" i="1"/>
  <c r="W409" i="1"/>
  <c r="W410" i="1"/>
  <c r="W411" i="1"/>
  <c r="W412" i="1"/>
  <c r="W416" i="1"/>
  <c r="W419" i="1"/>
  <c r="W420" i="1"/>
  <c r="W421" i="1"/>
  <c r="W422" i="1"/>
  <c r="W424" i="1"/>
  <c r="W427" i="1"/>
  <c r="W428" i="1"/>
  <c r="W429" i="1"/>
  <c r="W430" i="1"/>
  <c r="W431" i="1"/>
  <c r="W435" i="1"/>
  <c r="W436" i="1"/>
  <c r="W437" i="1"/>
  <c r="W438" i="1"/>
  <c r="W439" i="1"/>
  <c r="W440" i="1"/>
  <c r="W441" i="1"/>
  <c r="W442" i="1"/>
  <c r="W443" i="1"/>
  <c r="W444" i="1"/>
  <c r="W445" i="1"/>
  <c r="W446" i="1"/>
  <c r="W447" i="1"/>
  <c r="W448" i="1"/>
  <c r="W449" i="1"/>
  <c r="W450" i="1"/>
  <c r="W452" i="1"/>
  <c r="W453" i="1"/>
  <c r="W454" i="1"/>
  <c r="W463" i="1"/>
  <c r="W464" i="1"/>
  <c r="W465" i="1"/>
  <c r="W467" i="1"/>
  <c r="W475" i="1"/>
  <c r="W476" i="1"/>
  <c r="W477" i="1"/>
  <c r="W478" i="1"/>
  <c r="W479" i="1"/>
  <c r="W480" i="1"/>
  <c r="W481" i="1"/>
  <c r="W484" i="1"/>
  <c r="W486" i="1"/>
  <c r="W487" i="1"/>
  <c r="W489" i="1"/>
  <c r="W490" i="1"/>
  <c r="W491" i="1"/>
  <c r="W492" i="1"/>
  <c r="W493" i="1"/>
  <c r="W494" i="1"/>
  <c r="W495" i="1"/>
  <c r="W496" i="1"/>
  <c r="W498" i="1"/>
  <c r="W499" i="1"/>
  <c r="W500" i="1"/>
  <c r="W501" i="1"/>
  <c r="W504" i="1"/>
  <c r="W506" i="1"/>
  <c r="W508" i="1"/>
  <c r="W509" i="1"/>
  <c r="W510" i="1"/>
  <c r="W511" i="1"/>
  <c r="W513" i="1"/>
  <c r="W516" i="1"/>
  <c r="W521" i="1"/>
  <c r="W523" i="1"/>
  <c r="W524" i="1"/>
  <c r="F1724" i="9" l="1"/>
  <c r="F1723" i="9"/>
  <c r="F1715" i="9"/>
  <c r="F1714" i="9"/>
  <c r="F1702" i="9"/>
  <c r="F1701" i="9"/>
  <c r="J23" i="13"/>
  <c r="E1693" i="9" s="1"/>
  <c r="F1693" i="9" s="1"/>
  <c r="F1694" i="9" s="1"/>
  <c r="F1689" i="9"/>
  <c r="F1690" i="9" s="1"/>
  <c r="J19" i="13"/>
  <c r="E1681" i="9" s="1"/>
  <c r="F1681" i="9" s="1"/>
  <c r="F1682" i="9" s="1"/>
  <c r="F1677" i="9"/>
  <c r="F1678" i="9" s="1"/>
  <c r="J15" i="13"/>
  <c r="E1669" i="9" s="1"/>
  <c r="F1669" i="9" s="1"/>
  <c r="F1670" i="9" s="1"/>
  <c r="F1665" i="9"/>
  <c r="F1664" i="9"/>
  <c r="F1656" i="9"/>
  <c r="F1657" i="9" s="1"/>
  <c r="F1652" i="9"/>
  <c r="F1651" i="9"/>
  <c r="F1706" i="9"/>
  <c r="F1707" i="9" s="1"/>
  <c r="F1642" i="9"/>
  <c r="F1638" i="9"/>
  <c r="F1637" i="9"/>
  <c r="F1725" i="9" l="1"/>
  <c r="F1727" i="9" s="1"/>
  <c r="F1643" i="9"/>
  <c r="F1644" i="9" s="1"/>
  <c r="F1716" i="9"/>
  <c r="F1718" i="9" s="1"/>
  <c r="F1666" i="9"/>
  <c r="F1672" i="9" s="1"/>
  <c r="F1703" i="9"/>
  <c r="F1709" i="9" s="1"/>
  <c r="F1653" i="9"/>
  <c r="F1659" i="9" s="1"/>
  <c r="F1696" i="9"/>
  <c r="F1684" i="9"/>
  <c r="F1639" i="9"/>
  <c r="E1720" i="9" l="1"/>
  <c r="E1711" i="9"/>
  <c r="E1698" i="9"/>
  <c r="E1686" i="9"/>
  <c r="E1674" i="9"/>
  <c r="E1661" i="9"/>
  <c r="E1648" i="9"/>
  <c r="F1646" i="9"/>
  <c r="W474" i="1" l="1"/>
  <c r="W471" i="1"/>
  <c r="W472" i="1"/>
  <c r="W473" i="1"/>
  <c r="W466" i="1"/>
  <c r="W84" i="1"/>
  <c r="E1634" i="9"/>
  <c r="F317" i="1"/>
  <c r="F314" i="1"/>
  <c r="F313" i="1"/>
  <c r="F312" i="1"/>
  <c r="F1628" i="9"/>
  <c r="F1627" i="9"/>
  <c r="F1626" i="9"/>
  <c r="F1622" i="9"/>
  <c r="F1621" i="9"/>
  <c r="F1613" i="9"/>
  <c r="F1614" i="9" s="1"/>
  <c r="F1609" i="9"/>
  <c r="F1608" i="9"/>
  <c r="F1595" i="9"/>
  <c r="F1594" i="9"/>
  <c r="F1600" i="9"/>
  <c r="F1599" i="9"/>
  <c r="F1593" i="9"/>
  <c r="F1592" i="9"/>
  <c r="F304" i="1"/>
  <c r="F286" i="1"/>
  <c r="F1584" i="9"/>
  <c r="F1583" i="9"/>
  <c r="F1575" i="9"/>
  <c r="F1574" i="9"/>
  <c r="F1573" i="9"/>
  <c r="F1572" i="9"/>
  <c r="F1571" i="9"/>
  <c r="F1567" i="9"/>
  <c r="F1566" i="9"/>
  <c r="F309" i="1"/>
  <c r="W469" i="1" l="1"/>
  <c r="F1623" i="9"/>
  <c r="F1610" i="9"/>
  <c r="F1616" i="9" s="1"/>
  <c r="F1596" i="9"/>
  <c r="F1576" i="9"/>
  <c r="F1601" i="9"/>
  <c r="F1585" i="9"/>
  <c r="F1587" i="9" s="1"/>
  <c r="F1568" i="9"/>
  <c r="E1605" i="9" l="1"/>
  <c r="E1580" i="9"/>
  <c r="F1578" i="9"/>
  <c r="F1603" i="9"/>
  <c r="W262" i="1" l="1"/>
  <c r="W257" i="1"/>
  <c r="E1589" i="9"/>
  <c r="E1563" i="9"/>
  <c r="W13" i="1" s="1"/>
  <c r="F556" i="9"/>
  <c r="F555" i="9"/>
  <c r="F554" i="9"/>
  <c r="W255" i="1" l="1"/>
  <c r="F1558" i="9"/>
  <c r="F1559" i="9" s="1"/>
  <c r="F1554" i="9"/>
  <c r="F1553" i="9"/>
  <c r="F1541" i="9"/>
  <c r="F1545" i="9"/>
  <c r="F1546" i="9" s="1"/>
  <c r="F1540" i="9"/>
  <c r="F1555" i="9" l="1"/>
  <c r="F1561" i="9" s="1"/>
  <c r="F1542" i="9"/>
  <c r="F1548" i="9" s="1"/>
  <c r="E1550" i="9" l="1"/>
  <c r="E1537" i="9"/>
  <c r="W326" i="1" s="1"/>
  <c r="W327" i="1" l="1"/>
  <c r="F1514" i="9"/>
  <c r="F1513" i="9"/>
  <c r="F1500" i="9"/>
  <c r="F1499" i="9"/>
  <c r="F1491" i="9"/>
  <c r="F1478" i="9"/>
  <c r="F1452" i="9"/>
  <c r="F1448" i="9"/>
  <c r="F1447" i="9"/>
  <c r="F1283" i="9"/>
  <c r="F1284" i="9"/>
  <c r="F1285" i="9"/>
  <c r="F1095" i="9"/>
  <c r="F1045" i="9"/>
  <c r="F1046" i="9"/>
  <c r="F1047" i="9"/>
  <c r="F1012" i="9"/>
  <c r="F1013" i="9"/>
  <c r="F1014" i="9"/>
  <c r="F1015" i="9"/>
  <c r="F1016" i="9"/>
  <c r="F853" i="9"/>
  <c r="F854" i="9"/>
  <c r="F855" i="9"/>
  <c r="F856" i="9"/>
  <c r="F813" i="9"/>
  <c r="F814" i="9"/>
  <c r="F815" i="9"/>
  <c r="F816" i="9"/>
  <c r="F805" i="9"/>
  <c r="F806" i="9"/>
  <c r="F807" i="9"/>
  <c r="F808" i="9"/>
  <c r="F791" i="9"/>
  <c r="F792" i="9"/>
  <c r="F793" i="9"/>
  <c r="F794" i="9"/>
  <c r="F795" i="9"/>
  <c r="F771" i="9"/>
  <c r="F772" i="9"/>
  <c r="F773" i="9"/>
  <c r="F774" i="9"/>
  <c r="F775" i="9"/>
  <c r="F776" i="9"/>
  <c r="F777" i="9"/>
  <c r="F761" i="9"/>
  <c r="F762" i="9"/>
  <c r="F695" i="9"/>
  <c r="F696" i="9"/>
  <c r="F697" i="9"/>
  <c r="F698" i="9"/>
  <c r="F699" i="9"/>
  <c r="F700" i="9"/>
  <c r="F701" i="9"/>
  <c r="F702" i="9"/>
  <c r="F683" i="9"/>
  <c r="F684" i="9"/>
  <c r="F685" i="9"/>
  <c r="F686" i="9"/>
  <c r="F661" i="9"/>
  <c r="F662" i="9"/>
  <c r="F663" i="9"/>
  <c r="F664" i="9"/>
  <c r="F665" i="9"/>
  <c r="F666" i="9"/>
  <c r="F667" i="9"/>
  <c r="F668" i="9"/>
  <c r="F669" i="9"/>
  <c r="F670" i="9"/>
  <c r="F671" i="9"/>
  <c r="F672" i="9"/>
  <c r="F673" i="9"/>
  <c r="F674" i="9"/>
  <c r="F595" i="9"/>
  <c r="F596" i="9"/>
  <c r="F597" i="9"/>
  <c r="F598" i="9"/>
  <c r="F599" i="9"/>
  <c r="F600" i="9"/>
  <c r="F601" i="9"/>
  <c r="F602" i="9"/>
  <c r="F603" i="9"/>
  <c r="F604" i="9"/>
  <c r="F605" i="9"/>
  <c r="F606" i="9"/>
  <c r="F607" i="9"/>
  <c r="F608" i="9"/>
  <c r="F609" i="9"/>
  <c r="F610" i="9"/>
  <c r="F611" i="9"/>
  <c r="F612" i="9"/>
  <c r="F613" i="9"/>
  <c r="F614" i="9"/>
  <c r="F615" i="9"/>
  <c r="F616" i="9"/>
  <c r="F617" i="9"/>
  <c r="F618" i="9"/>
  <c r="F619" i="9"/>
  <c r="F620" i="9"/>
  <c r="F621" i="9"/>
  <c r="F622" i="9"/>
  <c r="F623" i="9"/>
  <c r="F624" i="9"/>
  <c r="F625" i="9"/>
  <c r="F626" i="9"/>
  <c r="F627" i="9"/>
  <c r="F628" i="9"/>
  <c r="F629" i="9"/>
  <c r="F630" i="9"/>
  <c r="F631" i="9"/>
  <c r="F632" i="9"/>
  <c r="F633" i="9"/>
  <c r="F634" i="9"/>
  <c r="F635" i="9"/>
  <c r="F636" i="9"/>
  <c r="F637" i="9"/>
  <c r="F638" i="9"/>
  <c r="F639" i="9"/>
  <c r="F640" i="9"/>
  <c r="F641" i="9"/>
  <c r="F642" i="9"/>
  <c r="F643" i="9"/>
  <c r="F644" i="9"/>
  <c r="F645" i="9"/>
  <c r="F646" i="9"/>
  <c r="F647" i="9"/>
  <c r="F594" i="9"/>
  <c r="F505" i="9"/>
  <c r="F506" i="9"/>
  <c r="F507" i="9"/>
  <c r="F508" i="9"/>
  <c r="F509" i="9"/>
  <c r="F510" i="9"/>
  <c r="F511" i="9"/>
  <c r="F504" i="9"/>
  <c r="F499" i="9"/>
  <c r="F498" i="9"/>
  <c r="F489" i="9"/>
  <c r="F488" i="9"/>
  <c r="F484" i="9"/>
  <c r="F483" i="9"/>
  <c r="F475" i="9"/>
  <c r="F474" i="9"/>
  <c r="F470" i="9"/>
  <c r="F469" i="9"/>
  <c r="F450" i="9"/>
  <c r="F451" i="9"/>
  <c r="F452" i="9"/>
  <c r="F449" i="9"/>
  <c r="F444" i="9"/>
  <c r="F445" i="9"/>
  <c r="F436" i="9"/>
  <c r="F437" i="9" s="1"/>
  <c r="F432" i="9"/>
  <c r="F431" i="9"/>
  <c r="F426" i="9"/>
  <c r="F427" i="9"/>
  <c r="F425" i="9"/>
  <c r="F417" i="9"/>
  <c r="F418" i="9" s="1"/>
  <c r="F413" i="9"/>
  <c r="F412" i="9"/>
  <c r="F408" i="9"/>
  <c r="F407" i="9"/>
  <c r="F399" i="9"/>
  <c r="F394" i="9"/>
  <c r="F395" i="9"/>
  <c r="F396" i="9"/>
  <c r="F397" i="9"/>
  <c r="F398" i="9"/>
  <c r="F393" i="9"/>
  <c r="F389" i="9"/>
  <c r="F390" i="9" s="1"/>
  <c r="F349" i="9"/>
  <c r="F348" i="9"/>
  <c r="F260" i="9"/>
  <c r="F261" i="9"/>
  <c r="F262" i="9"/>
  <c r="F187" i="9"/>
  <c r="F188" i="9"/>
  <c r="F166" i="9"/>
  <c r="F167" i="9"/>
  <c r="F168" i="9"/>
  <c r="F169" i="9"/>
  <c r="F170" i="9"/>
  <c r="F171" i="9"/>
  <c r="F172" i="9"/>
  <c r="F146" i="9"/>
  <c r="F147" i="9"/>
  <c r="F148" i="9"/>
  <c r="F149" i="9"/>
  <c r="F140" i="9"/>
  <c r="F141" i="9"/>
  <c r="F108" i="9"/>
  <c r="F109" i="9"/>
  <c r="F110" i="9"/>
  <c r="F111" i="9"/>
  <c r="F112" i="9"/>
  <c r="F113" i="9"/>
  <c r="F114" i="9"/>
  <c r="F115" i="9"/>
  <c r="F116" i="9"/>
  <c r="F117" i="9"/>
  <c r="F1746" i="9"/>
  <c r="F1747" i="9"/>
  <c r="F1748" i="9"/>
  <c r="F1749" i="9"/>
  <c r="F1750" i="9"/>
  <c r="F1751" i="9"/>
  <c r="F1752" i="9"/>
  <c r="F1753" i="9"/>
  <c r="F1754" i="9"/>
  <c r="F1755" i="9"/>
  <c r="F476" i="9" l="1"/>
  <c r="F490" i="9"/>
  <c r="F409" i="9"/>
  <c r="F485" i="9"/>
  <c r="F414" i="9"/>
  <c r="F471" i="9"/>
  <c r="F512" i="9"/>
  <c r="F428" i="9"/>
  <c r="F433" i="9"/>
  <c r="F446" i="9"/>
  <c r="F400" i="9"/>
  <c r="F402" i="9" s="1"/>
  <c r="E385" i="9" s="1"/>
  <c r="F453" i="9"/>
  <c r="F478" i="9" l="1"/>
  <c r="E466" i="9" s="1"/>
  <c r="F492" i="9"/>
  <c r="E480" i="9" s="1"/>
  <c r="F455" i="9"/>
  <c r="E441" i="9" s="1"/>
  <c r="F439" i="9"/>
  <c r="E422" i="9" s="1"/>
  <c r="F420" i="9"/>
  <c r="F404" i="9" s="1"/>
  <c r="F383" i="9"/>
  <c r="E371" i="9" l="1"/>
  <c r="W34" i="1"/>
  <c r="F1531" i="9"/>
  <c r="F1532" i="9" s="1"/>
  <c r="F1527" i="9"/>
  <c r="F1526" i="9"/>
  <c r="F1528" i="9" l="1"/>
  <c r="F1534" i="9" s="1"/>
  <c r="E1523" i="9" l="1"/>
  <c r="F1505" i="9"/>
  <c r="F1492" i="9"/>
  <c r="F1487" i="9"/>
  <c r="F1486" i="9"/>
  <c r="F1479" i="9"/>
  <c r="F1474" i="9"/>
  <c r="F1473" i="9"/>
  <c r="F1461" i="9"/>
  <c r="F1460" i="9"/>
  <c r="F1453" i="9"/>
  <c r="F1504" i="9" l="1"/>
  <c r="W289" i="1"/>
  <c r="F1518" i="9"/>
  <c r="F1519" i="9" s="1"/>
  <c r="F1465" i="9"/>
  <c r="F1466" i="9" s="1"/>
  <c r="F1488" i="9"/>
  <c r="F1494" i="9" s="1"/>
  <c r="F1515" i="9"/>
  <c r="F1449" i="9"/>
  <c r="F1455" i="9" s="1"/>
  <c r="F1501" i="9"/>
  <c r="F1462" i="9"/>
  <c r="F1475" i="9"/>
  <c r="F1481" i="9" s="1"/>
  <c r="F1506" i="9" l="1"/>
  <c r="F1508" i="9" s="1"/>
  <c r="E1483" i="9"/>
  <c r="E1470" i="9"/>
  <c r="E1444" i="9"/>
  <c r="F1468" i="9"/>
  <c r="F1521" i="9"/>
  <c r="W517" i="1" l="1"/>
  <c r="W330" i="1"/>
  <c r="W328" i="1"/>
  <c r="E1510" i="9"/>
  <c r="E1496" i="9"/>
  <c r="E1457" i="9"/>
  <c r="W337" i="1" s="1"/>
  <c r="F1439" i="9"/>
  <c r="F1440" i="9" s="1"/>
  <c r="F1435" i="9"/>
  <c r="F1434" i="9"/>
  <c r="F273" i="1"/>
  <c r="F269" i="1"/>
  <c r="W343" i="1" l="1"/>
  <c r="W342" i="1"/>
  <c r="F1436" i="9"/>
  <c r="F1442" i="9" s="1"/>
  <c r="I406" i="1"/>
  <c r="E1431" i="9" l="1"/>
  <c r="L406" i="1"/>
  <c r="F302" i="1"/>
  <c r="F1426" i="9"/>
  <c r="F1427" i="9" s="1"/>
  <c r="F1422" i="9"/>
  <c r="F1423" i="9" s="1"/>
  <c r="F1414" i="9"/>
  <c r="F1415" i="9" s="1"/>
  <c r="F1410" i="9"/>
  <c r="F1411" i="9" s="1"/>
  <c r="F1402" i="9"/>
  <c r="F1403" i="9" s="1"/>
  <c r="F1398" i="9"/>
  <c r="F1399" i="9" s="1"/>
  <c r="F1390" i="9"/>
  <c r="F1391" i="9" s="1"/>
  <c r="F1386" i="9"/>
  <c r="F1387" i="9" s="1"/>
  <c r="F1378" i="9"/>
  <c r="F1379" i="9" s="1"/>
  <c r="F1374" i="9"/>
  <c r="F1373" i="9"/>
  <c r="W514" i="1" l="1"/>
  <c r="F1375" i="9"/>
  <c r="F1381" i="9" s="1"/>
  <c r="F1405" i="9"/>
  <c r="F1393" i="9"/>
  <c r="F1417" i="9"/>
  <c r="F1429" i="9"/>
  <c r="E1419" i="9" l="1"/>
  <c r="E1407" i="9"/>
  <c r="E1395" i="9"/>
  <c r="E1383" i="9"/>
  <c r="E1370" i="9"/>
  <c r="F1365" i="9"/>
  <c r="F1366" i="9" s="1"/>
  <c r="F1361" i="9"/>
  <c r="F1360" i="9"/>
  <c r="F1352" i="9"/>
  <c r="F1353" i="9" s="1"/>
  <c r="F1348" i="9"/>
  <c r="F1347" i="9"/>
  <c r="F1339" i="9"/>
  <c r="F1340" i="9" s="1"/>
  <c r="F1335" i="9"/>
  <c r="F1334" i="9"/>
  <c r="F1326" i="9"/>
  <c r="F1327" i="9" s="1"/>
  <c r="F1322" i="9"/>
  <c r="F1321" i="9"/>
  <c r="F1312" i="9"/>
  <c r="F1313" i="9" s="1"/>
  <c r="F1308" i="9"/>
  <c r="F1307" i="9"/>
  <c r="F1299" i="9"/>
  <c r="F1300" i="9" s="1"/>
  <c r="F1295" i="9"/>
  <c r="F1294" i="9"/>
  <c r="F1268" i="9"/>
  <c r="F1269" i="9" s="1"/>
  <c r="F1264" i="9"/>
  <c r="F1265" i="9" s="1"/>
  <c r="W306" i="1"/>
  <c r="W341" i="1" l="1"/>
  <c r="W299" i="1"/>
  <c r="W298" i="1"/>
  <c r="W301" i="1"/>
  <c r="W293" i="1"/>
  <c r="W302" i="1"/>
  <c r="F1286" i="9"/>
  <c r="F1323" i="9"/>
  <c r="F1329" i="9" s="1"/>
  <c r="F1349" i="9"/>
  <c r="F1355" i="9" s="1"/>
  <c r="F1362" i="9"/>
  <c r="F1368" i="9" s="1"/>
  <c r="F1309" i="9"/>
  <c r="F1315" i="9" s="1"/>
  <c r="F1336" i="9"/>
  <c r="F1342" i="9" s="1"/>
  <c r="E1331" i="9" s="1"/>
  <c r="F1296" i="9"/>
  <c r="F1302" i="9" s="1"/>
  <c r="F1271" i="9"/>
  <c r="F1278" i="9"/>
  <c r="F1282" i="9"/>
  <c r="F1277" i="9"/>
  <c r="W502" i="1" l="1"/>
  <c r="W269" i="1"/>
  <c r="E1357" i="9"/>
  <c r="E1344" i="9"/>
  <c r="E1318" i="9"/>
  <c r="E1304" i="9"/>
  <c r="E1291" i="9"/>
  <c r="E1261" i="9"/>
  <c r="F1287" i="9"/>
  <c r="F1279" i="9"/>
  <c r="F1256" i="9"/>
  <c r="F1257" i="9" s="1"/>
  <c r="F1252" i="9"/>
  <c r="F1253" i="9" s="1"/>
  <c r="F1244" i="9"/>
  <c r="F1245" i="9" s="1"/>
  <c r="F1240" i="9"/>
  <c r="F1241" i="9" s="1"/>
  <c r="F1232" i="9"/>
  <c r="F1233" i="9" s="1"/>
  <c r="F1228" i="9"/>
  <c r="F1229" i="9" s="1"/>
  <c r="F1219" i="9"/>
  <c r="F1218" i="9"/>
  <c r="F1217" i="9"/>
  <c r="F1220" i="9"/>
  <c r="F1213" i="9"/>
  <c r="F1212" i="9"/>
  <c r="W426" i="1" l="1"/>
  <c r="W272" i="1"/>
  <c r="W274" i="1"/>
  <c r="W271" i="1"/>
  <c r="W273" i="1"/>
  <c r="W270" i="1"/>
  <c r="F1289" i="9"/>
  <c r="E1273" i="9" s="1"/>
  <c r="F1259" i="9"/>
  <c r="F1247" i="9"/>
  <c r="F1235" i="9"/>
  <c r="F1221" i="9"/>
  <c r="F1214" i="9"/>
  <c r="E1249" i="9" l="1"/>
  <c r="E1237" i="9"/>
  <c r="E1225" i="9"/>
  <c r="F1223" i="9"/>
  <c r="W159" i="1" l="1"/>
  <c r="W157" i="1"/>
  <c r="W148" i="1"/>
  <c r="E1209" i="9"/>
  <c r="F1204" i="9"/>
  <c r="F1205" i="9" s="1"/>
  <c r="F1200" i="9"/>
  <c r="F1199" i="9"/>
  <c r="F279" i="1"/>
  <c r="F275" i="1"/>
  <c r="F1191" i="9"/>
  <c r="F1187" i="9"/>
  <c r="F1186" i="9"/>
  <c r="F1178" i="9"/>
  <c r="F1177" i="9"/>
  <c r="F1176" i="9"/>
  <c r="F1172" i="9"/>
  <c r="F1171" i="9"/>
  <c r="F1170" i="9"/>
  <c r="F1169" i="9"/>
  <c r="W134" i="1" l="1"/>
  <c r="F1201" i="9"/>
  <c r="F1207" i="9" s="1"/>
  <c r="F1192" i="9"/>
  <c r="F1188" i="9"/>
  <c r="F1179" i="9"/>
  <c r="F1173" i="9"/>
  <c r="F1161" i="9"/>
  <c r="F1160" i="9"/>
  <c r="F1156" i="9"/>
  <c r="F1155" i="9"/>
  <c r="F1147" i="9"/>
  <c r="F1146" i="9"/>
  <c r="F1145" i="9"/>
  <c r="F1144" i="9"/>
  <c r="F1140" i="9"/>
  <c r="F1139" i="9"/>
  <c r="F1131" i="9"/>
  <c r="F1130" i="9"/>
  <c r="F1129" i="9"/>
  <c r="F1128" i="9"/>
  <c r="F1124" i="9"/>
  <c r="F1123" i="9"/>
  <c r="F1115" i="9"/>
  <c r="F1114" i="9"/>
  <c r="F1113" i="9"/>
  <c r="F1112" i="9"/>
  <c r="F1108" i="9"/>
  <c r="F1107" i="9"/>
  <c r="F1099" i="9"/>
  <c r="F1100" i="9" s="1"/>
  <c r="F1096" i="9"/>
  <c r="F1087" i="9"/>
  <c r="F1088" i="9" s="1"/>
  <c r="F1083" i="9"/>
  <c r="F1084" i="9" s="1"/>
  <c r="F1075" i="9"/>
  <c r="F1076" i="9" s="1"/>
  <c r="F1071" i="9"/>
  <c r="F1070" i="9"/>
  <c r="F1062" i="9"/>
  <c r="F1061" i="9"/>
  <c r="F1057" i="9"/>
  <c r="F1044" i="9"/>
  <c r="F1040" i="9"/>
  <c r="F1039" i="9"/>
  <c r="E1196" i="9" l="1"/>
  <c r="F1194" i="9"/>
  <c r="F1157" i="9"/>
  <c r="F1181" i="9"/>
  <c r="F1162" i="9"/>
  <c r="F1148" i="9"/>
  <c r="F1141" i="9"/>
  <c r="F1125" i="9"/>
  <c r="F1132" i="9"/>
  <c r="F1109" i="9"/>
  <c r="F1116" i="9"/>
  <c r="F1102" i="9"/>
  <c r="F1090" i="9"/>
  <c r="F1072" i="9"/>
  <c r="F1078" i="9" s="1"/>
  <c r="F1058" i="9"/>
  <c r="F1063" i="9"/>
  <c r="W283" i="1" l="1"/>
  <c r="E1183" i="9"/>
  <c r="E1166" i="9"/>
  <c r="E1092" i="9"/>
  <c r="E1080" i="9"/>
  <c r="E1067" i="9"/>
  <c r="F1164" i="9"/>
  <c r="F1118" i="9"/>
  <c r="F1150" i="9"/>
  <c r="F1134" i="9"/>
  <c r="F1065" i="9"/>
  <c r="E1053" i="9" s="1"/>
  <c r="F1041" i="9"/>
  <c r="F1048" i="9"/>
  <c r="W503" i="1" l="1"/>
  <c r="W483" i="1"/>
  <c r="W482" i="1"/>
  <c r="W260" i="1"/>
  <c r="W280" i="1"/>
  <c r="E1152" i="9"/>
  <c r="W359" i="1" s="1"/>
  <c r="E1136" i="9"/>
  <c r="W368" i="1" s="1"/>
  <c r="E1120" i="9"/>
  <c r="E1104" i="9"/>
  <c r="W507" i="1"/>
  <c r="F1050" i="9"/>
  <c r="W364" i="1" l="1"/>
  <c r="W365" i="1"/>
  <c r="E1036" i="9"/>
  <c r="W485" i="1" l="1"/>
  <c r="W497" i="1"/>
  <c r="F1031" i="9" l="1"/>
  <c r="F1030" i="9"/>
  <c r="F1026" i="9"/>
  <c r="F1025" i="9"/>
  <c r="F1032" i="9" l="1"/>
  <c r="F1027" i="9"/>
  <c r="F521" i="1"/>
  <c r="F1034" i="9" l="1"/>
  <c r="E1021" i="9" s="1"/>
  <c r="W38" i="1" l="1"/>
  <c r="G55" i="1"/>
  <c r="F523" i="1" l="1"/>
  <c r="F1011" i="9"/>
  <c r="F1007" i="9"/>
  <c r="F1006" i="9"/>
  <c r="I55" i="1" l="1"/>
  <c r="F1008" i="9"/>
  <c r="F1017" i="9"/>
  <c r="J55" i="1" l="1"/>
  <c r="L55" i="1"/>
  <c r="F1019" i="9"/>
  <c r="F978" i="9"/>
  <c r="F979" i="9"/>
  <c r="F983" i="9"/>
  <c r="F984" i="9"/>
  <c r="F992" i="9"/>
  <c r="F993" i="9"/>
  <c r="F997" i="9"/>
  <c r="F998" i="9"/>
  <c r="E1003" i="9" l="1"/>
  <c r="R55" i="1"/>
  <c r="F994" i="9"/>
  <c r="F999" i="9"/>
  <c r="F980" i="9"/>
  <c r="F985" i="9"/>
  <c r="W398" i="1"/>
  <c r="W397" i="1"/>
  <c r="W178" i="1" l="1"/>
  <c r="F1001" i="9"/>
  <c r="F987" i="9"/>
  <c r="F966" i="9"/>
  <c r="F965" i="9"/>
  <c r="F970" i="9"/>
  <c r="F971" i="9" s="1"/>
  <c r="F952" i="9"/>
  <c r="F953" i="9"/>
  <c r="F957" i="9"/>
  <c r="F958" i="9" s="1"/>
  <c r="F938" i="9"/>
  <c r="F939" i="9"/>
  <c r="F943" i="9"/>
  <c r="F944" i="9"/>
  <c r="F924" i="9"/>
  <c r="F925" i="9"/>
  <c r="F929" i="9"/>
  <c r="F930" i="9"/>
  <c r="F910" i="9"/>
  <c r="F911" i="9"/>
  <c r="F915" i="9"/>
  <c r="F916" i="9"/>
  <c r="F896" i="9"/>
  <c r="F897" i="9"/>
  <c r="F901" i="9"/>
  <c r="F902" i="9"/>
  <c r="F882" i="9"/>
  <c r="F883" i="9"/>
  <c r="F887" i="9"/>
  <c r="F888" i="9"/>
  <c r="F824" i="9"/>
  <c r="F825" i="9"/>
  <c r="F829" i="9"/>
  <c r="F830" i="9"/>
  <c r="F361" i="9"/>
  <c r="F362" i="9"/>
  <c r="F366" i="9"/>
  <c r="F367" i="9" s="1"/>
  <c r="F353" i="9"/>
  <c r="F354" i="9" s="1"/>
  <c r="F44" i="9"/>
  <c r="F45" i="9" s="1"/>
  <c r="F40" i="9"/>
  <c r="F39" i="9"/>
  <c r="E989" i="9" l="1"/>
  <c r="E975" i="9"/>
  <c r="F967" i="9"/>
  <c r="F973" i="9" s="1"/>
  <c r="F954" i="9"/>
  <c r="F960" i="9" s="1"/>
  <c r="E949" i="9" s="1"/>
  <c r="F926" i="9"/>
  <c r="F940" i="9"/>
  <c r="F826" i="9"/>
  <c r="F945" i="9"/>
  <c r="F931" i="9"/>
  <c r="F884" i="9"/>
  <c r="F912" i="9"/>
  <c r="F350" i="9"/>
  <c r="F356" i="9" s="1"/>
  <c r="F917" i="9"/>
  <c r="F903" i="9"/>
  <c r="F898" i="9"/>
  <c r="F889" i="9"/>
  <c r="F831" i="9"/>
  <c r="F41" i="9"/>
  <c r="F47" i="9" s="1"/>
  <c r="F363" i="9"/>
  <c r="F369" i="9" s="1"/>
  <c r="W220" i="1" l="1"/>
  <c r="W206" i="1"/>
  <c r="W207" i="1"/>
  <c r="E345" i="9"/>
  <c r="E358" i="9"/>
  <c r="E962" i="9"/>
  <c r="E35" i="9"/>
  <c r="F933" i="9"/>
  <c r="F833" i="9"/>
  <c r="W208" i="1"/>
  <c r="F891" i="9"/>
  <c r="F947" i="9"/>
  <c r="F919" i="9"/>
  <c r="F905" i="9"/>
  <c r="W169" i="1" l="1"/>
  <c r="W240" i="1"/>
  <c r="W172" i="1"/>
  <c r="W171" i="1"/>
  <c r="E935" i="9"/>
  <c r="E921" i="9"/>
  <c r="E907" i="9"/>
  <c r="E893" i="9"/>
  <c r="E879" i="9"/>
  <c r="E821" i="9"/>
  <c r="W62" i="1"/>
  <c r="J4" i="13"/>
  <c r="F1629" i="9"/>
  <c r="F1630" i="9" s="1"/>
  <c r="F1632" i="9" s="1"/>
  <c r="W83" i="1"/>
  <c r="W209" i="1" l="1"/>
  <c r="W205" i="1"/>
  <c r="W203" i="1"/>
  <c r="W204" i="1"/>
  <c r="W210" i="1"/>
  <c r="W202" i="1"/>
  <c r="E1618" i="9"/>
  <c r="F874" i="9"/>
  <c r="F870" i="9"/>
  <c r="W133" i="1" l="1"/>
  <c r="F875" i="9"/>
  <c r="F871" i="9"/>
  <c r="F877" i="9" l="1"/>
  <c r="E866" i="9" s="1"/>
  <c r="G3" i="15"/>
  <c r="G4" i="15" s="1"/>
  <c r="F449" i="1" l="1"/>
  <c r="F448" i="1"/>
  <c r="F447" i="1"/>
  <c r="F450" i="1" l="1"/>
  <c r="B25" i="2"/>
  <c r="A25" i="2"/>
  <c r="B9" i="2" l="1"/>
  <c r="B26" i="2" l="1"/>
  <c r="A26" i="2"/>
  <c r="D7" i="15" l="1"/>
  <c r="D8" i="15"/>
  <c r="D9" i="15"/>
  <c r="D10" i="15"/>
  <c r="D11" i="15"/>
  <c r="D12" i="15"/>
  <c r="D13" i="15"/>
  <c r="D14" i="15"/>
  <c r="D15" i="15"/>
  <c r="D16" i="15"/>
  <c r="D17" i="15"/>
  <c r="D18" i="15"/>
  <c r="D19" i="15"/>
  <c r="D20" i="15"/>
  <c r="D21" i="15"/>
  <c r="D22" i="15"/>
  <c r="D23" i="15"/>
  <c r="D24" i="15"/>
  <c r="D25" i="15"/>
  <c r="D26" i="15"/>
  <c r="D27" i="15"/>
  <c r="D28" i="15"/>
  <c r="D29" i="15"/>
  <c r="D30" i="15"/>
  <c r="D31" i="15"/>
  <c r="D32" i="15"/>
  <c r="D33" i="15"/>
  <c r="D34" i="15"/>
  <c r="D35" i="15"/>
  <c r="D36" i="15"/>
  <c r="D37" i="15"/>
  <c r="D38" i="15"/>
  <c r="D39" i="15"/>
  <c r="D40" i="15"/>
  <c r="D41" i="15"/>
  <c r="D42" i="15"/>
  <c r="D43" i="15"/>
  <c r="D44" i="15"/>
  <c r="D45" i="15"/>
  <c r="D46" i="15"/>
  <c r="D47" i="15"/>
  <c r="D48" i="15"/>
  <c r="D49" i="15"/>
  <c r="D50" i="15"/>
  <c r="D51" i="15"/>
  <c r="D52" i="15"/>
  <c r="D53" i="15"/>
  <c r="D54" i="15"/>
  <c r="D55" i="15"/>
  <c r="D56" i="15"/>
  <c r="D57" i="15"/>
  <c r="D58" i="15"/>
  <c r="D59" i="15"/>
  <c r="D60" i="15"/>
  <c r="D61" i="15"/>
  <c r="D62" i="15"/>
  <c r="D63" i="15"/>
  <c r="D64" i="15"/>
  <c r="D65" i="15"/>
  <c r="D66" i="15"/>
  <c r="D67" i="15"/>
  <c r="D68" i="15"/>
  <c r="D69" i="15"/>
  <c r="D70" i="15"/>
  <c r="D71" i="15"/>
  <c r="D72" i="15"/>
  <c r="D73" i="15"/>
  <c r="D74" i="15"/>
  <c r="D75" i="15"/>
  <c r="D76" i="15"/>
  <c r="D77" i="15"/>
  <c r="D78" i="15"/>
  <c r="D79" i="15"/>
  <c r="D80" i="15"/>
  <c r="D81" i="15"/>
  <c r="D82" i="15"/>
  <c r="D83" i="15"/>
  <c r="D84" i="15"/>
  <c r="D85" i="15"/>
  <c r="D86" i="15"/>
  <c r="D87" i="15"/>
  <c r="D88" i="15"/>
  <c r="D89" i="15"/>
  <c r="D90" i="15"/>
  <c r="D91" i="15"/>
  <c r="D92" i="15"/>
  <c r="D93" i="15"/>
  <c r="D94" i="15"/>
  <c r="D95" i="15"/>
  <c r="D96" i="15"/>
  <c r="D97" i="15"/>
  <c r="D98" i="15"/>
  <c r="D99" i="15"/>
  <c r="D100" i="15"/>
  <c r="D101" i="15"/>
  <c r="D102" i="15"/>
  <c r="D103" i="15"/>
  <c r="D104" i="15"/>
  <c r="D105" i="15"/>
  <c r="D106" i="15"/>
  <c r="D107" i="15"/>
  <c r="D108" i="15"/>
  <c r="D109" i="15"/>
  <c r="D110" i="15"/>
  <c r="D111" i="15"/>
  <c r="D112" i="15"/>
  <c r="D113" i="15"/>
  <c r="D114" i="15"/>
  <c r="D115" i="15"/>
  <c r="D116" i="15"/>
  <c r="D117" i="15"/>
  <c r="D118" i="15"/>
  <c r="D119" i="15"/>
  <c r="D120" i="15"/>
  <c r="D121" i="15"/>
  <c r="D122" i="15"/>
  <c r="D123" i="15"/>
  <c r="D124" i="15"/>
  <c r="D125" i="15"/>
  <c r="D126" i="15"/>
  <c r="D6" i="15"/>
  <c r="D127" i="15" l="1"/>
  <c r="F861" i="9"/>
  <c r="F860" i="9"/>
  <c r="F852" i="9"/>
  <c r="F843" i="9"/>
  <c r="F844" i="9" s="1"/>
  <c r="F839" i="9"/>
  <c r="F840" i="9" s="1"/>
  <c r="D129" i="15" l="1"/>
  <c r="F846" i="9"/>
  <c r="E835" i="9" s="1"/>
  <c r="F862" i="9"/>
  <c r="F857" i="9"/>
  <c r="F388" i="1"/>
  <c r="F864" i="9" l="1"/>
  <c r="E848" i="9" s="1"/>
  <c r="F186" i="9" l="1"/>
  <c r="F182" i="9"/>
  <c r="F181" i="9"/>
  <c r="F183" i="9" l="1"/>
  <c r="F189" i="9"/>
  <c r="F191" i="9" l="1"/>
  <c r="H13" i="3"/>
  <c r="H14" i="3"/>
  <c r="H15" i="3"/>
  <c r="H16" i="3"/>
  <c r="H17" i="3"/>
  <c r="H18" i="3"/>
  <c r="H19" i="3"/>
  <c r="H20" i="3"/>
  <c r="H21" i="3"/>
  <c r="H22" i="3"/>
  <c r="H23" i="3"/>
  <c r="H24" i="3"/>
  <c r="H25" i="3"/>
  <c r="H26" i="3"/>
  <c r="H27" i="3"/>
  <c r="H28" i="3"/>
  <c r="H29" i="3"/>
  <c r="B21" i="2"/>
  <c r="A21" i="2"/>
  <c r="B20" i="2"/>
  <c r="B17" i="2"/>
  <c r="A17" i="2"/>
  <c r="E177" i="9" l="1"/>
  <c r="W522" i="1" s="1"/>
  <c r="K29" i="3"/>
  <c r="N29" i="3" s="1"/>
  <c r="Q29" i="3" s="1"/>
  <c r="T29" i="3" s="1"/>
  <c r="W29" i="3" s="1"/>
  <c r="Z29" i="3" s="1"/>
  <c r="AC29" i="3" s="1"/>
  <c r="AF29" i="3" s="1"/>
  <c r="AI29" i="3" s="1"/>
  <c r="K28" i="3"/>
  <c r="N28" i="3" s="1"/>
  <c r="Q28" i="3" s="1"/>
  <c r="T28" i="3" s="1"/>
  <c r="W28" i="3" s="1"/>
  <c r="Z28" i="3" s="1"/>
  <c r="AC28" i="3" s="1"/>
  <c r="AF28" i="3" s="1"/>
  <c r="AI28" i="3" s="1"/>
  <c r="K15" i="3"/>
  <c r="N15" i="3" s="1"/>
  <c r="Q15" i="3" s="1"/>
  <c r="T15" i="3" s="1"/>
  <c r="W15" i="3" s="1"/>
  <c r="Z15" i="3" s="1"/>
  <c r="AC15" i="3" s="1"/>
  <c r="AF15" i="3" s="1"/>
  <c r="AI15" i="3" s="1"/>
  <c r="D4" i="14"/>
  <c r="F4" i="14" s="1"/>
  <c r="H4" i="14" s="1"/>
  <c r="M4" i="14"/>
  <c r="P4" i="14"/>
  <c r="AA4" i="14"/>
  <c r="AC4" i="14"/>
  <c r="AD4" i="14"/>
  <c r="D5" i="14"/>
  <c r="F5" i="14" s="1"/>
  <c r="H5" i="14" s="1"/>
  <c r="I5" i="14" s="1"/>
  <c r="M5" i="14"/>
  <c r="P5" i="14"/>
  <c r="AA5" i="14"/>
  <c r="AC5" i="14"/>
  <c r="AD5" i="14"/>
  <c r="D6" i="14"/>
  <c r="F6" i="14" s="1"/>
  <c r="H6" i="14" s="1"/>
  <c r="M6" i="14"/>
  <c r="P6" i="14"/>
  <c r="AA6" i="14"/>
  <c r="AC6" i="14"/>
  <c r="AD6" i="14"/>
  <c r="D7" i="14"/>
  <c r="F7" i="14" s="1"/>
  <c r="H7" i="14" s="1"/>
  <c r="M7" i="14"/>
  <c r="P7" i="14"/>
  <c r="AA7" i="14"/>
  <c r="AC7" i="14"/>
  <c r="AD7" i="14"/>
  <c r="D8" i="14"/>
  <c r="F8" i="14" s="1"/>
  <c r="H8" i="14" s="1"/>
  <c r="I8" i="14" s="1"/>
  <c r="M8" i="14"/>
  <c r="P8" i="14"/>
  <c r="AA8" i="14"/>
  <c r="AC8" i="14"/>
  <c r="AD8" i="14"/>
  <c r="D9" i="14"/>
  <c r="F9" i="14" s="1"/>
  <c r="H9" i="14" s="1"/>
  <c r="M9" i="14"/>
  <c r="P9" i="14"/>
  <c r="AA9" i="14"/>
  <c r="AC9" i="14"/>
  <c r="AD9" i="14"/>
  <c r="D10" i="14"/>
  <c r="F10" i="14" s="1"/>
  <c r="H10" i="14" s="1"/>
  <c r="M10" i="14"/>
  <c r="P10" i="14"/>
  <c r="AA10" i="14"/>
  <c r="AC10" i="14"/>
  <c r="AD10" i="14"/>
  <c r="D11" i="14"/>
  <c r="F11" i="14" s="1"/>
  <c r="H11" i="14" s="1"/>
  <c r="I11" i="14" s="1"/>
  <c r="M11" i="14"/>
  <c r="P11" i="14"/>
  <c r="AA11" i="14"/>
  <c r="AC11" i="14"/>
  <c r="AD11" i="14"/>
  <c r="D12" i="14"/>
  <c r="F12" i="14" s="1"/>
  <c r="H12" i="14" s="1"/>
  <c r="I12" i="14" s="1"/>
  <c r="M12" i="14"/>
  <c r="P12" i="14"/>
  <c r="AA12" i="14"/>
  <c r="AC12" i="14"/>
  <c r="AD12" i="14"/>
  <c r="D13" i="14"/>
  <c r="F13" i="14" s="1"/>
  <c r="H13" i="14" s="1"/>
  <c r="I13" i="14" s="1"/>
  <c r="M13" i="14"/>
  <c r="P13" i="14"/>
  <c r="AA13" i="14"/>
  <c r="AC13" i="14"/>
  <c r="AD13" i="14"/>
  <c r="D14" i="14"/>
  <c r="F14" i="14" s="1"/>
  <c r="H14" i="14" s="1"/>
  <c r="I14" i="14" s="1"/>
  <c r="M14" i="14"/>
  <c r="P14" i="14"/>
  <c r="AA14" i="14"/>
  <c r="AC14" i="14"/>
  <c r="AD14" i="14"/>
  <c r="D15" i="14"/>
  <c r="F15" i="14" s="1"/>
  <c r="H15" i="14" s="1"/>
  <c r="M15" i="14"/>
  <c r="P15" i="14"/>
  <c r="AA15" i="14"/>
  <c r="AC15" i="14"/>
  <c r="AD15" i="14"/>
  <c r="D16" i="14"/>
  <c r="F16" i="14" s="1"/>
  <c r="H16" i="14" s="1"/>
  <c r="D17" i="14"/>
  <c r="F17" i="14" s="1"/>
  <c r="H17" i="14" s="1"/>
  <c r="M17" i="14"/>
  <c r="P17" i="14"/>
  <c r="AA17" i="14"/>
  <c r="AC17" i="14"/>
  <c r="AD17" i="14"/>
  <c r="D18" i="14"/>
  <c r="F18" i="14" s="1"/>
  <c r="H18" i="14" s="1"/>
  <c r="AA22" i="14"/>
  <c r="AB22" i="14"/>
  <c r="AC22" i="14"/>
  <c r="AD22" i="14"/>
  <c r="Q4" i="14" l="1"/>
  <c r="Q9" i="14"/>
  <c r="S9" i="14" s="1"/>
  <c r="Q7" i="14"/>
  <c r="U7" i="14" s="1"/>
  <c r="V7" i="14" s="1"/>
  <c r="Q12" i="14"/>
  <c r="U12" i="14" s="1"/>
  <c r="V12" i="14" s="1"/>
  <c r="Q10" i="14"/>
  <c r="U10" i="14" s="1"/>
  <c r="V10" i="14" s="1"/>
  <c r="Q5" i="14"/>
  <c r="S5" i="14" s="1"/>
  <c r="Q13" i="14"/>
  <c r="S13" i="14" s="1"/>
  <c r="I17" i="14"/>
  <c r="Q14" i="14"/>
  <c r="S14" i="14" s="1"/>
  <c r="Q11" i="14"/>
  <c r="U11" i="14" s="1"/>
  <c r="V11" i="14" s="1"/>
  <c r="Q8" i="14"/>
  <c r="U8" i="14" s="1"/>
  <c r="V8" i="14" s="1"/>
  <c r="Q6" i="14"/>
  <c r="U6" i="14" s="1"/>
  <c r="V6" i="14" s="1"/>
  <c r="U4" i="14"/>
  <c r="V4" i="14" s="1"/>
  <c r="I9" i="14"/>
  <c r="F22" i="14"/>
  <c r="Q17" i="14"/>
  <c r="U17" i="14" s="1"/>
  <c r="V17" i="14" s="1"/>
  <c r="S4" i="14"/>
  <c r="I6" i="14"/>
  <c r="D22" i="14"/>
  <c r="I15" i="14"/>
  <c r="G22" i="14"/>
  <c r="I10" i="14"/>
  <c r="I7" i="14"/>
  <c r="E22" i="14"/>
  <c r="I4" i="14"/>
  <c r="B22" i="14"/>
  <c r="Q15" i="14"/>
  <c r="U15" i="14" s="1"/>
  <c r="V15" i="14" s="1"/>
  <c r="U5" i="14"/>
  <c r="V5" i="14" s="1"/>
  <c r="U14" i="14"/>
  <c r="V14" i="14" s="1"/>
  <c r="C22" i="14"/>
  <c r="S12" i="14" l="1"/>
  <c r="S10" i="14"/>
  <c r="U9" i="14"/>
  <c r="V9" i="14" s="1"/>
  <c r="S7" i="14"/>
  <c r="U13" i="14"/>
  <c r="V13" i="14" s="1"/>
  <c r="S6" i="14"/>
  <c r="S11" i="14"/>
  <c r="S8" i="14"/>
  <c r="S17" i="14"/>
  <c r="S15" i="14"/>
  <c r="H22" i="14"/>
  <c r="I22" i="14" s="1"/>
  <c r="F588" i="9" l="1"/>
  <c r="F589" i="9" s="1"/>
  <c r="B24" i="2" l="1"/>
  <c r="B27" i="3" s="1"/>
  <c r="A24" i="2"/>
  <c r="A27" i="3" s="1"/>
  <c r="E24" i="2"/>
  <c r="D24" i="2"/>
  <c r="C24" i="2"/>
  <c r="B23" i="2"/>
  <c r="B26" i="3" s="1"/>
  <c r="A23" i="2"/>
  <c r="A26" i="3" s="1"/>
  <c r="E23" i="2"/>
  <c r="D23" i="2"/>
  <c r="C23" i="2"/>
  <c r="B22" i="2"/>
  <c r="B25" i="3" s="1"/>
  <c r="A22" i="2"/>
  <c r="A25" i="3" s="1"/>
  <c r="A20" i="2"/>
  <c r="W362" i="1" l="1"/>
  <c r="F790" i="9"/>
  <c r="F786" i="9"/>
  <c r="F785" i="9"/>
  <c r="F770" i="9"/>
  <c r="F766" i="9"/>
  <c r="F767" i="9" s="1"/>
  <c r="F760" i="9"/>
  <c r="F759" i="9"/>
  <c r="F751" i="9"/>
  <c r="F750" i="9"/>
  <c r="F749" i="9"/>
  <c r="F748" i="9"/>
  <c r="F744" i="9"/>
  <c r="F743" i="9"/>
  <c r="F735" i="9"/>
  <c r="F734" i="9"/>
  <c r="F733" i="9"/>
  <c r="F729" i="9"/>
  <c r="F728" i="9"/>
  <c r="F719" i="9"/>
  <c r="F718" i="9"/>
  <c r="F717" i="9"/>
  <c r="F713" i="9"/>
  <c r="F712" i="9"/>
  <c r="F730" i="9" l="1"/>
  <c r="F787" i="9"/>
  <c r="F720" i="9"/>
  <c r="F714" i="9"/>
  <c r="F736" i="9"/>
  <c r="F763" i="9"/>
  <c r="F752" i="9"/>
  <c r="F796" i="9"/>
  <c r="F778" i="9"/>
  <c r="F745" i="9"/>
  <c r="F722" i="9" l="1"/>
  <c r="E708" i="9" s="1"/>
  <c r="F738" i="9"/>
  <c r="E724" i="9" s="1"/>
  <c r="F780" i="9"/>
  <c r="F798" i="9"/>
  <c r="F754" i="9"/>
  <c r="E782" i="9" l="1"/>
  <c r="E756" i="9"/>
  <c r="E740" i="9"/>
  <c r="F454" i="1"/>
  <c r="F453" i="1"/>
  <c r="F452" i="1"/>
  <c r="F446" i="1"/>
  <c r="F440" i="1"/>
  <c r="F431" i="1"/>
  <c r="F412" i="1"/>
  <c r="F411" i="1"/>
  <c r="F389" i="1"/>
  <c r="F387" i="1"/>
  <c r="F386" i="1"/>
  <c r="W380" i="1" l="1"/>
  <c r="W417" i="1"/>
  <c r="W423" i="1"/>
  <c r="F656" i="9" l="1"/>
  <c r="F655" i="9"/>
  <c r="F657" i="9" l="1"/>
  <c r="F694" i="9"/>
  <c r="F690" i="9"/>
  <c r="F691" i="9" s="1"/>
  <c r="F682" i="9"/>
  <c r="F687" i="9" l="1"/>
  <c r="F703" i="9"/>
  <c r="F705" i="9" l="1"/>
  <c r="E678" i="9" s="1"/>
  <c r="W19" i="1"/>
  <c r="W20" i="1"/>
  <c r="F660" i="9" l="1"/>
  <c r="F675" i="9" s="1"/>
  <c r="K2" i="2" l="1"/>
  <c r="C6" i="2"/>
  <c r="C6" i="10" s="1"/>
  <c r="A6" i="2"/>
  <c r="A6" i="4" s="1"/>
  <c r="B5" i="2"/>
  <c r="B5" i="4" s="1"/>
  <c r="A5" i="2"/>
  <c r="A5" i="4" s="1"/>
  <c r="B4" i="2"/>
  <c r="B4" i="10" s="1"/>
  <c r="A4" i="2"/>
  <c r="A5" i="3" s="1"/>
  <c r="A3" i="2"/>
  <c r="A3" i="10" s="1"/>
  <c r="B3" i="2"/>
  <c r="B3" i="4" s="1"/>
  <c r="D20" i="2"/>
  <c r="D18" i="2"/>
  <c r="D19" i="2"/>
  <c r="D25" i="2"/>
  <c r="F676" i="9" l="1"/>
  <c r="A5" i="10"/>
  <c r="C7" i="3"/>
  <c r="C6" i="4"/>
  <c r="B5" i="3"/>
  <c r="B3" i="10"/>
  <c r="A4" i="3"/>
  <c r="A6" i="3"/>
  <c r="A3" i="4"/>
  <c r="A4" i="4"/>
  <c r="B5" i="10"/>
  <c r="B4" i="3"/>
  <c r="B6" i="3"/>
  <c r="B4" i="4"/>
  <c r="A4" i="10"/>
  <c r="A6" i="10"/>
  <c r="A7" i="3"/>
  <c r="E651" i="9" l="1"/>
  <c r="F593" i="9" l="1"/>
  <c r="F592" i="9" l="1"/>
  <c r="F584" i="9"/>
  <c r="F583" i="9"/>
  <c r="F582" i="9"/>
  <c r="F581" i="9"/>
  <c r="F648" i="9" l="1"/>
  <c r="F585" i="9"/>
  <c r="F649" i="9" l="1"/>
  <c r="E578" i="9" l="1"/>
  <c r="F573" i="9"/>
  <c r="F572" i="9"/>
  <c r="F567" i="9"/>
  <c r="F566" i="9"/>
  <c r="F565" i="9"/>
  <c r="W166" i="1" l="1"/>
  <c r="F574" i="9"/>
  <c r="F568" i="9"/>
  <c r="F576" i="9" l="1"/>
  <c r="E561" i="9" s="1"/>
  <c r="F553" i="9"/>
  <c r="F557" i="9" s="1"/>
  <c r="F549" i="9"/>
  <c r="F548" i="9"/>
  <c r="F540" i="9"/>
  <c r="F541" i="9" s="1"/>
  <c r="F536" i="9"/>
  <c r="F535" i="9"/>
  <c r="F537" i="9" l="1"/>
  <c r="F543" i="9" s="1"/>
  <c r="F550" i="9"/>
  <c r="E532" i="9" l="1"/>
  <c r="F559" i="9"/>
  <c r="W221" i="1" l="1"/>
  <c r="E545" i="9"/>
  <c r="W95" i="1" l="1"/>
  <c r="F804" i="9" l="1"/>
  <c r="F812" i="9"/>
  <c r="F803" i="9"/>
  <c r="F817" i="9" l="1"/>
  <c r="F809" i="9"/>
  <c r="F332" i="9"/>
  <c r="F331" i="9"/>
  <c r="W91" i="1" l="1"/>
  <c r="F819" i="9"/>
  <c r="E800" i="9" s="1"/>
  <c r="W54" i="1" l="1"/>
  <c r="W74" i="1"/>
  <c r="F500" i="9"/>
  <c r="F501" i="9" s="1"/>
  <c r="F514" i="9" s="1"/>
  <c r="E494" i="9" s="1"/>
  <c r="F15" i="9" l="1"/>
  <c r="F14" i="9"/>
  <c r="F9" i="9"/>
  <c r="F212" i="9" l="1"/>
  <c r="F165" i="9"/>
  <c r="F161" i="9"/>
  <c r="F160" i="9"/>
  <c r="F159" i="9"/>
  <c r="F158" i="9"/>
  <c r="F173" i="9" l="1"/>
  <c r="F162" i="9"/>
  <c r="F175" i="9" l="1"/>
  <c r="E154" i="9" l="1"/>
  <c r="F94" i="9"/>
  <c r="F92" i="9"/>
  <c r="F93" i="9"/>
  <c r="F88" i="9"/>
  <c r="F65" i="9"/>
  <c r="F71" i="9"/>
  <c r="F66" i="9"/>
  <c r="W89" i="1" l="1"/>
  <c r="F57" i="9"/>
  <c r="F275" i="9" l="1"/>
  <c r="F130" i="9"/>
  <c r="F131" i="9" s="1"/>
  <c r="F126" i="9"/>
  <c r="F127" i="9" s="1"/>
  <c r="A98" i="1"/>
  <c r="D98" i="1" s="1"/>
  <c r="F133" i="9" l="1"/>
  <c r="E122" i="9" l="1"/>
  <c r="W520" i="1" s="1"/>
  <c r="F461" i="9" l="1"/>
  <c r="F462" i="9" s="1"/>
  <c r="F464" i="9" s="1"/>
  <c r="E457" i="9" s="1"/>
  <c r="W36" i="1" l="1"/>
  <c r="W29" i="1" l="1"/>
  <c r="W26" i="1"/>
  <c r="F76" i="9" l="1"/>
  <c r="F77" i="9"/>
  <c r="F78" i="9"/>
  <c r="F79" i="9"/>
  <c r="F75" i="9"/>
  <c r="F307" i="9"/>
  <c r="F306" i="9"/>
  <c r="F302" i="9"/>
  <c r="F301" i="9"/>
  <c r="F323" i="9"/>
  <c r="F316" i="9"/>
  <c r="W60" i="1"/>
  <c r="W59" i="1"/>
  <c r="F59" i="1"/>
  <c r="F80" i="9" l="1"/>
  <c r="F308" i="9"/>
  <c r="F303" i="9"/>
  <c r="F125" i="1"/>
  <c r="F324" i="9"/>
  <c r="F317" i="9"/>
  <c r="F126" i="1" l="1"/>
  <c r="F310" i="9"/>
  <c r="F326" i="9"/>
  <c r="E313" i="9" s="1"/>
  <c r="W85" i="1" l="1"/>
  <c r="E298" i="9"/>
  <c r="W97" i="1" l="1"/>
  <c r="W98" i="1"/>
  <c r="W96" i="1"/>
  <c r="F271" i="9"/>
  <c r="F270" i="9"/>
  <c r="F259" i="9"/>
  <c r="F255" i="9"/>
  <c r="F254" i="9"/>
  <c r="F211" i="9"/>
  <c r="F213" i="9" s="1"/>
  <c r="F216" i="9"/>
  <c r="F107" i="9"/>
  <c r="F103" i="9"/>
  <c r="F104" i="9" s="1"/>
  <c r="F256" i="9" l="1"/>
  <c r="F272" i="9"/>
  <c r="F263" i="9"/>
  <c r="F217" i="9"/>
  <c r="F219" i="9" s="1"/>
  <c r="E208" i="9" s="1"/>
  <c r="F279" i="9"/>
  <c r="F118" i="9"/>
  <c r="F120" i="9" s="1"/>
  <c r="E99" i="9" l="1"/>
  <c r="F265" i="9"/>
  <c r="F281" i="9"/>
  <c r="W106" i="1"/>
  <c r="F249" i="9"/>
  <c r="E236" i="9" s="1"/>
  <c r="W146" i="1" l="1"/>
  <c r="W88" i="1"/>
  <c r="E267" i="9"/>
  <c r="E251" i="9"/>
  <c r="F95" i="9"/>
  <c r="F87" i="9"/>
  <c r="F70" i="9"/>
  <c r="F72" i="9" s="1"/>
  <c r="F53" i="9"/>
  <c r="F52" i="9"/>
  <c r="F1756" i="9"/>
  <c r="F1745" i="9"/>
  <c r="F1741" i="9"/>
  <c r="F1742" i="9" s="1"/>
  <c r="F1734" i="9"/>
  <c r="F1735" i="9"/>
  <c r="F1736" i="9"/>
  <c r="F1737" i="9"/>
  <c r="F1733" i="9"/>
  <c r="F30" i="9"/>
  <c r="F29" i="9"/>
  <c r="F25" i="9"/>
  <c r="F24" i="9"/>
  <c r="F13" i="9"/>
  <c r="F16" i="9" s="1"/>
  <c r="F8" i="9"/>
  <c r="W94" i="1" l="1"/>
  <c r="W93" i="1"/>
  <c r="W82" i="1"/>
  <c r="W129" i="1"/>
  <c r="W73" i="1"/>
  <c r="F26" i="9"/>
  <c r="F89" i="9"/>
  <c r="F97" i="9" s="1"/>
  <c r="F67" i="9"/>
  <c r="F82" i="9" s="1"/>
  <c r="F54" i="9"/>
  <c r="F1757" i="9"/>
  <c r="F1738" i="9"/>
  <c r="F10" i="9"/>
  <c r="F31" i="9"/>
  <c r="E62" i="9" l="1"/>
  <c r="E84" i="9"/>
  <c r="F18" i="9"/>
  <c r="F1759" i="9"/>
  <c r="F33" i="9"/>
  <c r="W70" i="1" l="1"/>
  <c r="W65" i="1"/>
  <c r="E1729" i="9"/>
  <c r="E20" i="9"/>
  <c r="E4" i="9"/>
  <c r="F128" i="1"/>
  <c r="W46" i="1" l="1"/>
  <c r="W107" i="1"/>
  <c r="W48" i="1"/>
  <c r="E25" i="2"/>
  <c r="C25" i="2"/>
  <c r="B28" i="3"/>
  <c r="E19" i="2"/>
  <c r="C19" i="2"/>
  <c r="B19" i="2"/>
  <c r="B22" i="3" s="1"/>
  <c r="E18" i="2"/>
  <c r="C18" i="2"/>
  <c r="B18" i="2"/>
  <c r="B21" i="3" s="1"/>
  <c r="E20" i="2"/>
  <c r="C20" i="2"/>
  <c r="A28" i="3"/>
  <c r="A19" i="2"/>
  <c r="A22" i="3" s="1"/>
  <c r="A18" i="2"/>
  <c r="A21" i="3" s="1"/>
  <c r="F339" i="9"/>
  <c r="F338" i="9"/>
  <c r="F334" i="9"/>
  <c r="F333" i="9"/>
  <c r="F71" i="1"/>
  <c r="F139" i="9"/>
  <c r="F145" i="9"/>
  <c r="D114" i="12"/>
  <c r="V114" i="12" s="1"/>
  <c r="D115" i="12"/>
  <c r="V115" i="12" s="1"/>
  <c r="D116" i="12"/>
  <c r="V116" i="12" s="1"/>
  <c r="D117" i="12"/>
  <c r="V117" i="12" s="1"/>
  <c r="D118" i="12"/>
  <c r="V118" i="12" s="1"/>
  <c r="D119" i="12"/>
  <c r="V119" i="12" s="1"/>
  <c r="D120" i="12"/>
  <c r="V120" i="12" s="1"/>
  <c r="D121" i="12"/>
  <c r="V121" i="12" s="1"/>
  <c r="D122" i="12"/>
  <c r="V122" i="12" s="1"/>
  <c r="D123" i="12"/>
  <c r="V123" i="12" s="1"/>
  <c r="D124" i="12"/>
  <c r="V124" i="12" s="1"/>
  <c r="D125" i="12"/>
  <c r="V125" i="12" s="1"/>
  <c r="D126" i="12"/>
  <c r="V126" i="12" s="1"/>
  <c r="D127" i="12"/>
  <c r="V127" i="12" s="1"/>
  <c r="D128" i="12"/>
  <c r="V128" i="12" s="1"/>
  <c r="D129" i="12"/>
  <c r="V129" i="12" s="1"/>
  <c r="D130" i="12"/>
  <c r="V130" i="12" s="1"/>
  <c r="D131" i="12"/>
  <c r="V131" i="12" s="1"/>
  <c r="D132" i="12"/>
  <c r="V132" i="12" s="1"/>
  <c r="D113" i="12"/>
  <c r="V113" i="12" s="1"/>
  <c r="D4" i="12"/>
  <c r="D5" i="12"/>
  <c r="D6" i="12"/>
  <c r="D7" i="12"/>
  <c r="D8" i="12"/>
  <c r="D9" i="12"/>
  <c r="D10" i="12"/>
  <c r="D11" i="12"/>
  <c r="D12" i="12"/>
  <c r="D13" i="12"/>
  <c r="D14" i="12"/>
  <c r="D15" i="12"/>
  <c r="D16" i="12"/>
  <c r="D17" i="12"/>
  <c r="D18" i="12"/>
  <c r="D19" i="12"/>
  <c r="D20" i="12"/>
  <c r="D21" i="12"/>
  <c r="D22" i="12"/>
  <c r="D23" i="12"/>
  <c r="D24" i="12"/>
  <c r="D25" i="12"/>
  <c r="D26" i="12"/>
  <c r="D27" i="12"/>
  <c r="D28" i="12"/>
  <c r="D29" i="12"/>
  <c r="D30" i="12"/>
  <c r="D31" i="12"/>
  <c r="D32" i="12"/>
  <c r="D33" i="12"/>
  <c r="D34" i="12"/>
  <c r="D35" i="12"/>
  <c r="D36" i="12"/>
  <c r="D37" i="12"/>
  <c r="D38" i="12"/>
  <c r="D39" i="12"/>
  <c r="D40" i="12"/>
  <c r="D41" i="12"/>
  <c r="D42" i="12"/>
  <c r="D43" i="12"/>
  <c r="D44" i="12"/>
  <c r="D45" i="12"/>
  <c r="D46" i="12"/>
  <c r="D47" i="12"/>
  <c r="D48" i="12"/>
  <c r="D49" i="12"/>
  <c r="D50" i="12"/>
  <c r="D51" i="12"/>
  <c r="D52" i="12"/>
  <c r="D53" i="12"/>
  <c r="D54" i="12"/>
  <c r="D55" i="12"/>
  <c r="D56" i="12"/>
  <c r="D57" i="12"/>
  <c r="D58" i="12"/>
  <c r="D59" i="12"/>
  <c r="D60" i="12"/>
  <c r="D61" i="12"/>
  <c r="D62" i="12"/>
  <c r="D63" i="12"/>
  <c r="D64" i="12"/>
  <c r="D65" i="12"/>
  <c r="D66" i="12"/>
  <c r="D67" i="12"/>
  <c r="D68" i="12"/>
  <c r="D69" i="12"/>
  <c r="D70" i="12"/>
  <c r="D71" i="12"/>
  <c r="D72" i="12"/>
  <c r="D73" i="12"/>
  <c r="D74" i="12"/>
  <c r="D75" i="12"/>
  <c r="D76" i="12"/>
  <c r="D77" i="12"/>
  <c r="D78" i="12"/>
  <c r="D79" i="12"/>
  <c r="D80" i="12"/>
  <c r="D81" i="12"/>
  <c r="D82" i="12"/>
  <c r="D83" i="12"/>
  <c r="D84" i="12"/>
  <c r="D85" i="12"/>
  <c r="D86" i="12"/>
  <c r="D87" i="12"/>
  <c r="D88" i="12"/>
  <c r="D89" i="12"/>
  <c r="D90" i="12"/>
  <c r="D91" i="12"/>
  <c r="D92" i="12"/>
  <c r="D93" i="12"/>
  <c r="D94" i="12"/>
  <c r="D95" i="12"/>
  <c r="D96" i="12"/>
  <c r="D97" i="12"/>
  <c r="D98" i="12"/>
  <c r="D99" i="12"/>
  <c r="D100" i="12"/>
  <c r="D101" i="12"/>
  <c r="D102" i="12"/>
  <c r="D103" i="12"/>
  <c r="D104" i="12"/>
  <c r="D105" i="12"/>
  <c r="D106" i="12"/>
  <c r="D107" i="12"/>
  <c r="D108" i="12"/>
  <c r="D109" i="12"/>
  <c r="D110" i="12"/>
  <c r="V110" i="12" s="1"/>
  <c r="D3" i="12"/>
  <c r="F335" i="9" l="1"/>
  <c r="V134" i="12"/>
  <c r="F142" i="9"/>
  <c r="W56" i="1"/>
  <c r="F340" i="9"/>
  <c r="F150" i="9"/>
  <c r="G22" i="4"/>
  <c r="C195" i="12"/>
  <c r="AA193" i="12"/>
  <c r="S191" i="12"/>
  <c r="T191" i="12" s="1"/>
  <c r="L191" i="12"/>
  <c r="D191" i="12"/>
  <c r="AS142" i="12"/>
  <c r="AS141" i="12"/>
  <c r="AS140" i="12"/>
  <c r="AS139" i="12"/>
  <c r="AS138" i="12"/>
  <c r="AS137" i="12"/>
  <c r="AS136" i="12"/>
  <c r="AS135" i="12"/>
  <c r="AS134" i="12"/>
  <c r="AS133" i="12"/>
  <c r="AS132" i="12"/>
  <c r="AS131" i="12"/>
  <c r="AS130" i="12"/>
  <c r="AS129" i="12"/>
  <c r="AS128" i="12"/>
  <c r="AS127" i="12"/>
  <c r="AS126" i="12"/>
  <c r="AS124" i="12"/>
  <c r="AS123" i="12"/>
  <c r="AS122" i="12"/>
  <c r="AS121" i="12"/>
  <c r="AS120" i="12"/>
  <c r="AS119" i="12"/>
  <c r="AS118" i="12"/>
  <c r="AS117" i="12"/>
  <c r="AS116" i="12"/>
  <c r="AS115" i="12"/>
  <c r="AS114" i="12"/>
  <c r="AS113" i="12"/>
  <c r="V109" i="12"/>
  <c r="V108" i="12"/>
  <c r="V107" i="12"/>
  <c r="V106" i="12"/>
  <c r="V105" i="12"/>
  <c r="V104" i="12"/>
  <c r="V103" i="12"/>
  <c r="V102" i="12"/>
  <c r="V101" i="12"/>
  <c r="V100" i="12"/>
  <c r="V99" i="12"/>
  <c r="V98" i="12"/>
  <c r="V97" i="12"/>
  <c r="V96" i="12"/>
  <c r="V95" i="12"/>
  <c r="V94" i="12"/>
  <c r="V93" i="12"/>
  <c r="V92" i="12"/>
  <c r="V91" i="12"/>
  <c r="V90" i="12"/>
  <c r="V89" i="12"/>
  <c r="V88" i="12"/>
  <c r="V87" i="12"/>
  <c r="V86" i="12"/>
  <c r="V85" i="12"/>
  <c r="V84" i="12"/>
  <c r="V83" i="12"/>
  <c r="V82" i="12"/>
  <c r="V81" i="12"/>
  <c r="V80" i="12"/>
  <c r="V79" i="12"/>
  <c r="V78" i="12"/>
  <c r="V77" i="12"/>
  <c r="V76" i="12"/>
  <c r="V75" i="12"/>
  <c r="V74" i="12"/>
  <c r="V73" i="12"/>
  <c r="V72" i="12"/>
  <c r="V71" i="12"/>
  <c r="V70" i="12"/>
  <c r="V69" i="12"/>
  <c r="V68" i="12"/>
  <c r="V67" i="12"/>
  <c r="V66" i="12"/>
  <c r="V65" i="12"/>
  <c r="V64" i="12"/>
  <c r="V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3" i="12"/>
  <c r="V32" i="12"/>
  <c r="V31" i="12"/>
  <c r="V30" i="12"/>
  <c r="V29" i="12"/>
  <c r="V28" i="12"/>
  <c r="V27" i="12"/>
  <c r="V26" i="12"/>
  <c r="V25" i="12"/>
  <c r="V24" i="12"/>
  <c r="V23" i="12"/>
  <c r="V22" i="12"/>
  <c r="V21" i="12"/>
  <c r="S20" i="12"/>
  <c r="V20" i="12"/>
  <c r="S19" i="12"/>
  <c r="V19" i="12"/>
  <c r="V18" i="12"/>
  <c r="S18" i="12"/>
  <c r="L18" i="12"/>
  <c r="AB18" i="12" s="1"/>
  <c r="S17" i="12"/>
  <c r="L17" i="12"/>
  <c r="AB17" i="12" s="1"/>
  <c r="V17" i="12"/>
  <c r="V16" i="12"/>
  <c r="S16" i="12"/>
  <c r="L16" i="12"/>
  <c r="AB16" i="12" s="1"/>
  <c r="S15" i="12"/>
  <c r="L15" i="12"/>
  <c r="AB15" i="12" s="1"/>
  <c r="V15" i="12"/>
  <c r="V14" i="12"/>
  <c r="S14" i="12"/>
  <c r="L14" i="12"/>
  <c r="AB14" i="12" s="1"/>
  <c r="AS13" i="12"/>
  <c r="AH13" i="12"/>
  <c r="AJ13" i="12" s="1"/>
  <c r="AK13" i="12" s="1"/>
  <c r="S13" i="12"/>
  <c r="L13" i="12"/>
  <c r="AB13" i="12" s="1"/>
  <c r="AX12" i="12"/>
  <c r="AS12" i="12"/>
  <c r="AN12" i="12"/>
  <c r="AM12" i="12"/>
  <c r="AH12" i="12"/>
  <c r="AJ12" i="12" s="1"/>
  <c r="AK12" i="12" s="1"/>
  <c r="S12" i="12"/>
  <c r="L12" i="12"/>
  <c r="AB12" i="12" s="1"/>
  <c r="V12" i="12"/>
  <c r="AX11" i="12"/>
  <c r="AS11" i="12"/>
  <c r="AH11" i="12"/>
  <c r="AJ11" i="12" s="1"/>
  <c r="AK11" i="12" s="1"/>
  <c r="S11" i="12"/>
  <c r="T11" i="12" s="1"/>
  <c r="AN11" i="12" s="1"/>
  <c r="L11" i="12"/>
  <c r="AA11" i="12" s="1"/>
  <c r="AX10" i="12"/>
  <c r="AS10" i="12"/>
  <c r="AH10" i="12"/>
  <c r="AJ10" i="12" s="1"/>
  <c r="AK10" i="12" s="1"/>
  <c r="S10" i="12"/>
  <c r="T10" i="12" s="1"/>
  <c r="AC10" i="12" s="1"/>
  <c r="L10" i="12"/>
  <c r="AB10" i="12" s="1"/>
  <c r="AX9" i="12"/>
  <c r="AS9" i="12"/>
  <c r="AH9" i="12"/>
  <c r="AJ9" i="12" s="1"/>
  <c r="AK9" i="12" s="1"/>
  <c r="S9" i="12"/>
  <c r="L9" i="12"/>
  <c r="M9" i="12" s="1"/>
  <c r="AC9" i="12"/>
  <c r="AS8" i="12"/>
  <c r="AH8" i="12"/>
  <c r="AJ8" i="12" s="1"/>
  <c r="AK8" i="12" s="1"/>
  <c r="S8" i="12"/>
  <c r="L8" i="12"/>
  <c r="AB8" i="12" s="1"/>
  <c r="AC8" i="12"/>
  <c r="AS7" i="12"/>
  <c r="AH7" i="12"/>
  <c r="AJ7" i="12" s="1"/>
  <c r="AK7" i="12" s="1"/>
  <c r="S7" i="12"/>
  <c r="L7" i="12"/>
  <c r="AC7" i="12"/>
  <c r="AS6" i="12"/>
  <c r="AN6" i="12"/>
  <c r="AM6" i="12"/>
  <c r="AH6" i="12"/>
  <c r="AJ6" i="12" s="1"/>
  <c r="AK6" i="12" s="1"/>
  <c r="AC6" i="12"/>
  <c r="V6" i="12"/>
  <c r="S6" i="12"/>
  <c r="AB6" i="12" s="1"/>
  <c r="AS5" i="12"/>
  <c r="AN5" i="12"/>
  <c r="AM5" i="12"/>
  <c r="AH5" i="12"/>
  <c r="AJ5" i="12" s="1"/>
  <c r="AK5" i="12" s="1"/>
  <c r="V5" i="12"/>
  <c r="X5" i="12" s="1"/>
  <c r="S5" i="12"/>
  <c r="Z5" i="12"/>
  <c r="AS4" i="12"/>
  <c r="AH4" i="12"/>
  <c r="AJ4" i="12" s="1"/>
  <c r="AK4" i="12" s="1"/>
  <c r="S4" i="12"/>
  <c r="AB4" i="12" s="1"/>
  <c r="BF3" i="12"/>
  <c r="BA3" i="12"/>
  <c r="BB3" i="12" s="1"/>
  <c r="AS3" i="12"/>
  <c r="AH3" i="12"/>
  <c r="AJ3" i="12" s="1"/>
  <c r="AK3" i="12" s="1"/>
  <c r="AC3" i="12"/>
  <c r="Z3" i="12"/>
  <c r="S3" i="12"/>
  <c r="C197" i="12"/>
  <c r="D197" i="12" s="1"/>
  <c r="F152" i="9" l="1"/>
  <c r="AX13" i="12"/>
  <c r="AX3" i="12" s="1"/>
  <c r="AY3" i="12" s="1"/>
  <c r="AA12" i="12"/>
  <c r="AB9" i="12"/>
  <c r="F342" i="9"/>
  <c r="T4" i="12"/>
  <c r="AN4" i="12" s="1"/>
  <c r="V11" i="12"/>
  <c r="Y11" i="12" s="1"/>
  <c r="AS143" i="12"/>
  <c r="M8" i="12"/>
  <c r="AM8" i="12" s="1"/>
  <c r="AM11" i="12"/>
  <c r="Y5" i="12"/>
  <c r="T5" i="12"/>
  <c r="AB5" i="12"/>
  <c r="Y6" i="12"/>
  <c r="X6" i="12"/>
  <c r="AB7" i="12"/>
  <c r="M7" i="12"/>
  <c r="V7" i="12" s="1"/>
  <c r="AN9" i="12"/>
  <c r="AM9" i="12"/>
  <c r="AA3" i="12"/>
  <c r="T3" i="12"/>
  <c r="AB3" i="12"/>
  <c r="Z4" i="12"/>
  <c r="AC4" i="12"/>
  <c r="Y12" i="12"/>
  <c r="X12" i="12"/>
  <c r="AC5" i="12"/>
  <c r="M10" i="12"/>
  <c r="AB11" i="12"/>
  <c r="AC11" i="12" s="1"/>
  <c r="V9" i="12"/>
  <c r="AA10" i="12"/>
  <c r="M13" i="12"/>
  <c r="V13" i="12" s="1"/>
  <c r="H22" i="10"/>
  <c r="H17" i="10"/>
  <c r="H10" i="10"/>
  <c r="E328" i="9" l="1"/>
  <c r="E135" i="9"/>
  <c r="F119" i="1"/>
  <c r="V4" i="12"/>
  <c r="X11" i="12"/>
  <c r="AN8" i="12"/>
  <c r="V8" i="12"/>
  <c r="X8" i="12" s="1"/>
  <c r="AB192" i="12"/>
  <c r="H25" i="10"/>
  <c r="J5" i="1" s="1"/>
  <c r="H4" i="10" s="1"/>
  <c r="AM4" i="12"/>
  <c r="AN13" i="12"/>
  <c r="AM13" i="12"/>
  <c r="AN3" i="12"/>
  <c r="V3" i="12"/>
  <c r="AM3" i="12"/>
  <c r="V10" i="12"/>
  <c r="AN10" i="12"/>
  <c r="AM10" i="12"/>
  <c r="AC13" i="12"/>
  <c r="AC192" i="12" s="1"/>
  <c r="AA192" i="12"/>
  <c r="AA194" i="12" s="1"/>
  <c r="Z192" i="12"/>
  <c r="X9" i="12"/>
  <c r="Y9" i="12"/>
  <c r="Y4" i="12"/>
  <c r="X4" i="12"/>
  <c r="AN7" i="12"/>
  <c r="AM7" i="12"/>
  <c r="Y13" i="12"/>
  <c r="X13" i="12"/>
  <c r="Y7" i="12"/>
  <c r="X7" i="12"/>
  <c r="G340" i="1" l="1"/>
  <c r="I340" i="1" s="1"/>
  <c r="AL5" i="3"/>
  <c r="AF5" i="3"/>
  <c r="W5" i="3"/>
  <c r="N5" i="3"/>
  <c r="H4" i="4"/>
  <c r="L340" i="1"/>
  <c r="J340" i="1"/>
  <c r="W161" i="1"/>
  <c r="W100" i="1"/>
  <c r="W72" i="1"/>
  <c r="Y8" i="12"/>
  <c r="G307" i="1"/>
  <c r="G306" i="1"/>
  <c r="G287" i="1"/>
  <c r="G288" i="1"/>
  <c r="I288" i="1" s="1"/>
  <c r="G256" i="1"/>
  <c r="G12" i="1"/>
  <c r="I12" i="1" s="1"/>
  <c r="G397" i="1"/>
  <c r="I397" i="1" s="1"/>
  <c r="G398" i="1"/>
  <c r="I398" i="1" s="1"/>
  <c r="G395" i="1"/>
  <c r="I395" i="1" s="1"/>
  <c r="G399" i="1"/>
  <c r="I399" i="1" s="1"/>
  <c r="G396" i="1"/>
  <c r="I396" i="1" s="1"/>
  <c r="G394" i="1"/>
  <c r="I394" i="1" s="1"/>
  <c r="G319" i="1"/>
  <c r="I319" i="1" s="1"/>
  <c r="G315" i="1"/>
  <c r="I315" i="1" s="1"/>
  <c r="G309" i="1"/>
  <c r="I309" i="1" s="1"/>
  <c r="G294" i="1"/>
  <c r="I294" i="1" s="1"/>
  <c r="G291" i="1"/>
  <c r="I291" i="1" s="1"/>
  <c r="G258" i="1"/>
  <c r="I258" i="1" s="1"/>
  <c r="G320" i="1"/>
  <c r="I320" i="1" s="1"/>
  <c r="G316" i="1"/>
  <c r="I316" i="1" s="1"/>
  <c r="G312" i="1"/>
  <c r="I312" i="1" s="1"/>
  <c r="G310" i="1"/>
  <c r="I310" i="1" s="1"/>
  <c r="G318" i="1"/>
  <c r="I318" i="1" s="1"/>
  <c r="G308" i="1"/>
  <c r="I308" i="1" s="1"/>
  <c r="G259" i="1"/>
  <c r="I259" i="1" s="1"/>
  <c r="G317" i="1"/>
  <c r="I317" i="1" s="1"/>
  <c r="G311" i="1"/>
  <c r="I311" i="1" s="1"/>
  <c r="G300" i="1"/>
  <c r="I300" i="1" s="1"/>
  <c r="G314" i="1"/>
  <c r="I314" i="1" s="1"/>
  <c r="G261" i="1"/>
  <c r="I261" i="1" s="1"/>
  <c r="G313" i="1"/>
  <c r="I313" i="1" s="1"/>
  <c r="G290" i="1"/>
  <c r="I290" i="1" s="1"/>
  <c r="G321" i="1"/>
  <c r="I321" i="1" s="1"/>
  <c r="G292" i="1"/>
  <c r="I292" i="1" s="1"/>
  <c r="G349" i="1"/>
  <c r="I349" i="1" s="1"/>
  <c r="G345" i="1"/>
  <c r="I345" i="1" s="1"/>
  <c r="G333" i="1"/>
  <c r="I333" i="1" s="1"/>
  <c r="G353" i="1"/>
  <c r="I353" i="1" s="1"/>
  <c r="G336" i="1"/>
  <c r="I336" i="1" s="1"/>
  <c r="G332" i="1"/>
  <c r="I332" i="1" s="1"/>
  <c r="G347" i="1"/>
  <c r="I347" i="1" s="1"/>
  <c r="G339" i="1"/>
  <c r="I339" i="1" s="1"/>
  <c r="G335" i="1"/>
  <c r="I335" i="1" s="1"/>
  <c r="G331" i="1"/>
  <c r="I331" i="1" s="1"/>
  <c r="G350" i="1"/>
  <c r="I350" i="1" s="1"/>
  <c r="G346" i="1"/>
  <c r="I346" i="1" s="1"/>
  <c r="G338" i="1"/>
  <c r="I338" i="1" s="1"/>
  <c r="G334" i="1"/>
  <c r="I334" i="1" s="1"/>
  <c r="Z197" i="12"/>
  <c r="Y10" i="12"/>
  <c r="X10" i="12"/>
  <c r="V112" i="12"/>
  <c r="X3" i="12"/>
  <c r="Y3" i="12"/>
  <c r="F58" i="9"/>
  <c r="Y192" i="12" l="1"/>
  <c r="L334" i="1"/>
  <c r="L310" i="1"/>
  <c r="L338" i="1"/>
  <c r="L312" i="1"/>
  <c r="L308" i="1"/>
  <c r="L345" i="1"/>
  <c r="L258" i="1"/>
  <c r="L396" i="1"/>
  <c r="L311" i="1"/>
  <c r="L336" i="1"/>
  <c r="L315" i="1"/>
  <c r="L259" i="1"/>
  <c r="L333" i="1"/>
  <c r="L320" i="1"/>
  <c r="L261" i="1"/>
  <c r="L349" i="1"/>
  <c r="L314" i="1"/>
  <c r="L291" i="1"/>
  <c r="L399" i="1"/>
  <c r="L321" i="1"/>
  <c r="L397" i="1"/>
  <c r="L317" i="1"/>
  <c r="L353" i="1"/>
  <c r="L319" i="1"/>
  <c r="L313" i="1"/>
  <c r="L288" i="1"/>
  <c r="L339" i="1"/>
  <c r="L294" i="1"/>
  <c r="L395" i="1"/>
  <c r="L332" i="1"/>
  <c r="L290" i="1"/>
  <c r="L346" i="1"/>
  <c r="L316" i="1"/>
  <c r="L350" i="1"/>
  <c r="L394" i="1"/>
  <c r="L331" i="1"/>
  <c r="L335" i="1"/>
  <c r="L347" i="1"/>
  <c r="L292" i="1"/>
  <c r="L300" i="1"/>
  <c r="L318" i="1"/>
  <c r="L309" i="1"/>
  <c r="L398" i="1"/>
  <c r="L12" i="1"/>
  <c r="F60" i="9"/>
  <c r="V136" i="12"/>
  <c r="V192" i="12" s="1"/>
  <c r="V193" i="12" s="1"/>
  <c r="X192" i="12"/>
  <c r="G16" i="4"/>
  <c r="G25" i="4" s="1"/>
  <c r="E49" i="9" l="1"/>
  <c r="E1" i="3"/>
  <c r="K13" i="3"/>
  <c r="N13" i="3" s="1"/>
  <c r="Q13" i="3" s="1"/>
  <c r="T13" i="3" s="1"/>
  <c r="W13" i="3" s="1"/>
  <c r="Z13" i="3" s="1"/>
  <c r="AC13" i="3" s="1"/>
  <c r="AF13" i="3" s="1"/>
  <c r="AI13" i="3" s="1"/>
  <c r="K14" i="3"/>
  <c r="N14" i="3" s="1"/>
  <c r="Q14" i="3" s="1"/>
  <c r="T14" i="3" s="1"/>
  <c r="W14" i="3" s="1"/>
  <c r="Z14" i="3" s="1"/>
  <c r="AC14" i="3" s="1"/>
  <c r="AF14" i="3" s="1"/>
  <c r="AI14" i="3" s="1"/>
  <c r="K16" i="3"/>
  <c r="N16" i="3" s="1"/>
  <c r="Q16" i="3" s="1"/>
  <c r="T16" i="3" s="1"/>
  <c r="W16" i="3" s="1"/>
  <c r="Z16" i="3" s="1"/>
  <c r="AC16" i="3" s="1"/>
  <c r="AF16" i="3" s="1"/>
  <c r="AI16" i="3" s="1"/>
  <c r="K17" i="3"/>
  <c r="N17" i="3" s="1"/>
  <c r="Q17" i="3" s="1"/>
  <c r="T17" i="3" s="1"/>
  <c r="W17" i="3" s="1"/>
  <c r="Z17" i="3" s="1"/>
  <c r="AC17" i="3" s="1"/>
  <c r="AF17" i="3" s="1"/>
  <c r="AI17" i="3" s="1"/>
  <c r="K18" i="3"/>
  <c r="N18" i="3" s="1"/>
  <c r="Q18" i="3" s="1"/>
  <c r="T18" i="3" s="1"/>
  <c r="W18" i="3" s="1"/>
  <c r="Z18" i="3" s="1"/>
  <c r="AC18" i="3" s="1"/>
  <c r="AF18" i="3" s="1"/>
  <c r="AI18" i="3" s="1"/>
  <c r="K19" i="3"/>
  <c r="N19" i="3" s="1"/>
  <c r="Q19" i="3" s="1"/>
  <c r="T19" i="3" s="1"/>
  <c r="W19" i="3" s="1"/>
  <c r="Z19" i="3" s="1"/>
  <c r="AC19" i="3" s="1"/>
  <c r="AF19" i="3" s="1"/>
  <c r="AI19" i="3" s="1"/>
  <c r="K21" i="3"/>
  <c r="N21" i="3" s="1"/>
  <c r="Q21" i="3" s="1"/>
  <c r="T21" i="3" s="1"/>
  <c r="W21" i="3" s="1"/>
  <c r="Z21" i="3" s="1"/>
  <c r="AC21" i="3" s="1"/>
  <c r="AF21" i="3" s="1"/>
  <c r="AI21" i="3" s="1"/>
  <c r="K22" i="3"/>
  <c r="N22" i="3" s="1"/>
  <c r="Q22" i="3" s="1"/>
  <c r="T22" i="3" s="1"/>
  <c r="W22" i="3" s="1"/>
  <c r="Z22" i="3" s="1"/>
  <c r="AC22" i="3" s="1"/>
  <c r="AF22" i="3" s="1"/>
  <c r="AI22" i="3" s="1"/>
  <c r="K23" i="3"/>
  <c r="N23" i="3" s="1"/>
  <c r="Q23" i="3" s="1"/>
  <c r="T23" i="3" s="1"/>
  <c r="W23" i="3" s="1"/>
  <c r="Z23" i="3" s="1"/>
  <c r="AC23" i="3" s="1"/>
  <c r="AF23" i="3" s="1"/>
  <c r="AI23" i="3" s="1"/>
  <c r="K24" i="3"/>
  <c r="N24" i="3" s="1"/>
  <c r="Q24" i="3" s="1"/>
  <c r="T24" i="3" s="1"/>
  <c r="W24" i="3" s="1"/>
  <c r="Z24" i="3" s="1"/>
  <c r="AC24" i="3" s="1"/>
  <c r="AF24" i="3" s="1"/>
  <c r="AI24" i="3" s="1"/>
  <c r="K20" i="3"/>
  <c r="N20" i="3" s="1"/>
  <c r="Q20" i="3" s="1"/>
  <c r="T20" i="3" s="1"/>
  <c r="W20" i="3" s="1"/>
  <c r="Z20" i="3" s="1"/>
  <c r="AC20" i="3" s="1"/>
  <c r="AF20" i="3" s="1"/>
  <c r="AI20" i="3" s="1"/>
  <c r="K25" i="3"/>
  <c r="N25" i="3" s="1"/>
  <c r="Q25" i="3" s="1"/>
  <c r="T25" i="3" s="1"/>
  <c r="W25" i="3" s="1"/>
  <c r="Z25" i="3" s="1"/>
  <c r="AC25" i="3" s="1"/>
  <c r="AF25" i="3" s="1"/>
  <c r="AI25" i="3" s="1"/>
  <c r="K26" i="3"/>
  <c r="N26" i="3" s="1"/>
  <c r="Q26" i="3" s="1"/>
  <c r="T26" i="3" s="1"/>
  <c r="W26" i="3" s="1"/>
  <c r="Z26" i="3" s="1"/>
  <c r="AC26" i="3" s="1"/>
  <c r="AF26" i="3" s="1"/>
  <c r="AI26" i="3" s="1"/>
  <c r="K27" i="3"/>
  <c r="N27" i="3" s="1"/>
  <c r="Q27" i="3" s="1"/>
  <c r="T27" i="3" s="1"/>
  <c r="W27" i="3" s="1"/>
  <c r="Z27" i="3" s="1"/>
  <c r="AC27" i="3" s="1"/>
  <c r="AF27" i="3" s="1"/>
  <c r="AI27" i="3" s="1"/>
  <c r="B29" i="3"/>
  <c r="A29" i="3"/>
  <c r="B23" i="3"/>
  <c r="A23" i="3"/>
  <c r="B24" i="3"/>
  <c r="A24" i="3"/>
  <c r="B20" i="3"/>
  <c r="A20" i="3"/>
  <c r="B16" i="2"/>
  <c r="B19" i="3" s="1"/>
  <c r="A16" i="2"/>
  <c r="A19" i="3" s="1"/>
  <c r="B15" i="2"/>
  <c r="B18" i="3" s="1"/>
  <c r="A15" i="2"/>
  <c r="A18" i="3" s="1"/>
  <c r="B12" i="2"/>
  <c r="B15" i="3" s="1"/>
  <c r="A12" i="2"/>
  <c r="A15" i="3" s="1"/>
  <c r="B14" i="2"/>
  <c r="B17" i="3" s="1"/>
  <c r="A14" i="2"/>
  <c r="A17" i="3" s="1"/>
  <c r="B13" i="2"/>
  <c r="B16" i="3" s="1"/>
  <c r="A13" i="2"/>
  <c r="A16" i="3" s="1"/>
  <c r="B11" i="2"/>
  <c r="B14" i="3" s="1"/>
  <c r="A11" i="2"/>
  <c r="A14" i="3" s="1"/>
  <c r="B12" i="3"/>
  <c r="A9" i="2"/>
  <c r="A12" i="3" s="1"/>
  <c r="AL3" i="3"/>
  <c r="W57" i="1" l="1"/>
  <c r="A1" i="10"/>
  <c r="A1" i="4"/>
  <c r="W64" i="1"/>
  <c r="Z14" i="7" l="1"/>
  <c r="Z3" i="7"/>
  <c r="Z21" i="7"/>
  <c r="AA57" i="7"/>
  <c r="AA39" i="7"/>
  <c r="AA41" i="7"/>
  <c r="AA28" i="7"/>
  <c r="AA31" i="7"/>
  <c r="AA44" i="7"/>
  <c r="AA43" i="7"/>
  <c r="S49" i="7"/>
  <c r="T49" i="7" s="1"/>
  <c r="M49" i="7"/>
  <c r="L49" i="7"/>
  <c r="M70" i="7"/>
  <c r="L70" i="7"/>
  <c r="M45" i="7"/>
  <c r="L45" i="7"/>
  <c r="S48" i="7"/>
  <c r="T48" i="7" s="1"/>
  <c r="S47" i="7"/>
  <c r="T47" i="7" s="1"/>
  <c r="S59" i="7"/>
  <c r="T59" i="7" s="1"/>
  <c r="L44" i="7"/>
  <c r="S44" i="7"/>
  <c r="T44" i="7" s="1"/>
  <c r="S43" i="7"/>
  <c r="T43" i="7" s="1"/>
  <c r="L42" i="7"/>
  <c r="L38" i="7"/>
  <c r="S58" i="7"/>
  <c r="T58" i="7" s="1"/>
  <c r="S41" i="7"/>
  <c r="T41" i="7" s="1"/>
  <c r="S39" i="7"/>
  <c r="T39" i="7" s="1"/>
  <c r="E44" i="7"/>
  <c r="E43" i="7"/>
  <c r="E59" i="7"/>
  <c r="R40" i="7"/>
  <c r="S40" i="7" s="1"/>
  <c r="T40" i="7" s="1"/>
  <c r="S31" i="7"/>
  <c r="T31" i="7" s="1"/>
  <c r="S92" i="7"/>
  <c r="T92" i="7" s="1"/>
  <c r="S91" i="7"/>
  <c r="T91" i="7" s="1"/>
  <c r="S90" i="7"/>
  <c r="T90" i="7" s="1"/>
  <c r="S89" i="7"/>
  <c r="T89" i="7" s="1"/>
  <c r="S88" i="7"/>
  <c r="T88" i="7" s="1"/>
  <c r="S87" i="7"/>
  <c r="T87" i="7" s="1"/>
  <c r="S86" i="7"/>
  <c r="T86" i="7" s="1"/>
  <c r="S85" i="7"/>
  <c r="T85" i="7" s="1"/>
  <c r="S84" i="7"/>
  <c r="T84" i="7" s="1"/>
  <c r="S83" i="7"/>
  <c r="T83" i="7" s="1"/>
  <c r="S82" i="7"/>
  <c r="T82" i="7" s="1"/>
  <c r="S81" i="7"/>
  <c r="T81" i="7" s="1"/>
  <c r="S80" i="7"/>
  <c r="T80" i="7" s="1"/>
  <c r="S79" i="7"/>
  <c r="T79" i="7" s="1"/>
  <c r="S78" i="7"/>
  <c r="T78" i="7" s="1"/>
  <c r="S77" i="7"/>
  <c r="T77" i="7" s="1"/>
  <c r="S76" i="7"/>
  <c r="T76" i="7" s="1"/>
  <c r="S75" i="7"/>
  <c r="T75" i="7" s="1"/>
  <c r="S74" i="7"/>
  <c r="T74" i="7" s="1"/>
  <c r="S73" i="7"/>
  <c r="T73" i="7" s="1"/>
  <c r="S72" i="7"/>
  <c r="T72" i="7" s="1"/>
  <c r="S71" i="7"/>
  <c r="T71" i="7" s="1"/>
  <c r="S70" i="7"/>
  <c r="T70" i="7" s="1"/>
  <c r="S69" i="7"/>
  <c r="T69" i="7" s="1"/>
  <c r="S68" i="7"/>
  <c r="T68" i="7" s="1"/>
  <c r="L92" i="7"/>
  <c r="L91" i="7"/>
  <c r="L90" i="7"/>
  <c r="L89" i="7"/>
  <c r="L88" i="7"/>
  <c r="L87" i="7"/>
  <c r="L86" i="7"/>
  <c r="L85" i="7"/>
  <c r="L84" i="7"/>
  <c r="L83" i="7"/>
  <c r="L82" i="7"/>
  <c r="L81" i="7"/>
  <c r="L80" i="7"/>
  <c r="L79" i="7"/>
  <c r="L78" i="7"/>
  <c r="L77" i="7"/>
  <c r="L76" i="7"/>
  <c r="L75" i="7"/>
  <c r="L74" i="7"/>
  <c r="L73" i="7"/>
  <c r="L72" i="7"/>
  <c r="L71" i="7"/>
  <c r="L69" i="7"/>
  <c r="L68" i="7"/>
  <c r="L67" i="7"/>
  <c r="L66" i="7"/>
  <c r="L65" i="7"/>
  <c r="L64" i="7"/>
  <c r="L63" i="7"/>
  <c r="L62" i="7"/>
  <c r="L61" i="7"/>
  <c r="L60" i="7"/>
  <c r="D92" i="7"/>
  <c r="D91" i="7"/>
  <c r="D90" i="7"/>
  <c r="D89" i="7"/>
  <c r="D88" i="7"/>
  <c r="D87" i="7"/>
  <c r="D86" i="7"/>
  <c r="D85" i="7"/>
  <c r="D84" i="7"/>
  <c r="D83" i="7"/>
  <c r="D82" i="7"/>
  <c r="D81" i="7"/>
  <c r="D80" i="7"/>
  <c r="D79" i="7"/>
  <c r="D78" i="7"/>
  <c r="D77" i="7"/>
  <c r="D76" i="7"/>
  <c r="D75" i="7"/>
  <c r="D74" i="7"/>
  <c r="D73" i="7"/>
  <c r="D72" i="7"/>
  <c r="D71" i="7"/>
  <c r="D70" i="7"/>
  <c r="D69" i="7"/>
  <c r="D68" i="7"/>
  <c r="D67" i="7"/>
  <c r="D66" i="7"/>
  <c r="D65" i="7"/>
  <c r="D64" i="7"/>
  <c r="D63" i="7"/>
  <c r="D62" i="7"/>
  <c r="D61" i="7"/>
  <c r="D60" i="7"/>
  <c r="D59" i="7"/>
  <c r="D58" i="7"/>
  <c r="AA70" i="7" l="1"/>
  <c r="AA59" i="7"/>
  <c r="V59" i="7"/>
  <c r="S37" i="7"/>
  <c r="T37" i="7" s="1"/>
  <c r="L36" i="7"/>
  <c r="M36" i="7" s="1"/>
  <c r="S33" i="7"/>
  <c r="T33" i="7" s="1"/>
  <c r="L32" i="7"/>
  <c r="L31" i="7"/>
  <c r="M30" i="7"/>
  <c r="L30" i="7"/>
  <c r="S28" i="7"/>
  <c r="T28" i="7" s="1"/>
  <c r="AC26" i="7"/>
  <c r="AB26" i="7"/>
  <c r="Y26" i="7"/>
  <c r="S26" i="7"/>
  <c r="L26" i="7"/>
  <c r="M26" i="7" s="1"/>
  <c r="L23" i="7"/>
  <c r="M23" i="7" s="1"/>
  <c r="L22" i="7"/>
  <c r="M22" i="7" s="1"/>
  <c r="L21" i="7"/>
  <c r="AS23" i="7"/>
  <c r="S23" i="7"/>
  <c r="AB23" i="7" s="1"/>
  <c r="AS22" i="7"/>
  <c r="S22" i="7"/>
  <c r="AB22" i="7" s="1"/>
  <c r="S19" i="7"/>
  <c r="T19" i="7" s="1"/>
  <c r="AS16" i="7"/>
  <c r="AH16" i="7"/>
  <c r="AJ16" i="7" s="1"/>
  <c r="AK16" i="7" s="1"/>
  <c r="S16" i="7"/>
  <c r="L16" i="7"/>
  <c r="AS15" i="7"/>
  <c r="AH15" i="7"/>
  <c r="AJ15" i="7" s="1"/>
  <c r="AK15" i="7" s="1"/>
  <c r="S15" i="7"/>
  <c r="L15" i="7"/>
  <c r="X26" i="7" l="1"/>
  <c r="T23" i="7"/>
  <c r="T22" i="7"/>
  <c r="AB16" i="7"/>
  <c r="AB15" i="7"/>
  <c r="M16" i="7"/>
  <c r="M15" i="7"/>
  <c r="S67" i="7"/>
  <c r="T67" i="7" s="1"/>
  <c r="AN67" i="7" s="1"/>
  <c r="S66" i="7"/>
  <c r="T66" i="7" s="1"/>
  <c r="AM66" i="7" s="1"/>
  <c r="S65" i="7"/>
  <c r="T65" i="7" s="1"/>
  <c r="AM65" i="7" s="1"/>
  <c r="S64" i="7"/>
  <c r="T64" i="7" s="1"/>
  <c r="V64" i="7" s="1"/>
  <c r="Y64" i="7" s="1"/>
  <c r="S63" i="7"/>
  <c r="T63" i="7" s="1"/>
  <c r="AM63" i="7" s="1"/>
  <c r="S62" i="7"/>
  <c r="T62" i="7" s="1"/>
  <c r="V62" i="7" s="1"/>
  <c r="S61" i="7"/>
  <c r="T61" i="7" s="1"/>
  <c r="AN61" i="7" s="1"/>
  <c r="S60" i="7"/>
  <c r="T60" i="7" s="1"/>
  <c r="AN60" i="7" s="1"/>
  <c r="AM59" i="7"/>
  <c r="AM58" i="7"/>
  <c r="S57" i="7"/>
  <c r="T57" i="7" s="1"/>
  <c r="S56" i="7"/>
  <c r="T56" i="7" s="1"/>
  <c r="AM56" i="7" s="1"/>
  <c r="S55" i="7"/>
  <c r="T55" i="7" s="1"/>
  <c r="AM55" i="7" s="1"/>
  <c r="S54" i="7"/>
  <c r="T54" i="7" s="1"/>
  <c r="AM54" i="7" s="1"/>
  <c r="S53" i="7"/>
  <c r="S52" i="7"/>
  <c r="S51" i="7"/>
  <c r="S50" i="7"/>
  <c r="T50" i="7" s="1"/>
  <c r="AN50" i="7" s="1"/>
  <c r="AB48" i="7"/>
  <c r="S46" i="7"/>
  <c r="S45" i="7"/>
  <c r="S42" i="7"/>
  <c r="T42" i="7" s="1"/>
  <c r="AN42" i="7" s="1"/>
  <c r="S38" i="7"/>
  <c r="S30" i="7"/>
  <c r="S29" i="7"/>
  <c r="S25" i="7"/>
  <c r="S24" i="7"/>
  <c r="T24" i="7" s="1"/>
  <c r="S21" i="7"/>
  <c r="AA21" i="7" s="1"/>
  <c r="S20" i="7"/>
  <c r="AB20" i="7" s="1"/>
  <c r="S18" i="7"/>
  <c r="S17" i="7"/>
  <c r="T17" i="7" s="1"/>
  <c r="S14" i="7"/>
  <c r="S13" i="7"/>
  <c r="S12" i="7"/>
  <c r="S11" i="7"/>
  <c r="T11" i="7" s="1"/>
  <c r="S10" i="7"/>
  <c r="T10" i="7" s="1"/>
  <c r="S9" i="7"/>
  <c r="S8" i="7"/>
  <c r="S7" i="7"/>
  <c r="S6" i="7"/>
  <c r="AB6" i="7" s="1"/>
  <c r="S5" i="7"/>
  <c r="S4" i="7"/>
  <c r="AB4" i="7" s="1"/>
  <c r="S3" i="7"/>
  <c r="AA3" i="7" s="1"/>
  <c r="D14" i="7"/>
  <c r="D17" i="7"/>
  <c r="D18" i="7"/>
  <c r="D19" i="7"/>
  <c r="V19" i="7" s="1"/>
  <c r="D20" i="7"/>
  <c r="D21" i="7"/>
  <c r="D24" i="7"/>
  <c r="C96" i="7"/>
  <c r="AA94" i="7"/>
  <c r="V91" i="7"/>
  <c r="V90" i="7"/>
  <c r="V89" i="7"/>
  <c r="V88" i="7"/>
  <c r="AN87" i="7"/>
  <c r="AM87" i="7"/>
  <c r="V87" i="7"/>
  <c r="AN86" i="7"/>
  <c r="AM86" i="7"/>
  <c r="V86" i="7"/>
  <c r="AM85" i="7"/>
  <c r="V85" i="7"/>
  <c r="Y85" i="7" s="1"/>
  <c r="AM84" i="7"/>
  <c r="V84" i="7"/>
  <c r="AM83" i="7"/>
  <c r="V83" i="7"/>
  <c r="X83" i="7" s="1"/>
  <c r="AN82" i="7"/>
  <c r="AM82" i="7"/>
  <c r="V82" i="7"/>
  <c r="Y82" i="7" s="1"/>
  <c r="AN81" i="7"/>
  <c r="AM81" i="7"/>
  <c r="V81" i="7"/>
  <c r="X81" i="7" s="1"/>
  <c r="AM80" i="7"/>
  <c r="V80" i="7"/>
  <c r="X80" i="7" s="1"/>
  <c r="AN79" i="7"/>
  <c r="AM79" i="7"/>
  <c r="V79" i="7"/>
  <c r="AN78" i="7"/>
  <c r="AM78" i="7"/>
  <c r="V78" i="7"/>
  <c r="AN77" i="7"/>
  <c r="AM77" i="7"/>
  <c r="V77" i="7"/>
  <c r="AN76" i="7"/>
  <c r="AM76" i="7"/>
  <c r="V76" i="7"/>
  <c r="AN75" i="7"/>
  <c r="AM75" i="7"/>
  <c r="V75" i="7"/>
  <c r="AN74" i="7"/>
  <c r="AM74" i="7"/>
  <c r="V74" i="7"/>
  <c r="AN73" i="7"/>
  <c r="AM73" i="7"/>
  <c r="V73" i="7"/>
  <c r="AN72" i="7"/>
  <c r="AM72" i="7"/>
  <c r="V72" i="7"/>
  <c r="AM71" i="7"/>
  <c r="V71" i="7"/>
  <c r="X71" i="7" s="1"/>
  <c r="AM70" i="7"/>
  <c r="V70" i="7"/>
  <c r="Y70" i="7" s="1"/>
  <c r="AN69" i="7"/>
  <c r="AM69" i="7"/>
  <c r="V69" i="7"/>
  <c r="X69" i="7" s="1"/>
  <c r="AN68" i="7"/>
  <c r="AM68" i="7"/>
  <c r="V68" i="7"/>
  <c r="X68" i="7" s="1"/>
  <c r="V66" i="7"/>
  <c r="AN65" i="7"/>
  <c r="AN62" i="7"/>
  <c r="AN59" i="7"/>
  <c r="L59" i="7"/>
  <c r="AN58" i="7"/>
  <c r="V58" i="7"/>
  <c r="X58" i="7" s="1"/>
  <c r="L58" i="7"/>
  <c r="L57" i="7"/>
  <c r="M57" i="7" s="1"/>
  <c r="D57" i="7"/>
  <c r="L56" i="7"/>
  <c r="D56" i="7"/>
  <c r="L55" i="7"/>
  <c r="D55" i="7"/>
  <c r="AN54" i="7"/>
  <c r="L54" i="7"/>
  <c r="D54" i="7"/>
  <c r="V54" i="7" s="1"/>
  <c r="L53" i="7"/>
  <c r="D53" i="7"/>
  <c r="AN52" i="7"/>
  <c r="AM52" i="7"/>
  <c r="L52" i="7"/>
  <c r="D52" i="7"/>
  <c r="AM51" i="7"/>
  <c r="L51" i="7"/>
  <c r="AC51" i="7" s="1"/>
  <c r="D51" i="7"/>
  <c r="L50" i="7"/>
  <c r="D50" i="7"/>
  <c r="AN49" i="7"/>
  <c r="AC49" i="7"/>
  <c r="AM49" i="7"/>
  <c r="D49" i="7"/>
  <c r="L48" i="7"/>
  <c r="D48" i="7"/>
  <c r="L47" i="7"/>
  <c r="D47" i="7"/>
  <c r="V47" i="7" s="1"/>
  <c r="AN46" i="7"/>
  <c r="AM46" i="7"/>
  <c r="L46" i="7"/>
  <c r="D46" i="7"/>
  <c r="V46" i="7" s="1"/>
  <c r="AN45" i="7"/>
  <c r="AM45" i="7"/>
  <c r="AC45" i="7"/>
  <c r="D45" i="7"/>
  <c r="AB44" i="7"/>
  <c r="AM44" i="7"/>
  <c r="D44" i="7"/>
  <c r="AS43" i="7"/>
  <c r="AM43" i="7"/>
  <c r="L43" i="7"/>
  <c r="D43" i="7"/>
  <c r="V43" i="7" s="1"/>
  <c r="AS42" i="7"/>
  <c r="D42" i="7"/>
  <c r="AA42" i="7" s="1"/>
  <c r="AS41" i="7"/>
  <c r="AN41" i="7"/>
  <c r="AM41" i="7"/>
  <c r="L41" i="7"/>
  <c r="D41" i="7"/>
  <c r="V41" i="7" s="1"/>
  <c r="AS40" i="7"/>
  <c r="AN40" i="7"/>
  <c r="AB40" i="7"/>
  <c r="AM40" i="7"/>
  <c r="L40" i="7"/>
  <c r="D40" i="7"/>
  <c r="V40" i="7" s="1"/>
  <c r="Y40" i="7" s="1"/>
  <c r="AS39" i="7"/>
  <c r="AB39" i="7"/>
  <c r="L39" i="7"/>
  <c r="D39" i="7"/>
  <c r="AS38" i="7"/>
  <c r="AN38" i="7"/>
  <c r="AM38" i="7"/>
  <c r="D38" i="7"/>
  <c r="AS37" i="7"/>
  <c r="AN37" i="7"/>
  <c r="AM37" i="7"/>
  <c r="AC37" i="7"/>
  <c r="L37" i="7"/>
  <c r="D37" i="7"/>
  <c r="AS36" i="7"/>
  <c r="AN36" i="7"/>
  <c r="AM36" i="7"/>
  <c r="S36" i="7"/>
  <c r="D36" i="7"/>
  <c r="V36" i="7" s="1"/>
  <c r="AS35" i="7"/>
  <c r="AN35" i="7"/>
  <c r="AM35" i="7"/>
  <c r="S35" i="7"/>
  <c r="L35" i="7"/>
  <c r="D35" i="7"/>
  <c r="V35" i="7" s="1"/>
  <c r="Y35" i="7" s="1"/>
  <c r="AS34" i="7"/>
  <c r="AG34" i="7"/>
  <c r="S34" i="7"/>
  <c r="L34" i="7"/>
  <c r="D34" i="7"/>
  <c r="AS33" i="7"/>
  <c r="AN33" i="7"/>
  <c r="AJ33" i="7"/>
  <c r="L33" i="7"/>
  <c r="D33" i="7"/>
  <c r="V33" i="7" s="1"/>
  <c r="AS32" i="7"/>
  <c r="AN32" i="7"/>
  <c r="AJ32" i="7"/>
  <c r="AM32" i="7"/>
  <c r="S32" i="7"/>
  <c r="D32" i="7"/>
  <c r="AS31" i="7"/>
  <c r="AN31" i="7"/>
  <c r="AM31" i="7"/>
  <c r="AJ31" i="7"/>
  <c r="AB31" i="7"/>
  <c r="D31" i="7"/>
  <c r="V31" i="7" s="1"/>
  <c r="Y31" i="7" s="1"/>
  <c r="AS30" i="7"/>
  <c r="AJ30" i="7"/>
  <c r="T30" i="7"/>
  <c r="D30" i="7"/>
  <c r="AA30" i="7" s="1"/>
  <c r="AS29" i="7"/>
  <c r="AN29" i="7"/>
  <c r="AJ29" i="7"/>
  <c r="AM29" i="7"/>
  <c r="L29" i="7"/>
  <c r="D29" i="7"/>
  <c r="AS28" i="7"/>
  <c r="AN28" i="7"/>
  <c r="AJ28" i="7"/>
  <c r="AB28" i="7"/>
  <c r="AM28" i="7"/>
  <c r="L28" i="7"/>
  <c r="D28" i="7"/>
  <c r="V28" i="7" s="1"/>
  <c r="Y28" i="7" s="1"/>
  <c r="AS27" i="7"/>
  <c r="AJ27" i="7"/>
  <c r="AC27" i="7"/>
  <c r="AB27" i="7"/>
  <c r="S27" i="7"/>
  <c r="T27" i="7" s="1"/>
  <c r="AN27" i="7" s="1"/>
  <c r="L27" i="7"/>
  <c r="D27" i="7"/>
  <c r="AS25" i="7"/>
  <c r="AC25" i="7"/>
  <c r="AB25" i="7"/>
  <c r="L25" i="7"/>
  <c r="M25" i="7" s="1"/>
  <c r="AM25" i="7" s="1"/>
  <c r="D25" i="7"/>
  <c r="AS24" i="7"/>
  <c r="L24" i="7"/>
  <c r="AS21" i="7"/>
  <c r="AS20" i="7"/>
  <c r="AH20" i="7"/>
  <c r="AJ20" i="7" s="1"/>
  <c r="AK20" i="7" s="1"/>
  <c r="L20" i="7"/>
  <c r="AS19" i="7"/>
  <c r="AN19" i="7"/>
  <c r="AH19" i="7"/>
  <c r="AJ19" i="7" s="1"/>
  <c r="AK19" i="7" s="1"/>
  <c r="AM19" i="7"/>
  <c r="L19" i="7"/>
  <c r="AS18" i="7"/>
  <c r="AH18" i="7"/>
  <c r="AJ18" i="7" s="1"/>
  <c r="AK18" i="7" s="1"/>
  <c r="L18" i="7"/>
  <c r="AS17" i="7"/>
  <c r="AH17" i="7"/>
  <c r="AJ17" i="7" s="1"/>
  <c r="AK17" i="7" s="1"/>
  <c r="L17" i="7"/>
  <c r="AB17" i="7" s="1"/>
  <c r="AS14" i="7"/>
  <c r="AH14" i="7"/>
  <c r="AJ14" i="7" s="1"/>
  <c r="AK14" i="7" s="1"/>
  <c r="L14" i="7"/>
  <c r="AS13" i="7"/>
  <c r="AH13" i="7"/>
  <c r="AJ13" i="7" s="1"/>
  <c r="AK13" i="7" s="1"/>
  <c r="L13" i="7"/>
  <c r="D13" i="7"/>
  <c r="AX12" i="7"/>
  <c r="AS12" i="7"/>
  <c r="AH12" i="7"/>
  <c r="AJ12" i="7" s="1"/>
  <c r="AK12" i="7" s="1"/>
  <c r="L12" i="7"/>
  <c r="AA12" i="7" s="1"/>
  <c r="D12" i="7"/>
  <c r="AX11" i="7"/>
  <c r="AS11" i="7"/>
  <c r="AH11" i="7"/>
  <c r="AJ11" i="7" s="1"/>
  <c r="AK11" i="7" s="1"/>
  <c r="L11" i="7"/>
  <c r="AA11" i="7" s="1"/>
  <c r="D11" i="7"/>
  <c r="AX10" i="7"/>
  <c r="AS10" i="7"/>
  <c r="AH10" i="7"/>
  <c r="AJ10" i="7" s="1"/>
  <c r="AK10" i="7" s="1"/>
  <c r="L10" i="7"/>
  <c r="D10" i="7"/>
  <c r="AX9" i="7"/>
  <c r="AS9" i="7"/>
  <c r="AH9" i="7"/>
  <c r="AJ9" i="7" s="1"/>
  <c r="AK9" i="7" s="1"/>
  <c r="L9" i="7"/>
  <c r="D9" i="7"/>
  <c r="AS8" i="7"/>
  <c r="AH8" i="7"/>
  <c r="AJ8" i="7" s="1"/>
  <c r="AK8" i="7" s="1"/>
  <c r="L8" i="7"/>
  <c r="D8" i="7"/>
  <c r="AS7" i="7"/>
  <c r="AH7" i="7"/>
  <c r="AJ7" i="7" s="1"/>
  <c r="AK7" i="7" s="1"/>
  <c r="L7" i="7"/>
  <c r="D7" i="7"/>
  <c r="AS6" i="7"/>
  <c r="AN6" i="7"/>
  <c r="AM6" i="7"/>
  <c r="AH6" i="7"/>
  <c r="AJ6" i="7" s="1"/>
  <c r="AK6" i="7" s="1"/>
  <c r="D6" i="7"/>
  <c r="V6" i="7" s="1"/>
  <c r="AS5" i="7"/>
  <c r="AN5" i="7"/>
  <c r="AM5" i="7"/>
  <c r="AH5" i="7"/>
  <c r="D5" i="7"/>
  <c r="AS4" i="7"/>
  <c r="AH4" i="7"/>
  <c r="T4" i="7"/>
  <c r="D4" i="7"/>
  <c r="Z4" i="7" s="1"/>
  <c r="BF3" i="7"/>
  <c r="BA3" i="7"/>
  <c r="BB3" i="7" s="1"/>
  <c r="AS3" i="7"/>
  <c r="AH3" i="7"/>
  <c r="AJ3" i="7" s="1"/>
  <c r="D3" i="7"/>
  <c r="AM62" i="7" l="1"/>
  <c r="V63" i="7"/>
  <c r="V67" i="7"/>
  <c r="X67" i="7" s="1"/>
  <c r="AM60" i="7"/>
  <c r="AM64" i="7"/>
  <c r="T20" i="7"/>
  <c r="AN20" i="7" s="1"/>
  <c r="V55" i="7"/>
  <c r="Y55" i="7" s="1"/>
  <c r="AM67" i="7"/>
  <c r="AN55" i="7"/>
  <c r="AA25" i="7"/>
  <c r="AM4" i="7"/>
  <c r="AB21" i="7"/>
  <c r="AB3" i="7"/>
  <c r="AN57" i="7"/>
  <c r="AM57" i="7"/>
  <c r="V61" i="7"/>
  <c r="Y61" i="7" s="1"/>
  <c r="T3" i="7"/>
  <c r="AN3" i="7" s="1"/>
  <c r="V24" i="7"/>
  <c r="Y24" i="7" s="1"/>
  <c r="V37" i="7"/>
  <c r="X37" i="7" s="1"/>
  <c r="AA37" i="7"/>
  <c r="V51" i="7"/>
  <c r="Y51" i="7" s="1"/>
  <c r="AA51" i="7"/>
  <c r="V29" i="7"/>
  <c r="Y29" i="7" s="1"/>
  <c r="AA29" i="7"/>
  <c r="V32" i="7"/>
  <c r="Y32" i="7" s="1"/>
  <c r="AA32" i="7"/>
  <c r="AN64" i="7"/>
  <c r="V5" i="7"/>
  <c r="Y5" i="7" s="1"/>
  <c r="Z5" i="7"/>
  <c r="AA24" i="7"/>
  <c r="V38" i="7"/>
  <c r="X38" i="7" s="1"/>
  <c r="AA38" i="7"/>
  <c r="V45" i="7"/>
  <c r="Y45" i="7" s="1"/>
  <c r="AA45" i="7"/>
  <c r="V49" i="7"/>
  <c r="Y49" i="7" s="1"/>
  <c r="AA49" i="7"/>
  <c r="E50" i="7"/>
  <c r="V50" i="7" s="1"/>
  <c r="X50" i="7" s="1"/>
  <c r="V57" i="7"/>
  <c r="X57" i="7" s="1"/>
  <c r="AM61" i="7"/>
  <c r="V65" i="7"/>
  <c r="Y65" i="7" s="1"/>
  <c r="Z17" i="7"/>
  <c r="AA14" i="7"/>
  <c r="AN56" i="7"/>
  <c r="AA10" i="7"/>
  <c r="V44" i="7"/>
  <c r="Y44" i="7" s="1"/>
  <c r="V52" i="7"/>
  <c r="Y52" i="7" s="1"/>
  <c r="AA52" i="7"/>
  <c r="V56" i="7"/>
  <c r="X56" i="7" s="1"/>
  <c r="V60" i="7"/>
  <c r="X60" i="7" s="1"/>
  <c r="AB7" i="7"/>
  <c r="AC50" i="7"/>
  <c r="AM27" i="7"/>
  <c r="AX13" i="7"/>
  <c r="AX3" i="7" s="1"/>
  <c r="AY3" i="7" s="1"/>
  <c r="V27" i="7"/>
  <c r="Y27" i="7" s="1"/>
  <c r="V25" i="7"/>
  <c r="Y25" i="7" s="1"/>
  <c r="X70" i="7"/>
  <c r="AJ5" i="7"/>
  <c r="AM23" i="7"/>
  <c r="AN23" i="7"/>
  <c r="AM22" i="7"/>
  <c r="AN22" i="7"/>
  <c r="Y69" i="7"/>
  <c r="T18" i="7"/>
  <c r="AM18" i="7" s="1"/>
  <c r="AM16" i="7"/>
  <c r="AM15" i="7"/>
  <c r="AN34" i="7"/>
  <c r="AS44" i="7"/>
  <c r="AC34" i="7"/>
  <c r="Y58" i="7"/>
  <c r="X28" i="7"/>
  <c r="AH21" i="7"/>
  <c r="X64" i="7"/>
  <c r="AB13" i="7"/>
  <c r="AC24" i="7"/>
  <c r="AM24" i="7"/>
  <c r="V30" i="7"/>
  <c r="Y30" i="7" s="1"/>
  <c r="AN39" i="7"/>
  <c r="AB18" i="7"/>
  <c r="T21" i="7"/>
  <c r="AN21" i="7" s="1"/>
  <c r="V42" i="7"/>
  <c r="Y42" i="7" s="1"/>
  <c r="AB50" i="7"/>
  <c r="AB42" i="7"/>
  <c r="M9" i="7"/>
  <c r="AN9" i="7" s="1"/>
  <c r="AB24" i="7"/>
  <c r="M7" i="7"/>
  <c r="AN7" i="7" s="1"/>
  <c r="M13" i="7"/>
  <c r="AN13" i="7" s="1"/>
  <c r="AM33" i="7"/>
  <c r="AB9" i="7"/>
  <c r="AB45" i="7"/>
  <c r="AB10" i="7"/>
  <c r="Y19" i="7"/>
  <c r="X19" i="7"/>
  <c r="Y37" i="7"/>
  <c r="Y6" i="7"/>
  <c r="X6" i="7"/>
  <c r="V4" i="7"/>
  <c r="AN4" i="7"/>
  <c r="T5" i="7"/>
  <c r="M8" i="7"/>
  <c r="V8" i="7" s="1"/>
  <c r="V11" i="7"/>
  <c r="AB12" i="7"/>
  <c r="AJ4" i="7"/>
  <c r="AB5" i="7"/>
  <c r="AB8" i="7"/>
  <c r="M10" i="7"/>
  <c r="AB11" i="7"/>
  <c r="V14" i="7"/>
  <c r="AB14" i="7"/>
  <c r="M17" i="7"/>
  <c r="AN30" i="7"/>
  <c r="AM30" i="7"/>
  <c r="Y46" i="7"/>
  <c r="X46" i="7"/>
  <c r="AN47" i="7"/>
  <c r="AM47" i="7"/>
  <c r="Y66" i="7"/>
  <c r="X66" i="7"/>
  <c r="Y75" i="7"/>
  <c r="X75" i="7"/>
  <c r="Y79" i="7"/>
  <c r="X79" i="7"/>
  <c r="Y86" i="7"/>
  <c r="X86" i="7"/>
  <c r="Y90" i="7"/>
  <c r="X90" i="7"/>
  <c r="Y36" i="7"/>
  <c r="X36" i="7"/>
  <c r="Y41" i="7"/>
  <c r="X41" i="7"/>
  <c r="Y43" i="7"/>
  <c r="X43" i="7"/>
  <c r="Y74" i="7"/>
  <c r="X74" i="7"/>
  <c r="Y78" i="7"/>
  <c r="X78" i="7"/>
  <c r="Y91" i="7"/>
  <c r="X91" i="7"/>
  <c r="C98" i="7"/>
  <c r="D98" i="7" s="1"/>
  <c r="X24" i="7"/>
  <c r="X31" i="7"/>
  <c r="Y33" i="7"/>
  <c r="X33" i="7"/>
  <c r="Y47" i="7"/>
  <c r="X47" i="7"/>
  <c r="Y73" i="7"/>
  <c r="X73" i="7"/>
  <c r="Y77" i="7"/>
  <c r="X77" i="7"/>
  <c r="Y88" i="7"/>
  <c r="X88" i="7"/>
  <c r="AK3" i="7"/>
  <c r="Y54" i="7"/>
  <c r="X54" i="7"/>
  <c r="Y59" i="7"/>
  <c r="X59" i="7"/>
  <c r="Y62" i="7"/>
  <c r="X62" i="7"/>
  <c r="Y63" i="7"/>
  <c r="X63" i="7"/>
  <c r="Y72" i="7"/>
  <c r="X72" i="7"/>
  <c r="Y76" i="7"/>
  <c r="X76" i="7"/>
  <c r="Y84" i="7"/>
  <c r="X84" i="7"/>
  <c r="Y87" i="7"/>
  <c r="X87" i="7"/>
  <c r="Y89" i="7"/>
  <c r="X89" i="7"/>
  <c r="Y68" i="7"/>
  <c r="Y71" i="7"/>
  <c r="Y80" i="7"/>
  <c r="Y81" i="7"/>
  <c r="Y83" i="7"/>
  <c r="X35" i="7"/>
  <c r="X40" i="7"/>
  <c r="AM42" i="7"/>
  <c r="AC47" i="7"/>
  <c r="T53" i="7"/>
  <c r="V53" i="7" s="1"/>
  <c r="X82" i="7"/>
  <c r="X85" i="7"/>
  <c r="AM50" i="7"/>
  <c r="AB54" i="7"/>
  <c r="V48" i="7"/>
  <c r="V20" i="7" l="1"/>
  <c r="X49" i="7"/>
  <c r="Y67" i="7"/>
  <c r="X55" i="7"/>
  <c r="X29" i="7"/>
  <c r="Z20" i="7"/>
  <c r="AM20" i="7" s="1"/>
  <c r="X44" i="7"/>
  <c r="AM17" i="7"/>
  <c r="Y60" i="7"/>
  <c r="X51" i="7"/>
  <c r="X25" i="7"/>
  <c r="Y38" i="7"/>
  <c r="V3" i="7"/>
  <c r="X3" i="7" s="1"/>
  <c r="X61" i="7"/>
  <c r="V18" i="7"/>
  <c r="Y18" i="7" s="1"/>
  <c r="Y56" i="7"/>
  <c r="AM3" i="7"/>
  <c r="X5" i="7"/>
  <c r="V7" i="7"/>
  <c r="Y7" i="7" s="1"/>
  <c r="Y57" i="7"/>
  <c r="X45" i="7"/>
  <c r="X52" i="7"/>
  <c r="V9" i="7"/>
  <c r="Y9" i="7" s="1"/>
  <c r="X65" i="7"/>
  <c r="X32" i="7"/>
  <c r="X27" i="7"/>
  <c r="AH22" i="7"/>
  <c r="AH23" i="7" s="1"/>
  <c r="V21" i="7"/>
  <c r="X21" i="7" s="1"/>
  <c r="AK5" i="7"/>
  <c r="AK4" i="7"/>
  <c r="AC93" i="7"/>
  <c r="Y23" i="7"/>
  <c r="X23" i="7"/>
  <c r="Y22" i="7"/>
  <c r="X22" i="7"/>
  <c r="Y50" i="7"/>
  <c r="V17" i="7"/>
  <c r="Y17" i="7" s="1"/>
  <c r="Y16" i="7"/>
  <c r="X16" i="7"/>
  <c r="Y15" i="7"/>
  <c r="X15" i="7"/>
  <c r="AM34" i="7"/>
  <c r="V34" i="7"/>
  <c r="Y34" i="7" s="1"/>
  <c r="AJ21" i="7"/>
  <c r="AJ22" i="7" s="1"/>
  <c r="X42" i="7"/>
  <c r="Z93" i="7"/>
  <c r="AM13" i="7"/>
  <c r="V13" i="7"/>
  <c r="Y13" i="7" s="1"/>
  <c r="X30" i="7"/>
  <c r="V39" i="7"/>
  <c r="AM39" i="7"/>
  <c r="AM21" i="7"/>
  <c r="AB93" i="7"/>
  <c r="AM7" i="7"/>
  <c r="AA93" i="7"/>
  <c r="AM9" i="7"/>
  <c r="Y20" i="7"/>
  <c r="X20" i="7"/>
  <c r="Y48" i="7"/>
  <c r="X48" i="7"/>
  <c r="AN53" i="7"/>
  <c r="AM53" i="7"/>
  <c r="AN11" i="7"/>
  <c r="AM11" i="7"/>
  <c r="AN10" i="7"/>
  <c r="AM10" i="7"/>
  <c r="V10" i="7"/>
  <c r="AN8" i="7"/>
  <c r="AM8" i="7"/>
  <c r="Y8" i="7"/>
  <c r="X8" i="7"/>
  <c r="X53" i="7"/>
  <c r="Y53" i="7"/>
  <c r="AM14" i="7"/>
  <c r="Y4" i="7"/>
  <c r="X4" i="7"/>
  <c r="Y11" i="7"/>
  <c r="X11" i="7"/>
  <c r="V12" i="7"/>
  <c r="AN12" i="7"/>
  <c r="AM12" i="7"/>
  <c r="AN48" i="7"/>
  <c r="AM48" i="7"/>
  <c r="X9" i="7" l="1"/>
  <c r="X18" i="7"/>
  <c r="Y3" i="7"/>
  <c r="X7" i="7"/>
  <c r="AA95" i="7"/>
  <c r="Y21" i="7"/>
  <c r="AJ23" i="7"/>
  <c r="AK21" i="7"/>
  <c r="X17" i="7"/>
  <c r="X34" i="7"/>
  <c r="X13" i="7"/>
  <c r="Z98" i="7"/>
  <c r="X39" i="7"/>
  <c r="Y39" i="7"/>
  <c r="AN88" i="7"/>
  <c r="AM88" i="7"/>
  <c r="V93" i="7"/>
  <c r="V94" i="7" s="1"/>
  <c r="F123" i="1" s="1"/>
  <c r="Y12" i="7"/>
  <c r="X12" i="7"/>
  <c r="Y10" i="7"/>
  <c r="X10" i="7"/>
  <c r="X14" i="7"/>
  <c r="Y14" i="7"/>
  <c r="AK22" i="7" l="1"/>
  <c r="AK23" i="7" s="1"/>
  <c r="Y93" i="7"/>
  <c r="X93" i="7"/>
  <c r="F381" i="5" l="1"/>
  <c r="F380" i="5"/>
  <c r="F377" i="5"/>
  <c r="F378" i="5" s="1"/>
  <c r="F370" i="5"/>
  <c r="F369" i="5"/>
  <c r="F366" i="5"/>
  <c r="F367" i="5" s="1"/>
  <c r="F359" i="5"/>
  <c r="F358" i="5"/>
  <c r="F355" i="5"/>
  <c r="F356" i="5" s="1"/>
  <c r="F348" i="5"/>
  <c r="F347" i="5"/>
  <c r="F344" i="5"/>
  <c r="F345" i="5" s="1"/>
  <c r="F337" i="5"/>
  <c r="F336" i="5"/>
  <c r="F333" i="5"/>
  <c r="F334" i="5" s="1"/>
  <c r="F326" i="5"/>
  <c r="F327" i="5" s="1"/>
  <c r="F323" i="5"/>
  <c r="F324" i="5" s="1"/>
  <c r="F316" i="5"/>
  <c r="F317" i="5" s="1"/>
  <c r="F313" i="5"/>
  <c r="F314" i="5" s="1"/>
  <c r="F306" i="5"/>
  <c r="F307" i="5" s="1"/>
  <c r="F303" i="5"/>
  <c r="F304" i="5" s="1"/>
  <c r="F296" i="5"/>
  <c r="F297" i="5" s="1"/>
  <c r="F293" i="5"/>
  <c r="F294" i="5" s="1"/>
  <c r="F286" i="5"/>
  <c r="F287" i="5" s="1"/>
  <c r="F283" i="5"/>
  <c r="F284" i="5" s="1"/>
  <c r="F276" i="5"/>
  <c r="F277" i="5" s="1"/>
  <c r="F273" i="5"/>
  <c r="F274" i="5" s="1"/>
  <c r="F266" i="5"/>
  <c r="F267" i="5" s="1"/>
  <c r="F263" i="5"/>
  <c r="F264" i="5" s="1"/>
  <c r="F256" i="5"/>
  <c r="F257" i="5" s="1"/>
  <c r="F253" i="5"/>
  <c r="F254" i="5" s="1"/>
  <c r="F246" i="5"/>
  <c r="F245" i="5"/>
  <c r="F242" i="5"/>
  <c r="F243" i="5" s="1"/>
  <c r="F235" i="5"/>
  <c r="F234" i="5"/>
  <c r="F231" i="5"/>
  <c r="F230" i="5"/>
  <c r="F229" i="5"/>
  <c r="F228" i="5"/>
  <c r="F221" i="5"/>
  <c r="F220" i="5"/>
  <c r="F217" i="5"/>
  <c r="F218" i="5" s="1"/>
  <c r="F210" i="5"/>
  <c r="F209" i="5"/>
  <c r="F206" i="5"/>
  <c r="F207" i="5" s="1"/>
  <c r="F199" i="5"/>
  <c r="F198" i="5"/>
  <c r="F195" i="5"/>
  <c r="F196" i="5" s="1"/>
  <c r="F188" i="5"/>
  <c r="F187" i="5"/>
  <c r="F184" i="5"/>
  <c r="F185" i="5" s="1"/>
  <c r="F177" i="5"/>
  <c r="F176" i="5"/>
  <c r="F173" i="5"/>
  <c r="F174" i="5" s="1"/>
  <c r="F166" i="5"/>
  <c r="F165" i="5"/>
  <c r="F162" i="5"/>
  <c r="F163" i="5" s="1"/>
  <c r="F155" i="5"/>
  <c r="F154" i="5"/>
  <c r="F151" i="5"/>
  <c r="F152" i="5" s="1"/>
  <c r="F144" i="5"/>
  <c r="F143" i="5"/>
  <c r="F140" i="5"/>
  <c r="F141" i="5" s="1"/>
  <c r="F133" i="5"/>
  <c r="F134" i="5" s="1"/>
  <c r="F130" i="5"/>
  <c r="F131" i="5" s="1"/>
  <c r="F123" i="5"/>
  <c r="F124" i="5" s="1"/>
  <c r="F120" i="5"/>
  <c r="F121" i="5" s="1"/>
  <c r="F113" i="5"/>
  <c r="F112" i="5"/>
  <c r="F109" i="5"/>
  <c r="F108" i="5"/>
  <c r="F107" i="5"/>
  <c r="F100" i="5"/>
  <c r="F101" i="5" s="1"/>
  <c r="F97" i="5"/>
  <c r="F98" i="5" s="1"/>
  <c r="F90" i="5"/>
  <c r="F89" i="5"/>
  <c r="F86" i="5"/>
  <c r="F85" i="5"/>
  <c r="F84" i="5"/>
  <c r="F77" i="5"/>
  <c r="F76" i="5"/>
  <c r="F75" i="5"/>
  <c r="F72" i="5"/>
  <c r="F71" i="5"/>
  <c r="F64" i="5"/>
  <c r="F63" i="5"/>
  <c r="F62" i="5"/>
  <c r="F59" i="5"/>
  <c r="F60" i="5" s="1"/>
  <c r="F52" i="5"/>
  <c r="F53" i="5" s="1"/>
  <c r="F49" i="5"/>
  <c r="F50" i="5" s="1"/>
  <c r="F42" i="5"/>
  <c r="F41" i="5"/>
  <c r="F40" i="5"/>
  <c r="F37" i="5"/>
  <c r="F36" i="5"/>
  <c r="F29" i="5"/>
  <c r="F28" i="5"/>
  <c r="F27" i="5"/>
  <c r="F24" i="5"/>
  <c r="F23" i="5"/>
  <c r="F16" i="5"/>
  <c r="F15" i="5"/>
  <c r="F14" i="5"/>
  <c r="F11" i="5"/>
  <c r="F10" i="5"/>
  <c r="F110" i="5" l="1"/>
  <c r="F167" i="5"/>
  <c r="F211" i="5"/>
  <c r="F247" i="5"/>
  <c r="F248" i="5" s="1"/>
  <c r="F156" i="5"/>
  <c r="F157" i="5" s="1"/>
  <c r="F382" i="5"/>
  <c r="F383" i="5" s="1"/>
  <c r="F178" i="5"/>
  <c r="F179" i="5" s="1"/>
  <c r="F54" i="5"/>
  <c r="F371" i="5"/>
  <c r="F372" i="5" s="1"/>
  <c r="F12" i="5"/>
  <c r="F278" i="5"/>
  <c r="F318" i="5"/>
  <c r="F102" i="5"/>
  <c r="F308" i="5"/>
  <c r="F349" i="5"/>
  <c r="F350" i="5" s="1"/>
  <c r="F91" i="5"/>
  <c r="F232" i="5"/>
  <c r="F200" i="5"/>
  <c r="F201" i="5" s="1"/>
  <c r="F258" i="5"/>
  <c r="F73" i="5"/>
  <c r="F38" i="5"/>
  <c r="F222" i="5"/>
  <c r="F223" i="5" s="1"/>
  <c r="F30" i="5"/>
  <c r="F65" i="5"/>
  <c r="F66" i="5" s="1"/>
  <c r="F25" i="5"/>
  <c r="F43" i="5"/>
  <c r="F78" i="5"/>
  <c r="F114" i="5"/>
  <c r="F115" i="5" s="1"/>
  <c r="F135" i="5"/>
  <c r="F145" i="5"/>
  <c r="F146" i="5" s="1"/>
  <c r="F212" i="5"/>
  <c r="F236" i="5"/>
  <c r="F298" i="5"/>
  <c r="F328" i="5"/>
  <c r="F338" i="5"/>
  <c r="F339" i="5" s="1"/>
  <c r="F360" i="5"/>
  <c r="F361" i="5" s="1"/>
  <c r="F17" i="5"/>
  <c r="F87" i="5"/>
  <c r="F125" i="5"/>
  <c r="F168" i="5"/>
  <c r="F189" i="5"/>
  <c r="F190" i="5" s="1"/>
  <c r="F288" i="5"/>
  <c r="F268" i="5"/>
  <c r="F18" i="5" l="1"/>
  <c r="F92" i="5"/>
  <c r="F31" i="5"/>
  <c r="F237" i="5"/>
  <c r="F79" i="5"/>
  <c r="F44" i="5"/>
  <c r="I10" i="3" l="1"/>
  <c r="L10" i="3" s="1"/>
  <c r="O10" i="3" s="1"/>
  <c r="R10" i="3" s="1"/>
  <c r="U10" i="3" s="1"/>
  <c r="X10" i="3" s="1"/>
  <c r="AA10" i="3" s="1"/>
  <c r="AD10" i="3" s="1"/>
  <c r="AG10" i="3" s="1"/>
  <c r="G10" i="4" l="1"/>
  <c r="H12" i="3" l="1"/>
  <c r="K12" i="3" s="1"/>
  <c r="N12" i="3" s="1"/>
  <c r="Q12" i="3" s="1"/>
  <c r="T12" i="3" s="1"/>
  <c r="W12" i="3" s="1"/>
  <c r="Z12" i="3" s="1"/>
  <c r="AC12" i="3" s="1"/>
  <c r="AF12" i="3" s="1"/>
  <c r="AI12" i="3" s="1"/>
  <c r="J4" i="1" l="1"/>
  <c r="AF4" i="3" l="1"/>
  <c r="H3" i="10"/>
  <c r="AL4" i="3"/>
  <c r="N4" i="3"/>
  <c r="W4" i="3"/>
  <c r="H3" i="4"/>
  <c r="G77" i="1"/>
  <c r="I77" i="1" s="1"/>
  <c r="J77" i="1" s="1"/>
  <c r="G122" i="1"/>
  <c r="I122" i="1" s="1"/>
  <c r="J122" i="1" s="1"/>
  <c r="G37" i="1"/>
  <c r="I37" i="1" s="1"/>
  <c r="J37" i="1" s="1"/>
  <c r="G457" i="1"/>
  <c r="I457" i="1" s="1"/>
  <c r="J457" i="1" s="1"/>
  <c r="G456" i="1"/>
  <c r="I456" i="1" s="1"/>
  <c r="J456" i="1" s="1"/>
  <c r="G458" i="1"/>
  <c r="I458" i="1" s="1"/>
  <c r="J458" i="1" s="1"/>
  <c r="G459" i="1"/>
  <c r="I459" i="1" s="1"/>
  <c r="J459" i="1" s="1"/>
  <c r="G118" i="1"/>
  <c r="I118" i="1" s="1"/>
  <c r="J118" i="1" s="1"/>
  <c r="G78" i="1"/>
  <c r="I78" i="1" s="1"/>
  <c r="J78" i="1" s="1"/>
  <c r="G43" i="1"/>
  <c r="I43" i="1" s="1"/>
  <c r="J43" i="1" s="1"/>
  <c r="G75" i="1"/>
  <c r="I75" i="1" s="1"/>
  <c r="J75" i="1" s="1"/>
  <c r="G76" i="1"/>
  <c r="I76" i="1" s="1"/>
  <c r="J76" i="1" s="1"/>
  <c r="G65" i="1"/>
  <c r="I65" i="1" s="1"/>
  <c r="G62" i="1"/>
  <c r="I62" i="1" s="1"/>
  <c r="G84" i="1"/>
  <c r="I84" i="1" s="1"/>
  <c r="G260" i="1"/>
  <c r="I260" i="1" s="1"/>
  <c r="G262" i="1"/>
  <c r="I262" i="1" s="1"/>
  <c r="G13" i="1"/>
  <c r="I13" i="1" s="1"/>
  <c r="G327" i="1"/>
  <c r="I327" i="1" s="1"/>
  <c r="G326" i="1"/>
  <c r="I326" i="1" s="1"/>
  <c r="G289" i="1"/>
  <c r="I289" i="1" s="1"/>
  <c r="G343" i="1"/>
  <c r="I343" i="1" s="1"/>
  <c r="G328" i="1"/>
  <c r="I328" i="1" s="1"/>
  <c r="G342" i="1"/>
  <c r="I342" i="1" s="1"/>
  <c r="G329" i="1"/>
  <c r="I329" i="1" s="1"/>
  <c r="G330" i="1"/>
  <c r="I330" i="1" s="1"/>
  <c r="G341" i="1"/>
  <c r="I341" i="1" s="1"/>
  <c r="G337" i="1"/>
  <c r="I337" i="1" s="1"/>
  <c r="G352" i="1"/>
  <c r="I352" i="1" s="1"/>
  <c r="G344" i="1"/>
  <c r="I344" i="1" s="1"/>
  <c r="G351" i="1"/>
  <c r="I351" i="1" s="1"/>
  <c r="G348" i="1"/>
  <c r="I348" i="1" s="1"/>
  <c r="G354" i="1"/>
  <c r="I354" i="1" s="1"/>
  <c r="G517" i="1"/>
  <c r="I517" i="1" s="1"/>
  <c r="G304" i="1"/>
  <c r="I304" i="1" s="1"/>
  <c r="G303" i="1"/>
  <c r="I303" i="1" s="1"/>
  <c r="G302" i="1"/>
  <c r="I302" i="1" s="1"/>
  <c r="G301" i="1"/>
  <c r="I301" i="1" s="1"/>
  <c r="G299" i="1"/>
  <c r="I299" i="1" s="1"/>
  <c r="G298" i="1"/>
  <c r="I298" i="1" s="1"/>
  <c r="G293" i="1"/>
  <c r="I293" i="1" s="1"/>
  <c r="G270" i="1"/>
  <c r="I270" i="1" s="1"/>
  <c r="G274" i="1"/>
  <c r="I274" i="1" s="1"/>
  <c r="G426" i="1"/>
  <c r="I426" i="1" s="1"/>
  <c r="G273" i="1"/>
  <c r="I273" i="1" s="1"/>
  <c r="G272" i="1"/>
  <c r="I272" i="1" s="1"/>
  <c r="G271" i="1"/>
  <c r="I271" i="1" s="1"/>
  <c r="G296" i="1"/>
  <c r="I296" i="1" s="1"/>
  <c r="G286" i="1"/>
  <c r="I286" i="1" s="1"/>
  <c r="G295" i="1"/>
  <c r="I295" i="1" s="1"/>
  <c r="G297" i="1"/>
  <c r="I297" i="1" s="1"/>
  <c r="G148" i="1"/>
  <c r="I148" i="1" s="1"/>
  <c r="G157" i="1"/>
  <c r="I157" i="1" s="1"/>
  <c r="G159" i="1"/>
  <c r="I159" i="1" s="1"/>
  <c r="G134" i="1"/>
  <c r="I134" i="1" s="1"/>
  <c r="G133" i="1"/>
  <c r="I133" i="1" s="1"/>
  <c r="G156" i="1"/>
  <c r="I156" i="1" s="1"/>
  <c r="G158" i="1"/>
  <c r="I158" i="1" s="1"/>
  <c r="G364" i="1"/>
  <c r="I364" i="1" s="1"/>
  <c r="G368" i="1"/>
  <c r="I368" i="1" s="1"/>
  <c r="G359" i="1"/>
  <c r="I359" i="1" s="1"/>
  <c r="G365" i="1"/>
  <c r="I365" i="1" s="1"/>
  <c r="G497" i="1"/>
  <c r="G279" i="1"/>
  <c r="I279" i="1" s="1"/>
  <c r="G275" i="1"/>
  <c r="I275" i="1" s="1"/>
  <c r="G278" i="1"/>
  <c r="I278" i="1" s="1"/>
  <c r="G277" i="1"/>
  <c r="I277" i="1" s="1"/>
  <c r="G280" i="1"/>
  <c r="I280" i="1" s="1"/>
  <c r="G276" i="1"/>
  <c r="I276" i="1" s="1"/>
  <c r="G467" i="1"/>
  <c r="G15" i="1"/>
  <c r="I15" i="1" s="1"/>
  <c r="G38" i="1"/>
  <c r="I38" i="1" s="1"/>
  <c r="G523" i="1"/>
  <c r="I523" i="1" s="1"/>
  <c r="G70" i="1"/>
  <c r="I70" i="1" s="1"/>
  <c r="G450" i="1"/>
  <c r="I450" i="1" s="1"/>
  <c r="G449" i="1"/>
  <c r="I449" i="1" s="1"/>
  <c r="J399" i="1"/>
  <c r="J397" i="1"/>
  <c r="J394" i="1"/>
  <c r="J398" i="1"/>
  <c r="J406" i="1"/>
  <c r="J396" i="1"/>
  <c r="G405" i="1"/>
  <c r="I405" i="1" s="1"/>
  <c r="G401" i="1"/>
  <c r="I401" i="1" s="1"/>
  <c r="J395" i="1"/>
  <c r="G402" i="1"/>
  <c r="I402" i="1" s="1"/>
  <c r="G403" i="1"/>
  <c r="I403" i="1" s="1"/>
  <c r="G392" i="1"/>
  <c r="I392" i="1" s="1"/>
  <c r="G404" i="1"/>
  <c r="I404" i="1" s="1"/>
  <c r="G400" i="1"/>
  <c r="I400" i="1" s="1"/>
  <c r="G393" i="1"/>
  <c r="I393" i="1" s="1"/>
  <c r="G249" i="1"/>
  <c r="I249" i="1" s="1"/>
  <c r="G246" i="1"/>
  <c r="I246" i="1" s="1"/>
  <c r="G244" i="1"/>
  <c r="I244" i="1" s="1"/>
  <c r="G240" i="1"/>
  <c r="I240" i="1" s="1"/>
  <c r="G250" i="1"/>
  <c r="I250" i="1" s="1"/>
  <c r="G248" i="1"/>
  <c r="I248" i="1" s="1"/>
  <c r="G251" i="1"/>
  <c r="I251" i="1" s="1"/>
  <c r="G245" i="1"/>
  <c r="I245" i="1" s="1"/>
  <c r="G242" i="1"/>
  <c r="I242" i="1" s="1"/>
  <c r="G237" i="1"/>
  <c r="I237" i="1" s="1"/>
  <c r="G233" i="1"/>
  <c r="I233" i="1" s="1"/>
  <c r="G229" i="1"/>
  <c r="I229" i="1" s="1"/>
  <c r="G225" i="1"/>
  <c r="I225" i="1" s="1"/>
  <c r="G236" i="1"/>
  <c r="I236" i="1" s="1"/>
  <c r="G232" i="1"/>
  <c r="I232" i="1" s="1"/>
  <c r="G224" i="1"/>
  <c r="I224" i="1" s="1"/>
  <c r="G238" i="1"/>
  <c r="I238" i="1" s="1"/>
  <c r="G234" i="1"/>
  <c r="I234" i="1" s="1"/>
  <c r="G230" i="1"/>
  <c r="I230" i="1" s="1"/>
  <c r="G226" i="1"/>
  <c r="I226" i="1" s="1"/>
  <c r="G235" i="1"/>
  <c r="I235" i="1" s="1"/>
  <c r="G231" i="1"/>
  <c r="I231" i="1" s="1"/>
  <c r="G227" i="1"/>
  <c r="I227" i="1" s="1"/>
  <c r="G223" i="1"/>
  <c r="I223" i="1" s="1"/>
  <c r="G228" i="1"/>
  <c r="I228" i="1" s="1"/>
  <c r="G221" i="1"/>
  <c r="I221" i="1" s="1"/>
  <c r="G219" i="1"/>
  <c r="I219" i="1" s="1"/>
  <c r="G220" i="1"/>
  <c r="I220" i="1" s="1"/>
  <c r="G215" i="1"/>
  <c r="I215" i="1" s="1"/>
  <c r="G216" i="1"/>
  <c r="I216" i="1" s="1"/>
  <c r="G212" i="1"/>
  <c r="I212" i="1" s="1"/>
  <c r="G217" i="1"/>
  <c r="I217" i="1" s="1"/>
  <c r="G213" i="1"/>
  <c r="I213" i="1" s="1"/>
  <c r="G214" i="1"/>
  <c r="I214" i="1" s="1"/>
  <c r="G205" i="1"/>
  <c r="I205" i="1" s="1"/>
  <c r="G201" i="1"/>
  <c r="I201" i="1" s="1"/>
  <c r="G197" i="1"/>
  <c r="I197" i="1" s="1"/>
  <c r="G194" i="1"/>
  <c r="I194" i="1" s="1"/>
  <c r="G208" i="1"/>
  <c r="I208" i="1" s="1"/>
  <c r="G206" i="1"/>
  <c r="I206" i="1" s="1"/>
  <c r="G202" i="1"/>
  <c r="I202" i="1" s="1"/>
  <c r="G198" i="1"/>
  <c r="I198" i="1" s="1"/>
  <c r="G195" i="1"/>
  <c r="I195" i="1" s="1"/>
  <c r="G192" i="1"/>
  <c r="I192" i="1" s="1"/>
  <c r="G207" i="1"/>
  <c r="I207" i="1" s="1"/>
  <c r="G203" i="1"/>
  <c r="I203" i="1" s="1"/>
  <c r="G199" i="1"/>
  <c r="I199" i="1" s="1"/>
  <c r="G196" i="1"/>
  <c r="I196" i="1" s="1"/>
  <c r="G193" i="1"/>
  <c r="I193" i="1" s="1"/>
  <c r="G204" i="1"/>
  <c r="I204" i="1" s="1"/>
  <c r="G200" i="1"/>
  <c r="I200" i="1" s="1"/>
  <c r="G210" i="1"/>
  <c r="I210" i="1" s="1"/>
  <c r="G209" i="1"/>
  <c r="I209" i="1" s="1"/>
  <c r="G190" i="1"/>
  <c r="I190" i="1" s="1"/>
  <c r="G186" i="1"/>
  <c r="I186" i="1" s="1"/>
  <c r="G182" i="1"/>
  <c r="I182" i="1" s="1"/>
  <c r="G187" i="1"/>
  <c r="I187" i="1" s="1"/>
  <c r="G183" i="1"/>
  <c r="I183" i="1" s="1"/>
  <c r="G188" i="1"/>
  <c r="I188" i="1" s="1"/>
  <c r="G184" i="1"/>
  <c r="I184" i="1" s="1"/>
  <c r="G180" i="1"/>
  <c r="I180" i="1" s="1"/>
  <c r="G189" i="1"/>
  <c r="I189" i="1" s="1"/>
  <c r="G185" i="1"/>
  <c r="I185" i="1" s="1"/>
  <c r="G181" i="1"/>
  <c r="I181" i="1" s="1"/>
  <c r="G176" i="1"/>
  <c r="I176" i="1" s="1"/>
  <c r="G172" i="1"/>
  <c r="I172" i="1" s="1"/>
  <c r="G168" i="1"/>
  <c r="I168" i="1" s="1"/>
  <c r="G177" i="1"/>
  <c r="I177" i="1" s="1"/>
  <c r="G173" i="1"/>
  <c r="I173" i="1" s="1"/>
  <c r="G169" i="1"/>
  <c r="I169" i="1" s="1"/>
  <c r="G171" i="1"/>
  <c r="I171" i="1" s="1"/>
  <c r="G178" i="1"/>
  <c r="I178" i="1" s="1"/>
  <c r="G174" i="1"/>
  <c r="I174" i="1" s="1"/>
  <c r="G170" i="1"/>
  <c r="I170" i="1" s="1"/>
  <c r="G175" i="1"/>
  <c r="I175" i="1" s="1"/>
  <c r="G516" i="1"/>
  <c r="J314" i="1"/>
  <c r="J318" i="1"/>
  <c r="J290" i="1"/>
  <c r="J308" i="1"/>
  <c r="J259" i="1"/>
  <c r="J309" i="1"/>
  <c r="J315" i="1"/>
  <c r="J319" i="1"/>
  <c r="J291" i="1"/>
  <c r="J294" i="1"/>
  <c r="J310" i="1"/>
  <c r="J312" i="1"/>
  <c r="J316" i="1"/>
  <c r="J320" i="1"/>
  <c r="J288" i="1"/>
  <c r="J300" i="1"/>
  <c r="J258" i="1"/>
  <c r="J311" i="1"/>
  <c r="J313" i="1"/>
  <c r="J317" i="1"/>
  <c r="J321" i="1"/>
  <c r="J292" i="1"/>
  <c r="J261" i="1"/>
  <c r="G509" i="1"/>
  <c r="G506" i="1"/>
  <c r="G502" i="1"/>
  <c r="G499" i="1"/>
  <c r="G492" i="1"/>
  <c r="G490" i="1"/>
  <c r="I490" i="1" s="1"/>
  <c r="G486" i="1"/>
  <c r="G483" i="1"/>
  <c r="G476" i="1"/>
  <c r="G473" i="1"/>
  <c r="G469" i="1"/>
  <c r="G465" i="1"/>
  <c r="G487" i="1"/>
  <c r="G480" i="1"/>
  <c r="G477" i="1"/>
  <c r="G474" i="1"/>
  <c r="G471" i="1"/>
  <c r="G513" i="1"/>
  <c r="G504" i="1"/>
  <c r="G501" i="1"/>
  <c r="G498" i="1"/>
  <c r="G495" i="1"/>
  <c r="G489" i="1"/>
  <c r="G482" i="1"/>
  <c r="G479" i="1"/>
  <c r="G472" i="1"/>
  <c r="G485" i="1"/>
  <c r="G464" i="1"/>
  <c r="G511" i="1"/>
  <c r="G508" i="1"/>
  <c r="G500" i="1"/>
  <c r="G494" i="1"/>
  <c r="G491" i="1"/>
  <c r="G484" i="1"/>
  <c r="G481" i="1"/>
  <c r="G478" i="1"/>
  <c r="G475" i="1"/>
  <c r="G466" i="1"/>
  <c r="G463" i="1"/>
  <c r="I463" i="1" s="1"/>
  <c r="G514" i="1"/>
  <c r="G510" i="1"/>
  <c r="G507" i="1"/>
  <c r="G503" i="1"/>
  <c r="G496" i="1"/>
  <c r="G493" i="1"/>
  <c r="G522" i="1"/>
  <c r="I522" i="1" s="1"/>
  <c r="G524" i="1"/>
  <c r="I524" i="1" s="1"/>
  <c r="G520" i="1"/>
  <c r="I520" i="1" s="1"/>
  <c r="G521" i="1"/>
  <c r="I521" i="1" s="1"/>
  <c r="I287" i="1"/>
  <c r="G282" i="1"/>
  <c r="I282" i="1" s="1"/>
  <c r="G269" i="1"/>
  <c r="I269" i="1" s="1"/>
  <c r="G266" i="1"/>
  <c r="I266" i="1" s="1"/>
  <c r="G267" i="1"/>
  <c r="I267" i="1" s="1"/>
  <c r="G284" i="1"/>
  <c r="I284" i="1" s="1"/>
  <c r="G265" i="1"/>
  <c r="I265" i="1" s="1"/>
  <c r="I256" i="1"/>
  <c r="G283" i="1"/>
  <c r="I283" i="1" s="1"/>
  <c r="I307" i="1"/>
  <c r="G268" i="1"/>
  <c r="I268" i="1" s="1"/>
  <c r="G255" i="1"/>
  <c r="I255" i="1" s="1"/>
  <c r="I306" i="1"/>
  <c r="G264" i="1"/>
  <c r="I264" i="1" s="1"/>
  <c r="G257" i="1"/>
  <c r="I257" i="1" s="1"/>
  <c r="J346" i="1"/>
  <c r="J350" i="1"/>
  <c r="J332" i="1"/>
  <c r="J336" i="1"/>
  <c r="J331" i="1"/>
  <c r="J347" i="1"/>
  <c r="J333" i="1"/>
  <c r="J353" i="1"/>
  <c r="J334" i="1"/>
  <c r="J338" i="1"/>
  <c r="J345" i="1"/>
  <c r="J349" i="1"/>
  <c r="J335" i="1"/>
  <c r="J339" i="1"/>
  <c r="G325" i="1"/>
  <c r="I325" i="1" s="1"/>
  <c r="G324" i="1"/>
  <c r="I324" i="1" s="1"/>
  <c r="J12" i="1"/>
  <c r="G113" i="1"/>
  <c r="I113" i="1" s="1"/>
  <c r="G110" i="1"/>
  <c r="I110" i="1" s="1"/>
  <c r="G109" i="1"/>
  <c r="I109" i="1" s="1"/>
  <c r="G102" i="1"/>
  <c r="I102" i="1" s="1"/>
  <c r="G362" i="1"/>
  <c r="I362" i="1" s="1"/>
  <c r="G442" i="1"/>
  <c r="G437" i="1"/>
  <c r="I437" i="1" s="1"/>
  <c r="G431" i="1"/>
  <c r="I431" i="1" s="1"/>
  <c r="G430" i="1"/>
  <c r="I430" i="1" s="1"/>
  <c r="G443" i="1"/>
  <c r="I443" i="1" s="1"/>
  <c r="G438" i="1"/>
  <c r="I438" i="1" s="1"/>
  <c r="G427" i="1"/>
  <c r="I427" i="1" s="1"/>
  <c r="G424" i="1"/>
  <c r="I424" i="1" s="1"/>
  <c r="G423" i="1"/>
  <c r="I423" i="1" s="1"/>
  <c r="G419" i="1"/>
  <c r="I419" i="1" s="1"/>
  <c r="G417" i="1"/>
  <c r="I417" i="1" s="1"/>
  <c r="G444" i="1"/>
  <c r="I444" i="1" s="1"/>
  <c r="G440" i="1"/>
  <c r="I440" i="1" s="1"/>
  <c r="G439" i="1"/>
  <c r="I439" i="1" s="1"/>
  <c r="G435" i="1"/>
  <c r="I435" i="1" s="1"/>
  <c r="G428" i="1"/>
  <c r="I428" i="1" s="1"/>
  <c r="G420" i="1"/>
  <c r="I420" i="1" s="1"/>
  <c r="G454" i="1"/>
  <c r="I454" i="1" s="1"/>
  <c r="J454" i="1" s="1"/>
  <c r="G429" i="1"/>
  <c r="I429" i="1" s="1"/>
  <c r="G452" i="1"/>
  <c r="I452" i="1" s="1"/>
  <c r="G421" i="1"/>
  <c r="I421" i="1" s="1"/>
  <c r="G453" i="1"/>
  <c r="I453" i="1" s="1"/>
  <c r="G448" i="1"/>
  <c r="I448" i="1" s="1"/>
  <c r="G446" i="1"/>
  <c r="I446" i="1" s="1"/>
  <c r="G441" i="1"/>
  <c r="I441" i="1" s="1"/>
  <c r="G436" i="1"/>
  <c r="I436" i="1" s="1"/>
  <c r="G422" i="1"/>
  <c r="I422" i="1" s="1"/>
  <c r="G416" i="1"/>
  <c r="I416" i="1" s="1"/>
  <c r="G447" i="1"/>
  <c r="I447" i="1" s="1"/>
  <c r="G445" i="1"/>
  <c r="I445" i="1" s="1"/>
  <c r="G409" i="1"/>
  <c r="I409" i="1" s="1"/>
  <c r="G412" i="1"/>
  <c r="I412" i="1" s="1"/>
  <c r="G411" i="1"/>
  <c r="I411" i="1" s="1"/>
  <c r="G410" i="1"/>
  <c r="I410" i="1" s="1"/>
  <c r="G407" i="1"/>
  <c r="I407" i="1" s="1"/>
  <c r="G408" i="1"/>
  <c r="I408" i="1" s="1"/>
  <c r="G389" i="1"/>
  <c r="I389" i="1" s="1"/>
  <c r="G388" i="1"/>
  <c r="I388" i="1" s="1"/>
  <c r="G387" i="1"/>
  <c r="I387" i="1" s="1"/>
  <c r="G386" i="1"/>
  <c r="I386" i="1" s="1"/>
  <c r="G385" i="1"/>
  <c r="I385" i="1" s="1"/>
  <c r="G381" i="1"/>
  <c r="I381" i="1" s="1"/>
  <c r="G380" i="1"/>
  <c r="I380" i="1" s="1"/>
  <c r="G376" i="1"/>
  <c r="I376" i="1" s="1"/>
  <c r="G372" i="1"/>
  <c r="I372" i="1" s="1"/>
  <c r="G382" i="1"/>
  <c r="I382" i="1" s="1"/>
  <c r="G377" i="1"/>
  <c r="I377" i="1" s="1"/>
  <c r="G373" i="1"/>
  <c r="I373" i="1" s="1"/>
  <c r="G369" i="1"/>
  <c r="I369" i="1" s="1"/>
  <c r="G383" i="1"/>
  <c r="I383" i="1" s="1"/>
  <c r="G378" i="1"/>
  <c r="I378" i="1" s="1"/>
  <c r="G374" i="1"/>
  <c r="I374" i="1" s="1"/>
  <c r="G370" i="1"/>
  <c r="I370" i="1" s="1"/>
  <c r="G366" i="1"/>
  <c r="I366" i="1" s="1"/>
  <c r="G384" i="1"/>
  <c r="I384" i="1" s="1"/>
  <c r="G379" i="1"/>
  <c r="G375" i="1"/>
  <c r="I375" i="1" s="1"/>
  <c r="G371" i="1"/>
  <c r="I371" i="1" s="1"/>
  <c r="G367" i="1"/>
  <c r="I367" i="1" s="1"/>
  <c r="G361" i="1"/>
  <c r="I361" i="1" s="1"/>
  <c r="G360" i="1"/>
  <c r="I360" i="1" s="1"/>
  <c r="G358" i="1"/>
  <c r="I358" i="1" s="1"/>
  <c r="G152" i="1"/>
  <c r="I152" i="1" s="1"/>
  <c r="G153" i="1"/>
  <c r="I153" i="1" s="1"/>
  <c r="G140" i="1"/>
  <c r="I140" i="1" s="1"/>
  <c r="G136" i="1"/>
  <c r="I136" i="1" s="1"/>
  <c r="G141" i="1"/>
  <c r="I141" i="1" s="1"/>
  <c r="G137" i="1"/>
  <c r="I137" i="1" s="1"/>
  <c r="G142" i="1"/>
  <c r="I142" i="1" s="1"/>
  <c r="G138" i="1"/>
  <c r="I138" i="1" s="1"/>
  <c r="G139" i="1"/>
  <c r="I139" i="1" s="1"/>
  <c r="G135" i="1"/>
  <c r="I135" i="1" s="1"/>
  <c r="G20" i="1"/>
  <c r="I20" i="1" s="1"/>
  <c r="G23" i="1"/>
  <c r="I23" i="1" s="1"/>
  <c r="G19" i="1"/>
  <c r="I19" i="1" s="1"/>
  <c r="G21" i="1"/>
  <c r="I21" i="1" s="1"/>
  <c r="G24" i="1"/>
  <c r="I24" i="1" s="1"/>
  <c r="G22" i="1"/>
  <c r="I22" i="1" s="1"/>
  <c r="G95" i="1"/>
  <c r="I95" i="1" s="1"/>
  <c r="G61" i="1"/>
  <c r="I61" i="1" s="1"/>
  <c r="G90" i="1"/>
  <c r="I90" i="1" s="1"/>
  <c r="G83" i="1"/>
  <c r="I83" i="1" s="1"/>
  <c r="G66" i="1"/>
  <c r="I66" i="1" s="1"/>
  <c r="G88" i="1"/>
  <c r="I88" i="1" s="1"/>
  <c r="G31" i="1"/>
  <c r="I31" i="1" s="1"/>
  <c r="G32" i="1"/>
  <c r="I32" i="1" s="1"/>
  <c r="G42" i="1"/>
  <c r="I42" i="1" s="1"/>
  <c r="G40" i="1"/>
  <c r="I40" i="1" s="1"/>
  <c r="G30" i="1"/>
  <c r="I30" i="1" s="1"/>
  <c r="G33" i="1"/>
  <c r="I33" i="1" s="1"/>
  <c r="G39" i="1"/>
  <c r="I39" i="1" s="1"/>
  <c r="G36" i="1"/>
  <c r="I36" i="1" s="1"/>
  <c r="G34" i="1"/>
  <c r="I34" i="1" s="1"/>
  <c r="G27" i="1"/>
  <c r="I27" i="1" s="1"/>
  <c r="G26" i="1"/>
  <c r="I26" i="1" s="1"/>
  <c r="G41" i="1"/>
  <c r="I41" i="1" s="1"/>
  <c r="G28" i="1"/>
  <c r="I28" i="1" s="1"/>
  <c r="G29" i="1"/>
  <c r="I29" i="1" s="1"/>
  <c r="G117" i="1"/>
  <c r="I117" i="1" s="1"/>
  <c r="G126" i="1"/>
  <c r="I126" i="1" s="1"/>
  <c r="G125" i="1"/>
  <c r="I125" i="1" s="1"/>
  <c r="G53" i="1"/>
  <c r="I53" i="1" s="1"/>
  <c r="G52" i="1"/>
  <c r="I52" i="1" s="1"/>
  <c r="G162" i="1"/>
  <c r="I162" i="1" s="1"/>
  <c r="G57" i="1"/>
  <c r="I57" i="1" s="1"/>
  <c r="G56" i="1"/>
  <c r="I56" i="1" s="1"/>
  <c r="G74" i="1"/>
  <c r="I74" i="1" s="1"/>
  <c r="G129" i="1"/>
  <c r="I129" i="1" s="1"/>
  <c r="G166" i="1"/>
  <c r="I166" i="1" s="1"/>
  <c r="G100" i="1"/>
  <c r="I100" i="1" s="1"/>
  <c r="G91" i="1"/>
  <c r="I91" i="1" s="1"/>
  <c r="G72" i="1"/>
  <c r="I72" i="1" s="1"/>
  <c r="G73" i="1"/>
  <c r="I73" i="1" s="1"/>
  <c r="G146" i="1"/>
  <c r="I146" i="1" s="1"/>
  <c r="G82" i="1"/>
  <c r="I82" i="1" s="1"/>
  <c r="G48" i="1"/>
  <c r="I48" i="1" s="1"/>
  <c r="G154" i="1"/>
  <c r="I154" i="1" s="1"/>
  <c r="G97" i="1"/>
  <c r="I97" i="1" s="1"/>
  <c r="G71" i="1"/>
  <c r="I71" i="1" s="1"/>
  <c r="G150" i="1"/>
  <c r="I150" i="1" s="1"/>
  <c r="G54" i="1"/>
  <c r="I54" i="1" s="1"/>
  <c r="G69" i="1"/>
  <c r="I69" i="1" s="1"/>
  <c r="G64" i="1"/>
  <c r="I64" i="1" s="1"/>
  <c r="G128" i="1"/>
  <c r="I128" i="1" s="1"/>
  <c r="G86" i="1"/>
  <c r="I86" i="1" s="1"/>
  <c r="G98" i="1"/>
  <c r="I98" i="1" s="1"/>
  <c r="G46" i="1"/>
  <c r="I46" i="1" s="1"/>
  <c r="G145" i="1"/>
  <c r="I145" i="1" s="1"/>
  <c r="G89" i="1"/>
  <c r="I89" i="1" s="1"/>
  <c r="G112" i="1"/>
  <c r="I112" i="1" s="1"/>
  <c r="G60" i="1"/>
  <c r="I60" i="1" s="1"/>
  <c r="G87" i="1"/>
  <c r="I87" i="1" s="1"/>
  <c r="G123" i="1"/>
  <c r="I123" i="1" s="1"/>
  <c r="G107" i="1"/>
  <c r="I107" i="1" s="1"/>
  <c r="G85" i="1"/>
  <c r="I85" i="1" s="1"/>
  <c r="G147" i="1"/>
  <c r="I147" i="1" s="1"/>
  <c r="G144" i="1"/>
  <c r="I144" i="1" s="1"/>
  <c r="G155" i="1"/>
  <c r="I155" i="1" s="1"/>
  <c r="G59" i="1"/>
  <c r="I59" i="1" s="1"/>
  <c r="G47" i="1"/>
  <c r="I47" i="1" s="1"/>
  <c r="G161" i="1"/>
  <c r="I161" i="1" s="1"/>
  <c r="G119" i="1"/>
  <c r="I119" i="1" s="1"/>
  <c r="G121" i="1"/>
  <c r="I121" i="1" s="1"/>
  <c r="G106" i="1"/>
  <c r="I106" i="1" s="1"/>
  <c r="G93" i="1"/>
  <c r="I93" i="1" s="1"/>
  <c r="G94" i="1"/>
  <c r="I94" i="1" s="1"/>
  <c r="G149" i="1"/>
  <c r="I149" i="1" s="1"/>
  <c r="G96" i="1"/>
  <c r="I96" i="1" s="1"/>
  <c r="J13" i="1" l="1"/>
  <c r="R406" i="1"/>
  <c r="J277" i="1"/>
  <c r="R335" i="1"/>
  <c r="R331" i="1"/>
  <c r="R292" i="1"/>
  <c r="R319" i="1"/>
  <c r="R318" i="1"/>
  <c r="J278" i="1"/>
  <c r="J158" i="1"/>
  <c r="J295" i="1"/>
  <c r="J341" i="1"/>
  <c r="J327" i="1"/>
  <c r="R349" i="1"/>
  <c r="R336" i="1"/>
  <c r="R321" i="1"/>
  <c r="R288" i="1"/>
  <c r="R315" i="1"/>
  <c r="R314" i="1"/>
  <c r="R396" i="1"/>
  <c r="R290" i="1"/>
  <c r="J297" i="1"/>
  <c r="R345" i="1"/>
  <c r="R317" i="1"/>
  <c r="J329" i="1"/>
  <c r="R350" i="1"/>
  <c r="R316" i="1"/>
  <c r="R334" i="1"/>
  <c r="R346" i="1"/>
  <c r="R311" i="1"/>
  <c r="R312" i="1"/>
  <c r="R259" i="1"/>
  <c r="R394" i="1"/>
  <c r="R339" i="1"/>
  <c r="R347" i="1"/>
  <c r="R291" i="1"/>
  <c r="R320" i="1"/>
  <c r="R338" i="1"/>
  <c r="R313" i="1"/>
  <c r="R353" i="1"/>
  <c r="R258" i="1"/>
  <c r="R310" i="1"/>
  <c r="R308" i="1"/>
  <c r="R397" i="1"/>
  <c r="J303" i="1"/>
  <c r="R332" i="1"/>
  <c r="R309" i="1"/>
  <c r="R398" i="1"/>
  <c r="R333" i="1"/>
  <c r="R261" i="1"/>
  <c r="R300" i="1"/>
  <c r="R294" i="1"/>
  <c r="R395" i="1"/>
  <c r="R399" i="1"/>
  <c r="J149" i="1"/>
  <c r="L149" i="1"/>
  <c r="J89" i="1"/>
  <c r="L89" i="1"/>
  <c r="L361" i="1"/>
  <c r="L441" i="1"/>
  <c r="J201" i="1"/>
  <c r="L201" i="1"/>
  <c r="J96" i="1"/>
  <c r="L96" i="1"/>
  <c r="J121" i="1"/>
  <c r="L121" i="1"/>
  <c r="J155" i="1"/>
  <c r="L155" i="1"/>
  <c r="J60" i="1"/>
  <c r="L60" i="1"/>
  <c r="J64" i="1"/>
  <c r="L64" i="1"/>
  <c r="J82" i="1"/>
  <c r="L82" i="1"/>
  <c r="J91" i="1"/>
  <c r="L91" i="1"/>
  <c r="L31" i="1"/>
  <c r="J90" i="1"/>
  <c r="L90" i="1"/>
  <c r="L24" i="1"/>
  <c r="L138" i="1"/>
  <c r="L358" i="1"/>
  <c r="L366" i="1"/>
  <c r="L382" i="1"/>
  <c r="L388" i="1"/>
  <c r="L421" i="1"/>
  <c r="L454" i="1"/>
  <c r="L439" i="1"/>
  <c r="J264" i="1"/>
  <c r="L264" i="1"/>
  <c r="J284" i="1"/>
  <c r="L284" i="1"/>
  <c r="J524" i="1"/>
  <c r="L524" i="1"/>
  <c r="L463" i="1"/>
  <c r="J169" i="1"/>
  <c r="L169" i="1"/>
  <c r="J189" i="1"/>
  <c r="L189" i="1"/>
  <c r="J190" i="1"/>
  <c r="L190" i="1"/>
  <c r="J203" i="1"/>
  <c r="L203" i="1"/>
  <c r="J194" i="1"/>
  <c r="L194" i="1"/>
  <c r="J216" i="1"/>
  <c r="L216" i="1"/>
  <c r="J231" i="1"/>
  <c r="L231" i="1"/>
  <c r="J236" i="1"/>
  <c r="L236" i="1"/>
  <c r="J248" i="1"/>
  <c r="L248" i="1"/>
  <c r="J404" i="1"/>
  <c r="L404" i="1"/>
  <c r="J70" i="1"/>
  <c r="L70" i="1"/>
  <c r="J275" i="1"/>
  <c r="L275" i="1"/>
  <c r="J156" i="1"/>
  <c r="L156" i="1"/>
  <c r="J286" i="1"/>
  <c r="L286" i="1"/>
  <c r="J293" i="1"/>
  <c r="L293" i="1"/>
  <c r="J517" i="1"/>
  <c r="L517" i="1"/>
  <c r="J330" i="1"/>
  <c r="L330" i="1"/>
  <c r="J144" i="1"/>
  <c r="L144" i="1"/>
  <c r="J112" i="1"/>
  <c r="L112" i="1"/>
  <c r="J69" i="1"/>
  <c r="L69" i="1"/>
  <c r="J100" i="1"/>
  <c r="L100" i="1"/>
  <c r="L33" i="1"/>
  <c r="L21" i="1"/>
  <c r="L142" i="1"/>
  <c r="L360" i="1"/>
  <c r="L370" i="1"/>
  <c r="L372" i="1"/>
  <c r="L389" i="1"/>
  <c r="L436" i="1"/>
  <c r="L420" i="1"/>
  <c r="L440" i="1"/>
  <c r="L362" i="1"/>
  <c r="J306" i="1"/>
  <c r="L306" i="1"/>
  <c r="J267" i="1"/>
  <c r="L267" i="1"/>
  <c r="J522" i="1"/>
  <c r="L522" i="1"/>
  <c r="J490" i="1"/>
  <c r="L490" i="1"/>
  <c r="J173" i="1"/>
  <c r="L173" i="1"/>
  <c r="J180" i="1"/>
  <c r="L180" i="1"/>
  <c r="J209" i="1"/>
  <c r="L209" i="1"/>
  <c r="J207" i="1"/>
  <c r="L207" i="1"/>
  <c r="J197" i="1"/>
  <c r="L197" i="1"/>
  <c r="J215" i="1"/>
  <c r="L215" i="1"/>
  <c r="J235" i="1"/>
  <c r="L235" i="1"/>
  <c r="J225" i="1"/>
  <c r="L225" i="1"/>
  <c r="J250" i="1"/>
  <c r="L250" i="1"/>
  <c r="J392" i="1"/>
  <c r="L392" i="1"/>
  <c r="J523" i="1"/>
  <c r="L523" i="1"/>
  <c r="J279" i="1"/>
  <c r="L279" i="1"/>
  <c r="L133" i="1"/>
  <c r="J296" i="1"/>
  <c r="L296" i="1"/>
  <c r="J298" i="1"/>
  <c r="L298" i="1"/>
  <c r="J354" i="1"/>
  <c r="L354" i="1"/>
  <c r="L329" i="1"/>
  <c r="J119" i="1"/>
  <c r="L119" i="1"/>
  <c r="J54" i="1"/>
  <c r="L54" i="1"/>
  <c r="L376" i="1"/>
  <c r="L452" i="1"/>
  <c r="L427" i="1"/>
  <c r="J177" i="1"/>
  <c r="L177" i="1"/>
  <c r="J192" i="1"/>
  <c r="L192" i="1"/>
  <c r="J229" i="1"/>
  <c r="L229" i="1"/>
  <c r="J299" i="1"/>
  <c r="L299" i="1"/>
  <c r="J85" i="1"/>
  <c r="L85" i="1"/>
  <c r="J73" i="1"/>
  <c r="L73" i="1"/>
  <c r="L27" i="1"/>
  <c r="L367" i="1"/>
  <c r="L407" i="1"/>
  <c r="L438" i="1"/>
  <c r="J168" i="1"/>
  <c r="L168" i="1"/>
  <c r="J195" i="1"/>
  <c r="L195" i="1"/>
  <c r="J230" i="1"/>
  <c r="L230" i="1"/>
  <c r="J403" i="1"/>
  <c r="L403" i="1"/>
  <c r="J272" i="1"/>
  <c r="L272" i="1"/>
  <c r="J351" i="1"/>
  <c r="L351" i="1"/>
  <c r="J161" i="1"/>
  <c r="L161" i="1"/>
  <c r="L28" i="1"/>
  <c r="L136" i="1"/>
  <c r="L381" i="1"/>
  <c r="L419" i="1"/>
  <c r="J324" i="1"/>
  <c r="L324" i="1"/>
  <c r="J204" i="1"/>
  <c r="L204" i="1"/>
  <c r="J234" i="1"/>
  <c r="L234" i="1"/>
  <c r="J402" i="1"/>
  <c r="L402" i="1"/>
  <c r="J359" i="1"/>
  <c r="L359" i="1"/>
  <c r="J302" i="1"/>
  <c r="L302" i="1"/>
  <c r="J344" i="1"/>
  <c r="L344" i="1"/>
  <c r="J93" i="1"/>
  <c r="L93" i="1"/>
  <c r="J107" i="1"/>
  <c r="L107" i="1"/>
  <c r="J98" i="1"/>
  <c r="L98" i="1"/>
  <c r="J97" i="1"/>
  <c r="L97" i="1"/>
  <c r="J72" i="1"/>
  <c r="L72" i="1"/>
  <c r="J56" i="1"/>
  <c r="L56" i="1"/>
  <c r="J125" i="1"/>
  <c r="L125" i="1"/>
  <c r="L41" i="1"/>
  <c r="L36" i="1"/>
  <c r="L40" i="1"/>
  <c r="J88" i="1"/>
  <c r="L88" i="1"/>
  <c r="L140" i="1"/>
  <c r="L375" i="1"/>
  <c r="L369" i="1"/>
  <c r="L385" i="1"/>
  <c r="L411" i="1"/>
  <c r="L422" i="1"/>
  <c r="L446" i="1"/>
  <c r="L423" i="1"/>
  <c r="L430" i="1"/>
  <c r="J113" i="1"/>
  <c r="L113" i="1"/>
  <c r="J325" i="1"/>
  <c r="L325" i="1"/>
  <c r="J283" i="1"/>
  <c r="L283" i="1"/>
  <c r="J287" i="1"/>
  <c r="L287" i="1"/>
  <c r="J174" i="1"/>
  <c r="L174" i="1"/>
  <c r="J176" i="1"/>
  <c r="L176" i="1"/>
  <c r="J187" i="1"/>
  <c r="L187" i="1"/>
  <c r="J193" i="1"/>
  <c r="L193" i="1"/>
  <c r="J202" i="1"/>
  <c r="L202" i="1"/>
  <c r="J213" i="1"/>
  <c r="L213" i="1"/>
  <c r="J228" i="1"/>
  <c r="L228" i="1"/>
  <c r="J238" i="1"/>
  <c r="L238" i="1"/>
  <c r="J242" i="1"/>
  <c r="L242" i="1"/>
  <c r="J249" i="1"/>
  <c r="L249" i="1"/>
  <c r="J38" i="1"/>
  <c r="L38" i="1"/>
  <c r="J280" i="1"/>
  <c r="L280" i="1"/>
  <c r="J368" i="1"/>
  <c r="L368" i="1"/>
  <c r="J148" i="1"/>
  <c r="L148" i="1"/>
  <c r="J426" i="1"/>
  <c r="L426" i="1"/>
  <c r="J352" i="1"/>
  <c r="L352" i="1"/>
  <c r="J289" i="1"/>
  <c r="L289" i="1"/>
  <c r="J260" i="1"/>
  <c r="L260" i="1"/>
  <c r="J166" i="1"/>
  <c r="L166" i="1"/>
  <c r="J61" i="1"/>
  <c r="L61" i="1"/>
  <c r="L374" i="1"/>
  <c r="L445" i="1"/>
  <c r="L444" i="1"/>
  <c r="J255" i="1"/>
  <c r="L255" i="1"/>
  <c r="J210" i="1"/>
  <c r="L210" i="1"/>
  <c r="J226" i="1"/>
  <c r="L226" i="1"/>
  <c r="J134" i="1"/>
  <c r="L134" i="1"/>
  <c r="J348" i="1"/>
  <c r="L348" i="1"/>
  <c r="J94" i="1"/>
  <c r="L94" i="1"/>
  <c r="J145" i="1"/>
  <c r="L145" i="1"/>
  <c r="J52" i="1"/>
  <c r="L52" i="1"/>
  <c r="J95" i="1"/>
  <c r="L95" i="1"/>
  <c r="L378" i="1"/>
  <c r="L447" i="1"/>
  <c r="J109" i="1"/>
  <c r="L109" i="1"/>
  <c r="J269" i="1"/>
  <c r="L269" i="1"/>
  <c r="J188" i="1"/>
  <c r="L188" i="1"/>
  <c r="J205" i="1"/>
  <c r="L205" i="1"/>
  <c r="J233" i="1"/>
  <c r="L233" i="1"/>
  <c r="J244" i="1"/>
  <c r="L244" i="1"/>
  <c r="J159" i="1"/>
  <c r="L159" i="1"/>
  <c r="J328" i="1"/>
  <c r="L328" i="1"/>
  <c r="J46" i="1"/>
  <c r="L46" i="1"/>
  <c r="J74" i="1"/>
  <c r="L74" i="1"/>
  <c r="L34" i="1"/>
  <c r="L23" i="1"/>
  <c r="L383" i="1"/>
  <c r="L416" i="1"/>
  <c r="J110" i="1"/>
  <c r="L110" i="1"/>
  <c r="J282" i="1"/>
  <c r="L282" i="1"/>
  <c r="J170" i="1"/>
  <c r="L170" i="1"/>
  <c r="J183" i="1"/>
  <c r="L183" i="1"/>
  <c r="J214" i="1"/>
  <c r="L214" i="1"/>
  <c r="J237" i="1"/>
  <c r="L237" i="1"/>
  <c r="J157" i="1"/>
  <c r="L157" i="1"/>
  <c r="J262" i="1"/>
  <c r="L262" i="1"/>
  <c r="J106" i="1"/>
  <c r="L106" i="1"/>
  <c r="J47" i="1"/>
  <c r="L47" i="1"/>
  <c r="J123" i="1"/>
  <c r="L123" i="1"/>
  <c r="J86" i="1"/>
  <c r="L86" i="1"/>
  <c r="J154" i="1"/>
  <c r="L154" i="1"/>
  <c r="J57" i="1"/>
  <c r="L57" i="1"/>
  <c r="J126" i="1"/>
  <c r="L126" i="1"/>
  <c r="L39" i="1"/>
  <c r="L42" i="1"/>
  <c r="J66" i="1"/>
  <c r="L66" i="1"/>
  <c r="L135" i="1"/>
  <c r="J153" i="1"/>
  <c r="L153" i="1"/>
  <c r="L373" i="1"/>
  <c r="L386" i="1"/>
  <c r="L412" i="1"/>
  <c r="L448" i="1"/>
  <c r="L428" i="1"/>
  <c r="L424" i="1"/>
  <c r="L431" i="1"/>
  <c r="J62" i="1"/>
  <c r="L62" i="1"/>
  <c r="J256" i="1"/>
  <c r="L256" i="1"/>
  <c r="J521" i="1"/>
  <c r="L521" i="1"/>
  <c r="J178" i="1"/>
  <c r="L178" i="1"/>
  <c r="J181" i="1"/>
  <c r="L181" i="1"/>
  <c r="J182" i="1"/>
  <c r="L182" i="1"/>
  <c r="J196" i="1"/>
  <c r="L196" i="1"/>
  <c r="J206" i="1"/>
  <c r="L206" i="1"/>
  <c r="J217" i="1"/>
  <c r="L217" i="1"/>
  <c r="J223" i="1"/>
  <c r="L223" i="1"/>
  <c r="J224" i="1"/>
  <c r="L224" i="1"/>
  <c r="J245" i="1"/>
  <c r="L245" i="1"/>
  <c r="J393" i="1"/>
  <c r="L393" i="1"/>
  <c r="J401" i="1"/>
  <c r="L401" i="1"/>
  <c r="J449" i="1"/>
  <c r="L449" i="1"/>
  <c r="L277" i="1"/>
  <c r="J364" i="1"/>
  <c r="L364" i="1"/>
  <c r="L297" i="1"/>
  <c r="J274" i="1"/>
  <c r="L274" i="1"/>
  <c r="L303" i="1"/>
  <c r="J337" i="1"/>
  <c r="L337" i="1"/>
  <c r="J326" i="1"/>
  <c r="L326" i="1"/>
  <c r="J84" i="1"/>
  <c r="L84" i="1"/>
  <c r="J147" i="1"/>
  <c r="L147" i="1"/>
  <c r="J146" i="1"/>
  <c r="L146" i="1"/>
  <c r="L137" i="1"/>
  <c r="L408" i="1"/>
  <c r="J102" i="1"/>
  <c r="L102" i="1"/>
  <c r="J266" i="1"/>
  <c r="L266" i="1"/>
  <c r="J184" i="1"/>
  <c r="L184" i="1"/>
  <c r="J220" i="1"/>
  <c r="L220" i="1"/>
  <c r="J240" i="1"/>
  <c r="L240" i="1"/>
  <c r="J271" i="1"/>
  <c r="L271" i="1"/>
  <c r="J342" i="1"/>
  <c r="L342" i="1"/>
  <c r="J150" i="1"/>
  <c r="L150" i="1"/>
  <c r="J129" i="1"/>
  <c r="L129" i="1"/>
  <c r="L141" i="1"/>
  <c r="L380" i="1"/>
  <c r="L417" i="1"/>
  <c r="J268" i="1"/>
  <c r="L268" i="1"/>
  <c r="J175" i="1"/>
  <c r="L175" i="1"/>
  <c r="J200" i="1"/>
  <c r="L200" i="1"/>
  <c r="J219" i="1"/>
  <c r="L219" i="1"/>
  <c r="J365" i="1"/>
  <c r="L365" i="1"/>
  <c r="J301" i="1"/>
  <c r="L301" i="1"/>
  <c r="J71" i="1"/>
  <c r="L71" i="1"/>
  <c r="J53" i="1"/>
  <c r="L53" i="1"/>
  <c r="L30" i="1"/>
  <c r="L371" i="1"/>
  <c r="L410" i="1"/>
  <c r="L443" i="1"/>
  <c r="J307" i="1"/>
  <c r="L307" i="1"/>
  <c r="J172" i="1"/>
  <c r="L172" i="1"/>
  <c r="J198" i="1"/>
  <c r="L198" i="1"/>
  <c r="J221" i="1"/>
  <c r="L221" i="1"/>
  <c r="J246" i="1"/>
  <c r="L246" i="1"/>
  <c r="J276" i="1"/>
  <c r="L276" i="1"/>
  <c r="J273" i="1"/>
  <c r="L273" i="1"/>
  <c r="J343" i="1"/>
  <c r="L343" i="1"/>
  <c r="J65" i="1"/>
  <c r="L65" i="1"/>
  <c r="J59" i="1"/>
  <c r="L59" i="1"/>
  <c r="J87" i="1"/>
  <c r="L87" i="1"/>
  <c r="J128" i="1"/>
  <c r="L128" i="1"/>
  <c r="J48" i="1"/>
  <c r="L48" i="1"/>
  <c r="J162" i="1"/>
  <c r="L162" i="1"/>
  <c r="J117" i="1"/>
  <c r="L117" i="1"/>
  <c r="L32" i="1"/>
  <c r="J83" i="1"/>
  <c r="L83" i="1"/>
  <c r="L22" i="1"/>
  <c r="L139" i="1"/>
  <c r="J152" i="1"/>
  <c r="L152" i="1"/>
  <c r="L384" i="1"/>
  <c r="L377" i="1"/>
  <c r="L387" i="1"/>
  <c r="L409" i="1"/>
  <c r="L453" i="1"/>
  <c r="L429" i="1"/>
  <c r="L435" i="1"/>
  <c r="L437" i="1"/>
  <c r="J257" i="1"/>
  <c r="L257" i="1"/>
  <c r="J265" i="1"/>
  <c r="L265" i="1"/>
  <c r="J520" i="1"/>
  <c r="L520" i="1"/>
  <c r="J171" i="1"/>
  <c r="L171" i="1"/>
  <c r="J185" i="1"/>
  <c r="L185" i="1"/>
  <c r="J186" i="1"/>
  <c r="L186" i="1"/>
  <c r="J199" i="1"/>
  <c r="L199" i="1"/>
  <c r="J208" i="1"/>
  <c r="L208" i="1"/>
  <c r="J212" i="1"/>
  <c r="L212" i="1"/>
  <c r="J227" i="1"/>
  <c r="L227" i="1"/>
  <c r="J232" i="1"/>
  <c r="L232" i="1"/>
  <c r="J251" i="1"/>
  <c r="L251" i="1"/>
  <c r="J400" i="1"/>
  <c r="L400" i="1"/>
  <c r="J405" i="1"/>
  <c r="L405" i="1"/>
  <c r="J450" i="1"/>
  <c r="L450" i="1"/>
  <c r="L278" i="1"/>
  <c r="L158" i="1"/>
  <c r="L295" i="1"/>
  <c r="J270" i="1"/>
  <c r="L270" i="1"/>
  <c r="J304" i="1"/>
  <c r="L304" i="1"/>
  <c r="L341" i="1"/>
  <c r="L327" i="1"/>
  <c r="L19" i="1"/>
  <c r="L29" i="1"/>
  <c r="L20" i="1"/>
  <c r="L26" i="1"/>
  <c r="L13" i="1"/>
  <c r="R12" i="1"/>
  <c r="I442" i="1"/>
  <c r="I496" i="1"/>
  <c r="I514" i="1"/>
  <c r="I478" i="1"/>
  <c r="I494" i="1"/>
  <c r="I464" i="1"/>
  <c r="I482" i="1"/>
  <c r="I501" i="1"/>
  <c r="I474" i="1"/>
  <c r="I465" i="1"/>
  <c r="I483" i="1"/>
  <c r="I499" i="1"/>
  <c r="I379" i="1"/>
  <c r="I503" i="1"/>
  <c r="I481" i="1"/>
  <c r="I500" i="1"/>
  <c r="I485" i="1"/>
  <c r="I489" i="1"/>
  <c r="I504" i="1"/>
  <c r="I477" i="1"/>
  <c r="I469" i="1"/>
  <c r="I486" i="1"/>
  <c r="I502" i="1"/>
  <c r="I516" i="1"/>
  <c r="I467" i="1"/>
  <c r="I497" i="1"/>
  <c r="I507" i="1"/>
  <c r="I466" i="1"/>
  <c r="I484" i="1"/>
  <c r="I508" i="1"/>
  <c r="I472" i="1"/>
  <c r="I495" i="1"/>
  <c r="I513" i="1"/>
  <c r="I480" i="1"/>
  <c r="I473" i="1"/>
  <c r="I506" i="1"/>
  <c r="I493" i="1"/>
  <c r="I510" i="1"/>
  <c r="I475" i="1"/>
  <c r="I491" i="1"/>
  <c r="I511" i="1"/>
  <c r="I479" i="1"/>
  <c r="I498" i="1"/>
  <c r="I471" i="1"/>
  <c r="I487" i="1"/>
  <c r="I476" i="1"/>
  <c r="I492" i="1"/>
  <c r="I509" i="1"/>
  <c r="J40" i="1"/>
  <c r="J375" i="1"/>
  <c r="J358" i="1"/>
  <c r="J377" i="1"/>
  <c r="J371" i="1"/>
  <c r="J383" i="1"/>
  <c r="J439" i="1"/>
  <c r="J407" i="1"/>
  <c r="J22" i="1"/>
  <c r="J435" i="1"/>
  <c r="J41" i="1"/>
  <c r="J20" i="1"/>
  <c r="J447" i="1"/>
  <c r="J24" i="1"/>
  <c r="J138" i="1"/>
  <c r="J384" i="1"/>
  <c r="J428" i="1"/>
  <c r="J424" i="1"/>
  <c r="J385" i="1"/>
  <c r="J429" i="1"/>
  <c r="J382" i="1"/>
  <c r="J388" i="1"/>
  <c r="J421" i="1"/>
  <c r="J142" i="1"/>
  <c r="J136" i="1"/>
  <c r="J441" i="1"/>
  <c r="J444" i="1"/>
  <c r="J32" i="1"/>
  <c r="J141" i="1"/>
  <c r="J419" i="1"/>
  <c r="J29" i="1"/>
  <c r="J431" i="1"/>
  <c r="J361" i="1"/>
  <c r="J369" i="1"/>
  <c r="J411" i="1"/>
  <c r="J27" i="1"/>
  <c r="J367" i="1"/>
  <c r="J412" i="1"/>
  <c r="J448" i="1"/>
  <c r="J28" i="1"/>
  <c r="J34" i="1"/>
  <c r="J30" i="1"/>
  <c r="J366" i="1"/>
  <c r="J387" i="1"/>
  <c r="J453" i="1"/>
  <c r="J36" i="1"/>
  <c r="J31" i="1"/>
  <c r="J370" i="1"/>
  <c r="J437" i="1"/>
  <c r="J26" i="1"/>
  <c r="J378" i="1"/>
  <c r="J423" i="1"/>
  <c r="J452" i="1"/>
  <c r="J374" i="1"/>
  <c r="J409" i="1"/>
  <c r="J360" i="1"/>
  <c r="J140" i="1"/>
  <c r="J373" i="1"/>
  <c r="J410" i="1"/>
  <c r="J389" i="1"/>
  <c r="J440" i="1"/>
  <c r="J21" i="1"/>
  <c r="J376" i="1"/>
  <c r="J386" i="1"/>
  <c r="J408" i="1"/>
  <c r="J445" i="1"/>
  <c r="J427" i="1"/>
  <c r="J430" i="1"/>
  <c r="J463" i="1"/>
  <c r="J380" i="1"/>
  <c r="J422" i="1"/>
  <c r="J436" i="1"/>
  <c r="J446" i="1"/>
  <c r="J33" i="1"/>
  <c r="J139" i="1"/>
  <c r="J137" i="1"/>
  <c r="J381" i="1"/>
  <c r="J416" i="1"/>
  <c r="J438" i="1"/>
  <c r="J362" i="1"/>
  <c r="J39" i="1"/>
  <c r="J42" i="1"/>
  <c r="J19" i="1"/>
  <c r="J23" i="1"/>
  <c r="J372" i="1"/>
  <c r="J420" i="1"/>
  <c r="J443" i="1"/>
  <c r="J417" i="1"/>
  <c r="J135" i="1"/>
  <c r="J133" i="1"/>
  <c r="J49" i="1" l="1"/>
  <c r="F11" i="2" s="1"/>
  <c r="J44" i="1"/>
  <c r="F10" i="2" s="1"/>
  <c r="D13" i="3" s="1"/>
  <c r="R295" i="1"/>
  <c r="R41" i="1"/>
  <c r="R402" i="1"/>
  <c r="R381" i="1"/>
  <c r="R187" i="1"/>
  <c r="R157" i="1"/>
  <c r="R97" i="1"/>
  <c r="R54" i="1"/>
  <c r="R57" i="1"/>
  <c r="R352" i="1"/>
  <c r="R158" i="1"/>
  <c r="R385" i="1"/>
  <c r="R343" i="1"/>
  <c r="R52" i="1"/>
  <c r="R194" i="1"/>
  <c r="R208" i="1"/>
  <c r="R66" i="1"/>
  <c r="R228" i="1"/>
  <c r="R93" i="1"/>
  <c r="R229" i="1"/>
  <c r="R420" i="1"/>
  <c r="R161" i="1"/>
  <c r="R240" i="1"/>
  <c r="R33" i="1"/>
  <c r="R153" i="1"/>
  <c r="R403" i="1"/>
  <c r="R89" i="1"/>
  <c r="R106" i="1"/>
  <c r="R275" i="1"/>
  <c r="R341" i="1"/>
  <c r="R171" i="1"/>
  <c r="R435" i="1"/>
  <c r="R152" i="1"/>
  <c r="R260" i="1"/>
  <c r="R38" i="1"/>
  <c r="R283" i="1"/>
  <c r="R279" i="1"/>
  <c r="R178" i="1"/>
  <c r="R359" i="1"/>
  <c r="R214" i="1"/>
  <c r="R166" i="1"/>
  <c r="R223" i="1"/>
  <c r="R205" i="1"/>
  <c r="R85" i="1"/>
  <c r="R444" i="1"/>
  <c r="R162" i="1"/>
  <c r="R135" i="1"/>
  <c r="R203" i="1"/>
  <c r="R251" i="1"/>
  <c r="R126" i="1"/>
  <c r="R430" i="1"/>
  <c r="R40" i="1"/>
  <c r="R56" i="1"/>
  <c r="R299" i="1"/>
  <c r="R184" i="1"/>
  <c r="R306" i="1"/>
  <c r="R520" i="1"/>
  <c r="R410" i="1"/>
  <c r="R136" i="1"/>
  <c r="R177" i="1"/>
  <c r="R427" i="1"/>
  <c r="R142" i="1"/>
  <c r="R364" i="1"/>
  <c r="R412" i="1"/>
  <c r="R301" i="1"/>
  <c r="R256" i="1"/>
  <c r="R438" i="1"/>
  <c r="R378" i="1"/>
  <c r="R146" i="1"/>
  <c r="R389" i="1"/>
  <c r="R196" i="1"/>
  <c r="R431" i="1"/>
  <c r="R154" i="1"/>
  <c r="R330" i="1"/>
  <c r="R156" i="1"/>
  <c r="R404" i="1"/>
  <c r="R358" i="1"/>
  <c r="R31" i="1"/>
  <c r="R327" i="1"/>
  <c r="R270" i="1"/>
  <c r="R278" i="1"/>
  <c r="R437" i="1"/>
  <c r="R453" i="1"/>
  <c r="R377" i="1"/>
  <c r="R193" i="1"/>
  <c r="R463" i="1"/>
  <c r="R36" i="1"/>
  <c r="R209" i="1"/>
  <c r="R362" i="1"/>
  <c r="R21" i="1"/>
  <c r="R245" i="1"/>
  <c r="R273" i="1"/>
  <c r="R204" i="1"/>
  <c r="R324" i="1"/>
  <c r="R30" i="1"/>
  <c r="R197" i="1"/>
  <c r="R200" i="1"/>
  <c r="R95" i="1"/>
  <c r="R150" i="1"/>
  <c r="R376" i="1"/>
  <c r="R354" i="1"/>
  <c r="R207" i="1"/>
  <c r="R216" i="1"/>
  <c r="R60" i="1"/>
  <c r="R373" i="1"/>
  <c r="R439" i="1"/>
  <c r="R405" i="1"/>
  <c r="R186" i="1"/>
  <c r="R423" i="1"/>
  <c r="R411" i="1"/>
  <c r="R72" i="1"/>
  <c r="R445" i="1"/>
  <c r="R303" i="1"/>
  <c r="R42" i="1"/>
  <c r="R262" i="1"/>
  <c r="R234" i="1"/>
  <c r="R74" i="1"/>
  <c r="R271" i="1"/>
  <c r="R61" i="1"/>
  <c r="R47" i="1"/>
  <c r="R230" i="1"/>
  <c r="R94" i="1"/>
  <c r="R297" i="1"/>
  <c r="R189" i="1"/>
  <c r="R400" i="1"/>
  <c r="R524" i="1"/>
  <c r="R409" i="1"/>
  <c r="R443" i="1"/>
  <c r="R159" i="1"/>
  <c r="R149" i="1"/>
  <c r="R293" i="1"/>
  <c r="R236" i="1"/>
  <c r="R269" i="1"/>
  <c r="R382" i="1"/>
  <c r="R280" i="1"/>
  <c r="R249" i="1"/>
  <c r="R284" i="1"/>
  <c r="R88" i="1"/>
  <c r="R125" i="1"/>
  <c r="R201" i="1"/>
  <c r="R173" i="1"/>
  <c r="R48" i="1"/>
  <c r="R20" i="1"/>
  <c r="R274" i="1"/>
  <c r="R408" i="1"/>
  <c r="R436" i="1"/>
  <c r="R59" i="1"/>
  <c r="R82" i="1"/>
  <c r="R213" i="1"/>
  <c r="R176" i="1"/>
  <c r="R113" i="1"/>
  <c r="R446" i="1"/>
  <c r="R369" i="1"/>
  <c r="R98" i="1"/>
  <c r="R13" i="1"/>
  <c r="R368" i="1"/>
  <c r="R325" i="1"/>
  <c r="R374" i="1"/>
  <c r="R96" i="1"/>
  <c r="R23" i="1"/>
  <c r="R133" i="1"/>
  <c r="R344" i="1"/>
  <c r="R39" i="1"/>
  <c r="R348" i="1"/>
  <c r="R121" i="1"/>
  <c r="R32" i="1"/>
  <c r="R426" i="1"/>
  <c r="R242" i="1"/>
  <c r="R202" i="1"/>
  <c r="R174" i="1"/>
  <c r="R264" i="1"/>
  <c r="R422" i="1"/>
  <c r="R375" i="1"/>
  <c r="R107" i="1"/>
  <c r="R289" i="1"/>
  <c r="R148" i="1"/>
  <c r="R238" i="1"/>
  <c r="R140" i="1"/>
  <c r="R298" i="1"/>
  <c r="R112" i="1"/>
  <c r="R206" i="1"/>
  <c r="R424" i="1"/>
  <c r="R221" i="1"/>
  <c r="R183" i="1"/>
  <c r="R265" i="1"/>
  <c r="R110" i="1"/>
  <c r="R34" i="1"/>
  <c r="R452" i="1"/>
  <c r="R26" i="1"/>
  <c r="R296" i="1"/>
  <c r="R180" i="1"/>
  <c r="R440" i="1"/>
  <c r="R401" i="1"/>
  <c r="R272" i="1"/>
  <c r="R219" i="1"/>
  <c r="R188" i="1"/>
  <c r="R417" i="1"/>
  <c r="R447" i="1"/>
  <c r="R367" i="1"/>
  <c r="R145" i="1"/>
  <c r="R342" i="1"/>
  <c r="R226" i="1"/>
  <c r="R137" i="1"/>
  <c r="R360" i="1"/>
  <c r="R144" i="1"/>
  <c r="R448" i="1"/>
  <c r="R517" i="1"/>
  <c r="R248" i="1"/>
  <c r="R169" i="1"/>
  <c r="R454" i="1"/>
  <c r="R388" i="1"/>
  <c r="R138" i="1"/>
  <c r="R91" i="1"/>
  <c r="R155" i="1"/>
  <c r="R212" i="1"/>
  <c r="R185" i="1"/>
  <c r="R384" i="1"/>
  <c r="R83" i="1"/>
  <c r="R117" i="1"/>
  <c r="R393" i="1"/>
  <c r="R522" i="1"/>
  <c r="R119" i="1"/>
  <c r="R123" i="1"/>
  <c r="R246" i="1"/>
  <c r="R172" i="1"/>
  <c r="R257" i="1"/>
  <c r="R383" i="1"/>
  <c r="R28" i="1"/>
  <c r="R71" i="1"/>
  <c r="R220" i="1"/>
  <c r="R287" i="1"/>
  <c r="R523" i="1"/>
  <c r="R328" i="1"/>
  <c r="R244" i="1"/>
  <c r="R168" i="1"/>
  <c r="R407" i="1"/>
  <c r="R141" i="1"/>
  <c r="R129" i="1"/>
  <c r="R210" i="1"/>
  <c r="R70" i="1"/>
  <c r="R421" i="1"/>
  <c r="R24" i="1"/>
  <c r="R450" i="1"/>
  <c r="R232" i="1"/>
  <c r="R199" i="1"/>
  <c r="R266" i="1"/>
  <c r="R429" i="1"/>
  <c r="R387" i="1"/>
  <c r="R139" i="1"/>
  <c r="R84" i="1"/>
  <c r="R217" i="1"/>
  <c r="R62" i="1"/>
  <c r="R102" i="1"/>
  <c r="R19" i="1"/>
  <c r="R250" i="1"/>
  <c r="R128" i="1"/>
  <c r="R490" i="1"/>
  <c r="R386" i="1"/>
  <c r="R276" i="1"/>
  <c r="R198" i="1"/>
  <c r="R170" i="1"/>
  <c r="R416" i="1"/>
  <c r="R53" i="1"/>
  <c r="R46" i="1"/>
  <c r="R192" i="1"/>
  <c r="R147" i="1"/>
  <c r="R225" i="1"/>
  <c r="R372" i="1"/>
  <c r="R69" i="1"/>
  <c r="R182" i="1"/>
  <c r="R351" i="1"/>
  <c r="R233" i="1"/>
  <c r="R175" i="1"/>
  <c r="R521" i="1"/>
  <c r="R27" i="1"/>
  <c r="R134" i="1"/>
  <c r="R392" i="1"/>
  <c r="R87" i="1"/>
  <c r="R224" i="1"/>
  <c r="R267" i="1"/>
  <c r="R286" i="1"/>
  <c r="R231" i="1"/>
  <c r="R268" i="1"/>
  <c r="R366" i="1"/>
  <c r="R90" i="1"/>
  <c r="R64" i="1"/>
  <c r="R215" i="1"/>
  <c r="R370" i="1"/>
  <c r="R100" i="1"/>
  <c r="R65" i="1"/>
  <c r="R449" i="1"/>
  <c r="R302" i="1"/>
  <c r="R237" i="1"/>
  <c r="R419" i="1"/>
  <c r="R371" i="1"/>
  <c r="R361" i="1"/>
  <c r="R307" i="1"/>
  <c r="R326" i="1"/>
  <c r="R428" i="1"/>
  <c r="R365" i="1"/>
  <c r="R195" i="1"/>
  <c r="R109" i="1"/>
  <c r="R380" i="1"/>
  <c r="R73" i="1"/>
  <c r="R441" i="1"/>
  <c r="R329" i="1"/>
  <c r="R235" i="1"/>
  <c r="R282" i="1"/>
  <c r="R337" i="1"/>
  <c r="R190" i="1"/>
  <c r="R29" i="1"/>
  <c r="R304" i="1"/>
  <c r="R227" i="1"/>
  <c r="R255" i="1"/>
  <c r="R22" i="1"/>
  <c r="R277" i="1"/>
  <c r="R181" i="1"/>
  <c r="R86" i="1"/>
  <c r="J525" i="1"/>
  <c r="F26" i="2" s="1"/>
  <c r="J79" i="1"/>
  <c r="F13" i="2" s="1"/>
  <c r="J130" i="1"/>
  <c r="J322" i="1"/>
  <c r="F19" i="2" s="1"/>
  <c r="J252" i="1"/>
  <c r="F18" i="2" s="1"/>
  <c r="J67" i="1"/>
  <c r="J114" i="1"/>
  <c r="F15" i="2" s="1"/>
  <c r="J355" i="1"/>
  <c r="F20" i="2" s="1"/>
  <c r="J514" i="1"/>
  <c r="L514" i="1"/>
  <c r="L322" i="1"/>
  <c r="H19" i="2" s="1"/>
  <c r="L355" i="1"/>
  <c r="H20" i="2" s="1"/>
  <c r="L163" i="1"/>
  <c r="H17" i="2" s="1"/>
  <c r="J495" i="1"/>
  <c r="L495" i="1"/>
  <c r="J496" i="1"/>
  <c r="L496" i="1"/>
  <c r="J472" i="1"/>
  <c r="L472" i="1"/>
  <c r="J442" i="1"/>
  <c r="J460" i="1" s="1"/>
  <c r="F24" i="2" s="1"/>
  <c r="L442" i="1"/>
  <c r="L460" i="1" s="1"/>
  <c r="H24" i="2" s="1"/>
  <c r="J501" i="1"/>
  <c r="L501" i="1"/>
  <c r="L114" i="1"/>
  <c r="H15" i="2" s="1"/>
  <c r="J491" i="1"/>
  <c r="L491" i="1"/>
  <c r="J475" i="1"/>
  <c r="L475" i="1"/>
  <c r="J465" i="1"/>
  <c r="L465" i="1"/>
  <c r="J510" i="1"/>
  <c r="L510" i="1"/>
  <c r="J481" i="1"/>
  <c r="L481" i="1"/>
  <c r="J487" i="1"/>
  <c r="L487" i="1"/>
  <c r="J486" i="1"/>
  <c r="L486" i="1"/>
  <c r="J482" i="1"/>
  <c r="L482" i="1"/>
  <c r="J498" i="1"/>
  <c r="L498" i="1"/>
  <c r="J506" i="1"/>
  <c r="L506" i="1"/>
  <c r="J466" i="1"/>
  <c r="L466" i="1"/>
  <c r="J477" i="1"/>
  <c r="L477" i="1"/>
  <c r="J379" i="1"/>
  <c r="J390" i="1" s="1"/>
  <c r="L379" i="1"/>
  <c r="L390" i="1" s="1"/>
  <c r="H21" i="2" s="1"/>
  <c r="J464" i="1"/>
  <c r="L464" i="1"/>
  <c r="L525" i="1"/>
  <c r="H26" i="2" s="1"/>
  <c r="L252" i="1"/>
  <c r="H18" i="2" s="1"/>
  <c r="L413" i="1"/>
  <c r="H22" i="2" s="1"/>
  <c r="J509" i="1"/>
  <c r="L509" i="1"/>
  <c r="J513" i="1"/>
  <c r="L513" i="1"/>
  <c r="J485" i="1"/>
  <c r="L485" i="1"/>
  <c r="J492" i="1"/>
  <c r="L492" i="1"/>
  <c r="J500" i="1"/>
  <c r="L500" i="1"/>
  <c r="J476" i="1"/>
  <c r="L476" i="1"/>
  <c r="J474" i="1"/>
  <c r="L474" i="1"/>
  <c r="J508" i="1"/>
  <c r="L508" i="1"/>
  <c r="L49" i="1"/>
  <c r="H11" i="2" s="1"/>
  <c r="J471" i="1"/>
  <c r="L471" i="1"/>
  <c r="J469" i="1"/>
  <c r="L469" i="1"/>
  <c r="J479" i="1"/>
  <c r="L479" i="1"/>
  <c r="J504" i="1"/>
  <c r="L504" i="1"/>
  <c r="L130" i="1"/>
  <c r="H16" i="2" s="1"/>
  <c r="L67" i="1"/>
  <c r="H12" i="2" s="1"/>
  <c r="J467" i="1"/>
  <c r="L467" i="1"/>
  <c r="J483" i="1"/>
  <c r="L483" i="1"/>
  <c r="J516" i="1"/>
  <c r="L516" i="1"/>
  <c r="J502" i="1"/>
  <c r="L502" i="1"/>
  <c r="J493" i="1"/>
  <c r="L493" i="1"/>
  <c r="J503" i="1"/>
  <c r="L503" i="1"/>
  <c r="L79" i="1"/>
  <c r="H13" i="2" s="1"/>
  <c r="J484" i="1"/>
  <c r="L484" i="1"/>
  <c r="J432" i="1"/>
  <c r="F23" i="2" s="1"/>
  <c r="L432" i="1"/>
  <c r="H23" i="2" s="1"/>
  <c r="J473" i="1"/>
  <c r="L473" i="1"/>
  <c r="J507" i="1"/>
  <c r="L507" i="1"/>
  <c r="J494" i="1"/>
  <c r="L494" i="1"/>
  <c r="J511" i="1"/>
  <c r="L511" i="1"/>
  <c r="J480" i="1"/>
  <c r="L480" i="1"/>
  <c r="J497" i="1"/>
  <c r="L497" i="1"/>
  <c r="J489" i="1"/>
  <c r="L489" i="1"/>
  <c r="J499" i="1"/>
  <c r="L499" i="1"/>
  <c r="J478" i="1"/>
  <c r="L478" i="1"/>
  <c r="J15" i="1"/>
  <c r="J16" i="1" s="1"/>
  <c r="L15" i="1"/>
  <c r="J413" i="1"/>
  <c r="J163" i="1"/>
  <c r="F17" i="2" s="1"/>
  <c r="F16" i="2" l="1"/>
  <c r="D16" i="3"/>
  <c r="I16" i="3" s="1"/>
  <c r="D23" i="3"/>
  <c r="AD23" i="3" s="1"/>
  <c r="D21" i="3"/>
  <c r="R21" i="3" s="1"/>
  <c r="D22" i="3"/>
  <c r="AG22" i="3" s="1"/>
  <c r="D14" i="3"/>
  <c r="AD14" i="3" s="1"/>
  <c r="R479" i="1"/>
  <c r="R464" i="1"/>
  <c r="R442" i="1"/>
  <c r="R516" i="1"/>
  <c r="R491" i="1"/>
  <c r="R489" i="1"/>
  <c r="R498" i="1"/>
  <c r="R487" i="1"/>
  <c r="R510" i="1"/>
  <c r="R469" i="1"/>
  <c r="R499" i="1"/>
  <c r="R500" i="1"/>
  <c r="R492" i="1"/>
  <c r="R513" i="1"/>
  <c r="R15" i="1"/>
  <c r="R484" i="1"/>
  <c r="R507" i="1"/>
  <c r="R476" i="1"/>
  <c r="R474" i="1"/>
  <c r="R493" i="1"/>
  <c r="R472" i="1"/>
  <c r="R465" i="1"/>
  <c r="R467" i="1"/>
  <c r="R508" i="1"/>
  <c r="R471" i="1"/>
  <c r="R475" i="1"/>
  <c r="R494" i="1"/>
  <c r="R473" i="1"/>
  <c r="R486" i="1"/>
  <c r="R466" i="1"/>
  <c r="R514" i="1"/>
  <c r="R379" i="1"/>
  <c r="R503" i="1"/>
  <c r="R481" i="1"/>
  <c r="R485" i="1"/>
  <c r="R509" i="1"/>
  <c r="R497" i="1"/>
  <c r="R506" i="1"/>
  <c r="R502" i="1"/>
  <c r="R478" i="1"/>
  <c r="R511" i="1"/>
  <c r="R483" i="1"/>
  <c r="R504" i="1"/>
  <c r="R477" i="1"/>
  <c r="R501" i="1"/>
  <c r="R480" i="1"/>
  <c r="R482" i="1"/>
  <c r="R496" i="1"/>
  <c r="R495" i="1"/>
  <c r="I11" i="2"/>
  <c r="I26" i="2"/>
  <c r="I18" i="2"/>
  <c r="D19" i="3"/>
  <c r="L16" i="1"/>
  <c r="H9" i="2" s="1"/>
  <c r="I13" i="2"/>
  <c r="I23" i="2"/>
  <c r="I16" i="2"/>
  <c r="F21" i="2"/>
  <c r="I17" i="2"/>
  <c r="I15" i="2"/>
  <c r="I24" i="2"/>
  <c r="I20" i="2"/>
  <c r="I19" i="2"/>
  <c r="F12" i="2"/>
  <c r="L518" i="1"/>
  <c r="H25" i="2" s="1"/>
  <c r="J518" i="1"/>
  <c r="F25" i="2" s="1"/>
  <c r="F22" i="2"/>
  <c r="I13" i="3"/>
  <c r="AG13" i="3"/>
  <c r="AA13" i="3"/>
  <c r="AD13" i="3"/>
  <c r="U13" i="3"/>
  <c r="O13" i="3"/>
  <c r="X13" i="3"/>
  <c r="F13" i="3"/>
  <c r="L13" i="3"/>
  <c r="R13" i="3"/>
  <c r="D20" i="3"/>
  <c r="D26" i="3"/>
  <c r="D18" i="3"/>
  <c r="X19" i="3" l="1"/>
  <c r="U19" i="3"/>
  <c r="AA16" i="3"/>
  <c r="F22" i="3"/>
  <c r="U16" i="3"/>
  <c r="F16" i="3"/>
  <c r="O16" i="3"/>
  <c r="R16" i="3"/>
  <c r="X22" i="3"/>
  <c r="F23" i="3"/>
  <c r="O22" i="3"/>
  <c r="R22" i="3"/>
  <c r="U23" i="3"/>
  <c r="AG23" i="3"/>
  <c r="O23" i="3"/>
  <c r="L23" i="3"/>
  <c r="I22" i="3"/>
  <c r="AA22" i="3"/>
  <c r="U22" i="3"/>
  <c r="I23" i="3"/>
  <c r="X16" i="3"/>
  <c r="AD16" i="3"/>
  <c r="L22" i="3"/>
  <c r="X23" i="3"/>
  <c r="R23" i="3"/>
  <c r="L16" i="3"/>
  <c r="AG16" i="3"/>
  <c r="AD22" i="3"/>
  <c r="AA23" i="3"/>
  <c r="I21" i="3"/>
  <c r="X21" i="3"/>
  <c r="L21" i="3"/>
  <c r="AG21" i="3"/>
  <c r="O21" i="3"/>
  <c r="F21" i="3"/>
  <c r="AD21" i="3"/>
  <c r="U21" i="3"/>
  <c r="AA21" i="3"/>
  <c r="X14" i="3"/>
  <c r="AA14" i="3"/>
  <c r="R14" i="3"/>
  <c r="F14" i="3"/>
  <c r="L27" i="2"/>
  <c r="U14" i="3"/>
  <c r="AG14" i="3"/>
  <c r="I14" i="3"/>
  <c r="L14" i="3"/>
  <c r="O14" i="3"/>
  <c r="I19" i="3"/>
  <c r="F19" i="3"/>
  <c r="L19" i="3"/>
  <c r="AG19" i="3"/>
  <c r="AA19" i="3"/>
  <c r="O19" i="3"/>
  <c r="AD19" i="3"/>
  <c r="R19" i="3"/>
  <c r="I21" i="2"/>
  <c r="I22" i="2"/>
  <c r="D25" i="3"/>
  <c r="AD25" i="3" s="1"/>
  <c r="D15" i="3"/>
  <c r="AA15" i="3" s="1"/>
  <c r="I12" i="2"/>
  <c r="F9" i="2"/>
  <c r="D24" i="3"/>
  <c r="I25" i="2"/>
  <c r="D27" i="3"/>
  <c r="AD20" i="3"/>
  <c r="X20" i="3"/>
  <c r="R20" i="3"/>
  <c r="L20" i="3"/>
  <c r="AG20" i="3"/>
  <c r="F20" i="3"/>
  <c r="AA20" i="3"/>
  <c r="U20" i="3"/>
  <c r="I20" i="3"/>
  <c r="O20" i="3"/>
  <c r="L26" i="3"/>
  <c r="AD26" i="3"/>
  <c r="AG26" i="3"/>
  <c r="U26" i="3"/>
  <c r="F26" i="3"/>
  <c r="I26" i="3"/>
  <c r="O26" i="3"/>
  <c r="X26" i="3"/>
  <c r="AA26" i="3"/>
  <c r="U18" i="3"/>
  <c r="F18" i="3"/>
  <c r="AD18" i="3"/>
  <c r="R18" i="3"/>
  <c r="L18" i="3"/>
  <c r="I18" i="3"/>
  <c r="O18" i="3"/>
  <c r="AA18" i="3"/>
  <c r="AG18" i="3"/>
  <c r="X18" i="3"/>
  <c r="U25" i="3" l="1"/>
  <c r="F15" i="3"/>
  <c r="O25" i="3"/>
  <c r="I25" i="3"/>
  <c r="F25" i="3"/>
  <c r="I15" i="3"/>
  <c r="R25" i="3"/>
  <c r="L25" i="3"/>
  <c r="R15" i="3"/>
  <c r="X25" i="3"/>
  <c r="AA25" i="3"/>
  <c r="AG25" i="3"/>
  <c r="U15" i="3"/>
  <c r="AD15" i="3"/>
  <c r="AG15" i="3"/>
  <c r="X15" i="3"/>
  <c r="O15" i="3"/>
  <c r="I9" i="2"/>
  <c r="D12" i="3"/>
  <c r="AG24" i="3"/>
  <c r="R24" i="3"/>
  <c r="L24" i="3"/>
  <c r="O24" i="3"/>
  <c r="AD24" i="3"/>
  <c r="U24" i="3"/>
  <c r="AA24" i="3"/>
  <c r="F24" i="3"/>
  <c r="X24" i="3"/>
  <c r="I24" i="3"/>
  <c r="F27" i="3"/>
  <c r="R12" i="3" l="1"/>
  <c r="O12" i="3"/>
  <c r="F12" i="3"/>
  <c r="AG12" i="3"/>
  <c r="X12" i="3"/>
  <c r="I12" i="3"/>
  <c r="U12" i="3"/>
  <c r="AA12" i="3"/>
  <c r="AD12" i="3"/>
  <c r="L12" i="3"/>
  <c r="D28" i="3"/>
  <c r="I27" i="3"/>
  <c r="AD27" i="3"/>
  <c r="R27" i="3"/>
  <c r="X27" i="3"/>
  <c r="AA27" i="3"/>
  <c r="AG27" i="3"/>
  <c r="O27" i="3"/>
  <c r="L27" i="3"/>
  <c r="U27" i="3"/>
  <c r="U28" i="3" l="1"/>
  <c r="AG28" i="3"/>
  <c r="X28" i="3"/>
  <c r="O28" i="3"/>
  <c r="F28" i="3"/>
  <c r="I28" i="3"/>
  <c r="AA28" i="3"/>
  <c r="L28" i="3"/>
  <c r="D29" i="3"/>
  <c r="AD28" i="3"/>
  <c r="AG29" i="3" l="1"/>
  <c r="L29" i="3"/>
  <c r="I29" i="3"/>
  <c r="U29" i="3"/>
  <c r="AA29" i="3"/>
  <c r="AD29" i="3"/>
  <c r="X29" i="3"/>
  <c r="R29" i="3"/>
  <c r="O29" i="3"/>
  <c r="F29" i="3"/>
  <c r="W525" i="1" l="1"/>
  <c r="J103" i="1" l="1"/>
  <c r="J526" i="1" s="1"/>
  <c r="L103" i="1"/>
  <c r="H14" i="2" s="1"/>
  <c r="F14" i="2" l="1"/>
  <c r="F27" i="2" s="1"/>
  <c r="T27" i="2"/>
  <c r="J27" i="2"/>
  <c r="P27" i="2"/>
  <c r="N27" i="2"/>
  <c r="Z27" i="2"/>
  <c r="L526" i="1"/>
  <c r="H27" i="2"/>
  <c r="R27" i="2"/>
  <c r="V27" i="2"/>
  <c r="AB27" i="2"/>
  <c r="X27" i="2"/>
  <c r="AD27" i="2"/>
  <c r="AF27" i="2"/>
  <c r="I14" i="2" l="1"/>
  <c r="D17" i="3"/>
  <c r="X17" i="3" s="1"/>
  <c r="X30" i="3" s="1"/>
  <c r="M27" i="2"/>
  <c r="G10" i="2"/>
  <c r="E13" i="3" s="1"/>
  <c r="G9" i="2"/>
  <c r="E12" i="3" s="1"/>
  <c r="N530" i="1"/>
  <c r="G3" i="1"/>
  <c r="G11" i="2"/>
  <c r="E14" i="3" s="1"/>
  <c r="G26" i="2"/>
  <c r="E29" i="3" s="1"/>
  <c r="AE27" i="2"/>
  <c r="AC27" i="2"/>
  <c r="AG27" i="2"/>
  <c r="G20" i="2"/>
  <c r="E23" i="3" s="1"/>
  <c r="G24" i="2"/>
  <c r="E27" i="3" s="1"/>
  <c r="G21" i="2"/>
  <c r="E24" i="3" s="1"/>
  <c r="G13" i="2"/>
  <c r="E16" i="3" s="1"/>
  <c r="G12" i="2"/>
  <c r="E15" i="3" s="1"/>
  <c r="G16" i="2"/>
  <c r="E19" i="3" s="1"/>
  <c r="G22" i="2"/>
  <c r="E25" i="3" s="1"/>
  <c r="G17" i="2"/>
  <c r="E20" i="3" s="1"/>
  <c r="G19" i="2"/>
  <c r="E22" i="3" s="1"/>
  <c r="G14" i="2"/>
  <c r="E17" i="3" s="1"/>
  <c r="D30" i="3"/>
  <c r="G15" i="2"/>
  <c r="E18" i="3" s="1"/>
  <c r="G18" i="2"/>
  <c r="E21" i="3" s="1"/>
  <c r="G25" i="2"/>
  <c r="E28" i="3" s="1"/>
  <c r="G23" i="2"/>
  <c r="E26" i="3" s="1"/>
  <c r="I27" i="2"/>
  <c r="S27" i="2"/>
  <c r="O27" i="2"/>
  <c r="K27" i="2"/>
  <c r="Y27" i="2"/>
  <c r="W27" i="2"/>
  <c r="AA27" i="2"/>
  <c r="Q27" i="2"/>
  <c r="U27" i="2"/>
  <c r="AG17" i="3" l="1"/>
  <c r="AG30" i="3" s="1"/>
  <c r="AI30" i="3" s="1"/>
  <c r="F17" i="3"/>
  <c r="R17" i="3"/>
  <c r="R30" i="3" s="1"/>
  <c r="T30" i="3" s="1"/>
  <c r="AD17" i="3"/>
  <c r="AD30" i="3" s="1"/>
  <c r="AF30" i="3" s="1"/>
  <c r="U17" i="3"/>
  <c r="U30" i="3" s="1"/>
  <c r="W30" i="3" s="1"/>
  <c r="O17" i="3"/>
  <c r="O30" i="3" s="1"/>
  <c r="Q30" i="3" s="1"/>
  <c r="I17" i="3"/>
  <c r="I30" i="3" s="1"/>
  <c r="K30" i="3" s="1"/>
  <c r="L17" i="3"/>
  <c r="L30" i="3" s="1"/>
  <c r="N30" i="3" s="1"/>
  <c r="AA17" i="3"/>
  <c r="AA30" i="3" s="1"/>
  <c r="AC30" i="3" s="1"/>
  <c r="F2" i="10"/>
  <c r="F2" i="4"/>
  <c r="AI3" i="3"/>
  <c r="AC3" i="3"/>
  <c r="T3" i="3"/>
  <c r="K3" i="3"/>
  <c r="F30" i="3"/>
  <c r="Z30" i="3"/>
  <c r="G4" i="1"/>
  <c r="E3" i="10" s="1"/>
  <c r="G27" i="2"/>
  <c r="E30" i="3" s="1"/>
  <c r="AI4" i="3" l="1"/>
  <c r="AC4" i="3"/>
  <c r="T4" i="3"/>
  <c r="K4" i="3"/>
  <c r="E3" i="4"/>
  <c r="F31" i="3"/>
  <c r="E32" i="3" s="1"/>
  <c r="H30" i="3"/>
  <c r="H31" i="3" s="1"/>
  <c r="K31" i="3" s="1"/>
  <c r="N31" i="3" s="1"/>
  <c r="Q31" i="3" s="1"/>
  <c r="T31" i="3" s="1"/>
  <c r="W31" i="3" s="1"/>
  <c r="Z31" i="3" s="1"/>
  <c r="AC31" i="3" s="1"/>
  <c r="AF31" i="3" s="1"/>
  <c r="AI31" i="3" s="1"/>
  <c r="I31" i="3" l="1"/>
  <c r="L31" i="3" s="1"/>
  <c r="O31" i="3" l="1"/>
  <c r="R31" i="3" l="1"/>
  <c r="U31" i="3" l="1"/>
  <c r="X31" i="3" s="1"/>
  <c r="AA31" i="3" l="1"/>
  <c r="AD31" i="3" l="1"/>
  <c r="AG31" i="3" s="1"/>
</calcChain>
</file>

<file path=xl/sharedStrings.xml><?xml version="1.0" encoding="utf-8"?>
<sst xmlns="http://schemas.openxmlformats.org/spreadsheetml/2006/main" count="62567" uniqueCount="22753">
  <si>
    <t>Item</t>
  </si>
  <si>
    <t>Discriminação</t>
  </si>
  <si>
    <t>Preço (R$)</t>
  </si>
  <si>
    <t>Valor unitário Sem BDI</t>
  </si>
  <si>
    <t>Valor Unitário Com BDI</t>
  </si>
  <si>
    <t>Valor Total</t>
  </si>
  <si>
    <t>Código</t>
  </si>
  <si>
    <t>Proprietário: Prefeitura Municipal de Sorriso</t>
  </si>
  <si>
    <t>Obra: Escola Municipal de Sorriso</t>
  </si>
  <si>
    <t>Local: Avenida Blumenau Sul - Rota Sol</t>
  </si>
  <si>
    <t>Valor estimado final:</t>
  </si>
  <si>
    <t>Custo/m²:</t>
  </si>
  <si>
    <t>Data:</t>
  </si>
  <si>
    <t>Referência:</t>
  </si>
  <si>
    <t>SERVIÇOS PRELIMINARES</t>
  </si>
  <si>
    <t>SINAPI</t>
  </si>
  <si>
    <t>m²</t>
  </si>
  <si>
    <t xml:space="preserve">un </t>
  </si>
  <si>
    <t>un</t>
  </si>
  <si>
    <t>SINFRA</t>
  </si>
  <si>
    <t>h</t>
  </si>
  <si>
    <t>SUBTOTAL</t>
  </si>
  <si>
    <t>m³</t>
  </si>
  <si>
    <t>FUNDAÇÕES</t>
  </si>
  <si>
    <t>COBERTURA</t>
  </si>
  <si>
    <t>ESQUADRIAS</t>
  </si>
  <si>
    <t>REVESTIMENTOS</t>
  </si>
  <si>
    <t>PINTURA</t>
  </si>
  <si>
    <t>INSTALAÇÕES ELÉTRICAS - SPDA</t>
  </si>
  <si>
    <t xml:space="preserve">INSTALAÇÕES ELÉTRICAS </t>
  </si>
  <si>
    <t>m</t>
  </si>
  <si>
    <t>Refe-rência</t>
  </si>
  <si>
    <t>Qntdade</t>
  </si>
  <si>
    <t>Uni-dade</t>
  </si>
  <si>
    <t>sc</t>
  </si>
  <si>
    <t>PAREDES INTERNAS</t>
  </si>
  <si>
    <t>9.1.1</t>
  </si>
  <si>
    <t>PAREDES EXTERNAS</t>
  </si>
  <si>
    <t>9.2.1</t>
  </si>
  <si>
    <t>SERVIÇOS COMPLEMENTARES</t>
  </si>
  <si>
    <t xml:space="preserve">SINAPI </t>
  </si>
  <si>
    <t>TOTAL</t>
  </si>
  <si>
    <t>ITEM</t>
  </si>
  <si>
    <t>DESCCRIÇÃO</t>
  </si>
  <si>
    <t>CLIMATIZAÇÃO</t>
  </si>
  <si>
    <t>1.0</t>
  </si>
  <si>
    <t>CUSTOS INDIRETOS</t>
  </si>
  <si>
    <t>1.1</t>
  </si>
  <si>
    <t>Administração Central</t>
  </si>
  <si>
    <t>(AC)</t>
  </si>
  <si>
    <t>1.2</t>
  </si>
  <si>
    <t>Garantias e Seguros</t>
  </si>
  <si>
    <t>(G)</t>
  </si>
  <si>
    <t>1.3</t>
  </si>
  <si>
    <t>Riscos</t>
  </si>
  <si>
    <t>(RA)</t>
  </si>
  <si>
    <t>1.4</t>
  </si>
  <si>
    <t>Despesas Financeiras</t>
  </si>
  <si>
    <t>(DF)</t>
  </si>
  <si>
    <t>2.0</t>
  </si>
  <si>
    <t>TRIBUTOS (l)</t>
  </si>
  <si>
    <t>2.1</t>
  </si>
  <si>
    <t>Pis</t>
  </si>
  <si>
    <t>2.2</t>
  </si>
  <si>
    <t>Cofins</t>
  </si>
  <si>
    <t>2.3</t>
  </si>
  <si>
    <t xml:space="preserve">ISS </t>
  </si>
  <si>
    <t>3.0</t>
  </si>
  <si>
    <t>LUCRO (L)</t>
  </si>
  <si>
    <t>3.1</t>
  </si>
  <si>
    <t>Lucro</t>
  </si>
  <si>
    <t xml:space="preserve">Área: </t>
  </si>
  <si>
    <t>Telha térmica modelo trapezoidal em aço galvalume pré-pintada, núcleo isolante em EPS com forro metálico em aço galvalume</t>
  </si>
  <si>
    <t>Telha térmica modelo colonial em aço galvalume pré-pintada, núcleo isolante em EPS com forro metálico em aço galvalume</t>
  </si>
  <si>
    <t>Kg</t>
  </si>
  <si>
    <t>74254/002</t>
  </si>
  <si>
    <t>73942/002</t>
  </si>
  <si>
    <t>14.2</t>
  </si>
  <si>
    <t>14.3</t>
  </si>
  <si>
    <t>74138/003</t>
  </si>
  <si>
    <t>Papeleira cromada</t>
  </si>
  <si>
    <t>Saboneteira em vidro com suporte em aco inox</t>
  </si>
  <si>
    <t>Placas de sinalização de saída fotoluminsense conforme projeto</t>
  </si>
  <si>
    <t>Placas de sinalização de risco de incêndio fotolumisense conforme projeto</t>
  </si>
  <si>
    <t>Fornecimento e instalacao de acionador manual de alarme</t>
  </si>
  <si>
    <t>Fornecimento e instalcao de sirene audio-visual</t>
  </si>
  <si>
    <t>Fornecimento e instalcao de botoeira de alarme</t>
  </si>
  <si>
    <t>1.5</t>
  </si>
  <si>
    <t>2.4</t>
  </si>
  <si>
    <t>4.0</t>
  </si>
  <si>
    <t>4.1</t>
  </si>
  <si>
    <t>4.2</t>
  </si>
  <si>
    <t>4.3</t>
  </si>
  <si>
    <t>6.0</t>
  </si>
  <si>
    <t>6.1</t>
  </si>
  <si>
    <t>6.2</t>
  </si>
  <si>
    <t>6.3</t>
  </si>
  <si>
    <t>7.0</t>
  </si>
  <si>
    <t>7.1</t>
  </si>
  <si>
    <t>8.0</t>
  </si>
  <si>
    <t>8.2</t>
  </si>
  <si>
    <t>9.0</t>
  </si>
  <si>
    <t>9.1</t>
  </si>
  <si>
    <t>9.2</t>
  </si>
  <si>
    <t>10.0</t>
  </si>
  <si>
    <t>10.1</t>
  </si>
  <si>
    <t>10.2</t>
  </si>
  <si>
    <t>10.3</t>
  </si>
  <si>
    <t>13.0</t>
  </si>
  <si>
    <t>14.0</t>
  </si>
  <si>
    <t>14.1</t>
  </si>
  <si>
    <t>15.0</t>
  </si>
  <si>
    <t>16.0</t>
  </si>
  <si>
    <t>16.1</t>
  </si>
  <si>
    <t>16.2</t>
  </si>
  <si>
    <t>18.0</t>
  </si>
  <si>
    <t>18.1</t>
  </si>
  <si>
    <t>18.2</t>
  </si>
  <si>
    <t>18.3</t>
  </si>
  <si>
    <t>20.0</t>
  </si>
  <si>
    <t>20.1</t>
  </si>
  <si>
    <t>20.2</t>
  </si>
  <si>
    <t>20.3</t>
  </si>
  <si>
    <t>20.4</t>
  </si>
  <si>
    <t>DESCRIÇÃO</t>
  </si>
  <si>
    <t>%</t>
  </si>
  <si>
    <t>R$</t>
  </si>
  <si>
    <t>% ACUM.</t>
  </si>
  <si>
    <t>Segundo Acórdão 2622/2013 do Tribunal de Contas da União – TCU, o cálculo do BDI deve ser feito da seguinte maneira:</t>
  </si>
  <si>
    <t>AC  →  Administração Central</t>
  </si>
  <si>
    <t>S  →  Seguro</t>
  </si>
  <si>
    <t xml:space="preserve">R    →  Riscos </t>
  </si>
  <si>
    <t>G     →  Garantia</t>
  </si>
  <si>
    <t>DF    →  Despesas Financeiras</t>
  </si>
  <si>
    <t>L  →  Taxa de Lucro/Remuneração</t>
  </si>
  <si>
    <t>I  →  Incidência de Impostos (PIS, COFINS e ISS)</t>
  </si>
  <si>
    <t>19.1</t>
  </si>
  <si>
    <t>Hemigrafis ou Hera Roxa - fornecimento e plantio</t>
  </si>
  <si>
    <t>Jambo - fornecimento e plantio</t>
  </si>
  <si>
    <t>Kaizuka - fornecimento e plantio</t>
  </si>
  <si>
    <t>Palmeira Imperial - fornecimento e plantio</t>
  </si>
  <si>
    <t>Casca tratada - fornecimento e colocacao</t>
  </si>
  <si>
    <t>Condicionador de Ar Split Frio com 12.000 BTUs, com classificacao energetica A</t>
  </si>
  <si>
    <t>Condicionador de Ar Split Frio com 9.000 BTUs, com classificacao energetica A</t>
  </si>
  <si>
    <t>COMPOSIÇÕES ESCOLA MUNICIPAL ROTA DO SOL</t>
  </si>
  <si>
    <t>Item: CRT01</t>
  </si>
  <si>
    <t>Painel Isotérmico pré-pintado - fornecimento e instalação</t>
  </si>
  <si>
    <t>Descrição</t>
  </si>
  <si>
    <t>Unidade</t>
  </si>
  <si>
    <t>Coeficiente</t>
  </si>
  <si>
    <t xml:space="preserve">Valor </t>
  </si>
  <si>
    <t>Total</t>
  </si>
  <si>
    <t>EQUIPAMENTOS/MATERIAIS</t>
  </si>
  <si>
    <t>Cotação</t>
  </si>
  <si>
    <t>Painel Isotérmico pré-pintado</t>
  </si>
  <si>
    <t>Acabamentos</t>
  </si>
  <si>
    <t>Subtotal</t>
  </si>
  <si>
    <t>MÃO DE OBRA</t>
  </si>
  <si>
    <t>Pedreiro</t>
  </si>
  <si>
    <t>Ajudante de pedreiro</t>
  </si>
  <si>
    <t>Ajudante especializado</t>
  </si>
  <si>
    <t xml:space="preserve">TOTAL </t>
  </si>
  <si>
    <t>Item: CRT02</t>
  </si>
  <si>
    <t>Telha ALZ28/TP33/EPS30/FORRO/PRE28</t>
  </si>
  <si>
    <t>Fixação</t>
  </si>
  <si>
    <t>SINAPI /4750</t>
  </si>
  <si>
    <t>SINAPI/6127</t>
  </si>
  <si>
    <t>SINAPI/242</t>
  </si>
  <si>
    <t>Item: CRT03</t>
  </si>
  <si>
    <t>Telha colonial ALZ/26/POS/EPS30/FORRO/PRE28</t>
  </si>
  <si>
    <t>SINAPI/4750</t>
  </si>
  <si>
    <t>Item: CRT04</t>
  </si>
  <si>
    <t>Demarcação de quadra com Tinta Epoxi (m)</t>
  </si>
  <si>
    <t>SINAPI/7304</t>
  </si>
  <si>
    <t>Tinta Epoxi</t>
  </si>
  <si>
    <t>L</t>
  </si>
  <si>
    <t>SINAPI/4785</t>
  </si>
  <si>
    <t>Pintor para Tinta Epoxi</t>
  </si>
  <si>
    <t>Item: CRT05</t>
  </si>
  <si>
    <t>Calçada Tipo Paver</t>
  </si>
  <si>
    <t>Calçada tipo paver</t>
  </si>
  <si>
    <t>Item: CRT06</t>
  </si>
  <si>
    <t>Telha Translucida Leitosa Trapeizodal</t>
  </si>
  <si>
    <t>Item: CRT07</t>
  </si>
  <si>
    <t>Rodape em argamassa com agregado de alta resistencia, altura 10 cm</t>
  </si>
  <si>
    <t>SINAPI/236</t>
  </si>
  <si>
    <t>Agregado de alta resustencia para piso industrial cor cinza</t>
  </si>
  <si>
    <t>SINAPI/367</t>
  </si>
  <si>
    <t>Areia grossa</t>
  </si>
  <si>
    <t>m3</t>
  </si>
  <si>
    <t>SINAPI/1379</t>
  </si>
  <si>
    <t>Cimento Portland comum CO-II 32</t>
  </si>
  <si>
    <t>SINAPI/6111</t>
  </si>
  <si>
    <t>Servente</t>
  </si>
  <si>
    <t>Item: CRT08</t>
  </si>
  <si>
    <t>Bancada de granito cinza polido, e=2,5 cm</t>
  </si>
  <si>
    <t>SINAPI/11795</t>
  </si>
  <si>
    <t>Granito cinza polido para bancada, e=2,5 cm</t>
  </si>
  <si>
    <t>SINAPI/4755</t>
  </si>
  <si>
    <t>Marmorista</t>
  </si>
  <si>
    <t>Item: CRT09</t>
  </si>
  <si>
    <t>Vaso sanitario de louca branca sifonada para PNE, com tampa e acessorios</t>
  </si>
  <si>
    <t>Cotacao</t>
  </si>
  <si>
    <t>Tampo para vaso sanitario</t>
  </si>
  <si>
    <t>Vaso sanitario sifonado para PNE</t>
  </si>
  <si>
    <t>Acessorios e barras para banheiro PNE</t>
  </si>
  <si>
    <t>SINAPI/2696</t>
  </si>
  <si>
    <t>Encanador</t>
  </si>
  <si>
    <t>SINAPI/6115</t>
  </si>
  <si>
    <t>Ajudante</t>
  </si>
  <si>
    <t>Item: CRT10</t>
  </si>
  <si>
    <t>Papeleira em louca branca</t>
  </si>
  <si>
    <t>SINAPI/11703</t>
  </si>
  <si>
    <t>Item: CRT11</t>
  </si>
  <si>
    <t>Saboneteira em louca branca</t>
  </si>
  <si>
    <t>SINAPI/11758</t>
  </si>
  <si>
    <t>Item: CRT12</t>
  </si>
  <si>
    <t>Acionador manual de alarme</t>
  </si>
  <si>
    <t>SINAPI/2436</t>
  </si>
  <si>
    <t>Eletricista</t>
  </si>
  <si>
    <t>SINAPI/6113</t>
  </si>
  <si>
    <t>Ajudante de eletricista</t>
  </si>
  <si>
    <t>Item: CRT13</t>
  </si>
  <si>
    <t>Fornecimento e instalacao de central de deteccao de alarme completa</t>
  </si>
  <si>
    <t>Central de deteccao de alarme</t>
  </si>
  <si>
    <t>Item: CRT14</t>
  </si>
  <si>
    <t>Sirene audio-visual</t>
  </si>
  <si>
    <t>Item: CRT15</t>
  </si>
  <si>
    <t>Botoeira</t>
  </si>
  <si>
    <t>Item: CRT16</t>
  </si>
  <si>
    <t>Nobreak 3KVA</t>
  </si>
  <si>
    <t>Item: CRT17</t>
  </si>
  <si>
    <t>Vidro laminado 8mm, fornecimento e instalacao</t>
  </si>
  <si>
    <t>Vidro laminado 8mm</t>
  </si>
  <si>
    <t>SINAPI/10490</t>
  </si>
  <si>
    <t>Vidraceiro</t>
  </si>
  <si>
    <t>Item: CRT18</t>
  </si>
  <si>
    <t>Placa de ACM, inlusive estrutura metalica</t>
  </si>
  <si>
    <t>Item: CRT19</t>
  </si>
  <si>
    <t>Eletrocalha perfurada 50x50cm, tipo C</t>
  </si>
  <si>
    <t>Item: CRT20</t>
  </si>
  <si>
    <t>Reservatorio metalico tipo taca capacidade para 30.000 litros - inclusive fundacao em concreto armado</t>
  </si>
  <si>
    <t>Reservatorio metalico tipo taca , capacidade para 30.000 litros</t>
  </si>
  <si>
    <t>Armacao de aco CA 60, inclusive dobra/ corte/ fornecimento/ colocacao</t>
  </si>
  <si>
    <t>kg</t>
  </si>
  <si>
    <t>Armacao de aco CA 50, inclusive dobra/ corte/ fornecimento/ colocacao</t>
  </si>
  <si>
    <t>Concreto usinado fck= 25 Mpa, inclusive lancamento e adensamento</t>
  </si>
  <si>
    <t>Item: CRT21</t>
  </si>
  <si>
    <t>Tubulacao de ar condicionado, inclusive drenagem, para Ar-condicionado 12.000 BTUs</t>
  </si>
  <si>
    <t>Tubulacao de ar condicionado, inclusive drenagem</t>
  </si>
  <si>
    <t>Item: CRT22</t>
  </si>
  <si>
    <t>Morreia ou Formio Verde - fornecimento e plantio</t>
  </si>
  <si>
    <t>Morreia ou Formio Verde</t>
  </si>
  <si>
    <t>SINAPI/25964</t>
  </si>
  <si>
    <t>Jardineiro</t>
  </si>
  <si>
    <t>Item: CRT23</t>
  </si>
  <si>
    <t>Hemigrafis ou Hera Roxa</t>
  </si>
  <si>
    <t>Item: CRT24</t>
  </si>
  <si>
    <t xml:space="preserve">Jambo </t>
  </si>
  <si>
    <t>Item: CRT25</t>
  </si>
  <si>
    <t>Item: CRT26</t>
  </si>
  <si>
    <t>Pedra Grande - fornecimento e colocacao</t>
  </si>
  <si>
    <t xml:space="preserve">Pedra Grande </t>
  </si>
  <si>
    <t>Item: CRT27</t>
  </si>
  <si>
    <t xml:space="preserve">Casca tratada  </t>
  </si>
  <si>
    <t>Item: CRT28</t>
  </si>
  <si>
    <t>Palmeira Imperial</t>
  </si>
  <si>
    <t>Item: CRT29</t>
  </si>
  <si>
    <t>Pedra Brita</t>
  </si>
  <si>
    <t>Item: CRT31</t>
  </si>
  <si>
    <t>Item: CRT32</t>
  </si>
  <si>
    <t>Item: CRT33</t>
  </si>
  <si>
    <t>Item: CRT34</t>
  </si>
  <si>
    <t>Tubulacao de ar condicionado, inclusive drenagem, para Ar-condicionado 9.000 BTUs</t>
  </si>
  <si>
    <t>Item: CRT35</t>
  </si>
  <si>
    <t>VALOR (R$) 
BDI INCLUSO</t>
  </si>
  <si>
    <t>PORTAS</t>
  </si>
  <si>
    <t>JANELAS</t>
  </si>
  <si>
    <t>ENTRADA DE ENERGIA</t>
  </si>
  <si>
    <t>CJ</t>
  </si>
  <si>
    <t>CABOS</t>
  </si>
  <si>
    <t>ELETRODUTOS</t>
  </si>
  <si>
    <t>PAREDES</t>
  </si>
  <si>
    <t>JANELAS*</t>
  </si>
  <si>
    <t>ALVENARIA</t>
  </si>
  <si>
    <t xml:space="preserve">REVESTIMENTOS DE PAREDES </t>
  </si>
  <si>
    <t>PAREDES DE GESSO</t>
  </si>
  <si>
    <t>DIVISÓRIAS SANITÁRIAS</t>
  </si>
  <si>
    <t>REVESTIMENTOS DE PISOS</t>
  </si>
  <si>
    <t>FORROS</t>
  </si>
  <si>
    <t>IMPERMEABILIZAÇÃO</t>
  </si>
  <si>
    <t>CÓD.</t>
  </si>
  <si>
    <t>ALTURA</t>
  </si>
  <si>
    <t>LARGURA</t>
  </si>
  <si>
    <t>ÁREA</t>
  </si>
  <si>
    <t>ÁREA EXT.</t>
  </si>
  <si>
    <t>UNI.</t>
  </si>
  <si>
    <t>VÃO</t>
  </si>
  <si>
    <t>VÃO EXP.</t>
  </si>
  <si>
    <t xml:space="preserve">ALTURA </t>
  </si>
  <si>
    <t>ÁREA EFETIVA</t>
  </si>
  <si>
    <t>CHAPISCO/EMBOÇO</t>
  </si>
  <si>
    <t>REBOCO</t>
  </si>
  <si>
    <t>REVEST. CERÂMICO EXTERNO 10 x 10</t>
  </si>
  <si>
    <t>REVEST. CERÂMICO INTERNO 10 x 10</t>
  </si>
  <si>
    <t>PINTURA EM PAREDE</t>
  </si>
  <si>
    <t>PINTURA E EMASSAMENTO</t>
  </si>
  <si>
    <t>INT.</t>
  </si>
  <si>
    <t>EXT.</t>
  </si>
  <si>
    <t>REG. E COMPACTAÇÃO</t>
  </si>
  <si>
    <t>LASTRO</t>
  </si>
  <si>
    <t>CONTRAPISO</t>
  </si>
  <si>
    <t>PISO ANTI-DERRAPANTE</t>
  </si>
  <si>
    <t>PISO PORCELANATO</t>
  </si>
  <si>
    <t>LAJE REBOCADA*</t>
  </si>
  <si>
    <t>GESSO ACARTONADO</t>
  </si>
  <si>
    <t>VIGAS BALDRAME</t>
  </si>
  <si>
    <t>-</t>
  </si>
  <si>
    <t>1G</t>
  </si>
  <si>
    <t>D1</t>
  </si>
  <si>
    <t>2G</t>
  </si>
  <si>
    <t>D2</t>
  </si>
  <si>
    <t>3G</t>
  </si>
  <si>
    <t>D3</t>
  </si>
  <si>
    <t>*APENAS WC PÚBLICO</t>
  </si>
  <si>
    <t>4G</t>
  </si>
  <si>
    <t>D4</t>
  </si>
  <si>
    <t>5G</t>
  </si>
  <si>
    <t>D5</t>
  </si>
  <si>
    <t>6G</t>
  </si>
  <si>
    <t>D6</t>
  </si>
  <si>
    <t>ANTI-DER. LOCAL</t>
  </si>
  <si>
    <t>ÁREA TOTAL</t>
  </si>
  <si>
    <t>7G</t>
  </si>
  <si>
    <t>D7</t>
  </si>
  <si>
    <t>LAVABOS</t>
  </si>
  <si>
    <t>8G</t>
  </si>
  <si>
    <t>D8</t>
  </si>
  <si>
    <t>WC PÚBLICO</t>
  </si>
  <si>
    <t>9G</t>
  </si>
  <si>
    <t>D9</t>
  </si>
  <si>
    <t>WC SERVIDOR</t>
  </si>
  <si>
    <t>10G</t>
  </si>
  <si>
    <t>D10</t>
  </si>
  <si>
    <t>ABRIGO COBERTO</t>
  </si>
  <si>
    <t>11G</t>
  </si>
  <si>
    <t>D11</t>
  </si>
  <si>
    <t>12G</t>
  </si>
  <si>
    <t>D12</t>
  </si>
  <si>
    <t>13G</t>
  </si>
  <si>
    <t>D13</t>
  </si>
  <si>
    <t>14G</t>
  </si>
  <si>
    <t>D14</t>
  </si>
  <si>
    <t>15G</t>
  </si>
  <si>
    <t>D15</t>
  </si>
  <si>
    <t>16G</t>
  </si>
  <si>
    <t>D16</t>
  </si>
  <si>
    <t>D17</t>
  </si>
  <si>
    <t>D18</t>
  </si>
  <si>
    <t>JANELA</t>
  </si>
  <si>
    <t>QUANT.</t>
  </si>
  <si>
    <t>D19</t>
  </si>
  <si>
    <t>J1</t>
  </si>
  <si>
    <t>D20</t>
  </si>
  <si>
    <t>J2</t>
  </si>
  <si>
    <t>D21</t>
  </si>
  <si>
    <t>J3</t>
  </si>
  <si>
    <t>D22</t>
  </si>
  <si>
    <t>P03</t>
  </si>
  <si>
    <t>J4</t>
  </si>
  <si>
    <t>D23</t>
  </si>
  <si>
    <t>J5</t>
  </si>
  <si>
    <t>D24</t>
  </si>
  <si>
    <t>J6</t>
  </si>
  <si>
    <t>D25</t>
  </si>
  <si>
    <t>J03</t>
  </si>
  <si>
    <t>J7</t>
  </si>
  <si>
    <t>D26</t>
  </si>
  <si>
    <t>D27</t>
  </si>
  <si>
    <t>D28</t>
  </si>
  <si>
    <t>J02</t>
  </si>
  <si>
    <t>D29</t>
  </si>
  <si>
    <t>D30</t>
  </si>
  <si>
    <t>P1</t>
  </si>
  <si>
    <t>D31</t>
  </si>
  <si>
    <t>P2</t>
  </si>
  <si>
    <t>D32</t>
  </si>
  <si>
    <t>P3</t>
  </si>
  <si>
    <t>D33</t>
  </si>
  <si>
    <t>P4</t>
  </si>
  <si>
    <t>D34</t>
  </si>
  <si>
    <t>P5</t>
  </si>
  <si>
    <t>D35</t>
  </si>
  <si>
    <t>P6</t>
  </si>
  <si>
    <t>D36</t>
  </si>
  <si>
    <t>P7</t>
  </si>
  <si>
    <t>Ʃ=</t>
  </si>
  <si>
    <t>J04</t>
  </si>
  <si>
    <t>PH1</t>
  </si>
  <si>
    <t>PH2</t>
  </si>
  <si>
    <t>PH3</t>
  </si>
  <si>
    <t>PH4</t>
  </si>
  <si>
    <t>PH5</t>
  </si>
  <si>
    <t>PH6</t>
  </si>
  <si>
    <t>PH7</t>
  </si>
  <si>
    <t>PH8</t>
  </si>
  <si>
    <t>PH9</t>
  </si>
  <si>
    <t>PH10</t>
  </si>
  <si>
    <t>PV1</t>
  </si>
  <si>
    <t>PV2</t>
  </si>
  <si>
    <t>PV3</t>
  </si>
  <si>
    <t>PV4</t>
  </si>
  <si>
    <t>PV5</t>
  </si>
  <si>
    <t>PV6</t>
  </si>
  <si>
    <t>PV7</t>
  </si>
  <si>
    <t>PH11</t>
  </si>
  <si>
    <t>* Descontados vãos acima de 1,5m²</t>
  </si>
  <si>
    <t>J05</t>
  </si>
  <si>
    <t>J01</t>
  </si>
  <si>
    <t>P10</t>
  </si>
  <si>
    <t>PH12</t>
  </si>
  <si>
    <t>PH13</t>
  </si>
  <si>
    <t>PH14</t>
  </si>
  <si>
    <t>PH15</t>
  </si>
  <si>
    <t>PH16</t>
  </si>
  <si>
    <t>PV8</t>
  </si>
  <si>
    <t>PV9</t>
  </si>
  <si>
    <t>PV10</t>
  </si>
  <si>
    <t>PV11</t>
  </si>
  <si>
    <t>PV12</t>
  </si>
  <si>
    <t>PV13</t>
  </si>
  <si>
    <t>PV14</t>
  </si>
  <si>
    <t>J08</t>
  </si>
  <si>
    <t>PD1</t>
  </si>
  <si>
    <t>PD2</t>
  </si>
  <si>
    <t>PD3</t>
  </si>
  <si>
    <t>PD4</t>
  </si>
  <si>
    <t>PD5</t>
  </si>
  <si>
    <t>PD6</t>
  </si>
  <si>
    <t>PD7</t>
  </si>
  <si>
    <t>PD8</t>
  </si>
  <si>
    <t>PD9</t>
  </si>
  <si>
    <t>PD10</t>
  </si>
  <si>
    <t>PD11</t>
  </si>
  <si>
    <t>PD12</t>
  </si>
  <si>
    <t>PD13</t>
  </si>
  <si>
    <t>PD14</t>
  </si>
  <si>
    <t>PD15</t>
  </si>
  <si>
    <t>PD16</t>
  </si>
  <si>
    <t>PD17</t>
  </si>
  <si>
    <t>PD18</t>
  </si>
  <si>
    <t>PD19</t>
  </si>
  <si>
    <t>PD20</t>
  </si>
  <si>
    <t>PD21</t>
  </si>
  <si>
    <t>PD22</t>
  </si>
  <si>
    <t>PD23</t>
  </si>
  <si>
    <t>PD24</t>
  </si>
  <si>
    <t>PD25</t>
  </si>
  <si>
    <t>PD26</t>
  </si>
  <si>
    <t>PD27</t>
  </si>
  <si>
    <t>PD28</t>
  </si>
  <si>
    <t>PD29</t>
  </si>
  <si>
    <t>PD30</t>
  </si>
  <si>
    <t>PD31</t>
  </si>
  <si>
    <t>PD32</t>
  </si>
  <si>
    <t>PD33</t>
  </si>
  <si>
    <t>EXTRAS</t>
  </si>
  <si>
    <t>PD34</t>
  </si>
  <si>
    <t>PD35</t>
  </si>
  <si>
    <t>PD36</t>
  </si>
  <si>
    <t>P06</t>
  </si>
  <si>
    <t>J09</t>
  </si>
  <si>
    <t>P04</t>
  </si>
  <si>
    <t>AZULEJO INTERNO 20x40</t>
  </si>
  <si>
    <t>SORRISO</t>
  </si>
  <si>
    <t>UN</t>
  </si>
  <si>
    <t>KG</t>
  </si>
  <si>
    <t>H</t>
  </si>
  <si>
    <t>M</t>
  </si>
  <si>
    <t>M3</t>
  </si>
  <si>
    <t>M2</t>
  </si>
  <si>
    <t>PEDREIRO</t>
  </si>
  <si>
    <t>CIMENTO BRANCO</t>
  </si>
  <si>
    <t>LUMINÁRIAS</t>
  </si>
  <si>
    <t>INTERRUPTORES E TOMADAS</t>
  </si>
  <si>
    <t>TETOS</t>
  </si>
  <si>
    <t>9.3</t>
  </si>
  <si>
    <t>9.3.1</t>
  </si>
  <si>
    <t>PS - 012</t>
  </si>
  <si>
    <t>PS - 009</t>
  </si>
  <si>
    <t>PS - 011</t>
  </si>
  <si>
    <t>CABO DE COBRE NU 50MM2 - FORNECIMENTO E INSTALACAO</t>
  </si>
  <si>
    <t>INSTALAÇÕES ELÉTRICAS DE CABEAMENTO DE LÓGICA E TELEFONIA</t>
  </si>
  <si>
    <t>QUADROS E RACK</t>
  </si>
  <si>
    <t>17.0</t>
  </si>
  <si>
    <t>17.1</t>
  </si>
  <si>
    <t>17.2</t>
  </si>
  <si>
    <t>17.3</t>
  </si>
  <si>
    <t>17.4</t>
  </si>
  <si>
    <t>17.5</t>
  </si>
  <si>
    <t>17.6</t>
  </si>
  <si>
    <t>17.7</t>
  </si>
  <si>
    <t>18.1.1</t>
  </si>
  <si>
    <t>18.1.2</t>
  </si>
  <si>
    <t>18.2.1</t>
  </si>
  <si>
    <t>18.2.2</t>
  </si>
  <si>
    <t>18.2.3</t>
  </si>
  <si>
    <t>18.3.1</t>
  </si>
  <si>
    <t>18.3.2</t>
  </si>
  <si>
    <t>19.0</t>
  </si>
  <si>
    <t>FATURAMENTO SIMPLES</t>
  </si>
  <si>
    <t>FATURAMENTO ACUMULADO</t>
  </si>
  <si>
    <r>
      <t xml:space="preserve">UN: </t>
    </r>
    <r>
      <rPr>
        <sz val="9"/>
        <color rgb="FF000000"/>
        <rFont val="Gill Sans MT"/>
        <family val="2"/>
      </rPr>
      <t>M2</t>
    </r>
  </si>
  <si>
    <t>COEF.</t>
  </si>
  <si>
    <t>CUSTO UNIT.</t>
  </si>
  <si>
    <t>CUSTO TOTAL</t>
  </si>
  <si>
    <t>TOTAL (A)</t>
  </si>
  <si>
    <t>MATERIAL/SUB-CONTRATADO</t>
  </si>
  <si>
    <t xml:space="preserve">COEF. </t>
  </si>
  <si>
    <t xml:space="preserve">TOTAL (C) </t>
  </si>
  <si>
    <t xml:space="preserve">CUSTO DIRETO TOTAL </t>
  </si>
  <si>
    <r>
      <t xml:space="preserve">UN: </t>
    </r>
    <r>
      <rPr>
        <sz val="9"/>
        <color rgb="FF000000"/>
        <rFont val="Gill Sans MT"/>
        <family val="2"/>
      </rPr>
      <t>UN</t>
    </r>
  </si>
  <si>
    <r>
      <t xml:space="preserve">UN: </t>
    </r>
    <r>
      <rPr>
        <sz val="9"/>
        <color rgb="FF000000"/>
        <rFont val="Gill Sans MT"/>
        <family val="2"/>
      </rPr>
      <t>M3</t>
    </r>
  </si>
  <si>
    <t>EQUIPAMENTO</t>
  </si>
  <si>
    <t xml:space="preserve">TOTAL (B) </t>
  </si>
  <si>
    <t>SER.CG: CONJUNTO SANITÁRIO PARA DEFICIENTES FÍSICOS, COM BACIA SANITÁRIA, LAVATÓRIO, BARRAS DE APOIO E ACESSÓRIOS</t>
  </si>
  <si>
    <r>
      <t xml:space="preserve">UN: </t>
    </r>
    <r>
      <rPr>
        <sz val="9"/>
        <color rgb="FF000000"/>
        <rFont val="Gill Sans MT"/>
        <family val="2"/>
      </rPr>
      <t>M</t>
    </r>
  </si>
  <si>
    <t>SER.CG: BANCADA DE GRANITO CINZA POLIDO PARA PIA, LARGURA 60CM, COM RODABANCA DE 10CM E RESSALTO DE CONTENÇÃO DE ÁGUA DE 5CM - FORNECIMENTO E INSTALAÇÃO. AF_12/2013_P</t>
  </si>
  <si>
    <t>SER.CG: JANELA DE CORRER 2 FOLHAS - 1,20 X 1,00M, SENDO UMA FOLHA FIXA E UMA DE CORRER, PARA VIDRO TEMPERADO FUMÊ 8MM EM ALUMINIO ANODIZADO, INCLUINDO COMPONENTES PARA INSTALAÇÃO E FECHADURA - FORNECIMENTO E INSTALAÇÃO.</t>
  </si>
  <si>
    <t>SER.CG: JANELA DE CORRER 4 FOLHAS - 1,50 x 1,00M , SENDO DUAS FOLHAS FIXAS E DUAS DE CORRER, PARA VIDRO TEMPERADO FUMÊ 8MM EM ALUMINIO ANODIZADO, INCLUINDO COMPONENTES PARA INSTALAÇÃO E FECHADURA - FORNECIMENTO E INSTALAÇÃO.</t>
  </si>
  <si>
    <t>SER.CG: VIDRO FIXO TEMPERADO FUMÊ 8MM EM ALUMINIO ANODIZADO - FORNECIMENTO E INSTALAÇÃO.</t>
  </si>
  <si>
    <t>COMPOSIÇÕES DE SERVIÇOS - PREFEITURA MUNICIPAL DE SORRISO</t>
  </si>
  <si>
    <t>Contribuição Previdenciária - Lei 12.546/2013</t>
  </si>
  <si>
    <t>BDI - Fornecimento de Equipamentos</t>
  </si>
  <si>
    <t>BDI - Serviços de Engenharia</t>
  </si>
  <si>
    <t>CUSTOS DE ADMINISTRAÇÃO</t>
  </si>
  <si>
    <t>Seguro de Risco</t>
  </si>
  <si>
    <t>Vigilância</t>
  </si>
  <si>
    <t>Garantia</t>
  </si>
  <si>
    <t>Outros</t>
  </si>
  <si>
    <t>Lucro na Intermediação</t>
  </si>
  <si>
    <t>TAXA TOTAL DE BDI - Fornecimento de Equipamentos</t>
  </si>
  <si>
    <t>TAXA TOTAL DE BDI - Serviços de Engenharia</t>
  </si>
  <si>
    <t>BDI Incidente</t>
  </si>
  <si>
    <t>Local:</t>
  </si>
  <si>
    <t>P01</t>
  </si>
  <si>
    <t>P02</t>
  </si>
  <si>
    <t>P05</t>
  </si>
  <si>
    <t>J07</t>
  </si>
  <si>
    <t>P07</t>
  </si>
  <si>
    <t>P08</t>
  </si>
  <si>
    <t>P09</t>
  </si>
  <si>
    <t>PH17</t>
  </si>
  <si>
    <t>PH18</t>
  </si>
  <si>
    <t>P11</t>
  </si>
  <si>
    <t>PH19</t>
  </si>
  <si>
    <t>PH20</t>
  </si>
  <si>
    <t>PH21</t>
  </si>
  <si>
    <t>PH22</t>
  </si>
  <si>
    <t>PH23</t>
  </si>
  <si>
    <t>PH24</t>
  </si>
  <si>
    <t>PH25</t>
  </si>
  <si>
    <t>PH26</t>
  </si>
  <si>
    <t>PH27</t>
  </si>
  <si>
    <t>PH28</t>
  </si>
  <si>
    <t>PH29</t>
  </si>
  <si>
    <t>PH30</t>
  </si>
  <si>
    <t>PH31</t>
  </si>
  <si>
    <t>PH32</t>
  </si>
  <si>
    <t>PH33</t>
  </si>
  <si>
    <t>PH34</t>
  </si>
  <si>
    <t>PH35</t>
  </si>
  <si>
    <t>PH36</t>
  </si>
  <si>
    <t>PH37</t>
  </si>
  <si>
    <t>PH38</t>
  </si>
  <si>
    <t>PH39</t>
  </si>
  <si>
    <t>PH40</t>
  </si>
  <si>
    <t>PH41</t>
  </si>
  <si>
    <t>PH42</t>
  </si>
  <si>
    <t>PH43</t>
  </si>
  <si>
    <t>PH44</t>
  </si>
  <si>
    <t>PH45</t>
  </si>
  <si>
    <t>PH46</t>
  </si>
  <si>
    <t>PH47</t>
  </si>
  <si>
    <t>PH48</t>
  </si>
  <si>
    <t>PH49</t>
  </si>
  <si>
    <t>PH50</t>
  </si>
  <si>
    <t>PH51</t>
  </si>
  <si>
    <t>PH52</t>
  </si>
  <si>
    <t>PH53</t>
  </si>
  <si>
    <t>PH54</t>
  </si>
  <si>
    <t>PH55</t>
  </si>
  <si>
    <t>PH56</t>
  </si>
  <si>
    <t>PH57</t>
  </si>
  <si>
    <t>PH58</t>
  </si>
  <si>
    <t>PH59</t>
  </si>
  <si>
    <t>PH60</t>
  </si>
  <si>
    <t>PH61</t>
  </si>
  <si>
    <t>PH62</t>
  </si>
  <si>
    <t>PH63</t>
  </si>
  <si>
    <t>PH64</t>
  </si>
  <si>
    <t>PH65</t>
  </si>
  <si>
    <t>PH66</t>
  </si>
  <si>
    <t>PH67</t>
  </si>
  <si>
    <t>PH68</t>
  </si>
  <si>
    <t>PH69</t>
  </si>
  <si>
    <t>PH70</t>
  </si>
  <si>
    <t>PD37</t>
  </si>
  <si>
    <t>PD38</t>
  </si>
  <si>
    <t>PPH1</t>
  </si>
  <si>
    <t>PPH2</t>
  </si>
  <si>
    <t>PPH3</t>
  </si>
  <si>
    <t>PPH4</t>
  </si>
  <si>
    <t>PPH5</t>
  </si>
  <si>
    <t>PPH6</t>
  </si>
  <si>
    <t>PPH7</t>
  </si>
  <si>
    <t>PPH8</t>
  </si>
  <si>
    <t>PPH9</t>
  </si>
  <si>
    <t>PPH10</t>
  </si>
  <si>
    <t>PPH11</t>
  </si>
  <si>
    <t>PPV1</t>
  </si>
  <si>
    <t>PPV2</t>
  </si>
  <si>
    <t>PPV3</t>
  </si>
  <si>
    <t>PPV4</t>
  </si>
  <si>
    <t>PPV5</t>
  </si>
  <si>
    <t>PPV6</t>
  </si>
  <si>
    <t>PPV7</t>
  </si>
  <si>
    <t>PPV8</t>
  </si>
  <si>
    <t>PPV9</t>
  </si>
  <si>
    <t>8.3</t>
  </si>
  <si>
    <t>PELE DE VIDRO</t>
  </si>
  <si>
    <t>18.2.6</t>
  </si>
  <si>
    <t>QUADROS E CAIXAS REDE ELÉTRICA</t>
  </si>
  <si>
    <t>DISJUNTORES Tipo DIN</t>
  </si>
  <si>
    <t>18.2.4</t>
  </si>
  <si>
    <t>18.2.5</t>
  </si>
  <si>
    <t>18.3.3</t>
  </si>
  <si>
    <t>TOMADAS E ACESSORIOS</t>
  </si>
  <si>
    <t>ELETROCALHAS</t>
  </si>
  <si>
    <t>TALA PLANA PERFURADA 100mm</t>
  </si>
  <si>
    <t>TALA PLANA PERFURADA 50mm</t>
  </si>
  <si>
    <t>19.2</t>
  </si>
  <si>
    <t>21.0</t>
  </si>
  <si>
    <t xml:space="preserve">169,20 metros lineares de azulejo x </t>
  </si>
  <si>
    <t>13.1.1</t>
  </si>
  <si>
    <t>PAREDES ESPECIAIS</t>
  </si>
  <si>
    <t>PS - 034</t>
  </si>
  <si>
    <t>9.1.4</t>
  </si>
  <si>
    <t>9.1.5</t>
  </si>
  <si>
    <t>INSTALAÇÕES DE SISTEMA DE EMERGENCIA E SEGURANÇA CONTRA INCENDIO</t>
  </si>
  <si>
    <t>19.1.4</t>
  </si>
  <si>
    <t>19.1.5</t>
  </si>
  <si>
    <t>19.1.6</t>
  </si>
  <si>
    <t>19.2.1</t>
  </si>
  <si>
    <t>19.2.2</t>
  </si>
  <si>
    <t>19.2.3</t>
  </si>
  <si>
    <t>REGISTROS E CONEXÕES</t>
  </si>
  <si>
    <t>LOUÇAS</t>
  </si>
  <si>
    <t>METAIS E ACESSÓRIOS</t>
  </si>
  <si>
    <t>DIVISÓRIAS E GRANITO</t>
  </si>
  <si>
    <t>COMPACTACAO MECANICA A 100% DO PROCTOR NORMAL - PAVIMENTACAO URBANA</t>
  </si>
  <si>
    <t>LOUÇAS, METAIS E ACESSÓRIOS</t>
  </si>
  <si>
    <t xml:space="preserve"> REATERRO DE VALA/CAVA COMPACTADA A MACO EM CAMADAS DE 20CM ( EM BECOS DE ATÉ 2,50M DE LARGURA EM FAVELAS)</t>
  </si>
  <si>
    <t>MÊS</t>
  </si>
  <si>
    <t>CONCRETAGEM DE SAPATAS, FCK 25 MPA, COM USO DE BOMBA  LANÇAMENTO, ADENSAMENTO E ACABAMENTO.</t>
  </si>
  <si>
    <t>CÓDIGO SINAPI</t>
  </si>
  <si>
    <t>SERVENTE DE OBRAS</t>
  </si>
  <si>
    <t>LIMPEZA FINAL DA OBRA</t>
  </si>
  <si>
    <t>SERVENTE COM ENCARGOS COMPLEMENTARES</t>
  </si>
  <si>
    <t>AUXILIAR DE PEDREIRO</t>
  </si>
  <si>
    <t>CARPINTEIRO AUXILIAR</t>
  </si>
  <si>
    <t>PEDRA BRITADA N. 1 (9,5 a 19 MM) POSTO PEDREIRA/FORNECEDOR, SEM FRETE</t>
  </si>
  <si>
    <t>PEDRA BRITADA N. 2 (19 A 38 MM) POSTO PEDREIRA/FORNECEDOR, SEM FRETE</t>
  </si>
  <si>
    <t>AREIA MEDIA - POSTO JAZIDA/FORNECEDOR (RETIRADO NA JAZIDA, SEM TRANSPORTE)</t>
  </si>
  <si>
    <t>PREGO DE ACO POLIDO COM CABECA 18 X 27 (2 1/2 X 10)</t>
  </si>
  <si>
    <t>DESMOLDANTE PROTETOR PARA FORMAS DE MADEIRA, DE BASE OLEOSA EMULSIONADA EM AGUA</t>
  </si>
  <si>
    <t>ENCANADOR OU BOMBEIRO HIDRÁULICO COM ENCARGOS COMPLEMENTARES</t>
  </si>
  <si>
    <t>SIFAO PLASTICO FLEXIVEL SAIDA VERTICAL PARA COLUNA LAVATORIO, 1 X 1.1/2 "</t>
  </si>
  <si>
    <t>MASSA PLASTICA PARA MARMORE/GRANITO</t>
  </si>
  <si>
    <t>BUCHA DE NYLON SEM ABA S10, COM PARAFUSO DE 6,10 X 65 MM EM ACO ZINCADO COM ROSCA SOBERBA, CABECA CHATA E FENDA PHILLIPS</t>
  </si>
  <si>
    <t>SERRALHEIRO COM ENCARGOS COMPLEMENTARES</t>
  </si>
  <si>
    <t>CALHA EM CHAPA DE AÇO GALVANIZADO NÚMERO 24, DESENVOLVIMENTO DE 50 CM, INCLUSO TRANSPORTE VERTICAL. AF_07/2019</t>
  </si>
  <si>
    <t>RUFO EM CHAPA DE AÇO GALVANIZADO NÚMERO 24, CORTE DE 25 CM, INCLUSO TRANSPORTE VERTICAL. AF_07/2019</t>
  </si>
  <si>
    <r>
      <t xml:space="preserve">UN: </t>
    </r>
    <r>
      <rPr>
        <sz val="9"/>
        <color rgb="FF000000"/>
        <rFont val="Gill Sans MT"/>
        <family val="2"/>
      </rPr>
      <t>UNIDADE</t>
    </r>
  </si>
  <si>
    <t>CAL HIDRATADA CH-I PARA ARGAMASSAS</t>
  </si>
  <si>
    <t>VIDRO TEMPERADO VERDE E = 10 MM, SEM COLOCACAO</t>
  </si>
  <si>
    <t>VIDRO TEMPERADO VERDE E = 8 MM, SEM COLOCACAO</t>
  </si>
  <si>
    <t>CHP</t>
  </si>
  <si>
    <t>VIBRADOR DE IMERSÃO, DIÂMETRO DE PONTEIRA 45MM, MOTOR ELÉTRICO TRIFÁSICO POTÊNCIA DE 2 CV - CHP DIURNO. AF_06/2015</t>
  </si>
  <si>
    <t>COTAÇÃO</t>
  </si>
  <si>
    <t>EXECUÇÃO DE PÁTIO/ESTACIONAMENTO EM PISO INTERTRAVADO, COM BLOCO RETANGULAR COR NATURAL DE 20 X 10 CM, ESPESSURA 6 CM. AF_12/2015</t>
  </si>
  <si>
    <t>APLICAÇÃO MANUAL DE PINTURA COM TINTA TEXTURIZADA ACRÍLICA EM PAREDES EXTERNAS DE CASAS, UMA COR. AF_06/2014</t>
  </si>
  <si>
    <t>APLICAÇÃO MANUAL DE FUNDO SELADOR ACRÍLICO EM PANOS COM PRESENÇA DE VÃOS DE EDIFÍCIOS DE MÚLTIPLOS PAVIMENTOS. AF_06/2014</t>
  </si>
  <si>
    <t>APLICAÇÃO E LIXAMENTO DE MASSA LÁTEX EM TETO, DUAS DEMÃOS. AF_06/2014</t>
  </si>
  <si>
    <t>ENERGIA ELETRICA ATE 2000 KWH INDUSTRIAL, SEM DEMANDA</t>
  </si>
  <si>
    <t>CONCRETAGEM DE VIGAS E LAJES, FCK=25 MPA, PARA LAJES PREMOLDADAS COM USO DE BOMBA EM EDIFICAÇÃO COM ÁREA MÉDIA DE LAJES MENOR OU IGUAL A 20 M² - LANÇAMENTO, ADENSAMENTO E ACABAMENTO.</t>
  </si>
  <si>
    <t>SUPRA ESTRUTURA</t>
  </si>
  <si>
    <t>PILARES</t>
  </si>
  <si>
    <t>4.1.1</t>
  </si>
  <si>
    <t>4.1.2</t>
  </si>
  <si>
    <t>4.1.3</t>
  </si>
  <si>
    <t>4.1.4</t>
  </si>
  <si>
    <t xml:space="preserve">VIGAS </t>
  </si>
  <si>
    <t>4.2.1</t>
  </si>
  <si>
    <t>4.2.2</t>
  </si>
  <si>
    <t>4.2.3</t>
  </si>
  <si>
    <t>4.2.4</t>
  </si>
  <si>
    <t>4.2.5</t>
  </si>
  <si>
    <t>4.2.6</t>
  </si>
  <si>
    <t>4.2.7</t>
  </si>
  <si>
    <t>LAJES</t>
  </si>
  <si>
    <t>4.3.1</t>
  </si>
  <si>
    <t>4.3.3</t>
  </si>
  <si>
    <t>4.1.5</t>
  </si>
  <si>
    <t>4.1.6</t>
  </si>
  <si>
    <t>4.2.8</t>
  </si>
  <si>
    <t>4.2.9</t>
  </si>
  <si>
    <t>4.3.4</t>
  </si>
  <si>
    <t>4.3.5</t>
  </si>
  <si>
    <r>
      <t xml:space="preserve">UN: </t>
    </r>
    <r>
      <rPr>
        <sz val="9"/>
        <rFont val="Gill Sans MT"/>
        <family val="2"/>
      </rPr>
      <t>M3</t>
    </r>
  </si>
  <si>
    <t>PEDREIRO COM ENCARGOS COMPLEMENTARES</t>
  </si>
  <si>
    <t>VIBRADOR DE IMERSÃO, DIÂMETRO DE PONTEIRA 45MM, MOTOR ELÉTRICO TRIFÁSICO POTÊNCIA DE 2 CV - CHI DIURNO. AF_06/2015</t>
  </si>
  <si>
    <t>CONCRETO USINADO BOMBEAVEL, CLASSE DE RESISTENCIA C25, COM BRITA 0 E 1, SLUMP = 100 +/- 20 MM, INCLUI SERVICO DE BOMBEAMENTO (NBR 8953)</t>
  </si>
  <si>
    <t>PS - 038</t>
  </si>
  <si>
    <t>CARPINTEIRO DE FORMAS COM ENCARGOS COMPLEMENTARES</t>
  </si>
  <si>
    <t>AJUDANTE DE CARPINTEIRO COM ENCARGOS COMPLEMENTARES</t>
  </si>
  <si>
    <t>ACO CA-60, 4,2 MM, OU 5,0 MM, OU 6,0 MM, OU 7,0 MM, VERGALHAO</t>
  </si>
  <si>
    <t>LAJE PRE-MOLDADA CONVENCIONAL (LAJOTAS + VIGOTAS) PARA PISO, UNIDIRECIONAL, SOBRECARGA DE 350 KG/M2, VAO ATE 4,50 M (SEM COLOCACAO)</t>
  </si>
  <si>
    <t>MOLDURA DE CONCRETO PARA JANELAS DA FACHADA (SEÇÃO 0,25CM x 0,135CM) - VERGA RETA MOLDADA IN LOCO COM FORMA DE MADEIRA  CONSIDERANDO 02 REAPROVEITAMENTO E, CONCRETO ARMADO FCK = 20 MPA</t>
  </si>
  <si>
    <t>ESTRUTURA EM MADEIRA APARELHADA, PARA TELHA ONDULADA DE FIBROCIMENTO, ALUMINIO OU PLASTICA, APOIADA EM LAJE OU PAREDE</t>
  </si>
  <si>
    <t>PS - 017</t>
  </si>
  <si>
    <t>PS - 024</t>
  </si>
  <si>
    <t>PS - 025</t>
  </si>
  <si>
    <t>PS - 021</t>
  </si>
  <si>
    <t>PS - 018</t>
  </si>
  <si>
    <t>PS - 010</t>
  </si>
  <si>
    <t>PS - 020</t>
  </si>
  <si>
    <t>7.2</t>
  </si>
  <si>
    <t>7.3</t>
  </si>
  <si>
    <t>9.1.2</t>
  </si>
  <si>
    <t>9.2.2</t>
  </si>
  <si>
    <t xml:space="preserve"> CANTONEIRA DE ALUMINIO 2"X2", PARA PROTECAO DE QUINA DE PAREDE</t>
  </si>
  <si>
    <t>PS - 005</t>
  </si>
  <si>
    <t>TINTA ASFALTICA IMPERMEABILIZANTE DISPERSA EM AGUA, PARA MATERIAIS CIMENTICIOS</t>
  </si>
  <si>
    <t>CIMENTO PORTLAND COMPOSTO CP II-32</t>
  </si>
  <si>
    <t>PS - 007</t>
  </si>
  <si>
    <t>ANDAIME TABUADO SOBRE CAVALETES (INCLUSO CAVALETE) EM MADEIRA DE 1ª UTIL 20X INCL MOVIMENTACAO P/ PE-DIREITO 4,00M</t>
  </si>
  <si>
    <t>PREGO DE ACO POLIDO COM CABECA 18 X 30 (2 3/4 X 10)</t>
  </si>
  <si>
    <t>PS - 008</t>
  </si>
  <si>
    <t>PS - 014</t>
  </si>
  <si>
    <t>PORTA DE MADEIRA DE CORRER - FORNECIMENTO E INSTALAÇÃO.</t>
  </si>
  <si>
    <t>JUNÇÃO SIMPLES, PVC, SERIE NORMAL, ESGOTO PREDIAL, DN 100 X 50 MM, JUNTA ELÁSTICA, FORNECIDO E INSTALADO EM RAMAL DE DESCARGA OU RAMAL DE ESGOTO SANITÁRIO</t>
  </si>
  <si>
    <t>CARPINTEIRO DE ESQUADRIA COM ENCARGOS COMPLEMENTARES</t>
  </si>
  <si>
    <t>PREGO DE ACO POLIDO COM CABECA 16 X 24 (2 1/4 X 12)</t>
  </si>
  <si>
    <t xml:space="preserve"> LASTRO DE CONCRETO, E=5CM, PREPARO MECÂNICO, INCLUSOS LANÇAMENTO E ADENSAMENTO</t>
  </si>
  <si>
    <t>ADITIVO ADESIVO LIQUIDO PARA ARGAMASSAS DE REVESTIMENTOS CIMENTICIOS</t>
  </si>
  <si>
    <t>PS - 001</t>
  </si>
  <si>
    <t>CANTONEIRA ALUMINIO ABAS IGUAIS 2 ", E = 1/8 "</t>
  </si>
  <si>
    <t xml:space="preserve"> PINTURA ESMALTE BRILHANTE (2 DEMAOS) SOBRE SUPERFICIE METALICA, INCLUSIVE PROTECAO COM ZARCAO (1 DEMAO)</t>
  </si>
  <si>
    <t>TINTA ESMALTE SINTETICO PREMIUM BRILHANTE</t>
  </si>
  <si>
    <t>PS - 019</t>
  </si>
  <si>
    <t>PS - 016</t>
  </si>
  <si>
    <t>PS - 030</t>
  </si>
  <si>
    <t>PS - 033</t>
  </si>
  <si>
    <t>PORTA DE MADEIRA COMPENSADA LISA PARA PINTURA, 160X210X3,5CM, 2 FOLHAS, INCLUSO ADUELA 2A, ALIZAR 2A E DOBRADICAS</t>
  </si>
  <si>
    <t>PREGO DE ACO POLIDO COM CABECA 15 X 15 (1 1/4 X 13)</t>
  </si>
  <si>
    <t>PARAFUSO ROSCA SOBERBA ZINCADO CABECA CHATA FENDA SIMPLES 5,5 X 65 MM (2.1/2 ")</t>
  </si>
  <si>
    <t>ARGAMASSA COLANTE AC I PARA CERAMICAS</t>
  </si>
  <si>
    <t>PELE DE VIDRO, PARA VIDRO LAMINADO 8MM EM ALUMINIO ANODIZADO - FORNECIMENTO E INSTALAÇÃO.</t>
  </si>
  <si>
    <t>AUXILIAR DE SERRALHEIRO COM ENCARGOS COMPLEMENTARES</t>
  </si>
  <si>
    <t>VIDRO COMUM LAMINADO LISO INCOLOR DUPLO, ESPESSURA TOTAL 8 MM (CADA CAMADA DE 4 MM) - COLOCADO</t>
  </si>
  <si>
    <t>PERFIL DE ALUMINIO ANODIZADO</t>
  </si>
  <si>
    <r>
      <t xml:space="preserve">UN: </t>
    </r>
    <r>
      <rPr>
        <sz val="9"/>
        <color rgb="FF000000"/>
        <rFont val="Gill Sans MT"/>
        <family val="2"/>
      </rPr>
      <t>KG</t>
    </r>
  </si>
  <si>
    <t xml:space="preserve">FORNECIMENTO DE ESTRUTURA METÁLICA PARA COBERTURA, COM UTILIZAÇÃO DE PERFIS EM AÇO ASTM A36 </t>
  </si>
  <si>
    <t>PINTOR COM ENCARGOS COMPLEMENTARES</t>
  </si>
  <si>
    <t>AJUDANTE DE ESTRUTURA METÁLICA COM ENCARGOS COMPLEMENTARES</t>
  </si>
  <si>
    <t>SOLDADOR COM ENCARGOS COMPLEMENTARES</t>
  </si>
  <si>
    <t>FUNDO ANTICORROSIVO PARA METAIS FERROSOS (ZARCAO)</t>
  </si>
  <si>
    <t>ELETRODO REVESTIDO AWS - E7018, DIAMETRO IGUAL A 4,00 MM</t>
  </si>
  <si>
    <r>
      <t xml:space="preserve">UN: </t>
    </r>
    <r>
      <rPr>
        <sz val="9"/>
        <color rgb="FF000000"/>
        <rFont val="Gill Sans MT"/>
        <family val="2"/>
      </rPr>
      <t>UNIDADE</t>
    </r>
  </si>
  <si>
    <t>PS - 043</t>
  </si>
  <si>
    <t>MEDIANA TOTAL (R$)</t>
  </si>
  <si>
    <t>P. UNIT. (R$)</t>
  </si>
  <si>
    <t xml:space="preserve">UNI </t>
  </si>
  <si>
    <t>DATA</t>
  </si>
  <si>
    <t>CONTATO</t>
  </si>
  <si>
    <t>TELEFONE</t>
  </si>
  <si>
    <t>CNPJ</t>
  </si>
  <si>
    <t>FONTE</t>
  </si>
  <si>
    <t>MAPA DE COTAÇÃO DE INSUMOS</t>
  </si>
  <si>
    <t>CÓD</t>
  </si>
  <si>
    <t>CHAPISCO APLICADO NO TETO, COM ROLO PARA TEXTURA ACRÍLICA. ARGAMASSA TRAÇO 1:4 E EMULSÃO POLIMÉRICA (ADESIVO) COM PREPARO EM BETONEIRA 400L. AF_06/2014</t>
  </si>
  <si>
    <t>FORNECIMENTO E INSTALAÇÃO DE EXAUSTOR AXIAL DE PAREDE DIÂMETRO 30CM.</t>
  </si>
  <si>
    <t>ELETRICISTA COM ENCARGOS COMPLEMENTARES</t>
  </si>
  <si>
    <t>PS - 045</t>
  </si>
  <si>
    <t>GUARDA-CORPO EM TUBO DE ACO GALVANIZADO 1 1/2</t>
  </si>
  <si>
    <t>21.1</t>
  </si>
  <si>
    <t>21.3</t>
  </si>
  <si>
    <t>POSTO DE TRANSFORMAÇÃO DE 150 KVA - 13.8KV/220-127V</t>
  </si>
  <si>
    <t>AUXILIAR DE ELETRICISTA COM ENCARGOS COMPLEMENTARES</t>
  </si>
  <si>
    <t>GUINDASTE HIDRÁULICO AUTOPROPELIDO, COM LANÇA TELESCÓPICA 28,80 M, CAPACIDADE MÁXIMA 30 T, POTÊNCIA 97 KW, TRAÇÃO 4 X 4 - DEPRECIAÇÃO. AF_11/2014</t>
  </si>
  <si>
    <t xml:space="preserve">74157/4 </t>
  </si>
  <si>
    <t>LANCAMENTO/APLICACAO MANUAL DE CONCRETO EM FUNDACOES</t>
  </si>
  <si>
    <t>ALVENARIA DE VEDAÇÃO DE BLOCOS CERÂMICOS FURADOS NA HORIZONTAL DE 9X19X19CM (ESPESSURA 9CM) DE PAREDES COM ÁREA LÍQUIDA MENOR QUE 6M² SEM VÃOS E ARGAMASSA DE ASSENTAMENTO COM PREPARO EM BETONEIRA. AF_06/2014</t>
  </si>
  <si>
    <t>MTS</t>
  </si>
  <si>
    <t>PS - 048</t>
  </si>
  <si>
    <t>COMPOSIÇÃO</t>
  </si>
  <si>
    <t>SER.CG: ALVENARIA EM TIJOLO CERAMICO FURADO 13X19X19CM, 1/2 VEZ (ESPESSURA 14CM), ASSENTAD O EM ARGAMASSA TRACO 1:4 (CIMENTO E AREIA),E=1CM</t>
  </si>
  <si>
    <t>Local: Rua das Turmalinas (Rua C), lotes 47/48/49, quadra 08, Loteamento Industrial.</t>
  </si>
  <si>
    <t xml:space="preserve">Obra: Construção da Policlínica </t>
  </si>
  <si>
    <t>Rua das Turmalinas (Rua C), lotes 47/48/49, quadra 08, Loteamento Industrial.</t>
  </si>
  <si>
    <t>REATERRO MANUAL DE VALAS COM COMPACTAÇÃO MECANIZADA. AF_04/2016</t>
  </si>
  <si>
    <r>
      <t>Arredondamentos: Opções → Avançado → Fórmulas → "</t>
    </r>
    <r>
      <rPr>
        <u/>
        <sz val="8"/>
        <color theme="1"/>
        <rFont val="Gill Sans MT"/>
        <family val="2"/>
      </rPr>
      <t>Definir Precisão Conforme Exibido</t>
    </r>
    <r>
      <rPr>
        <sz val="8"/>
        <color theme="1"/>
        <rFont val="Gill Sans MT"/>
        <family val="2"/>
      </rPr>
      <t>"</t>
    </r>
  </si>
  <si>
    <t>BDI Serviços:</t>
  </si>
  <si>
    <t>BDI Equipamentos:</t>
  </si>
  <si>
    <r>
      <rPr>
        <b/>
        <sz val="9"/>
        <color theme="1"/>
        <rFont val="Gill Sans MT"/>
        <family val="2"/>
      </rPr>
      <t>Proprietário</t>
    </r>
    <r>
      <rPr>
        <sz val="9"/>
        <color theme="1"/>
        <rFont val="Gill Sans MT"/>
        <family val="2"/>
      </rPr>
      <t>: Prefeitura Municipal de Sorriso</t>
    </r>
  </si>
  <si>
    <r>
      <rPr>
        <b/>
        <sz val="9"/>
        <color theme="1"/>
        <rFont val="Gill Sans MT"/>
        <family val="2"/>
      </rPr>
      <t>Proprietário:</t>
    </r>
    <r>
      <rPr>
        <sz val="9"/>
        <color theme="1"/>
        <rFont val="Gill Sans MT"/>
        <family val="2"/>
      </rPr>
      <t xml:space="preserve"> Prefeitura Municipal de Sorriso</t>
    </r>
  </si>
  <si>
    <t>Construção da Policlínica</t>
  </si>
  <si>
    <r>
      <rPr>
        <b/>
        <sz val="9"/>
        <color theme="1"/>
        <rFont val="Gill Sans MT"/>
        <family val="2"/>
      </rPr>
      <t>Obra</t>
    </r>
    <r>
      <rPr>
        <sz val="9"/>
        <color theme="1"/>
        <rFont val="Gill Sans MT"/>
        <family val="2"/>
      </rPr>
      <t>:</t>
    </r>
  </si>
  <si>
    <r>
      <rPr>
        <b/>
        <sz val="9"/>
        <color theme="1"/>
        <rFont val="Gill Sans MT"/>
        <family val="2"/>
      </rPr>
      <t>Responsável Técnico</t>
    </r>
    <r>
      <rPr>
        <sz val="9"/>
        <color theme="1"/>
        <rFont val="Gill Sans MT"/>
        <family val="2"/>
      </rPr>
      <t xml:space="preserve">: </t>
    </r>
  </si>
  <si>
    <t>TOTAL DA OBRA:</t>
  </si>
  <si>
    <t>Cronograma Físico financeiro</t>
  </si>
  <si>
    <t>Prefeitura Municipal de Sorriso</t>
  </si>
  <si>
    <r>
      <rPr>
        <b/>
        <sz val="9"/>
        <color theme="1"/>
        <rFont val="Gill Sans MT"/>
        <family val="2"/>
      </rPr>
      <t>Proprietário</t>
    </r>
    <r>
      <rPr>
        <sz val="9"/>
        <color theme="1"/>
        <rFont val="Gill Sans MT"/>
        <family val="2"/>
      </rPr>
      <t xml:space="preserve">: </t>
    </r>
  </si>
  <si>
    <t>CINTA CIRCULAR EM ACO GALVANIZADO DE 150 MM DE DIAMETRO PARA FIXACAO DE CAIXA MEDICAO, INCLUI PARAFUSOS E PORCAS</t>
  </si>
  <si>
    <t>ISOLADOR DE PORCELANA, TIPO ROLDANA, DIMENSOES DE *72* X *72* MM, PARA USO EM BAIXA TENSAO</t>
  </si>
  <si>
    <t>LIGAÇÃO PROVISÓRIA DE ÁGUA E SANITÁRIO</t>
  </si>
  <si>
    <t>AUXILIAR DE ENCANADOR OU BOMBEIRO HIDRÁULICO COM ENCARGOS COMPLEMENTARES</t>
  </si>
  <si>
    <t>TUBO PVC  SERIE NORMAL, DN 100 MM, PARA ESGOTO  PREDIAL (NBR 5688)</t>
  </si>
  <si>
    <t>TUBO PVC, SOLDAVEL, DN 25 MM, AGUA FRIA (NBR-5648)</t>
  </si>
  <si>
    <t>CAIXA D'AGUA EM POLIETILENO 1000 LITROS, COM TAMPA</t>
  </si>
  <si>
    <t>ARRUELA EM ALUMINIO, COM ROSCA, DE 1", PARA ELETRODUTO</t>
  </si>
  <si>
    <t>BUCHA EM ALUMINIO, COM ROSCA, DE 1", PARA ELETRODUTO</t>
  </si>
  <si>
    <t>FITA ACO INOX PARA CINTAR POSTE, L = 19 MM, E = 0,5 MM (ROLO DE 30M)</t>
  </si>
  <si>
    <t>PS - 049</t>
  </si>
  <si>
    <t>CABO DE COBRE, FLEXIVEL, CLASSE 4 OU 5, ISOLACAO EM PVC/A, ANTICHAMA BWF-B, 1 CONDUTOR, 450/750 V, SECAO NOMINAL 16 MM2</t>
  </si>
  <si>
    <t>POSTE DE CONCRETO DUPLO T, TIPO D, 200 KG, H = 9 M (NBR 8451)</t>
  </si>
  <si>
    <t xml:space="preserve"> INSTALAÇÃO PROVISÓRIA DE ENERGIA ELÉTRICA, AEREA, TRIFASICA, EM POSTE CONCRETO, EXCLUSIVE FORNECIMENTO DO MEDIDOR</t>
  </si>
  <si>
    <t>ADAPTADOR CURTO COM BOLSA E ROSCA PARA REGISTRO, PVC, SOLDÁVEL, DN 25MM X 3/4, INSTALADO EM RAMAL OU SUB-RAMAL DE ÁGUA - FORNECIMENTO E INSTALAÇÃO. AF_12/2014</t>
  </si>
  <si>
    <t>ADAPTADOR CURTO COM BOLSA E ROSCA PARA REGISTRO, PVC, SOLDÁVEL, DN 50MM X 1.1/2, INSTALADO EM PRUMADA DE ÁGUA - FORNECIMENTO E INSTALAÇÃO. AF_12/2014</t>
  </si>
  <si>
    <t>TOALHEIRO PLASTICO TIPO DISPENSER PARA PAPEL TOALHA INTERFOLHADO</t>
  </si>
  <si>
    <t>INSTALAÇÕES HIDRÁULICAS</t>
  </si>
  <si>
    <t>ALIMENTAÇÃO PREDIAL</t>
  </si>
  <si>
    <t>KIT CAVALETE PARA MEDIÇÃO DE ÁGUA - ENTRADA INDIVIDUALIZADA, EM PVC DN 32 (1), PARA 1 MEDIDOR  FORNECIMENTO E INSTALAÇÃO (EXCLUSIVE HIDRÔMETRO). AF_11/2016</t>
  </si>
  <si>
    <t>JOELHO 90 GRAUS, PVC, SOLDÁVEL, DN 32 MM INSTALADO EM RESERVAÇÃO DE ÁGUA DE EDIFICAÇÃO QUE POSSUA RESERVATÓRIO DE FIBRA/FIBROCIMENTO   FORNECIMENTO E INSTALAÇÃO. AF_06/2016</t>
  </si>
  <si>
    <t>TUBO, PVC, SOLDÁVEL, DN 32MM, INSTALADO EM RAMAL OU SUB-RAMAL DE ÁGUA - FORNECIMENTO E INSTALAÇÃO. AF_12/2014</t>
  </si>
  <si>
    <t xml:space="preserve"> M</t>
  </si>
  <si>
    <t>RAMAIS E SUBRAMAIS DE DISTRIBUIÇÃO DE ÁGUA</t>
  </si>
  <si>
    <t>BUCHA DE REDUCAO DE PVC, SOLDAVEL, CURTA, COM 85 X 75 MM, PARA AGUA FRIA PREDIAL</t>
  </si>
  <si>
    <t>JOELHO 45 GRAUS, PVC, SOLDÁVEL, DN 25MM, INSTALADO EM RAMAL DE DISTRIBUIÇÃO DE ÁGUA - FORNECIMENTO E INSTALAÇÃO. AF_12/2014</t>
  </si>
  <si>
    <t>JOELHO 45 GRAUS, PVC, SOLDÁVEL, DN 50MM, INSTALADO EM PRUMADA DE ÁGUA - FORNECIMENTO E INSTALAÇÃO. AF_12/2014</t>
  </si>
  <si>
    <t>JOELHO 90 GRAUS, PVC, SOLDÁVEL, DN 25MM, INSTALADO EM RAMAL DE DISTRIBUIÇÃO DE ÁGUA - FORNECIMENTO E INSTALAÇÃO. AF_12/2014</t>
  </si>
  <si>
    <t>JOELHO 90 GRAUS, PVC, SOLDÁVEL, DN 50MM,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</si>
  <si>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</si>
  <si>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</si>
  <si>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LUVA DE REDUÇÃO, PVC, SOLDÁVEL, DN 50MM X 25MM, INSTALADO EM PRUMADA DE ÁGUA   FORNECIMENTO E INSTALAÇÃO. AF_12/2014</t>
  </si>
  <si>
    <t>LUVA, PVC, SOLDÁVEL, DN 25MM, INSTALADO EM RAMAL DE DISTRIBUIÇÃO DE ÁGUA - FORNECIMENTO E INSTALAÇÃO. AF_12/2014</t>
  </si>
  <si>
    <t>LUVA, PVC, SOLDÁVEL, DN 50MM, INSTALADO EM PRUMADA DE ÁGUA - FORNECIMENTO E INSTALAÇÃO. AF_12/2014</t>
  </si>
  <si>
    <t>TE, PVC, SOLDÁVEL, DN 25MM, INSTALADO EM RAMAL DE DISTRIBUIÇÃO DE ÁGUA - FORNECIMENTO E INSTALAÇÃO. AF_12/2014</t>
  </si>
  <si>
    <t>TE, PVC, SOLDÁVEL, DN 50MM,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</si>
  <si>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</si>
  <si>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</si>
  <si>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50MM X 25MM, INSTALADO EM PRUMADA DE ÁGUA - FORNECIMENTO E INSTALAÇÃO. AF_12/2014</t>
  </si>
  <si>
    <t>JOELHO 90 GRAUS COM BUCHA DE LATÃO, PVC, SOLDÁVEL, DN 25MM, X 1/2 INSTALADO EM RAMAL OU SUB-RAMAL DE ÁGUA - FORNECIMENTO E INSTALAÇÃO. AF_12/2014</t>
  </si>
  <si>
    <t>JOELHO 90 GRAUS COM BUCHA DE LATÃO, PVC, SOLDÁVEL, DN 25MM, X 3/4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</si>
  <si>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</si>
  <si>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</si>
  <si>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TUBO, PVC, SOLDÁVEL, DN 25MM, INSTALADO EM RAMAL DE DISTRIBUIÇÃO DE ÁGUA - FORNECIMENTO E INSTALAÇÃO. AF_12/2014</t>
  </si>
  <si>
    <t>TUBO, PVC, SOLDÁVEL, DN 85MM, INSTALADO EM PRUMADA DE ÁGUA - FORNECIMENTO E INSTALAÇÃO. AF_12/2014</t>
  </si>
  <si>
    <t>TUBO, PVC, SOLDÁVEL, DN 75MM, INSTALADO EM PRUMADA DE ÁGUA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</si>
  <si>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</si>
  <si>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</si>
  <si>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TE, PVC, SOLDÁVEL, DN 25MM, INSTALADO EM DRENO DE AR-CONDICIONADO - FORNECIMENTO E INSTALAÇÃO. AF_12/2014</t>
  </si>
  <si>
    <t>TUBO, PVC, SOLDÁVEL, DN 50MM, INSTALADO EM PRUMADA DE ÁGUA - FORNECIMENTO E INSTALAÇÃO. AF_12/2014</t>
  </si>
  <si>
    <t>TUBO, PVC, SOLDÁVEL, DN 25MM, INSTALADO EM DRENO DE AR-CONDICIONADO - FORNECIMENTO E INSTALAÇÃO. AF_12/2014</t>
  </si>
  <si>
    <t>INSTALAÇÕES SANITÁRIAS</t>
  </si>
  <si>
    <t>UNIDADES DE TRATAMENTO</t>
  </si>
  <si>
    <t>16.1.3</t>
  </si>
  <si>
    <t>RAMAIS DE DESCARGA E ENCAMINHAMENTO DE ESGOTO</t>
  </si>
  <si>
    <t>CAIXA SIFONADA, PVC, DN 100 X 100 X 50 MM, JUNTA ELÁSTICA, FORNECIDA E INSTALADA EM RAMAL DE DESCARGA OU EM RAMAL DE ESGOTO SANITÁRIO. AF_12/2014</t>
  </si>
  <si>
    <t>CAIXA SIFONADA, PVC, DN 150 X 150 X 50 MM, JUNTA ELÁSTICA, FORNECIDA E INSTALADA EM RAMAL DE DESCARGA OU EM RAMAL DE ESGOTO SANITÁRIO.</t>
  </si>
  <si>
    <t>RALO SECO, PVC, DN 100 X 40 MM, JUNTA SOLDÁVEL, FORNECIDO E INSTALADO EM RAMAL DE DESCARGA OU EM RAMAL DE ESGOTO SANITÁRIO. AF_12/2014</t>
  </si>
  <si>
    <t>CURVA CURTA 90 GRAUS, PVC, SERIE NORMAL, ESGOTO PREDIAL, DN 40 MM, JUNTA SOLDÁVEL,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</si>
  <si>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</si>
  <si>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</si>
  <si>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</si>
  <si>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RAMAL DE DESCARGA OU RAMAL DE ESGOTO SANITÁRIO. AF_12/2014</t>
  </si>
  <si>
    <t>JOELHO 90 GRAUS, PVC, SERIE NORMAL, ESGOTO PREDIAL, DN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</si>
  <si>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</si>
  <si>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100 X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</si>
  <si>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</si>
  <si>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100 MM, JUNTA ELÁSTICA, FORNECIDO E INSTALADO EM RAMAL DE DESCARGA OU RAMAL DE ESGOTO SANITÁRIO. AF_12/2014</t>
  </si>
  <si>
    <t>LUVA SIMPLES, PVC, SERIE NORMAL, ESGOTO PREDIAL, DN 50 MM, JUNTA ELÁSTICA, FORNECIDO E INSTALADO EM RAMAL DE DESCARGA OU RAMAL DE ESGOTO SANITÁRIO. AF_12/2014</t>
  </si>
  <si>
    <t>TE, PVC, SERIE NORMAL, ESGOTO PREDIAL, DN 100 X 75 MM, JUNTA ELÁSTICA, FORNECIDO E INSTALADO EM RAMAL DE DESCARGA OU RAMAL DE ESGOTO SANITÁRIO</t>
  </si>
  <si>
    <t>TUBO PVC, SERIE NORMAL, ESGOTO PREDIAL, DN 100 MM, FORNECIDO E INSTALADO EM RAMAL DE DESCARGA OU RAMAL DE ESGOTO SANITÁRIO.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</si>
  <si>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</si>
  <si>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</si>
  <si>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RAMAIS DE VENTILAÇÃO</t>
  </si>
  <si>
    <t>16.2.1</t>
  </si>
  <si>
    <t>16.2.2</t>
  </si>
  <si>
    <t>JOELHO 45 GRAUS, PVC, SERIE NORMAL, ESGOTO PREDIAL, DN 50 MM, JUNTA ELÁSTICA, FORNECIDO E INSTALADO EM PRUMADA DE ESGOTO SANITÁRIO OU VENTILAÇÃO. AF_12/2014</t>
  </si>
  <si>
    <t>16.2.3</t>
  </si>
  <si>
    <t>TE, PVC, SERIE NORMAL, ESGOTO PREDIAL, DN 50 X 50 MM, JUNTA ELÁSTICA, FORNECIDO E INSTALADO EM PRUMADA DE ESGOTO SANITÁRIO OU VENTILAÇÃO. AF_12/2014</t>
  </si>
  <si>
    <t>16.2.4</t>
  </si>
  <si>
    <t>INSTALAÇÕES PLUVIAIS</t>
  </si>
  <si>
    <t>RAMAIS DE COLETA E ENCAMINHAMENTO DE ÁGUAS PLUVIAIS</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</si>
  <si>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</si>
  <si>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</si>
  <si>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45 GRAUS, PVC, SERIE R, ÁGUA PLUVIAL, DN 150 MM, JUNTA ELÁSTICA, FORNECIDO E INSTALADO EM CONDUTORES VERTICAIS DE ÁGUAS PLUVIAIS. AF_12/2014</t>
  </si>
  <si>
    <t>JOELHO 90 GRAUS, PVC, SERIE R, ÁGUA PLUVIAL, DN 100 MM, JUNTA ELÁSTICA, FORNECIDO E INSTALADO EM CONDUTORES VERTICAIS DE ÁGUAS PLUVIAIS. AF_12/2014</t>
  </si>
  <si>
    <t>LUVA SIMPLES, PVC, SERIE R, ÁGUA PLUVIAL, DN 75 MM, JUNTA ELÁSTICA, FORNECIDO E INSTALADO EM RAMAL DE ENCAMINHAMENTO. AF_12/2014</t>
  </si>
  <si>
    <t>LUVA SIMPLES, PVC, SERIE R, ÁGUA PLUVIAL, DN 100 MM, JUNTA ELÁSTICA, FORNECIDO E INSTALADO EM CONDUTORES VERTICAIS DE ÁGUAS PLUVIAIS. AF_12/2014</t>
  </si>
  <si>
    <t>TUBO PVC, SÉRIE R, ÁGUA PLUVIAL, DN 75 MM, FORNECIDO E INSTALADO EM RAMAL DE ENCAMINHAMENTO. AF_12/2014</t>
  </si>
  <si>
    <t>TUBO PVC, SÉRIE R, ÁGUA PLUVIAL, DN 100 MM, FORNECIDO E INSTALADO EM RAMAL DE ENCAMINHAMENTO. AF_12/2014</t>
  </si>
  <si>
    <t>TUBO PVC, SÉRIE R, ÁGUA PLUVIAL, DN 150 MM, FORNECIDO E INSTALADO EM CONDUTORES VERTICAIS DE ÁGUAS PLUVIAIS. AF_12/2014</t>
  </si>
  <si>
    <t>CALHAS</t>
  </si>
  <si>
    <t>CALHA EM CHAPA DE AÇO GALVANIZADO NÚMERO 24, DESENVOLVIMENTO DE 33 CM, INCLUSO TRANSPORTE VERTICAL. AF_07/2019</t>
  </si>
  <si>
    <t>CALHA EM CHAPA DE AÇO GALVANIZADO NÚMERO 24, DESENVOLVIMENTO DE 100 CM, INCLUSO TRANSPORTE VERTICAL. AF_07/2019</t>
  </si>
  <si>
    <t>ALVENARIAS E VEDAÇÕES</t>
  </si>
  <si>
    <t>7.1.1</t>
  </si>
  <si>
    <t>7.1.2</t>
  </si>
  <si>
    <t>7.1.3</t>
  </si>
  <si>
    <t>7.1.4</t>
  </si>
  <si>
    <t>7.1.5</t>
  </si>
  <si>
    <t>7.2.1</t>
  </si>
  <si>
    <t>7.2.2</t>
  </si>
  <si>
    <t>7.2.3</t>
  </si>
  <si>
    <t>7.3.2</t>
  </si>
  <si>
    <t>7.3.3</t>
  </si>
  <si>
    <t>8.4</t>
  </si>
  <si>
    <t>8.6</t>
  </si>
  <si>
    <t>8.7</t>
  </si>
  <si>
    <t>8.8</t>
  </si>
  <si>
    <t>9.1.6</t>
  </si>
  <si>
    <t>9.1.7</t>
  </si>
  <si>
    <t>9.1.8</t>
  </si>
  <si>
    <t>9.1.9</t>
  </si>
  <si>
    <t>9.1.10</t>
  </si>
  <si>
    <t>9.1.12</t>
  </si>
  <si>
    <t>9.2.4</t>
  </si>
  <si>
    <t>9.2.5</t>
  </si>
  <si>
    <t>9.2.7</t>
  </si>
  <si>
    <t>9.2.9</t>
  </si>
  <si>
    <t xml:space="preserve">INFRA ESTRUTURA </t>
  </si>
  <si>
    <t>10.1.1</t>
  </si>
  <si>
    <t>10.1.2</t>
  </si>
  <si>
    <t>ACABAMENTOS</t>
  </si>
  <si>
    <t>10.2.1</t>
  </si>
  <si>
    <t>RODAPÉS E SOLEIRAS</t>
  </si>
  <si>
    <t>10.3.1</t>
  </si>
  <si>
    <t>7.3.4</t>
  </si>
  <si>
    <t>12.0</t>
  </si>
  <si>
    <t>12.1</t>
  </si>
  <si>
    <t>12.2</t>
  </si>
  <si>
    <t>12.3</t>
  </si>
  <si>
    <t>11.0</t>
  </si>
  <si>
    <t>11.1</t>
  </si>
  <si>
    <t>11.1.1</t>
  </si>
  <si>
    <t>11.1.2</t>
  </si>
  <si>
    <t>11.2</t>
  </si>
  <si>
    <t>11.2.1</t>
  </si>
  <si>
    <t>11.2.2</t>
  </si>
  <si>
    <t>11.3</t>
  </si>
  <si>
    <t>11.3.1</t>
  </si>
  <si>
    <t>11.3.2</t>
  </si>
  <si>
    <t>11.4</t>
  </si>
  <si>
    <t>11.4.1</t>
  </si>
  <si>
    <t>11.4.2</t>
  </si>
  <si>
    <t>12.5</t>
  </si>
  <si>
    <t>14.5</t>
  </si>
  <si>
    <t>TE SANITARIO, PVC, DN 100 X 75 MM, SERIE NORMAL PARA ESGOTO PREDIAL</t>
  </si>
  <si>
    <t>TÊ DE REDUÇÃO, PVC, SOLDÁVEL, DN 75MM X 50MM, INSTALADO EM PRUMADA DE ÁGUA - FORNECIMENTO E INSTALAÇÃO</t>
  </si>
  <si>
    <t>SUMIDOURO EM ALVENARIA DE TIJOLO CERAMICO MACIÇO DIAMETRO 1,40M E ALTURA 5,00M, COM TAMPA EM CONCRETO ARMADO DIAMETRO 1,60M E ESPESSURA 10CM</t>
  </si>
  <si>
    <t>POCEIRO COM ENCARGOS COMPLEMENTARES</t>
  </si>
  <si>
    <t>PS - 053</t>
  </si>
  <si>
    <t>PS - 054</t>
  </si>
  <si>
    <t>PS - 055</t>
  </si>
  <si>
    <t>16.1.1</t>
  </si>
  <si>
    <t>16.1.2</t>
  </si>
  <si>
    <t>16.1.4</t>
  </si>
  <si>
    <t>16.1.5</t>
  </si>
  <si>
    <t>16.2.5</t>
  </si>
  <si>
    <t>16.2.6</t>
  </si>
  <si>
    <t>16.2.7</t>
  </si>
  <si>
    <t>16.2.8</t>
  </si>
  <si>
    <t>16.2.9</t>
  </si>
  <si>
    <t>16.2.10</t>
  </si>
  <si>
    <t>16.2.11</t>
  </si>
  <si>
    <t>16.2.12</t>
  </si>
  <si>
    <t>16.2.13</t>
  </si>
  <si>
    <t>16.2.14</t>
  </si>
  <si>
    <t>16.2.15</t>
  </si>
  <si>
    <t>16.2.16</t>
  </si>
  <si>
    <t>16.2.17</t>
  </si>
  <si>
    <t>16.2.18</t>
  </si>
  <si>
    <t>16.2.19</t>
  </si>
  <si>
    <t>16.2.20</t>
  </si>
  <si>
    <t>16.2.21</t>
  </si>
  <si>
    <t>16.2.22</t>
  </si>
  <si>
    <t>16.2.23</t>
  </si>
  <si>
    <t>16.2.24</t>
  </si>
  <si>
    <t>16.2.25</t>
  </si>
  <si>
    <t>16.2.26</t>
  </si>
  <si>
    <t>18.3.4</t>
  </si>
  <si>
    <t>18.3.5</t>
  </si>
  <si>
    <t>18.3.6</t>
  </si>
  <si>
    <t>19.1.7</t>
  </si>
  <si>
    <t>19.1.8</t>
  </si>
  <si>
    <t>19.1.9</t>
  </si>
  <si>
    <t>19.1.10</t>
  </si>
  <si>
    <t>19.1.11</t>
  </si>
  <si>
    <t>19.1.12</t>
  </si>
  <si>
    <t>19.1.13</t>
  </si>
  <si>
    <t>19.1.14</t>
  </si>
  <si>
    <t>19.1.15</t>
  </si>
  <si>
    <t>19.1.16</t>
  </si>
  <si>
    <t>'</t>
  </si>
  <si>
    <t>COTAÇÃO 86</t>
  </si>
  <si>
    <t>CABO DE AÇO 1/8</t>
  </si>
  <si>
    <t>9.4</t>
  </si>
  <si>
    <t>PEITORIS</t>
  </si>
  <si>
    <t>9.4.1</t>
  </si>
  <si>
    <t>REVESTIMENTO CERÂMICO PARA PISO COM PLACAS TIPO PORCELANATO DE DIMENSÕES 60X60 CM APLICADA EM AMBIENTES DE ÁREA MAIOR QUE 10 M². AF_06/2014</t>
  </si>
  <si>
    <t>10.3.2</t>
  </si>
  <si>
    <t>10.2.2</t>
  </si>
  <si>
    <t>FUNDO</t>
  </si>
  <si>
    <t>3*Ø150</t>
  </si>
  <si>
    <t>2xØ150</t>
  </si>
  <si>
    <t>5xØ100</t>
  </si>
  <si>
    <t>4xØ100</t>
  </si>
  <si>
    <t>Ø150</t>
  </si>
  <si>
    <t>2xØ100</t>
  </si>
  <si>
    <t>Ø100</t>
  </si>
  <si>
    <t>Q (L/min)
Majorado</t>
  </si>
  <si>
    <t>Q
(L/min)</t>
  </si>
  <si>
    <t>C7</t>
  </si>
  <si>
    <t>C6</t>
  </si>
  <si>
    <t>C4</t>
  </si>
  <si>
    <t>C3</t>
  </si>
  <si>
    <t>C2</t>
  </si>
  <si>
    <t>C1</t>
  </si>
  <si>
    <t>LOCAL</t>
  </si>
  <si>
    <t>CONDUTO NECESSÁRIO (i = 0,5%)
De acordo com Tabela 4 da NBR 10.844</t>
  </si>
  <si>
    <t>Volume de água
Pav. Térreo</t>
  </si>
  <si>
    <t>C13
c/ LAJE</t>
  </si>
  <si>
    <t>C12
c/ LAJE</t>
  </si>
  <si>
    <t>C11</t>
  </si>
  <si>
    <t>C10</t>
  </si>
  <si>
    <t>C09</t>
  </si>
  <si>
    <t>C08</t>
  </si>
  <si>
    <t>C07</t>
  </si>
  <si>
    <t>C06</t>
  </si>
  <si>
    <t>C05</t>
  </si>
  <si>
    <t>C04</t>
  </si>
  <si>
    <t>C03</t>
  </si>
  <si>
    <t>C02</t>
  </si>
  <si>
    <t>C01</t>
  </si>
  <si>
    <t>3xØ100</t>
  </si>
  <si>
    <t>Ø75</t>
  </si>
  <si>
    <t>Ø50</t>
  </si>
  <si>
    <t>Status 
Calha</t>
  </si>
  <si>
    <t>Dmax
(m)</t>
  </si>
  <si>
    <t>I
(%)</t>
  </si>
  <si>
    <t>Rh
(m)</t>
  </si>
  <si>
    <t>Ph
(m)</t>
  </si>
  <si>
    <t>n</t>
  </si>
  <si>
    <t>K</t>
  </si>
  <si>
    <t>Ah
(m²)</t>
  </si>
  <si>
    <t>H
(m)</t>
  </si>
  <si>
    <t>L
(m)</t>
  </si>
  <si>
    <t>I
(mm/h)</t>
  </si>
  <si>
    <t>A
(m²)</t>
  </si>
  <si>
    <t>i
(%)</t>
  </si>
  <si>
    <t>h
(m)</t>
  </si>
  <si>
    <t>b
(m)</t>
  </si>
  <si>
    <t>a
(m)</t>
  </si>
  <si>
    <t>Queda</t>
  </si>
  <si>
    <t>Comprimento 
maximo da Calha</t>
  </si>
  <si>
    <t>CALHA RETÂNGULAR METÁLICA</t>
  </si>
  <si>
    <t>Volume de água
Cobertura</t>
  </si>
  <si>
    <t>PLUVIAL</t>
  </si>
  <si>
    <t>PISOS, RODAPÉS E SOLEIRAS</t>
  </si>
  <si>
    <t>12.1.1</t>
  </si>
  <si>
    <t>12.1.2</t>
  </si>
  <si>
    <t>12.1.3</t>
  </si>
  <si>
    <t>12.1.4</t>
  </si>
  <si>
    <t>12.1.5</t>
  </si>
  <si>
    <t>12.1.6</t>
  </si>
  <si>
    <t>12.1.7</t>
  </si>
  <si>
    <t>12.1.8</t>
  </si>
  <si>
    <t>12.1.9</t>
  </si>
  <si>
    <t>12.1.10</t>
  </si>
  <si>
    <t>12.2.1</t>
  </si>
  <si>
    <t>12.2.2</t>
  </si>
  <si>
    <t>12.2.3</t>
  </si>
  <si>
    <t>12.2.4</t>
  </si>
  <si>
    <t>12.2.5</t>
  </si>
  <si>
    <t>12.2.6</t>
  </si>
  <si>
    <t>12.2.7</t>
  </si>
  <si>
    <t>12.3.1</t>
  </si>
  <si>
    <t>12.3.2</t>
  </si>
  <si>
    <t>12.3.3</t>
  </si>
  <si>
    <t>12.3.4</t>
  </si>
  <si>
    <t>12.3.5</t>
  </si>
  <si>
    <t>12.3.6</t>
  </si>
  <si>
    <t>12.3.7</t>
  </si>
  <si>
    <t>12.3.8</t>
  </si>
  <si>
    <t>12.5.1</t>
  </si>
  <si>
    <t>12.5.2</t>
  </si>
  <si>
    <t>13.1</t>
  </si>
  <si>
    <t>13.2</t>
  </si>
  <si>
    <t>13.3</t>
  </si>
  <si>
    <t>13.4</t>
  </si>
  <si>
    <t>13.5</t>
  </si>
  <si>
    <t>13.6</t>
  </si>
  <si>
    <t>13.7</t>
  </si>
  <si>
    <t>21.4</t>
  </si>
  <si>
    <t>AZULEJISTA OU LADRILHISTA COM ENCARGOS COMPLEMENTARES</t>
  </si>
  <si>
    <t>PS - 013</t>
  </si>
  <si>
    <t>PLANTIO DE GRAMA EM PLACAS. AF_05/2018</t>
  </si>
  <si>
    <t>TOTAL (C)</t>
  </si>
  <si>
    <r>
      <t xml:space="preserve">UN: </t>
    </r>
    <r>
      <rPr>
        <sz val="9"/>
        <color rgb="FF000000"/>
        <rFont val="Gill Sans MT"/>
        <family val="2"/>
      </rPr>
      <t>CJ</t>
    </r>
  </si>
  <si>
    <r>
      <t xml:space="preserve">UN: </t>
    </r>
    <r>
      <rPr>
        <sz val="9"/>
        <color rgb="FF000000"/>
        <rFont val="Gill Sans MT"/>
        <family val="2"/>
      </rPr>
      <t xml:space="preserve">UNIDADE </t>
    </r>
  </si>
  <si>
    <t>SERVICOS TOPOGRAFICOS PARA PAVIMENTACAO, INCLUSIVE NOTA DE SERVICOS, ACOMPANHAMENTO E GREIDE</t>
  </si>
  <si>
    <t xml:space="preserve"> LIMPEZA MECANIZADA DE TERRENO COM REMOCAO DE CAMADA VEGETAL, UTILIZANDO MOTONIVELADORA</t>
  </si>
  <si>
    <t>AUXILIAR DE TOPÓGRAFO COM ENCARGOS COMPLEMENTARES</t>
  </si>
  <si>
    <t>NIVELADOR COM ENCARGOS COMPLEMENTARES</t>
  </si>
  <si>
    <t>DESENHISTA DETALHISTA COM ENCARGOS COMPLEMENTARES</t>
  </si>
  <si>
    <t>SARRAFO DE MADEIRA NAO APARELHADA *2,5 X 15* CM, MACARANDUBA, ANGELIM OU EQUIVALENTE DA REGIAO</t>
  </si>
  <si>
    <t>CAMINHONETE CABINE SIMPLES COM MOTOR 1.6 FLEX, CÂMBIO MANUAL, POTÊNCIA 101/104 CV, 2 PORTAS - CHP DIURNO. AF_11/2015</t>
  </si>
  <si>
    <t>FORNECIMENTO E INSTALAÇÃO DE CENTRAL DE ALARME IPA, 12 LAÇOS, SEM BATERIA</t>
  </si>
  <si>
    <t>CENTRAL DE ALARME IPA, 12 LAÇOS, SEM BATERIA</t>
  </si>
  <si>
    <t>EVANIA</t>
  </si>
  <si>
    <t>NIPLE, EM FERRO GALVANIZADO, CONEXÃO ROSQUEADA, DN 65 (2 1/2), INSTALADO EM RESERVAÇÃO DE ÁGUA DE EDIFICAÇÃO QUE POSSUA RESERVATÓRIO DE FIBRA/FIBROCIMENTO  FORNECIMENTO E INSTALAÇÃO. AF_06/2016</t>
  </si>
  <si>
    <t>FORNECIMENTO E INSTALAÇÃO DE ACIONADOR MANUAL PARA ALARME, TIPO QUEBRA VIDRO, COM MARTELO</t>
  </si>
  <si>
    <t>FORNECIMENTO E INSTALAÇÃO DE BATERIA SELADA PARA CENTRAL DE ALARME, 12V/5A</t>
  </si>
  <si>
    <t>BATERIA SELADA PARA CENTRAL DE ALARME, 12V/5A</t>
  </si>
  <si>
    <t>CARLA</t>
  </si>
  <si>
    <t>FORNECIMENTO E INSTALAÇÃO DE SIRENE ELETRÔNICA, 12V, ALARME DE EMERGÊNCIA</t>
  </si>
  <si>
    <t>SIRENE ELETRÔNICA, 12V, ALARME DE EMERGÊNCIA</t>
  </si>
  <si>
    <t>PILAR</t>
  </si>
  <si>
    <t>LADO B</t>
  </si>
  <si>
    <t>LADO H</t>
  </si>
  <si>
    <t>P8</t>
  </si>
  <si>
    <t>P9</t>
  </si>
  <si>
    <t>P12</t>
  </si>
  <si>
    <t>P13</t>
  </si>
  <si>
    <t>P14</t>
  </si>
  <si>
    <t>P15</t>
  </si>
  <si>
    <t>PROF. ESCAVAÇÃO</t>
  </si>
  <si>
    <t>VOL. ESC.</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</si>
  <si>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</si>
  <si>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</si>
  <si>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</si>
  <si>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</si>
  <si>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</si>
  <si>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</si>
  <si>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</si>
  <si>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</si>
  <si>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</si>
  <si>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</si>
  <si>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</si>
  <si>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</si>
  <si>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</si>
  <si>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</si>
  <si>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</si>
  <si>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</si>
  <si>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</si>
  <si>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</si>
  <si>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</si>
  <si>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</si>
  <si>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</si>
  <si>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</si>
  <si>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</si>
  <si>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P39</t>
  </si>
  <si>
    <t>P40</t>
  </si>
  <si>
    <t>P41</t>
  </si>
  <si>
    <t>P42</t>
  </si>
  <si>
    <t>P43</t>
  </si>
  <si>
    <t>P44</t>
  </si>
  <si>
    <t>P45</t>
  </si>
  <si>
    <t>P46</t>
  </si>
  <si>
    <t>P47</t>
  </si>
  <si>
    <t>P48</t>
  </si>
  <si>
    <t>P49</t>
  </si>
  <si>
    <t>P50</t>
  </si>
  <si>
    <t>P51</t>
  </si>
  <si>
    <t>P52</t>
  </si>
  <si>
    <t>P53</t>
  </si>
  <si>
    <t>P54</t>
  </si>
  <si>
    <t>P55</t>
  </si>
  <si>
    <t>P56</t>
  </si>
  <si>
    <t>P57</t>
  </si>
  <si>
    <t>P58</t>
  </si>
  <si>
    <t>P61</t>
  </si>
  <si>
    <t>P62</t>
  </si>
  <si>
    <t>P63</t>
  </si>
  <si>
    <t>P64</t>
  </si>
  <si>
    <t>P65</t>
  </si>
  <si>
    <t>P66</t>
  </si>
  <si>
    <t>P67</t>
  </si>
  <si>
    <t>P68</t>
  </si>
  <si>
    <t>P69</t>
  </si>
  <si>
    <t>P70</t>
  </si>
  <si>
    <t>P71</t>
  </si>
  <si>
    <t>P72</t>
  </si>
  <si>
    <t>P73</t>
  </si>
  <si>
    <t>P74</t>
  </si>
  <si>
    <t>P75</t>
  </si>
  <si>
    <t>P78</t>
  </si>
  <si>
    <t>P79</t>
  </si>
  <si>
    <t>P80</t>
  </si>
  <si>
    <t>P81</t>
  </si>
  <si>
    <t>P82</t>
  </si>
  <si>
    <t>P83</t>
  </si>
  <si>
    <t>P84</t>
  </si>
  <si>
    <t>P85</t>
  </si>
  <si>
    <t>P86</t>
  </si>
  <si>
    <t>P87</t>
  </si>
  <si>
    <t>P88</t>
  </si>
  <si>
    <t>P89</t>
  </si>
  <si>
    <t>P90</t>
  </si>
  <si>
    <t>P91</t>
  </si>
  <si>
    <t>P92</t>
  </si>
  <si>
    <t>P93</t>
  </si>
  <si>
    <t>P94</t>
  </si>
  <si>
    <t>P95</t>
  </si>
  <si>
    <t>P96</t>
  </si>
  <si>
    <t>P97</t>
  </si>
  <si>
    <t>P98</t>
  </si>
  <si>
    <t>P99</t>
  </si>
  <si>
    <t>P100</t>
  </si>
  <si>
    <t>P101</t>
  </si>
  <si>
    <t>P102</t>
  </si>
  <si>
    <t>P103</t>
  </si>
  <si>
    <t>P104</t>
  </si>
  <si>
    <t>P105</t>
  </si>
  <si>
    <t>P106</t>
  </si>
  <si>
    <t>P107</t>
  </si>
  <si>
    <t>P108</t>
  </si>
  <si>
    <t>P109</t>
  </si>
  <si>
    <t>P110</t>
  </si>
  <si>
    <t>P111</t>
  </si>
  <si>
    <t>P112</t>
  </si>
  <si>
    <t>P113</t>
  </si>
  <si>
    <t>P114</t>
  </si>
  <si>
    <t>P115</t>
  </si>
  <si>
    <t>P116</t>
  </si>
  <si>
    <t>P117</t>
  </si>
  <si>
    <t>P118</t>
  </si>
  <si>
    <t>P119</t>
  </si>
  <si>
    <t>P120</t>
  </si>
  <si>
    <t>P59+P60</t>
  </si>
  <si>
    <t>P76+77</t>
  </si>
  <si>
    <t>PF1</t>
  </si>
  <si>
    <t>PF2</t>
  </si>
  <si>
    <t>PF3</t>
  </si>
  <si>
    <t>15.1</t>
  </si>
  <si>
    <t>15.2</t>
  </si>
  <si>
    <t>15.3</t>
  </si>
  <si>
    <t>15.4</t>
  </si>
  <si>
    <t>15.5</t>
  </si>
  <si>
    <t>15.6</t>
  </si>
  <si>
    <t>15.7</t>
  </si>
  <si>
    <t>15.8</t>
  </si>
  <si>
    <t>15.9</t>
  </si>
  <si>
    <t>15.10</t>
  </si>
  <si>
    <t>15.11</t>
  </si>
  <si>
    <t>15.12</t>
  </si>
  <si>
    <t>15.13</t>
  </si>
  <si>
    <t>15.14</t>
  </si>
  <si>
    <t>15.15</t>
  </si>
  <si>
    <t>15.16</t>
  </si>
  <si>
    <t>15.18</t>
  </si>
  <si>
    <t>15.19</t>
  </si>
  <si>
    <t>15.20</t>
  </si>
  <si>
    <t>15.21</t>
  </si>
  <si>
    <t>15.22</t>
  </si>
  <si>
    <t>15.23</t>
  </si>
  <si>
    <t>15.24</t>
  </si>
  <si>
    <t>15.25</t>
  </si>
  <si>
    <t>15.26</t>
  </si>
  <si>
    <t>15.27</t>
  </si>
  <si>
    <t>15.28</t>
  </si>
  <si>
    <t>15.29</t>
  </si>
  <si>
    <t>15.30</t>
  </si>
  <si>
    <t>APLICAÇÃO MANUAL DE PINTURA COM TINTA LÁTEX ACRÍLICA EM PAREDES, DUAS DEMÃOS. AF_06/2014</t>
  </si>
  <si>
    <t>14.1.1</t>
  </si>
  <si>
    <t>14.1.2</t>
  </si>
  <si>
    <t>14.1.3</t>
  </si>
  <si>
    <t>14.1.4</t>
  </si>
  <si>
    <t>14.1.6</t>
  </si>
  <si>
    <t>14.1.8</t>
  </si>
  <si>
    <t>14.1.9</t>
  </si>
  <si>
    <t>14.2.1</t>
  </si>
  <si>
    <t>14.2.5</t>
  </si>
  <si>
    <t>14.2.2</t>
  </si>
  <si>
    <t>14.2.3</t>
  </si>
  <si>
    <t>14.2.4</t>
  </si>
  <si>
    <t>14.2.6</t>
  </si>
  <si>
    <t>14.2.7</t>
  </si>
  <si>
    <t>14.2.8</t>
  </si>
  <si>
    <t>14.2.9</t>
  </si>
  <si>
    <t>14.2.10</t>
  </si>
  <si>
    <t>14.2.11</t>
  </si>
  <si>
    <t>14.2.12</t>
  </si>
  <si>
    <t>14.2.13</t>
  </si>
  <si>
    <t>14.2.14</t>
  </si>
  <si>
    <t>14.2.15</t>
  </si>
  <si>
    <t>14.2.16</t>
  </si>
  <si>
    <t>14.2.17</t>
  </si>
  <si>
    <t>14.3.1</t>
  </si>
  <si>
    <t>14.3.2</t>
  </si>
  <si>
    <t>14.3.3</t>
  </si>
  <si>
    <t>14.4</t>
  </si>
  <si>
    <t>14.4.1</t>
  </si>
  <si>
    <t>14.4.8</t>
  </si>
  <si>
    <t>14.4.2</t>
  </si>
  <si>
    <t>14.4.3</t>
  </si>
  <si>
    <t>14.4.4</t>
  </si>
  <si>
    <t>14.4.5</t>
  </si>
  <si>
    <t>14.4.6</t>
  </si>
  <si>
    <t>14.4.9</t>
  </si>
  <si>
    <t>14.4.10</t>
  </si>
  <si>
    <t>14.4.14</t>
  </si>
  <si>
    <t>14.4.15</t>
  </si>
  <si>
    <t>14.4.16</t>
  </si>
  <si>
    <t>14.4.17</t>
  </si>
  <si>
    <t>14.4.18</t>
  </si>
  <si>
    <t>14.4.19</t>
  </si>
  <si>
    <t>14.4.20</t>
  </si>
  <si>
    <t>14.4.23</t>
  </si>
  <si>
    <t>14.5.1</t>
  </si>
  <si>
    <t>14.5.2</t>
  </si>
  <si>
    <t>14.5.4</t>
  </si>
  <si>
    <t>14.5.5</t>
  </si>
  <si>
    <t>14.5.6</t>
  </si>
  <si>
    <t>14.5.7</t>
  </si>
  <si>
    <t>14.5.10</t>
  </si>
  <si>
    <t>14.5.11</t>
  </si>
  <si>
    <t>14.5.12</t>
  </si>
  <si>
    <t>14.5.13</t>
  </si>
  <si>
    <t>14.5.14</t>
  </si>
  <si>
    <t>14.5.15</t>
  </si>
  <si>
    <t>14.5.16</t>
  </si>
  <si>
    <t>14.5.17</t>
  </si>
  <si>
    <t>21.2</t>
  </si>
  <si>
    <t>20.1.1</t>
  </si>
  <si>
    <t>20.1.2</t>
  </si>
  <si>
    <t>20.1.3</t>
  </si>
  <si>
    <t>20.1.4</t>
  </si>
  <si>
    <t>20.1.5</t>
  </si>
  <si>
    <t>20.2.1</t>
  </si>
  <si>
    <t>20.3.1</t>
  </si>
  <si>
    <t>20.3.2</t>
  </si>
  <si>
    <t>20.3.3</t>
  </si>
  <si>
    <t>20.3.4</t>
  </si>
  <si>
    <t>20.3.5</t>
  </si>
  <si>
    <t>20.3.6</t>
  </si>
  <si>
    <t>20.3.7</t>
  </si>
  <si>
    <t>20.3.8</t>
  </si>
  <si>
    <t>20.3.9</t>
  </si>
  <si>
    <t>20.3.10</t>
  </si>
  <si>
    <t>20.3.11</t>
  </si>
  <si>
    <t>20.3.12</t>
  </si>
  <si>
    <t>20.3.13</t>
  </si>
  <si>
    <t>20.3.14</t>
  </si>
  <si>
    <t>20.3.16</t>
  </si>
  <si>
    <t>20.3.17</t>
  </si>
  <si>
    <t>EXTINTORES DE INCÊNDIO</t>
  </si>
  <si>
    <t>FORNECIMENTO E INSTALAÇÃO DE PLACA DE SINALIZAÇÃO DE EXTINTOR 20X30CM</t>
  </si>
  <si>
    <t>SINALIZAÇÃO - SAIDA DE EMERGENCIA</t>
  </si>
  <si>
    <t>FORNECIMENTO E INSTALAÇÃO DE PLACA DE SINALIZAÇÃO INDICATIVA, SAÍDA DE EMERGÊNCIA, SAÍDA LATERAL ESQUERDA/DIREITA/SAÍDA EM FRENTE</t>
  </si>
  <si>
    <t>SISTEMA DE ALARME DE EMERGENCIA</t>
  </si>
  <si>
    <t>CABO DE COBRE FLEXÍVEL ISOLADO, 2,5 MM², ANTI-CHAMA 0,6/1,0 KV, PARA CIRCUITOS TERMINAIS - FORNECIMENTO E INSTALAÇÃO. AF_12/2015</t>
  </si>
  <si>
    <t>CAIXA RETANGULAR 4" X 2" MÉDIA (1,30 M DO PISO), PVC, INSTALADA EM PAREDE - FORNECIMENTO E INSTALAÇÃO. AF_12/2015</t>
  </si>
  <si>
    <t>ABRACADEIRA EM ACO PARA AMARRACAO DE ELETRODUTOS, TIPO D, COM 3/4" E CUNHA DE FIXACAO</t>
  </si>
  <si>
    <t>CONDULETE DE ALUMÍNIO, TIPO X, PARA ELETRODUTO DE AÇO GALVANIZADO DN 32 MM (1 1/4''), APARENTE - FORNECIMENTO E INSTALAÇÃO. AF_11/2016_P</t>
  </si>
  <si>
    <t>PINTURA ESMALTE FOSCO, DUAS DEMAOS, SOBRE SUPERFICIE METALICA, INCLUSO UMA DEMAO DE FUNDO ANTICORROSIVO. UTILIZACAO DE REVOLVER ( AR-COMPRIMIDO).</t>
  </si>
  <si>
    <t>CONDULETE DE ALUMÍNIO, TIPO X, PARA ELETRODUTO DE AÇO GALVANIZADO DN 20 MM (3/4''), APARENTE - FORNECIMENTO E INSTALAÇÃO. AF_11/2016_P</t>
  </si>
  <si>
    <t>LUVA PARA ELETRODUTO, PVC, SOLDÁVEL, DN 25 MM (3/4), APARENTE, INSTALADA EM TETO - FORNECIMENTO E INSTALAÇÃO. AF_11/2016_P</t>
  </si>
  <si>
    <t>HIDRANTE DE PAREDE</t>
  </si>
  <si>
    <t>FORNECIMENTO E INSTALAÇÃO DE BOMBA TRIFÁSICA 5CV - 220/380V</t>
  </si>
  <si>
    <t>FORNECIMENTO E INSTALAÇÃO DE QUADRO DE COMANDO PARA BOMBA 7,5CV</t>
  </si>
  <si>
    <t>FORNECIMENTO E INSTALAÇÃO DE ACIONADOR MANUAL LIGA DESLIGA, BOTOEIRA, TIPO QUEBRA VIDRO, PARA ACIONAMENTO DA BOMBA DO HIDRANTE</t>
  </si>
  <si>
    <t>CURVA 90 GRAUS PARA ELETRODUTO, PVC, ROSCÁVEL, DN 32 MM (1"), PARA CIRCUITOS TERMINAIS, INSTALADA EM FORRO - FORNECIMENTO E INSTALAÇÃO. AF_12/2015</t>
  </si>
  <si>
    <t>DUTO ESPIRAL FLEXIVEL SINGELO PEAD D=50MM(2") REVESTIDO COM PVC COM FIO GUIA DE ACO GALVANIZADO, LANCADO DIRETO NO SOLO, INCL CONEXOES</t>
  </si>
  <si>
    <t>HIDRANTE DE RECALQUE</t>
  </si>
  <si>
    <t>REGISTRO/VALVULA GLOBO ANGULAR 45 GRAUS EM LATAO PARA HIDRANTES DE INCÊNDIO PREDIAL DN 2.1/2, COM VOLANTE, CLASSE DE PRESSAO DE ATE 200 PSI - FORNECIMENTO E INSTALACAO</t>
  </si>
  <si>
    <t>LUMINARIA DE EMERGENCIA</t>
  </si>
  <si>
    <t>20.4.1</t>
  </si>
  <si>
    <t>20.4.2</t>
  </si>
  <si>
    <t>20.4.3</t>
  </si>
  <si>
    <t>20.4.4</t>
  </si>
  <si>
    <t>20.4.5</t>
  </si>
  <si>
    <t>20.4.6</t>
  </si>
  <si>
    <t>20.4.7</t>
  </si>
  <si>
    <t>20.4.8</t>
  </si>
  <si>
    <t>20.4.10</t>
  </si>
  <si>
    <t>20.4.11</t>
  </si>
  <si>
    <t>20.4.12</t>
  </si>
  <si>
    <t>20.4.13</t>
  </si>
  <si>
    <t>20.4.14</t>
  </si>
  <si>
    <t>20.4.15</t>
  </si>
  <si>
    <t>20.4.16</t>
  </si>
  <si>
    <t>20.5</t>
  </si>
  <si>
    <t>20.5.1</t>
  </si>
  <si>
    <t>20.5.2</t>
  </si>
  <si>
    <t>20.5.3</t>
  </si>
  <si>
    <t>20.5.4</t>
  </si>
  <si>
    <t>20.5.5</t>
  </si>
  <si>
    <t>20.5.6</t>
  </si>
  <si>
    <t>20.6</t>
  </si>
  <si>
    <t>20.6.1</t>
  </si>
  <si>
    <t>20.6.2</t>
  </si>
  <si>
    <t>CAIXA OCTOGONAL 3" X 3", PVC, INSTALADA EM LAJE - FORNECIMENTO E INSTALAÇÃO. AF_12/2015</t>
  </si>
  <si>
    <t>CAIXA RETANGULAR 4" X 2" ALTA (2,00 M DO PISO), PVC, INSTALADA EM PAREDE - FORNECIMENTO E INSTALAÇÃO. AF_12/2015</t>
  </si>
  <si>
    <t>CAIXA RETANGULAR 4" X 2" BAIXA (0,30 M DO PISO), PVC, INSTALADA EM PAREDE - FORNECIMENTO E INSTALAÇÃO. AF_12/2015</t>
  </si>
  <si>
    <t>PAINEL MODULAR COMPLETO 1700 X 600 X 400 MM C/ 1 PORTA - FORNECIMENTO E INSTALAÇÃO</t>
  </si>
  <si>
    <t>CABO DE COBRE FLEXÍVEL ISOLADO, 10 MM², ANTI-CHAMA 0,6/1,0 KV, PARA CIRCUITOS TERMINAIS - FORNECIMENTO E INSTALAÇÃO. AF_12/2015</t>
  </si>
  <si>
    <t>CABO DE COBRE FLEXÍVEL ISOLADO, 185 MM², ANTI-CHAMA 0,6/1,0 KV, PARA DISTRIBUIÇÃO - FORNECIMENTO E INSTALAÇÃO. AF_12/2015</t>
  </si>
  <si>
    <t>CABO DE COBRE FLEXÍVEL ISOLADO, 70 MM², ANTI-CHAMA 0,6/1,0 KV, PARA DISTRIBUIÇÃO - FORNECIMENTO E INSTALAÇÃO. AF_12/2015</t>
  </si>
  <si>
    <t>CABO DE COBRE FLEXÍVEL ISOLADO, 16 MM², ANTI-CHAMA 0,6/1,0 KV, PARA DISTRIBUIÇÃO - FORNECIMENTO E INSTALAÇÃO. AF_12/2015</t>
  </si>
  <si>
    <t>CABO DE COBRE FLEXÍVEL ISOLADO, 25 MM², ANTI-CHAMA 0,6/1,0 KV, PARA DISTRIBUIÇÃO - FORNECIMENTO E INSTALAÇÃO. AF_12/2015</t>
  </si>
  <si>
    <t>CABO DE COBRE FLEXÍVEL ISOLADO, 35 MM², ANTI-CHAMA 0,6/1,0 KV, PARA DISTRIBUIÇÃO - FORNECIMENTO E INSTALAÇÃO. AF_12/2015</t>
  </si>
  <si>
    <t>CABO DE COBRE FLEXÍVEL ISOLADO, 50 MM², ANTI-CHAMA 0,6/1,0 KV, PARA DISTRIBUIÇÃO - FORNECIMENTO E INSTALAÇÃO. AF_12/2015</t>
  </si>
  <si>
    <t>CABO DE COBRE FLEXÍVEL ISOLADO, 95 MM², ANTI-CHAMA 0,6/1,0 KV, PARA DISTRIBUIÇÃO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</si>
  <si>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</si>
  <si>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</si>
  <si>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</si>
  <si>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ELETRODUTO FLEXÍVEL CORRUGADO,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</si>
  <si>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</si>
  <si>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PEAD, DN 90 (3) - FORNECIMENTO E INSTALAÇÃO. AF_04/2016</t>
  </si>
  <si>
    <t>ELETRODUTO FLEXÍVEL CORRUGADO, PEAD, DN 100 (4) - FORNECIMENTO E INSTALAÇÃO. AF_04/2016</t>
  </si>
  <si>
    <t>EMBUTIDO EASYLED 11,2 X 11,2 CM 10W 4.5K - FORNECIMENTO E INSTALAÇÃO</t>
  </si>
  <si>
    <t>INTERRUPTOR SIMPLES (2 MÓDULOS) COM INTERRUPTOR PARALELO (1 MÓDULO), 10A/250V, INCLUINDO SUPORTE E PLACA - FORNECIMENTO E INSTALAÇÃO. AF_12/2015</t>
  </si>
  <si>
    <t>INTERRUPTOR INTERMEDIÁRIO (1 MÓDULO), 10A/250V, INCLUINDO SUPORTE E PLACA - FORNECIMENTO E INSTALAÇÃO. AF_09/2017</t>
  </si>
  <si>
    <t>INTERRUPTOR PARALELO (1 MÓDULO), 10A/250V, INCLUINDO SUPORTE E PLACA - FORNECIMENTO E INSTALAÇÃO. AF_12/2015</t>
  </si>
  <si>
    <t>INTERRUPTOR PARALELO (2 MÓDULOS), 10A/250V, INCLUINDO SUPORTE E PLACA - FORNECIMENTO E INSTALAÇÃO. AF_12/2015</t>
  </si>
  <si>
    <t>INTERRUPTOR SIMPLES (1 MÓDULO), 10A/250V, INCLUINDO SUPORTE E PLACA - FORNECIMENTO E INSTALAÇÃO. AF_12/2015</t>
  </si>
  <si>
    <t>INTERRUPTOR SIMPLES (2 MÓDULOS), 10A/250V, INCLUINDO SUPORTE E PLACA - FORNECIMENTO E INSTALAÇÃO. AF_12/2015</t>
  </si>
  <si>
    <t>INTERRUPTOR SIMPLES (3 MÓDULOS), 10A/250V, INCLUINDO SUPORTE E PLACA - FORNECIMENTO E INSTALAÇÃO. AF_12/2015</t>
  </si>
  <si>
    <t>TOMADA MÉDIA DE EMBUTIR (2 MÓDULOS), 2P+T 20 A, INCLUINDO SUPORTE E PLACA - FORNECIMENTO E INSTALAÇÃO. AF_12/2015</t>
  </si>
  <si>
    <t>TOMADA MÉDIA DE EMBUTIR (2 MÓDULOS), 2P+T 10 A, INCLUINDO SUPORTE E PLACA - FORNECIMENTO E INSTALAÇÃO. AF_12/2015</t>
  </si>
  <si>
    <t>TOMADA BAIXA DE EMBUTIR (1 MÓDULO), 2P+T 10 A, INCLUINDO SUPORTE E PLACA - FORNECIMENTO E INSTALAÇÃO. AF_12/2015</t>
  </si>
  <si>
    <t>TOMADA MÉDIA DE EMBUTIR (1 MÓDULO), 2P+T 10 A, INCLUINDO SUPORTE E PLACA - FORNECIMENTO E INSTALAÇÃO. AF_12/2015</t>
  </si>
  <si>
    <t>TOMADA ALTA DE EMBUTIR (1 MÓDULO), 2P+T 10 A, INCLUINDO SUPORTE E PLACA - FORNECIMENTO E INSTALAÇÃO. AF_12/2015</t>
  </si>
  <si>
    <t>TOMADA BAIXA DE EMBUTIR (1 MÓDULO), 2P+T 20 A, INCLUINDO SUPORTE E PLACA - FORNECIMENTO E INSTALAÇÃO. AF_12/2015</t>
  </si>
  <si>
    <t>REFLETOR LED SUPER SLIM BIVOLT 150W 5.500 K - LUMINÁRIA PÚBLICA - FORNECIMENTO E INSTALAÇÃO</t>
  </si>
  <si>
    <t>CABEAMENTO</t>
  </si>
  <si>
    <t>ELETRODUTOS E CAIXAS</t>
  </si>
  <si>
    <t>POSTES E ATERRAMENTO</t>
  </si>
  <si>
    <t>POSTE DE AÇO CONICO CONTÍNUO CURVO SIMPLES, ENGASTADO, H=9M, INCLUSIVE LUMINÁRIA, SEM LÂMPADA - FORNECIMENTO E INSTALACAO. AF_11/2019</t>
  </si>
  <si>
    <t>RASGO EM ALVENARIA PARA RAMAIS/ DISTRIBUIÇÃO COM DIAMETROS MENORES OU IGUAIS A 40 MM. AF_05/2015</t>
  </si>
  <si>
    <t>CHUMBAMENTO LINEAR EM ALVENARIA PARA RAMAIS/DISTRIBUIÇÃO COM DIÂMETROS MENORES OU IGUAIS A 40 MM. AF_05/2015</t>
  </si>
  <si>
    <t>AR CONDICIONADO SPLIT INVERTER, HI-WALL (PAREDE), 9000 BTU/H, CICLO FRIO, 60HZ, CLASSIFICACAO A (SELO PROCEL), GAS HFC, CONTROLE S/FIO</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</si>
  <si>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</si>
  <si>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</si>
  <si>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PISO TETO, 36000 BTU/H, CICLO FRIO, 60HZ, CLASSIFICACAO ENERGETICA A OU B (SELO PROCEL), GAS HFC, CONTROLE S/FIO</t>
  </si>
  <si>
    <t>TUBO DE CONCRETO (SIMPLES) PARA REDES COLETORAS DE ÁGUAS PLUVIAIS, DIÂMETRO DE 400 MM, JUNTA RÍGIDA, INSTALADO EM LOCAL COM BAIXO NÍVEL DE INTERFERÊNCIAS - FORNECIMENTO E ASSENTAMENTO. AF_12/2015</t>
  </si>
  <si>
    <t>19.1.17</t>
  </si>
  <si>
    <t>19.1.18</t>
  </si>
  <si>
    <t>MEMÓRIA DE CÁLCULO</t>
  </si>
  <si>
    <t>MOVIMENTO DE TERRA (Empolamento considerado 30%)</t>
  </si>
  <si>
    <t>Compactação mecânica (Aterro interno das edificações)</t>
  </si>
  <si>
    <t>Material para aterro (espessura do aterro 20cm)</t>
  </si>
  <si>
    <t>CALHA QUADRADA DE CHAPA DE ACO GALVANIZADA NUM 24, CORTE 100 CM</t>
  </si>
  <si>
    <t>CHAPA DE AÇO GALVANIZADO NÚMERO 24, INCLUSO TRANSPORTE VERTICAL.</t>
  </si>
  <si>
    <t>SOLDA EM BARRA DE ESTANHO-CHUMBO 50/50</t>
  </si>
  <si>
    <t>TELHADISTA COM ENCARGOS COMPLEMENTARES</t>
  </si>
  <si>
    <t>GUINCHO ELÉTRICO DE COLUNA, CAPACIDADE 400 KG, COM MOTO FREIO, MOTOR TRIFÁSICO DE 1,25 CV - CHI DIURNO. AF_03/2016</t>
  </si>
  <si>
    <t>CHI</t>
  </si>
  <si>
    <t>GUINCHO ELÉTRICO DE COLUNA, CAPACIDADE 400 KG, COM MOTO FREIO, MOTOR TRIFÁSICO DE 1,25 CV - CHP DIURNO. AF_03/2016</t>
  </si>
  <si>
    <t xml:space="preserve"> COMPACTACAO MECANICA, SEM CONTROLE DO GC (C/COMPACTADOR PLACA 400 KG)</t>
  </si>
  <si>
    <t>13.2.1</t>
  </si>
  <si>
    <t>13.2.3</t>
  </si>
  <si>
    <t>13.2.5</t>
  </si>
  <si>
    <t>13.2.2</t>
  </si>
  <si>
    <t>13.2.4</t>
  </si>
  <si>
    <t>13.2.6</t>
  </si>
  <si>
    <t>13.2.7</t>
  </si>
  <si>
    <t>13.2.8</t>
  </si>
  <si>
    <t>13.2.9</t>
  </si>
  <si>
    <t>13.2.10</t>
  </si>
  <si>
    <t>13.2.11</t>
  </si>
  <si>
    <t>QUADRO DE DISTRIBUIÇÃO DE ENERGIA EM CHAPA DE AÇO GALVANIZADO. PARA 16 DISJUNTORES TERMOMAGNÉTICOS MONOPOLARES, COM BARRAMENTO TRIFÁSICO E NEUTRO - FORNECIMENTO E INSTALAÇÃO</t>
  </si>
  <si>
    <t>PS - 003</t>
  </si>
  <si>
    <t>QUADRO DE DISTRIBUIÇÃO DE ENERGIA EM CHAPA DE AÇO GALVANIZADO. PARA 34 DISJUNTORES TERMOMAGNÉTICOS MONOPOLARES, COM BARRAMENTO TRIFÁSICO E NEUTRO - FORNECIMENTO E INSTALAÇÃO</t>
  </si>
  <si>
    <t>PS - 027</t>
  </si>
  <si>
    <t>QUADRO DE DISTRIBUIÇÃO DE ENERGIA EM CHAPA DE AÇO GALVANIZADO. PARA 56 DISJUNTORES TERMOMAGNÉTICOS MONOPOLARES, COM BARRAMENTO TRIFÁSICO E NEUTRO - FORNECIMENTO E INSTALAÇÃO</t>
  </si>
  <si>
    <r>
      <t>UN:</t>
    </r>
    <r>
      <rPr>
        <sz val="9"/>
        <color rgb="FF000000"/>
        <rFont val="Gill Sans MT"/>
        <family val="2"/>
      </rPr>
      <t>UNIDADE</t>
    </r>
  </si>
  <si>
    <t>PS - 028</t>
  </si>
  <si>
    <t>13.3.1</t>
  </si>
  <si>
    <t>13.3.2</t>
  </si>
  <si>
    <t>13.3.3</t>
  </si>
  <si>
    <t>13.3.4</t>
  </si>
  <si>
    <t>13.3.5</t>
  </si>
  <si>
    <t>13.3.6</t>
  </si>
  <si>
    <t>13.3.7</t>
  </si>
  <si>
    <t>13.3.8</t>
  </si>
  <si>
    <t>13.3.9</t>
  </si>
  <si>
    <t>13.3.10</t>
  </si>
  <si>
    <t>13.3.11</t>
  </si>
  <si>
    <t>DISJUNTOR TRIPOLAR, CORRENTE NOMINAL DE 125A - FORNECIMENTO E INSTALAÇÃO</t>
  </si>
  <si>
    <t>DISJUNTOR MONOPOLAR, CORRENTE NOMINAL DE 25A - FORNECIMENTO E INSTALAÇÃO</t>
  </si>
  <si>
    <t>PS - 057</t>
  </si>
  <si>
    <t>DISJUNTOR TRIPOLAR, CORRENTE NOMINAL DE 100A - FORNECIMENTO E INSTALAÇÃO</t>
  </si>
  <si>
    <r>
      <t xml:space="preserve">UN: </t>
    </r>
    <r>
      <rPr>
        <sz val="9"/>
        <rFont val="Gill Sans MT"/>
        <family val="2"/>
      </rPr>
      <t>UNIDADE</t>
    </r>
  </si>
  <si>
    <t>PS - 061</t>
  </si>
  <si>
    <t>DISJUNTOR TRIPOLAR, CORRENTE NOMINAL DE 200A - FORNECIMENTO E INSTALAÇÃO</t>
  </si>
  <si>
    <t>PS - 062</t>
  </si>
  <si>
    <t>DISJUNTOR TRIPOLAR, CORRENTE NOMINAL DE 400A - FORNECIMENTO E INSTALAÇÃO</t>
  </si>
  <si>
    <t>PS - 063</t>
  </si>
  <si>
    <t>DISJUNTOR TRIPOLAR, CORRENTE NOMINAL DE 50A - FORNECIMENTO E INSTALAÇÃO</t>
  </si>
  <si>
    <t>PS - 064</t>
  </si>
  <si>
    <t>DISJUNTOR TRIPOLAR, CORRENTE NOMINAL DE 70A - FORNECIMENTO E INSTALAÇÃO</t>
  </si>
  <si>
    <t>PS - 065</t>
  </si>
  <si>
    <t>13.4.1</t>
  </si>
  <si>
    <t>13.4.2</t>
  </si>
  <si>
    <t>13.4.3</t>
  </si>
  <si>
    <t>13.4.4</t>
  </si>
  <si>
    <t>13.4.5</t>
  </si>
  <si>
    <t>13.4.6</t>
  </si>
  <si>
    <t>13.4.7</t>
  </si>
  <si>
    <t>13.4.8</t>
  </si>
  <si>
    <t>13.4.9</t>
  </si>
  <si>
    <t>13.4.10</t>
  </si>
  <si>
    <t>13.4.11</t>
  </si>
  <si>
    <t>13.4.12</t>
  </si>
  <si>
    <t>13.4.13</t>
  </si>
  <si>
    <t>13.4.14</t>
  </si>
  <si>
    <t>13.4.15</t>
  </si>
  <si>
    <t>13.4.16</t>
  </si>
  <si>
    <t>13.4.17</t>
  </si>
  <si>
    <t>13.4.18</t>
  </si>
  <si>
    <t>13.4.19</t>
  </si>
  <si>
    <t>PS - 066</t>
  </si>
  <si>
    <t>13.5.1</t>
  </si>
  <si>
    <t>13.5.2</t>
  </si>
  <si>
    <t>13.5.3</t>
  </si>
  <si>
    <t>13.5.4</t>
  </si>
  <si>
    <t>13.5.5</t>
  </si>
  <si>
    <t>13.5.6</t>
  </si>
  <si>
    <t>13.6.1</t>
  </si>
  <si>
    <t>13.6.2</t>
  </si>
  <si>
    <t>13.6.3</t>
  </si>
  <si>
    <t>13.7.1</t>
  </si>
  <si>
    <t>13.7.2</t>
  </si>
  <si>
    <t>13.7.3</t>
  </si>
  <si>
    <t>13.7.4</t>
  </si>
  <si>
    <t>13.7.5</t>
  </si>
  <si>
    <t>13.7.6</t>
  </si>
  <si>
    <t>13.7.7</t>
  </si>
  <si>
    <t>13.7.8</t>
  </si>
  <si>
    <t>13.7.9</t>
  </si>
  <si>
    <t>13.7.10</t>
  </si>
  <si>
    <t>13.7.11</t>
  </si>
  <si>
    <t>13.7.12</t>
  </si>
  <si>
    <t>13.7.13</t>
  </si>
  <si>
    <t>13.7.14</t>
  </si>
  <si>
    <t>13.7.15</t>
  </si>
  <si>
    <t>13.7.16</t>
  </si>
  <si>
    <t>LUMINÁRIA EXTERNA</t>
  </si>
  <si>
    <t>13.8</t>
  </si>
  <si>
    <t>13.8.1</t>
  </si>
  <si>
    <t>PS - 067</t>
  </si>
  <si>
    <t>13.9</t>
  </si>
  <si>
    <t>13.9.1</t>
  </si>
  <si>
    <t>13.10</t>
  </si>
  <si>
    <t>13.10.1</t>
  </si>
  <si>
    <t>13.10.2</t>
  </si>
  <si>
    <t>13.10.3</t>
  </si>
  <si>
    <t>13.11</t>
  </si>
  <si>
    <t>13.11.1</t>
  </si>
  <si>
    <t>13.11.2</t>
  </si>
  <si>
    <t>13.11.3</t>
  </si>
  <si>
    <t>13.11.4</t>
  </si>
  <si>
    <t>17.8</t>
  </si>
  <si>
    <t>17.10</t>
  </si>
  <si>
    <t>17.11</t>
  </si>
  <si>
    <t>17.12</t>
  </si>
  <si>
    <t>17.13</t>
  </si>
  <si>
    <t>17.14</t>
  </si>
  <si>
    <t>17.15</t>
  </si>
  <si>
    <t>17.16</t>
  </si>
  <si>
    <t>17.17</t>
  </si>
  <si>
    <t>17.18</t>
  </si>
  <si>
    <t>17.19</t>
  </si>
  <si>
    <t>17.20</t>
  </si>
  <si>
    <t>17.21</t>
  </si>
  <si>
    <t>17.22</t>
  </si>
  <si>
    <t>AMERICANAS</t>
  </si>
  <si>
    <t>DISPOSITIVO DPS CLASSE II, 1 POLO, TENSÃO MAXIMA DE 175 V, CORRENTE MAXIMA DE 20 KA - FORNECIMENTO E INSTALAÇÃO</t>
  </si>
  <si>
    <t>UN: CJ</t>
  </si>
  <si>
    <t>DISPOSITIVO DPS CLASSE II, 1 POLO, TENSÃO MAXIMA DE 175 V, CORRENTE MAXIMA DE 45 KA - FORNECIMENTO E INSTALAÇÃO</t>
  </si>
  <si>
    <t>PS - 070</t>
  </si>
  <si>
    <t>COTAÇÃO 104</t>
  </si>
  <si>
    <t>EXECUÇÃO DE PASSEIO (CALÇADA) OU PISO DE CONCRETO COM CONCRETO MOLDADO IN LOCO, USINADO, ACABAMENTO CONVENCIONAL, NÃO ARMADO. AF_07/2016</t>
  </si>
  <si>
    <t>REVESTIMENTO CERÂMICO PARA PAREDES EXTERNAS EM PASTILHAS DE PORCELANA 5 X 5 CM (PLACAS DE 30 X 30 CM), ALINHADAS A PRUMO, APLICADO EM PANOS SEM VÃOS. AF_06/2014</t>
  </si>
  <si>
    <t>7.1.6</t>
  </si>
  <si>
    <t>20.7</t>
  </si>
  <si>
    <t>20.7.1</t>
  </si>
  <si>
    <t>20.7.2</t>
  </si>
  <si>
    <t>19.1.1</t>
  </si>
  <si>
    <t>4.3.6</t>
  </si>
  <si>
    <t>ARMACAO EM TELA DE ACO SOLDADA NERVURADA Q-92, ACO CA-60, 4,2MM, MALHA 15X15CM</t>
  </si>
  <si>
    <r>
      <t xml:space="preserve">UN: </t>
    </r>
    <r>
      <rPr>
        <sz val="9"/>
        <color rgb="FF000000"/>
        <rFont val="Gill Sans MT"/>
        <family val="2"/>
      </rPr>
      <t>M2</t>
    </r>
  </si>
  <si>
    <t>ARMADOR COM ENCARGOS COMPLEMENTARES</t>
  </si>
  <si>
    <t>PS - 072</t>
  </si>
  <si>
    <t>ADMINISTRAÇÃO LOCAL</t>
  </si>
  <si>
    <t>ENCARREGADO GERAL DE OBRAS COM ENCARGOS COMPLEMENTARES</t>
  </si>
  <si>
    <t>ENGENHEIRO CIVIL DE OBRA JUNIOR COM ENCARGOS COMPLEMENTARES</t>
  </si>
  <si>
    <t>10775</t>
  </si>
  <si>
    <t>TINTA ESMALTE SINTETICO PREMIUM FOSCO</t>
  </si>
  <si>
    <t>REMOVEDOR DE TINTA OLEO/ESMALTE VERNIZ</t>
  </si>
  <si>
    <t>LIXA EM FOLHA PARA FERRO, NUMERO 150</t>
  </si>
  <si>
    <t>PS - 073</t>
  </si>
  <si>
    <t>INSTALAÇÃO DE GÁS</t>
  </si>
  <si>
    <r>
      <t xml:space="preserve">UN: </t>
    </r>
    <r>
      <rPr>
        <sz val="9"/>
        <color rgb="FF000000"/>
        <rFont val="Gill Sans MT"/>
        <family val="2"/>
      </rPr>
      <t>UM</t>
    </r>
  </si>
  <si>
    <t>PS - 074</t>
  </si>
  <si>
    <t>PS - 075</t>
  </si>
  <si>
    <r>
      <t xml:space="preserve">UN: </t>
    </r>
    <r>
      <rPr>
        <sz val="9"/>
        <color rgb="FF000000"/>
        <rFont val="Gill Sans MT"/>
        <family val="2"/>
      </rPr>
      <t>UNI</t>
    </r>
  </si>
  <si>
    <t>ABRACADEIRA EM ACO PARA AMARRACAO DE ELETRODUTOS, TIPO D, COM 1" E CUNHA DE FIXACAO</t>
  </si>
  <si>
    <t>PS - 076</t>
  </si>
  <si>
    <t>PS - 077</t>
  </si>
  <si>
    <t>ABRACADEIRA EM ACO PARA AMARRACAO DE ELETRODUTOS, TIPO D, COM 3/4" E CUNHA DE FIXACAO  FORNECIMENTO E INSTALAÇÃO</t>
  </si>
  <si>
    <t>ABRACADEIRA EM ACO PARA AMARRACAO DE ELETRODUTOS, TIPO D, COM 1" E CUNHA DE FIXACAO FORNECIMENTO E INSTALAÇÃO</t>
  </si>
  <si>
    <t>BUCHA DE REDUCAO DE PVC, SOLDAVEL, CURTA, COM 85 X 75 MM, PARA AGUA FRIA PREDIAL  FORNECIMENTO E INSTALAÇÃO</t>
  </si>
  <si>
    <t>PS - 078</t>
  </si>
  <si>
    <t>BUCHA DE REDUCAO DE PVC, SOLDAVEL, LONGA, COM 75 X 50 MM, PARA AGUA FRIA PREDIAL FORNECIMENTO E INSTALAÇÃO</t>
  </si>
  <si>
    <t>JOELHO 45 GRAUS, PVC, SOLDÁVEL, DN 85MM, INSTALADO EM PRUMADA DE ÁGUA - FORNECIMENTO E INSTALAÇÃO. AF_12/2014</t>
  </si>
  <si>
    <t>PS - 099</t>
  </si>
  <si>
    <t>HIDRÔMETRO DN 1", 10 M³/H  FORNECIMENTO E INSTALAÇÃO. AF_11/2016</t>
  </si>
  <si>
    <t>QUADRO DE DISTRIBUICAO PARA TELEFONE N.2, 20X20X12CM EM CHAPA METALICA, DE EMBUTIR, SEM ACESSORIOS, PADRAO TELEBRAS, FORNECIMENTO E INSTALACAO</t>
  </si>
  <si>
    <t>ARGAMASSA TRAÇO 1:1:6 (EM VOLUME DE CIMENTO, CAL E AREIA MÉDIA ÚMIDA) PARA EMBOÇO/MASSA ÚNICA/ASSENTAMENTO DE ALVENARIA DE VEDAÇÃO, PREPARO MANUAL. AF_08/2019</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</si>
  <si>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</si>
  <si>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</si>
  <si>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RÍGIDO ROSCÁVEL, PVC, DN 32 MM (1"), PARA CIRCUITOS TERMINAIS, INSTALADO EM FORRO - FORNECIMENTO E INSTALAÇÃO. AF_12/2015</t>
  </si>
  <si>
    <t>ELETRODUTO RÍGIDO ROSCÁVEL, PVC, DN 50 MM (1 1/2") - FORNECIMENTO E INSTALAÇÃO. AF_12/2015</t>
  </si>
  <si>
    <t>ELETRODUTO RÍGIDO ROSCÁVEL, PVC, DN 75 MM (2 1/2") - FORNECIMENTO E INSTALAÇÃO. AF_12/2015</t>
  </si>
  <si>
    <t>ELETRODUTO RÍGIDO ROSCÁVEL, PVC, DN 25 MM (3/4"), PARA CIRCUITOS TERMINAIS, INSTALADO EM FORRO - FORNECIMENTO E INSTALAÇÃO. AF_12/2015</t>
  </si>
  <si>
    <t>ELETRODUTO RÍGIDO ROSCÁVEL, PVC, DN 100 MM (4") - FORNECIMENTO E INSTALAÇÃO. AF_12/2015</t>
  </si>
  <si>
    <t>PS - 101</t>
  </si>
  <si>
    <t>CABO TELEFONICO CTP-APL-50, 10 PARES (USO EXTERNO) - FORNECIMENTO E INSTALACAO</t>
  </si>
  <si>
    <t>PS - 102</t>
  </si>
  <si>
    <t>20.3.15</t>
  </si>
  <si>
    <t>20.4.9</t>
  </si>
  <si>
    <r>
      <t xml:space="preserve">UN: </t>
    </r>
    <r>
      <rPr>
        <sz val="9"/>
        <color rgb="FF000000"/>
        <rFont val="Gill Sans MT"/>
        <family val="2"/>
      </rPr>
      <t>UN</t>
    </r>
  </si>
  <si>
    <t>ADAPTADOR CURTO COM BOLSA E ROSCA PARA REGISTRO, PVC, SOLDÁVEL, DN 85 MM X 3 , INSTALADO EM RESERVAÇÃO DE ÁGUA DE EDIFICAÇÃO QUE POSSUA RESERVATÓRIO DE FIBRA/FIBROCIMENTO FORNECIMENTO E INSTALAÇÃO. AF_06/2016</t>
  </si>
  <si>
    <t>PS - 103</t>
  </si>
  <si>
    <r>
      <t xml:space="preserve">UN: </t>
    </r>
    <r>
      <rPr>
        <sz val="9"/>
        <color rgb="FF000000"/>
        <rFont val="Gill Sans MT"/>
        <family val="2"/>
      </rPr>
      <t>UNI</t>
    </r>
  </si>
  <si>
    <t>PAPELEIRA PLASTICA TIPO DISPENSER PARA PAPEL HIGIENICO ROLAO</t>
  </si>
  <si>
    <t>PS - 104</t>
  </si>
  <si>
    <t>88309</t>
  </si>
  <si>
    <t>PS - 105</t>
  </si>
  <si>
    <t xml:space="preserve">ASSENTO PARA VASO SANITÁRIO CONVENCIONAL </t>
  </si>
  <si>
    <t>ASSENTO SANITARIO DE PLASTICO, TIPO CONVENCIONAL</t>
  </si>
  <si>
    <t>PS - 106</t>
  </si>
  <si>
    <t>LUVA SOLDÁVEL E COM ROSCA, PVC, SOLDÁVEL, DN 32MM X 1, INSTALADO EM RAMAL OU SUB-RAMAL DE ÁGUA - FORNECIMENTO E INSTALAÇÃO. AF_12/2014</t>
  </si>
  <si>
    <t>CAIXA RETANGULAR 4" X 2" BAIXA (0,30 M DO PISO), METÁLICA, INSTALADA EM PAREDE - FORNECIMENTO E INSTALAÇÃO. AF_12/2015</t>
  </si>
  <si>
    <t>PERFILADO DE SEÇÃO 38X76 MM PARA SUPORTE DE ELETROCALHA LISA OU PERFURADA EM AÇO GALVANIZADO, LARGURA 200 OU 400 MM E ALTURA 50 MM. AF_07/2017</t>
  </si>
  <si>
    <r>
      <t xml:space="preserve">UN: </t>
    </r>
    <r>
      <rPr>
        <sz val="9"/>
        <color rgb="FF000000"/>
        <rFont val="Gill Sans MT"/>
        <family val="2"/>
      </rPr>
      <t>M</t>
    </r>
  </si>
  <si>
    <t>CHUMBADOR, DIAMETRO 1/4" COM PARAFUSO 1/4" X 40 MM</t>
  </si>
  <si>
    <t>VERGALHAO ZINCADO ROSCA TOTAL, 1/4 " (6,3 MM)</t>
  </si>
  <si>
    <t>PORCA ZINCADA, SEXTAVADA, DIAMETRO 1/4"</t>
  </si>
  <si>
    <t>unid</t>
  </si>
  <si>
    <t>TERMINAL DE VENTILACAO, 50 MM, SERIE NORMAL, ESGOTO PREDIAL</t>
  </si>
  <si>
    <t>TERMINAL DE VENTILACAO, 50 MM, SERIE NORMAL, ESGOTO PREDIAL - FORNECIMENTO E INSTALAÇÃO</t>
  </si>
  <si>
    <t>PS - 107</t>
  </si>
  <si>
    <t>PS - 109</t>
  </si>
  <si>
    <t>PS - 110</t>
  </si>
  <si>
    <t>ABRACADEIRA EM ACO PARA AMARRACAO DE ELETRODUTOS, TIPO D, COM 4" E CUNHA DE FIXACAO</t>
  </si>
  <si>
    <t>ABRACADEIRA EM ACO PARA AMARRACAO DE ELETRODUTOS, TIPO D, COM 2 1/2" E CUNHA DE FIXACAO</t>
  </si>
  <si>
    <t>ABRACADEIRA EM ACO PARA AMARRACAO DE ELETRODUTOS, TIPO D, COM 2 1/2" E CUNHA DE FIXACAO - FORNECIMENTO E INSTALAÇÃO</t>
  </si>
  <si>
    <t>ABRACADEIRA EM ACO PARA AMARRACAO DE ELETRODUTOS, TIPO D, COM 3/4" E CUNHA DE FIXACAO - FORNECIMENTO E INSTALAÇÃO</t>
  </si>
  <si>
    <t>ABRACADEIRA EM ACO PARA AMARRACAO DE ELETRODUTOS, TIPO D, COM 4" E CUNHA DE FIXACAO - FORNECIMENTO E INSTALAÇÃO</t>
  </si>
  <si>
    <t>ABRACADEIRA EM ACO PARA AMARRACAO DE ELETRODUTOS, TIPO D, COM 1" E CUNHA DE FIXACAO - FORNECIMENTO E INSTALAÇÃO</t>
  </si>
  <si>
    <t>PS - 112</t>
  </si>
  <si>
    <t>ABRACADEIRA EM ACO PARA AMARRACAO DE ELETRODUTOS, TIPO D, COM 1 1/4" E CUNHA DE FIXACAO</t>
  </si>
  <si>
    <t>ABRACADEIRA EM ACO PARA AMARRACAO DE ELETRODUTOS, TIPO D, COM 1 1/4" E CUNHA DE FIXACAO - FORNECIMENTO E INSTALAÇÃO</t>
  </si>
  <si>
    <t>PS - 113</t>
  </si>
  <si>
    <t>ABRACADEIRA EM ACO PARA AMARRACAO DE ELETRODUTOS, TIPO D, COM 1 1/2" E CUNHA DE FIXACAO</t>
  </si>
  <si>
    <t>ABRACADEIRA EM ACO PARA AMARRACAO DE ELETRODUTOS, TIPO D, COM 1 1/2" E CUNHA DE FIXACAO - FORNECIMENTO E INSTALAÇÃO</t>
  </si>
  <si>
    <t>PS - 114</t>
  </si>
  <si>
    <t>FORNECIMENTO E INSTALAÇÃO DE MINI RACK DE PAREDE 19" X 16U X 450MM</t>
  </si>
  <si>
    <t>PS - 115</t>
  </si>
  <si>
    <t>PS - 116</t>
  </si>
  <si>
    <t>PS - 117</t>
  </si>
  <si>
    <t>BUCHA DE NYLON SEM ABA S6, COM PARAFUSO DE 4,20 X 40 MM EM ACO ZINCADO COM ROSCA SOBERBA, CABECA CHATA E FENDA PHILLIPS</t>
  </si>
  <si>
    <t>BUCHA DE NYLON SEM ABA S6, COM PARAFUSO DE 4,20 X 40 MM EM ACO ZINCADO COM ROSCA SOBERBA, CABECA CHATA E FENDA PHILLIPS  - FORNECIMENTO E INSTALAÇÃO</t>
  </si>
  <si>
    <t>BUCHA DE NYLON SEM ABA S8, COM PARAFUSO DE 4,80 X 50 MM EM ACO ZINCADO COM ROSCA SOBERBA, CABECA CHATA E FENDA PHILLIPS</t>
  </si>
  <si>
    <t>BUCHA DE NYLON SEM ABA S8, COM PARAFUSO DE 4,80 X 50 MM EM ACO ZINCADO COM ROSCA SOBERBA, CABECA CHATA E FENDA PHILLIPS  - FORNECIMENTO E INSTALAÇÃO</t>
  </si>
  <si>
    <t xml:space="preserve"> PARAFUSO DRY WALL, EM ACO ZINCADO, CABECA LENTILHA E PONTA BROCA (LB), LARGURA 4,2 MM, COMPRIMENTO 13 MM  - FORNECIMENTO E INSTALAÇÃO</t>
  </si>
  <si>
    <t>PS - 118</t>
  </si>
  <si>
    <t>PORCA ZINCADA, SEXTAVADA, DIAMETRO 3/8"</t>
  </si>
  <si>
    <t>PORCA ZINCADA, SEXTAVADA, DIAMETRO 3/8"  - FORNECIMENTO E INSTALAÇÃO</t>
  </si>
  <si>
    <t>PS - 119</t>
  </si>
  <si>
    <t>LUMINARIA DE EMERGENCIA 960 LUMENS DE 24 LEDS, POTENCIA 4 W, BATERIA DE LITIO, AUTONOMIA DE 3 HRS - FORNECIMENTO E INSTALAÇÃO</t>
  </si>
  <si>
    <t>PS - 120</t>
  </si>
  <si>
    <t>REGULADOR DE PRESSÃO 2ª ESTÁGIO 3/4"</t>
  </si>
  <si>
    <t>PS - 121</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</si>
  <si>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</si>
  <si>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</si>
  <si>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ELETRODUTO DE AÇO GALVANIZADO, CLASSE LEVE, DN 25 MM (1), APARENTE, INSTALADO EM TETO - FORNECIMENTO E INSTALAÇÃO. AF_11/2016_P</t>
  </si>
  <si>
    <t>ELETRODUTO DE AÇO GALVANIZADO, CLASSE LEVE, DN 20 MM (3/4), APARENTE, INSTALADO EM TETO - FORNECIMENTO E INSTALAÇÃO. AF_11/2016_P</t>
  </si>
  <si>
    <t>CURVA 90 GRAUS, CPVC, SOLDÁVEL, DN 15MM, INSTALADO EM RAMAL OU SUB-RAMAL DE ÁGUA - FORNECIMENTO E INSTALAÇÃO. AF_12/2014</t>
  </si>
  <si>
    <t>CAPTOR TIPO FRANKLIN PARA SPDA - FORNECIMENTO E INSTALAÇÃO. AF_12/2017</t>
  </si>
  <si>
    <t>BARRA CHATA DE ALUMÍNIO 1/4" X 3/4", BARRA DE 6M - FORNECIMENTO E INSTALAÇÃO</t>
  </si>
  <si>
    <t>TERMINAL AEREO EM ACO GALVANIZADO DN 5/16", COMPRIMENTO DE 350MM, COM BASE DE FIXACAO HORIZONTAL - FORNECIMENTO E INSTALAÇÃO</t>
  </si>
  <si>
    <t>PS - 123</t>
  </si>
  <si>
    <t>TERMINAL A COMPRESSAO EM COBRE ESTANHADO PARA CABO 95 MM2, 1 FURO E 1 COMPRESSAO, PARA PARAFUSO DE FIXACAO M12</t>
  </si>
  <si>
    <t>PS - 124</t>
  </si>
  <si>
    <t>TERMINAL A COMPRESSAO EM COBRE ESTANHADO PARA CABO 95 MM2, 1 FURO E 1 COMPRESSAO, PARA PARAFUSO DE FIXACAO M12 - FORNECIMENTO E INSTALAÇÃO</t>
  </si>
  <si>
    <r>
      <t xml:space="preserve">UN: </t>
    </r>
    <r>
      <rPr>
        <sz val="9"/>
        <rFont val="Gill Sans MT"/>
        <family val="2"/>
      </rPr>
      <t>UNI</t>
    </r>
  </si>
  <si>
    <t>SOLDA EXOTÉRMICA 115 CONEXÃO CABO-HASTE NA LATERAL, BITOLA DO CABO DE 50MM² PARA HASTE DE 5/8"</t>
  </si>
  <si>
    <t>PS - 125</t>
  </si>
  <si>
    <t>CONECTOR DE MEDIÇÃO EM BRONZE COM 4 PARAFUSOS PARA CABOS DE COBRE 16 - 70 mm² ref.TEL-560 (pára-raio)</t>
  </si>
  <si>
    <t>CONECTOR DE MEDIÇÃO EM BRONZE COM 4 PARAFUSOS PARA CABOS DE COBRE 16 - 70 mm² ref. TEL-560 (pára-raio)</t>
  </si>
  <si>
    <t>PS - 126</t>
  </si>
  <si>
    <t>PS - 127</t>
  </si>
  <si>
    <t>PS - 128</t>
  </si>
  <si>
    <t>PATCH PANEL CAT6e 48 PORTAS - Sistemas de Cabeamento Estruturado para tráfego de voz, dados e imagens, segundo requisitos da norma ANSI/TIA/EIA-568B.2</t>
  </si>
  <si>
    <t>7.2.4</t>
  </si>
  <si>
    <t>CONTRAPISO EM ARGAMASSA TRAÇO 1:4 (CIMENTO E AREIA), PREPARO MECÂNICO COM BETONEIRA 400 L, APLICADO EM ÁREAS SECAS SOBRE LAJE, ADERIDO, ESPESSURA 2CM, ACABAMENTO REFORÇADO. AF_06/201</t>
  </si>
  <si>
    <t>MARMORISTA/GRANITEIRO COM ENCARGOS COMPLEMENTARES</t>
  </si>
  <si>
    <t>MONTADOR DE ESTRUTURA METÁLICA COM ENCARGOS COMPLEMENTARES</t>
  </si>
  <si>
    <t>ROLO COMPACTADOR VIBRATÓRIO DE UM CILINDRO AÇO LISO, POTÊNCIA 80 HP, PESO OPERACIONAL MÁXIMO 8,1 T, IMPACTO DINÂMICO 16,15 / 9,5 T, LARGURA DE TRABALHO 1,68 M - CHP DIURNO. AF_06/2014</t>
  </si>
  <si>
    <t>CAMINHÃO PIPA 10.000 L TRUCADO, PESO BRUTO TOTAL 23.000 KG, CARGA ÚTIL MÁXIMA 15.935 KG, DISTÂNCIA ENTRE EIXOS 4,8 M, POTÊNCIA 230 CV, INCLUSIVE TANQUE DE AÇO PARA TRANSPORTE DE ÁGUA - CHI DIURNO.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</si>
  <si>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</si>
  <si>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</si>
  <si>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TRATOR DE PNEUS COM POTÊNCIA DE 122 CV, TRAÇÃO 4X4, COM GRADE DE DISCOS ACOPLADA - CHI DIURNO. AF_02/2017</t>
  </si>
  <si>
    <t>AUXILIAR DE AZULEJISTA COM ENCARGOS COMPLEMENTARES</t>
  </si>
  <si>
    <t>PLACA VIBRATÓRIA REVERSÍVEL COM MOTOR 4 TEMPOS A GASOLINA, FORÇA CENTRÍFUGA DE 25 KN (2500 KGF), POTÊNCIA 5,5 CV - CHP DIURNO. AF_08/2015</t>
  </si>
  <si>
    <t>SER.CG: REVESTIMENTO COM ARGAMASSA DE CIMENTO E BARITA(GROSSA E FINA ),TRACO 1:1:1, PARA PAREDES DE SALAS RADIOLOGICAS (APARELHOSDE 125 A 150KV),COM ESPESSURA DE 2,5CM, INCLUSIVE CHAPISCO TRAÇO 1:3 (M2)</t>
  </si>
  <si>
    <t>CABO DE COBRE NU 50 MM2 MEIO-DURO</t>
  </si>
  <si>
    <r>
      <t>UN:</t>
    </r>
    <r>
      <rPr>
        <sz val="9"/>
        <color rgb="FF000000"/>
        <rFont val="Gill Sans MT"/>
        <family val="2"/>
      </rPr>
      <t>UNI</t>
    </r>
  </si>
  <si>
    <t>PS - 129</t>
  </si>
  <si>
    <t>JANELA EM ALUMÍNIO DE ABRIR TIPO VENEZIANA VENTILADA, FIXAÇÃO COM PARAFUSOS - FORNECIMENTO E INSTALAÇÃO.</t>
  </si>
  <si>
    <t>GUARNICAO/MOLDURA DE ACABAMENTO PARA ESQUADRIA DE ALUMINIO ANODIZADO NATURAL, PARA 1 FACE</t>
  </si>
  <si>
    <r>
      <t>UN:</t>
    </r>
    <r>
      <rPr>
        <sz val="9"/>
        <color rgb="FF000000"/>
        <rFont val="Gill Sans MT"/>
        <family val="2"/>
      </rPr>
      <t xml:space="preserve"> M2</t>
    </r>
  </si>
  <si>
    <t>HASTE COPPERWELD 5/8 X 3,0M COM CONECTOR - FORNECIMENTO E INSTALAÇÃO</t>
  </si>
  <si>
    <t>PLACA DE OBRA (PARA CONSTRUCAO CIVIL) EM CHAPA GALVANIZADA *N. 22*, ADESIVADA, DE *2,0 X 1,125* M - FORNECIMENTO E INSTALAÇÃO</t>
  </si>
  <si>
    <t>PS - 130</t>
  </si>
  <si>
    <t>PS - 002</t>
  </si>
  <si>
    <t>15.17</t>
  </si>
  <si>
    <t>INSTALAÇÃO DE RACK, CONFORME DETALHADO  EM PROJETO EXECUTIVO</t>
  </si>
  <si>
    <t>14.1.10</t>
  </si>
  <si>
    <t>QUADRO DE DISTRIBUICAO PARA TELEFONE N.3, 40X40X12CM EM CHAPA METALICA, DE EMBUTIR, SEM ACESSORIOS, PADRAO TELEBRAS, FORNECIMENTO E INSTALACAO</t>
  </si>
  <si>
    <t xml:space="preserve">TOTAL (A) </t>
  </si>
  <si>
    <r>
      <t>UN:</t>
    </r>
    <r>
      <rPr>
        <sz val="9"/>
        <color rgb="FF000000"/>
        <rFont val="Gill Sans MT"/>
        <family val="2"/>
      </rPr>
      <t xml:space="preserve"> UNI</t>
    </r>
  </si>
  <si>
    <t>PS - 131</t>
  </si>
  <si>
    <t>14.4.21</t>
  </si>
  <si>
    <t>14.4.24</t>
  </si>
  <si>
    <t>PS - 132</t>
  </si>
  <si>
    <t>PS - 133</t>
  </si>
  <si>
    <t>REGISTRO DE ESFERA, PVC, SOLDÁVEL, DN 85 MM, INSTALADO EM RESERVAÇÃO DE ÁGUA DE EDIFICAÇÃO QUE POSSUA RESERVATÓRIO DE FIBRA/FIBROCIMENTO FORNECIMENTO E INSTALAÇÃO. AF_06/2016</t>
  </si>
  <si>
    <t>PS - 134</t>
  </si>
  <si>
    <t>PS - 137</t>
  </si>
  <si>
    <t>PS - 136</t>
  </si>
  <si>
    <t>COTAÇÃO 113</t>
  </si>
  <si>
    <t>PS - 138</t>
  </si>
  <si>
    <t>COTAÇÃO 114</t>
  </si>
  <si>
    <t>COTAÇÃO 115</t>
  </si>
  <si>
    <t>PS - 139</t>
  </si>
  <si>
    <t>PS - 140</t>
  </si>
  <si>
    <t>CAIXA DE PASSAGEM PVC 4X2" COM TAMPA - FORNECIMENTO E INSTALACAO</t>
  </si>
  <si>
    <t>INSTALAÇÃO ELETROCALHA PERFURADA TIPO C 100X100mm CHAPA 18 E ELETROCALHA PERFURADA TIPO C 100X75mm CHAPA 18</t>
  </si>
  <si>
    <t>PS - 141</t>
  </si>
  <si>
    <t>14.5.18</t>
  </si>
  <si>
    <t>14.5.19</t>
  </si>
  <si>
    <t>INSTALAÇÃO DE PORTA DE MADEIRA COM  MANTA DE CHUMBO INTERNA</t>
  </si>
  <si>
    <t>PS - 142</t>
  </si>
  <si>
    <t>UNITÁRIO CATARINA</t>
  </si>
  <si>
    <t>DIFERENÇA</t>
  </si>
  <si>
    <t>UNITÁRIO LICITADO</t>
  </si>
  <si>
    <t>Medido Acumulado</t>
  </si>
  <si>
    <t>Saldo a Medir</t>
  </si>
  <si>
    <t>Quantidade</t>
  </si>
  <si>
    <t>Valor</t>
  </si>
  <si>
    <t>Equiva-lente</t>
  </si>
  <si>
    <t>1ª Medição</t>
  </si>
  <si>
    <t>Equivalente</t>
  </si>
  <si>
    <t>Data Medição:</t>
  </si>
  <si>
    <t>Período:</t>
  </si>
  <si>
    <t>Período acumulado:</t>
  </si>
  <si>
    <t>Ordem Serviços:</t>
  </si>
  <si>
    <t>Contrato:</t>
  </si>
  <si>
    <t>Portaria:</t>
  </si>
  <si>
    <t>967/2020</t>
  </si>
  <si>
    <t>EQUIV.</t>
  </si>
  <si>
    <t>VALOR</t>
  </si>
  <si>
    <t>CONTRATO  / ADITIVO</t>
  </si>
  <si>
    <t>TAPUME COM TELHA METÁLICA. AF_05/2018</t>
  </si>
  <si>
    <t>1.1.1</t>
  </si>
  <si>
    <t>DISJUNTOR BIPOLAR TIPO DIN, CORRENTE NOMINAL DE 32A - FORNECIMENTO E INSTALAÇÃO. AF_10/2020</t>
  </si>
  <si>
    <t>DISJUNTOR BIPOLAR TIPO DIN, CORRENTE NOMINAL DE 20A - FORNECIMENTO E INSTALAÇÃO. AF_10/2020</t>
  </si>
  <si>
    <t>DISJUNTOR BIPOLAR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</si>
  <si>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</si>
  <si>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</si>
  <si>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</si>
  <si>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</si>
  <si>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</si>
  <si>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BIPOLAR TIPO DIN, CORRENTE NOMINAL DE 10A - FORNECIMENTO E INSTALAÇÃO. AF_10/2020</t>
  </si>
  <si>
    <t>CABO ELETRÔNICO CATEGORIA 6, INSTALADO EM EDIFICAÇÃO INSTITUCIONAL - FORNECIMENTO E INSTALAÇÃO. AF_11/2019</t>
  </si>
  <si>
    <t>CABO ELETRÔNICO CATEGORIA 5E, INSTALADO EM EDIFICAÇÃO INSTITUCIONAL - FORNECIMENTO E INSTALAÇÃO. AF_11/2019</t>
  </si>
  <si>
    <t>TOMADA PARA TELEFONE RJ11 - FORNECIMENTO E INSTALAÇÃO. AF_11/2019</t>
  </si>
  <si>
    <t>TOMADA DE REDE RJ45 - FORNECIMENTO E INSTALAÇÃO. AF_11/2019</t>
  </si>
  <si>
    <t>LÂMPADA COMPACTA DE LED 10 W, BASE E27 - FORNECIMENTO E INSTALAÇÃO. AF_02/2020</t>
  </si>
  <si>
    <t>!EM PROCESSO DE DESATIVACAO! CHAPA DE MADEIRA COMPENSADA PLASTIFICADA PARA FORMA DE CONCRETO, DE 2,20 x 1,10 M, E = 6 MM</t>
  </si>
  <si>
    <t xml:space="preserve">UN    </t>
  </si>
  <si>
    <t>CR</t>
  </si>
  <si>
    <t>51,21</t>
  </si>
  <si>
    <t>!EM PROCESSO DE DESATIVACAO! CHAPA DE MADEIRA COMPENSADA PLASTIFICADA PARA FORMA DE CONCRETO, DE 2,20 X 1,10 m, E = 14 MM</t>
  </si>
  <si>
    <t>90,53</t>
  </si>
  <si>
    <t>!EM PROCESSO DE DESATIVACAO! CHAPA DE MADEIRA COMPENSADA PLASTIFICADA PARA FORMA DE CONCRETO, DE 2,20 X 1,10 M, E = 20 MM</t>
  </si>
  <si>
    <t>129,11</t>
  </si>
  <si>
    <t>!EM PROCESSO DE DESATIVACAO! CHAPA DE MADEIRA COMPENSADA RESINADA PARA FORMA DE CONCRETO, DE *2,2 X 1,1* M, E = 10 MM</t>
  </si>
  <si>
    <t xml:space="preserve">C </t>
  </si>
  <si>
    <t>59,50</t>
  </si>
  <si>
    <t>!EM PROCESSO DE DESATIVACAO! CHAPA DE MADEIRA COMPENSADA RESINADA PARA FORMA DE CONCRETO, DE *2,2 X 1,1* M, E = 20 MM</t>
  </si>
  <si>
    <t>117,09</t>
  </si>
  <si>
    <t>!EM PROCESSO DE DESATIVACAO! CHAPA DE MADEIRA COMPENSADA RESINADA PARA FORMA DE CONCRETO, DE *2,2 X 1,1* M, E = 6 MM</t>
  </si>
  <si>
    <t>37,73</t>
  </si>
  <si>
    <t>!EM PROCESSO DE DESATIVACAO! DOBRADICA EM ACO/FERRO, 3" X 2 1/2", E= 1,2 A 1,8 MM, SEM ANEL,  CROMADO OU ZINCADO, TAMPA BOLA, COM PARAFUSOS</t>
  </si>
  <si>
    <t>9,63</t>
  </si>
  <si>
    <t>!EM PROCESSO DE DESATIVACAO! FUNDO SINTETICO NIVELADOR BRANCO FOSCO PARA MADEIRA</t>
  </si>
  <si>
    <t xml:space="preserve">GL    </t>
  </si>
  <si>
    <t>80,01</t>
  </si>
  <si>
    <t>!EM PROCESSO DE DESATIVACAO! HASTE DE ATERRAMENTO EM ACO COM 3,00 M DE COMPRIMENTO E DN = 3/4", REVESTIDA COM BAIXA CAMADA DE COBRE, SEM CONECTOR</t>
  </si>
  <si>
    <t>66,27</t>
  </si>
  <si>
    <t>!EM PROCESSO DE DESATIVACAO! HASTE DE ATERRAMENTO EM ACO COM 3,00 M DE COMPRIMENTO E DN = 5/8", REVESTIDA COM BAIXA CAMADA DE COBRE, COM CONECTOR TIPO GRAMPO</t>
  </si>
  <si>
    <t>46,39</t>
  </si>
  <si>
    <t>!EM PROCESSO DE DESATIVACAO! HASTE DE ATERRAMENTO EM ACO COM 3,00 M DE COMPRIMENTO E DN = 5/8", REVESTIDA COM BAIXA CAMADA DE COBRE, SEM CONECTOR</t>
  </si>
  <si>
    <t>44,79</t>
  </si>
  <si>
    <t>!EM PROCESSO DE DESATIVACAO! JANELA BASCULANTE, ACO, COM BATENTE/REQUADRO, 60 X 80 CM (SEM VIDROS)</t>
  </si>
  <si>
    <t xml:space="preserve">M2    </t>
  </si>
  <si>
    <t>AS</t>
  </si>
  <si>
    <t>521,64</t>
  </si>
  <si>
    <t>!EM PROCESSO DE DESATIVACAO! JANELA DE CORRER, ACO, BATENTE/REQUADRO DE 6 A 14 CM, QUADRICULADA, PINTURA ANTICORROSIVA, SEM VIDRO, BANDEIRA COM BASCULA, 4 FLS, 120  X 150 CM (A X L)</t>
  </si>
  <si>
    <t>819,43</t>
  </si>
  <si>
    <t>!EM PROCESSO DE DESATIVACAO! LUMINARIA FECHADA P/ ILUMINACAO PUBLICA, TIPO ABL 50/F OU EQUIV, P/ LAMPADA A VAPOR DE MERCURIO 400W</t>
  </si>
  <si>
    <t>373,96</t>
  </si>
  <si>
    <t>!EM PROCESSO DE DESATIVACAO! MASSA CORRIDA PVA PARA PAREDES INTERNAS</t>
  </si>
  <si>
    <t>16,19</t>
  </si>
  <si>
    <t>!EM PROCESSO DE DESATIVACAO! TINTA LATEX PVA PREMIUM, COR BRANCA</t>
  </si>
  <si>
    <t>78,00</t>
  </si>
  <si>
    <t>!EM PROCESSO DE DESATIVACAO! VERNIZ POLIURETANO BRILHANTE PARA MADEIRA, SEM FILTRO SOLAR, USO INTERNO E EXTERNO</t>
  </si>
  <si>
    <t xml:space="preserve">L     </t>
  </si>
  <si>
    <t>26,35</t>
  </si>
  <si>
    <t>!EM PROCESSO DE DESATIVACAO!JANELA DE CORRER, ACO, BATENTE/REQUADRO DE 6 A 14 CM,  COM DIVISAO HORIZ , PINT ANTICORROSIVA, SEM VIDRO, BANDEIRA COM BASCULA, 4 FLS, 120  X 150 CM (A X L)</t>
  </si>
  <si>
    <t>1.175,81</t>
  </si>
  <si>
    <t>!EM PROCESSO DE DESATIVACAO!MASSA A OLEO PARA MADEIRA</t>
  </si>
  <si>
    <t>61,67</t>
  </si>
  <si>
    <t>!EM PROCESSO DE DESATIVACAO!MASSA ACRILICA PARA PAREDES INTERIOR/EXTERIOR</t>
  </si>
  <si>
    <t>32,43</t>
  </si>
  <si>
    <t>!EM PROCESSO DESATIVACAO! ELETRODUTO EM ACO GALVANIZADO ELETROLITICO, LEVE, DIAMETRO 1", PAREDE DE 0,90 MM</t>
  </si>
  <si>
    <t xml:space="preserve">M     </t>
  </si>
  <si>
    <t>13,96</t>
  </si>
  <si>
    <t>!EM PROCESSO DESATIVACAO! ELETRODUTO EM ACO GALVANIZADO ELETROLITICO, LEVE, DIAMETRO 3/4", PAREDE DE 0,90 MM</t>
  </si>
  <si>
    <t>10,80</t>
  </si>
  <si>
    <t>!EM PROCESSO DESATIVACAO! ELETRODUTO EM ACO GALVANIZADO ELETROLITICO, SEMI-PESADO, DIAMETRO 1 1/2", PAREDE DE 1,20 MM</t>
  </si>
  <si>
    <t>27,27</t>
  </si>
  <si>
    <t>!EM PROCESSO DESATIVACAO! ELETRODUTO EM ACO GALVANIZADO ELETROLITICO, SEMI-PESADO, DIAMETRO 1 1/4", PAREDE DE 1,20 MM</t>
  </si>
  <si>
    <t>26,85</t>
  </si>
  <si>
    <t>ABERTURA PARA ENCAIXE DE CUBA OU LAVATORIO EM BANCADA DE MARMORE/ GRANITO OU OUTRO TIPO DE PEDRA NATURAL</t>
  </si>
  <si>
    <t>146,42</t>
  </si>
  <si>
    <t>ABRACADEIRA DE LATAO PARA FIXACAO DE CABO PARA-RAIO, DIMENSOES 32 X 24 X 24 MM</t>
  </si>
  <si>
    <t>1,86</t>
  </si>
  <si>
    <t>ABRACADEIRA DE NYLON PARA AMARRACAO DE CABOS, COMPRIMENTO DE *230* X *7,6* MM</t>
  </si>
  <si>
    <t>1,28</t>
  </si>
  <si>
    <t>ABRACADEIRA DE NYLON PARA AMARRACAO DE CABOS, COMPRIMENTO DE 100 X 2,5 MM</t>
  </si>
  <si>
    <t>0,08</t>
  </si>
  <si>
    <t>ABRACADEIRA DE NYLON PARA AMARRACAO DE CABOS, COMPRIMENTO DE 150 X *3,6* MM</t>
  </si>
  <si>
    <t>0,19</t>
  </si>
  <si>
    <t>ABRACADEIRA DE NYLON PARA AMARRACAO DE CABOS, COMPRIMENTO DE 200 X *4,6* MM</t>
  </si>
  <si>
    <t>0,25</t>
  </si>
  <si>
    <t>ABRACADEIRA DE NYLON PARA AMARRACAO DE CABOS, COMPRIMENTO DE 390 X *4,6* MM</t>
  </si>
  <si>
    <t>1,24</t>
  </si>
  <si>
    <t>3,59</t>
  </si>
  <si>
    <t>ABRACADEIRA EM ACO PARA AMARRACAO DE ELETRODUTOS, TIPO D, COM 1 1/2" E PARAFUSO DE FIXACAO</t>
  </si>
  <si>
    <t>3,63</t>
  </si>
  <si>
    <t>3,27</t>
  </si>
  <si>
    <t>ABRACADEIRA EM ACO PARA AMARRACAO DE ELETRODUTOS, TIPO D, COM 1 1/4" E PARAFUSO DE FIXACAO</t>
  </si>
  <si>
    <t>3,50</t>
  </si>
  <si>
    <t>ABRACADEIRA EM ACO PARA AMARRACAO DE ELETRODUTOS, TIPO D, COM 1/2" E CUNHA DE FIXACAO</t>
  </si>
  <si>
    <t>1,72</t>
  </si>
  <si>
    <t>ABRACADEIRA EM ACO PARA AMARRACAO DE ELETRODUTOS, TIPO D, COM 1/2" E PARAFUSO DE FIXACAO</t>
  </si>
  <si>
    <t>1,77</t>
  </si>
  <si>
    <t>2,02</t>
  </si>
  <si>
    <t>ABRACADEIRA EM ACO PARA AMARRACAO DE ELETRODUTOS, TIPO D, COM 1" E PARAFUSO DE FIXACAO</t>
  </si>
  <si>
    <t>2,11</t>
  </si>
  <si>
    <t>4,71</t>
  </si>
  <si>
    <t>ABRACADEIRA EM ACO PARA AMARRACAO DE ELETRODUTOS, TIPO D, COM 2 1/2" E PARAFUSO DE FIXACAO</t>
  </si>
  <si>
    <t>5,20</t>
  </si>
  <si>
    <t>ABRACADEIRA EM ACO PARA AMARRACAO DE ELETRODUTOS, TIPO D, COM 2" E CUNHA DE FIXACAO</t>
  </si>
  <si>
    <t>3,77</t>
  </si>
  <si>
    <t>ABRACADEIRA EM ACO PARA AMARRACAO DE ELETRODUTOS, TIPO D, COM 2" E PARAFUSO DE FIXACAO</t>
  </si>
  <si>
    <t>4,04</t>
  </si>
  <si>
    <t>ABRACADEIRA EM ACO PARA AMARRACAO DE ELETRODUTOS, TIPO D, COM 3 1/2" E CUNHA DE FIXACAO</t>
  </si>
  <si>
    <t>7,54</t>
  </si>
  <si>
    <t>1,88</t>
  </si>
  <si>
    <t>ABRACADEIRA EM ACO PARA AMARRACAO DE ELETRODUTOS, TIPO D, COM 3/4" E PARAFUSO DE FIXACAO</t>
  </si>
  <si>
    <t>1,84</t>
  </si>
  <si>
    <t>ABRACADEIRA EM ACO PARA AMARRACAO DE ELETRODUTOS, TIPO D, COM 3/8" E PARAFUSO DE FIXACAO</t>
  </si>
  <si>
    <t>ABRACADEIRA EM ACO PARA AMARRACAO DE ELETRODUTOS, TIPO D, COM 3" E CUNHA DE FIXACAO</t>
  </si>
  <si>
    <t>6,28</t>
  </si>
  <si>
    <t>ABRACADEIRA EM ACO PARA AMARRACAO DE ELETRODUTOS, TIPO D, COM 3" E PARAFUSO DE FIXACAO</t>
  </si>
  <si>
    <t>5,79</t>
  </si>
  <si>
    <t>8,48</t>
  </si>
  <si>
    <t>ABRACADEIRA EM ACO PARA AMARRACAO DE ELETRODUTOS, TIPO D, COM 4" E PARAFUSO DE FIXACAO</t>
  </si>
  <si>
    <t>7,47</t>
  </si>
  <si>
    <t>ABRACADEIRA EM ACO PARA AMARRACAO DE ELETRODUTOS, TIPO ECONOMICA (GOTA), COM 8"</t>
  </si>
  <si>
    <t>20,06</t>
  </si>
  <si>
    <t>ABRACADEIRA EM ACO PARA AMARRACAO DE ELETRODUTOS, TIPO U SIMPLES, COM 1 1/2"</t>
  </si>
  <si>
    <t>1,45</t>
  </si>
  <si>
    <t>ABRACADEIRA EM ACO PARA AMARRACAO DE ELETRODUTOS, TIPO U SIMPLES, COM 1 1/4"</t>
  </si>
  <si>
    <t>1,32</t>
  </si>
  <si>
    <t>ABRACADEIRA EM ACO PARA AMARRACAO DE ELETRODUTOS, TIPO U SIMPLES, COM 1/2"</t>
  </si>
  <si>
    <t>0,76</t>
  </si>
  <si>
    <t>ABRACADEIRA EM ACO PARA AMARRACAO DE ELETRODUTOS, TIPO U SIMPLES, COM 1"</t>
  </si>
  <si>
    <t>1,09</t>
  </si>
  <si>
    <t>ABRACADEIRA EM ACO PARA AMARRACAO DE ELETRODUTOS, TIPO U SIMPLES, COM 2 1/2"</t>
  </si>
  <si>
    <t>3,00</t>
  </si>
  <si>
    <t>ABRACADEIRA EM ACO PARA AMARRACAO DE ELETRODUTOS, TIPO U SIMPLES, COM 2"</t>
  </si>
  <si>
    <t>2,15</t>
  </si>
  <si>
    <t>ABRACADEIRA EM ACO PARA AMARRACAO DE ELETRODUTOS, TIPO U SIMPLES, COM 3/4"</t>
  </si>
  <si>
    <t>0,80</t>
  </si>
  <si>
    <t>ABRACADEIRA EM ACO PARA AMARRACAO DE ELETRODUTOS, TIPO U SIMPLES, COM 3/8"</t>
  </si>
  <si>
    <t>0,53</t>
  </si>
  <si>
    <t>ABRACADEIRA EM ACO PARA AMARRACAO DE ELETRODUTOS, TIPO U SIMPLES, COM 3"</t>
  </si>
  <si>
    <t>ABRACADEIRA EM ACO PARA AMARRACAO DE ELETRODUTOS, TIPO U SIMPLES, COM 4"</t>
  </si>
  <si>
    <t>5,76</t>
  </si>
  <si>
    <t>ABRACADEIRA PVC, PARA CALHA PLUVIAL, DIAMETRO ENTRE 80 E 100 MM, PARA DRENAGEM PREDIAL</t>
  </si>
  <si>
    <t>4,76</t>
  </si>
  <si>
    <t>ABRACADEIRA, GALVANIZADA/ZINCADA, ROSCA SEM FIM, PARAFUSO INOX, LARGURA  FITA *12,6 A *14 MM, D = 2" A 2 1/2"</t>
  </si>
  <si>
    <t>5,55</t>
  </si>
  <si>
    <t>ABRACADEIRA, GALVANIZADA/ZINCADA, ROSCA SEM FIM, PARAFUSO INOX, LARGURA  FITA *12,6 A *14 MM, D = 3" A 3 3/4"</t>
  </si>
  <si>
    <t>6,36</t>
  </si>
  <si>
    <t>ABRACADEIRA, GALVANIZADA/ZINCADA, ROSCA SEM FIM, PARAFUSO INOX, LARGURA  FITA *12,6 A *14 MM, D = 4" A 4 3/4"</t>
  </si>
  <si>
    <t>9,83</t>
  </si>
  <si>
    <t>ACABAMENTO CROMADO PARA REGISTRO PEQUENO, DE PAREDE, 1/2 " OU 3/4 "</t>
  </si>
  <si>
    <t>26,27</t>
  </si>
  <si>
    <t>ACABAMENTO SIMPLES/CONVENCIONAL PARA FORRO PVC, TIPO "U" OU "C", COR BRANCA, COMPRIMENTO 6 M</t>
  </si>
  <si>
    <t>4,36</t>
  </si>
  <si>
    <t>ACESSORIO DE LIGACAO NAO ELETRICO PARA CARGAS EXPLOSIVAS, TUBO DE 6 M</t>
  </si>
  <si>
    <t>93,16</t>
  </si>
  <si>
    <t>ACESSORIO INICIADOR NAO ELETRICO, TUBO DE 6 M, TEMPO DE RETARDO DE *160* MS</t>
  </si>
  <si>
    <t>86,71</t>
  </si>
  <si>
    <t>ACETILENO (RECARGA PARA CILINDRO DE CONJUNTO OXICORTE GRANDE)</t>
  </si>
  <si>
    <t xml:space="preserve">KG    </t>
  </si>
  <si>
    <t>68,00</t>
  </si>
  <si>
    <t>ACIDO CLORIDRICO / ACIDO MURIATICO, DILUICAO 10% A 12% PARA USO EM LIMPEZA</t>
  </si>
  <si>
    <t>10,32</t>
  </si>
  <si>
    <t>ACO CA-25, 10,0 MM, OU 12,5 MM, OU 16,0 MM, OU 20,0 MM, OU 25,0 MM, VERGALHAO</t>
  </si>
  <si>
    <t>13,33</t>
  </si>
  <si>
    <t>ACO CA-25, 16,0 MM, BARRA DE TRANSFERENCIA</t>
  </si>
  <si>
    <t>12,74</t>
  </si>
  <si>
    <t>ACO CA-25, 20,0 MM, BARRA DE TRANSFERENCIA</t>
  </si>
  <si>
    <t>16,35</t>
  </si>
  <si>
    <t>ACO CA-25, 25,0 MM, BARRA DE TRANSFERENCIA</t>
  </si>
  <si>
    <t>16,26</t>
  </si>
  <si>
    <t>ACO CA-25, 32,0 MM, BARRA DE TRANSFERENCIA</t>
  </si>
  <si>
    <t>17,32</t>
  </si>
  <si>
    <t>ACO CA-25, 32,0 MM, VERGALHAO</t>
  </si>
  <si>
    <t>15,03</t>
  </si>
  <si>
    <t>ACO CA-25, 6,3 MM OU 8,0 MM, VERGALHAO</t>
  </si>
  <si>
    <t>11,91</t>
  </si>
  <si>
    <t>ACO CA-50, 10,0 MM, OU 12,5 MM, OU 16,0 MM, OU 20,0 MM, DOBRADO E CORTADO</t>
  </si>
  <si>
    <t>12,35</t>
  </si>
  <si>
    <t>ACO CA-50, 10,0 MM, VERGALHAO</t>
  </si>
  <si>
    <t>12,41</t>
  </si>
  <si>
    <t>ACO CA-50, 12,5 MM OU 16,0 MM, VERGALHAO</t>
  </si>
  <si>
    <t>10,75</t>
  </si>
  <si>
    <t>ACO CA-50, 20,0 MM OU 25,0 MM, VERGALHAO</t>
  </si>
  <si>
    <t>12,40</t>
  </si>
  <si>
    <t>ACO CA-50, 32,0 MM, VERGALHAO</t>
  </si>
  <si>
    <t>13,62</t>
  </si>
  <si>
    <t>ACO CA-50, 6,3 MM, DOBRADO E CORTADO</t>
  </si>
  <si>
    <t>14,56</t>
  </si>
  <si>
    <t>ACO CA-50, 6,3 MM, VERGALHAO</t>
  </si>
  <si>
    <t>13,09</t>
  </si>
  <si>
    <t>ACO CA-50, 8,0 MM, VERGALHAO</t>
  </si>
  <si>
    <t>13,17</t>
  </si>
  <si>
    <t>ACO CA-60, 4,2 MM OU 5,0 MM, DOBRADO E CORTADO</t>
  </si>
  <si>
    <t>12,30</t>
  </si>
  <si>
    <t>11,74</t>
  </si>
  <si>
    <t>ACO CA-60, 6,0 MM OU 7,0 MM, DOBRADO E CORTADO</t>
  </si>
  <si>
    <t>13,02</t>
  </si>
  <si>
    <t>ACO CA-60, 8,0 MM OU 9,5 MM, VERGALHAO</t>
  </si>
  <si>
    <t>10,23</t>
  </si>
  <si>
    <t>ACOPLAMENTO DE CONDUTOR PLUVIAL, EM PVC, DIAMETRO ENTRE 80 E 100 MM, PARA DRENAGEM PREDIAL</t>
  </si>
  <si>
    <t>4,74</t>
  </si>
  <si>
    <t>ACOPLAMENTO RIGIDO EM FERRO FUNDIDO PARA SISTEMA DE TUBULACAO RANHURADA, DN 50 MM (2")</t>
  </si>
  <si>
    <t>24,76</t>
  </si>
  <si>
    <t>ACOPLAMENTO RIGIDO EM FERRO FUNDIDO PARA SISTEMA DE TUBULACAO RANHURADA, DN 65 MM (2 1/2")</t>
  </si>
  <si>
    <t>26,87</t>
  </si>
  <si>
    <t>ACOPLAMENTO RIGIDO EM FERRO FUNDIDO PARA SISTEMA DE TUBULACAO RANHURADA, DN 80 MM (3")</t>
  </si>
  <si>
    <t>30,16</t>
  </si>
  <si>
    <t>ADAPTADOR DE COBRE PARA TUBULACAO PEX, DN 16 X 15 MM</t>
  </si>
  <si>
    <t>11,26</t>
  </si>
  <si>
    <t>ADAPTADOR DE COBRE PARA TUBULACAO PEX, DN 20 X 22 MM</t>
  </si>
  <si>
    <t>13,26</t>
  </si>
  <si>
    <t>ADAPTADOR DE COMPRESSAO EM POLIPROPILENO (PP), PARA TUBO EM PEAD, 20 MM X 1/2", PARA LIGACAO PREDIAL DE AGUA (NTS 179)</t>
  </si>
  <si>
    <t>4,80</t>
  </si>
  <si>
    <t>ADAPTADOR DE COMPRESSAO EM POLIPROPILENO (PP), PARA TUBO EM PEAD, 20 MM X 3/4", PARA LIGACAO PREDIAL DE AGUA (NTS 179)</t>
  </si>
  <si>
    <t>4,54</t>
  </si>
  <si>
    <t>ADAPTADOR DE COMPRESSAO EM POLIPROPILENO (PP), PARA TUBO EM PEAD, 32 MM X 1", PARA LIGACAO PREDIAL DE AGUA (NTS 179)</t>
  </si>
  <si>
    <t>9,41</t>
  </si>
  <si>
    <t>ADAPTADOR PVC PARA SIFAO METALICO, SOLDAVEL, COM ANEL BORRACHA (JE), 40 MM X 1 1/2"</t>
  </si>
  <si>
    <t>1,22</t>
  </si>
  <si>
    <t>ADAPTADOR PVC PARA SIFAO, ROSCAVEL, 40 MM X 1 1/4"</t>
  </si>
  <si>
    <t>ADAPTADOR PVC ROSCAVEL, COM FLANGES E ANEL DE VEDACAO, 1/2", PARA CAIXA D' AGUA</t>
  </si>
  <si>
    <t>11,97</t>
  </si>
  <si>
    <t>ADAPTADOR PVC ROSCAVEL, COM FLANGES E ANEL DE VEDACAO, 1", PARA CAIXA D' AGUA</t>
  </si>
  <si>
    <t>22,00</t>
  </si>
  <si>
    <t>ADAPTADOR PVC ROSCAVEL, COM FLANGES E ANEL DE VEDACAO, 3/4", PARA CAIXA D' AGUA</t>
  </si>
  <si>
    <t>16,43</t>
  </si>
  <si>
    <t>ADAPTADOR PVC SOLDAVEL CURTO COM BOLSA E ROSCA, 110 MM X 4", PARA AGUA FRIA</t>
  </si>
  <si>
    <t>48,87</t>
  </si>
  <si>
    <t>ADAPTADOR PVC SOLDAVEL CURTO COM BOLSA E ROSCA, 20 MM X 1/2", PARA AGUA FRIA</t>
  </si>
  <si>
    <t>ADAPTADOR PVC SOLDAVEL CURTO COM BOLSA E ROSCA, 25 MM X 3/4", PARA AGUA FRIA</t>
  </si>
  <si>
    <t>0,94</t>
  </si>
  <si>
    <t>ADAPTADOR PVC SOLDAVEL CURTO COM BOLSA E ROSCA, 32 MM X 1", PARA AGUA FRIA</t>
  </si>
  <si>
    <t>1,95</t>
  </si>
  <si>
    <t>ADAPTADOR PVC SOLDAVEL CURTO COM BOLSA E ROSCA, 40 MM X 1 1/2", PARA AGUA FRIA</t>
  </si>
  <si>
    <t>ADAPTADOR PVC SOLDAVEL CURTO COM BOLSA E ROSCA, 40 MM X 1 1/4", PARA AGUA FRIA</t>
  </si>
  <si>
    <t>3,72</t>
  </si>
  <si>
    <t>ADAPTADOR PVC SOLDAVEL CURTO COM BOLSA E ROSCA, 50 MM X 1 1/4", PARA AGUA FRIA</t>
  </si>
  <si>
    <t>8,70</t>
  </si>
  <si>
    <t>ADAPTADOR PVC SOLDAVEL CURTO COM BOLSA E ROSCA, 50 MM X1 1/2", PARA AGUA FRIA</t>
  </si>
  <si>
    <t>4,73</t>
  </si>
  <si>
    <t>ADAPTADOR PVC SOLDAVEL CURTO COM BOLSA E ROSCA, 60 MM X 2", PARA AGUA FRIA</t>
  </si>
  <si>
    <t>12,85</t>
  </si>
  <si>
    <t>ADAPTADOR PVC SOLDAVEL CURTO COM BOLSA E ROSCA, 75 MM X 2 1/2", PARA AGUA FRIA</t>
  </si>
  <si>
    <t>18,69</t>
  </si>
  <si>
    <t>ADAPTADOR PVC SOLDAVEL CURTO COM BOLSA E ROSCA, 85 MM X 3", PARA AGUA FRIA</t>
  </si>
  <si>
    <t>30,69</t>
  </si>
  <si>
    <t>ADAPTADOR PVC SOLDAVEL, COM FLANGE E ANEL DE VEDACAO, 20 MM X 1/2", PARA CAIXA D'AGUA</t>
  </si>
  <si>
    <t>10,39</t>
  </si>
  <si>
    <t>ADAPTADOR PVC SOLDAVEL, COM FLANGE E ANEL DE VEDACAO, 25 MM X 3/4", PARA CAIXA D'AGUA</t>
  </si>
  <si>
    <t>11,95</t>
  </si>
  <si>
    <t>ADAPTADOR PVC SOLDAVEL, COM FLANGE E ANEL DE VEDACAO, 32 MM X 1", PARA CAIXA D'AGUA</t>
  </si>
  <si>
    <t>15,51</t>
  </si>
  <si>
    <t>ADAPTADOR PVC SOLDAVEL, COM FLANGE E ANEL DE VEDACAO, 40 MM X 1 1/4", PARA CAIXA D'AGUA</t>
  </si>
  <si>
    <t>20,91</t>
  </si>
  <si>
    <t>ADAPTADOR PVC SOLDAVEL, COM FLANGE E ANEL DE VEDACAO, 50 MM X 1 1/2", PARA CAIXA D'AGUA</t>
  </si>
  <si>
    <t>25,36</t>
  </si>
  <si>
    <t>ADAPTADOR PVC SOLDAVEL, COM FLANGES E ANEL DE VEDACAO, 60 MM X 2", PARA CAIXA D' AGUA</t>
  </si>
  <si>
    <t>35,38</t>
  </si>
  <si>
    <t>ADAPTADOR PVC SOLDAVEL, COM FLANGES LIVRES, 110 MM X 4", PARA CAIXA D' AGUA</t>
  </si>
  <si>
    <t>368,73</t>
  </si>
  <si>
    <t>ADAPTADOR PVC SOLDAVEL, COM FLANGES LIVRES, 25 MM X 3/4", PARA CAIXA D' AGUA</t>
  </si>
  <si>
    <t>13,44</t>
  </si>
  <si>
    <t>ADAPTADOR PVC SOLDAVEL, COM FLANGES LIVRES, 32 MM X 1", PARA CAIXA D' AGUA</t>
  </si>
  <si>
    <t>20,54</t>
  </si>
  <si>
    <t>ADAPTADOR PVC SOLDAVEL, COM FLANGES LIVRES, 40 MM X 1  1/4", PARA CAIXA D' AGUA</t>
  </si>
  <si>
    <t>38,19</t>
  </si>
  <si>
    <t>ADAPTADOR PVC SOLDAVEL, COM FLANGES LIVRES, 50 MM X 1  1/2", PARA CAIXA D' AGUA</t>
  </si>
  <si>
    <t>38,33</t>
  </si>
  <si>
    <t>ADAPTADOR PVC SOLDAVEL, COM FLANGES LIVRES, 60 MM X 2", PARA CAIXA D' AGUA</t>
  </si>
  <si>
    <t>58,59</t>
  </si>
  <si>
    <t>ADAPTADOR PVC SOLDAVEL, COM FLANGES LIVRES, 75 MM X 2  1/2", PARA CAIXA D' AGUA</t>
  </si>
  <si>
    <t>187,13</t>
  </si>
  <si>
    <t>ADAPTADOR PVC SOLDAVEL, COM FLANGES LIVRES, 85 MM X 3", PARA CAIXA D' AGUA</t>
  </si>
  <si>
    <t>261,25</t>
  </si>
  <si>
    <t>ADAPTADOR PVC SOLDAVEL, LONGO, COM FLANGE LIVRE,  110 MM X 4", PARA CAIXA D' AGUA</t>
  </si>
  <si>
    <t>396,88</t>
  </si>
  <si>
    <t>ADAPTADOR PVC SOLDAVEL, LONGO, COM FLANGE LIVRE,  25 MM X 3/4", PARA CAIXA D' AGUA</t>
  </si>
  <si>
    <t>18,86</t>
  </si>
  <si>
    <t>ADAPTADOR PVC SOLDAVEL, LONGO, COM FLANGE LIVRE,  32 MM X 1", PARA CAIXA D' AGUA</t>
  </si>
  <si>
    <t>21,05</t>
  </si>
  <si>
    <t>ADAPTADOR PVC SOLDAVEL, LONGO, COM FLANGE LIVRE,  40 MM X 1 1/4", PARA CAIXA D' AGUA</t>
  </si>
  <si>
    <t>31,13</t>
  </si>
  <si>
    <t>ADAPTADOR PVC SOLDAVEL, LONGO, COM FLANGE LIVRE,  50 MM X 1 1/2", PARA CAIXA D' AGUA</t>
  </si>
  <si>
    <t>35,66</t>
  </si>
  <si>
    <t>ADAPTADOR PVC SOLDAVEL, LONGO, COM FLANGE LIVRE,  60 MM X 2", PARA CAIXA D' AGUA</t>
  </si>
  <si>
    <t>61,00</t>
  </si>
  <si>
    <t>ADAPTADOR PVC SOLDAVEL, LONGO, COM FLANGE LIVRE,  75 MM X 2 1/2", PARA CAIXA D' AGUA</t>
  </si>
  <si>
    <t>236,81</t>
  </si>
  <si>
    <t>ADAPTADOR PVC SOLDAVEL, LONGO, COM FLANGE LIVRE,  85 MM X 3", PARA CAIXA D' AGUA</t>
  </si>
  <si>
    <t>277,24</t>
  </si>
  <si>
    <t>ADAPTADOR PVC, COM REGISTRO, PARA PEAD, 20 MM X 3/4", PARA LIGACAO PREDIAL DE AGUA</t>
  </si>
  <si>
    <t>6,23</t>
  </si>
  <si>
    <t>ADAPTADOR PVC, ROSCAVEL, COM FLANGES E ANEL DE VEDACAO, 1 1/2", PARA CAIXA D'AGUA</t>
  </si>
  <si>
    <t>37,29</t>
  </si>
  <si>
    <t>ADAPTADOR PVC, ROSCAVEL, COM FLANGES E ANEL DE VEDACAO, 1 1/4", PARA CAIXA D' AGUA</t>
  </si>
  <si>
    <t>31,18</t>
  </si>
  <si>
    <t>ADAPTADOR PVC, ROSCAVEL, COM FLANGES E ANEL DE VEDACAO, 2", PARA CAIXA D' AGUA</t>
  </si>
  <si>
    <t>45,26</t>
  </si>
  <si>
    <t>ADAPTADOR PVC, ROSCAVEL, PARA VALVULA PIA OU LAVATORIO, 40 MM</t>
  </si>
  <si>
    <t>0,52</t>
  </si>
  <si>
    <t>ADAPTADOR, CPVC, SOLDAVEL, 15 MM, PARA AGUA QUENTE</t>
  </si>
  <si>
    <t>8,72</t>
  </si>
  <si>
    <t>ADAPTADOR, CPVC, SOLDAVEL, 22 MM, PARA AGUA QUENTE</t>
  </si>
  <si>
    <t>9,04</t>
  </si>
  <si>
    <t>ADAPTADOR, EM LATAO, ENGATE RAPIDO 2 1/2" X ROSCA INTERNA 5 FIOS 2 1/2",  PARA INSTALACAO PREDIAL DE COMBATE A INCENDIO</t>
  </si>
  <si>
    <t>72,94</t>
  </si>
  <si>
    <t>ADAPTADOR, EM LATAO, ENGATE RAPIDO1 1/2" X ROSCA INTERNA 5 FIOS 2 1/2",  PARA INSTALACAO PREDIAL DE COMBATE A INCENDIO</t>
  </si>
  <si>
    <t>57,08</t>
  </si>
  <si>
    <t>ADAPTADOR, PVC PBA,  BOLSA/ROSCA, JE, DN 75 / DE  85 MM</t>
  </si>
  <si>
    <t>53,07</t>
  </si>
  <si>
    <t>ADAPTADOR, PVC PBA, A BOLSA DEFOFO, JE, DN 100 / DE 110 MM</t>
  </si>
  <si>
    <t>146,41</t>
  </si>
  <si>
    <t>ADAPTADOR, PVC PBA, A BOLSA DEFOFO, JE, DN 50 / DE 60 MM</t>
  </si>
  <si>
    <t>33,72</t>
  </si>
  <si>
    <t>ADAPTADOR, PVC PBA, A BOLSA DEFOFO, JE, DN 75 / DE  85 MM</t>
  </si>
  <si>
    <t>76,45</t>
  </si>
  <si>
    <t>ADAPTADOR, PVC PBA, BOLSA/ROSCA, JE, DN 100 / DE 110 MM</t>
  </si>
  <si>
    <t>90,74</t>
  </si>
  <si>
    <t>ADAPTADOR, PVC PBA, BOLSA/ROSCA, JE, DN 50 / DE 60 MM</t>
  </si>
  <si>
    <t>23,67</t>
  </si>
  <si>
    <t>ADAPTADOR, PVC PBA, PONTA/ROSCA, JE, DN 50 / DE  60 MM</t>
  </si>
  <si>
    <t>17,98</t>
  </si>
  <si>
    <t>ADAPTADOR, PVC PBA, PONTA/ROSCA, JE, DN 75 / DE  85 MM</t>
  </si>
  <si>
    <t>60,69</t>
  </si>
  <si>
    <t>ADESIVO / COLA DE CONTATO LIQUIDO, A BASE DE RESINAS, PARA COLAGEM DE ESPUMA PARA ISOLAMENTO TERMICO FLEXIVEL</t>
  </si>
  <si>
    <t>178,14</t>
  </si>
  <si>
    <t>ADESIVO / COLA PARA EPS (ISOPOR) E OUTROS MATERIAIS</t>
  </si>
  <si>
    <t>40,07</t>
  </si>
  <si>
    <t>ADESIVO ACRILICO DE BASE AQUOSA / COLA DE CONTATO</t>
  </si>
  <si>
    <t>17,92</t>
  </si>
  <si>
    <t>ADESIVO ESTRUTURAL A BASE DE RESINA EPOXI PARA INJECAO EM TRINCAS, BICOMPONENTE, BAIXA VISCOSIDADE</t>
  </si>
  <si>
    <t>112,40</t>
  </si>
  <si>
    <t>ADESIVO ESTRUTURAL A BASE DE RESINA EPOXI, BICOMPONENTE, FLUIDO</t>
  </si>
  <si>
    <t>40,02</t>
  </si>
  <si>
    <t>ADESIVO ESTRUTURAL A BASE DE RESINA EPOXI, BICOMPONENTE, PASTOSO (TIXOTROPICO)</t>
  </si>
  <si>
    <t>34,22</t>
  </si>
  <si>
    <t>ADESIVO PARA TUBOS CPVC, *75* G</t>
  </si>
  <si>
    <t>35,11</t>
  </si>
  <si>
    <t>ADESIVO PLASTICO PARA PVC, BISNAGA COM 75 GR</t>
  </si>
  <si>
    <t>8,90</t>
  </si>
  <si>
    <t>ADESIVO PLASTICO PARA PVC, FRASCO COM *850* GR</t>
  </si>
  <si>
    <t>68,48</t>
  </si>
  <si>
    <t>ADESIVO PLASTICO PARA PVC, FRASCO COM 175 GR</t>
  </si>
  <si>
    <t>22,35</t>
  </si>
  <si>
    <t>ADITIVO ACELERADOR DE PEGA E ENDURECIMENTO PARA ARGAMASSAS E CONCRETOS, LIQUIDO E ISENTO DE CLORETOS</t>
  </si>
  <si>
    <t>13,20</t>
  </si>
  <si>
    <t>26,60</t>
  </si>
  <si>
    <t>ADITIVO IMPERMEABILIZANTE DE PEGA NORMAL PARA ARGAMASSAS E CONCRETOS SEM ARMACAO, LIQUIDO E ISENTO DE CLORETOS</t>
  </si>
  <si>
    <t>5,40</t>
  </si>
  <si>
    <t>ADITIVO IMPERMEABILIZANTE DE PEGA ULTRARRAPIDA, LIQUIDO E ISENTO DE CLORETOS</t>
  </si>
  <si>
    <t>12,89</t>
  </si>
  <si>
    <t>ADITIVO LIQUIDO IMPERMEABILIZANTE CRISTALIZANTE</t>
  </si>
  <si>
    <t>17,96</t>
  </si>
  <si>
    <t>ADITIVO LIQUIDO INCORPORADOR DE AR PARA CONCRETO E ARGAMASSA, LIQUIDO E ISENTO DE CLORETOS</t>
  </si>
  <si>
    <t>5,35</t>
  </si>
  <si>
    <t>ADITIVO PLASTIFICANTE E ESTABILIZADOR PARA ARGAMASSAS DE ASSENTAMENTO E REBOCO, LIQUIDO E ISENTO DE CLORETOS</t>
  </si>
  <si>
    <t>5,98</t>
  </si>
  <si>
    <t>ADITIVO PLASTIFICANTE RETARDADOR DE PEGA E REDUTOR DE AGUA PARA CONCRETO, LIQUIDO E ISENTO DE CLORETOS</t>
  </si>
  <si>
    <t>ADITIVO SUPERPLASTIFICANTE DE PEGA NORMAL PARA CONCRETO, LIQUIDO E ISENTO DE CLORETOS</t>
  </si>
  <si>
    <t>13,97</t>
  </si>
  <si>
    <t>ADUELA/ GALERIA PRE-MOLDADA DE CONCRETO ARMADO, SECAO QUADRADA INTERNA DE 1,50 X 1,50 M (L X A), MISULA DE 20 X 20 CM, C = 1,00 M, ESPESSURA MIN = 15 CM, TB-45 E FCK DO CONCRETO = 30 MPA</t>
  </si>
  <si>
    <t>3.306,10</t>
  </si>
  <si>
    <t>ADUELA/ GALERIA PRE-MOLDADA DE CONCRETO ARMADO, SECAO RETANGULAR INTERNA DE 2,00 X 2,00 M (L X A), MISULA DE 20 X 20 CM, C = 1,00 M, ESPESSURA MIN = 15 CM, TB-45 E FCK DO CONCRETO = 30 MPA</t>
  </si>
  <si>
    <t>4.140,97</t>
  </si>
  <si>
    <t>ADUELA/ GALERIA PRE-MOLDADA DE CONCRETO ARMADO, SECAO RETANGULAR INTERNA DE 2,50 X 2,50 M (L X A), MISULA DE 20 X 20 CM, C = 1,00 M, ESPESSURA MIN = 15 CM, TB-45 E FCK DO CONCRETO = 30 MPA</t>
  </si>
  <si>
    <t>5.610,35</t>
  </si>
  <si>
    <t>ADUELA/ GALERIA PRE-MOLDADA DE CONCRETO ARMADO, SECAO RETANGULAR INTERNA DE 3,00 X 3,00 M (L X A), MISULA DE 20 X 20 CM, C = 1.00 M, ESPESSURA MIN = 20 CM, TB-45 E FCK DO CONCRETO = 30 MPA</t>
  </si>
  <si>
    <t>6.653,94</t>
  </si>
  <si>
    <t>AFASTADOR PARA TELHA DE FIBROCIMENTO CANALETE 90 OU KALHETAO</t>
  </si>
  <si>
    <t>1,76</t>
  </si>
  <si>
    <t>AGENTE DE CURA, PROTETOR DA EVAPORACAO DA AGUA DE HIDRATACAO DO CONCRETO</t>
  </si>
  <si>
    <t>8,80</t>
  </si>
  <si>
    <t>AGREGADO RECICLADO, TIPO RACHAO RECICLADO CINZA, CLASSE A</t>
  </si>
  <si>
    <t xml:space="preserve">M3    </t>
  </si>
  <si>
    <t>36,50</t>
  </si>
  <si>
    <t>AJUDANTE DE ARMADOR</t>
  </si>
  <si>
    <t xml:space="preserve">H     </t>
  </si>
  <si>
    <t>9,52</t>
  </si>
  <si>
    <t>AJUDANTE DE ARMADOR (MENSALISTA)</t>
  </si>
  <si>
    <t xml:space="preserve">MES   </t>
  </si>
  <si>
    <t>1.688,71</t>
  </si>
  <si>
    <t>AJUDANTE DE ELETRICISTA</t>
  </si>
  <si>
    <t>9,93</t>
  </si>
  <si>
    <t>AJUDANTE DE ELETRICISTA (MENSALISTA)</t>
  </si>
  <si>
    <t>1.760,22</t>
  </si>
  <si>
    <t>AJUDANTE DE ESTRUTURAS METALICAS</t>
  </si>
  <si>
    <t>7,30</t>
  </si>
  <si>
    <t>AJUDANTE DE ESTRUTURAS METALICAS (MENSALISTA)</t>
  </si>
  <si>
    <t>1.293,86</t>
  </si>
  <si>
    <t>AJUDANTE DE OPERACAO EM GERAL</t>
  </si>
  <si>
    <t>9,85</t>
  </si>
  <si>
    <t>AJUDANTE DE OPERACAO EM GERAL (MENSALISTA)</t>
  </si>
  <si>
    <t>1.747,41</t>
  </si>
  <si>
    <t>AJUDANTE DE PINTOR</t>
  </si>
  <si>
    <t>AJUDANTE DE PINTOR (MENSALISTA)</t>
  </si>
  <si>
    <t>AJUDANTE DE SERRALHEIRO</t>
  </si>
  <si>
    <t>10,20</t>
  </si>
  <si>
    <t>AJUDANTE DE SERRALHEIRO (MENSALISTA)</t>
  </si>
  <si>
    <t>1.811,30</t>
  </si>
  <si>
    <t>AJUDANTE ESPECIALIZADO</t>
  </si>
  <si>
    <t>13,18</t>
  </si>
  <si>
    <t>AJUDANTE ESPECIALIZADO (MENSALISTA)</t>
  </si>
  <si>
    <t>2.338,48</t>
  </si>
  <si>
    <t>ALCA PREFORMADA DE CONTRA POSTE, EM ACO GALVANIZADO, PARA CABO 3/16", COMPRIMENTO *860* MM</t>
  </si>
  <si>
    <t>8,96</t>
  </si>
  <si>
    <t>ALCA PREFORMADA DE DISTRIBUICAO, EM ACO GALVANIZADO, PARA CABO DE ALUMINIO DIAMETRO 16 A 25 MM</t>
  </si>
  <si>
    <t>4,22</t>
  </si>
  <si>
    <t>ALCA PREFORMADA DE DISTRIBUICAO, EM ACO GALVANIZADO, PARA CONDUTORES DE ALUMINIO AWG 1/0 (CAA 6/1 OU CA 7 FIOS)</t>
  </si>
  <si>
    <t>13,10</t>
  </si>
  <si>
    <t>ALCA PREFORMADA DE DISTRIBUICAO, EM ACO GALVANIZADO, PARA CONDUTORES DE ALUMINIO AWG 2 (CAA 6/1 OU CA 7 FIOS)</t>
  </si>
  <si>
    <t>7,91</t>
  </si>
  <si>
    <t>ALCA PREFORMADA DE SERVICO, EM ACO GALVANIZADO, PARA CONDUTORES DE ALUMINIO AWG 4 (CAA 6/1)</t>
  </si>
  <si>
    <t>3,17</t>
  </si>
  <si>
    <t>ALCA PREFORMADA DE SERVICO, EM ACO GALVANIZADO, PARA CONDUTORES DE ALUMINIO AWG 6 (CAA 6/1)</t>
  </si>
  <si>
    <t>2,42</t>
  </si>
  <si>
    <t>ALICATE DE CORTE DIAGONAL 6 " COM ISOLAMENTO</t>
  </si>
  <si>
    <t>38,05</t>
  </si>
  <si>
    <t>ALICATE DE CRIMPAR RJ11, RJ12 E RJ45</t>
  </si>
  <si>
    <t>103,83</t>
  </si>
  <si>
    <t>ALICATE DE PRESSAO PARA SOLDA DE CHAPA 18 "</t>
  </si>
  <si>
    <t>111,64</t>
  </si>
  <si>
    <t>ALICATE DE PRESSAO 11 " PARA SOLDA, TIPO C</t>
  </si>
  <si>
    <t>62,82</t>
  </si>
  <si>
    <t>ALICATE DE PRESSAO 11 " PARA SOLDA, TIPO U</t>
  </si>
  <si>
    <t>69,13</t>
  </si>
  <si>
    <t>ALICATE PARA ANEIS DE PISTAO, CAPACIDADE 50 A 100 MM</t>
  </si>
  <si>
    <t>89,77</t>
  </si>
  <si>
    <t>ALIMENTACAO - HORISTA (COLETADO CAIXA)</t>
  </si>
  <si>
    <t>0,96</t>
  </si>
  <si>
    <t>ALIMENTACAO - MENSALISTA (COLETADO CAIXA)</t>
  </si>
  <si>
    <t>181,89</t>
  </si>
  <si>
    <t>ALISADORA DE CONCRETO COM MOTOR A GASOLINA DE 5,5 HP, PESO COM MOTOR DE 78 KG, 4 PAS</t>
  </si>
  <si>
    <t>7.400,00</t>
  </si>
  <si>
    <t>ALMOXARIFE</t>
  </si>
  <si>
    <t>13,66</t>
  </si>
  <si>
    <t>ALMOXARIFE (MENSALISTA)</t>
  </si>
  <si>
    <t>2.420,84</t>
  </si>
  <si>
    <t>ALONGADOR COM TRES ALTURAS, EM TUBO DE ACO CARBONO, PINTURA NO PROCESSO ELETROSTATICO - EQUIPAMENTO DE GINASTICA PARA ACADEMIA AO AR LIVRE / ACADEMIA DA TERCEIRA IDADE - ATI</t>
  </si>
  <si>
    <t>1.740,00</t>
  </si>
  <si>
    <t>ALUMINIO ANODIZADO</t>
  </si>
  <si>
    <t>40,25</t>
  </si>
  <si>
    <t>ANEL BORRACHA DN 100 MM, PARA TUBO SERIE REFORCADA ESGOTO PREDIAL</t>
  </si>
  <si>
    <t>4,99</t>
  </si>
  <si>
    <t>ANEL BORRACHA DN 75 MM, PARA TUBO SERIE REFORCADA ESGOTO PREDIAL</t>
  </si>
  <si>
    <t>5,02</t>
  </si>
  <si>
    <t>ANEL BORRACHA PARA TUBO ESGOTO PREDIAL DN 40 MM (NBR 5688)</t>
  </si>
  <si>
    <t>2,99</t>
  </si>
  <si>
    <t>ANEL BORRACHA PARA TUBO ESGOTO PREDIAL DN 50 MM (NBR 5688)</t>
  </si>
  <si>
    <t>3,11</t>
  </si>
  <si>
    <t>ANEL BORRACHA PARA TUBO ESGOTO PREDIAL DN 75 MM (NBR 5688)</t>
  </si>
  <si>
    <t>4,38</t>
  </si>
  <si>
    <t>ANEL BORRACHA PARA TUBO ESGOTO PREDIAL, DN 100 MM (NBR 5688)</t>
  </si>
  <si>
    <t>5,50</t>
  </si>
  <si>
    <t>ANEL BORRACHA, DN 150 MM, PARA TUBO SERIE REFORCADA ESGOTO PREDIAL</t>
  </si>
  <si>
    <t>23,11</t>
  </si>
  <si>
    <t>ANEL BORRACHA, DN 40 MM, PARA TUBO SERIE REFORCADA ESGOTO PREDIAL</t>
  </si>
  <si>
    <t>ANEL BORRACHA, DN 50 MM, PARA TUBO SERIE REFORCADA ESGOTO PREDIAL</t>
  </si>
  <si>
    <t>2,77</t>
  </si>
  <si>
    <t>ANEL BORRACHA, PARA TUBO PVC DEFOFO, DN 100 MM (NBR 7665)</t>
  </si>
  <si>
    <t>17,88</t>
  </si>
  <si>
    <t>ANEL BORRACHA, PARA TUBO PVC DEFOFO, DN 150 MM (NBR 7665)</t>
  </si>
  <si>
    <t>31,33</t>
  </si>
  <si>
    <t>ANEL BORRACHA, PARA TUBO PVC DEFOFO, DN 200 MM (NBR 7665)</t>
  </si>
  <si>
    <t>59,16</t>
  </si>
  <si>
    <t>ANEL BORRACHA, PARA TUBO PVC DEFOFO, DN 250 MM (NBR 7665)</t>
  </si>
  <si>
    <t>188,08</t>
  </si>
  <si>
    <t>ANEL BORRACHA, PARA TUBO PVC DEFOFO, DN 300 MM (NBR 7665)</t>
  </si>
  <si>
    <t>288,88</t>
  </si>
  <si>
    <t>ANEL BORRACHA, PARA TUBO PVC, REDE COLETOR ESGOTO, DN 100 MM (NBR 7362)</t>
  </si>
  <si>
    <t>7,49</t>
  </si>
  <si>
    <t>ANEL BORRACHA, PARA TUBO PVC, REDE COLETOR ESGOTO, DN 150 MM (NBR 7362)</t>
  </si>
  <si>
    <t>19,55</t>
  </si>
  <si>
    <t>ANEL BORRACHA, PARA TUBO PVC, REDE COLETOR ESGOTO, DN 200 MM (NBR 7362)</t>
  </si>
  <si>
    <t>23,49</t>
  </si>
  <si>
    <t>ANEL BORRACHA, PARA TUBO PVC, REDE COLETOR ESGOTO, DN 250 MM (NBR 7362)</t>
  </si>
  <si>
    <t>46,38</t>
  </si>
  <si>
    <t>ANEL BORRACHA, PARA TUBO PVC, REDE COLETOR ESGOTO, DN 350 MM (NBR 7362)</t>
  </si>
  <si>
    <t>95,05</t>
  </si>
  <si>
    <t>ANEL BORRACHA, PARA TUBO PVC, REDE COLETOR ESGOTO, DN 400 MM (NBR 7362)</t>
  </si>
  <si>
    <t>120,55</t>
  </si>
  <si>
    <t>ANEL BORRACHA, PARA TUBO/CONEXAO PVC PBA, DN 100 MM, PARA REDE AGUA</t>
  </si>
  <si>
    <t>14,38</t>
  </si>
  <si>
    <t>ANEL BORRACHA, PARA TUBO/CONEXAO PVC PBA, DN 50 MM, PARA REDE AGUA</t>
  </si>
  <si>
    <t>5,58</t>
  </si>
  <si>
    <t>ANEL BORRACHA, PARA TUBO/CONEXAO PVC PBA, DN 60 MM, PARA REDE AGUA</t>
  </si>
  <si>
    <t>14,94</t>
  </si>
  <si>
    <t>ANEL BORRACHA, PARA TUBO/CONEXAO PVC PBA, DN 75 MM, PARA REDE AGUA</t>
  </si>
  <si>
    <t>18,38</t>
  </si>
  <si>
    <t>ANEL BORRACHA, PARA TUBO, PVC REDE COLETOR ESGOTO, DN 300 MM (NBR 7362)</t>
  </si>
  <si>
    <t>61,94</t>
  </si>
  <si>
    <t>ANEL DE BORRACHA PARA VEDACAO DE DUTO PEAD CORRUGADO PARA ELETRICA, DN 1 1/2"</t>
  </si>
  <si>
    <t>3,76</t>
  </si>
  <si>
    <t>ANEL DE BORRACHA PARA VEDACAO DE DUTO PEAD CORRUGADO PARA ELETRICA, DN 1 1/4"</t>
  </si>
  <si>
    <t>2,62</t>
  </si>
  <si>
    <t>ANEL DE BORRACHA PARA VEDACAO DE DUTO PEAD CORRUGADO PARA ELETRICA, DN 2"</t>
  </si>
  <si>
    <t>10,45</t>
  </si>
  <si>
    <t>ANEL DE BORRACHA PARA VEDACAO DE DUTO PEAD CORRUGADO PARA ELETRICA, DN 3"</t>
  </si>
  <si>
    <t>13,49</t>
  </si>
  <si>
    <t>ANEL DE BORRACHA PARA VEDACAO DE DUTO PEAD CORRUGADO PARA ELETRICA, DN 4"</t>
  </si>
  <si>
    <t>17,43</t>
  </si>
  <si>
    <t>ANEL DE CONCRETO ARMADO COM FUNDO, PARA FOSSA E POCO 1,50 X *0,50* M</t>
  </si>
  <si>
    <t>613,36</t>
  </si>
  <si>
    <t>ANEL DE CONCRETO ARMADO COM FUNDO, PARA FOSSA E POCO 2,00 X *0,50* M</t>
  </si>
  <si>
    <t>966,78</t>
  </si>
  <si>
    <t>ANEL DE CONCRETO ARMADO COM FUNDO, PARA FOSSA E POCO 2,50 X *0,50* M</t>
  </si>
  <si>
    <t>1.357,50</t>
  </si>
  <si>
    <t>ANEL DE CONCRETO ARMADO, COM FUROS/DRENO PARA SUMIDOURO, D = 0,80 M, H = 0,50 M</t>
  </si>
  <si>
    <t>126,90</t>
  </si>
  <si>
    <t>ANEL DE CONCRETO ARMADO, COM FUROS/DRENO PARA SUMIDOURO, D = 1,00 M, H = 0,50M</t>
  </si>
  <si>
    <t>165,30</t>
  </si>
  <si>
    <t>ANEL DE CONCRETO ARMADO, COM FUROS/DRENO PARA SUMIDOURO, D = 1,50 M, H = 0,50 M</t>
  </si>
  <si>
    <t>399,90</t>
  </si>
  <si>
    <t>ANEL DE DISTRIBUICAO EM ACO GALVANIZADO PARA FIO FE-160</t>
  </si>
  <si>
    <t>1,19</t>
  </si>
  <si>
    <t>ANEL DE EXPANSAO EM COBRE, ENGATE RAPIDO 1 1/2", PARA EMPATACAO MANGUEIRA DE COMBATE A INCENDIO PREDIAL</t>
  </si>
  <si>
    <t>11,44</t>
  </si>
  <si>
    <t>ANEL DE EXPANSAO EM COBRE, ENGATE RAPIDO 2 1/2", PARA EMPATACAO MANGUEIRA DE COMBATE A INCENDIO PREDIAL</t>
  </si>
  <si>
    <t>17,28</t>
  </si>
  <si>
    <t>ANEL DE VEDACAO/JUNTA ELASTICA, H = *16* MM, PARA TUBO DE CONCRETO DN 300 MM</t>
  </si>
  <si>
    <t>145,65</t>
  </si>
  <si>
    <t>ANEL DE VEDACAO/JUNTA ELASTICA, H = *16* MM, PARA TUBO DE CONCRETO DN 400 MM</t>
  </si>
  <si>
    <t>172,47</t>
  </si>
  <si>
    <t>ANEL DE VEDACAO/JUNTA ELASTICA, H = *16* MM, PARA TUBO DE CONCRETO DN 500 MM</t>
  </si>
  <si>
    <t>218,64</t>
  </si>
  <si>
    <t>ANEL DE VEDACAO/JUNTA ELASTICA, H = *16* MM, PARA TUBO DE CONCRETO DN 600 MM</t>
  </si>
  <si>
    <t>268,23</t>
  </si>
  <si>
    <t>ANEL DE VEDACAO/JUNTA ELASTICA, H = *18* MM, PARA TUBO DE CONCRETO DN 700 MM</t>
  </si>
  <si>
    <t>283,61</t>
  </si>
  <si>
    <t>ANEL DE VEDACAO/JUNTA ELASTICA, H = *19* MM, PARA TUBO DE CONCRETO DN 800 MM</t>
  </si>
  <si>
    <t>354,10</t>
  </si>
  <si>
    <t>ANEL DE VEDACAO/JUNTA ELASTICA, H = *19* MM, PARA TUBO DE CONCRETO DN 900 MM</t>
  </si>
  <si>
    <t>333,11</t>
  </si>
  <si>
    <t>ANEL DE VEDACAO/JUNTA ELASTICA, H = *21* MM, PARA TUBO DE CONCRETO DN 1000 MM</t>
  </si>
  <si>
    <t>411,88</t>
  </si>
  <si>
    <t>ANEL DE VEDACAO, PVC FLEXIVEL, 100 MM, PARA SAIDA DE BACIA / VASO SANITARIO</t>
  </si>
  <si>
    <t>11,35</t>
  </si>
  <si>
    <t>ANEL DESLIZANTE / TRADICIONAL, METALICO, PARA TUBO PEX, DN 16 MM</t>
  </si>
  <si>
    <t>3,16</t>
  </si>
  <si>
    <t>ANEL DESLIZANTE / TRADICIONAL, METALICO, PARA TUBO PEX, DN 20 MM</t>
  </si>
  <si>
    <t>ANEL DESLIZANTE / TRADICIONAL, METALICO, PARA TUBO PEX, DN 25 MM</t>
  </si>
  <si>
    <t>6,91</t>
  </si>
  <si>
    <t>ANEL DESLIZANTE / TRADICIONAL, METALICO, PARA TUBO PEX, DN 32 MM</t>
  </si>
  <si>
    <t>ANEL EM CONCRETO ARMADO, LISO,  PARA FOSSAS SEPTICAS E SUMIDOUROS, COM FUNDO, DIAMETRO INTERNO DE 1,20 M E ALTURA DE 0,50 M</t>
  </si>
  <si>
    <t>513,89</t>
  </si>
  <si>
    <t>ANEL EM CONCRETO ARMADO, LISO, PARA FOSSAS SEPTICAS E SUMIDOUROS, COM FUNDO, DIAMETRO INTERNO DE 3,00 M E ALTURA DE 0,50 M</t>
  </si>
  <si>
    <t>1.772,43</t>
  </si>
  <si>
    <t>ANEL EM CONCRETO ARMADO, LISO, PARA FOSSAS SEPTICAS E SUMIDOUROS, SEM FUNDO, DIAMETRO INTERNO DE 2,00 M E ALTURA DE 0,50 M</t>
  </si>
  <si>
    <t>621,57</t>
  </si>
  <si>
    <t>ANEL EM CONCRETO ARMADO, LISO, PARA FOSSAS SEPTICAS E SUMIDOUROS, SEM FUNDO, DIAMETRO INTERNO DE 2,50 M E ALTURA DE 0,50 M</t>
  </si>
  <si>
    <t>834,87</t>
  </si>
  <si>
    <t>ANEL EM CONCRETO ARMADO, LISO, PARA FOSSAS SEPTICAS E SUMIDOUROS, SEM FUNDO, DIAMETRO INTERNO DE 3,00 M E ALTURA DE 0,50 M</t>
  </si>
  <si>
    <t>1.168,82</t>
  </si>
  <si>
    <t>ANEL EM CONCRETO ARMADO, LISO, PARA POCOS DE INSPECAO, COM FUNDO, DIAMETRO INTERNO DE 0,60 M E ALTURA DE 0,50 M</t>
  </si>
  <si>
    <t>150,27</t>
  </si>
  <si>
    <t>ANEL EM CONCRETO ARMADO, LISO, PARA POCOS DE INSPECAO, SEM FUNDO, DIAMETRO INTERNO DE 0,60 M E ALTURA DE 0,20 M</t>
  </si>
  <si>
    <t>70,12</t>
  </si>
  <si>
    <t>ANEL EM CONCRETO ARMADO, LISO, PARA POCOS DE INSPECAO, SEM FUNDO, DIAMETRO INTERNO DE 0,60 M E ALTURA DE 0,50 M</t>
  </si>
  <si>
    <t>108,15</t>
  </si>
  <si>
    <t>ANEL EM CONCRETO ARMADO, LISO, PARA POCOS DE VISITA, POCOS DE INSPECAO, FOSSAS SEPTICAS E SUMIDOUROS, COM FUNDO, DIAMETRO INTERNO DE 1,20 M E ALTURA DE 0,75 M</t>
  </si>
  <si>
    <t>363,17</t>
  </si>
  <si>
    <t>ANEL EM CONCRETO ARMADO, LISO, PARA POCOS DE VISITA, POCOS DE INSPECAO, FOSSAS SEPTICAS E SUMIDOUROS, SEM FUNDO, DIAMETRO INTERNO DE 1,20 M E ALTURA DE 0,50 M</t>
  </si>
  <si>
    <t>259,11</t>
  </si>
  <si>
    <t>ANEL EM CONCRETO ARMADO, LISO, PARA POCOS DE VISITAS, POCOS DE INSPECAO, FOSSAS SEPTICAS E SUMIDOUROS, COM FUNDO, DIAMETRO INTERNO DE 0,80 M E ALTURA DE 0,50 M</t>
  </si>
  <si>
    <t>200,36</t>
  </si>
  <si>
    <t>ANEL EM CONCRETO ARMADO, LISO, PARA POCOS DE VISITAS, POCOS DE INSPECAO, FOSSAS SEPTICAS E SUMIDOUROS, COM FUNDO, DIAMETRO INTERNO DE 1,00 M E ALTURA DE 0,50 M</t>
  </si>
  <si>
    <t>262,98</t>
  </si>
  <si>
    <t>ANEL EM CONCRETO ARMADO, LISO, PARA POCOS DE VISITAS, POCOS DE INSPECAO, FOSSAS SEPTICAS E SUMIDOUROS, SEM FUNDO, DIAMETRO INTERNO DE 0,80 M E ALTURA DE 0,50 M</t>
  </si>
  <si>
    <t>141,92</t>
  </si>
  <si>
    <t>ANEL EM CONCRETO ARMADO, LISO, PARA POCOS DE VISITAS, POCOS DE INSPECAO, FOSSAS SEPTICAS E SUMIDOUROS, SEM FUNDO, DIAMETRO INTERNO DE 1,00 M E ALTURA DE 0,50 M</t>
  </si>
  <si>
    <t>190,88</t>
  </si>
  <si>
    <t>ANEL EM CONCRETO ARMADO, LISO, PARA, POCOS DE VISITA, POCOS DE INSPECAO, FOSSAS SEPTICAS E SUMIDOUROS, COM FUNDO, DIAMETRO INTERNO DE 1,50 M E ALTURA DE 1,00 M</t>
  </si>
  <si>
    <t>500,92</t>
  </si>
  <si>
    <t>ANEL EM CONCRETO ARMADO, LISO, PARA, POCOS DE VISITA, POCOS DE INSPECAO, FOSSAS SEPTICAS E SUMIDOUROS, SEM FUNDO, DIAMETRO INTERNO DE 1,50 M E ALTURA DE 0,50 M</t>
  </si>
  <si>
    <t>358,39</t>
  </si>
  <si>
    <t>ANEL EM CONCRETO ARMADO, PERFURADO,  PARA FOSSAS SEPTICAS E SUMIDOUROS, SEM FUNDO, DIAMETRO INTERNO DE 1,20 M E ALTURA DE 0,50 M</t>
  </si>
  <si>
    <t>225,41</t>
  </si>
  <si>
    <t>ANEL EM CONCRETO ARMADO, PERFURADO, PARA FOSSAS SEPTICAS E SUMIDOUROS, SEM FUNDO, DIAMETRO INTERNO DE 2,00 M E ALTURA DE 0,50 M</t>
  </si>
  <si>
    <t>475,87</t>
  </si>
  <si>
    <t>ANEL EM CONCRETO ARMADO, PERFURADO, PARA FOSSAS SEPTICAS E SUMIDOUROS, SEM FUNDO, DIAMETRO INTERNO DE 2,50 M E ALTURA DE 0,50 M</t>
  </si>
  <si>
    <t>584,41</t>
  </si>
  <si>
    <t>ANEL EM CONCRETO ARMADO, PERFURADO, PARA FOSSAS SEPTICAS E SUMIDOUROS, SEM FUNDO, DIAMETRO INTERNO DE 3,00 M E ALTURA DE 0,50 M</t>
  </si>
  <si>
    <t>818,17</t>
  </si>
  <si>
    <t>APARELHO CORTE OXI-ACETILENO PARA SOLDA E CORTE CONTENDO MACARICO SOLDA, BICO DE CORTE, CILINDROS, REGULADORES, MANGUEIRAS E CARRINHO</t>
  </si>
  <si>
    <t>4.665,42</t>
  </si>
  <si>
    <t>APARELHO DE APOIO DE NEOPRENE FRETADO, 60 X 45 X 7,6 CM, COM FRETAGEM DE ACO DE 4 MM INTERCALADAS COM ELASTOMERO DE 11 MM E REVESTIMENTO FINAL COM ELASTOMERO DE 6 MM</t>
  </si>
  <si>
    <t xml:space="preserve">DM3   </t>
  </si>
  <si>
    <t>104,77</t>
  </si>
  <si>
    <t>APARELHO DE APOIO DE NEOPRENE SIMPLES/ NAO FRETADO, 100 X 100 CM, ESPESSURA 6,3 MM</t>
  </si>
  <si>
    <t>68,42</t>
  </si>
  <si>
    <t>APARELHO SINALIZADOR LUMINOSO COM LED, PARA SAIDA GARAGEM, COM 2 LENTES EM POLICARBONATO, BIVOLT (INCLUI SUPORTE DE FIXACAO)</t>
  </si>
  <si>
    <t>79,15</t>
  </si>
  <si>
    <t>APOIO DO PORTA DENTE PARA FRESADORA DE ASFALTO</t>
  </si>
  <si>
    <t>2.539,27</t>
  </si>
  <si>
    <t>APONTADOR OU APROPRIADOR DE MAO DE OBRA</t>
  </si>
  <si>
    <t>13,13</t>
  </si>
  <si>
    <t>APONTADOR OU APROPRIADOR DE MAO DE OBRA (MENSALISTA)</t>
  </si>
  <si>
    <t>2.329,24</t>
  </si>
  <si>
    <t>AQUECEDOR DE AGUA A GAS GLP/GN COM CAPACIDADE DE ARMAZENAMENTO DE 50 A 80 L</t>
  </si>
  <si>
    <t>2.834,59</t>
  </si>
  <si>
    <t>AQUECEDOR DE AGUA ELETRICO  RESERVATORIO DE 100 L CILINDRICO EM COBRE, REFORCADO COM ACO CARBONO, MONOFASICO, TENSAO NOMINAL 220 V</t>
  </si>
  <si>
    <t>3.022,50</t>
  </si>
  <si>
    <t>AQUECEDOR DE AGUA ELETRICO  RESERVATORIO DE 500 L CILINDRICO EM COBRE, REFORCADO COM ACO CARBONO, MONOFASICO, TENSAO NOMINAL 220 V</t>
  </si>
  <si>
    <t>6.579,22</t>
  </si>
  <si>
    <t>AQUECEDOR DE AGUA ELETRICO  RESERVATORIO DE 500 L CILINDRICO EM COBRE, REFORCADO COM ACO CARBONO, TRIFASICO, TENSAO NOMINAL 220/380/400 V, POTENCIA 24 KW</t>
  </si>
  <si>
    <t>8.261,10</t>
  </si>
  <si>
    <t>AQUECEDOR DE AGUA ELETRICO  RESERVATORIO DE 700 L CILINDRICO EM COBRE, REFORCADO COM ACO CARBONO, MONOFASICO, TENSAO NOMINAL 220 V</t>
  </si>
  <si>
    <t>10.701,35</t>
  </si>
  <si>
    <t>AQUECEDOR DE AGUA ELETRICO HORIZONTAL, RESERVATORIO DE 200 L CILINDRICO EM COBRE, REFORCADO COM ACO CARBONO, MONOFASICO, TENSAO NOMINAL 220 V</t>
  </si>
  <si>
    <t>4.091,79</t>
  </si>
  <si>
    <t>AQUECEDOR DE OLEO BPF (FLUIDO) TERMICO, CAPACIDADE DE 300.000 KCAL/H</t>
  </si>
  <si>
    <t>301.197,00</t>
  </si>
  <si>
    <t>AQUECEDOR SOLAR COM RESERVATORIO TERMICO DE 1000 L E *5* PLACAS COLETORAS DE *2,0* M2 (NAO INCLUI ACESSORIOS) (SEM INSTALACAO)</t>
  </si>
  <si>
    <t>8.938,19</t>
  </si>
  <si>
    <t>AQUECEDOR SOLAR COM RESERVATORIO TERMICO DE 400 L E *2* PLACAS COLETORAS DE *2,0* M2 (NAO INCLUI ACESSORIOS) (SEM INSTALACAO)</t>
  </si>
  <si>
    <t>4.661,64</t>
  </si>
  <si>
    <t>AQUECEDOR SOLAR COM RESERVATORIO TERMICO DE 600 L E *3* PLACAS COLETORAS DE *2,0* M2 (NAO INCLUI ACESSORIOS) (SEM INSTALACAO)</t>
  </si>
  <si>
    <t>6.186,90</t>
  </si>
  <si>
    <t>AQUECEDOR SOLAR COM RESERVATORIO TERMICO DE 800 L E *4* PLACAS COLETORAS DE *2,0* M2 (NAO INCLUI ACESSORIOS) (SEM INSTALACAO)</t>
  </si>
  <si>
    <t>5.778,22</t>
  </si>
  <si>
    <t>AQUECEDOR SOLAR DE INSTALACAO EXTERNA, KIT COMPACTO, CONJUNTO COM RESERVATORIO TERMICO DE 200 L, PLACA COLETORA DE *2,0* M2 E INCLUSO ACESSORIOS (RESIDENCIAS ATE 120,00 M2 E DE 4 A 5 BANHOS POR DIA) (SEM INSTALACAO)</t>
  </si>
  <si>
    <t>2.750,00</t>
  </si>
  <si>
    <t>2.276,81</t>
  </si>
  <si>
    <t>3.380,00</t>
  </si>
  <si>
    <t>AR CONDICIONADO SPLIT INVERTER, HI-WALL (PAREDE), 24000 BTU/H, CICLO FRIO, 60HZ, CLASSIFICACAO A - SELO PROCEL, GAS HFC, CONTROLE S/FIO</t>
  </si>
  <si>
    <t>4.671,48</t>
  </si>
  <si>
    <t>2.033,39</t>
  </si>
  <si>
    <t>AR CONDICIONADO SPLIT INVERTER, PISO TETO, APRESENTANDO ENTRE 54000 E 58000 BTU/H, CICLO FRIO, 60HZ, CLASSIFICACAO ENERGETICA A OU B (SELO PROCEL), GAS HFC, CONTROLE S/FIO</t>
  </si>
  <si>
    <t>18.513,78</t>
  </si>
  <si>
    <t>AR CONDICIONADO SPLIT INVERTER, PISO TETO, 18000 BTU/H, CICLO FRIO, 60HZ, CLASSIFICACAO ENERGETICA A OU B (SELO PROCEL), GAS HFC, CONTROLE S/FIO</t>
  </si>
  <si>
    <t>8.765,71</t>
  </si>
  <si>
    <t>AR CONDICIONADO SPLIT INVERTER, PISO TETO, 24000 BTU/H, CICLO FRIO, 60HZ, CLASSIFICACAO ENERGETICA A OU B (SELO PROCEL), GAS HFC, CONTROLE S/FIO</t>
  </si>
  <si>
    <t>9.827,07</t>
  </si>
  <si>
    <t>11.102,51</t>
  </si>
  <si>
    <t>AR CONDICIONADO SPLIT INVERTER, PISO TETO, 48000 BTU/H, CICLO FRIO, 60HZ, CLASSIFICACAO ENERGETICA A OU B (SELO PROCEL), GAS HFC, CONTROLE S/FIO</t>
  </si>
  <si>
    <t>15.259,57</t>
  </si>
  <si>
    <t>AR CONDICIONADO SPLIT ON/OFF, CASSETE (TETO), FRIO 4 VIAS 18000 BTUS/H, CLASSIFICACAO ENERGETICA C - SELO PROCEL, GAS HFC, CONTROLE S/ FIO</t>
  </si>
  <si>
    <t>5.373,11</t>
  </si>
  <si>
    <t>AR CONDICIONADO SPLIT ON/OFF, CASSETE (TETO), FRIO 4 VIAS 24000 BTUS/H, CLASSIFICACAO ENERGETICA C - SELO PROCEL, GAS HFC, CONTROLE S/ FIO</t>
  </si>
  <si>
    <t>6.659,20</t>
  </si>
  <si>
    <t>AR CONDICIONADO SPLIT ON/OFF, CASSETE (TETO), FRIO 4 VIAS 36000 BTUS/H, CLASSIFICACAO ENERGETICA C - SELO PROCEL, GAS HFC, CONTROLE S/ FIO</t>
  </si>
  <si>
    <t>9.895,41</t>
  </si>
  <si>
    <t>AR CONDICIONADO SPLIT ON/OFF, CASSETE (TETO), FRIO 4 VIAS 48000 BTUS/H, CLASSIFICACAO ENERGETICA C - SELO PROCEL, GAS HFC, CONTROLE S/ FIO</t>
  </si>
  <si>
    <t>10.258,02</t>
  </si>
  <si>
    <t>AR CONDICIONADO SPLIT ON/OFF, CASSETE (TETO), FRIO 4 VIAS 60000 BTUS/H, CLASSIFICACAO ENERGETICA C - SELO PROCEL, GAS HFC, CONTROLE S/ FIO</t>
  </si>
  <si>
    <t>11.771,82</t>
  </si>
  <si>
    <t>AR CONDICIONADO SPLIT ON/OFF, CASSETE (TETO), 18000 BTUS/H, CICLO QUENTE/FRIO, 60 HZ, CLASSIFICACAO ENERGETICA C - SELO PROCEL, GAS HFC, CONTROLE S/ FIO</t>
  </si>
  <si>
    <t>6.429,42</t>
  </si>
  <si>
    <t>AR CONDICIONADO SPLIT ON/OFF, CASSETE (TETO), 24000 BTUS/H, CICLO QUENTE/FRIO, 60 HZ, CLASSIFICACAO ENERGETICA C - SELO PROCEL, GAS HFC, CONTROLE S/ FIO</t>
  </si>
  <si>
    <t>6.923,08</t>
  </si>
  <si>
    <t>AR CONDICIONADO SPLIT ON/OFF, CASSETE (TETO), 36000 BTUS/H, CICLO QUENTE/FRIO, 60 HZ, CLASSIFICACAO ENERGETICA A - SELO PROCEL, GAS HFC, CONTROLE S/ FIO</t>
  </si>
  <si>
    <t>10.230,99</t>
  </si>
  <si>
    <t>AR CONDICIONADO SPLIT ON/OFF, CASSETE (TETO), 48000 BTUS/H, CICLO QUENTE/FRIO, 60 HZ, CLASSIFICACAO ENERGETICA A - SELO PROCEL, GAS HFC, CONTROLE S/ FIO</t>
  </si>
  <si>
    <t>11.836,25</t>
  </si>
  <si>
    <t>AR CONDICIONADO SPLIT ON/OFF, CASSETE (TETO), 60000 BTUS/H, CICLO QUENTE/FRIO, 60 HZ, CLASSIFICACAO ENERGETICA A - SELO PROCEL, GAS HFC, CONTROLE S/ FIO</t>
  </si>
  <si>
    <t>12.382,23</t>
  </si>
  <si>
    <t>AR CONDICIONADO SPLIT ON/OFF, HI-WALL (PAREDE), 12000 BTUS/H, CICLO FRIO, 60 HZ, CLASSIFICACAO ENERGETICA A - SELO PROCEL, GAS HFC, CONTROLE S/ FIO</t>
  </si>
  <si>
    <t>1.827,29</t>
  </si>
  <si>
    <t>AR CONDICIONADO SPLIT ON/OFF, HI-WALL (PAREDE), 12000 BTUS/H, CICLO QUENTE/FRIO, 60 HZ, CLASSIFICACAO ENERGETICA A - SELO PROCEL, GAS HFC, CONTROLE S/ FIO</t>
  </si>
  <si>
    <t>1.976,66</t>
  </si>
  <si>
    <t>AR CONDICIONADO SPLIT ON/OFF, HI-WALL (PAREDE), 18000 BTUS/H, CICLO FRIO, 60 HZ, CLASSIFICACAO ENERGETICA A - SELO PROCEL, GAS HFC, CONTROLE S/ FIO</t>
  </si>
  <si>
    <t>2.629,22</t>
  </si>
  <si>
    <t>AR CONDICIONADO SPLIT ON/OFF, HI-WALL (PAREDE), 18000 BTUS/H, CICLO QUENTE/FRIO, 60 HZ, CLASSIFICACAO ENERGETICA A - SELO PROCEL, GAS HFC, CONTROLE S/ FIO</t>
  </si>
  <si>
    <t>2.931,99</t>
  </si>
  <si>
    <t>AR CONDICIONADO SPLIT ON/OFF, HI-WALL (PAREDE), 24000 BTUS/H, CICLO FRIO, 60 HZ, CLASSIFICACAO ENERGETICA A - SELO PROCEL, GAS HFC, CONTROLE S/ FIO</t>
  </si>
  <si>
    <t>3.444,05</t>
  </si>
  <si>
    <t>AR CONDICIONADO SPLIT ON/OFF, HI-WALL (PAREDE), 24000 BTUS/H, CICLO QUENTE/FRIO, 60 HZ, CLASSIFICACAO ENERGETICA A - SELO PROCEL, GAS HFC, CONTROLE S/ FIO</t>
  </si>
  <si>
    <t>3.877,12</t>
  </si>
  <si>
    <t>AR CONDICIONADO SPLIT ON/OFF, HI-WALL (PAREDE), 9000 BTUS/H, CICLO FRIO, 60 HZ, CLASSIFICACAO ENERGETICA A - SELO PROCEL, GAS HFC, CONTROLE S/ FIO</t>
  </si>
  <si>
    <t>1.565,38</t>
  </si>
  <si>
    <t>AR CONDICIONADO SPLIT ON/OFF, HI-WALL (PAREDE), 9000 BTUS/H, CICLO QUENTE/FRIO, 60 HZ, CLASSIFICACAO ENERGETICA A - SELO PROCEL, GAS HFC, CONTROLE S/ FIO</t>
  </si>
  <si>
    <t>1.723,65</t>
  </si>
  <si>
    <t>AR CONDICIONADO SPLIT ON/OFF, PISO TETO, 18.000 BTU/H, CICLO FRIO, 60HZ, CLASSIFICACAO ENERGETICA C - SELO PROCEL, GAS HFC, CONTROLE S/FIO</t>
  </si>
  <si>
    <t>4.898,32</t>
  </si>
  <si>
    <t>AR CONDICIONADO SPLIT ON/OFF, PISO TETO, 24.000 BTU/H, CICLO FRIO, 60HZ, CLASSIFICACAO ENERGETICA C - SELO PROCEL, GAS HFC, CONTROLE S/FIO</t>
  </si>
  <si>
    <t>5.166,74</t>
  </si>
  <si>
    <t>AR CONDICIONADO SPLIT ON/OFF, PISO TETO, 36.000 BTU/H, CICLO FRIO, 60HZ, CLASSIFICACAO ENERGETICA C - SELO PROCEL, GAS HFC, CONTROLE S/FIO</t>
  </si>
  <si>
    <t>6.856,31</t>
  </si>
  <si>
    <t>AR CONDICIONADO SPLIT ON/OFF, PISO TETO, 48.000 BTU/H, CICLO FRIO, 60HZ, CLASSIFICACAO ENERGETICA C - SELO PROCEL, GAS HFC, CONTROLE S/FIO</t>
  </si>
  <si>
    <t>8.307,33</t>
  </si>
  <si>
    <t>AR CONDICIONADO SPLIT ON/OFF, PISO TETO, 60.000 BTU/H, CICLO FRIO, 60HZ, CLASSIFICACAO ENERGETICA C - SELO PROCEL, GAS HFC, CONTROLE S/FIO</t>
  </si>
  <si>
    <t>9.344,36</t>
  </si>
  <si>
    <t>AR-CONDICIONADO FRIO SPLITAO INVERTER 30 TR</t>
  </si>
  <si>
    <t>73.637,42</t>
  </si>
  <si>
    <t>AR-CONDICIONADO FRIO SPLITAO MODULAR 10 TR</t>
  </si>
  <si>
    <t>23.048,35</t>
  </si>
  <si>
    <t>AR-CONDICIONADO FRIO SPLITAO MODULAR 15 TR</t>
  </si>
  <si>
    <t>29.744,36</t>
  </si>
  <si>
    <t>AR-CONDICIONADO FRIO SPLITAO MODULAR 20 TR</t>
  </si>
  <si>
    <t>43.275,71</t>
  </si>
  <si>
    <t>AR-CONDICIONADO SPLIT INVERTER, PISO TETO, 24000 BTU/H, QUENTE/FRIO, 60HZ, CLASSIFICACAO ENERGETICA A - SELO PROCEL, GAS HFC, CONTROLE S/FIO</t>
  </si>
  <si>
    <t>5.315,04</t>
  </si>
  <si>
    <t>ARADO REVERSIVEL COM 3 DISCOS DE 26" X 6MM REBOCAVEL</t>
  </si>
  <si>
    <t>27.314,58</t>
  </si>
  <si>
    <t>ARAME DE ACO OVALADO 15 X 17 ( 45,7 KG, 700 KGF), ROLO 1000 M</t>
  </si>
  <si>
    <t>23,57</t>
  </si>
  <si>
    <t>ARAME DE AMARRACAO PARA GABIAO GALVANIZADO, DIAMETRO 2,2 MM</t>
  </si>
  <si>
    <t>21,12</t>
  </si>
  <si>
    <t>ARAME FARPADO GALVANIZADO, 14 BWG (2,11 MM), CLASSE 250</t>
  </si>
  <si>
    <t>1,21</t>
  </si>
  <si>
    <t>ARAME FARPADO GALVANIZADO, 16 BWG (1,65 MM), CLASSE 250</t>
  </si>
  <si>
    <t>ARAME GALVANIZADO 12 BWG, D = 2,76 MM (0,048 KG/M) OU 14 BWG, D = 2,11 MM (0,026 KG/M)</t>
  </si>
  <si>
    <t>19,90</t>
  </si>
  <si>
    <t>ARAME GALVANIZADO 16 BWG, D = 1,65MM (0,0166 KG/M)</t>
  </si>
  <si>
    <t>26,16</t>
  </si>
  <si>
    <t>ARAME GALVANIZADO 18 BWG, D = 1,24MM (0,009 KG/M)</t>
  </si>
  <si>
    <t>28,38</t>
  </si>
  <si>
    <t>ARAME GALVANIZADO 6 BWG, D = 5,16 MM (0,157 KG/M), OU 8 BWG, D = 4,19 MM (0,101 KG/M), OU 10 BWG, D = 3,40 MM (0,0713 KG/M)</t>
  </si>
  <si>
    <t>ARAME PROTEGIDO COM POLIMERO PARA GABIAO, DIAMETRO 2,2 MM</t>
  </si>
  <si>
    <t>27,18</t>
  </si>
  <si>
    <t>ARAME RECOZIDO 16 BWG, D = 1,65 MM (0,016 KG/M) OU 18 BWG, D = 1,25 MM (0,01 KG/M)</t>
  </si>
  <si>
    <t>AREIA FINA - POSTO JAZIDA/FORNECEDOR (RETIRADO NA JAZIDA, SEM TRANSPORTE)</t>
  </si>
  <si>
    <t>81,00</t>
  </si>
  <si>
    <t>AREIA GROSSA - POSTO JAZIDA/FORNECEDOR (RETIRADO NA JAZIDA, SEM TRANSPORTE)</t>
  </si>
  <si>
    <t>72,09</t>
  </si>
  <si>
    <t>AREIA PARA ATERRO - POSTO JAZIDA/FORNECEDOR (RETIRADO NA JAZIDA, SEM TRANSPORTE)</t>
  </si>
  <si>
    <t>58,50</t>
  </si>
  <si>
    <t>AREIA PARA LEITO FILTRANTE (0,42 A 1,68 MM) - POSTO JAZIDA/FORNECEDOR (RETIRADO NA JAZIDA, SEM TRANSPORTE)</t>
  </si>
  <si>
    <t>1.277,25</t>
  </si>
  <si>
    <t>0,82</t>
  </si>
  <si>
    <t>ARGAMASSA COLANTE AC II</t>
  </si>
  <si>
    <t>1,52</t>
  </si>
  <si>
    <t>ARGAMASSA COLANTE TIPO AC III</t>
  </si>
  <si>
    <t>2,52</t>
  </si>
  <si>
    <t>ARGAMASSA COLANTE TIPO AC III E</t>
  </si>
  <si>
    <t>2,89</t>
  </si>
  <si>
    <t>ARGAMASSA INDUSTRIALIZADA MULTIUSO, PARA REVESTIMENTO INTERNO E EXTERNO E ASSENTAMENTO DE BLOCOS DIVERSOS</t>
  </si>
  <si>
    <t>0,89</t>
  </si>
  <si>
    <t>ARGAMASSA INDUSTRIALIZADA PARA CHAPISCO COLANTE</t>
  </si>
  <si>
    <t>1,67</t>
  </si>
  <si>
    <t>ARGAMASSA INDUSTRIALIZADA PARA CHAPISCO ROLADO</t>
  </si>
  <si>
    <t>2,69</t>
  </si>
  <si>
    <t>ARGAMASSA PARA REVESTIMENTO DECORATIVO MONOCAMADA</t>
  </si>
  <si>
    <t>2,73</t>
  </si>
  <si>
    <t>ARGAMASSA PISO SOBRE PISO</t>
  </si>
  <si>
    <t>2,35</t>
  </si>
  <si>
    <t>ARGAMASSA POLIMERICA DE REPARO ESTRUTURAL, BICOMPONENTE</t>
  </si>
  <si>
    <t>3,08</t>
  </si>
  <si>
    <t>ARGAMASSA POLIMERICA IMPERMEABILIZANTE SEMIFLEXIVEL, BICOMPONENTE (MEMBRANA IMPERMEABILIZANTE ACRILICA)</t>
  </si>
  <si>
    <t>2,47</t>
  </si>
  <si>
    <t>ARGAMASSA PRONTA PARA CONTRAPISO</t>
  </si>
  <si>
    <t>0,85</t>
  </si>
  <si>
    <t>ARGAMASSA USINADA AUTOADENSAVEL E AUTONIVELANTE PARA CONTRAPISO, INCLUI BOMBEAMENTO</t>
  </si>
  <si>
    <t>518,29</t>
  </si>
  <si>
    <t>ARGILA EXPANDIDA, GRANULOMETRIA 2215</t>
  </si>
  <si>
    <t>206,96</t>
  </si>
  <si>
    <t>ARGILA OU BARRO PARA ATERRO/REATERRO (COM TRANSPORTE ATE 10 KM)</t>
  </si>
  <si>
    <t>29,31</t>
  </si>
  <si>
    <t>ARGILA OU BARRO PARA ATERRO/REATERRO (RETIRADO NA JAZIDA, SEM TRANSPORTE)</t>
  </si>
  <si>
    <t>16,90</t>
  </si>
  <si>
    <t>ARGILA, ARGILA VERMELHA OU ARGILA ARENOSA (RETIRADA NA JAZIDA, SEM TRANSPORTE)</t>
  </si>
  <si>
    <t>9,65</t>
  </si>
  <si>
    <t>ARMACAO VERTICAL COM HASTE E CONTRA-PINO, EM CHAPA DE ACO GALVANIZADO 3/16", COM 1 ESTRIBO E 1 ISOLADOR</t>
  </si>
  <si>
    <t>35,69</t>
  </si>
  <si>
    <t>ARMACAO VERTICAL COM HASTE E CONTRA-PINO, EM CHAPA DE ACO GALVANIZADO 3/16", COM 1 ESTRIBO, SEM ISOLADOR</t>
  </si>
  <si>
    <t>24,96</t>
  </si>
  <si>
    <t>ARMACAO VERTICAL COM HASTE E CONTRA-PINO, EM CHAPA DE ACO GALVANIZADO 3/16", COM 2 ESTRIBOS, E 2 ISOLADORES</t>
  </si>
  <si>
    <t>53,05</t>
  </si>
  <si>
    <t>ARMACAO VERTICAL COM HASTE E CONTRA-PINO, EM CHAPA DE ACO GALVANIZADO 3/16", COM 2 ESTRIBOS, SEM ISOLADOR</t>
  </si>
  <si>
    <t>41,05</t>
  </si>
  <si>
    <t>ARMACAO VERTICAL COM HASTE E CONTRA-PINO, EM CHAPA DE ACO GALVANIZADO 3/16", COM 3 ESTRIBOS E 3 ISOLADORES</t>
  </si>
  <si>
    <t>95,86</t>
  </si>
  <si>
    <t>ARMACAO VERTICAL COM HASTE E CONTRA-PINO, EM CHAPA DE ACO GALVANIZADO 3/16", COM 3 ESTRIBOS, SEM ISOLADOR</t>
  </si>
  <si>
    <t>68,64</t>
  </si>
  <si>
    <t>ARMACAO VERTICAL COM HASTE E CONTRA-PINO, EM CHAPA DE ACO GALVANIZADO 3/16", COM 4 ESTRIBOS E 4 ISOLADORES</t>
  </si>
  <si>
    <t>123,52</t>
  </si>
  <si>
    <t>ARMACAO VERTICAL COM HASTE E CONTRA-PINO, EM CHAPA DE ACO GALVANIZADO 3/16", COM 4 ESTRIBOS, SEM ISOLADOR</t>
  </si>
  <si>
    <t>104,85</t>
  </si>
  <si>
    <t>ARMADOR</t>
  </si>
  <si>
    <t>ARMADOR (MENSALISTA)</t>
  </si>
  <si>
    <t>ARQUITETO JUNIOR</t>
  </si>
  <si>
    <t>57,60</t>
  </si>
  <si>
    <t>ARQUITETO JUNIOR (MENSALISTA)</t>
  </si>
  <si>
    <t>10.206,88</t>
  </si>
  <si>
    <t>ARQUITETO PAISAGISTA</t>
  </si>
  <si>
    <t>54,40</t>
  </si>
  <si>
    <t>ARQUITETO PAISAGISTA (MENSALISTA)</t>
  </si>
  <si>
    <t>9.637,78</t>
  </si>
  <si>
    <t>ARQUITETO PLENO</t>
  </si>
  <si>
    <t>81,82</t>
  </si>
  <si>
    <t>ARQUITETO PLENO (MENSALISTA)</t>
  </si>
  <si>
    <t>14.498,02</t>
  </si>
  <si>
    <t>ARQUITETO SENIOR</t>
  </si>
  <si>
    <t>108,18</t>
  </si>
  <si>
    <t>ARQUITETO SENIOR (MENSALISTA)</t>
  </si>
  <si>
    <t>19.167,67</t>
  </si>
  <si>
    <t>ARRUELA  EM ACO GALVANIZADO, DIAMETRO EXTERNO = 35MM, ESPESSURA = 3MM, DIAMETRO DO FURO= 18MM</t>
  </si>
  <si>
    <t>1,00</t>
  </si>
  <si>
    <t>ARRUELA EM ALUMINIO, COM ROSCA, DE  1 1/4", PARA ELETRODUTO</t>
  </si>
  <si>
    <t>1,27</t>
  </si>
  <si>
    <t>ARRUELA EM ALUMINIO, COM ROSCA, DE 1 1/2", PARA ELETRODUTO</t>
  </si>
  <si>
    <t>1,41</t>
  </si>
  <si>
    <t>ARRUELA EM ALUMINIO, COM ROSCA, DE 1/2", PARA ELETRODUTO</t>
  </si>
  <si>
    <t>0,38</t>
  </si>
  <si>
    <t>0,71</t>
  </si>
  <si>
    <t>ARRUELA EM ALUMINIO, COM ROSCA, DE 2 1/2", PARA ELETRODUTO</t>
  </si>
  <si>
    <t>ARRUELA EM ALUMINIO, COM ROSCA, DE 2", PARA ELETRODUTO</t>
  </si>
  <si>
    <t>1,85</t>
  </si>
  <si>
    <t>ARRUELA EM ALUMINIO, COM ROSCA, DE 3/4", PARA ELETRODUTO</t>
  </si>
  <si>
    <t>0,46</t>
  </si>
  <si>
    <t>ARRUELA EM ALUMINIO, COM ROSCA, DE 3/8", PARA ELETRODUTO</t>
  </si>
  <si>
    <t>ARRUELA EM ALUMINIO, COM ROSCA, DE 3", PARA ELETRODUTO</t>
  </si>
  <si>
    <t>4,77</t>
  </si>
  <si>
    <t>ARRUELA EM ALUMINIO, COM ROSCA, DE 4", PARA ELETRODUTO</t>
  </si>
  <si>
    <t>6,66</t>
  </si>
  <si>
    <t>ARRUELA LISA, REDONDA, DE LATAO POLIDO, DIAMETRO NOMINAL 5/8", DIAMETRO EXTERNO = 34 MM, DIAMETRO DO FURO = 17 MM, ESPESSURA = *2,5* MM</t>
  </si>
  <si>
    <t>0,87</t>
  </si>
  <si>
    <t>ARRUELA QUADRADA EM ACO GALVANIZADO, DIMENSAO = 38 MM, ESPESSURA = 3MM, DIAMETRO DO FURO= 18 MM</t>
  </si>
  <si>
    <t>0,88</t>
  </si>
  <si>
    <t>ASFALTO MODIFICADO TIPO I - NBR 9910 (ASFALTO OXIDADO PARA IMPERMEABILIZACAO, COEFICIENTE DE PENETRACAO 25-40)</t>
  </si>
  <si>
    <t>13,31</t>
  </si>
  <si>
    <t>ASFALTO MODIFICADO TIPO II - NBR 9910 (ASFALTO OXIDADO PARA IMPERMEABILIZACAO, COEFICIENTE DE PENETRACAO 20-35)</t>
  </si>
  <si>
    <t>15,77</t>
  </si>
  <si>
    <t>ASFALTO MODIFICADO TIPO III - NBR 9910 (ASFALTO OXIDADO PARA IMPERMEABILIZACAO, COEFICIENTE DE PENETRACAO 15-25)</t>
  </si>
  <si>
    <t>17,69</t>
  </si>
  <si>
    <t>ASSENTADOR DE MANILHAS</t>
  </si>
  <si>
    <t>11,86</t>
  </si>
  <si>
    <t>ASSENTADOR DE MANILHAS (MENSALISTA)</t>
  </si>
  <si>
    <t>2.102,53</t>
  </si>
  <si>
    <t>ASSENTO  VASO SANITARIO INFANTIL EM PLASTICO BRANCO</t>
  </si>
  <si>
    <t>83,95</t>
  </si>
  <si>
    <t>39,45</t>
  </si>
  <si>
    <t>AUTOMATICO DE BOIA SUPERIOR / INFERIOR, *15* A / 250 V</t>
  </si>
  <si>
    <t>47,60</t>
  </si>
  <si>
    <t>AUXILIAR  DE ALMOXARIFE</t>
  </si>
  <si>
    <t>10,46</t>
  </si>
  <si>
    <t>AUXILIAR DE ALMOXARIFE (MENSALISTA)</t>
  </si>
  <si>
    <t>1.854,96</t>
  </si>
  <si>
    <t>AUXILIAR DE AZULEJISTA</t>
  </si>
  <si>
    <t>9,95</t>
  </si>
  <si>
    <t>AUXILIAR DE AZULEJISTA (MENSALISTA)</t>
  </si>
  <si>
    <t>1.764,68</t>
  </si>
  <si>
    <t>AUXILIAR DE ENCANADOR OU BOMBEIRO HIDRAULICO</t>
  </si>
  <si>
    <t>10,00</t>
  </si>
  <si>
    <t>AUXILIAR DE ENCANADOR OU BOMBEIRO HIDRAULICO (MENSALISTA)</t>
  </si>
  <si>
    <t>1.774,08</t>
  </si>
  <si>
    <t>AUXILIAR DE ESCRITORIO</t>
  </si>
  <si>
    <t>11,01</t>
  </si>
  <si>
    <t>AUXILIAR DE ESCRITORIO (MENSALISTA)</t>
  </si>
  <si>
    <t>1.951,83</t>
  </si>
  <si>
    <t>AUXILIAR DE LABORATORISTA DE SOLOS E DE CONCRETO</t>
  </si>
  <si>
    <t>18,74</t>
  </si>
  <si>
    <t>AUXILIAR DE LABORATORISTA DE SOLOS E DE CONCRETO (MENSALISTA)</t>
  </si>
  <si>
    <t>3.321,58</t>
  </si>
  <si>
    <t>AUXILIAR DE MECANICO</t>
  </si>
  <si>
    <t>8,84</t>
  </si>
  <si>
    <t>AUXILIAR DE MECANICO (MENSALISTA)</t>
  </si>
  <si>
    <t>1.569,51</t>
  </si>
  <si>
    <t>10,15</t>
  </si>
  <si>
    <t>AUXILIAR DE PEDREIRO (MENSALISTA)</t>
  </si>
  <si>
    <t>1.798,76</t>
  </si>
  <si>
    <t>AUXILIAR DE SERVICOS GERAIS</t>
  </si>
  <si>
    <t>10,94</t>
  </si>
  <si>
    <t>AUXILIAR DE SERVICOS GERAIS (MENSALISTA)</t>
  </si>
  <si>
    <t>1.939,78</t>
  </si>
  <si>
    <t>AUXILIAR DE TOPOGRAFO</t>
  </si>
  <si>
    <t>5,57</t>
  </si>
  <si>
    <t>AUXILIAR DE TOPOGRAFO (MENSALISTA)</t>
  </si>
  <si>
    <t>988,87</t>
  </si>
  <si>
    <t>AUXILIAR TECNICO / ASSISTENTE DE ENGENHARIA</t>
  </si>
  <si>
    <t>20,17</t>
  </si>
  <si>
    <t>AUXILIAR TECNICO / ASSISTENTE DE ENGENHARIA (MENSALISTA)</t>
  </si>
  <si>
    <t>3.577,45</t>
  </si>
  <si>
    <t>AVENTAL DE SEGURANCA DE RASPA DE COURO 1,00 X 0,60 M</t>
  </si>
  <si>
    <t>44,22</t>
  </si>
  <si>
    <t>AZULEJISTA OU LADRILHEIRO</t>
  </si>
  <si>
    <t>AZULEJISTA OU LADRILHEIRO (MENSALISTA)</t>
  </si>
  <si>
    <t>BACIA SANITARIA (VASO) COM CAIXA ACOPLADA, SIFAO APARENTE, DE LOUCA BRANCA (SEM ASSENTO)</t>
  </si>
  <si>
    <t>311,22</t>
  </si>
  <si>
    <t>BACIA SANITARIA (VASO) COM CAIXA ACOPLADA, SIFAO OCULTO / CARENADO, DE LOUCA BRANCA (SEM ASSENTO ) - PADRAO ALTO</t>
  </si>
  <si>
    <t>430,80</t>
  </si>
  <si>
    <t>BACIA SANITARIA (VASO) CONVENCIONAL PARA PCD, SEM FURO FRONTAL, DE LOUCA BRANCA (SEM ASSENTO)</t>
  </si>
  <si>
    <t>523,81</t>
  </si>
  <si>
    <t>BACIA SANITARIA (VASO) CONVENCIONAL PARA USO ESPECIFICO (HOSPITAIS, CLINICAS), COM FURO FRONTAL, DE LOUCA BRANCA, SEM ASSENTO</t>
  </si>
  <si>
    <t>469,36</t>
  </si>
  <si>
    <t>BACIA SANITARIA (VASO) CONVENCIONAL, DE LOUCA BRANCA, SIFAO APARENTE, SAIDA VERTICAL (SEM ASSENTO)</t>
  </si>
  <si>
    <t>166,50</t>
  </si>
  <si>
    <t>BACIA SANITARIA (VASO) CONVENCIONAL, DE LOUCA COLORIDA, SIFAO APARENTE, SAIDA VERTICAL (SEM ASSENTO)</t>
  </si>
  <si>
    <t>182,96</t>
  </si>
  <si>
    <t>BACIA SANITARIA (VASO) INFANTIL, SIFONADO, DE LOUCA BRANCA, (SEM ASSENTO)</t>
  </si>
  <si>
    <t>368,92</t>
  </si>
  <si>
    <t>BALDE PLASTICO CAPACIDADE *10* L</t>
  </si>
  <si>
    <t>14,30</t>
  </si>
  <si>
    <t>BALDE VERMELHO PARA SINALIZACAO DE VIAS</t>
  </si>
  <si>
    <t>6,25</t>
  </si>
  <si>
    <t>BANCADA DE MARMORE SINTETICO COM UMA CUBA, 120 X *60* CM</t>
  </si>
  <si>
    <t>169,95</t>
  </si>
  <si>
    <t>BANCADA DE MARMORE SINTETICO COM UMA CUBA, 150 X *60* CM</t>
  </si>
  <si>
    <t>213,03</t>
  </si>
  <si>
    <t>BANCADA DE MARMORE SINTETICO COM UMA CUBA, 200 X *60* CM</t>
  </si>
  <si>
    <t>480,07</t>
  </si>
  <si>
    <t>BANCADA/ BANCA EM GRANITO, POLIDO, TIPO ANDORINHA/ QUARTZ/ CASTELO/ CORUMBA OU OUTROS EQUIVALENTES DA REGIAO, COM CUBA INOX, FORMATO *120 X 60* CM, E=  *2* CM</t>
  </si>
  <si>
    <t>712,78</t>
  </si>
  <si>
    <t>BANCADA/ BANCA EM MARMORE, POLIDO, BRANCO COMUM, E=  *3* CM</t>
  </si>
  <si>
    <t>495,57</t>
  </si>
  <si>
    <t>BANCADA/BANCA/PIA DE ACO INOXIDAVEL (AISI 430) COM 1 CUBA CENTRAL, COM VALVULA, ESCORREDOR DUPLO, DE *0,55 X 1,20* M</t>
  </si>
  <si>
    <t>249,00</t>
  </si>
  <si>
    <t>BANCADA/BANCA/PIA DE ACO INOXIDAVEL (AISI 430) COM 1 CUBA CENTRAL, COM VALVULA, ESCORREDOR DUPLO, DE *0,55 X 1,40* M</t>
  </si>
  <si>
    <t>331,11</t>
  </si>
  <si>
    <t>BANCADA/BANCA/PIA DE ACO INOXIDAVEL (AISI 430) COM 1 CUBA CENTRAL, COM VALVULA, ESCORREDOR DUPLO, DE *0,55 X 1,80* M</t>
  </si>
  <si>
    <t>479,72</t>
  </si>
  <si>
    <t>BANCADA/BANCA/PIA DE ACO INOXIDAVEL (AISI 430) COM 1 CUBA CENTRAL, COM VALVULA, LISA (SEM ESCORREDOR), DE *0,55 X 1,20* M</t>
  </si>
  <si>
    <t>243,40</t>
  </si>
  <si>
    <t>BANCADA/BANCA/PIA DE ACO INOXIDAVEL (AISI 430) COM 1 CUBA CENTRAL, SEM VALVULA, ESCORREDOR DUPLO, DE *0,55 X 1,60* M</t>
  </si>
  <si>
    <t>289,43</t>
  </si>
  <si>
    <t>BANCADA/BANCA/PIA DE ACO INOXIDAVEL (AISI 430) COM 2 CUBAS, COM VALVULAS, ESCORREDOR DUPLO, DE *0,55 X 2,00* M</t>
  </si>
  <si>
    <t>676,36</t>
  </si>
  <si>
    <t>BANCADA/TAMPO ACO INOX (AISI 304), LARGURA 60 CM, COM RODABANCA (NAO INCLUI PES DE APOIO)</t>
  </si>
  <si>
    <t>1.077,64</t>
  </si>
  <si>
    <t>BANCADA/TAMPO ACO INOX (AISI 304), LARGURA 70 CM, COM RODABANCA (NAO INCLUI PES DE APOIO)</t>
  </si>
  <si>
    <t>1.350,22</t>
  </si>
  <si>
    <t>BANCADA/TAMPO LISO (SEM CUBA) EM MARMORE SINTETICO</t>
  </si>
  <si>
    <t>188,44</t>
  </si>
  <si>
    <t>BANCO ARTICULADO PARA BANHO, EM ACO INOX POLIDO, 70* CM X 45* CM</t>
  </si>
  <si>
    <t>1.039,26</t>
  </si>
  <si>
    <t>BANCO COM ENCOSTO, 1,60M* DE COMPRIMENTO, EM TUBO DE ACO CARBONO E PINTURA NO PROCESSO ELETROSTATICO - PARA ACADEMIA AO AR LIVRE / ACADEMIA DA TERCEIRA IDADE - ATI</t>
  </si>
  <si>
    <t>925,43</t>
  </si>
  <si>
    <t>BANDEJA DE PINTURA PARA ROLO 23 CM</t>
  </si>
  <si>
    <t>BARRA ANTIPANICO DUPLA, CEGA EM LADO OPOSTO, COR CINZA</t>
  </si>
  <si>
    <t xml:space="preserve">PAR   </t>
  </si>
  <si>
    <t>1.007,37</t>
  </si>
  <si>
    <t>BARRA ANTIPANICO DUPLA, PARA PORTA DE VIDRO, COR CINZA</t>
  </si>
  <si>
    <t>1.111,24</t>
  </si>
  <si>
    <t>BARRA ANTIPANICO SIMPLES, CEGA EM LADO OPOSTO, COR CINZA</t>
  </si>
  <si>
    <t>449,04</t>
  </si>
  <si>
    <t>BARRA ANTIPANICO SIMPLES, COM FECHADURA LADO OPOSTO, COR CINZA</t>
  </si>
  <si>
    <t>685,81</t>
  </si>
  <si>
    <t>BARRA ANTIPANICO SIMPLES, PARA PORTA DE VIDRO, COR CINZA</t>
  </si>
  <si>
    <t>734,56</t>
  </si>
  <si>
    <t>BARRA DE APOIO EM "L", EM ACO INOX POLIDO 70 X 70 CM, DIAMETRO MINIMO 3 CM</t>
  </si>
  <si>
    <t>460,32</t>
  </si>
  <si>
    <t>BARRA DE APOIO EM "L", EM ACO INOX POLIDO 80 X 80 CM, DIAMETRO MINIMO 3 CM</t>
  </si>
  <si>
    <t>528,29</t>
  </si>
  <si>
    <t>BARRA DE APOIO LATERAL ARTICULADA, COM TRAVA, EM ACO INOX POLIDO, 70 CM, DIAMETRO MINIMO 3 CM</t>
  </si>
  <si>
    <t>571,59</t>
  </si>
  <si>
    <t>BARRA DE APOIO RETA, EM ACO INOX POLIDO, COMPRIMENTO 60CM, DIAMETRO MINIMO 3 CM</t>
  </si>
  <si>
    <t>202,66</t>
  </si>
  <si>
    <t>BARRA DE APOIO RETA, EM ACO INOX POLIDO, COMPRIMENTO 70CM, DIAMETRO MINIMO 3 CM</t>
  </si>
  <si>
    <t>225,08</t>
  </si>
  <si>
    <t>BARRA DE APOIO RETA, EM ACO INOX POLIDO, COMPRIMENTO 80CM, DIAMETRO MINIMO 3 CM</t>
  </si>
  <si>
    <t>239,99</t>
  </si>
  <si>
    <t>BARRA DE APOIO RETA, EM ACO INOX POLIDO, COMPRIMENTO 90 CM, DIAMETRO MINIMO 3 CM</t>
  </si>
  <si>
    <t>251,43</t>
  </si>
  <si>
    <t>BARRA DE APOIO RETA, EM ALUMINIO, COMPRIMENTO 60CM, DIAMETRO MINIMO 3 CM</t>
  </si>
  <si>
    <t>100,55</t>
  </si>
  <si>
    <t>BARRA DE APOIO RETA, EM ALUMINIO, COMPRIMENTO 70CM, DIAMETRO MINIMO 3 CM</t>
  </si>
  <si>
    <t>115,30</t>
  </si>
  <si>
    <t>BARRA DE APOIO RETA, EM ALUMINIO, COMPRIMENTO 80 CM, DIAMETRO MINIMO 3 CM</t>
  </si>
  <si>
    <t>124,72</t>
  </si>
  <si>
    <t>BARRA DE APOIO RETA, EM ALUMINIO, COMPRIMENTO 90 CM, DIAMETRO MINIMO 3 CM</t>
  </si>
  <si>
    <t>130,60</t>
  </si>
  <si>
    <t>BARRA DE FERRO CHATA, RETANGULAR (QUALQUER BITOLA)</t>
  </si>
  <si>
    <t>13,60</t>
  </si>
  <si>
    <t>BARRA DE FERRO CHATO, RETANGULAR, 19,05 MM X 3,17 MM (L X E), 0,47 KG/M</t>
  </si>
  <si>
    <t>6,45</t>
  </si>
  <si>
    <t>BARRA DE FERRO CHATO, RETANGULAR, 25,4 MM X 4,76 MM (L X E), 1,73 KG/M</t>
  </si>
  <si>
    <t>23,52</t>
  </si>
  <si>
    <t>BARRA DE FERRO CHATO, RETANGULAR, 25,4 MM X 6,35 MM (L X E), 1,2265 KG/M</t>
  </si>
  <si>
    <t>16,68</t>
  </si>
  <si>
    <t>BARRA DE FERRO CHATO, RETANGULAR, 38,1 MM X 12,7 MM (L X E), 3,79 KG/M</t>
  </si>
  <si>
    <t>52,33</t>
  </si>
  <si>
    <t>BARRA DE FERRO CHATO, RETANGULAR, 38,1 MM X 6,35 MM (L X E), 1,89 KG/M</t>
  </si>
  <si>
    <t>25,96</t>
  </si>
  <si>
    <t>BARRA DE FERRO CHATO, RETANGULAR, 38,1 MM X 9,53 MM (L X E), 2,84 KG/M</t>
  </si>
  <si>
    <t>39,01</t>
  </si>
  <si>
    <t>BARRA DE FERRO CHATO, RETANGULAR, 50,8 MM X 12,7 MM (L X E), 5,06 KG/M</t>
  </si>
  <si>
    <t>70,22</t>
  </si>
  <si>
    <t>BARRA DE FERRO CHATO, RETANGULAR, 50,8 MM X 25,4 MM (L X E), 10,12 KG/M</t>
  </si>
  <si>
    <t>139,03</t>
  </si>
  <si>
    <t>BARRA DE FERRO CHATO, RETANGULAR, 50,8 MM X 6,35 MM (L X E), 2,53 KG/M</t>
  </si>
  <si>
    <t>34,75</t>
  </si>
  <si>
    <t>BARRA DE FERRO CHATO, RETANGULAR, 50,8 MM X 7,94 MM (L X E), 3,162 KG/M</t>
  </si>
  <si>
    <t>43,48</t>
  </si>
  <si>
    <t>BARRA DE FERRO CHATO, RETANGULAR, 50,8 MM X 9,53 MM (L X E), 3,79KG/M</t>
  </si>
  <si>
    <t>52,06</t>
  </si>
  <si>
    <t>BASE DE MISTURADOR MONOCOMANDO PARA CHUVEIRO, DE PAREDE (NAO INCLUI ACABAMENTOS)</t>
  </si>
  <si>
    <t>334,45</t>
  </si>
  <si>
    <t>BASE PARA MASTRO DE PARA-RAIOS DIAMETRO NOMINAL 1 1/2"</t>
  </si>
  <si>
    <t>54,28</t>
  </si>
  <si>
    <t>BASE PARA MASTRO DE PARA-RAIOS DIAMETRO NOMINAL 2"</t>
  </si>
  <si>
    <t>59,53</t>
  </si>
  <si>
    <t>BASE PARA RELE COM SUPORTE METALICO</t>
  </si>
  <si>
    <t>19,45</t>
  </si>
  <si>
    <t>BASE UNIPOLAR PARA FUSIVEL NH1, CORRENTE NOMINAL DE 250 A, SEM CAPA</t>
  </si>
  <si>
    <t>81,58</t>
  </si>
  <si>
    <t>BATE-ESTACAS POR GRAVIDADE, POTENCIA160 HP, PESO DO MARTELO ATE 3 TONELADAS</t>
  </si>
  <si>
    <t>533.781,25</t>
  </si>
  <si>
    <t>BATENTE / PORTAL / ADUELA / MARCO EM MADEIRA MACICA COM REBAIXO, E = *3* CM, L = *14* CM, PARA PORTAS DE  GIRO DE *60 CM A 120* CM  X *210* CM, CEDRINHO / ANGELIM COMERCIAL / TAURI / CURUPIXA / PEROBA / CUMARU OU EQUIVALENTE DA REGIAO (NAO INCLUI ALIZARES)</t>
  </si>
  <si>
    <t xml:space="preserve">JG    </t>
  </si>
  <si>
    <t>111,95</t>
  </si>
  <si>
    <t>BATENTE / PORTAL / ADUELA / MARCO EM MADEIRA MACICA COM REBAIXO, E = *3* CM, L = *14* CM, PARA PORTAS DE  GIRO DE *60 CM A 120* CM  X *210* CM, PINUS / EUCALIPTO / VIROLA OU EQUIVALENTE DA REGIAO (NAO INCLUI ALIZARES)</t>
  </si>
  <si>
    <t>69,33</t>
  </si>
  <si>
    <t>BATENTE / PORTAL / ADUELA / MARCO EM MADEIRA MACICA COM REBAIXO, E = *3* CM, L = *16* CM, PARA PORTAS DE  GIRO DE *60 CM A 120* CM  X *210* CM, CEDRINHO / ANGELIM COMERCIAL / TAURI / CURUPIXA / PEROBA / CUMARU OU EQUIVALENTE DA REGIAO (NAO INCLUI ALIZARES)</t>
  </si>
  <si>
    <t>149,50</t>
  </si>
  <si>
    <t>BATENTE / PORTAL / ADUELA / MARCO EM MADEIRA MACICA COM REBAIXO, E = *3* CM, L = *16* CM, PARA PORTAS DE  GIRO DE *60 CM A 120* CM  X *210* CM, PINUS / EUCALIPTO / VIROLA OU EQUIVALENTE DA REGIAO (NAO INCLUI ALIZARES)</t>
  </si>
  <si>
    <t>86,67</t>
  </si>
  <si>
    <t>BATENTE/PORTAL/ADUELA/MARCO, EM MDF/PVC WOOD/POLIESTIRENO OU MADEIRA LAMINADA, L = *9,0* CM COM GUARNICAO REGULAVEL 2 FACES = *35* MM, PRIMER</t>
  </si>
  <si>
    <t>294,23</t>
  </si>
  <si>
    <t>BETONEIRA CAPACIDADE NOMINAL 400 L, CAPACIDADE DE MISTURA  280 L, MOTOR ELETRICO TRIFASICO 220/380 V POTENCIA 2 CV, SEM CARREGADOR</t>
  </si>
  <si>
    <t>4.898,00</t>
  </si>
  <si>
    <t>BETONEIRA CAPACIDADE NOMINAL 400 L, CAPACIDADE DE MISTURA 310 L, MOTOR A DIESEL POTENCIA 5 CV, SEM CARREGADOR</t>
  </si>
  <si>
    <t>6.679,54</t>
  </si>
  <si>
    <t>BETONEIRA CAPACIDADE NOMINAL 400 L, CAPACIDADE DE MISTURA 310 L, MOTOR A GASOLINA POTENCIA 5,5 CV, SEM CARREGADOR</t>
  </si>
  <si>
    <t>6.126,65</t>
  </si>
  <si>
    <t>BETONEIRA CAPACIDADE NOMINAL 600 L, CAPACIDADE DE MISTURA 440 L, MOTOR A GASOLINA POTENCIA 10 HP, COM CARREGADOR</t>
  </si>
  <si>
    <t>26.648,44</t>
  </si>
  <si>
    <t>BETONEIRA, CAPACIDADE NOMINAL 400 L, CAPACIDADE DE MISTURA 310L, MOTOR ELETRICO TRIFASICO 220/380V POTENCIA 2 CV, SEM CARREGADOR</t>
  </si>
  <si>
    <t>5.603,64</t>
  </si>
  <si>
    <t>BETONEIRA, CAPACIDADE NOMINAL 600 L, CAPACIDADE DE MISTURA  360L, MOTOR ELETRICO TRIFASICO 220/380V, POTENCIA 4CV, EXCLUSO CARREGADOR</t>
  </si>
  <si>
    <t>19.924,06</t>
  </si>
  <si>
    <t>BETONEIRA, CAPACIDADE NOMINAL 600 L, CAPACIDADE DE MISTURA 440 L, MOTOR A DIESEL POTENCIA 10 CV, COM CARREGADOR</t>
  </si>
  <si>
    <t>24.216,04</t>
  </si>
  <si>
    <t>BLASTER, DINAMITADOR OU CABO DE FOGO</t>
  </si>
  <si>
    <t>9,71</t>
  </si>
  <si>
    <t>BLASTER, DINAMITADOR OU CABO DE FOGO (MENSALISTA)</t>
  </si>
  <si>
    <t>1.722,00</t>
  </si>
  <si>
    <t>BLOCO / TIJOLO DE VIDRO INCOLOR, CANELADO / ONDULADO, *19 X 19 X 8* CM (A X L X E)</t>
  </si>
  <si>
    <t>22,99</t>
  </si>
  <si>
    <t>BLOCO / TIJOLO DE VIDRO INCOLOR, XADREZ, *20 X 20 X 10* CM (A X L X E)</t>
  </si>
  <si>
    <t>26,00</t>
  </si>
  <si>
    <t>BLOCO CERAMICO DE VEDACAO COM FUROS NA HORIZONTAL, 11,5 X 19 X 19 CM - 4,5 MPA (NBR 15270)</t>
  </si>
  <si>
    <t>1,23</t>
  </si>
  <si>
    <t>BLOCO CERAMICO DE VEDACAO COM FUROS NA VERTICAL, 14 X 19 X 39 CM - 4,5 MPA (NBR 15270)</t>
  </si>
  <si>
    <t>3,03</t>
  </si>
  <si>
    <t>BLOCO CERAMICO DE VEDACAO COM FUROS NA VERTICAL, 19 X 19 X 39 CM - 4,5 MPA (NBR 15270)</t>
  </si>
  <si>
    <t>3,78</t>
  </si>
  <si>
    <t>BLOCO CERAMICO DE VEDACAO COM FUROS NA VERTICAL, 9 X 19 X 39 CM - 4,5 MPA (NBR 15270)</t>
  </si>
  <si>
    <t>2,40</t>
  </si>
  <si>
    <t>BLOCO CERAMICO VAZADO PARA ALVENARIA DE VEDACAO, DE 9 X 19 X 19 CM (L X A X C)</t>
  </si>
  <si>
    <t xml:space="preserve">MIL   </t>
  </si>
  <si>
    <t>925,00</t>
  </si>
  <si>
    <t>BLOCO CERAMICO VAZADO PARA ALVENARIA DE VEDACAO, 4 FUROS, DE 9 X 9 X 19 CM (L X A X C)</t>
  </si>
  <si>
    <t>1,07</t>
  </si>
  <si>
    <t>BLOCO CERAMICO VAZADO PARA ALVENARIA DE VEDACAO, 6 FUROS, DE 9 X 14 X 19 CM (L X A X C)</t>
  </si>
  <si>
    <t>0,83</t>
  </si>
  <si>
    <t>BLOCO CERAMICO VAZADO PARA ALVENARIA DE VEDACAO, 6 FUROS, DE 9 X 9 X 19 CM (L X A X C)</t>
  </si>
  <si>
    <t>BLOCO CERAMICO VAZADO PARA ALVENARIA DE VEDACAO, 8 FUROS, DE 9 X 19 X 19 CM (L XA X C)</t>
  </si>
  <si>
    <t>0,92</t>
  </si>
  <si>
    <t>BLOCO CERAMICO VAZADO PARA ALVENARIA DE VEDACAO, 8 FUROS, DE 9 X 19 X 29 CM (L X A X C)</t>
  </si>
  <si>
    <t>1,29</t>
  </si>
  <si>
    <t>BLOCO DE CONCRETO ESTRUTURAL 14 X 19 X 29 CM, FBK 10 MPA (NBR 6136)</t>
  </si>
  <si>
    <t>BLOCO DE CONCRETO ESTRUTURAL 14 X 19 X 29 CM, FBK 12 MPA (NBR 6136)</t>
  </si>
  <si>
    <t>BLOCO DE CONCRETO ESTRUTURAL 14 X 19 X 29 CM, FBK 14 MPA (NBR 6136)</t>
  </si>
  <si>
    <t>3,96</t>
  </si>
  <si>
    <t>BLOCO DE CONCRETO ESTRUTURAL 14 X 19 X 29 CM, FBK 16 MPA (NBR 6136)</t>
  </si>
  <si>
    <t>4,19</t>
  </si>
  <si>
    <t>BLOCO DE CONCRETO ESTRUTURAL 14 X 19 X 29 CM, FBK 4,5 MPA (NBR 6136)</t>
  </si>
  <si>
    <t>3,10</t>
  </si>
  <si>
    <t>BLOCO DE CONCRETO ESTRUTURAL 14 X 19 X 29 CM, FBK 6 MPA (NBR 6136)</t>
  </si>
  <si>
    <t>3,25</t>
  </si>
  <si>
    <t>BLOCO DE CONCRETO ESTRUTURAL 14 X 19 X 29 CM, FBK 8 MPA (NBR 6136)</t>
  </si>
  <si>
    <t>3,45</t>
  </si>
  <si>
    <t>BLOCO DE CONCRETO ESTRUTURAL 14 X 19 X 34 CM, FBK 4,5 MPA (NBR 6136)</t>
  </si>
  <si>
    <t>3,13</t>
  </si>
  <si>
    <t>BLOCO DE CONCRETO ESTRUTURAL 14 X 19 X 39 CM, FBK 10 MPA (NBR 6136)</t>
  </si>
  <si>
    <t>4,08</t>
  </si>
  <si>
    <t>BLOCO DE CONCRETO ESTRUTURAL 14 X 19 X 39 CM, FBK 12 MPA (NBR 6136)</t>
  </si>
  <si>
    <t>BLOCO DE CONCRETO ESTRUTURAL 14 X 19 X 39 CM, FBK 14 MPA (NBR 6136)</t>
  </si>
  <si>
    <t>4,55</t>
  </si>
  <si>
    <t>BLOCO DE CONCRETO ESTRUTURAL 14 X 19 X 39 CM, FBK 4,5 MPA (NBR 6136)</t>
  </si>
  <si>
    <t>3,42</t>
  </si>
  <si>
    <t>BLOCO DE CONCRETO ESTRUTURAL 14 X 19 X 39 CM, FBK 6 MPA (NBR 6136)</t>
  </si>
  <si>
    <t>3,46</t>
  </si>
  <si>
    <t>BLOCO DE CONCRETO ESTRUTURAL 14 X 19 X 39 CM, FBK 8 MPA (NBR 6136)</t>
  </si>
  <si>
    <t>3,64</t>
  </si>
  <si>
    <t>BLOCO DE CONCRETO ESTRUTURAL 14 X 19 X 39, FCK 16 MPA (NBR 6136)</t>
  </si>
  <si>
    <t>BLOCO DE CONCRETO ESTRUTURAL 19 X 19 X 39 CM, FBK 10 MPA (NBR 6136)</t>
  </si>
  <si>
    <t>5,30</t>
  </si>
  <si>
    <t>BLOCO DE CONCRETO ESTRUTURAL 19 X 19 X 39 CM, FBK 12 MPA (NBR 6136)</t>
  </si>
  <si>
    <t>5,53</t>
  </si>
  <si>
    <t>BLOCO DE CONCRETO ESTRUTURAL 19 X 19 X 39 CM, FBK 14 MPA (NBR 6136)</t>
  </si>
  <si>
    <t>6,00</t>
  </si>
  <si>
    <t>BLOCO DE CONCRETO ESTRUTURAL 19 X 19 X 39 CM, FBK 16 MPA (NBR 6136)</t>
  </si>
  <si>
    <t>6,40</t>
  </si>
  <si>
    <t>BLOCO DE CONCRETO ESTRUTURAL 19 X 19 X 39 CM, FBK 4,5 MPA (NBR 6136)</t>
  </si>
  <si>
    <t>4,28</t>
  </si>
  <si>
    <t>BLOCO DE CONCRETO ESTRUTURAL 19 X 19 X 39 CM, FBK 8 MPA (NBR 6136)</t>
  </si>
  <si>
    <t>4,78</t>
  </si>
  <si>
    <t>BLOCO DE CONCRETO ESTRUTURAL 9 X 19 X 39 CM, FBK 4,5 MPA (NBR 6136)</t>
  </si>
  <si>
    <t>2,38</t>
  </si>
  <si>
    <t>BLOCO DE ESPUMA MULTIUSO *23 X 13 X 8* CM</t>
  </si>
  <si>
    <t>8,31</t>
  </si>
  <si>
    <t>BLOCO DE GESSO COMPACTO / MACICO, BRANCO, E = 10 CM, DIMENSOES *67 X 50* CM</t>
  </si>
  <si>
    <t>60,24</t>
  </si>
  <si>
    <t>BLOCO DE GESSO VAZADO, BRANCO, E = *7* CM, DIMENSOES *67 X 50* CM</t>
  </si>
  <si>
    <t>BLOCO DE POLIETILENO ALTA DENSIDADE, *27* X *30* X *100* CM, ACOMPANHADOS PLACAS  TERMINAIS  E LONGARINAS, PARA FUNDO DE FILTRO</t>
  </si>
  <si>
    <t>883,19</t>
  </si>
  <si>
    <t>BLOCO DE VEDACAO CONCRETO APARENTE 9 X 19 X 39 CM (CLASSE C - NBR 6136)</t>
  </si>
  <si>
    <t>2,44</t>
  </si>
  <si>
    <t>BLOCO DE VEDACAO CONCRETO 14 X 19 X 29 CM (CLASSE C - NBR 6136)</t>
  </si>
  <si>
    <t>2,72</t>
  </si>
  <si>
    <t>BLOCO DE VEDACAO DE CONCRETO APARENTE 14 X 19 X 39 CM (CLASSE C - NBR 6136)</t>
  </si>
  <si>
    <t>BLOCO DE VEDACAO DE CONCRETO APARENTE 19 X 19 X 39 CM  (CLASSE C - NBR 6136)</t>
  </si>
  <si>
    <t>3,95</t>
  </si>
  <si>
    <t>BLOCO DE VEDACAO DE CONCRETO CELULAR AUTOCLAVADO 10 X 30 X 60 CM (E X A X C)</t>
  </si>
  <si>
    <t>63,62</t>
  </si>
  <si>
    <t>BLOCO DE VEDACAO DE CONCRETO CELULAR AUTOCLAVADO 15 X 30 X 60 CM (E X A X C)</t>
  </si>
  <si>
    <t>93,45</t>
  </si>
  <si>
    <t>BLOCO DE VEDACAO DE CONCRETO CELULAR AUTOCLAVADO 20 X 30 X 60 CM (E X A X C)</t>
  </si>
  <si>
    <t>143,15</t>
  </si>
  <si>
    <t>BLOCO DE VEDACAO DE CONCRETO 14 X 19 X 39 CM (CLASSE C - NBR 6136)</t>
  </si>
  <si>
    <t>BLOCO DE VEDACAO DE CONCRETO 19 X 19 X 39 CM (CLASSE C - NBR 6136)</t>
  </si>
  <si>
    <t>BLOCO DE VEDACAO DE CONCRETO, 9 X 19 X 39 CM (CLASSE C - NBR 6136)</t>
  </si>
  <si>
    <t>BLOCO DE VIDRO / ELEMENTO VAZADO, INCOLOR, VENEZIANA, *20 X 20 X 6* CM (A X L X E)</t>
  </si>
  <si>
    <t>22,72</t>
  </si>
  <si>
    <t>BLOCO DE VIDRO / ELEMENTO VAZADO, INCOLOR, VENEZIANA, DE *20 X 10 X 8* CM (A X L X E)</t>
  </si>
  <si>
    <t>22,07</t>
  </si>
  <si>
    <t>BLOCO ESTRUTURAL CERAMICO 14 X 19 X 29 CM, 6,0 MPA (NBR 15270)</t>
  </si>
  <si>
    <t>2,59</t>
  </si>
  <si>
    <t>BLOCO ESTRUTURAL CERAMICO 14 X 19 X 34 CM, 6,0 MPA (NBR 15270)</t>
  </si>
  <si>
    <t>3,14</t>
  </si>
  <si>
    <t>BLOCO ESTRUTURAL CERAMICO 14 X 19 X 39 CM, 6,0 MPA (NBR 15270)</t>
  </si>
  <si>
    <t>3,39</t>
  </si>
  <si>
    <t>BLOCO ESTRUTURAL CERAMICO 19 X 19 X 29 CM, 6,0 MPA (NBR 15270)</t>
  </si>
  <si>
    <t>BLOCO ESTRUTURAL CERAMICO 19 X 19 X 39 CM, 6,0 MPA (NBR 15270)</t>
  </si>
  <si>
    <t>BLOCO VEDACAO CONCRETO CELULAR AUTOCLAVADO 12,5 X 30 X 60 CM (E X A X C)</t>
  </si>
  <si>
    <t>89,29</t>
  </si>
  <si>
    <t>BLOCO VEDACAO CONCRETO CELULAR AUTOCLAVADO 7,5 X 30 X 60 CM (E X A X C)</t>
  </si>
  <si>
    <t>52,77</t>
  </si>
  <si>
    <t>BLOQUETE/PISO DE CONCRETO - MODELO BLOCO PISOGRAMA/CONCREGRAMA 2 FUROS, DIMENSOES APROX. DE 35 CM X 15 CM E ESPESSURA DE 7 CM (+/- 1 CM), COR NATURAL</t>
  </si>
  <si>
    <t>54,03</t>
  </si>
  <si>
    <t>BLOQUETE/PISO DE CONCRETO - MODELO PISOGRAMA/CONCREGRAMA/PAVI-GRADE/GRAMEIRO, DIMENSOES APROXIMADAS DE 60 CM X 45 CM E ESPESSURA DE 8 CM (+/- 1 CM), COR NATURAL</t>
  </si>
  <si>
    <t>121,58</t>
  </si>
  <si>
    <t>BLOQUETE/PISO INTERTRAVADO DE CONCRETO - MODELO ONDA/16 FACES/RETANGULAR/TIJOLINHO/PAVER/HOLANDES/PARALELEPIPEDO, *22 CM X *11 CM, E = 10 CM, RESISTENCIA DE 50 MPA (NBR 9781), COR NATURAL</t>
  </si>
  <si>
    <t>77,68</t>
  </si>
  <si>
    <t>BLOQUETE/PISO INTERTRAVADO DE CONCRETO - MODELO ONDA/16 FACES/RETANGULAR/TIJOLINHO/PAVER/HOLANDES/PARALELEPIPEDO, *22 CM X 11* CM, E = 8 CM, RESISTENCIA DE 35 MPA (NBR 9781), COR NATURAL</t>
  </si>
  <si>
    <t>64,45</t>
  </si>
  <si>
    <t>BLOQUETE/PISO INTERTRAVADO DE CONCRETO - MODELO ONDA/16 FACES/RETANGULAR/TIJOLINHO/PAVER/HOLANDES/PARALELEPIPEDO, 20 CM X 10 CM, E = 10 CM, RESISTENCIA DE 35 MPA (NBR 9781), COR NATURAL</t>
  </si>
  <si>
    <t>75,99</t>
  </si>
  <si>
    <t>BLOQUETE/PISO INTERTRAVADO DE CONCRETO - MODELO ONDA/16 FACES/RETANGULAR/TIJOLINHO/PAVER/HOLANDES/PARALELEPIPEDO, 20 CM X 10 CM, E = 6 CM, RESISTENCIA DE 35 MPA (NBR 9781), COLORIDO</t>
  </si>
  <si>
    <t>59,10</t>
  </si>
  <si>
    <t>BLOQUETE/PISO INTERTRAVADO DE CONCRETO - MODELO ONDA/16 FACES/RETANGULAR/TIJOLINHO/PAVER/HOLANDES/PARALELEPIPEDO, 20 CM X 10 CM, E = 6 CM, RESISTENCIA DE 35 MPA (NBR 9781), COR NATURAL</t>
  </si>
  <si>
    <t>51,02</t>
  </si>
  <si>
    <t>BLOQUETE/PISO INTERTRAVADO DE CONCRETO - MODELO ONDA/16 FACES/RETANGULAR/TIJOLINHO/PAVER/HOLANDES/PARALELEPIPEDO, 20 CM X 10 CM, E = 8 CM, RESISTENCIA DE 35 MPA (NBR 9781), COLORIDO</t>
  </si>
  <si>
    <t>70,92</t>
  </si>
  <si>
    <t>BLOQUETE/PISO INTERTRAVADO DE CONCRETO - MODELO RAQUETE, *22 CM X 13,5* CM, E = 6 CM, RESISTENCIA DE 35 MPA (NBR 9781), COR NATURAL</t>
  </si>
  <si>
    <t>52,09</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</si>
  <si>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</si>
  <si>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</si>
  <si>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51,38</t>
  </si>
  <si>
    <t>BLOQUETE/PISO INTERTRAVADO DE CONCRETO - MODELO SEXTAVADO / HEXAGONAL, 25 CM X 25 CM, E = 8 CM, RESISTENCIA DE 35 MPA (NBR 9781), COR NATURAL</t>
  </si>
  <si>
    <t>64,72</t>
  </si>
  <si>
    <t>BOCAL PVC, PARA CALHA PLUVIAL, DIAMETRO DA SAIDA ENTRE 80 E 100 MM, PARA DRENAGEM PREDIAL</t>
  </si>
  <si>
    <t>22,15</t>
  </si>
  <si>
    <t>BOLSA DE LIGACAO EM PVC FLEXIVEL PARA VASO SANITARIO 1.1/2 " (40 MM)</t>
  </si>
  <si>
    <t>3,48</t>
  </si>
  <si>
    <t>BOLSA DE LONA PARA FERRAMENTAS *50 X 35 X 25* CM</t>
  </si>
  <si>
    <t>218,72</t>
  </si>
  <si>
    <t>BOMBA CENTRIFUGA  MOTOR ELETRICO TRIFASICO 1,48HP  DIAMETRO DE SUCCAO X ELEVACAO 1" X 1", 4 ESTAGIOS, DIAMETRO DOS ROTORES 3 X 107 MM + 1 X 100 MM, HM/Q: 10 M / 5,3 M3/H A 70 M / 1,8 M3/H</t>
  </si>
  <si>
    <t>2.326,59</t>
  </si>
  <si>
    <t>BOMBA CENTRIFUGA  MOTOR ELETRICO TRIFASICO 2,96HP, DIAMETRO DE SUCCAO X ELEVACAO 1 1/2" X 1 1/4", DIAMETRO DO ROTOR 148 MM, HM/Q: 34 M / 14,80 M3/H A 40 M / 8,60 M3/H</t>
  </si>
  <si>
    <t>1.956,24</t>
  </si>
  <si>
    <t>BOMBA CENTRIFUGA COM MOTOR ELETRICO MONOFASICO, POTENCIA 0,33 HP,  BOCAIS 1" X 3/4", DIAMETRO DO ROTOR 99 MM, HM/Q = 4 MCA / 8,5 M3/H A 18 MCA / 0,90 M3/H</t>
  </si>
  <si>
    <t>797,19</t>
  </si>
  <si>
    <t>BOMBA CENTRIFUGA MONOESTAGIO COM MOTOR ELETRICO MONOFASICO, POTENCIA 15 HP,  DIAMETRO DO ROTOR *173* MM, HM/Q = *30* MCA / *90* M3/H A *45* MCA / *55* M3/H</t>
  </si>
  <si>
    <t>11.519,32</t>
  </si>
  <si>
    <t>BOMBA CENTRIFUGA MOTOR ELETRICO MONOFASICO 0,49 HP  BOCAIS 1" X 3/4", DIAMETRO DO ROTOR 110 MM, HM/Q: 6 M / 8,3 M3/H A 20 M / 1,2 M3/H</t>
  </si>
  <si>
    <t>775,86</t>
  </si>
  <si>
    <t>BOMBA CENTRIFUGA MOTOR ELETRICO MONOFASICO 0,50 CV DIAMETRO DE SUCCAO X ELEVACAO 3/4" X 3/4", MONOESTAGIO, DIAMETRO DOS ROTORES 114 MM, HM/Q: 2 M / 2,99 M3/H A 24 M / 0,71 M3/H</t>
  </si>
  <si>
    <t>1.210,79</t>
  </si>
  <si>
    <t>BOMBA CENTRIFUGA MOTOR ELETRICO MONOFASICO 0,74HP  DIAMETRO DE SUCCAO X ELEVACAO 1 1/4" X 1", DIAMETRO DO ROTOR 120 MM, HM/Q: 8 M / 7,70 M3/H A 24 M / 2,80 M3/H</t>
  </si>
  <si>
    <t>1.325,67</t>
  </si>
  <si>
    <t>BOMBA CENTRIFUGA MOTOR ELETRICO TRIFASICO 0,99HP  DIAMETRO DE SUCCAO X ELEVACAO 1" X 1", DIAMETRO DO ROTOR 145 MM, HM/Q: 14 M / 8,4 M3/H A 40 M / 0,60 M3/H</t>
  </si>
  <si>
    <t>1.307,84</t>
  </si>
  <si>
    <t>BOMBA CENTRIFUGA MOTOR ELETRICO TRIFASICO 14,8 HP, DIAMETRO DE SUCCAO X ELEVACAO 2 1/2" X 2", DIAMETRO DO ROTOR 195 MM, HM/Q: 62 M / 55,5 M3/H A 80 M / 31,50 M3/H</t>
  </si>
  <si>
    <t>7.334,02</t>
  </si>
  <si>
    <t>BOMBA CENTRIFUGA MOTOR ELETRICO TRIFASICO 5HP, DIAMETRO DE SUCCAO X ELEVACAO 2" X 1 1/2", DIAMETRO DO ROTOR 155 MM, HM/Q: 40 M / 20,40 M3/H A 46 M / 9,20 M3/H</t>
  </si>
  <si>
    <t>3.400,73</t>
  </si>
  <si>
    <t>BOMBA CENTRIFUGA MOTOR ELETRICO TRIFASICO 9,86 DIAMETRO DE SUCCAO X ELEVACAO 1" X 1", 4 ESTAGIOS, DIAMETRO DOS ROTORES 4 X 146 MM, HM/Q: 85 M / 14,9 M3/H A 140 M / 4,2 M3/H</t>
  </si>
  <si>
    <t>6.899,38</t>
  </si>
  <si>
    <t>BOMBA CENTRIFUGA,  MOTOR ELETRICO TRIFASICO 1,48HP  DIAMETRO DE SUCCAO X ELEVACAO 1 1/2" X 1", DIAMETRO DO ROTOR 117 MM, HM/Q: 10 M / 21,9 M3/H A 24 M / 6,1 M3/H</t>
  </si>
  <si>
    <t>1.402,01</t>
  </si>
  <si>
    <t>BOMBA DE PROJECAO DE CONCRETO SECO, POTENCIA 10 CV, VAZAO 3 M3/H</t>
  </si>
  <si>
    <t>59.708,11</t>
  </si>
  <si>
    <t>BOMBA DE PROJECAO DE CONCRETO SECO, POTENCIA 10 CV, VAZAO 6 M3/H</t>
  </si>
  <si>
    <t>63.969,84</t>
  </si>
  <si>
    <t>BOMBA SUBMERSA PARA POCOS TUBULARES PROFUNDOS DIAMETRO DE 4 POLEGADAS, ELETRICA, MONOFASICA, POTENCIA 0,49 HP, 13 ESTAGIOS, BOCAL DE DESCARGA DIAMETRO DE UMA POLEGADA E MEIA, HM/Q = 18 M / 1,90 M3/H A 85 M / 0,60 M3/H</t>
  </si>
  <si>
    <t>3.012,95</t>
  </si>
  <si>
    <t>BOMBA SUBMERSA PARA POCOS TUBULARES PROFUNDOS DIAMETRO DE 4 POLEGADAS, ELETRICA, TRIFASICA, POTENCIA 1,97 HP, 20 ESTAGIOS, BOCAL DE DESCARGA DIAMETRO DE UMA POLEGADA E MEIA, HM/Q = 18 M / 5,40 M3/H A 164 M / 0,80 M3/H</t>
  </si>
  <si>
    <t>4.332,03</t>
  </si>
  <si>
    <t>BOMBA SUBMERSA PARA POCOS TUBULARES PROFUNDOS DIAMETRO DE 4 POLEGADAS, ELETRICA, TRIFASICA, POTENCIA 5,42 HP, 15 ESTAGIOS, BOCAL DE DESCARGA DIAMETRO DE 2 POLEGADAS, HM/Q = 18 M / 18,10 M3/H A 121 M / 2,90 M3/H</t>
  </si>
  <si>
    <t>7.343,15</t>
  </si>
  <si>
    <t>BOMBA SUBMERSA PARA POCOS TUBULARES PROFUNDOS DIAMETRO DE 4 POLEGADAS, ELETRICA, TRIFASICA, POTENCIA 5,42 HP, 29 ESTAGIOS, BOCAL DE DESCARGA DE UMA POLEGADA E MEIA, HM/Q = 18 M / 8,10 M3/H A 201 M / 3,2 M3/H</t>
  </si>
  <si>
    <t>6.971,74</t>
  </si>
  <si>
    <t>BOMBA SUBMERSA PARA POCOS TUBULARES PROFUNDOS DIAMETRO DE 6 POLEGADAS, ELETRICA, TRIFASICA, POTENCIA 27,12 HP, 7 ESTAGIOS, BOCAL DE DESCARGA DIAMETRO DE 4 POLEGADAS, HM/Q = 13,9 M / 90 M3/H A 44,0 M / 25,0 M3/H</t>
  </si>
  <si>
    <t>28.608,64</t>
  </si>
  <si>
    <t>BOMBA SUBMERSA PARA POCOS TUBULARES PROFUNDOS DIAMETRO DE 6 POLEGADAS, ELETRICA, TRIFASICA, POTENCIA 3,45 HP, 5 ESTAGIOS, BOCAL DE DESCARGA DIAMETRO DE 2 POLEGADAS, HM/Q = 68,5 M / 6,12 M3/H A 39,5 M / 14,04 M3/H</t>
  </si>
  <si>
    <t>10.521,73</t>
  </si>
  <si>
    <t>BOMBA SUBMERSA PARA POCOS TUBULARES PROFUNDOS DIAMETRO DE 6 POLEGADAS, ELETRICA, TRIFASICA, POTENCIA 32 HP, 9 ESTAGIOS, BOCAL DE DESCARGA DIAMETRO DE 4 POLEGADAS, HM/Q = 114,0 M / 13,9 M3/H A 57,0 M / 25,0 M3/H</t>
  </si>
  <si>
    <t>31.201,55</t>
  </si>
  <si>
    <t>BOMBA SUBMERSIVEL,  ELETRICA, TRIFASICA, POTENCIA 6 HP, DIAMETRO DO ROTOR 127 MM, BOCAL DE SAIDA DIAMETRO DE 3 POLEGADAS, HM/Q = 7 M / 66,90 M3/H A 26 M / 2,88 M3/H</t>
  </si>
  <si>
    <t>14.167,50</t>
  </si>
  <si>
    <t>BOMBA SUBMERSIVEL, ELETRICA, TRIFASICA, POTENCIA 0,98 HP, DIAMETRO DO ROTOR 142 MM SEMIABERTO, BOCAL DE SAIDA DIAMETRO DE 2 POLEGADAS, HM/Q = 2 M / 32 M3/H A 8 M / 16 M3/H</t>
  </si>
  <si>
    <t>3.127,83</t>
  </si>
  <si>
    <t>BOMBA SUBMERSIVEL, ELETRICA, TRIFASICA, POTENCIA 0,99 HP, DIAMETRO ROTOR 98 MM SEMIABERTO, BOCAL DE SAIDA DIAMETRO 2 POLEGADAS, HM/Q = 2 M / 28,90 M3/H A 14 M / 7 M3/H</t>
  </si>
  <si>
    <t>3.778,00</t>
  </si>
  <si>
    <t>BOMBA SUBMERSIVEL, ELETRICA, TRIFASICA, POTENCIA 1,97 HP, DIAMETRO DO ROTOR 144 MM SEMIABERTO, BOCAL DE SAIDA DIAMETRO DE 2 POLEGADAS, HM/Q = 2 M / 26,8 M3/H A 28 M / 4,6 M3/H</t>
  </si>
  <si>
    <t>5.075,50</t>
  </si>
  <si>
    <t>BOMBA SUBMERSIVEL, ELETRICA, TRIFASICA, POTENCIA 13 HP, DIAMETRO DO ROTOR 170 MM, BOCAL DE SAIDA DIAMETRO DE 3 POLEGADAS, HM/Q = 11 M / 68,40 M3/H A 72 M / 3,6 M3/H</t>
  </si>
  <si>
    <t>28.335,00</t>
  </si>
  <si>
    <t>BOMBA SUBMERSIVEL, ELETRICA, TRIFASICA, POTENCIA 2,96 HP, DIAMETRO DO ROTOR 144 MM SEMIABERTO, BOCAL DE SAIDA DIAMETRO DE DUAS POLEGADAS, HM/Q = 2 M / 38,8 M3/H A 28 M / 5 M3/H</t>
  </si>
  <si>
    <t>4.462,76</t>
  </si>
  <si>
    <t>BOMBA SUBMERSIVEL, ELETRICA, TRIFASICA, POTENCIA 3,75 HP, DIAMETRO DO ROTOR 90 MM SEMIABERTO, BOCAL DE SAIDA DIAMETRO DE 2 POLEGADAS, HM/Q = 5 M / 61,2 M3/H A 25,5 M / 3,6 M3/H</t>
  </si>
  <si>
    <t>7.083,75</t>
  </si>
  <si>
    <t>BOMBA TRIPLEX COM MOTOR A DIESEL, NACIONAL, DIAMETRO DE SUCCAO DE 2 1/2''</t>
  </si>
  <si>
    <t>198.181,07</t>
  </si>
  <si>
    <t>BOMBA TRIPLEX, PARA INJECAO DE CALDA DE CIMENTO, VAZAO MAXIMA DE *100* LITROS/MINUTO, PRESSAO MAXIMA DE *70* BAR, POTENCIA DE 15 CV</t>
  </si>
  <si>
    <t>91.715,97</t>
  </si>
  <si>
    <t>BORBOLETA PARA JANELA TIPO GUILHOTINA, EM ZAMAC CROMADO</t>
  </si>
  <si>
    <t>29,28</t>
  </si>
  <si>
    <t>BOTA DE PVC PRETA, CANO MEDIO, SEM FORRO</t>
  </si>
  <si>
    <t>42,88</t>
  </si>
  <si>
    <t>BOTA DE SEGURANCA COM BIQUEIRA DE ACO E COLARINHO ACOLCHOADO</t>
  </si>
  <si>
    <t>71,47</t>
  </si>
  <si>
    <t>BRACO / CANO PARA CHUVEIRO ELETRICO, EM ALUMINIO, 30 CM X 1/2 "</t>
  </si>
  <si>
    <t>24,25</t>
  </si>
  <si>
    <t>BRACO OU HASTE COM CANOPLA PLASTICA, 1/2 ", PARA CHUVEIRO SIMPLES</t>
  </si>
  <si>
    <t>17,37</t>
  </si>
  <si>
    <t>BRACO OU HASTE RETA COM CANOPLA PLASTICA, 1/2 ", PARA CHUVEIRO ELETRICO</t>
  </si>
  <si>
    <t>23,56</t>
  </si>
  <si>
    <t>BRACO P/ LUMINARIA PUBLICA 1 X 1,50M ROMAGNOLE OU EQUIV</t>
  </si>
  <si>
    <t>37,39</t>
  </si>
  <si>
    <t>BUCHA DE NYLON SEM ABA S10</t>
  </si>
  <si>
    <t>0,37</t>
  </si>
  <si>
    <t>0,61</t>
  </si>
  <si>
    <t>BUCHA DE NYLON SEM ABA S12, COM PARAFUSO DE 5/16" X 80 MM EM ACO ZINCADO COM ROSCA SOBERBA E CABECA SEXTAVADA</t>
  </si>
  <si>
    <t>0,93</t>
  </si>
  <si>
    <t>BUCHA DE NYLON SEM ABA S4</t>
  </si>
  <si>
    <t>0,06</t>
  </si>
  <si>
    <t>BUCHA DE NYLON SEM ABA S5</t>
  </si>
  <si>
    <t>BUCHA DE NYLON SEM ABA S6</t>
  </si>
  <si>
    <t>0,10</t>
  </si>
  <si>
    <t>0,20</t>
  </si>
  <si>
    <t>BUCHA DE NYLON SEM ABA S8</t>
  </si>
  <si>
    <t>0,41</t>
  </si>
  <si>
    <t>BUCHA DE NYLON, DIAMETRO DO FURO 8 MM, COMPRIMENTO 40 MM, COM PARAFUSO DE ROSCA SOBERBA, CABECA CHATA, FENDA SIMPLES, 4,8 X 50 MM</t>
  </si>
  <si>
    <t>0,45</t>
  </si>
  <si>
    <t>BUCHA DE REDUCAO DE COBRE (REF 600-2) SEM ANEL DE SOLDA, PONTA X BOLSA, 22 X 15 MM</t>
  </si>
  <si>
    <t>BUCHA DE REDUCAO DE COBRE (REF 600-2) SEM ANEL DE SOLDA, PONTA X BOLSA, 28 X 22 MM</t>
  </si>
  <si>
    <t>9,68</t>
  </si>
  <si>
    <t>BUCHA DE REDUCAO DE COBRE (REF 600-2) SEM ANEL DE SOLDA, PONTA X BOLSA, 35 X 28 MM</t>
  </si>
  <si>
    <t>22,13</t>
  </si>
  <si>
    <t>BUCHA DE REDUCAO DE COBRE (REF 600-2) SEM ANEL DE SOLDA, PONTA X BOLSA, 42 X 35 MM</t>
  </si>
  <si>
    <t>37,77</t>
  </si>
  <si>
    <t>BUCHA DE REDUCAO DE COBRE (REF 600-2) SEM ANEL DE SOLDA, PONTA X BOLSA, 54 X 42 MM</t>
  </si>
  <si>
    <t>53,26</t>
  </si>
  <si>
    <t>BUCHA DE REDUCAO DE COBRE (REF 600-2) SEM ANEL DE SOLDA, PONTA X BOLSA, 66 X 54 MM</t>
  </si>
  <si>
    <t>166,02</t>
  </si>
  <si>
    <t>BUCHA DE REDUCAO DE FERRO GALVANIZADO, COM ROSCA BSP, DE 1 1/2" X 1 1/4"</t>
  </si>
  <si>
    <t>15,91</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</si>
  <si>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</si>
  <si>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</si>
  <si>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</si>
  <si>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</si>
  <si>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12,49</t>
  </si>
  <si>
    <t>BUCHA DE REDUCAO DE FERRO GALVANIZADO, COM ROSCA BSP, DE 1 1/4" X 1"</t>
  </si>
  <si>
    <t>12,23</t>
  </si>
  <si>
    <t>BUCHA DE REDUCAO DE FERRO GALVANIZADO, COM ROSCA BSP, DE 1 1/4" X 3/4"</t>
  </si>
  <si>
    <t>BUCHA DE REDUCAO DE FERRO GALVANIZADO, COM ROSCA BSP, DE 1/2" X 1/4"</t>
  </si>
  <si>
    <t>4,41</t>
  </si>
  <si>
    <t>BUCHA DE REDUCAO DE FERRO GALVANIZADO, COM ROSCA BSP, DE 1/2" X 3/8"</t>
  </si>
  <si>
    <t>BUCHA DE REDUCAO DE FERRO GALVANIZADO, COM ROSCA BSP, DE 1" X 1/2"</t>
  </si>
  <si>
    <t>7,69</t>
  </si>
  <si>
    <t>BUCHA DE REDUCAO DE FERRO GALVANIZADO, COM ROSCA BSP, DE 1" X 3/4"</t>
  </si>
  <si>
    <t>BUCHA DE REDUCAO DE FERRO GALVANIZADO, COM ROSCA BSP, DE 2 1/2" X 1 1/2"</t>
  </si>
  <si>
    <t>34,35</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</si>
  <si>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</si>
  <si>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</si>
  <si>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</si>
  <si>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</si>
  <si>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21,35</t>
  </si>
  <si>
    <t>BUCHA DE REDUCAO DE FERRO GALVANIZADO, COM ROSCA BSP, DE 2" X 1 1/4"</t>
  </si>
  <si>
    <t>BUCHA DE REDUCAO DE FERRO GALVANIZADO, COM ROSCA BSP, DE 2" X 1"</t>
  </si>
  <si>
    <t>BUCHA DE REDUCAO DE FERRO GALVANIZADO, COM ROSCA BSP, DE 3/4" X 1/2"</t>
  </si>
  <si>
    <t>5,31</t>
  </si>
  <si>
    <t>BUCHA DE REDUCAO DE FERRO GALVANIZADO, COM ROSCA BSP, DE 3" X 1 1/2"</t>
  </si>
  <si>
    <t>50,64</t>
  </si>
  <si>
    <t>BUCHA DE REDUCAO DE FERRO GALVANIZADO, COM ROSCA BSP, DE 3" X 1 1/4"</t>
  </si>
  <si>
    <t>49,22</t>
  </si>
  <si>
    <t>BUCHA DE REDUCAO DE FERRO GALVANIZADO, COM ROSCA BSP, DE 3" X 2 1/2"</t>
  </si>
  <si>
    <t>49,47</t>
  </si>
  <si>
    <t>BUCHA DE REDUCAO DE FERRO GALVANIZADO, COM ROSCA BSP, DE 3" X 2"</t>
  </si>
  <si>
    <t>BUCHA DE REDUCAO DE FERRO GALVANIZADO, COM ROSCA BSP, DE 4" X 2 1/2"</t>
  </si>
  <si>
    <t>93,56</t>
  </si>
  <si>
    <t>BUCHA DE REDUCAO DE FERRO GALVANIZADO, COM ROSCA BSP, DE 4" X 2"</t>
  </si>
  <si>
    <t>BUCHA DE REDUCAO DE FERRO GALVANIZADO, COM ROSCA BSP, DE 4" X 3"</t>
  </si>
  <si>
    <t>BUCHA DE REDUCAO DE FERRO GALVANIZADO, COM ROSCA BSP, DE 5" X 4"</t>
  </si>
  <si>
    <t>256,07</t>
  </si>
  <si>
    <t>BUCHA DE REDUCAO DE FERRO GALVANIZADO, COM ROSCA BSP, DE 6" X 4"</t>
  </si>
  <si>
    <t>270,56</t>
  </si>
  <si>
    <t>BUCHA DE REDUCAO DE FERRO GALVANIZADO, COM ROSCA BSP, DE 6" X 5"</t>
  </si>
  <si>
    <t>290,24</t>
  </si>
  <si>
    <t>BUCHA DE REDUCAO DE PVC, SOLDAVEL, CURTA, COM 110 X 85 MM, PARA AGUA FRIA PREDIAL</t>
  </si>
  <si>
    <t>79,97</t>
  </si>
  <si>
    <t>BUCHA DE REDUCAO DE PVC, SOLDAVEL, CURTA, COM 25 X 20 MM, PARA AGUA FRIA PREDIAL</t>
  </si>
  <si>
    <t>BUCHA DE REDUCAO DE PVC, SOLDAVEL, CURTA, COM 32 X 25 MM, PARA AGUA FRIA PREDIAL</t>
  </si>
  <si>
    <t>0,97</t>
  </si>
  <si>
    <t>BUCHA DE REDUCAO DE PVC, SOLDAVEL, CURTA, COM 40 X 32 MM, PARA AGUA FRIA PREDIAL</t>
  </si>
  <si>
    <t>2,10</t>
  </si>
  <si>
    <t>BUCHA DE REDUCAO DE PVC, SOLDAVEL, CURTA, COM 50 X 40 MM, PARA AGUA FRIA PREDIAL</t>
  </si>
  <si>
    <t>BUCHA DE REDUCAO DE PVC, SOLDAVEL, CURTA, COM 60 X 50 MM, PARA AGUA FRIA PREDIAL</t>
  </si>
  <si>
    <t>5,81</t>
  </si>
  <si>
    <t>BUCHA DE REDUCAO DE PVC, SOLDAVEL, CURTA, COM 75 X 60 MM, PARA AGUA FRIA PREDIAL</t>
  </si>
  <si>
    <t>17,49</t>
  </si>
  <si>
    <t>14,41</t>
  </si>
  <si>
    <t>BUCHA DE REDUCAO DE PVC, SOLDAVEL, LONGA, COM 110 X 60 MM, PARA AGUA FRIA PREDIAL</t>
  </si>
  <si>
    <t>44,85</t>
  </si>
  <si>
    <t>BUCHA DE REDUCAO DE PVC, SOLDAVEL, LONGA, COM 110 X 75 MM, PARA AGUA FRIA PREDIAL</t>
  </si>
  <si>
    <t>37,89</t>
  </si>
  <si>
    <t>BUCHA DE REDUCAO DE PVC, SOLDAVEL, LONGA, COM 32 X 20 MM, PARA AGUA FRIA PREDIAL</t>
  </si>
  <si>
    <t>BUCHA DE REDUCAO DE PVC, SOLDAVEL, LONGA, COM 40 X 20 MM, PARA AGUA FRIA PREDIAL</t>
  </si>
  <si>
    <t>3,71</t>
  </si>
  <si>
    <t>BUCHA DE REDUCAO DE PVC, SOLDAVEL, LONGA, COM 40 X 25 MM, PARA AGUA FRIA PREDIAL</t>
  </si>
  <si>
    <t>BUCHA DE REDUCAO DE PVC, SOLDAVEL, LONGA, COM 50 X 20 MM, PARA AGUA FRIA PREDIAL</t>
  </si>
  <si>
    <t>BUCHA DE REDUCAO DE PVC, SOLDAVEL, LONGA, COM 50 X 25 MM, PARA AGUA FRIA PREDIAL</t>
  </si>
  <si>
    <t>4,47</t>
  </si>
  <si>
    <t>BUCHA DE REDUCAO DE PVC, SOLDAVEL, LONGA, COM 50 X 32 MM, PARA AGUA FRIA PREDIAL</t>
  </si>
  <si>
    <t>5,67</t>
  </si>
  <si>
    <t>BUCHA DE REDUCAO DE PVC, SOLDAVEL, LONGA, COM 60 X 25 MM, PARA AGUA FRIA PREDIAL</t>
  </si>
  <si>
    <t>BUCHA DE REDUCAO DE PVC, SOLDAVEL, LONGA, COM 60 X 32 MM, PARA AGUA FRIA PREDIAL</t>
  </si>
  <si>
    <t>11,66</t>
  </si>
  <si>
    <t>BUCHA DE REDUCAO DE PVC, SOLDAVEL, LONGA, COM 60 X 40 MM, PARA AGUA FRIA PREDIAL</t>
  </si>
  <si>
    <t>12,60</t>
  </si>
  <si>
    <t>BUCHA DE REDUCAO DE PVC, SOLDAVEL, LONGA, COM 60 X 50 MM, PARA AGUA FRIA PREDIAL</t>
  </si>
  <si>
    <t>15,35</t>
  </si>
  <si>
    <t>BUCHA DE REDUCAO DE PVC, SOLDAVEL, LONGA, COM 75 X 50 MM, PARA AGUA FRIA PREDIAL</t>
  </si>
  <si>
    <t>17,95</t>
  </si>
  <si>
    <t>BUCHA DE REDUCAO DE PVC, SOLDAVEL, LONGA, COM 85 X 60 MM, PARA AGUA FRIA PREDIAL</t>
  </si>
  <si>
    <t>21,34</t>
  </si>
  <si>
    <t>BUCHA DE REDUCAO DE PVC, SOLDAVEL, LONGA, 50 X 40 MM, PARA ESGOTO PREDIAL</t>
  </si>
  <si>
    <t>2,34</t>
  </si>
  <si>
    <t>BUCHA DE REDUCAO EM ALUMINIO, COM ROSCA, DE 1 1/2" X 1 1/4", PARA ELETRODUTO</t>
  </si>
  <si>
    <t>14,88</t>
  </si>
  <si>
    <t>BUCHA DE REDUCAO EM ALUMINIO, COM ROSCA, DE 1 1/2" X 1", PARA ELETRODUTO</t>
  </si>
  <si>
    <t>15,54</t>
  </si>
  <si>
    <t>BUCHA DE REDUCAO EM ALUMINIO, COM ROSCA, DE 1 1/2" X 3/4", PARA ELETRODUTO</t>
  </si>
  <si>
    <t>16,45</t>
  </si>
  <si>
    <t>BUCHA DE REDUCAO EM ALUMINIO, COM ROSCA, DE 1 1/4" X 1/2", PARA ELETRODUTO</t>
  </si>
  <si>
    <t>14,71</t>
  </si>
  <si>
    <t>BUCHA DE REDUCAO EM ALUMINIO, COM ROSCA, DE 1 1/4" X 1", PARA ELETRODUTO</t>
  </si>
  <si>
    <t>12,11</t>
  </si>
  <si>
    <t>BUCHA DE REDUCAO EM ALUMINIO, COM ROSCA, DE 1 1/4" X 3/4", PARA ELETRODUTO</t>
  </si>
  <si>
    <t>12,69</t>
  </si>
  <si>
    <t>BUCHA DE REDUCAO EM ALUMINIO, COM ROSCA, DE 1" X 1/2", PARA ELETRODUTO</t>
  </si>
  <si>
    <t>BUCHA DE REDUCAO EM ALUMINIO, COM ROSCA, DE 1" X 3/4", PARA ELETRODUTO</t>
  </si>
  <si>
    <t>4,35</t>
  </si>
  <si>
    <t>BUCHA DE REDUCAO EM ALUMINIO, COM ROSCA, DE 2 1/2" X 1 1/2", PARA ELETRODUTO</t>
  </si>
  <si>
    <t>48,81</t>
  </si>
  <si>
    <t>BUCHA DE REDUCAO EM ALUMINIO, COM ROSCA, DE 2 1/2" X 1 1/4", PARA ELETRODUTO</t>
  </si>
  <si>
    <t>50,99</t>
  </si>
  <si>
    <t>BUCHA DE REDUCAO EM ALUMINIO, COM ROSCA, DE 2 1/2" X 1", PARA ELETRODUTO</t>
  </si>
  <si>
    <t>52,58</t>
  </si>
  <si>
    <t>BUCHA DE REDUCAO EM ALUMINIO, COM ROSCA, DE 2 1/2" X 2", PARA ELETRODUTO</t>
  </si>
  <si>
    <t>46,97</t>
  </si>
  <si>
    <t>BUCHA DE REDUCAO EM ALUMINIO, COM ROSCA, DE 2" X 1 1/2", PARA ELETRODUTO</t>
  </si>
  <si>
    <t>27,11</t>
  </si>
  <si>
    <t>BUCHA DE REDUCAO EM ALUMINIO, COM ROSCA, DE 2" X 1 1/4", PARA ELETRODUTO</t>
  </si>
  <si>
    <t>29,01</t>
  </si>
  <si>
    <t>BUCHA DE REDUCAO EM ALUMINIO, COM ROSCA, DE 2" X 1", PARA ELETRODUTO</t>
  </si>
  <si>
    <t>31,80</t>
  </si>
  <si>
    <t>BUCHA DE REDUCAO EM ALUMINIO, COM ROSCA, DE 2" X 3/4", PARA ELETRODUTO</t>
  </si>
  <si>
    <t>33,08</t>
  </si>
  <si>
    <t>BUCHA DE REDUCAO EM ALUMINIO, COM ROSCA, DE 3/4" X 1/2",  PARA ELETRODUTO</t>
  </si>
  <si>
    <t>4,00</t>
  </si>
  <si>
    <t>BUCHA DE REDUCAO EM ALUMINIO, COM ROSCA, DE 3" X 1 1/2", PARA ELETRODUTO</t>
  </si>
  <si>
    <t>58,35</t>
  </si>
  <si>
    <t>BUCHA DE REDUCAO EM ALUMINIO, COM ROSCA, DE 3" X 1 1/4", PARA ELETRODUTO</t>
  </si>
  <si>
    <t>58,82</t>
  </si>
  <si>
    <t>BUCHA DE REDUCAO EM ALUMINIO, COM ROSCA, DE 3" X 2 1/2", PARA ELETRODUTO</t>
  </si>
  <si>
    <t>47,50</t>
  </si>
  <si>
    <t>BUCHA DE REDUCAO EM ALUMINIO, COM ROSCA, DE 3" X 2", PARA ELETRODUTO</t>
  </si>
  <si>
    <t>55,80</t>
  </si>
  <si>
    <t>BUCHA DE REDUCAO EM ALUMINIO, COM ROSCA, DE 4" X 2 1/2", PARA ELETRODUTO</t>
  </si>
  <si>
    <t>93,09</t>
  </si>
  <si>
    <t>BUCHA DE REDUCAO EM ALUMINIO, COM ROSCA, DE 4" X 2", PARA ELETRODUTO</t>
  </si>
  <si>
    <t>95,34</t>
  </si>
  <si>
    <t>BUCHA DE REDUCAO EM ALUMINIO, COM ROSCA, DE 4" X 3", PARA ELETRODUTO</t>
  </si>
  <si>
    <t>90,45</t>
  </si>
  <si>
    <t>BUCHA DE REDUCAO PVC ROSCAVEL 1 1/2" X 1"</t>
  </si>
  <si>
    <t>8,35</t>
  </si>
  <si>
    <t>BUCHA DE REDUCAO PVC ROSCAVEL 3/4" X 1/2"</t>
  </si>
  <si>
    <t>1,14</t>
  </si>
  <si>
    <t>BUCHA DE REDUCAO PVC ROSCAVEL, 1 1/2" X 3/4"</t>
  </si>
  <si>
    <t>8,00</t>
  </si>
  <si>
    <t>BUCHA DE REDUCAO PVC ROSCAVEL, 1" X 1/2"</t>
  </si>
  <si>
    <t>BUCHA DE REDUCAO PVC ROSCAVEL, 1" X 3/4"</t>
  </si>
  <si>
    <t>3,82</t>
  </si>
  <si>
    <t>BUCHA DE REDUCAO PVC, ROSCAVEL,  2"  X 1 1/2 "</t>
  </si>
  <si>
    <t>18,95</t>
  </si>
  <si>
    <t>BUCHA DE REDUCAO PVC, ROSCAVEL, 1 1/2"  X1 1/4 "</t>
  </si>
  <si>
    <t>8,14</t>
  </si>
  <si>
    <t>BUCHA DE REDUCAO PVC, ROSCAVEL, 1 1/4"  X 3/4 "</t>
  </si>
  <si>
    <t>5,80</t>
  </si>
  <si>
    <t>BUCHA DE REDUCAO PVC, ROSCAVEL, 1 1/4" X 1 "</t>
  </si>
  <si>
    <t>5,99</t>
  </si>
  <si>
    <t>BUCHA DE REDUCAO PVC, ROSCAVEL, 2"  X 1 "</t>
  </si>
  <si>
    <t>16,72</t>
  </si>
  <si>
    <t>BUCHA DE REDUCAO PVC, ROSCAVEL, 2"  X 1 1/4 "</t>
  </si>
  <si>
    <t>14,58</t>
  </si>
  <si>
    <t>BUCHA DE REDUCAO, CPVC, SOLDAVEL, 22 X 15 MM, PARA AGUA QUENTE</t>
  </si>
  <si>
    <t>1,43</t>
  </si>
  <si>
    <t>BUCHA DE REDUCAO, CPVC, SOLDAVEL, 28 X 22 MM, PARA AGUA QUENTE</t>
  </si>
  <si>
    <t>2,66</t>
  </si>
  <si>
    <t>BUCHA DE REDUCAO, CPVC, SOLDAVEL, 35 X 28 MM, PARA AGUA QUENTE</t>
  </si>
  <si>
    <t>31,92</t>
  </si>
  <si>
    <t>BUCHA DE REDUCAO, CPVC, SOLDAVEL, 42 X 22 MM, PARA AGUA QUENTE</t>
  </si>
  <si>
    <t>42,68</t>
  </si>
  <si>
    <t>BUCHA DE REDUCAO, PPR, DN 25 X 20 MM, PARA AGUA QUENTE PREDIAL</t>
  </si>
  <si>
    <t>2,32</t>
  </si>
  <si>
    <t>BUCHA DE REDUCAO, PPR, DN 32 X 25 MM, PARA AGUA QUENTE E FRIA PREDIAL</t>
  </si>
  <si>
    <t>BUCHA DE REDUCAO, PPR, DN 40 X 25 MM, PARA AGUA QUENTE E FRIA PREDIAL</t>
  </si>
  <si>
    <t>10,60</t>
  </si>
  <si>
    <t>BUCHA DE REDUCAO, PVC, LONGA, SERIE R, DN 50 X 40 MM, PARA ESGOTO OU AGUAS PLUVIAIS PREDIAIS</t>
  </si>
  <si>
    <t>6,80</t>
  </si>
  <si>
    <t>BUCHA EM ALUMINIO, COM ROSCA, DE  1 1/2", PARA ELETRODUTO</t>
  </si>
  <si>
    <t>1,61</t>
  </si>
  <si>
    <t>BUCHA EM ALUMINIO, COM ROSCA, DE 1 1/4", PARA ELETRODUTO</t>
  </si>
  <si>
    <t>BUCHA EM ALUMINIO, COM ROSCA, DE 1/2", PARA ELETRODUTO</t>
  </si>
  <si>
    <t>0,72</t>
  </si>
  <si>
    <t>0,95</t>
  </si>
  <si>
    <t>BUCHA EM ALUMINIO, COM ROSCA, DE 2 1/2", PARA ELETRODUTO</t>
  </si>
  <si>
    <t>4,37</t>
  </si>
  <si>
    <t>BUCHA EM ALUMINIO, COM ROSCA, DE 2", PARA ELETRODUTO</t>
  </si>
  <si>
    <t>3,87</t>
  </si>
  <si>
    <t>BUCHA EM ALUMINIO, COM ROSCA, DE 3/4", PARA ELETRODUTO</t>
  </si>
  <si>
    <t>BUCHA EM ALUMINIO, COM ROSCA, DE 3/8", PARA ELETRODUTO</t>
  </si>
  <si>
    <t>0,68</t>
  </si>
  <si>
    <t>BUCHA EM ALUMINIO, COM ROSCA, DE 3", PARA ELETRODUTO</t>
  </si>
  <si>
    <t>5,86</t>
  </si>
  <si>
    <t>BUCHA EM ALUMINIO, COM ROSCA, DE 4", PARA ELETRODUTO</t>
  </si>
  <si>
    <t>8,24</t>
  </si>
  <si>
    <t>CABECEIRA DIREITA OU ESQUERDA, PVC, PARA CALHA PLUVIAL, DIAMETRO ENTRE 119 E 170 MM, PARA DRENAGEM PREDIAL</t>
  </si>
  <si>
    <t>6,57</t>
  </si>
  <si>
    <t>CABECOTE PARA ENTRADA DE LINHA DE ALIMENTACAO PARA ELETRODUTO, EM LIGA DE ALUMINIO COM ACABAMENTO ANTI CORROSIVO, COM FIXACAO POR ENCAIXE LISO DE 360 GRAUS, DE 1 1/2"</t>
  </si>
  <si>
    <t>6,89</t>
  </si>
  <si>
    <t>CABECOTE PARA ENTRADA DE LINHA DE ALIMENTACAO PARA ELETRODUTO, EM LIGA DE ALUMINIO COM ACABAMENTO ANTI CORROSIVO, COM FIXACAO POR ENCAIXE LISO DE 360 GRAUS, DE 1 1/4"</t>
  </si>
  <si>
    <t>5,27</t>
  </si>
  <si>
    <t>CABECOTE PARA ENTRADA DE LINHA DE ALIMENTACAO PARA ELETRODUTO, EM LIGA DE ALUMINIO COM ACABAMENTO ANTI CORROSIVO, COM FIXACAO POR ENCAIXE LISO DE 360 GRAUS, DE 1/2"</t>
  </si>
  <si>
    <t>2,12</t>
  </si>
  <si>
    <t>CABECOTE PARA ENTRADA DE LINHA DE ALIMENTACAO PARA ELETRODUTO, EM LIGA DE ALUMINIO COM ACABAMENTO ANTI CORROSIVO, COM FIXACAO POR ENCAIXE LISO DE 360 GRAUS, DE 1"</t>
  </si>
  <si>
    <t>3,61</t>
  </si>
  <si>
    <t>CABECOTE PARA ENTRADA DE LINHA DE ALIMENTACAO PARA ELETRODUTO, EM LIGA DE ALUMINIO COM ACABAMENTO ANTI CORROSIVO, COM FIXACAO POR ENCAIXE LISO DE 360 GRAUS, DE 2 1/2"</t>
  </si>
  <si>
    <t>22,75</t>
  </si>
  <si>
    <t>CABECOTE PARA ENTRADA DE LINHA DE ALIMENTACAO PARA ELETRODUTO, EM LIGA DE ALUMINIO COM ACABAMENTO ANTI CORROSIVO, COM FIXACAO POR ENCAIXE LISO DE 360 GRAUS, DE 2"</t>
  </si>
  <si>
    <t>11,73</t>
  </si>
  <si>
    <t>CABECOTE PARA ENTRADA DE LINHA DE ALIMENTACAO PARA ELETRODUTO, EM LIGA DE ALUMINIO COM ACABAMENTO ANTI CORROSIVO, COM FIXACAO POR ENCAIXE LISO DE 360 GRAUS, DE 3 1/2"</t>
  </si>
  <si>
    <t>45,33</t>
  </si>
  <si>
    <t>CABECOTE PARA ENTRADA DE LINHA DE ALIMENTACAO PARA ELETRODUTO, EM LIGA DE ALUMINIO COM ACABAMENTO ANTI CORROSIVO, COM FIXACAO POR ENCAIXE LISO DE 360 GRAUS, DE 3/4"</t>
  </si>
  <si>
    <t>2,81</t>
  </si>
  <si>
    <t>CABECOTE PARA ENTRADA DE LINHA DE ALIMENTACAO PARA ELETRODUTO, EM LIGA DE ALUMINIO COM ACABAMENTO ANTI CORROSIVO, COM FIXACAO POR ENCAIXE LISO DE 360 GRAUS, DE 3"</t>
  </si>
  <si>
    <t>33,92</t>
  </si>
  <si>
    <t>CABECOTE PARA ENTRADA DE LINHA DE ALIMENTACAO PARA ELETRODUTO, EM LIGA DE ALUMINIO COM ACABAMENTO ANTI CORROSIVO, COM FIXACAO POR ENCAIXE LISO DE 360 GRAUS, DE 4"</t>
  </si>
  <si>
    <t>49,30</t>
  </si>
  <si>
    <t>CABIDE/GANCHO DE BANHEIRO SIMPLES EM METAL CROMADO</t>
  </si>
  <si>
    <t>20,68</t>
  </si>
  <si>
    <t>CABO DE ACO GALVANIZADO, DIAMETRO 12,7 MM (1/2"), COM ALMA DE ACO CABO INDEPENDENTE 6 X 25 F</t>
  </si>
  <si>
    <t>66,60</t>
  </si>
  <si>
    <t>CABO DE ACO GALVANIZADO, DIAMETRO 12,7 MM (1/2"), COM ALMA DE FIBRA 6 X 25 F</t>
  </si>
  <si>
    <t>63,56</t>
  </si>
  <si>
    <t>CABO DE ACO GALVANIZADO, DIAMETRO 9,53 MM (3/8"), COM ALMA DE FIBRA 6 X 25 F</t>
  </si>
  <si>
    <t>62,95</t>
  </si>
  <si>
    <t>CABO DE ALUMINIO NU COM ALMA DE ACO, BITOLA 1/0 AWG</t>
  </si>
  <si>
    <t>29,89</t>
  </si>
  <si>
    <t>CABO DE ALUMINIO NU COM ALMA DE ACO, BITOLA 2 AWG</t>
  </si>
  <si>
    <t>30,14</t>
  </si>
  <si>
    <t>CABO DE ALUMINIO NU COM ALMA DE ACO, BITOLA 2/0 AWG</t>
  </si>
  <si>
    <t>29,64</t>
  </si>
  <si>
    <t>CABO DE ALUMINIO NU COM ALMA DE ACO, BITOLA 4 AWG</t>
  </si>
  <si>
    <t>30,62</t>
  </si>
  <si>
    <t>CABO DE ALUMINIO NU SEM ALMA DE ACO, BITOLA 1/0 AWG</t>
  </si>
  <si>
    <t>33,57</t>
  </si>
  <si>
    <t>CABO DE ALUMINIO NU SEM ALMA DE ACO, BITOLA 2 AWG</t>
  </si>
  <si>
    <t>35,86</t>
  </si>
  <si>
    <t>CABO DE ALUMINIO NU SEM ALMA DE ACO, BITOLA 2/0 AWG</t>
  </si>
  <si>
    <t>CABO DE ALUMINIO NU SEM ALMA DE ACO, BITOLA 4 AWG</t>
  </si>
  <si>
    <t>CABO DE COBRE NU 10 MM2 MEIO-DURO</t>
  </si>
  <si>
    <t>8,76</t>
  </si>
  <si>
    <t>CABO DE COBRE NU 120 MM2 MEIO-DURO</t>
  </si>
  <si>
    <t>107,68</t>
  </si>
  <si>
    <t>CABO DE COBRE NU 150 MM2 MEIO-DURO</t>
  </si>
  <si>
    <t>136,93</t>
  </si>
  <si>
    <t>CABO DE COBRE NU 16 MM2 MEIO-DURO</t>
  </si>
  <si>
    <t>13,94</t>
  </si>
  <si>
    <t>CABO DE COBRE NU 185 MM2 MEIO-DURO</t>
  </si>
  <si>
    <t>164,66</t>
  </si>
  <si>
    <t>CABO DE COBRE NU 25 MM2 MEIO-DURO</t>
  </si>
  <si>
    <t>21,53</t>
  </si>
  <si>
    <t>CABO DE COBRE NU 300 MM2 MEIO-DURO</t>
  </si>
  <si>
    <t>283,74</t>
  </si>
  <si>
    <t>CABO DE COBRE NU 35 MM2 MEIO-DURO</t>
  </si>
  <si>
    <t>29,74</t>
  </si>
  <si>
    <t>41,42</t>
  </si>
  <si>
    <t>CABO DE COBRE NU 500 MM2 MEIO-DURO</t>
  </si>
  <si>
    <t>476,51</t>
  </si>
  <si>
    <t>CABO DE COBRE NU 70 MM2 MEIO-DURO</t>
  </si>
  <si>
    <t>58,36</t>
  </si>
  <si>
    <t>CABO DE COBRE NU 95 MM2 MEIO-DURO</t>
  </si>
  <si>
    <t>82,20</t>
  </si>
  <si>
    <t>CABO DE COBRE RIGIDO, CLASSE 2, ISOLACAO EM PVC, ANTI-CHAMA BWF-B, 1 CONDUTOR, 450/750 V, DIAMETRO 120 MM2</t>
  </si>
  <si>
    <t>117,07</t>
  </si>
  <si>
    <t>CABO DE COBRE UNIPOLAR 10 MM2, BLINDADO, ISOLACAO 3,6/6 KV EPR, COBERTURA EM PVC</t>
  </si>
  <si>
    <t>60,96</t>
  </si>
  <si>
    <t>CABO DE COBRE UNIPOLAR 16 MM2, BLINDADO, ISOLACAO 3,6/6 KV EPR, COBERTURA EM PVC</t>
  </si>
  <si>
    <t>62,01</t>
  </si>
  <si>
    <t>CABO DE COBRE UNIPOLAR 16 MM2, BLINDADO, ISOLACAO 6/10 KV EPR, COBERTURA EM PVC</t>
  </si>
  <si>
    <t>90,17</t>
  </si>
  <si>
    <t>CABO DE COBRE UNIPOLAR 25 MM2, BLINDADO, ISOLACAO 3,6/6 KV EPR, COBERTURA EM PVC</t>
  </si>
  <si>
    <t>83,35</t>
  </si>
  <si>
    <t>CABO DE COBRE UNIPOLAR 25MM2, BLINDADO, ISOLACAO 6/10 KV EPR, COBERTURA EM PVC</t>
  </si>
  <si>
    <t>92,08</t>
  </si>
  <si>
    <t>CABO DE COBRE UNIPOLAR 35 MM2, BLINDADO, ISOLACAO 12/20 KV EPR, COBERTURA EM PVC</t>
  </si>
  <si>
    <t>98,54</t>
  </si>
  <si>
    <t>CABO DE COBRE UNIPOLAR 35 MM2, BLINDADO, ISOLACAO 3,6/6 KV EPR, COBERTURA EM PVC</t>
  </si>
  <si>
    <t>104,15</t>
  </si>
  <si>
    <t>CABO DE COBRE UNIPOLAR 35 MM2, BLINDADO, ISOLACAO 6/10 KV EPR, COBERTURA EM PVC</t>
  </si>
  <si>
    <t>104,78</t>
  </si>
  <si>
    <t>CABO DE COBRE UNIPOLAR 50 MM2, BLINDADO, ISOLACAO 12/20 KV EPR, COBERTURA EM PVC</t>
  </si>
  <si>
    <t>125,07</t>
  </si>
  <si>
    <t>CABO DE COBRE UNIPOLAR 50 MM2, BLINDADO, ISOLACAO 3,6/6 KV EPR, COBERTURA EM PVC</t>
  </si>
  <si>
    <t>140,61</t>
  </si>
  <si>
    <t>CABO DE COBRE UNIPOLAR 50 MM2, BLINDADO, ISOLACAO 6/10 KV EPR, COBERTURA EM PVC</t>
  </si>
  <si>
    <t>127,96</t>
  </si>
  <si>
    <t>CABO DE COBRE UNIPOLAR 70 MM2, BLINDADO, ISOLACAO 12/20 KV EPR, COBERTURA EM PVC</t>
  </si>
  <si>
    <t>155,55</t>
  </si>
  <si>
    <t>CABO DE COBRE UNIPOLAR 70 MM2, BLINDADO, ISOLACAO 3,6/6 KV EPR, COBERTURA EM PVC</t>
  </si>
  <si>
    <t>150,78</t>
  </si>
  <si>
    <t>CABO DE COBRE UNIPOLAR 70 MM2, BLINDADO, ISOLACAO 6/10 KV EPR, COBERTURA EM PVC</t>
  </si>
  <si>
    <t>168,29</t>
  </si>
  <si>
    <t>CABO DE COBRE UNIPOLAR 95 MM2, BLINDADO, ISOLACAO 12/20 KV EPR, COBERTURA EM PVC</t>
  </si>
  <si>
    <t>190,45</t>
  </si>
  <si>
    <t>CABO DE COBRE UNIPOLAR 95 MM2, BLINDADO, ISOLACAO 3,6/6 KV EPR, COBERTURA EM PVC</t>
  </si>
  <si>
    <t>201,47</t>
  </si>
  <si>
    <t>CABO DE COBRE UNIPOLAR 95 MM2, BLINDADO, ISOLACAO 6/10 KV EPR, COBERTURA EM PVC</t>
  </si>
  <si>
    <t>206,39</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</si>
  <si>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</si>
  <si>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</si>
  <si>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10,97</t>
  </si>
  <si>
    <t>CABO DE COBRE, FLEXIVEL, CLASSE 4 OU 5, ISOLACAO EM PVC/A, ANTICHAMA BWF-B, COBERTURA PVC-ST1, ANTICHAMA BWF-B, 1 CONDUTOR, 0,6/1 KV, SECAO NOMINAL 120 MM2</t>
  </si>
  <si>
    <t>120,60</t>
  </si>
  <si>
    <t>CABO DE COBRE, FLEXIVEL, CLASSE 4 OU 5, ISOLACAO EM PVC/A, ANTICHAMA BWF-B, COBERTURA PVC-ST1, ANTICHAMA BWF-B, 1 CONDUTOR, 0,6/1 KV, SECAO NOMINAL 150 MM2</t>
  </si>
  <si>
    <t>149,43</t>
  </si>
  <si>
    <t>CABO DE COBRE, FLEXIVEL, CLASSE 4 OU 5, ISOLACAO EM PVC/A, ANTICHAMA BWF-B, COBERTURA PVC-ST1, ANTICHAMA BWF-B, 1 CONDUTOR, 0,6/1 KV, SECAO NOMINAL 16 MM2</t>
  </si>
  <si>
    <t>16,83</t>
  </si>
  <si>
    <t>CABO DE COBRE, FLEXIVEL, CLASSE 4 OU 5, ISOLACAO EM PVC/A, ANTICHAMA BWF-B, COBERTURA PVC-ST1, ANTICHAMA BWF-B, 1 CONDUTOR, 0,6/1 KV, SECAO NOMINAL 185 MM2</t>
  </si>
  <si>
    <t>183,18</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</si>
  <si>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</si>
  <si>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</si>
  <si>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241,21</t>
  </si>
  <si>
    <t>CABO DE COBRE, FLEXIVEL, CLASSE 4 OU 5, ISOLACAO EM PVC/A, ANTICHAMA BWF-B, COBERTURA PVC-ST1, ANTICHAMA BWF-B, 1 CONDUTOR, 0,6/1 KV, SECAO NOMINAL 25 MM2</t>
  </si>
  <si>
    <t>25,63</t>
  </si>
  <si>
    <t>CABO DE COBRE, FLEXIVEL, CLASSE 4 OU 5, ISOLACAO EM PVC/A, ANTICHAMA BWF-B, COBERTURA PVC-ST1, ANTICHAMA BWF-B, 1 CONDUTOR, 0,6/1 KV, SECAO NOMINAL 300 MM2</t>
  </si>
  <si>
    <t>301,86</t>
  </si>
  <si>
    <t>CABO DE COBRE, FLEXIVEL, CLASSE 4 OU 5, ISOLACAO EM PVC/A, ANTICHAMA BWF-B, COBERTURA PVC-ST1, ANTICHAMA BWF-B, 1 CONDUTOR, 0,6/1 KV, SECAO NOMINAL 35 MM2</t>
  </si>
  <si>
    <t>35,32</t>
  </si>
  <si>
    <t>CABO DE COBRE, FLEXIVEL, CLASSE 4 OU 5, ISOLACAO EM PVC/A, ANTICHAMA BWF-B, COBERTURA PVC-ST1, ANTICHAMA BWF-B, 1 CONDUTOR, 0,6/1 KV, SECAO NOMINAL 4 MM2</t>
  </si>
  <si>
    <t>5,01</t>
  </si>
  <si>
    <t>CABO DE COBRE, FLEXIVEL, CLASSE 4 OU 5, ISOLACAO EM PVC/A, ANTICHAMA BWF-B, COBERTURA PVC-ST1, ANTICHAMA BWF-B, 1 CONDUTOR, 0,6/1 KV, SECAO NOMINAL 400 MM2</t>
  </si>
  <si>
    <t>393,78</t>
  </si>
  <si>
    <t>CABO DE COBRE, FLEXIVEL, CLASSE 4 OU 5, ISOLACAO EM PVC/A, ANTICHAMA BWF-B, COBERTURA PVC-ST1, ANTICHAMA BWF-B, 1 CONDUTOR, 0,6/1 KV, SECAO NOMINAL 50 MM2</t>
  </si>
  <si>
    <t>50,35</t>
  </si>
  <si>
    <t>CABO DE COBRE, FLEXIVEL, CLASSE 4 OU 5, ISOLACAO EM PVC/A, ANTICHAMA BWF-B, COBERTURA PVC-ST1, ANTICHAMA BWF-B, 1 CONDUTOR, 0,6/1 KV, SECAO NOMINAL 500 MM2</t>
  </si>
  <si>
    <t>505,84</t>
  </si>
  <si>
    <t>CABO DE COBRE, FLEXIVEL, CLASSE 4 OU 5, ISOLACAO EM PVC/A, ANTICHAMA BWF-B, COBERTURA PVC-ST1, ANTICHAMA BWF-B, 1 CONDUTOR, 0,6/1 KV, SECAO NOMINAL 6 MM2</t>
  </si>
  <si>
    <t>6,85</t>
  </si>
  <si>
    <t>CABO DE COBRE, FLEXIVEL, CLASSE 4 OU 5, ISOLACAO EM PVC/A, ANTICHAMA BWF-B, COBERTURA PVC-ST1, ANTICHAMA BWF-B, 1 CONDUTOR, 0,6/1 KV, SECAO NOMINAL 70 MM2</t>
  </si>
  <si>
    <t>69,75</t>
  </si>
  <si>
    <t>CABO DE COBRE, FLEXIVEL, CLASSE 4 OU 5, ISOLACAO EM PVC/A, ANTICHAMA BWF-B, COBERTURA PVC-ST1, ANTICHAMA BWF-B, 1 CONDUTOR, 0,6/1 KV, SECAO NOMINAL 95 MM2</t>
  </si>
  <si>
    <t>92,65</t>
  </si>
  <si>
    <t>CABO DE COBRE, FLEXIVEL, CLASSE 4 OU 5, ISOLACAO EM PVC/A, ANTICHAMA BWF-B, 1 CONDUTOR, 450/750 V, SECAO NOMINAL 0,5 MM2</t>
  </si>
  <si>
    <t>0,67</t>
  </si>
  <si>
    <t>CABO DE COBRE, FLEXIVEL, CLASSE 4 OU 5, ISOLACAO EM PVC/A, ANTICHAMA BWF-B, 1 CONDUTOR, 450/750 V, SECAO NOMINAL 0,75 MM2</t>
  </si>
  <si>
    <t>CABO DE COBRE, FLEXIVEL, CLASSE 4 OU 5, ISOLACAO EM PVC/A, ANTICHAMA BWF-B, 1 CONDUTOR, 450/750 V, SECAO NOMINAL 1,0 MM2</t>
  </si>
  <si>
    <t>1,11</t>
  </si>
  <si>
    <t>CABO DE COBRE, FLEXIVEL, CLASSE 4 OU 5, ISOLACAO EM PVC/A, ANTICHAMA BWF-B, 1 CONDUTOR, 450/750 V, SECAO NOMINAL 1,5 MM2</t>
  </si>
  <si>
    <t>1,48</t>
  </si>
  <si>
    <t>CABO DE COBRE, FLEXIVEL, CLASSE 4 OU 5, ISOLACAO EM PVC/A, ANTICHAMA BWF-B, 1 CONDUTOR, 450/750 V, SECAO NOMINAL 10 MM2</t>
  </si>
  <si>
    <t>10,07</t>
  </si>
  <si>
    <t>CABO DE COBRE, FLEXIVEL, CLASSE 4 OU 5, ISOLACAO EM PVC/A, ANTICHAMA BWF-B, 1 CONDUTOR, 450/750 V, SECAO NOMINAL 120 MM2</t>
  </si>
  <si>
    <t>119,34</t>
  </si>
  <si>
    <t>CABO DE COBRE, FLEXIVEL, CLASSE 4 OU 5, ISOLACAO EM PVC/A, ANTICHAMA BWF-B, 1 CONDUTOR, 450/750 V, SECAO NOMINAL 150 MM2</t>
  </si>
  <si>
    <t>148,99</t>
  </si>
  <si>
    <t>CABO DE COBRE, FLEXIVEL, CLASSE 4 OU 5, ISOLACAO EM PVC/A, ANTICHAMA BWF-B, 1 CONDUTOR, 450/750 V, SECAO NOMINAL 185 MM2</t>
  </si>
  <si>
    <t>181,33</t>
  </si>
  <si>
    <t>CABO DE COBRE, FLEXIVEL, CLASSE 4 OU 5, ISOLACAO EM PVC/A, ANTICHAMA BWF-B, 1 CONDUTOR, 450/750 V, SECAO NOMINAL 2,5 MM2</t>
  </si>
  <si>
    <t>CABO DE COBRE, FLEXIVEL, CLASSE 4 OU 5, ISOLACAO EM PVC/A, ANTICHAMA BWF-B, 1 CONDUTOR, 450/750 V, SECAO NOMINAL 240 MM2</t>
  </si>
  <si>
    <t>239,66</t>
  </si>
  <si>
    <t>CABO DE COBRE, FLEXIVEL, CLASSE 4 OU 5, ISOLACAO EM PVC/A, ANTICHAMA BWF-B, 1 CONDUTOR, 450/750 V, SECAO NOMINAL 25 MM2</t>
  </si>
  <si>
    <t>24,88</t>
  </si>
  <si>
    <t>CABO DE COBRE, FLEXIVEL, CLASSE 4 OU 5, ISOLACAO EM PVC/A, ANTICHAMA BWF-B, 1 CONDUTOR, 450/750 V, SECAO NOMINAL 35 MM2</t>
  </si>
  <si>
    <t>34,21</t>
  </si>
  <si>
    <t>CABO DE COBRE, FLEXIVEL, CLASSE 4 OU 5, ISOLACAO EM PVC/A, ANTICHAMA BWF-B, 1 CONDUTOR, 450/750 V, SECAO NOMINAL 4 MM2</t>
  </si>
  <si>
    <t>4,21</t>
  </si>
  <si>
    <t>CABO DE COBRE, FLEXIVEL, CLASSE 4 OU 5, ISOLACAO EM PVC/A, ANTICHAMA BWF-B, 1 CONDUTOR, 450/750 V, SECAO NOMINAL 50 MM2</t>
  </si>
  <si>
    <t>50,21</t>
  </si>
  <si>
    <t>CABO DE COBRE, FLEXIVEL, CLASSE 4 OU 5, ISOLACAO EM PVC/A, ANTICHAMA BWF-B, 1 CONDUTOR, 450/750 V, SECAO NOMINAL 6 MM2</t>
  </si>
  <si>
    <t>5,89</t>
  </si>
  <si>
    <t>CABO DE COBRE, FLEXIVEL, CLASSE 4 OU 5, ISOLACAO EM PVC/A, ANTICHAMA BWF-B, 1 CONDUTOR, 450/750 V, SECAO NOMINAL 70 MM2</t>
  </si>
  <si>
    <t>70,62</t>
  </si>
  <si>
    <t>CABO DE COBRE, FLEXIVEL, CLASSE 4 OU 5, ISOLACAO EM PVC/A, ANTICHAMA BWF-B, 1 CONDUTOR, 450/750 V, SECAO NOMINAL 95 MM2</t>
  </si>
  <si>
    <t>92,58</t>
  </si>
  <si>
    <t>CABO DE COBRE, RIGIDO, CLASSE 2, COMPACTADO, BLINDADO, ISOLACAO EM EPR OU XLPE, COBERTURA ANTICHAMA EM PVC, PEAD OU HFFR, 1 CONDUTOR, 20/35 KV, SECAO NOMINAL 120 MM2</t>
  </si>
  <si>
    <t>238,98</t>
  </si>
  <si>
    <t>CABO DE COBRE, RIGIDO, CLASSE 2, COMPACTADO, BLINDADO, ISOLACAO EM EPR OU XLPE, COBERTURA ANTICHAMA EM PVC, PEAD OU HFFR, 1 CONDUTOR, 20/35 KV, SECAO NOMINAL 150 MM2</t>
  </si>
  <si>
    <t>280,95</t>
  </si>
  <si>
    <t>CABO DE COBRE, RIGIDO, CLASSE 2, COMPACTADO, BLINDADO, ISOLACAO EM EPR OU XLPE, COBERTURA ANTICHAMA EM PVC, PEAD OU HFFR, 1 CONDUTOR, 20/35 KV, SECAO NOMINAL 185 MM2</t>
  </si>
  <si>
    <t>306,14</t>
  </si>
  <si>
    <t>CABO DE COBRE, RIGIDO, CLASSE 2, COMPACTADO, BLINDADO, ISOLACAO EM EPR OU XLPE, COBERTURA ANTICHAMA EM PVC, PEAD OU HFFR, 1 CONDUTOR, 20/35 KV, SECAO NOMINAL 240 MM2</t>
  </si>
  <si>
    <t>380,61</t>
  </si>
  <si>
    <t>CABO DE COBRE, RIGIDO, CLASSE 2, COMPACTADO, BLINDADO, ISOLACAO EM EPR OU XLPE, COBERTURA ANTICHAMA EM PVC, PEAD OU HFFR, 1 CONDUTOR, 20/35 KV, SECAO NOMINAL 300 MM2</t>
  </si>
  <si>
    <t>448,61</t>
  </si>
  <si>
    <t>CABO DE COBRE, RIGIDO, CLASSE 2, COMPACTADO, BLINDADO, ISOLACAO EM EPR OU XLPE, COBERTURA ANTICHAMA EM PVC, PEAD OU HFFR, 1 CONDUTOR, 20/35 KV, SECAO NOMINAL 400 MM2</t>
  </si>
  <si>
    <t>527,84</t>
  </si>
  <si>
    <t>CABO DE COBRE, RIGIDO, CLASSE 2, COMPACTADO, BLINDADO, ISOLACAO EM EPR OU XLPE, COBERTURA ANTICHAMA EM PVC, PEAD OU HFFR, 1 CONDUTOR, 20/35 KV, SECAO NOMINAL 50 MM2</t>
  </si>
  <si>
    <t>160,49</t>
  </si>
  <si>
    <t>CABO DE COBRE, RIGIDO, CLASSE 2, COMPACTADO, BLINDADO, ISOLACAO EM EPR OU XLPE, COBERTURA ANTICHAMA EM PVC, PEAD OU HFFR, 1 CONDUTOR, 20/35 KV, SECAO NOMINAL 500 MM2</t>
  </si>
  <si>
    <t>721,46</t>
  </si>
  <si>
    <t>CABO DE COBRE, RIGIDO, CLASSE 2, COMPACTADO, BLINDADO, ISOLACAO EM EPR OU XLPE, COBERTURA ANTICHAMA EM PVC, PEAD OU HFFR, 1 CONDUTOR, 20/35 KV, SECAO NOMINAL 70 MM2</t>
  </si>
  <si>
    <t>190,47</t>
  </si>
  <si>
    <t>CABO DE COBRE, RIGIDO, CLASSE 2, COMPACTADO, BLINDADO, ISOLACAO EM EPR OU XLPE, COBERTURA ANTICHAMA EM PVC, PEAD OU HFFR, 1 CONDUTOR, 20/35 KV, SECAO NOMINAL 95 MM2</t>
  </si>
  <si>
    <t>227,25</t>
  </si>
  <si>
    <t>CABO DE COBRE, RIGIDO, CLASSE 2, ISOLACAO EM PVC/A, ANTICHAMA BWF-B, 1 CONDUTOR, 450/750 V, SECAO NOMINAL 1,5 MM2</t>
  </si>
  <si>
    <t>1,42</t>
  </si>
  <si>
    <t>CABO DE COBRE, RIGIDO, CLASSE 2, ISOLACAO EM PVC/A, ANTICHAMA BWF-B, 1 CONDUTOR, 450/750 V, SECAO NOMINAL 10 MM2</t>
  </si>
  <si>
    <t>10,67</t>
  </si>
  <si>
    <t>CABO DE COBRE, RIGIDO, CLASSE 2, ISOLACAO EM PVC/A, ANTICHAMA BWF-B, 1 CONDUTOR, 450/750 V, SECAO NOMINAL 150 MM2</t>
  </si>
  <si>
    <t>146,09</t>
  </si>
  <si>
    <t>CABO DE COBRE, RIGIDO, CLASSE 2, ISOLACAO EM PVC/A, ANTICHAMA BWF-B, 1 CONDUTOR, 450/750 V, SECAO NOMINAL 16 MM2</t>
  </si>
  <si>
    <t>16,70</t>
  </si>
  <si>
    <t>CABO DE COBRE, RIGIDO, CLASSE 2, ISOLACAO EM PVC/A, ANTICHAMA BWF-B, 1 CONDUTOR, 450/750 V, SECAO NOMINAL 185 MM2</t>
  </si>
  <si>
    <t>179,30</t>
  </si>
  <si>
    <t>CABO DE COBRE, RIGIDO, CLASSE 2, ISOLACAO EM PVC/A, ANTICHAMA BWF-B, 1 CONDUTOR, 450/750 V, SECAO NOMINAL 2,5 MM2</t>
  </si>
  <si>
    <t>3,68</t>
  </si>
  <si>
    <t>CABO DE COBRE, RIGIDO, CLASSE 2, ISOLACAO EM PVC/A, ANTICHAMA BWF-B, 1 CONDUTOR, 450/750 V, SECAO NOMINAL 240 MM2</t>
  </si>
  <si>
    <t>236,93</t>
  </si>
  <si>
    <t>CABO DE COBRE, RIGIDO, CLASSE 2, ISOLACAO EM PVC/A, ANTICHAMA BWF-B, 1 CONDUTOR, 450/750 V, SECAO NOMINAL 25 MM2</t>
  </si>
  <si>
    <t>25,52</t>
  </si>
  <si>
    <t>CABO DE COBRE, RIGIDO, CLASSE 2, ISOLACAO EM PVC/A, ANTICHAMA BWF-B, 1 CONDUTOR, 450/750 V, SECAO NOMINAL 300 MM2</t>
  </si>
  <si>
    <t>293,24</t>
  </si>
  <si>
    <t>CABO DE COBRE, RIGIDO, CLASSE 2, ISOLACAO EM PVC/A, ANTICHAMA BWF-B, 1 CONDUTOR, 450/750 V, SECAO NOMINAL 35 MM2</t>
  </si>
  <si>
    <t>34,68</t>
  </si>
  <si>
    <t>CABO DE COBRE, RIGIDO, CLASSE 2, ISOLACAO EM PVC/A, ANTICHAMA BWF-B, 1 CONDUTOR, 450/750 V, SECAO NOMINAL 4 MM2</t>
  </si>
  <si>
    <t>CABO DE COBRE, RIGIDO, CLASSE 2, ISOLACAO EM PVC/A, ANTICHAMA BWF-B, 1 CONDUTOR, 450/750 V, SECAO NOMINAL 400 MM2</t>
  </si>
  <si>
    <t>379,39</t>
  </si>
  <si>
    <t>CABO DE COBRE, RIGIDO, CLASSE 2, ISOLACAO EM PVC/A, ANTICHAMA BWF-B, 1 CONDUTOR, 450/750 V, SECAO NOMINAL 50 MM2</t>
  </si>
  <si>
    <t>49,20</t>
  </si>
  <si>
    <t>CABO DE COBRE, RIGIDO, CLASSE 2, ISOLACAO EM PVC/A, ANTICHAMA BWF-B, 1 CONDUTOR, 450/750 V, SECAO NOMINAL 500 MM2</t>
  </si>
  <si>
    <t>470,07</t>
  </si>
  <si>
    <t>CABO DE COBRE, RIGIDO, CLASSE 2, ISOLACAO EM PVC/A, ANTICHAMA BWF-B, 1 CONDUTOR, 450/750 V, SECAO NOMINAL 6 MM2</t>
  </si>
  <si>
    <t>6,12</t>
  </si>
  <si>
    <t>CABO DE COBRE, RIGIDO, CLASSE 2, ISOLACAO EM PVC/A, ANTICHAMA BWF-B, 1 CONDUTOR, 450/750 V, SECAO NOMINAL 70 MM2</t>
  </si>
  <si>
    <t>67,96</t>
  </si>
  <si>
    <t>CABO DE COBRE, RIGIDO, CLASSE 2, ISOLACAO EM PVC/A, ANTICHAMA BWF-B, 1 CONDUTOR, 450/750 V, SECAO NOMINAL 95 MM2</t>
  </si>
  <si>
    <t>92,06</t>
  </si>
  <si>
    <t>CABO DE PAR TRANCADO UTP, 4 PARES, CATEGORIA 5E</t>
  </si>
  <si>
    <t>CABO DE PAR TRANCADO UTP, 4 PARES, CATEGORIA 6</t>
  </si>
  <si>
    <t>2,23</t>
  </si>
  <si>
    <t>CABO FLEXIVEL PVC 750 V, 2 CONDUTORES DE 1,5 MM2</t>
  </si>
  <si>
    <t>5,74</t>
  </si>
  <si>
    <t>CABO FLEXIVEL PVC 750 V, 2 CONDUTORES DE 10,0 MM2</t>
  </si>
  <si>
    <t>27,62</t>
  </si>
  <si>
    <t>CABO FLEXIVEL PVC 750 V, 2 CONDUTORES DE 4,0 MM2</t>
  </si>
  <si>
    <t>12,32</t>
  </si>
  <si>
    <t>CABO FLEXIVEL PVC 750 V, 2 CONDUTORES DE 6,0 MM2</t>
  </si>
  <si>
    <t>18,48</t>
  </si>
  <si>
    <t>CABO FLEXIVEL PVC 750 V, 3 CONDUTORES DE 1,5 MM2</t>
  </si>
  <si>
    <t>7,62</t>
  </si>
  <si>
    <t>CABO FLEXIVEL PVC 750 V, 3 CONDUTORES DE 10,0 MM2</t>
  </si>
  <si>
    <t>38,11</t>
  </si>
  <si>
    <t>CABO FLEXIVEL PVC 750 V, 3 CONDUTORES DE 4,0 MM2</t>
  </si>
  <si>
    <t>17,68</t>
  </si>
  <si>
    <t>CABO FLEXIVEL PVC 750 V, 3 CONDUTORES DE 6,0 MM2</t>
  </si>
  <si>
    <t>25,05</t>
  </si>
  <si>
    <t>CABO FLEXIVEL PVC 750 V, 4 CONDUTORES DE 1,5 MM2</t>
  </si>
  <si>
    <t>9,73</t>
  </si>
  <si>
    <t>CABO FLEXIVEL PVC 750 V, 4 CONDUTORES DE 10,0 MM2</t>
  </si>
  <si>
    <t>52,39</t>
  </si>
  <si>
    <t>CABO FLEXIVEL PVC 750 V, 4 CONDUTORES DE 4,0 MM2</t>
  </si>
  <si>
    <t>22,57</t>
  </si>
  <si>
    <t>CABO FLEXIVEL PVC 750 V, 4 CONDUTORES DE 6,0 MM2</t>
  </si>
  <si>
    <t>33,05</t>
  </si>
  <si>
    <t>CABO MULTIPOLAR DE COBRE, FLEXIVEL, CLASSE 4 OU 5, ISOLACAO EM HEPR, COBERTURA EM PVC-ST2, ANTICHAMA BWF-B, 0,6/1 KV, 3 CONDUTORES DE 1,5 MM2</t>
  </si>
  <si>
    <t>6,43</t>
  </si>
  <si>
    <t>CABO MULTIPOLAR DE COBRE, FLEXIVEL, CLASSE 4 OU 5, ISOLACAO EM HEPR, COBERTURA EM PVC-ST2, ANTICHAMA BWF-B, 0,6/1 KV, 3 CONDUTORES DE 10 MM2</t>
  </si>
  <si>
    <t>34,25</t>
  </si>
  <si>
    <t>CABO MULTIPOLAR DE COBRE, FLEXIVEL, CLASSE 4 OU 5, ISOLACAO EM HEPR, COBERTURA EM PVC-ST2, ANTICHAMA BWF-B, 0,6/1 KV, 3 CONDUTORES DE 120 MM2</t>
  </si>
  <si>
    <t>395,12</t>
  </si>
  <si>
    <t>CABO MULTIPOLAR DE COBRE, FLEXIVEL, CLASSE 4 OU 5, ISOLACAO EM HEPR, COBERTURA EM PVC-ST2, ANTICHAMA BWF-B, 0,6/1 KV, 3 CONDUTORES DE 16 MM2</t>
  </si>
  <si>
    <t>53,55</t>
  </si>
  <si>
    <t>CABO MULTIPOLAR DE COBRE, FLEXIVEL, CLASSE 4 OU 5, ISOLACAO EM HEPR, COBERTURA EM PVC-ST2, ANTICHAMA BWF-B, 0,6/1 KV, 3 CONDUTORES DE 2,5 MM2</t>
  </si>
  <si>
    <t>9,53</t>
  </si>
  <si>
    <t>CABO MULTIPOLAR DE COBRE, FLEXIVEL, CLASSE 4 OU 5, ISOLACAO EM HEPR, COBERTURA EM PVC-ST2, ANTICHAMA BWF-B, 0,6/1 KV, 3 CONDUTORES DE 25 MM2</t>
  </si>
  <si>
    <t>82,85</t>
  </si>
  <si>
    <t>CABO MULTIPOLAR DE COBRE, FLEXIVEL, CLASSE 4 OU 5, ISOLACAO EM HEPR, COBERTURA EM PVC-ST2, ANTICHAMA BWF-B, 0,6/1 KV, 3 CONDUTORES DE 35 MM2</t>
  </si>
  <si>
    <t>112,18</t>
  </si>
  <si>
    <t>CABO MULTIPOLAR DE COBRE, FLEXIVEL, CLASSE 4 OU 5, ISOLACAO EM HEPR, COBERTURA EM PVC-ST2, ANTICHAMA BWF-B, 0,6/1 KV, 3 CONDUTORES DE 4 MM2</t>
  </si>
  <si>
    <t>14,51</t>
  </si>
  <si>
    <t>CABO MULTIPOLAR DE COBRE, FLEXIVEL, CLASSE 4 OU 5, ISOLACAO EM HEPR, COBERTURA EM PVC-ST2, ANTICHAMA BWF-B, 0,6/1 KV, 3 CONDUTORES DE 50 MM2</t>
  </si>
  <si>
    <t>165,25</t>
  </si>
  <si>
    <t>CABO MULTIPOLAR DE COBRE, FLEXIVEL, CLASSE 4 OU 5, ISOLACAO EM HEPR, COBERTURA EM PVC-ST2, ANTICHAMA BWF-B, 0,6/1 KV, 3 CONDUTORES DE 6 MM2</t>
  </si>
  <si>
    <t>20,66</t>
  </si>
  <si>
    <t>CABO MULTIPOLAR DE COBRE, FLEXIVEL, CLASSE 4 OU 5, ISOLACAO EM HEPR, COBERTURA EM PVC-ST2, ANTICHAMA BWF-B, 0,6/1 KV, 3 CONDUTORES DE 70 MM2</t>
  </si>
  <si>
    <t>231,88</t>
  </si>
  <si>
    <t>CABO MULTIPOLAR DE COBRE, FLEXIVEL, CLASSE 4 OU 5, ISOLACAO EM HEPR, COBERTURA EM PVC-ST2, ANTICHAMA BWF-B, 0,6/1 KV, 3 CONDUTORES DE 95 MM2</t>
  </si>
  <si>
    <t>303,95</t>
  </si>
  <si>
    <t>CABO TELEFONICO CCI 50, 1 PAR, USO INTERNO, SEM BLINDAGEM</t>
  </si>
  <si>
    <t>CABO TELEFONICO CCI 50, 2 PARES, USO INTERNO, SEM BLINDAGEM</t>
  </si>
  <si>
    <t>1,65</t>
  </si>
  <si>
    <t>CABO TELEFONICO CCI 50, 3 PARES, USO INTERNO, SEM BLINDAGEM</t>
  </si>
  <si>
    <t>2,56</t>
  </si>
  <si>
    <t>CABO TELEFONICO CCI 50, 4 PARES, USO INTERNO, SEM BLINDAGEM</t>
  </si>
  <si>
    <t>3,26</t>
  </si>
  <si>
    <t>CABO TELEFONICO CCI 50, 5 PARES, USO INTERNO, SEM BLINDAGEM</t>
  </si>
  <si>
    <t>CABO TELEFONICO CCI 50, 6 PARES, USO INTERNO, SEM BLINDAGEM</t>
  </si>
  <si>
    <t>5,04</t>
  </si>
  <si>
    <t>CABO TELEFONICO CI 50, 10 PARES, USO INTERNO</t>
  </si>
  <si>
    <t>9,89</t>
  </si>
  <si>
    <t>CABO TELEFONICO CI 50, 20 PARES, USO INTERNO</t>
  </si>
  <si>
    <t>19,17</t>
  </si>
  <si>
    <t>CABO TELEFONICO CI 50, 200 PARES, USO INTERNO</t>
  </si>
  <si>
    <t>186,43</t>
  </si>
  <si>
    <t>CABO TELEFONICO CI 50, 30 PARES, USO INTERNO</t>
  </si>
  <si>
    <t>26,10</t>
  </si>
  <si>
    <t>CABO TELEFONICO CI 50, 50 PARES, USO INTERNO</t>
  </si>
  <si>
    <t>46,34</t>
  </si>
  <si>
    <t>CABO TELEFONICO CI 50, 75 PARES, USO INTERNO</t>
  </si>
  <si>
    <t>75,68</t>
  </si>
  <si>
    <t>CABO TELEFONICO CTP - APL - 50, 10 PARES, USO EXTERNO</t>
  </si>
  <si>
    <t>12,84</t>
  </si>
  <si>
    <t>CABO TELEFONICO CTP - APL - 50, 100 PARES, USO EXTERNO</t>
  </si>
  <si>
    <t>93,24</t>
  </si>
  <si>
    <t>CABO TELEFONICO CTP - APL - 50, 20 PARES, USO EXTERNO</t>
  </si>
  <si>
    <t>CABO TELEFONICO CTP - APL - 50, 30 PARES, USO EXTERNO</t>
  </si>
  <si>
    <t>30,32</t>
  </si>
  <si>
    <t>CACAMBA METALICA BASCULANTE COM CAPACIDADE DE 10 M3 (INCLUI MONTAGEM, NAO INCLUI CAMINHAO)</t>
  </si>
  <si>
    <t>69.415,59</t>
  </si>
  <si>
    <t>CACAMBA METALICA BASCULANTE COM CAPACIDADE DE 12 M3 (INCLUI MONTAGEM, NAO INCLUI CAMINHAO)</t>
  </si>
  <si>
    <t>78.825,64</t>
  </si>
  <si>
    <t>CACAMBA METALICA BASCULANTE COM CAPACIDADE DE 6 M3 (INCLUI MONTAGEM, NAO INCLUI CAMINHAO)</t>
  </si>
  <si>
    <t>52.047,55</t>
  </si>
  <si>
    <t>CACAMBA METALICA BASCULANTE COM CAPACIDADE DE 8 M3 (INCLUI MONTAGEM, NAO INCLUI CAMINHAO)</t>
  </si>
  <si>
    <t>62.717,30</t>
  </si>
  <si>
    <t>CADEADO SIMPLES, CORPO EM LATAO MACICO, COM LARGURA DE 25 MM E ALTURA DE APROX 25 MM, HASTE CEMENTADA (NAO LONGA), EM ACO TEMPERADO COM DIAMETRO DE APROX 5,0 MM, INCLUINDO 2 CHAVES</t>
  </si>
  <si>
    <t>21,49</t>
  </si>
  <si>
    <t>CADEADO SIMPLES, CORPO EM LATAO MACICO, COM LARGURA DE 35 MM E ALTURA DE APROX 30 MM, HASTE CEMENTADA (NAO LONGA), EM ACO TEMPERADO COM DIAMETRO DE APROX 6,0 MM, INCLUINDO 2 CHAVES</t>
  </si>
  <si>
    <t>31,99</t>
  </si>
  <si>
    <t>CADEADO SIMPLES, CORPO EM LATAO MACICO, COM LARGURA DE 50 MM E ALTURA DE APROX 40 MM, HASTE CEMENTADA EM ACO TEMPERADO COM DIAMETRO DE APROX 8,0 MM, INCLUINDO 2 CHAVES</t>
  </si>
  <si>
    <t>45,70</t>
  </si>
  <si>
    <t>CADEIRA SUSPENSA MANUAL / BALANCIM INDIVIDUAL (NBR 14751)</t>
  </si>
  <si>
    <t>1.074,98</t>
  </si>
  <si>
    <t>CAIBRO APARELHADO  *7,5 X 7,5* CM, EM MACARANDUBA, ANGELIM OU EQUIVALENTE DA REGIAO</t>
  </si>
  <si>
    <t>16,30</t>
  </si>
  <si>
    <t>CAIBRO APARELHADO *6 X 8* CM, EM MACARANDUBA, ANGELIM OU EQUIVALENTE DA REGIAO</t>
  </si>
  <si>
    <t>13,65</t>
  </si>
  <si>
    <t>CAIBRO NAO APARELHADO  *7,5 X 7,5* CM, EM MACARANDUBA, ANGELIM OU EQUIVALENTE DA REGIAO -  BRUTA</t>
  </si>
  <si>
    <t>15,62</t>
  </si>
  <si>
    <t>CAIBRO NAO APARELHADO *5 X 6* CM, EM MACARANDUBA, ANGELIM OU EQUIVALENTE DA REGIAO -  BRUTA</t>
  </si>
  <si>
    <t>7,99</t>
  </si>
  <si>
    <t>CAIBRO NAO APARELHADO,  *6 X 8* CM,  EM MACARANDUBA, ANGELIM OU EQUIVALENTE DA REGIAO -  BRUTA</t>
  </si>
  <si>
    <t>12,71</t>
  </si>
  <si>
    <t>CAIBRO ROLICO DE MADEIRA TRATADA, D = 4 A 7 CM, H = 3,00 M, EM EUCALIPTO OU EQUIVALENTE DA REGIAO</t>
  </si>
  <si>
    <t>28,67</t>
  </si>
  <si>
    <t>CAIBRO 5 X 5 CM EM PINUS, MISTA OU EQUIVALENTE DA REGIAO - BRUTA</t>
  </si>
  <si>
    <t>5,77</t>
  </si>
  <si>
    <t>CAIXA D'AGUA DE FIBRA DE VIDRO, PARA 500 LITROS, COM TAMPA</t>
  </si>
  <si>
    <t>376,82</t>
  </si>
  <si>
    <t>429,99</t>
  </si>
  <si>
    <t>CAIXA D'AGUA EM POLIETILENO 1500 LITROS, COM TAMPA</t>
  </si>
  <si>
    <t>873,30</t>
  </si>
  <si>
    <t>CAIXA D'AGUA EM POLIETILENO 2000 LITROS, COM TAMPA</t>
  </si>
  <si>
    <t>980,95</t>
  </si>
  <si>
    <t>CAIXA D'AGUA EM POLIETILENO 500 LITROS, COM TAMPA</t>
  </si>
  <si>
    <t>246,87</t>
  </si>
  <si>
    <t>CAIXA D'AGUA EM POLIETILENO 750 LITROS, COM TAMPA</t>
  </si>
  <si>
    <t>423,36</t>
  </si>
  <si>
    <t>CAIXA D'AGUA FIBRA DE VIDRO PARA 1000 LITROS, COM TAMPA</t>
  </si>
  <si>
    <t>517,89</t>
  </si>
  <si>
    <t>CAIXA D'AGUA FIBRA DE VIDRO PARA 10000 LITROS, COM TAMPA</t>
  </si>
  <si>
    <t>5.002,20</t>
  </si>
  <si>
    <t>CAIXA D'AGUA FIBRA DE VIDRO PARA 1500 LITROS, COM TAMPA</t>
  </si>
  <si>
    <t>840,26</t>
  </si>
  <si>
    <t>CAIXA D'AGUA FIBRA DE VIDRO PARA 2000 LITROS, COM TAMPA</t>
  </si>
  <si>
    <t>1.083,15</t>
  </si>
  <si>
    <t>CAIXA D'AGUA FIBRA DE VIDRO PARA 5000 LITROS, COM TAMPA</t>
  </si>
  <si>
    <t>2.412,35</t>
  </si>
  <si>
    <t>CAIXA DE ATERRAMENTO EM CONCRETO PRÃ-MOLDADO, DIAMETRO DE 0,30 M E ALTURA DE 0,35 M, SEM FUNDO E COM TAMPA</t>
  </si>
  <si>
    <t>92,66</t>
  </si>
  <si>
    <t>CAIXA DE CONCRETO ARMADO PRE-MOLDADO, COM FUNDO E SEM TAMPA, DIMENSOES DE 0,30 X 0,30 X 0,30 M</t>
  </si>
  <si>
    <t>100,18</t>
  </si>
  <si>
    <t>CAIXA DE CONCRETO ARMADO PRE-MOLDADO, COM FUNDO E SEM TAMPA, DIMENSOES DE 0,40 X 0,40 X 0,40 M</t>
  </si>
  <si>
    <t>183,67</t>
  </si>
  <si>
    <t>CAIXA DE CONCRETO ARMADO PRE-MOLDADO, COM FUNDO E SEM TAMPA, DIMENSOES DE 0,60 X 0,60 X 0,50 M</t>
  </si>
  <si>
    <t>321,42</t>
  </si>
  <si>
    <t>CAIXA DE CONCRETO ARMADO PRE-MOLDADO, COM FUNDO E SEM TAMPA, DIMENSOES DE 0,80 X 0,80 X 0,50 M</t>
  </si>
  <si>
    <t>582,74</t>
  </si>
  <si>
    <t>CAIXA DE CONCRETO ARMADO PRE-MOLDADO, COM FUNDO E SEM TAMPA, DIMENSOES DE 1,00 X 1,00 X 0,50 M</t>
  </si>
  <si>
    <t>1.043,59</t>
  </si>
  <si>
    <t>CAIXA DE CONCRETO ARMADO PRE-MOLDADO, COM FUNDO E TAMPA, DIMENSOES DE 0,30 X 0,30 X 0,30 M</t>
  </si>
  <si>
    <t>154,45</t>
  </si>
  <si>
    <t>CAIXA DE CONCRETO ARMADO PRE-MOLDADO, COM FUNDO E TAMPA, DIMENSOES DE 0,40 X 0,40 X 0,40 M</t>
  </si>
  <si>
    <t>283,85</t>
  </si>
  <si>
    <t>CAIXA DE CONCRETO ARMADO PRE-MOLDADO, COM FUNDO E TAMPA, DIMENSOES DE 0,60 X 0,60 X 0,50 M</t>
  </si>
  <si>
    <t>360,66</t>
  </si>
  <si>
    <t>CAIXA DE CONCRETO ARMADO PRE-MOLDADO, SEM FUNDO, QUADRADA, DIMENSOES DE 0,30 X 0,30 X 0,30 M</t>
  </si>
  <si>
    <t>79,91</t>
  </si>
  <si>
    <t>CAIXA DE CONCRETO ARMADO PRE-MOLDADO, SEM FUNDO, QUADRADA, DIMENSOES DE 0,40 X 0,40 X 0,40 M</t>
  </si>
  <si>
    <t>132,74</t>
  </si>
  <si>
    <t>CAIXA DE CONCRETO ARMADO PRE-MOLDADO, SEM FUNDO, QUADRADA, DIMENSOES DE 0,60 X 0,60 X 0,50 M</t>
  </si>
  <si>
    <t>257,14</t>
  </si>
  <si>
    <t>CAIXA DE CONCRETO ARMADO PRE-MOLDADO, SEM FUNDO, QUADRADA, DIMENSOES DE 0,80 X 0,80 X 0,50 M</t>
  </si>
  <si>
    <t>534,31</t>
  </si>
  <si>
    <t>CAIXA DE CONCRETO ARMADO PRE-MOLDADO, SEM FUNDO, QUADRADA, DIMENSOES DE 1,00 X 1,00 X 0,50 M</t>
  </si>
  <si>
    <t>842,38</t>
  </si>
  <si>
    <t>CAIXA DE DERIVACAO PARA MEDIDOR DE ENERGIA, COM BARRAMENTO MONOFASICO, EM POLICARBONATO / TERMOPLASTICO - MODULO (PADRAO CONCESSIONARIA LOCAL)</t>
  </si>
  <si>
    <t>195,23</t>
  </si>
  <si>
    <t>CAIXA DE DERIVACAO PARA MEDIDOR DE ENERGIA, COM BARRAMENTO POLIFASICO, EM POLICARBONATO / TERMOPLASTICO - MODULO (PADRAO CONCESSIONARIA LOCAL)</t>
  </si>
  <si>
    <t>207,47</t>
  </si>
  <si>
    <t>CAIXA DE DESCARGA DE PLASTICO EXTERNA, DE *9* L, PUXADOR FIO DE NYLON, NAO INCLUSO CANO, BOLSA, ENGATE</t>
  </si>
  <si>
    <t>39,99</t>
  </si>
  <si>
    <t>CAIXA DE DESCARGA PLASTICA DE EMBUTIR COMPLETA, COM ESPELHO PLASTICO, CAPACIDADE 6 A 10 L, ACESSORIOS INCLUSOS</t>
  </si>
  <si>
    <t>883,98</t>
  </si>
  <si>
    <t>CAIXA DE GORDURA CILINDRICA EM CONCRETO SIMPLES,  PRE-MOLDADA, COM DIAMETRO DE 40 CM E ALTURA DE 45 CM, COM TAMPA</t>
  </si>
  <si>
    <t>CAIXA DE GORDURA EM PVC, DIAMETRO MINIMO 300 MM, DIAMETRO DE SAIDA 100 MM, CAPACIDADE  APROXIMADA 18 LITROS, COM TAMPA E CESTO</t>
  </si>
  <si>
    <t>372,64</t>
  </si>
  <si>
    <t>CAIXA DE INCENDIO/ABRIGO PARA MANGUEIRA, DE EMBUTIR/INTERNA, COM 75 X 45 X 17 CM, EM CHAPA DE ACO, PORTA COM VENTILACAO, VISOR COM A INSCRICAO "INCENDIO", SUPORTE/CESTA INTERNA PARA A MANGUEIRA, PINTURA ELETROSTATICA VERMELHA</t>
  </si>
  <si>
    <t>247,89</t>
  </si>
  <si>
    <t>CAIXA DE INCENDIO/ABRIGO PARA MANGUEIRA, DE EMBUTIR/INTERNA, COM 90 X 60 X 17 CM, EM CHAPA DE ACO, PORTA COM VENTILACAO, VISOR COM A INSCRICAO "INCENDIO", SUPORTE/CESTA INTERNA PARA A MANGUEIRA, PINTURA ELETROSTATICA VERMELHA</t>
  </si>
  <si>
    <t>313,55</t>
  </si>
  <si>
    <t>CAIXA DE INCENDIO/ABRIGO PARA MANGUEIRA, DE SOBREPOR/EXTERNA, COM 75 X 45 X 17 CM, EM CHAPA DE ACO, PORTA COM VENTILACAO, VISOR COM A INSCRICAO "INCENDIO", SUPORTE/CESTA INTERNA PARA A MANGUEIRA, PINTURA ELETROSTATICA VERMELHA</t>
  </si>
  <si>
    <t>259,70</t>
  </si>
  <si>
    <t>CAIXA DE INCENDIO/ABRIGO PARA MANGUEIRA, DE SOBREPOR/EXTERNA, COM 90 X 60 X 17 CM, EM CHAPA DE ACO, PORTA COM VENTILACAO, VISOR COM A INSCRICAO "INCENDIO", SUPORTE/CESTA INTERNA PARA A MANGUEIRA, PINTURA ELETROSTATICA VERMELHA</t>
  </si>
  <si>
    <t>317,24</t>
  </si>
  <si>
    <t>CAIXA DE INSPECAO PARA ATERRAMENTO E PARA RAIOS, EM POLIPROPILENO,  DIAMETRO = 300 MM X ALTURA = 400 MM</t>
  </si>
  <si>
    <t>42,91</t>
  </si>
  <si>
    <t>CAIXA DE INSPECAO PARA ATERRAMENTO OU OUTRO USO, EM PVC, DN = 250 X 250 MM</t>
  </si>
  <si>
    <t>49,76</t>
  </si>
  <si>
    <t>CAIXA DE INSPECAO PARA ATERRAMENTO OU OUTRO USO, EM PVC, DN = 300 X *300* MM</t>
  </si>
  <si>
    <t>79,49</t>
  </si>
  <si>
    <t>CAIXA DE INSPECAO PARA ATERRAMENTO OU OUTRO USO, EM PVC, DN = 300 X 250 MM</t>
  </si>
  <si>
    <t>67,82</t>
  </si>
  <si>
    <t>CAIXA DE INSPECAO PARA ATERRAMENTO OU OUTRO USO, EM PVC, DN = 300 X 600 MM</t>
  </si>
  <si>
    <t>148,50</t>
  </si>
  <si>
    <t>CAIXA DE LUZ "3 X 3" EM ACO ESMALTADA</t>
  </si>
  <si>
    <t>1,63</t>
  </si>
  <si>
    <t>CAIXA DE LUZ "4 X 2" EM ACO ESMALTADA</t>
  </si>
  <si>
    <t>1,69</t>
  </si>
  <si>
    <t>CAIXA DE LUZ "4 X 4" EM ACO ESMALTADA</t>
  </si>
  <si>
    <t>3,57</t>
  </si>
  <si>
    <t>CAIXA DE PASSAGEM / DERIVACAO / LUZ, OCTOGONAL 4 X4, EM ACO ESMALTADA, COM FUNDO MOVEL SIMPLES (FMS)</t>
  </si>
  <si>
    <t>CAIXA DE PASSAGEM ELETRICA DE PAREDE, DE EMBUTIR, EM PVC, COM TAMPA APARAFUSADA, DIMENSOES 120 X 120 X *75* MM</t>
  </si>
  <si>
    <t>26,34</t>
  </si>
  <si>
    <t>CAIXA DE PASSAGEM ELETRICA DE PAREDE, DE EMBUTIR, EM PVC, COM TAMPA APARAFUSADA, DIMENSOES 150 X 150 X *75* MM</t>
  </si>
  <si>
    <t>32,22</t>
  </si>
  <si>
    <t>CAIXA DE PASSAGEM ELETRICA DE PAREDE, DE EMBUTIR, EM PVC, COM TAMPA APARAFUSADA, DIMENSOES 200 X 200 X *90* MM</t>
  </si>
  <si>
    <t>52,99</t>
  </si>
  <si>
    <t>CAIXA DE PASSAGEM ELETRICA DE PAREDE, DE EMBUTIR, EM TERMOPLASTICO / PVC, COM TAMPA APARAFUSADA, DIMENSOES 400 X 400 X *120* MM</t>
  </si>
  <si>
    <t>175,64</t>
  </si>
  <si>
    <t>CAIXA DE PASSAGEM ELETRICA DE PAREDE, DE SOBREPOR, EM PVC, COM TAMPA APARAFUSADA, DIMENSOES 300 X 300 X *100* MM</t>
  </si>
  <si>
    <t>106,80</t>
  </si>
  <si>
    <t>CAIXA DE PASSAGEM ELETRICA DE PAREDE, DE SOBREPOR, EM PVC, COM TAMPA APARAFUSADA, DIMENSOES, 400 X 400 X *120* MM</t>
  </si>
  <si>
    <t>157,27</t>
  </si>
  <si>
    <t>CAIXA DE PASSAGEM ELETRICA DE PAREDE, DE SOBREPOR, EM TERMOPLASTICO / PVC, COM TAMPA APARAFUSA, DIMENSOES 200 X 200 X *100* MM</t>
  </si>
  <si>
    <t>59,49</t>
  </si>
  <si>
    <t>CAIXA DE PASSAGEM ELETRICA DE PAREDE, DE SOBREPOR, EM TERMOPLASTICO / PVC, COM TAMPA APARAFUSADA, DIMENSOES, 150 X 150 X *100* MM</t>
  </si>
  <si>
    <t>35,25</t>
  </si>
  <si>
    <t>CAIXA DE PASSAGEM ELETRICA, PARA PISO, EM PVC, DIMENSOES DE 3/4" A 4"</t>
  </si>
  <si>
    <t>416,96</t>
  </si>
  <si>
    <t>CAIXA DE PASSAGEM METALICA DE SOBREPOR COM TAMPA PARAFUSADA, DIMENSOES 20 X 20 X 10 CM</t>
  </si>
  <si>
    <t>34,34</t>
  </si>
  <si>
    <t>CAIXA DE PASSAGEM METALICA DE SOBREPOR COM TAMPA PARAFUSADA, DIMENSOES 30 X 30 X 10 CM</t>
  </si>
  <si>
    <t>67,50</t>
  </si>
  <si>
    <t>CAIXA DE PASSAGEM METALICA DE SOBREPOR COM TAMPA PARAFUSADA, DIMENSOES 40 X 40 X 15 CM</t>
  </si>
  <si>
    <t>108,49</t>
  </si>
  <si>
    <t>CAIXA DE PASSAGEM METALICA DE SOBREPOR COM TAMPA PARAFUSADA, DIMENSOES 50 X 50 X 15 CM</t>
  </si>
  <si>
    <t>162,27</t>
  </si>
  <si>
    <t>CAIXA DE PASSAGEM METALICA DE SOBREPOR COM TAMPA PARAFUSADA, DIMENSOES 60 X 60 X 20 CM</t>
  </si>
  <si>
    <t>216,57</t>
  </si>
  <si>
    <t>CAIXA DE PASSAGEM METALICA DE SOBREPOR COM TAMPA PARAFUSADA, DIMENSOES 70 X 70 X 20 CM</t>
  </si>
  <si>
    <t>261,73</t>
  </si>
  <si>
    <t>CAIXA DE PASSAGEM METALICA DE SOBREPOR COM TAMPA PARAFUSADA, DIMENSOES 80 X 80 X 20 CM</t>
  </si>
  <si>
    <t>331,74</t>
  </si>
  <si>
    <t>CAIXA DE PASSAGEM METALICA, DE SOBREPOR, COM TAMPA APARAFUSADA, DIMENSOES 15 X 15 X *10* CM</t>
  </si>
  <si>
    <t>24,08</t>
  </si>
  <si>
    <t>CAIXA DE PASSAGEM METALICA, DE SOBREPOR, COM TAMPA APARAFUSADA, DIMENSOES 35 X 35 X *12* CM</t>
  </si>
  <si>
    <t>79,07</t>
  </si>
  <si>
    <t>CAIXA DE PASSAGEM/ LUZ / TELEFONIA, DE EMBUTIR,  EM CHAPA DE ACO GALVANIZADO, DIMENSOES 150 X 150 X 15 CM (PADRAO CONCESSIONARIA LOCAL)</t>
  </si>
  <si>
    <t>1.520,35</t>
  </si>
  <si>
    <t>CAIXA DE PASSAGEM/ LUZ / TELEFONIA, DE EMBUTIR,  EM CHAPA DE ACO GALVANIZADO, DIMENSOES 20 X 20 X *12* CM (PADRAO CONCESSIONARIA LOCAL)</t>
  </si>
  <si>
    <t>65,45</t>
  </si>
  <si>
    <t>CAIXA DE PASSAGEM/ LUZ / TELEFONIA, DE EMBUTIR,  EM CHAPA DE ACO GALVANIZADO, DIMENSOES 200 X 200 X 20 CM (PADRAO CONCESSIONARIA LOCAL)</t>
  </si>
  <si>
    <t>2.969,77</t>
  </si>
  <si>
    <t>CAIXA DE PASSAGEM/ LUZ / TELEFONIA, DE EMBUTIR,  EM CHAPA DE ACO GALVANIZADO, DIMENSOES 40 X 40 X *12* CM (PADRAO CONCESSIONARIA LOCAL)</t>
  </si>
  <si>
    <t>144,98</t>
  </si>
  <si>
    <t>CAIXA DE PASSAGEM/ LUZ / TELEFONIA, DE EMBUTIR,  EM CHAPA DE ACO GALVANIZADO, DIMENSOES 60 X 60 X *12* CM (PADRAO CONCESSIONARIA LOCAL)</t>
  </si>
  <si>
    <t>240,25</t>
  </si>
  <si>
    <t>CAIXA DE PASSAGEM/ LUZ / TELEFONIA, DE EMBUTIR,  EM CHAPA DE ACO GALVANIZADO, DIMENSOES 80 X 80 X *12* CM (PADRAO CONCESSIONARIA LOCAL)</t>
  </si>
  <si>
    <t>359,17</t>
  </si>
  <si>
    <t>CAIXA DE PASSAGEM/ LUZ / TELEFONIA, DE EMBUTIR, EM CHAPA DE ACO GALVANIZADO, DIMENSOES 120 X 120 X *12* CM (PADRAO CONCESSIONARIA LOCAL)</t>
  </si>
  <si>
    <t>722,52</t>
  </si>
  <si>
    <t>CAIXA DE PASSAGEM/ LUZ / TELEFONIA, DE SOBREPOR,  EM CHAPA DE ACO GALVANIZADO, DIMENSOES 80 X 80 X *12* CM (PADRAO CONCESSIONARIA LOCAL)</t>
  </si>
  <si>
    <t>449,89</t>
  </si>
  <si>
    <t>CAIXA DE PASSAGEM, EM PVC, DE 4" X 2", PARA ELETRODUTO FLEXIVEL CORRUGADO</t>
  </si>
  <si>
    <t>2,01</t>
  </si>
  <si>
    <t>CAIXA DE PASSAGEM, EM PVC, DE 4" X 4", PARA ELETRODUTO FLEXIVEL CORRUGADO</t>
  </si>
  <si>
    <t>3,99</t>
  </si>
  <si>
    <t>CAIXA DE PROTECAO EXTERNA PARA MEDIDOR HOROSAZONAL, DE BAIXA TENSAO, COM MODULO, EM CHAPA DE ACO (PADRAO DA CONCESSIONARIA LOCAL)</t>
  </si>
  <si>
    <t>2.825,56</t>
  </si>
  <si>
    <t>CAIXA DE PROTECAO PARA TRANSFORMADOR CORRENTE, EM CHAPA DE ACO 18 USG (PADRAO DA CONCESSIONARIA LOCAL)</t>
  </si>
  <si>
    <t>904,11</t>
  </si>
  <si>
    <t>CAIXA INTERNA/EXTERNA DE MEDICAO PARA 1 MEDIDOR TRIFASICO, COM VISOR, EM CHAPA DE ACO 18 USG (PADRAO DA CONCESSIONARIA LOCAL)</t>
  </si>
  <si>
    <t>286,53</t>
  </si>
  <si>
    <t>CAIXA INTERNA/EXTERNA DE MEDICAO PARA 4 MEDIDORES MONOFASICOS, COM VISOR, EM CHAPA DE ACO 18 USG (PADRAO DA CONCESSIONARIA LOCAL)</t>
  </si>
  <si>
    <t>463,95</t>
  </si>
  <si>
    <t>CAIXA MODULAR PARA MEDIDOR DE ENERGIA AGRUPADA, EM POLICARBONATO /  TERMOPLASTICO, COM SUPORTE PARA DISJUNTOR (PADRAO DA CONCESSIONARIA LOCAL)</t>
  </si>
  <si>
    <t>115,74</t>
  </si>
  <si>
    <t>CAIXA OCTOGONAL DE FUNDO MOVEL, EM PVC, DE 3" X 3", PARA ELETRODUTO FLEXIVEL CORRUGADO</t>
  </si>
  <si>
    <t>3,60</t>
  </si>
  <si>
    <t>CAIXA OCTOGONAL DE FUNDO MOVEL, EM PVC, DE 4" X 4", PARA ELETRODUTO FLEXIVEL CORRUGADO</t>
  </si>
  <si>
    <t>CAIXA PARA HIDROMETRO CONCRETO PRE MOLDADO, *0,24 M X 0,45 M X 0,30* M (L X C X A)</t>
  </si>
  <si>
    <t>101,85</t>
  </si>
  <si>
    <t>CAIXA PARA MEDICAO COLETIVA TIPO L, PADRAO BIFASICO OU TRIFASICO, PARA ATE 4 MEDIDORES, SEM BARRAMENTO E COM PORTAS INFERIOR E SUPERIOR</t>
  </si>
  <si>
    <t>1.889,96</t>
  </si>
  <si>
    <t>CAIXA PARA MEDICAO COLETIVA TIPO M, PADRAO BIFASICO OU TRIFASICO, PARA ATE 8 MEDIDORES, SEM BARRAMENTO E COM PORTAS INFERIOR E SUPERIOR</t>
  </si>
  <si>
    <t>3.170,73</t>
  </si>
  <si>
    <t>CAIXA PARA MEDICAO COLETIVA TIPO N, PADRAO BIFASICO OU TRIFASICO, PARA ATE 12 MEDIDORES, SEM BARRAMENTO E COM PORTAS INFERIOR E SUPERIOR</t>
  </si>
  <si>
    <t>3.987,89</t>
  </si>
  <si>
    <t>CAIXA PARA MEDIDOR MONOFASICO, EM POLICARBONATO / TERMOPLASTICO, PARA ALOJAR 1 DISJUNTOR (PADRAO DA CONCESSIONARIA LOCAL)</t>
  </si>
  <si>
    <t>60,42</t>
  </si>
  <si>
    <t>CAIXA PARA MEDIDOR POLIFASICO, EM POLICARBONATO / TERMOPLASTICO, PARA ALOJAR 1 DISJUNTOR (PADRAO DA CONCESSIONARIA LOCAL)</t>
  </si>
  <si>
    <t>143,32</t>
  </si>
  <si>
    <t>CAIXA PRE-MOLDADA PARA BOCA DE LOBO, EM CONCRETO ARMADO, COM FCK DE 25 MPA, COM DIMENSOES 1,10 X 0,65 X 1,00 M (COMPRIMENTO X LARGURA X ALTURA)</t>
  </si>
  <si>
    <t>467,52</t>
  </si>
  <si>
    <t>CAIXA SIFONADA PVC, 100 X 100 X 50 MM, COM GRELHA REDONDA, BRANCA</t>
  </si>
  <si>
    <t>23,59</t>
  </si>
  <si>
    <t>CAIXA SIFONADA PVC, 250 X 230 X 75 MM, COM TAMPA CEGA QUADRADA, BRANCA</t>
  </si>
  <si>
    <t>99,22</t>
  </si>
  <si>
    <t>CAIXA SIFONADA, PVC, 150 X *185* X 75 MM, COM GRELHA QUADRADA, BRANCA</t>
  </si>
  <si>
    <t>67,60</t>
  </si>
  <si>
    <t>CAIXA SIFONADA, PVC, 150 X 150 X 50 MM, COM GRELHA QUADRADA, BRANCA (NBR 5688)</t>
  </si>
  <si>
    <t>44,14</t>
  </si>
  <si>
    <t>CAIXA SIFONADA, PVC, 150 X 150 X 50 MM, COM GRELHA REDONDA, BRANCA</t>
  </si>
  <si>
    <t>53,21</t>
  </si>
  <si>
    <t>CAL HIDRATADA PARA PINTURA</t>
  </si>
  <si>
    <t>1,33</t>
  </si>
  <si>
    <t>CAL VIRGEM COMUM PARA ARGAMASSAS (NBR 6453)</t>
  </si>
  <si>
    <t>CALCARIO DOLOMITICO A (POSTO PEDREIRA/FORNECEDOR, SEM FRETE)</t>
  </si>
  <si>
    <t>0,12</t>
  </si>
  <si>
    <t>CALCETEIRO</t>
  </si>
  <si>
    <t>CALCETEIRO  (MENSALISTA)</t>
  </si>
  <si>
    <t>2.393,99</t>
  </si>
  <si>
    <t>CALHA MOLDURA AMERICANA DE CHAPA DE ACO GALVANIZADA NUM 26, CORTE 33 CM</t>
  </si>
  <si>
    <t>30,82</t>
  </si>
  <si>
    <t>CALHA PARA AGUA FURTADA DE CHAPA DE ACO GALVANIZADA NUM 26, CORTE 40 CM</t>
  </si>
  <si>
    <t>31,06</t>
  </si>
  <si>
    <t>CALHA PARA AGUA FURTADA DE CHAPA DE ACO GALVANIZADA NUM 26, CORTE 50 CM</t>
  </si>
  <si>
    <t>36,71</t>
  </si>
  <si>
    <t>CALHA PLATIBANDA DE CHAPA DE ACO GALVANIZADA NUM 26, CORTE 45 CM</t>
  </si>
  <si>
    <t>CALHA PLUVIAL DE PVC, DIAMETRO ENTRE 119 E 170 MM, COMPRIMENTO DE 3 M, PARA DRENAGEM PREDIAL</t>
  </si>
  <si>
    <t>52,83</t>
  </si>
  <si>
    <t>101,26</t>
  </si>
  <si>
    <t>CALHA QUADRADA DE CHAPA DE ACO GALVANIZADA NUM 24, CORTE 33 CM</t>
  </si>
  <si>
    <t>39,74</t>
  </si>
  <si>
    <t>CALHA QUADRADA DE CHAPA DE ACO GALVANIZADA NUM 24, CORTE 50 CM</t>
  </si>
  <si>
    <t>51,76</t>
  </si>
  <si>
    <t>CALHA QUADRADA DE CHAPA DE ACO GALVANIZADA NUM 26, CORTE 33 CM</t>
  </si>
  <si>
    <t>CALHA QUADRADA DE CHAPA DE ACO GALVANIZADA NUM 28, CORTE 25 CM</t>
  </si>
  <si>
    <t>19,87</t>
  </si>
  <si>
    <t>CALHA/CANALETA DE CONCRETO SIMPLES, TIPO MEIA CANA, DIAMETRO DE 20 CM, PARA AGUA PLUVIAL</t>
  </si>
  <si>
    <t>17,63</t>
  </si>
  <si>
    <t>CALHA/CANALETA DE CONCRETO SIMPLES, TIPO MEIA CANA, DIAMETRO DE 30 CM, PARA AGUA PLUVIAL</t>
  </si>
  <si>
    <t>21,55</t>
  </si>
  <si>
    <t>CALHA/CANALETA DE CONCRETO SIMPLES, TIPO MEIA CANA, DIAMETRO DE 40 CM, PARA AGUA PLUVIAL</t>
  </si>
  <si>
    <t>28,18</t>
  </si>
  <si>
    <t>CALHA/CANALETA DE CONCRETO SIMPLES, TIPO MEIA CANA, DIAMETRO DE 50 CM, PARA AGUA PLUVIAL</t>
  </si>
  <si>
    <t>45,72</t>
  </si>
  <si>
    <t>CALHA/CANALETA DE CONCRETO SIMPLES, TIPO MEIA CANA, DIAMETRO DE 60 CM, PARA AGUA PLUVIAL</t>
  </si>
  <si>
    <t>59,13</t>
  </si>
  <si>
    <t>CALHA/CANALETA DE CONCRETO SIMPLES, TIPO MEIA CANA, DIAMETRO DE 80 CM, PARA AGUA PLUVIAL</t>
  </si>
  <si>
    <t>110,51</t>
  </si>
  <si>
    <t>CAMADA SEPARADORA DE FILME DE POLIETILENO 20 A 25 MICRA</t>
  </si>
  <si>
    <t>1,97</t>
  </si>
  <si>
    <t>CAMINHAO TOCO, PESO BRUTO TOTAL 13000 KG, CARGA UTIL MAXIMA 7925 KG, DISTANCIA ENTRE EIXOS 4,80 M, POTENCIA 189 CV (INCLUI CABINE E CHASSI, NAO INCLUI CARROCERIA)</t>
  </si>
  <si>
    <t>336.700,00</t>
  </si>
  <si>
    <t>CAMINHAO TOCO, PESO BRUTO TOTAL 14300 KG, CARGA UTIL MAXIMA 9590 KG, DISTANCIA ENTRE EIXOS 4,76 M, POTENCIA 185 CV (INCLUI CABINE E CHASSI, NAO INCLUI CARROCERIA)</t>
  </si>
  <si>
    <t>351.617,08</t>
  </si>
  <si>
    <t>CAMINHAO TOCO, PESO BRUTO TOTAL 14300 KG, CARGA UTIL MAXIMA 9710 KG, DISTANCIA ENTRE EIXOS 3,56 M, POTENCIA 185 CV (INCLUI CABINE E CHASSI, NAO INCLUI CARROCERIA)</t>
  </si>
  <si>
    <t>357.956,84</t>
  </si>
  <si>
    <t>CAMINHAO TOCO, PESO BRUTO TOTAL 16000 KG, CARGA UTIL MAXIMA DE 10685 KG, DISTANCIA ENTRE EIXOS 4,8M, POTENCIA 189 CV (INCLUI CABINE E CHASSI, NAO INCLUI CARROCERIA)</t>
  </si>
  <si>
    <t>296.210,74</t>
  </si>
  <si>
    <t>CAMINHAO TOCO, PESO BRUTO TOTAL 16000 KG, CARGA UTIL MAXIMA 10600 KG, DISTANCIA ENTRE EIXOS 4,80 M, POTENCIA 275 CV (INCLUI CABINE E CHASSI, NAO INCLUI CARROCERIA)</t>
  </si>
  <si>
    <t>412.350,93</t>
  </si>
  <si>
    <t>CAMINHAO TOCO, PESO BRUTO TOTAL 16000 KG, CARGA UTIL MAXIMA 10780 KG, DISTANCIA ENTRE EIXOS 3,56 M, POTENCIA 275 CV (INCLUI CABINE E CHASSI, NAO INCLUI CARROCERIA)</t>
  </si>
  <si>
    <t>413.949,21</t>
  </si>
  <si>
    <t>CAMINHAO TOCO, PESO BRUTO TOTAL 16000 KG, CARGA UTIL MAXIMA 11030 KG, DISTANCIA ENTRE EIXOS 3,56M, POTENCIA 186 CV (INCLUI CABINE E CHASSI, NAO INCLUI CARROCERIA)</t>
  </si>
  <si>
    <t>413.949,18</t>
  </si>
  <si>
    <t>CAMINHAO TOCO, PESO BRUTO TOTAL 16000 KG, CARGA UTIL MAXIMA 11130 KG, DISTANCIA ENTRE EIXOS 5,36 M, POTENCIA 185 CV (INCLUI CABINE E CHASSI, NAO INCLUI CARROCERIA)</t>
  </si>
  <si>
    <t>375.377,87</t>
  </si>
  <si>
    <t>CAMINHAO TOCO, PESO BRUTO TOTAL 16000 KG, CARGA UTIL MAXIMA 13071 KG, DISTANCIA ENTRE EIXOS 4,80 M, POTENCIA 230 CV (INCLUI CABINE E CHASSI, NAO INCLUI CARROCERIA)</t>
  </si>
  <si>
    <t>395.302,83</t>
  </si>
  <si>
    <t>CAMINHAO TOCO, PESO BRUTO TOTAL 8250 KG, CARGA UTIL MAXIMA 5110 KG, DISTANCIA ENTRE EIXOS 4,30 M, POTENCIA 162 CV (INCLUI CABINE E CHASSI, NAO INCLUI CARROCERIA)</t>
  </si>
  <si>
    <t>275.966,15</t>
  </si>
  <si>
    <t>CAMINHAO TOCO, PESO BRUTO TOTAL 9000 KG, CARGA UTIL MAXIMA 5940 KG, DISTANCIA ENTRE EIXOS 3,69 M, POTENCIA 177 CV (INCLUI CABINE E CHASSI, NAO INCLUI CARROCERIA)</t>
  </si>
  <si>
    <t>302.550,50</t>
  </si>
  <si>
    <t>CAMINHAO TOCO, PESO BRUTO TOTAL 9600 KG, CARGA UTIL MAXIMA 6110 KG, DISTANCIA ENTRE EIXOS 3,70 M, POTENCIA 156 CV (INCLUI CABINE E CHASSI, NAO INCLUI CARROCERIA)</t>
  </si>
  <si>
    <t>301.485,01</t>
  </si>
  <si>
    <t>CAMINHAO TOCO, PESO BRUTO TOTAL 9600 KG, CARGA UTIL MAXIMA 6200 KG, DISTANCIA ENTRE EIXOS 3,10 M, POTENCIA 156 CV (INCLUI CABINE E CHASSI, NAO INCLUI CARROCERIA)</t>
  </si>
  <si>
    <t>300.419,49</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</si>
  <si>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</si>
  <si>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</si>
  <si>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430.464,55</t>
  </si>
  <si>
    <t>CAMINHAO TRUCADO, PESO BRUTO TOTAL 23000 KG, CARGA UTIL MAXIMA 15378 KG, DISTANCIA ENTRE EIXOS 4,80 M, POTENCIA 326 CV (INCLUI CABINE E CHASSI, NAO INCLUI CARROCERIA)</t>
  </si>
  <si>
    <t>485.870,89</t>
  </si>
  <si>
    <t>CAMINHAO TRUCADO, PESO BRUTO TOTAL 23000 KG, CARGA UTIL MAXIMA 15935 KG, DISTANCIA ENTRE EIXOS 4,80 M, POTENCIA 230 CV (INCLUI CABINE E CHASSI, NAO INCLUI CARROCERIA)</t>
  </si>
  <si>
    <t>437.177,23</t>
  </si>
  <si>
    <t>CAMINHAO TRUCADO, PESO BRUTO TOTAL 23000 KG, CARGA UTIL MAXIMA 15940 KG, DISTANCIA ENTRE EIXOS 3,60 M, POTENCIA 286 CV (INCLUI CABINE E CHASSI, NAO INCLUI CARROCERIA)</t>
  </si>
  <si>
    <t>461.364,25</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</si>
  <si>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</si>
  <si>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</si>
  <si>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456.036,71</t>
  </si>
  <si>
    <t>CAMINHONETE COM MOTOR A DIESEL, POTENCIA *160* CV, CABINE DUPLA, 4X4</t>
  </si>
  <si>
    <t>217.803,17</t>
  </si>
  <si>
    <t>CAMPAINHA ALTA POTENCIA 110V / 220V, DIAMETRO 150 MM</t>
  </si>
  <si>
    <t>114,28</t>
  </si>
  <si>
    <t>CAMPAINHA CIGARRA 127 V / 220 V (APENAS MODULO)</t>
  </si>
  <si>
    <t>15,53</t>
  </si>
  <si>
    <t>CAMPAINHA CIGARRA 127 V / 220 V, CONJUNTO MONTADO PARA EMBUTIR 4" X 2" (PLACA + SUPORTE + MODULO)</t>
  </si>
  <si>
    <t>18,34</t>
  </si>
  <si>
    <t>CANALETA DE CONCRETO ESTRUTURAL 14 X 19 X 29 CM, FBK 14 MPA (NBR 6136)</t>
  </si>
  <si>
    <t>4,62</t>
  </si>
  <si>
    <t>CANALETA DE CONCRETO ESTRUTURAL 14 X 19 X 29 CM, FBK 4,5 MPA (NBR 6136)</t>
  </si>
  <si>
    <t>3,83</t>
  </si>
  <si>
    <t>CANALETA DE CONCRETO ESTRUTURAL 14 X 19 X 39 CM, FBK 14 MPA (NBR 6136)</t>
  </si>
  <si>
    <t>4,89</t>
  </si>
  <si>
    <t>CANALETA DE CONCRETO ESTRUTURAL 14 X 19 X 39 CM, FBK 4,5 MPA (NBR 6136)</t>
  </si>
  <si>
    <t>3,86</t>
  </si>
  <si>
    <t>CANALETA DE CONCRETO 14 X 19 X 19 CM (CLASSE C - NBR 6136)</t>
  </si>
  <si>
    <t>2,22</t>
  </si>
  <si>
    <t>CANALETA DE CONCRETO 19 X 19 X 19 CM (CLASSE C - NBR 6136)</t>
  </si>
  <si>
    <t>CANALETA DE CONCRETO 9 X 19 X 19 CM (CLASSE C - NBR 6136)</t>
  </si>
  <si>
    <t>1,50</t>
  </si>
  <si>
    <t>CANALETA ESTRUTURAL CERAMICA, 14 X 19 X 19 CM, 6,0 MPA (NBR 15270)</t>
  </si>
  <si>
    <t>2,25</t>
  </si>
  <si>
    <t>CANALETA ESTRUTURAL CERAMICA, 14 X 19 X 29 CM, 6,0 MPA (NBR 15270)</t>
  </si>
  <si>
    <t>3,05</t>
  </si>
  <si>
    <t>CANALETA ESTRUTURAL CERAMICA, 14 X 19 X 39 CM, 6,0 MPA (NBR 15270)</t>
  </si>
  <si>
    <t>CANOPLA ACABAMENTO CROMADO PARA INSTALACAO DE SPRINKLER, SOB FORRO, 15 MM</t>
  </si>
  <si>
    <t>CANTONEIRA (ABAS IGUAIS) EM FERRO GALVANIZADO, 25,4 MM X 3,17 MM (L X E), 1,27KG/M</t>
  </si>
  <si>
    <t>17,25</t>
  </si>
  <si>
    <t>CANTONEIRA (ABAS IGUAIS) EM FERRO GALVANIZADO, 38,1 MM X 3,17 MM (L X E), 3,48 KG/M</t>
  </si>
  <si>
    <t>45,34</t>
  </si>
  <si>
    <t>CANTONEIRA (ABAS IGUAIS) EM FERRO GALVANIZADO, 50,8 MM X 9,53 MM (L X E), 6,99 KG/M</t>
  </si>
  <si>
    <t>95,54</t>
  </si>
  <si>
    <t>CANTONEIRA "U" ALUMINIO ABAS IGUAIS 1 ", E = 3/32 "</t>
  </si>
  <si>
    <t>32,66</t>
  </si>
  <si>
    <t>CANTONEIRA ACO ABAS IGUAIS (QUALQUER BITOLA), ESPESSURA ENTRE 1/8" E 1/4"</t>
  </si>
  <si>
    <t>10,37</t>
  </si>
  <si>
    <t>CANTONEIRA ALUMINIO ABAS DESIGUAIS 1" X 3/4 ", E = 1/8 "</t>
  </si>
  <si>
    <t>35,00</t>
  </si>
  <si>
    <t>CANTONEIRA ALUMINIO ABAS DESIGUAIS 2 1/2" X 1/2 ", E = 3/16 "</t>
  </si>
  <si>
    <t>33,83</t>
  </si>
  <si>
    <t>CANTONEIRA ALUMINIO ABAS IGUAIS 1 ", E = 1/8 ", 25,40 X 3,17 MM (0,408 KG/M)</t>
  </si>
  <si>
    <t>CANTONEIRA ALUMINIO ABAS IGUAIS 1 ", E = 3 /16 "</t>
  </si>
  <si>
    <t>20,58</t>
  </si>
  <si>
    <t>CANTONEIRA ALUMINIO ABAS IGUAIS 1 1/2 ", E = 3/16 "</t>
  </si>
  <si>
    <t>CANTONEIRA ALUMINIO ABAS IGUAIS 1 1/4 ", E = 3/16 "</t>
  </si>
  <si>
    <t>32,55</t>
  </si>
  <si>
    <t>CANTONEIRA ALUMINIO ABAS IGUAIS 2 ", E = 1/4 "</t>
  </si>
  <si>
    <t>55,02</t>
  </si>
  <si>
    <t>34,76</t>
  </si>
  <si>
    <t>CAP OU TAMPAO DE FERRO GALVANIZADO, COM ROSCA BSP, DE 1 1/2"</t>
  </si>
  <si>
    <t>14,74</t>
  </si>
  <si>
    <t>CAP OU TAMPAO DE FERRO GALVANIZADO, COM ROSCA BSP, DE 1 1/4"</t>
  </si>
  <si>
    <t>11,94</t>
  </si>
  <si>
    <t>CAP OU TAMPAO DE FERRO GALVANIZADO, COM ROSCA BSP, DE 1/2"</t>
  </si>
  <si>
    <t>4,15</t>
  </si>
  <si>
    <t>CAP OU TAMPAO DE FERRO GALVANIZADO, COM ROSCA BSP, DE 1/4"</t>
  </si>
  <si>
    <t>4,03</t>
  </si>
  <si>
    <t>CAP OU TAMPAO DE FERRO GALVANIZADO, COM ROSCA BSP, DE 1"</t>
  </si>
  <si>
    <t>7,82</t>
  </si>
  <si>
    <t>CAP OU TAMPAO DE FERRO GALVANIZADO, COM ROSCA BSP, DE 2 1/2"</t>
  </si>
  <si>
    <t>38,42</t>
  </si>
  <si>
    <t>CAP OU TAMPAO DE FERRO GALVANIZADO, COM ROSCA BSP, DE 2"</t>
  </si>
  <si>
    <t>21,30</t>
  </si>
  <si>
    <t>CAP OU TAMPAO DE FERRO GALVANIZADO, COM ROSCA BSP, DE 3/4"</t>
  </si>
  <si>
    <t>5,37</t>
  </si>
  <si>
    <t>CAP OU TAMPAO DE FERRO GALVANIZADO, COM ROSCA BSP, DE 3/8"</t>
  </si>
  <si>
    <t>CAP OU TAMPAO DE FERRO GALVANIZADO, COM ROSCA BSP, DE 3"</t>
  </si>
  <si>
    <t>54,76</t>
  </si>
  <si>
    <t>CAP OU TAMPAO DE FERRO GALVANIZADO, COM ROSCA BSP, DE 4"</t>
  </si>
  <si>
    <t>91,60</t>
  </si>
  <si>
    <t>CAP PPR DN 20 MM, PARA AGUA QUENTE PREDIAL</t>
  </si>
  <si>
    <t>1,79</t>
  </si>
  <si>
    <t>CAP PPR DN 25 MM, PARA AGUA QUENTE PREDIAL</t>
  </si>
  <si>
    <t>CAP PVC, ROSCAVEL, 1 1/2",  AGUA FRIA PREDIAL</t>
  </si>
  <si>
    <t>12,92</t>
  </si>
  <si>
    <t>CAP PVC, ROSCAVEL, 1 1/4",  AGUA FRIA PREDIAL</t>
  </si>
  <si>
    <t>12,52</t>
  </si>
  <si>
    <t>CAP PVC, ROSCAVEL, 1/2", PARA AGUA FRIA PREDIAL</t>
  </si>
  <si>
    <t>1,60</t>
  </si>
  <si>
    <t>CAP PVC, ROSCAVEL, 1",  PARA AGUA FRIA PREDIAL</t>
  </si>
  <si>
    <t>4,30</t>
  </si>
  <si>
    <t>CAP PVC, ROSCAVEL, 2 1/2",  AGUA FRIA PREDIAL</t>
  </si>
  <si>
    <t>25,45</t>
  </si>
  <si>
    <t>CAP PVC, ROSCAVEL, 2",  AGUA FRIA PREDIAL</t>
  </si>
  <si>
    <t>13,14</t>
  </si>
  <si>
    <t>CAP PVC, ROSCAVEL, 3/4",  PARA AGUA FRIA PREDIAL</t>
  </si>
  <si>
    <t>2,37</t>
  </si>
  <si>
    <t>CAP PVC, ROSCAVEL, 3",  AGUA FRIA PREDIAL</t>
  </si>
  <si>
    <t>33,25</t>
  </si>
  <si>
    <t>CAP PVC, SERIE R, DN 100 MM, PARA ESGOTO OU AGUAS PLUVIAIS PREDIAIS</t>
  </si>
  <si>
    <t>15,66</t>
  </si>
  <si>
    <t>CAP PVC, SERIE R, DN 150 MM, PARA ESGOTO OU AGUAS PLUVIAIS PREDIAIS</t>
  </si>
  <si>
    <t>74,66</t>
  </si>
  <si>
    <t>CAP PVC, SERIE R, DN 75 MM, PARA ESGOTO OU AGUAS PLUVIAIS PREDIAIS</t>
  </si>
  <si>
    <t>11,28</t>
  </si>
  <si>
    <t>CAP PVC, SOLDAVEL, DN 100 MM, SERIE NORMAL, PARA ESGOTO PREDIAL</t>
  </si>
  <si>
    <t>9,16</t>
  </si>
  <si>
    <t>CAP PVC, SOLDAVEL, DN 50 MM, SERIE NORMAL, PARA ESGOTO PREDIAL</t>
  </si>
  <si>
    <t>CAP PVC, SOLDAVEL, DN 75 MM, SERIE NORMAL, PARA ESGOTO PREDIAL</t>
  </si>
  <si>
    <t>6,93</t>
  </si>
  <si>
    <t>CAP PVC, SOLDAVEL, 110 MM, PARA AGUA FRIA PREDIAL</t>
  </si>
  <si>
    <t>81,74</t>
  </si>
  <si>
    <t>CAP PVC, SOLDAVEL, 20 MM, PARA AGUA FRIA PREDIAL</t>
  </si>
  <si>
    <t>1,16</t>
  </si>
  <si>
    <t>CAP PVC, SOLDAVEL, 25 MM, PARA AGUA FRIA PREDIAL</t>
  </si>
  <si>
    <t>CAP PVC, SOLDAVEL, 32 MM, PARA AGUA FRIA PREDIAL</t>
  </si>
  <si>
    <t>2,30</t>
  </si>
  <si>
    <t>CAP PVC, SOLDAVEL, 40 MM, PARA AGUA FRIA PREDIAL</t>
  </si>
  <si>
    <t>4,43</t>
  </si>
  <si>
    <t>CAP PVC, SOLDAVEL, 50 MM, PARA AGUA FRIA PREDIAL</t>
  </si>
  <si>
    <t>8,38</t>
  </si>
  <si>
    <t>CAP PVC, SOLDAVEL, 60 MM, PARA AGUA FRIA PREDIAL</t>
  </si>
  <si>
    <t>12,61</t>
  </si>
  <si>
    <t>CAP PVC, SOLDAVEL, 75 MM, PARA AGUA FRIA PREDIAL</t>
  </si>
  <si>
    <t>22,93</t>
  </si>
  <si>
    <t>CAP PVC, SOLDAVEL, 85 MM, PARA AGUA FRIA PREDIAL</t>
  </si>
  <si>
    <t>54,39</t>
  </si>
  <si>
    <t>CAP, PVC PBA, JE, DN 100 / DE 110 MM,  PARA REDE DE AGUA (NBR 10351)</t>
  </si>
  <si>
    <t>37,17</t>
  </si>
  <si>
    <t>CAP, PVC PBA, JE, DN 50 / DE 60 MM,  PARA REDE DE AGUA (NBR 10351)</t>
  </si>
  <si>
    <t>9,32</t>
  </si>
  <si>
    <t>CAP, PVC PBA, JE, DN 75 / DE 85 MM,  PARA REDE DE AGUA (NBR 10351)</t>
  </si>
  <si>
    <t>24,27</t>
  </si>
  <si>
    <t>CAP, PVC, JE, OCRE, DN 150 MM (CONEXAO PARA TUBO COLETOR DE ESGOTO)</t>
  </si>
  <si>
    <t>91,33</t>
  </si>
  <si>
    <t>CAP, PVC, JE, OCRE, DN 200 MM (CONEXAO PARA TUBO COLETOR DE ESGOTO)</t>
  </si>
  <si>
    <t>142,19</t>
  </si>
  <si>
    <t>CAPA PARA CHUVA EM PVC COM FORRO DE POLIESTER, COM CAPUZ (AMARELA OU AZUL)</t>
  </si>
  <si>
    <t>19,35</t>
  </si>
  <si>
    <t>CAPACETE DE SEGURANCA ABA FRONTAL COM SUSPENSAO DE POLIETILENO, SEM JUGULAR (CLASSE B)</t>
  </si>
  <si>
    <t>14,89</t>
  </si>
  <si>
    <t>CAPACITOR TRIFASICO, POTENCIA 2,5 KVAR, TENSAO 220 V, FORNECIDO COM CAPA PROTETORA, RESISTOR INTERNO A UNIDADE CAPACITIVA</t>
  </si>
  <si>
    <t>157,97</t>
  </si>
  <si>
    <t>CAPACITOR TRIFASICO, POTENCIA 5 KVAR, TENSAO 220 V, FORNECIDO COM CAPA PROTETORA, RESISTOR INTERNO A UNIDADE CAPACITIVA</t>
  </si>
  <si>
    <t>268,39</t>
  </si>
  <si>
    <t>CAPIM BRAQUIARIA DECUMBENS/ BRAQUIARINHA, VC *70*% MINIMO</t>
  </si>
  <si>
    <t>39,42</t>
  </si>
  <si>
    <t>CAPTOR FRANKLIN (4 PONTAS), EM LATAO CROMADO, H = 300 MM, DUAS DESCIDAS</t>
  </si>
  <si>
    <t>76,72</t>
  </si>
  <si>
    <t>CAPTOR FRANKLIN (4 PONTAS), EM LATAO CROMADO, H = 300 MM, UMA DESCIDA</t>
  </si>
  <si>
    <t>69,55</t>
  </si>
  <si>
    <t>CAPTOR FRANKLIN (4 PONTAS), EM LATAO CROMADO, H = 350 MM, DUAS DESCIDAS</t>
  </si>
  <si>
    <t>134,53</t>
  </si>
  <si>
    <t>CAPTOR FRANKLIN (4 PONTAS), EM LATAO CROMADO, H=350 MM, UMA DESCIDA</t>
  </si>
  <si>
    <t>121,05</t>
  </si>
  <si>
    <t>CARENAGEM /TAMPA, EM PLASTICO, COR BRANCA, UTILIZADO EM KIT CHASSI METALICO PARA INSTALACAO HIDRAULICA DE CUBA SIMPLES SEM MAQUINA DE LAVAR ROUPA, LARGURA *355* MM X ALTURA *670* MM (COM FUROS E DEMAIS ENCAIXES)</t>
  </si>
  <si>
    <t>35,65</t>
  </si>
  <si>
    <t>CARENAGEM /TAMPA, EM PLASTICO, COR BRANCA, UTILIZADO EM KIT CHASSI METALICO PARA INSTALACAO HIDRAULICA DE TANQUE COM MAQUINA DE LAVAR ROUPA, LARGURA *360* MM X ALTURA *470* MM (COM FUROS E DEMAIS ENCAIXES)</t>
  </si>
  <si>
    <t>32,40</t>
  </si>
  <si>
    <t>CARPETE DE NYLON EM MANTA PARA TRAFEGO COMERCIAL PESADO, E = 6 A 7 MM (INSTALADO)</t>
  </si>
  <si>
    <t>125,00</t>
  </si>
  <si>
    <t>CARPETE DE NYLON EM MANTA PARA TRAFEGO COMERCIAL PESADO, E = 9 A 10 MM (INSTALADO)</t>
  </si>
  <si>
    <t>153,57</t>
  </si>
  <si>
    <t>CARPETE DE NYLON EM PLACAS 50 X 50 CM PARA TRAFEGO COMERCIAL PESADO, E = 6,5 MM (INSTALADO)</t>
  </si>
  <si>
    <t>156,81</t>
  </si>
  <si>
    <t>CARPETE DE POLIESTER EM MANTA PARA TRAFEGO COMERCIAL PESADO, E = 4 A 5 MM (INSTALADO)</t>
  </si>
  <si>
    <t>48,39</t>
  </si>
  <si>
    <t>CARPETE DE POLIPROPILENO EM MANTA PARA TRAFEGO COMERCIAL MEDIO, E = 5 A 6 MM (INSTALADO)</t>
  </si>
  <si>
    <t>82,38</t>
  </si>
  <si>
    <t>CARPINTEIRO AUXILIAR (MENSALISTA)</t>
  </si>
  <si>
    <t>1.907,27</t>
  </si>
  <si>
    <t>CARPINTEIRO DE ESQUADRIAS</t>
  </si>
  <si>
    <t>14,91</t>
  </si>
  <si>
    <t>CARPINTEIRO DE ESQUADRIAS (MENSALISTA)</t>
  </si>
  <si>
    <t>2.643,34</t>
  </si>
  <si>
    <t>CARPINTEIRO DE FORMAS</t>
  </si>
  <si>
    <t>CARPINTEIRO DE FORMAS (MENSALISTA)</t>
  </si>
  <si>
    <t>CARRANCA PARA JANELA VENEZIANA DE ABRIR, EM LATAO CROMADO, SIMPLES, PARA APARAFUSAR NA PAREDE</t>
  </si>
  <si>
    <t>20,98</t>
  </si>
  <si>
    <t>CARRINHO COM 2 PNEUS PARA TRANSPORTAR TUBO CONCRETO, ALTURA ATE 1,0 M E DIAMETRO ATE 1000MM, COM ESTRUTURA EM PERFIL OU TUBO METALICO</t>
  </si>
  <si>
    <t>4.042,13</t>
  </si>
  <si>
    <t>CARRINHO DE MAO DE ACO CAPACIDADE 50 A 60 L, PNEU COM CAMARA</t>
  </si>
  <si>
    <t>177,00</t>
  </si>
  <si>
    <t>CARROCERIA FIXA ABERTA DE MADEIRA PARA TRANSPORTE GERAL DE CARGA SECA DIMENSOES APROXIMADAS 2,25 X 4,10 X 0,50 M (INCLUI MONTAGEM, NAO INCLUI CAMINHAO)</t>
  </si>
  <si>
    <t>16.180,00</t>
  </si>
  <si>
    <t>CARROCERIA FIXA ABERTA DE MADEIRA PARA TRANSPORTE GERAL DE CARGA SECA DIMENSOES APROXIMADAS 2,5 X 5,5 X 0,50 M (INCLUI MONTAGEM, NAO INCLUI CAMINHAO)</t>
  </si>
  <si>
    <t>21.950,49</t>
  </si>
  <si>
    <t>CARROCERIA FIXA ABERTA DE MADEIRA PARA TRANSPORTE GERAL DE CARGA SECA DIMENSOES APROXIMADAS 2,5 X 6,00 X 0,50 M (INCLUI MONTAGEM, NAO INCLUI CAMINHAO)</t>
  </si>
  <si>
    <t>23.760,83</t>
  </si>
  <si>
    <t>CARROCERIA FIXA ABERTA DE MADEIRA PARA TRANSPORTE GERAL DE CARGA SECA DIMENSOES APROXIMADAS 2,5 X 6,5 X 0,50 M (INCLUI MONTAGEM, NAO INCLUI CAMINHAO)</t>
  </si>
  <si>
    <t>25.571,18</t>
  </si>
  <si>
    <t>CARROCERIA FIXA ABERTA DE MADEIRA PARA TRANSPORTE GERAL DE CARGA SECA DIMENSOES APROXIMADAS 2,5 X 7,00 X 0,50 M (INCLUI MONTAGEM, NAO INCLUI CAMINHAO)</t>
  </si>
  <si>
    <t>27.381,53</t>
  </si>
  <si>
    <t>CARROCERIA FIXA ABERTA DE MADEIRA PARA TRANSPORTE GERAL DE CARGA SECA DIMENSOES APROXIMADAS 2,5 X 7,5 X 0,50 M (INCLUI MONTAGEM, NAO INCLUI CAMINHAO)</t>
  </si>
  <si>
    <t>31.228,53</t>
  </si>
  <si>
    <t>CARVAO ANTRACITO PARA FILTRO, GRAO VARIANDO DE 0,8 ATE 1,1 MM, COEFICIENTE DE UNIFORMIDADE MENOR QUE 1,7 MM</t>
  </si>
  <si>
    <t xml:space="preserve">T     </t>
  </si>
  <si>
    <t>2.134,76</t>
  </si>
  <si>
    <t>CARVAO ANTRACITO PARA FILTRO, GRAO VARIANDO DE 0,8 ATE 1,1 MM, COEFICIENTE DE UNIFORMIDADE MENOR QUE 1,7 MM (DISTRIBUIDOR)</t>
  </si>
  <si>
    <t>6,01</t>
  </si>
  <si>
    <t>CASCALHO DE CAVA</t>
  </si>
  <si>
    <t>46,31</t>
  </si>
  <si>
    <t>CASCALHO DE RIO</t>
  </si>
  <si>
    <t>74,10</t>
  </si>
  <si>
    <t>CASCALHO LAVADO</t>
  </si>
  <si>
    <t>88,88</t>
  </si>
  <si>
    <t>CAVALETE PARA TALHA COM ESTRUTURA EM TUBO METALICO ALTURA MINIMA 3,2 M EQUIPADO COM RODAS DE BORRACHA PARA MOVIMENTACAO DE TUBOS DE CONCRETO NA CENTRAL DE PREMOLDADOS COM CAPACIDADE DE CARGA DE 3 TONELADAS</t>
  </si>
  <si>
    <t>10.262,90</t>
  </si>
  <si>
    <t>CAVALO MECANICO TRACAO 4X2, PESO BRUTO TOTAL COMBINADO 49000 KG, CAPACIDADE MAXIMA DE TRACAO *66000* KG, POTENCIA *360* CV (INCLUI CABINE E CHASSI, NAO INCLUI SEMIRREBOQUE)</t>
  </si>
  <si>
    <t>606.495,96</t>
  </si>
  <si>
    <t>CAVALO MECANICO TRACAO 4X2, PESO BRUTO TOTAL 16000 KG, CAPACIDADE MAXIMA DE TRACAO *36000* KG, DISTANCIA ENTRE EIXOS *3,56* M, POTENCIA *286* CV (INCLUI CABINE E CHASSI, NAO INCLUI SEMIRREBOQUE)</t>
  </si>
  <si>
    <t>520.154,58</t>
  </si>
  <si>
    <t>CAVALO MECANICO TRACAO 4X2, PESO BRUTO TOTAL 16000 KG, CAPACIDADE MAXIMA DE TRACAO *45000* KG, DISTANCIA ENTRE EIXOS *3,56* M, POTENCIA *330* CV (INCLUI CABINE E CHASSI, NAO INCLUI SEMIRREBOQUE)</t>
  </si>
  <si>
    <t>526.472,22</t>
  </si>
  <si>
    <t>CAVALO MECANICO TRACAO 4X2, PESO BRUTO TOTAL 16000 KG, CAPACIDADE MAXIMA DE TRACAO *80000* KG, POTENCIA *380* CV (INCLUI CABINE E CHASSI, NAO INCLUI SEMIRREBOQUE)</t>
  </si>
  <si>
    <t>598.493,63</t>
  </si>
  <si>
    <t>CAVALO MECANICO TRACAO 6X2, PESO BRUTO TOTAL COMBINADO 56000 KG, CAPACIDADE MAXIMA DE TRACAO *66000* KG, POTENCIA *360* CV (INCLUI CABINE E CHASSI, NAO INCLUI SEMIRREBOQUE)</t>
  </si>
  <si>
    <t>733.902,27</t>
  </si>
  <si>
    <t>CAVOUQUEIRO OU OPERADOR DE PERFURATRIZ / ROMPEDOR</t>
  </si>
  <si>
    <t>8,40</t>
  </si>
  <si>
    <t>CAVOUQUEIRO OU OPERADOR DE PERFURATRIZ / ROMPEDOR (MENSALISTA)</t>
  </si>
  <si>
    <t>1.489,88</t>
  </si>
  <si>
    <t>CENTRALIZADOR DE BARRA DE ACO (CHUMBADOR TIPO CARAMBOLA), PARA ACO ATE 20 MM</t>
  </si>
  <si>
    <t>CENTRO DE MEDICAO AGRUPADA, EM POLICARBONATO / PVC, COM 12 MEDIDORES E PROTECAO GERAL (INCLUI BARRAMENTO, DISJUNTORES E ACESSORIOS DE FIXACAO) (PADRAO CONCESSIONARIA LOCAL)</t>
  </si>
  <si>
    <t>4.834,35</t>
  </si>
  <si>
    <t>CENTRO DE MEDICAO AGRUPADA, EM POLICARBONATO / PVC, COM 16 MEDIDORES E PROTECAO GERAL (INCLUI BARRAMENTO, DISJUNTORES E ACESSORIOS DE FIXACAO) (PADRAO CONCESSIONARIA LOCAL)</t>
  </si>
  <si>
    <t>6.445,80</t>
  </si>
  <si>
    <t>CENTRO DE MEDICAO AGRUPADA, EM POLICARBONATO / PVC, COM 4 MEDIDORES E PROTECAO GERAL (INCLUI BARRAMENTO, DISJUNTORES E ACESSORIOS DE FIXACAO) (PADRAO CONCESSIONARIA LOCAL)</t>
  </si>
  <si>
    <t>1.123,36</t>
  </si>
  <si>
    <t>CENTRO DE MEDICAO AGRUPADA, EM POLICARBONATO / PVC, COM 8 MEDIDORES E PROTECAO GERAL (INCLUI BARRAMENTO, DISJUNTORES E ACESSORIOS DE FIXACAO) (PADRAO CONCESSIONARIA LOCAL)</t>
  </si>
  <si>
    <t>2.479,15</t>
  </si>
  <si>
    <t>CERA LIQUIDA INCOLOR MULTIPISO</t>
  </si>
  <si>
    <t>14,19</t>
  </si>
  <si>
    <t>CHAPA ACO INOX AISI 304 NUMERO 4 (E = 6 MM), ACABAMENTO NUMERO 1 (LAMINADO A QUENTE, FOSCO)</t>
  </si>
  <si>
    <t>1.447,93</t>
  </si>
  <si>
    <t>CHAPA ACO INOX AISI 304 NUMERO 9 (E = 4 MM), ACABAMENTO NUMERO 1 (LAMINADO A QUENTE, FOSCO)</t>
  </si>
  <si>
    <t>965,27</t>
  </si>
  <si>
    <t>CHAPA DE ACO CARBONO GALVANIZADA, PERFURADA (GRADE FUROS) E = 1,5 MM, DIAMETRO DO FURO = 9,52 MM (FUROS ALTERNADOS HORIZ.)</t>
  </si>
  <si>
    <t>40,08</t>
  </si>
  <si>
    <t>CHAPA DE ACO CARBONO LAMINADO A QUENTE, QUALIDADE ESTRUTURAL, BITOLA 3/16", E =4,75 MM (37,29 KG/M2)</t>
  </si>
  <si>
    <t>10,18</t>
  </si>
  <si>
    <t>CHAPA DE ACO FINA A FRIO BITOLA MSG 20, E = 0,90 MM (7,20 KG/M2)</t>
  </si>
  <si>
    <t>11,15</t>
  </si>
  <si>
    <t>CHAPA DE ACO FINA A FRIO BITOLA MSG 24, E = 0,60 MM (4,80 KG/M2)</t>
  </si>
  <si>
    <t>11,88</t>
  </si>
  <si>
    <t>CHAPA DE ACO FINA A FRIO BITOLA MSG 26, E = 0,45 MM (3,60 KG/M2)</t>
  </si>
  <si>
    <t>11,18</t>
  </si>
  <si>
    <t>CHAPA DE ACO FINA A QUENTE BITOLA MSG 13, E = 2,25 MM (18,00 KG/M2)</t>
  </si>
  <si>
    <t>10,35</t>
  </si>
  <si>
    <t>CHAPA DE ACO FINA A QUENTE BITOLA MSG 14, E = 2,00 MM (16,0 KG/M2)</t>
  </si>
  <si>
    <t>10,36</t>
  </si>
  <si>
    <t>CHAPA DE ACO FINA A QUENTE BITOLA MSG 16, E = 1,50 MM (12,00 KG/M2)</t>
  </si>
  <si>
    <t>CHAPA DE ACO FINA A QUENTE BITOLA MSG 18, E = 1,20 MM (9,60 KG/M2)</t>
  </si>
  <si>
    <t>CHAPA DE ACO FINA A QUENTE BITOLA MSG 3/16 ", E = 4,75 MM (38,00 KG/M2)</t>
  </si>
  <si>
    <t>9,22</t>
  </si>
  <si>
    <t>CHAPA DE ACO GALVANIZADA BITOLA GSG 14, E = 1,95 MM (15,60 KG/M2)</t>
  </si>
  <si>
    <t>CHAPA DE ACO GALVANIZADA BITOLA GSG 16, E = 1,55 MM (12,40 KG/M2)</t>
  </si>
  <si>
    <t>CHAPA DE ACO GALVANIZADA BITOLA GSG 18, E = 1,25 MM (10,00 KG/M2)</t>
  </si>
  <si>
    <t>12,65</t>
  </si>
  <si>
    <t>CHAPA DE ACO GALVANIZADA BITOLA GSG 19, E = 1,11 MM (8,88 KG/M2)</t>
  </si>
  <si>
    <t>13,79</t>
  </si>
  <si>
    <t>CHAPA DE ACO GALVANIZADA BITOLA GSG 20, E = 0,95 MM (7,60 KG/M2)</t>
  </si>
  <si>
    <t>12,17</t>
  </si>
  <si>
    <t>CHAPA DE ACO GALVANIZADA BITOLA GSG 22, E = 0,80 MM (6,40 KG/M2)</t>
  </si>
  <si>
    <t>CHAPA DE ACO GALVANIZADA BITOLA GSG 24, E = 0,64 (5,12 KG/M2)</t>
  </si>
  <si>
    <t>CHAPA DE ACO GALVANIZADA BITOLA GSG 26, E = 0,50 MM (4,00 KG/M2)</t>
  </si>
  <si>
    <t>13,83</t>
  </si>
  <si>
    <t>CHAPA DE ACO GALVANIZADA BITOLA GSG 30, E = 0,35 MM (2,80 KG/M2)</t>
  </si>
  <si>
    <t>16,60</t>
  </si>
  <si>
    <t>CHAPA DE ACO GROSSA, ASTM A36, E = 1 " (25,40 MM) 199,18 KG/M2</t>
  </si>
  <si>
    <t>12,06</t>
  </si>
  <si>
    <t>CHAPA DE ACO GROSSA, ASTM A36, E = 1/2 " (12,70 MM) 99,59 KG/M2</t>
  </si>
  <si>
    <t>10,05</t>
  </si>
  <si>
    <t>CHAPA DE ACO GROSSA, ASTM A36, E = 1/4 " (6,35 MM) 49,79 KG/M2</t>
  </si>
  <si>
    <t>9,96</t>
  </si>
  <si>
    <t>CHAPA DE ACO GROSSA, ASTM A36, E = 3/4 " (19,05 MM) 149,39 KG/M2</t>
  </si>
  <si>
    <t>11,48</t>
  </si>
  <si>
    <t>CHAPA DE ACO GROSSA, ASTM A36, E = 3/8 " (9,53 MM) 74,69 KG/M2</t>
  </si>
  <si>
    <t>10,21</t>
  </si>
  <si>
    <t>CHAPA DE ACO GROSSA, ASTM A36, E = 5/8 " (15,88 MM) 124,49 KG/M2</t>
  </si>
  <si>
    <t>11,32</t>
  </si>
  <si>
    <t>CHAPA DE ACO GROSSA, ASTM A36, E = 7/8 " (22,23 MM) 174,28 KG/M2</t>
  </si>
  <si>
    <t>11,70</t>
  </si>
  <si>
    <t>CHAPA DE ACO GROSSA, SAE 1020, BITOLA 1/4", E = 6,35 MM (49,85 KG/M2)</t>
  </si>
  <si>
    <t>10,01</t>
  </si>
  <si>
    <t>CHAPA DE ACO XADREZ PARA PISOS, E = 1/4 " (6,30 MM) 54,53 KG/M2</t>
  </si>
  <si>
    <t>CHAPA DE LAMINADO MELAMINICO, LISO BRILHANTE, DE *1,25 X 3,08* M, E = 0,8 MM</t>
  </si>
  <si>
    <t>38,84</t>
  </si>
  <si>
    <t>CHAPA DE LAMINADO MELAMINICO, LISO FOSCO, DE *1,25 X 3,08* M, E = 0,8 MM</t>
  </si>
  <si>
    <t>44,90</t>
  </si>
  <si>
    <t>CHAPA DE LAMINADO MELAMINICO, TEXTURIZADO, DE *1,25 X 3,08* M, E = 0,8 MM</t>
  </si>
  <si>
    <t>43,25</t>
  </si>
  <si>
    <t>CHAPA DE MADEIRA COMPENSADA NAVAL (COM COLA FENOLICA), E = 10 MM, DE *1,60 X 2,20* M</t>
  </si>
  <si>
    <t>50,37</t>
  </si>
  <si>
    <t>CHAPA DE MADEIRA COMPENSADA NAVAL (COM COLA FENOLICA), E = 12 MM, DE *1,60 X 2,20* M</t>
  </si>
  <si>
    <t>61,40</t>
  </si>
  <si>
    <t>CHAPA DE MADEIRA COMPENSADA NAVAL (COM COLA FENOLICA), E = 15 MM, DE *1,60 X 2,20* M</t>
  </si>
  <si>
    <t>66,42</t>
  </si>
  <si>
    <t>CHAPA DE MADEIRA COMPENSADA NAVAL (COM COLA FENOLICA), E = 18 MM, DE *1,60 X 2,20* M</t>
  </si>
  <si>
    <t>84,55</t>
  </si>
  <si>
    <t>CHAPA DE MADEIRA COMPENSADA NAVAL (COM COLA FENOLICA), E = 20 MM, DE *1,60 X 2,20* M</t>
  </si>
  <si>
    <t>94,29</t>
  </si>
  <si>
    <t>CHAPA DE MADEIRA COMPENSADA NAVAL (COM COLA FENOLICA), E = 25 MM, DE *1,60 X 2,20* M</t>
  </si>
  <si>
    <t>107,45</t>
  </si>
  <si>
    <t>CHAPA DE MADEIRA COMPENSADA NAVAL (COM COLA FENOLICA), E = 4 MM, DE *1,60 X 2,20* M</t>
  </si>
  <si>
    <t>27,67</t>
  </si>
  <si>
    <t>CHAPA DE MADEIRA COMPENSADA NAVAL (COM COLA FENOLICA), E = 6 MM, DE *1,60 X 2,20* M</t>
  </si>
  <si>
    <t>34,18</t>
  </si>
  <si>
    <t>CHAPA DE MADEIRA COMPENSADA PLASTIFICADA PARA FORMA DE CONCRETO, DE 2,20 x 1,10 M, E = 10 MM</t>
  </si>
  <si>
    <t>29,39</t>
  </si>
  <si>
    <t>CHAPA DE MADEIRA COMPENSADA PLASTIFICADA PARA FORMA DE CONCRETO, DE 2,20 x 1,10 M, E = 18 MM</t>
  </si>
  <si>
    <t>47,62</t>
  </si>
  <si>
    <t>CHAPA DE MADEIRA COMPENSADA PLASTIFICADA PARA FORMA DE CONCRETO, DE 2,20 X 1,10 M, E = 12 MM</t>
  </si>
  <si>
    <t>35,12</t>
  </si>
  <si>
    <t>CHAPA DE MADEIRA COMPENSADA RESINADA PARA FORMA DE CONCRETO, DE *2,2 X 1,1* M, E = 14 MM</t>
  </si>
  <si>
    <t>34,88</t>
  </si>
  <si>
    <t>CHAPA DE MADEIRA COMPENSADA RESINADA PARA FORMA DE CONCRETO, DE *2,2 X 1,1* M, E = 17 MM</t>
  </si>
  <si>
    <t>40,41</t>
  </si>
  <si>
    <t>CHAPA DE MDF BRANCO LISO 1 FACE, E = 12 MM, DE *2,75 X 1,85* M</t>
  </si>
  <si>
    <t>CHAPA DE MDF BRANCO LISO 1 FACE, E = 15 MM, DE *2,75 X 1,85* M</t>
  </si>
  <si>
    <t>56,09</t>
  </si>
  <si>
    <t>CHAPA DE MDF BRANCO LISO 1 FACE, E = 18 MM, DE *2,75 X 1,85* M</t>
  </si>
  <si>
    <t>71,18</t>
  </si>
  <si>
    <t>CHAPA DE MDF BRANCO LISO 1 FACE, E = 25 MM, DE *2,75 X 1,85* M</t>
  </si>
  <si>
    <t>102,24</t>
  </si>
  <si>
    <t>CHAPA DE MDF BRANCO LISO 1 FACE, E = 6 MM, DE *2,75 X 1,85* M</t>
  </si>
  <si>
    <t>37,02</t>
  </si>
  <si>
    <t>CHAPA DE MDF BRANCO LISO 1 FACE, E = 9 MM, DE *2,75 X 1,85* M</t>
  </si>
  <si>
    <t>48,38</t>
  </si>
  <si>
    <t>CHAPA DE MDF BRANCO LISO 2 FACES, E = 12 MM, DE *2,75 X 1,85* M</t>
  </si>
  <si>
    <t>53,23</t>
  </si>
  <si>
    <t>CHAPA DE MDF BRANCO LISO 2 FACES, E = 15 MM, DE *2,75 X 1,85* M</t>
  </si>
  <si>
    <t>58,09</t>
  </si>
  <si>
    <t>CHAPA DE MDF BRANCO LISO 2 FACES, E = 18 MM, DE *2,75 X 1,85* M</t>
  </si>
  <si>
    <t>72,11</t>
  </si>
  <si>
    <t>CHAPA DE MDF BRANCO LISO 2 FACES, E = 25 MM, DE *2,75 X 1,85* M</t>
  </si>
  <si>
    <t>108,93</t>
  </si>
  <si>
    <t>CHAPA DE MDF BRANCO LISO 2 FACES, E = 6 MM, DE *2,75 X 1,85* M</t>
  </si>
  <si>
    <t>39,94</t>
  </si>
  <si>
    <t>CHAPA DE MDF BRANCO LISO 2 FACES, E = 9 MM, DE *2,75 X 1,85* M</t>
  </si>
  <si>
    <t>48,85</t>
  </si>
  <si>
    <t>CHAPA DE MDF CRU, E = 12 MM, DE *2,75 X 1,85* M</t>
  </si>
  <si>
    <t>40,77</t>
  </si>
  <si>
    <t>CHAPA DE MDF CRU, E = 15 MM, DE *2,75 X 1,85* M</t>
  </si>
  <si>
    <t>42,99</t>
  </si>
  <si>
    <t>CHAPA DE MDF CRU, E = 18 MM, DE *2,75 X 1,85* M</t>
  </si>
  <si>
    <t>52,46</t>
  </si>
  <si>
    <t>CHAPA DE MDF CRU, E = 20 MM, DE *2,75 X 1,85* M</t>
  </si>
  <si>
    <t>CHAPA DE MDF CRU, E = 25 MM, DE *2,75 X 1,85* M</t>
  </si>
  <si>
    <t>85,04</t>
  </si>
  <si>
    <t>CHAPA DE MDF CRU, E = 6 MM, DE *2,75 X 1,85* M</t>
  </si>
  <si>
    <t>24,48</t>
  </si>
  <si>
    <t>CHAPA DE MDF CRU, E = 9 MM, DE *2,75 X 1,85* M</t>
  </si>
  <si>
    <t>32,91</t>
  </si>
  <si>
    <t>CHAPA EM ACO GALVANIZADO PARA STEEL DECK, COM NERVURAS TRAPEZOIDAIS, LARGURA UTIL DE 915 MM E ESPESSURA DE 0,80 MM</t>
  </si>
  <si>
    <t>121,49</t>
  </si>
  <si>
    <t>CHAPA EM ACO GALVANIZADO PARA STEEL DECK, COM NERVURAS TRAPEZOIDAIS, LARGURA UTIL DE 915 MM E ESPESSURA DE 0,95 MM</t>
  </si>
  <si>
    <t>141,86</t>
  </si>
  <si>
    <t>CHAPA EM ACO GALVANIZADO PARA STEEL DECK, COM NERVURAS TRAPEZOIDAIS, LARGURA UTIL DE 915 MM E ESPESSURA DE 1,25 MM</t>
  </si>
  <si>
    <t>183,97</t>
  </si>
  <si>
    <t>CHAPA PARA EMENDA DE VIGA, EM ACO GROSSO, QUALIDADE ESTRUTURAL, BITOLA 3/16 ", E= 4,75 MM, 4 FUROS, LARGURA 45 MM, COMPRIMENTO 500 MM</t>
  </si>
  <si>
    <t>111,79</t>
  </si>
  <si>
    <t>CHAPA/BOBINA LISA EM ALUMINIO, LIGA 1.200 - H14, QUALQUER ESPESSURA, QUALQUER LARGURA</t>
  </si>
  <si>
    <t>42,16</t>
  </si>
  <si>
    <t>CHAVE BLINDADA TRIPOLAR PARA MOTORES, DO TIPO FACA, COM PORTA FUSIVEL DO TIPO CARTUCHO, CORRENTE NOMINAL DE 100 A, TENSAO NOMINAL DE 250 V</t>
  </si>
  <si>
    <t>576,63</t>
  </si>
  <si>
    <t>CHAVE BLINDADA TRIPOLAR PARA MOTORES, DO TIPO FACA, COM PORTA FUSIVEL DO TIPO CARTUCHO, CORRENTE NOMINAL DE 30 A, TENSAO NOMINAL DE 250 V</t>
  </si>
  <si>
    <t>195,00</t>
  </si>
  <si>
    <t>CHAVE BLINDADA TRIPOLAR PARA MOTORES, DO TIPO FACA, COM PORTA FUSIVEL DO TIPO CARTUCHO, CORRENTE NOMINAL DE 60 A, TENSAO NOMINAL DE 250 V</t>
  </si>
  <si>
    <t>306,47</t>
  </si>
  <si>
    <t>CHAVE DE PARTIDA DIRETA TRIFASICA, COM CAIXA TERMOPLASTICA, COM FUSIVEL DE 25 A, PARA MOTOR COM POTENCIA DE 7,5 CV E TENSAO DE 380 V</t>
  </si>
  <si>
    <t>457,71</t>
  </si>
  <si>
    <t>CHAVE DE PARTIDA DIRETA TRIFASICA, COM CAIXA TERMOPLASTICA, COM FUSIVEL DE 35 A, PARA MOTOR COM POTENCIA DE 5 CV E TENSAO DE 220 V</t>
  </si>
  <si>
    <t>255,55</t>
  </si>
  <si>
    <t>CHAVE DE PARTIDA DIRETA TRIFASICA, COM CAIXA TERMOPLASTICA, COM FUSIVEL DE 63 A, PARA MOTOR COM POTENCIA DE 10 CV E TENSAO DE 220 V</t>
  </si>
  <si>
    <t>403,12</t>
  </si>
  <si>
    <t>CHAVE DUPLA PARA CONEXOES TIPO STORZ, ENGATE RAPIDO 1 1/2" X 2 1/2", EM LATAO, PARA INSTALACAO PREDIAL COMBATE A INCENDIO</t>
  </si>
  <si>
    <t>15,85</t>
  </si>
  <si>
    <t>CHAVE FUSIVEL PARA REDES DE DISTRIBUICAO, TENSAO DE 15,0 KV, CORRENTE NOMINAL DO PORTA FUSIVEL DE 100 A, CAPACIDADE DE INTERRUPCAO SIMETRICA DE 7,10 KA, CAPACIDADE DE INTERRUPCAO ASSIMETRICA 10,00 KA</t>
  </si>
  <si>
    <t>274,65</t>
  </si>
  <si>
    <t>CHAVE SECCIONADORA-FUSIVEL BLINDADA TRIPOLAR, ABERTURA COM CARGA, PARA FUSIVEL NH00, CORRENTE NOMINAL DE 160 A, TENSAO DE 500 V</t>
  </si>
  <si>
    <t>297,92</t>
  </si>
  <si>
    <t>CHAVE SECCIONADORA-FUSIVEL BLINDADA TRIPOLAR, ABERTURA COM CARGA, PARA FUSIVEL NH01, CORRENTE NOMINAL DE 250 A, TENSAO DE 500 V</t>
  </si>
  <si>
    <t>412,99</t>
  </si>
  <si>
    <t>CHUMBADOR DE ACO TIPO PARABOLT, * 5/8" X 200* MM,  COM PORCA E ARRUELA</t>
  </si>
  <si>
    <t>14,82</t>
  </si>
  <si>
    <t>CHUMBADOR DE ACO, DIAMETRO 1/2", COMPRIMENTO 75 MM</t>
  </si>
  <si>
    <t>7,68</t>
  </si>
  <si>
    <t>CHUMBADOR DE ACO, DIAMETRO 5/8", COMPRIMENTO 6", COM PORCA</t>
  </si>
  <si>
    <t>CHUMBADOR DE ACO, 1" X 600 MM, PARA POSTES DE ACO COM BASE, INCLUSO PORCA E ARRUELA</t>
  </si>
  <si>
    <t>187,31</t>
  </si>
  <si>
    <t>0,86</t>
  </si>
  <si>
    <t>CHUVEIRO COMUM EM PLASTICO BRANCO, COM CANO, 3 TEMPERATURAS, 5500 W (110/220 V)</t>
  </si>
  <si>
    <t>71,49</t>
  </si>
  <si>
    <t>CHUVEIRO COMUM EM PLASTICO CROMADO, COM CANO, 4 TEMPERATURAS (110/220 V)</t>
  </si>
  <si>
    <t>231,25</t>
  </si>
  <si>
    <t>CIMENTO ASFALTICO DE PETROLEO A GRANEL (CAP) 50/70 (COLETADO CAIXA NA ANP ACRESCIDO DE ICMS)</t>
  </si>
  <si>
    <t>4.739,56</t>
  </si>
  <si>
    <t>2,07</t>
  </si>
  <si>
    <t>CIMENTO IMPERMEABILIZANTE DE PEGA ULTRARRAPIDA PARA TAMPONAMENTOS</t>
  </si>
  <si>
    <t>12,72</t>
  </si>
  <si>
    <t>0,66</t>
  </si>
  <si>
    <t>CIMENTO PORTLAND DE ALTO FORNO (AF) CP III-40</t>
  </si>
  <si>
    <t>CIMENTO PORTLAND ESTRUTURAL BRANCO CPB-32</t>
  </si>
  <si>
    <t>2,49</t>
  </si>
  <si>
    <t>CIMENTO PORTLAND POZOLANICO CP IV-32</t>
  </si>
  <si>
    <t>37,22</t>
  </si>
  <si>
    <t>CINTA CIRCULAR EM ACO GALVANIZADO DE 210 MM DE DIAMETRO PARA INSTALACAO DE TRANSFORMADOR EM POSTE DE CONCRETO</t>
  </si>
  <si>
    <t>44,34</t>
  </si>
  <si>
    <t>CINTURAO DE SEGURANCA TIPO PARAQUEDISTA, FIVELA EM ACO, AJUSTE NO SUSPENSARIO, CINTURA E PERNAS</t>
  </si>
  <si>
    <t>COBRE ELETROLITICO EM BARRA OU CHAPA</t>
  </si>
  <si>
    <t>127,86</t>
  </si>
  <si>
    <t>COLA A BASE DE RESINA SINTETICA PARA CHAPA DE LAMINADO MELAMINICO</t>
  </si>
  <si>
    <t>38,94</t>
  </si>
  <si>
    <t>COLA BRANCA BASE PVA</t>
  </si>
  <si>
    <t>16,20</t>
  </si>
  <si>
    <t>COLA PARA TUBOS E MANTAS ELASTOMERICAS, A BASE DE SOLVENTE</t>
  </si>
  <si>
    <t>55,09</t>
  </si>
  <si>
    <t>COLAR DE TOMADA EM POLIPROPILENO, PP, COM PARAFUSOS, PARA PEAD, 63 X 1/2" - LIGACAO PREDIAL DE AGUA</t>
  </si>
  <si>
    <t>19,10</t>
  </si>
  <si>
    <t>COLAR DE TOMADA EM POLIPROPILENO, PP, COM PARAFUSOS, PARA PEAD, 63 X 3/4" - LIGACAO PREDIAL DE AGUA</t>
  </si>
  <si>
    <t>19,62</t>
  </si>
  <si>
    <t>COLAR TOMADA PVC, COM TRAVAS, SAIDA COM ROSCA, DE 110 MM X 1/2" OU 110 MM X 3/4", PARA LIGACAO PREDIAL DE AGUA</t>
  </si>
  <si>
    <t>21,86</t>
  </si>
  <si>
    <t>COLAR TOMADA PVC, COM TRAVAS, SAIDA COM ROSCA, DE 32 MM X 1/2" OU 32 MM X 3/4", PARA LIGACAO PREDIAL DE AGUA</t>
  </si>
  <si>
    <t>7,56</t>
  </si>
  <si>
    <t>COLAR TOMADA PVC, COM TRAVAS, SAIDA COM ROSCA, DE 40 MM X 1/2" OU 40 MM X 3/4", PARA LIGACAO PREDIAL DE AGUA</t>
  </si>
  <si>
    <t>COLAR TOMADA PVC, COM TRAVAS, SAIDA COM ROSCA, DE 50 MM X 1/2" OU 50 MM X 3/4", PARA LIGACAO PREDIAL DE AGUA</t>
  </si>
  <si>
    <t>11,75</t>
  </si>
  <si>
    <t>COLAR TOMADA PVC, COM TRAVAS, SAIDA COM ROSCA, DE 60 MM X 1/2" OU 60 MM X 3/4", PARA LIGACAO PREDIAL DE AGUA</t>
  </si>
  <si>
    <t>11,50</t>
  </si>
  <si>
    <t>COLAR TOMADA PVC, COM TRAVAS, SAIDA COM ROSCA, DE 75 MM X 1/2" OU 75 MM X 3/4", PARA LIGACAO PREDIAL DE AGUA</t>
  </si>
  <si>
    <t>16,98</t>
  </si>
  <si>
    <t>COLAR TOMADA PVC, COM TRAVAS, SAIDA COM ROSCA, DE 85 MM X 1/2" OU 85 MM X 3/4", PARA LIGACAO PREDIAL DE AGUA</t>
  </si>
  <si>
    <t>14,39</t>
  </si>
  <si>
    <t>COLAR TOMADA PVC, COM TRAVAS, SAIDA ROSCAVEL COM BUCHA DE LATAO, DE 110 MM X 1/2" OU 110 MM X 3/4", PARA LIGACAO PREDIAL DE AGUA</t>
  </si>
  <si>
    <t>26,18</t>
  </si>
  <si>
    <t>COLAR TOMADA PVC, COM TRAVAS, SAIDA ROSCAVEL COM BUCHA DE LATAO, DE 60 MM X 1/2" OU 60 MM X 3/4", PARA LIGACAO PREDIAL DE AGUA</t>
  </si>
  <si>
    <t>17,36</t>
  </si>
  <si>
    <t>COLAR TOMADA PVC, COM TRAVAS, SAIDA ROSCAVEL COM BUCHA DE LATAO, DE 75 MM X 1/2" OU 75 MM X 3/4", PARA LIGACAO PREDIAL DE AGUA</t>
  </si>
  <si>
    <t>21,65</t>
  </si>
  <si>
    <t>COLAR TOMADA PVC, COM TRAVAS, SAIDA ROSCAVEL COM BUCHA DE LATAO, DE 85 MM X 1/2" OU 85 MM X 3/4", PARA LIGACAO PREDIAL DE AGUA</t>
  </si>
  <si>
    <t>23,01</t>
  </si>
  <si>
    <t>COMPACTADOR DE SOLO A PERCUSSAO (SOQUETE), COM MOTOR GASOLINA DE 4 TEMPOS, PESO ENTRE 55 E 65 KG, FORCA DE IMPACTO DE 1.000 A 1.500 KGF, FREQUENCIA DE 600 A 700 GOLPES POR MINUTO, VELOCIDADE DE TRABALHO ENTRE 10 E 15 M/MIN, POTENCIA ENTRE 2,00 E 3,00 HP</t>
  </si>
  <si>
    <t>10.744,50</t>
  </si>
  <si>
    <t>COMPACTADOR DE SOLO TIPO PLACA VIBRATORIA REVERSIVEL, A GASOLINA, 4 TEMPOS, PESO DE 125 A 150 KG, FORCA CENTRIFUGA DE 2500 A 2800 KGF, LARG. TRABALHO DE 400 A 450 MM, FREQ VIBRACAO DE 4300 A 4500 RPM, VELOC. TRABALHO DE 15 A 20 M/MIN, POT. DE 5,5 A 6,0 HP</t>
  </si>
  <si>
    <t>9.019,92</t>
  </si>
  <si>
    <t>COMPACTADOR DE SOLO TIPO PLACA VIBRATORIA REVERSIVEL, A GASOLINA, 4 TEMPOS, PESO DE 150 A 175 KG, FORCA CENTRIFUGA DE 2800 A 3100 KGF, LARG. TRABALHO DE 450 A 520 MM, FREQ VIBRACAO DE 4000 A 4300 RPM, VELOC. TRABALHO DE 15 A 20 M/MIN, POT. DE 6,0 A 7,0 HP</t>
  </si>
  <si>
    <t>7.785,86</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</si>
  <si>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</si>
  <si>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6.018,77</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</si>
  <si>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</si>
  <si>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106.420,14</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</si>
  <si>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</si>
  <si>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14.010,91</t>
  </si>
  <si>
    <t>COMPACTADOR DE SOLOS DE PERCURSAO (SOQUETE) COM MOTOR A GASOLINA 4 TEMPOS DE 4 HP (4 CV)</t>
  </si>
  <si>
    <t>13.313,83</t>
  </si>
  <si>
    <t>COMPRESSOR DE AR ESTACIONARIO, VAZAO 620 PCM, PRESSAO EFETIVA DE TRABALHO 109 PSI, MOTOR ELETRICO, POTENCIA 127 CV</t>
  </si>
  <si>
    <t>127.758,92</t>
  </si>
  <si>
    <t>COMPRESSOR DE AR REBOCAVEL VAZAO 400 PCM, PRESSAO EFETIVA DE TRABALHO 102 PSI, MOTOR DIESEL, POTENCIA 110 CV</t>
  </si>
  <si>
    <t>102.953,34</t>
  </si>
  <si>
    <t>COMPRESSOR DE AR REBOCAVEL VAZAO 748 PCM, PRESSAO EFETIVA DE TRABALHO 102 PSI, MOTOR DIESEL, POTENCIA 210 CV</t>
  </si>
  <si>
    <t>220.409,21</t>
  </si>
  <si>
    <t>COMPRESSOR DE AR REBOCAVEL VAZAO 860 PCM, PRESSAO EFETIVA DE TRABALHO 102 PSI, MOTOR DIESEL, POTENCIA 250 CV</t>
  </si>
  <si>
    <t>239.409,80</t>
  </si>
  <si>
    <t>COMPRESSOR DE AR REBOCAVEL, VAZAO *89* PCM, PRESSAO EFETIVA DE TRABALHO *102* PSI, MOTOR DIESEL, POTENCIA *20* CV</t>
  </si>
  <si>
    <t>86.568,50</t>
  </si>
  <si>
    <t>COMPRESSOR DE AR REBOCAVEL, VAZAO 152 PCM, PRESSAO EFETIVA DE TRABALHO 102 PSI, MOTOR DIESEL, POTENCIA 31,5 KW</t>
  </si>
  <si>
    <t>55.740,74</t>
  </si>
  <si>
    <t>COMPRESSOR DE AR REBOCAVEL, VAZAO 189 PCM, PRESSAO EFETIVA DE TRABALHO 102 PSI, MOTOR DIESEL, POTENCIA 63 CV</t>
  </si>
  <si>
    <t>64.825,82</t>
  </si>
  <si>
    <t>COMPRESSOR DE AR REBOCAVEL, VAZAO 250 PCM, PRESSAO EFETIVA DE TRABALHO 102 PSI, MOTOR DIESEL, POTENCIA 81 CV</t>
  </si>
  <si>
    <t>86.816,91</t>
  </si>
  <si>
    <t>CONCERTINA CLIPADA (DUPLA) EM ACO GALVANIZADO DE ALTA RESISTENCIA, COM ESPIRAL DE 300 MM, D = 2,76 MM</t>
  </si>
  <si>
    <t>20,84</t>
  </si>
  <si>
    <t>CONCERTINA SIMPLES EM ACO GALVANIZADO DE ALTA RESISTENCIA, COM ESPIRAL DE 300 MM, D = 2,76 MM</t>
  </si>
  <si>
    <t>14,90</t>
  </si>
  <si>
    <t>CONCRETO AUTOADENSAVEL (CAA) CLASSE DE RESISTENCIA C15, ESPALHAMENTO SF2, INCLUI SERVICO DE BOMBEAMENTO (NBR 15823)</t>
  </si>
  <si>
    <t>534,49</t>
  </si>
  <si>
    <t>CONCRETO AUTOADENSAVEL (CAA) CLASSE DE RESISTENCIA C20, ESPALHAMENTO SF2, INCLUI SERVICO DE BOMBEAMENTO (NBR 15823)</t>
  </si>
  <si>
    <t>555,41</t>
  </si>
  <si>
    <t>CONCRETO AUTOADENSAVEL (CAA) CLASSE DE RESISTENCIA C25, ESPALHAMENTO SF2, INCLUI SERVICO DE BOMBEAMENTO (NBR 15823)</t>
  </si>
  <si>
    <t>561,64</t>
  </si>
  <si>
    <t>CONCRETO AUTOADENSAVEL (CAA) CLASSE DE RESISTENCIA C30, ESPALHAMENTO SF2, INCLUI SERVICO DE BOMBEAMENTO (NBR 15823)</t>
  </si>
  <si>
    <t>577,92</t>
  </si>
  <si>
    <t>CONCRETO BETUMINOSO USINADO A QUENTE (CBUQ) PARA PAVIMENTACAO ASFALTICA, PADRAO DNIT, FAIXA C, COM CAP 30/45 - AQUISICAO POSTO USINA</t>
  </si>
  <si>
    <t>410,99</t>
  </si>
  <si>
    <t>CONCRETO BETUMINOSO USINADO A QUENTE (CBUQ) PARA PAVIMENTACAO ASFALTICA, PADRAO DNIT, FAIXA C, COM CAP 50/70 - AQUISICAO POSTO USINA</t>
  </si>
  <si>
    <t>419,00</t>
  </si>
  <si>
    <t>CONCRETO BETUMINOSO USINADO A QUENTE (CBUQ) PARA PAVIMENTACAO ASFALTICA, PADRAO DNIT, PARA BINDER, COM CAP 50/70 - AQUISICAO POSTO USINA</t>
  </si>
  <si>
    <t>405,93</t>
  </si>
  <si>
    <t>CONCRETO USINADO BOMBEAVEL, CLASSE DE RESISTENCIA C20, COM BRITA 0 E 1, SLUMP = 100 +/- 20 MM, EXCLUI SERVICO DE BOMBEAMENTO (NBR 8953)</t>
  </si>
  <si>
    <t>475,00</t>
  </si>
  <si>
    <t>CONCRETO USINADO BOMBEAVEL, CLASSE DE RESISTENCIA C20, COM BRITA 0 E 1, SLUMP = 100 +/- 20 MM, INCLUI SERVICO DE BOMBEAMENTO (NBR 8953)</t>
  </si>
  <si>
    <t>512,80</t>
  </si>
  <si>
    <t>CONCRETO USINADO BOMBEAVEL, CLASSE DE RESISTENCIA C20, COM BRITA 0 E 1, SLUMP = 130 +/- 20 MM, EXCLUI SERVICO DE BOMBEAMENTO (NBR 8953)</t>
  </si>
  <si>
    <t>492,00</t>
  </si>
  <si>
    <t>CONCRETO USINADO BOMBEAVEL, CLASSE DE RESISTENCIA C20, COM BRITA 0 E 1, SLUMP = 190 +/- 20 MM, INCLUI SERVICO DE BOMBEAMENTO (NBR 8953)</t>
  </si>
  <si>
    <t>563,84</t>
  </si>
  <si>
    <t>CONCRETO USINADO BOMBEAVEL, CLASSE DE RESISTENCIA C20, COM BRITA 0, SLUMP = 220 +/- 20 MM, INCLUI SERVICO DE BOMBEAMENTO (NBR 8953)</t>
  </si>
  <si>
    <t>572,02</t>
  </si>
  <si>
    <t>CONCRETO USINADO BOMBEAVEL, CLASSE DE RESISTENCIA C25, COM BRITA 0 E 1, SLUMP = 100 +/- 20 MM, EXCLUI SERVICO DE BOMBEAMENTO (NBR 8953)</t>
  </si>
  <si>
    <t>488,38</t>
  </si>
  <si>
    <t>529,09</t>
  </si>
  <si>
    <t>CONCRETO USINADO BOMBEAVEL, CLASSE DE RESISTENCIA C25, COM BRITA 0 E 1, SLUMP = 130 +/- 20 MM, EXCLUI SERVICO DE BOMBEAMENTO (NBR 8953)</t>
  </si>
  <si>
    <t>507,18</t>
  </si>
  <si>
    <t>CONCRETO USINADO BOMBEAVEL, CLASSE DE RESISTENCIA C25, COM BRITA 0 E 1, SLUMP = 190 +/- 20 MM, EXCLUI SERVICO DE BOMBEAMENTO (NBR 8953)</t>
  </si>
  <si>
    <t>561,40</t>
  </si>
  <si>
    <t>CONCRETO USINADO BOMBEAVEL, CLASSE DE RESISTENCIA C30, COM BRITA 0 E 1, SLUMP = 100 +/- 20 MM, EXCLUI SERVICO DE BOMBEAMENTO (NBR 8953)</t>
  </si>
  <si>
    <t>504,67</t>
  </si>
  <si>
    <t>CONCRETO USINADO BOMBEAVEL, CLASSE DE RESISTENCIA C30, COM BRITA 0 E 1, SLUMP = 100 +/- 20 MM, INCLUI SERVICO DE BOMBEAMENTO (NBR 8953)</t>
  </si>
  <si>
    <t>545,36</t>
  </si>
  <si>
    <t>CONCRETO USINADO BOMBEAVEL, CLASSE DE RESISTENCIA C30, COM BRITA 0 E 1, SLUMP = 130 +/- 20 MM, EXCLUI SERVICO DE BOMBEAMENTO (NBR 8953)</t>
  </si>
  <si>
    <t>535,55</t>
  </si>
  <si>
    <t>CONCRETO USINADO BOMBEAVEL, CLASSE DE RESISTENCIA C30, COM BRITA 0 E 1, SLUMP = 190 +/- 20 MM, EXCLUI SERVICO DE BOMBEAMENTO (NBR 8953)</t>
  </si>
  <si>
    <t>565,22</t>
  </si>
  <si>
    <t>CONCRETO USINADO BOMBEAVEL, CLASSE DE RESISTENCIA C30, COM BRITA 0 E 1, SLUMP = 220 +/- 30 MM, EXCLUI SERVICO DE BOMBEAMENTO (NBR 8953)</t>
  </si>
  <si>
    <t>589,37</t>
  </si>
  <si>
    <t>CONCRETO USINADO BOMBEAVEL, CLASSE DE RESISTENCIA C35, COM BRITA 0 E 1, SLUMP = 100 +/- 20 MM, EXCLUI SERVICO DE BOMBEAMENTO (NBR 8953)</t>
  </si>
  <si>
    <t>520,94</t>
  </si>
  <si>
    <t>CONCRETO USINADO BOMBEAVEL, CLASSE DE RESISTENCIA C35, COM BRITA 0 E 1, SLUMP = 100 +/- 20 MM, INCLUI SERVICO DE BOMBEAMENTO (NBR 8953)</t>
  </si>
  <si>
    <t>CONCRETO USINADO BOMBEAVEL, CLASSE DE RESISTENCIA C40, COM BRITA 0 E 1, SLUMP = 100 +/- 20 MM, EXCLUI SERVICO DE BOMBEAMENTO (NBR 8953)</t>
  </si>
  <si>
    <t>543,43</t>
  </si>
  <si>
    <t>CONCRETO USINADO BOMBEAVEL, CLASSE DE RESISTENCIA C40, COM BRITA 0 E 1, SLUMP = 100 +/- 20 MM, INCLUI SERVICO DE BOMBEAMENTO (NBR 8953)</t>
  </si>
  <si>
    <t>CONCRETO USINADO BOMBEAVEL, CLASSE DE RESISTENCIA C45, COM BRITA 0 E 1, SLUMP = 100 +/- 20 MM, INCLUI SERVICO DE BOMBEAMENTO (NBR 8953)</t>
  </si>
  <si>
    <t>603,86</t>
  </si>
  <si>
    <t>CONCRETO USINADO BOMBEAVEL, CLASSE DE RESISTENCIA C50, COM BRITA 0 E 1, SLUMP = 100 +/- 20 MM, INCLUI SERVICO DE BOMBEAMENTO (NBR 8953)</t>
  </si>
  <si>
    <t>645,18</t>
  </si>
  <si>
    <t>CONCRETO USINADO BOMBEAVEL, CLASSE DE RESISTENCIA C60, COM BRITA 0 E 1, SLUMP = 100 +/- 20 MM, INCLUI SERVICO DE BOMBEAMENTO (NBR 8953)</t>
  </si>
  <si>
    <t>689,95</t>
  </si>
  <si>
    <t>CONCRETO USINADO CONVENCIONAL (NAO BOMBEAVEL) CLASSE DE RESISTENCIA C10, COM BRITA 1 E 2, SLUMP = 80 MM +/- 10 MM (NBR 8953)</t>
  </si>
  <si>
    <t>448,50</t>
  </si>
  <si>
    <t>CONCRETO USINADO CONVENCIONAL (NAO BOMBEAVEL) CLASSE DE RESISTENCIA C15, COM BRITA 1 E 2, SLUMP = 80 MM +/- 10 MM (NBR 8953)</t>
  </si>
  <si>
    <t>455,83</t>
  </si>
  <si>
    <t>CONDULETE DE ALUMINIO TIPO B, PARA ELETRODUTO ROSCAVEL DE 1/2", COM TAMPA CEGA</t>
  </si>
  <si>
    <t>CONDULETE DE ALUMINIO TIPO B, PARA ELETRODUTO ROSCAVEL DE 1", COM TAMPA CEGA</t>
  </si>
  <si>
    <t>12,38</t>
  </si>
  <si>
    <t>CONDULETE DE ALUMINIO TIPO B, PARA ELETRODUTO ROSCAVEL DE 3/4", COM TAMPA CEGA</t>
  </si>
  <si>
    <t>9,67</t>
  </si>
  <si>
    <t>CONDULETE DE ALUMINIO TIPO C, PARA ELETRODUTO ROSCAVEL DE 1/2", COM TAMPA CEGA</t>
  </si>
  <si>
    <t>7,28</t>
  </si>
  <si>
    <t>CONDULETE DE ALUMINIO TIPO C, PARA ELETRODUTO ROSCAVEL DE 1", COM TAMPA CEGA</t>
  </si>
  <si>
    <t>12,81</t>
  </si>
  <si>
    <t>CONDULETE DE ALUMINIO TIPO C, PARA ELETRODUTO ROSCAVEL DE 3/4", COM TAMPA CEGA</t>
  </si>
  <si>
    <t>10,25</t>
  </si>
  <si>
    <t>CONDULETE DE ALUMINIO TIPO C, PARA ELETRODUTO ROSCAVEL DE 4", COM TAMPA CEGA</t>
  </si>
  <si>
    <t>169,92</t>
  </si>
  <si>
    <t>CONDULETE DE ALUMINIO TIPO E, PARA ELETRODUTO ROSCAVEL DE 1  1/4", COM TAMPA CEGA</t>
  </si>
  <si>
    <t>17,10</t>
  </si>
  <si>
    <t>CONDULETE DE ALUMINIO TIPO E, PARA ELETRODUTO ROSCAVEL DE 1 1/2", COM TAMPA CEGA</t>
  </si>
  <si>
    <t>22,73</t>
  </si>
  <si>
    <t>CONDULETE DE ALUMINIO TIPO E, PARA ELETRODUTO ROSCAVEL DE 1/2", COM TAMPA CEGA</t>
  </si>
  <si>
    <t>8,29</t>
  </si>
  <si>
    <t>CONDULETE DE ALUMINIO TIPO E, PARA ELETRODUTO ROSCAVEL DE 1", COM TAMPA CEGA</t>
  </si>
  <si>
    <t>CONDULETE DE ALUMINIO TIPO E, PARA ELETRODUTO ROSCAVEL DE 2", COM TAMPA CEGA</t>
  </si>
  <si>
    <t>33,34</t>
  </si>
  <si>
    <t>CONDULETE DE ALUMINIO TIPO E, PARA ELETRODUTO ROSCAVEL DE 3/4", COM TAMPA CEGA</t>
  </si>
  <si>
    <t>8,30</t>
  </si>
  <si>
    <t>CONDULETE DE ALUMINIO TIPO E, PARA ELETRODUTO ROSCAVEL DE 3", COM TAMPA CEGA</t>
  </si>
  <si>
    <t>CONDULETE DE ALUMINIO TIPO E, PARA ELETRODUTO ROSCAVEL DE 4", COM TAMPA CEGA</t>
  </si>
  <si>
    <t>154,23</t>
  </si>
  <si>
    <t>CONDULETE DE ALUMINIO TIPO LR, PARA ELETRODUTO ROSCAVEL DE 1 1/2", COM TAMPA CEGA</t>
  </si>
  <si>
    <t>26,28</t>
  </si>
  <si>
    <t>CONDULETE DE ALUMINIO TIPO LR, PARA ELETRODUTO ROSCAVEL DE 1 1/4", COM TAMPA CEGA</t>
  </si>
  <si>
    <t>20,88</t>
  </si>
  <si>
    <t>CONDULETE DE ALUMINIO TIPO LR, PARA ELETRODUTO ROSCAVEL DE 1/2", COM TAMPA CEGA</t>
  </si>
  <si>
    <t>8,04</t>
  </si>
  <si>
    <t>CONDULETE DE ALUMINIO TIPO LR, PARA ELETRODUTO ROSCAVEL DE 1", COM TAMPA CEGA</t>
  </si>
  <si>
    <t>13,48</t>
  </si>
  <si>
    <t>CONDULETE DE ALUMINIO TIPO LR, PARA ELETRODUTO ROSCAVEL DE 2", COM TAMPA CEGA</t>
  </si>
  <si>
    <t>40,03</t>
  </si>
  <si>
    <t>CONDULETE DE ALUMINIO TIPO LR, PARA ELETRODUTO ROSCAVEL DE 3/4", COM TAMPA CEGA</t>
  </si>
  <si>
    <t>8,58</t>
  </si>
  <si>
    <t>CONDULETE DE ALUMINIO TIPO LR, PARA ELETRODUTO ROSCAVEL DE 3", COM TAMPA CEGA</t>
  </si>
  <si>
    <t>118,39</t>
  </si>
  <si>
    <t>CONDULETE DE ALUMINIO TIPO LR, PARA ELETRODUTO ROSCAVEL DE 4", COM TAMPA CEGA</t>
  </si>
  <si>
    <t>184,71</t>
  </si>
  <si>
    <t>CONDULETE DE ALUMINIO TIPO T, PARA ELETRODUTO ROSCAVEL DE 1 1/2", COM TAMPA CEGA</t>
  </si>
  <si>
    <t>31,49</t>
  </si>
  <si>
    <t>CONDULETE DE ALUMINIO TIPO T, PARA ELETRODUTO ROSCAVEL DE 1 1/4", COM TAMPA CEGA</t>
  </si>
  <si>
    <t>CONDULETE DE ALUMINIO TIPO T, PARA ELETRODUTO ROSCAVEL DE 1/2", COM TAMPA CEGA</t>
  </si>
  <si>
    <t>CONDULETE DE ALUMINIO TIPO T, PARA ELETRODUTO ROSCAVEL DE 1", COM TAMPA CEGA</t>
  </si>
  <si>
    <t>15,93</t>
  </si>
  <si>
    <t>CONDULETE DE ALUMINIO TIPO T, PARA ELETRODUTO ROSCAVEL DE 2", COM TAMPA CEGA</t>
  </si>
  <si>
    <t>42,66</t>
  </si>
  <si>
    <t>CONDULETE DE ALUMINIO TIPO T, PARA ELETRODUTO ROSCAVEL DE 3/4", COM TAMPA CEGA</t>
  </si>
  <si>
    <t>CONDULETE DE ALUMINIO TIPO T, PARA ELETRODUTO ROSCAVEL DE 3", COM TAMPA CEGA</t>
  </si>
  <si>
    <t>133,21</t>
  </si>
  <si>
    <t>CONDULETE DE ALUMINIO TIPO T, PARA ELETRODUTO ROSCAVEL DE 4", COM TAMPA CEGA</t>
  </si>
  <si>
    <t>182,80</t>
  </si>
  <si>
    <t>CONDULETE DE ALUMINIO TIPO TB, PARA ELETRODUTO ROSCAVEL DE 3", COM TAMPA CEGA</t>
  </si>
  <si>
    <t>98,08</t>
  </si>
  <si>
    <t>CONDULETE DE ALUMINIO TIPO X, PARA ELETRODUTO ROSCAVEL DE 1 1/2", COM TAMPA CEGA</t>
  </si>
  <si>
    <t>29,20</t>
  </si>
  <si>
    <t>CONDULETE DE ALUMINIO TIPO X, PARA ELETRODUTO ROSCAVEL DE 1 1/4", COM TAMPA CEGA</t>
  </si>
  <si>
    <t>25,03</t>
  </si>
  <si>
    <t>CONDULETE DE ALUMINIO TIPO X, PARA ELETRODUTO ROSCAVEL DE 1/2", COM TAMPA CEGA</t>
  </si>
  <si>
    <t>CONDULETE DE ALUMINIO TIPO X, PARA ELETRODUTO ROSCAVEL DE 1", COM TAMPA CEGA</t>
  </si>
  <si>
    <t>15,25</t>
  </si>
  <si>
    <t>CONDULETE DE ALUMINIO TIPO X, PARA ELETRODUTO ROSCAVEL DE 2", COM TAMPA CEGA</t>
  </si>
  <si>
    <t>45,10</t>
  </si>
  <si>
    <t>CONDULETE DE ALUMINIO TIPO X, PARA ELETRODUTO ROSCAVEL DE 3/4", COM TAMPA CEGA</t>
  </si>
  <si>
    <t>13,06</t>
  </si>
  <si>
    <t>CONDULETE DE ALUMINIO TIPO X, PARA ELETRODUTO ROSCAVEL DE 3", COM TAMPA CEGA</t>
  </si>
  <si>
    <t>109,69</t>
  </si>
  <si>
    <t>CONDULETE DE ALUMINIO TIPO X, PARA ELETRODUTO ROSCAVEL DE 4", COM TAMPA CEGA</t>
  </si>
  <si>
    <t>182,61</t>
  </si>
  <si>
    <t>CONDULETE EM PVC, TIPO "B", SEM TAMPA, DE 1/2" OU 3/4"</t>
  </si>
  <si>
    <t>8,45</t>
  </si>
  <si>
    <t>CONDULETE EM PVC, TIPO "B", SEM TAMPA, DE 1"</t>
  </si>
  <si>
    <t>CONDULETE EM PVC, TIPO "C", SEM TAMPA, DE 1/2"</t>
  </si>
  <si>
    <t>9,30</t>
  </si>
  <si>
    <t>CONDULETE EM PVC, TIPO "C", SEM TAMPA, DE 1"</t>
  </si>
  <si>
    <t>CONDULETE EM PVC, TIPO "C", SEM TAMPA, DE 3/4"</t>
  </si>
  <si>
    <t>8,27</t>
  </si>
  <si>
    <t>CONDULETE EM PVC, TIPO "E", SEM TAMPA, DE 1/2"</t>
  </si>
  <si>
    <t>8,06</t>
  </si>
  <si>
    <t>CONDULETE EM PVC, TIPO "E", SEM TAMPA, DE 1"</t>
  </si>
  <si>
    <t>9,33</t>
  </si>
  <si>
    <t>CONDULETE EM PVC, TIPO "E", SEM TAMPA, DE 3/4"</t>
  </si>
  <si>
    <t>7,42</t>
  </si>
  <si>
    <t>CONDULETE EM PVC, TIPO "LB", SEM TAMPA, DE 1/2" OU 3/4"</t>
  </si>
  <si>
    <t>9,31</t>
  </si>
  <si>
    <t>CONDULETE EM PVC, TIPO "LB", SEM TAMPA, DE 1"</t>
  </si>
  <si>
    <t>10,84</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</si>
  <si>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</si>
  <si>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</si>
  <si>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</si>
  <si>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</si>
  <si>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</si>
  <si>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</si>
  <si>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13,54</t>
  </si>
  <si>
    <t>CONDULETE EM PVC, TIPO "T", SEM TAMPA, DE 3/4"</t>
  </si>
  <si>
    <t>9,94</t>
  </si>
  <si>
    <t>CONDULETE EM PVC, TIPO "TB", SEM TAMPA, DE 1/2" OU 3/4"</t>
  </si>
  <si>
    <t>10,27</t>
  </si>
  <si>
    <t>CONDULETE EM PVC, TIPO "TB", SEM TAMPA, DE 1"</t>
  </si>
  <si>
    <t>CONDULETE EM PVC, TIPO "X", SEM TAMPA, DE 1/2"</t>
  </si>
  <si>
    <t>11,43</t>
  </si>
  <si>
    <t>CONDULETE EM PVC, TIPO "X", SEM TAMPA, DE 1"</t>
  </si>
  <si>
    <t>15,48</t>
  </si>
  <si>
    <t>CONDULETE EM PVC, TIPO "X", SEM TAMPA, DE 3/4"</t>
  </si>
  <si>
    <t>11,06</t>
  </si>
  <si>
    <t>CONDUTOR PLUVIAL, PVC, CIRCULAR, DIAMETRO ENTRE 80 E 100 MM, PARA DRENAGEM PREDIAL</t>
  </si>
  <si>
    <t>13,76</t>
  </si>
  <si>
    <t>CONE DE SINALIZACAO EM PVC FLEXIVEL, H = 70 / 76 CM (NBR 15071)</t>
  </si>
  <si>
    <t>91,70</t>
  </si>
  <si>
    <t>CONE DE SINALIZACAO EM PVC RIGIDO COM FAIXA REFLETIVA, H = 70 / 76 CM</t>
  </si>
  <si>
    <t>38,60</t>
  </si>
  <si>
    <t>CONECTOR / ADAPTADOR FEMEA, COM INSERTO METALICO, PPR, DN 25 MM X 1/2", PARA AGUA QUENTE E FRIA PREDIAL</t>
  </si>
  <si>
    <t>13,04</t>
  </si>
  <si>
    <t>CONECTOR / ADAPTADOR FEMEA, COM INSERTO METALICO, PPR, DN 32 MM X 3/4", PARA AGUA QUENTE E FRIA PREDIAL</t>
  </si>
  <si>
    <t>21,57</t>
  </si>
  <si>
    <t>CONECTOR / ADAPTADOR MACHO, COM INSERTO METALICO, PPR, DN 25 MM X 1/2", PARA AGUA QUENTE E FRIA PREDIAL</t>
  </si>
  <si>
    <t>18,83</t>
  </si>
  <si>
    <t>CONECTOR / ADAPTADOR MACHO, COM INSERTO METALICO, PPR, DN 32 MM X 3/4", PARA AGUA QUENTE E FRIA PREDIAL</t>
  </si>
  <si>
    <t>30,48</t>
  </si>
  <si>
    <t>CONECTOR BRONZE/LATAO (REF 603) SEM ANEL DE SOLDA, BOLSA X ROSCA F, 15 MM X 1/2"</t>
  </si>
  <si>
    <t>15,08</t>
  </si>
  <si>
    <t>CONECTOR BRONZE/LATAO (REF 603) SEM ANEL DE SOLDA, BOLSA X ROSCA F, 22 MM X 1/2"</t>
  </si>
  <si>
    <t>15,29</t>
  </si>
  <si>
    <t>CONECTOR BRONZE/LATAO (REF 603) SEM ANEL DE SOLDA, BOLSA X ROSCA F, 22 MM X 3/4"</t>
  </si>
  <si>
    <t>18,97</t>
  </si>
  <si>
    <t>CONECTOR BRONZE/LATAO (REF 603) SEM ANEL DE SOLDA, BOLSA X ROSCA F, 28 MM X 1/2"</t>
  </si>
  <si>
    <t>26,74</t>
  </si>
  <si>
    <t>CONECTOR CURVO 90 GRAUS DE ALUMINIO, BITOLA 1 1/2", PARA ADAPTAR ENTRADA DE ELETRODUTO METALICO FLEXIVEL EM QUADROS</t>
  </si>
  <si>
    <t>18,19</t>
  </si>
  <si>
    <t>CONECTOR CURVO 90 GRAUS DE ALUMINIO, BITOLA 1 1/4", PARA ADAPTAR ENTRADA DE ELETRODUTO METALICO FLEXIVEL EM QUADROS</t>
  </si>
  <si>
    <t>11,76</t>
  </si>
  <si>
    <t>CONECTOR CURVO 90 GRAUS DE ALUMINIO, BITOLA 1/2", PARA ADAPTAR ENTRADA DE ELETRODUTO METALICO FLEXIVEL EM QUADROS</t>
  </si>
  <si>
    <t>7,23</t>
  </si>
  <si>
    <t>CONECTOR CURVO 90 GRAUS DE ALUMINIO, BITOLA 1", PARA ADAPTAR ENTRADA DE ELETRODUTO METALICO FLEXIVEL EM QUADROS</t>
  </si>
  <si>
    <t>9,44</t>
  </si>
  <si>
    <t>CONECTOR CURVO 90 GRAUS DE ALUMINIO, BITOLA 2 1/2", PARA ADAPTAR ENTRADA DE ELETRODUTO METALICO FLEXIVEL EM QUADROS</t>
  </si>
  <si>
    <t>86,60</t>
  </si>
  <si>
    <t>CONECTOR CURVO 90 GRAUS DE ALUMINIO, BITOLA 2", PARA ADAPTAR ENTRADA DE ELETRODUTO METALICO FLEXIVEL EM QUADROS</t>
  </si>
  <si>
    <t>36,86</t>
  </si>
  <si>
    <t>CONECTOR CURVO 90 GRAUS DE ALUMINIO, BITOLA 3/4", PARA ADAPTAR ENTRADA DE ELETRODUTO METALICO FLEXIVEL EM QUADROS</t>
  </si>
  <si>
    <t>7,86</t>
  </si>
  <si>
    <t>CONECTOR CURVO 90 GRAUS DE ALUMINIO, BITOLA 3", PARA ADAPTAR ENTRADA DE ELETRODUTO METALICO FLEXIVEL EM QUADROS</t>
  </si>
  <si>
    <t>104,42</t>
  </si>
  <si>
    <t>CONECTOR CURVO 90 GRAUS DE ALUMINIO, BITOLA 4", PARA ADAPTAR ENTRADA DE ELETRODUTO METALICO FLEXIVEL EM QUADROS</t>
  </si>
  <si>
    <t>192,20</t>
  </si>
  <si>
    <t>CONECTOR DE ALUMINIO TIPO PRENSA CABO, BITOLA 1 1/2", PARA CABOS DE DIAMETRO DE 37 A 40 MM</t>
  </si>
  <si>
    <t>39,56</t>
  </si>
  <si>
    <t>CONECTOR DE ALUMINIO TIPO PRENSA CABO, BITOLA 1 1/4", PARA CABOS DE DIAMETRO DE 31 A 34 MM</t>
  </si>
  <si>
    <t>35,26</t>
  </si>
  <si>
    <t>CONECTOR DE ALUMINIO TIPO PRENSA CABO, BITOLA 1/2", PARA CABOS DE DIAMETRO DE 12,5 A 15 MM</t>
  </si>
  <si>
    <t>10,43</t>
  </si>
  <si>
    <t>CONECTOR DE ALUMINIO TIPO PRENSA CABO, BITOLA 1", PARA CABOS DE DIAMETRO DE 22,5 A 25 MM</t>
  </si>
  <si>
    <t>15,40</t>
  </si>
  <si>
    <t>CONECTOR DE ALUMINIO TIPO PRENSA CABO, BITOLA 2", PARA CABOS DE DIAMETRO DE 47,5 A 50 MM</t>
  </si>
  <si>
    <t>59,74</t>
  </si>
  <si>
    <t>CONECTOR DE ALUMINIO TIPO PRENSA CABO, BITOLA 3/4", PARA CABOS DE DIAMETRO DE 17,5 A 20 MM</t>
  </si>
  <si>
    <t>CONECTOR DE ALUMINIO TIPO PRENSA CABO, BITOLA 3/8", PARA CABOS DE DIAMETRO DE 9 A 10 MM</t>
  </si>
  <si>
    <t>9,81</t>
  </si>
  <si>
    <t>CONECTOR FEMEA RJ - 45, CATEGORIA 5 E</t>
  </si>
  <si>
    <t>CONECTOR FEMEA RJ - 45, CATEGORIA 6</t>
  </si>
  <si>
    <t>21,93</t>
  </si>
  <si>
    <t>CONECTOR MACHO RJ - 45, CATEGORIA 5 E</t>
  </si>
  <si>
    <t>1,44</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</si>
  <si>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</si>
  <si>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</si>
  <si>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</si>
  <si>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</si>
  <si>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17,71</t>
  </si>
  <si>
    <t>CONECTOR METALICO TIPO PARAFUSO FENDIDO (SPLIT BOLT), PARA CABOS ATE 10 MM2</t>
  </si>
  <si>
    <t>5,28</t>
  </si>
  <si>
    <t>CONECTOR METALICO TIPO PARAFUSO FENDIDO (SPLIT BOLT), PARA CABOS ATE 120 MM2</t>
  </si>
  <si>
    <t>27,79</t>
  </si>
  <si>
    <t>CONECTOR METALICO TIPO PARAFUSO FENDIDO (SPLIT BOLT), PARA CABOS ATE 150 MM2</t>
  </si>
  <si>
    <t>34,49</t>
  </si>
  <si>
    <t>CONECTOR METALICO TIPO PARAFUSO FENDIDO (SPLIT BOLT), PARA CABOS ATE 16 MM2</t>
  </si>
  <si>
    <t>6,20</t>
  </si>
  <si>
    <t>CONECTOR METALICO TIPO PARAFUSO FENDIDO (SPLIT BOLT), PARA CABOS ATE 185 MM2</t>
  </si>
  <si>
    <t>46,92</t>
  </si>
  <si>
    <t>CONECTOR METALICO TIPO PARAFUSO FENDIDO (SPLIT BOLT), PARA CABOS ATE 25 MM2</t>
  </si>
  <si>
    <t>6,54</t>
  </si>
  <si>
    <t>CONECTOR METALICO TIPO PARAFUSO FENDIDO (SPLIT BOLT), PARA CABOS ATE 35 MM2</t>
  </si>
  <si>
    <t>8,18</t>
  </si>
  <si>
    <t>CONECTOR METALICO TIPO PARAFUSO FENDIDO (SPLIT BOLT), PARA CABOS ATE 50 MM2</t>
  </si>
  <si>
    <t>11,47</t>
  </si>
  <si>
    <t>CONECTOR METALICO TIPO PARAFUSO FENDIDO (SPLIT BOLT), PARA CABOS ATE 6 MM2</t>
  </si>
  <si>
    <t>4,63</t>
  </si>
  <si>
    <t>CONECTOR METALICO TIPO PARAFUSO FENDIDO (SPLIT BOLT), PARA CABOS ATE 70 MM2</t>
  </si>
  <si>
    <t>17,12</t>
  </si>
  <si>
    <t>CONECTOR METALICO TIPO PARAFUSO FENDIDO (SPLIT BOLT), PARA CABOS ATE 95 MM2</t>
  </si>
  <si>
    <t>25,89</t>
  </si>
  <si>
    <t>CONECTOR RETO DE ALUMINIO PARA ELETRODUTO DE 1 1/2", PARA ADAPTAR ENTRADA DE ELETRODUTO METALICO FLEXIVEL EM QUADROS</t>
  </si>
  <si>
    <t>6,51</t>
  </si>
  <si>
    <t>CONECTOR RETO DE ALUMINIO PARA ELETRODUTO DE 1 1/4", PARA ADAPTAR ENTRADA DE ELETRODUTO METALICO FLEXIVEL EM QUADROS</t>
  </si>
  <si>
    <t>4,17</t>
  </si>
  <si>
    <t>CONECTOR RETO DE ALUMINIO PARA ELETRODUTO DE 1/2", PARA ADAPTAR ENTRADA DE ELETRODUTO METALICO FLEXIVEL EM QUADROS</t>
  </si>
  <si>
    <t>CONECTOR RETO DE ALUMINIO PARA ELETRODUTO DE 1", PARA ADAPTAR ENTRADA DE ELETRODUTO METALICO FLEXIVEL EM QUADROS</t>
  </si>
  <si>
    <t>2,97</t>
  </si>
  <si>
    <t>CONECTOR RETO DE ALUMINIO PARA ELETRODUTO DE 2 1/2", PARA ADAPTAR ENTRADA DE ELETRODUTO METALICO FLEXIVEL EM QUADROS</t>
  </si>
  <si>
    <t>16,38</t>
  </si>
  <si>
    <t>CONECTOR RETO DE ALUMINIO PARA ELETRODUTO DE 2", PARA ADAPTAR ENTRADA DE ELETRODUTO METALICO FLEXIVEL EM QUADROS</t>
  </si>
  <si>
    <t>7,21</t>
  </si>
  <si>
    <t>CONECTOR RETO DE ALUMINIO PARA ELETRODUTO DE 3/4", PARA ADAPTAR ENTRADA DE ELETRODUTO METALICO FLEXIVEL EM QUADROS</t>
  </si>
  <si>
    <t>1,66</t>
  </si>
  <si>
    <t>CONECTOR RETO DE ALUMINIO PARA ELETRODUTO DE 3", PARA ADAPTAR ENTRADA DE ELETRODUTO METALICO FLEXIVEL EM QUADROS</t>
  </si>
  <si>
    <t>23,80</t>
  </si>
  <si>
    <t>CONECTOR RETO DE ALUMINIO PARA ELETRODUTO DE 4", PARA ADAPTAR ENTRADA DE ELETRODUTO METALICO FLEXIVEL EM QUADROS</t>
  </si>
  <si>
    <t>37,30</t>
  </si>
  <si>
    <t>CONECTOR, CPVC, SOLDAVEL, 15 MM X 1/2", PARA AGUA QUENTE</t>
  </si>
  <si>
    <t>26,21</t>
  </si>
  <si>
    <t>CONECTOR, CPVC, SOLDAVEL, 22 MM X 1/2", PARA AGUA QUENTE</t>
  </si>
  <si>
    <t>32,17</t>
  </si>
  <si>
    <t>CONECTOR, CPVC, SOLDAVEL, 22 MM X 3/4", PARA AGUA QUENTE</t>
  </si>
  <si>
    <t>30,13</t>
  </si>
  <si>
    <t>CONECTOR, CPVC, SOLDAVEL, 28 MM X 1", PARA AGUA QUENTE</t>
  </si>
  <si>
    <t>49,23</t>
  </si>
  <si>
    <t>CONECTOR, CPVC, SOLDAVEL, 35 MM X 1 1/4", PARA AGUA QUENTE</t>
  </si>
  <si>
    <t>198,28</t>
  </si>
  <si>
    <t>CONECTOR, CPVC, SOLDAVEL, 42 MM X 1 1/2", PARA AGUA QUENTE</t>
  </si>
  <si>
    <t>242,33</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</si>
  <si>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</si>
  <si>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</si>
  <si>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</si>
  <si>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20,55</t>
  </si>
  <si>
    <t>CONEXAO FIXA, ROSCA FEMEA, EM PLASTICO, DN 20 MM X 3/4", PARA CONEXAO COM CRIMPAGEM EM TUBO PEX</t>
  </si>
  <si>
    <t>27,05</t>
  </si>
  <si>
    <t>CONEXAO FIXA, ROSCA FEMEA, EM PLASTICO, DN 25 MM X 1/2", PARA CONEXAO COM CRIMPAGEM EM TUBO PEX</t>
  </si>
  <si>
    <t>23,18</t>
  </si>
  <si>
    <t>CONEXAO FIXA, ROSCA FEMEA, EM PLASTICO, DN 25 MM X 3/4", PARA CONEXAO COM CRIMPAGEM EM TUBO PEX</t>
  </si>
  <si>
    <t>27,70</t>
  </si>
  <si>
    <t>CONEXAO FIXA, ROSCA FEMEA, EM PLASTICO, DN 32 MM X 3/4", PARA CONEXAO COM CRIMPAGEM EM TUBO PEX</t>
  </si>
  <si>
    <t>37,68</t>
  </si>
  <si>
    <t>CONEXAO FIXA, ROSCA FEMEA, METALICA, COM ANEL DESLIZANTE, DN 16 MM X 1/2", PARA TUBO PEX</t>
  </si>
  <si>
    <t>11,58</t>
  </si>
  <si>
    <t>CONEXAO FIXA, ROSCA FEMEA, METALICA, COM ANEL DESLIZANTE, DN 20 MM X 1/2", PARA TUBO PEX</t>
  </si>
  <si>
    <t>12,67</t>
  </si>
  <si>
    <t>CONEXAO FIXA, ROSCA FEMEA, METALICA, COM ANEL DESLIZANTE, DN 20 MM X 3/4", PARA TUBO PEX</t>
  </si>
  <si>
    <t>15,58</t>
  </si>
  <si>
    <t>CONEXAO FIXA, ROSCA FEMEA, METALICA, COM ANEL DESLIZANTE, DN 25 MM X 1", PARA TUBO PEX</t>
  </si>
  <si>
    <t>21,66</t>
  </si>
  <si>
    <t>CONEXAO FIXA, ROSCA FEMEA, METALICA, COM ANEL DESLIZANTE, DN 25 MM X 3/4", PARA TUBO PEX</t>
  </si>
  <si>
    <t>18,12</t>
  </si>
  <si>
    <t>CONEXAO FIXA, ROSCA FEMEA, METALICA, COM ANEL DESLIZANTE, DN 32 MM X 1", PARA TUBO PEX</t>
  </si>
  <si>
    <t>32,93</t>
  </si>
  <si>
    <t>CONEXAO FIXA, ROSCA MACHO, METALICA, PARA TUBO PEX, DN 16 MM X 1/2"</t>
  </si>
  <si>
    <t>CONEXAO FIXA, ROSCA MACHO, METALICA, PARA TUBO PEX, DN 16 MM X 3/4"</t>
  </si>
  <si>
    <t>CONEXAO FIXA, ROSCA MACHO, METALICA, PARA TUBO PEX, DN 20 MM X 1/2"</t>
  </si>
  <si>
    <t>10,56</t>
  </si>
  <si>
    <t>CONEXAO FIXA, ROSCA MACHO, METALICA, PARA TUBO PEX, DN 20 MM X 3/4"</t>
  </si>
  <si>
    <t>12,13</t>
  </si>
  <si>
    <t>CONEXAO FIXA, ROSCA MACHO, METALICA, PARA TUBO PEX, DN 25 MM X 1/2"</t>
  </si>
  <si>
    <t>16,47</t>
  </si>
  <si>
    <t>CONEXAO FIXA, ROSCA MACHO, METALICA, PARA TUBO PEX, DN 25 MM X 1"</t>
  </si>
  <si>
    <t>25,17</t>
  </si>
  <si>
    <t>CONEXAO FIXA, ROSCA MACHO, METALICA, PARA TUBO PEX, DN 25 MM X 3/4"</t>
  </si>
  <si>
    <t>17,72</t>
  </si>
  <si>
    <t>CONEXAO FIXA, ROSCA MACHO, METALICA, PARA TUBO PEX, DN 32 MM X 1"</t>
  </si>
  <si>
    <t>29,55</t>
  </si>
  <si>
    <t>CONEXAO MOVEL, ROSCA FEMEA, METALICA, COM ANEL DESLIZANTE, PARA TUBO PEX, DN 16 MM X 1/2"</t>
  </si>
  <si>
    <t>9,55</t>
  </si>
  <si>
    <t>CONEXAO MOVEL, ROSCA FEMEA, METALICA, COM ANEL DESLIZANTE, PARA TUBO PEX, DN 16 MM X 3/4"</t>
  </si>
  <si>
    <t>13,05</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</si>
  <si>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</si>
  <si>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</si>
  <si>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</si>
  <si>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20,56</t>
  </si>
  <si>
    <t>CONEXAO MOVEL, ROSCA FEMEA, METALICA, COM ANEL DESLIZANTE, PARA TUBO PEX, DN 25 MM X 3/4"</t>
  </si>
  <si>
    <t>CONEXAO MOVEL, ROSCA FEMEA, METALICA, COM ANEL DESLIZANTE, PARA TUBO PEX, DN 32 MM X 1"</t>
  </si>
  <si>
    <t>30,27</t>
  </si>
  <si>
    <t>CONJ. DE FERRAGENS PARA PORTA DE VIDRO TEMPERADO, EM ZAMAC CROMADO, CONTEMPLANDO: DOBRADICA INF.; DOBRADICA SUP.; PIVO PARA DOBRADICA INF.; PIVO PARA DOBRADICA SUP.; FECHADURA CENTRAL EM ZAMC CROMADO; CONTRA FECHADURA DE PRESSAO</t>
  </si>
  <si>
    <t xml:space="preserve">CJ    </t>
  </si>
  <si>
    <t>133,66</t>
  </si>
  <si>
    <t>CONJUNTO ARRUELAS DE VEDACAO 5/16" PARA TELHA FIBROCIMENTO (UMA ARRUELA METALICA E UMA ARRUELA PVC - CONICAS)</t>
  </si>
  <si>
    <t>0,26</t>
  </si>
  <si>
    <t>CONJUNTO DE FERRAGENS PIVO, PARA PORTA PIVOTANTE DE ATE 100 KG, REGULAVEL COM ESFERA , CROMADO - SUPERIOR E INFERIOR - COMPLETO</t>
  </si>
  <si>
    <t>84,93</t>
  </si>
  <si>
    <t>CONJUNTO DE LIGACAO PARA BACIA SANITARIA AJUSTAVEL, EM PLASTICO BRANCO, COM TUBO, CANOPLA E ESPUDE</t>
  </si>
  <si>
    <t>CONJUNTO DE LIGACAO PARA BACIA SANITARIA EM PLASTICO BRANCO COM TUBO, CANOPLA E ANEL DE EXPANSAO (TUBO 1.1/2 '' X 20 CM)</t>
  </si>
  <si>
    <t>10,50</t>
  </si>
  <si>
    <t>CONJUNTO MONTADO ESTOPIM COM ESPOLETA COMUM NUMERO 8, COM CABECA ACENDEDORA, 1,5 M</t>
  </si>
  <si>
    <t>33,86</t>
  </si>
  <si>
    <t>CONJUNTO PARA FUTSAL COM TRAVES OFICIAIS DE 3,00 X 2,00 M EM TUBO DE ACO GALVANIZADO 3" COM REQUADRO EM TUBO DE 1", PINTURA EM PRIMER COM TINTA ESMALTE SINTETICO E REDES DE POLIETILENO FIO 4 MM</t>
  </si>
  <si>
    <t>4.987,86</t>
  </si>
  <si>
    <t>CONJUNTO PARA QUADRA DE  VOLEI COM POSTES EM TUBO DE ACO GALVANIZADO 3", H = *255* CM, PINTURA EM TINTA ESMALTE SINTETICO, REDE DE NYLON COM 2 MM, MALHA 10 X 10 CM E ANTENAS OFICIAIS EM FIBRA DE VIDRO</t>
  </si>
  <si>
    <t>3.028,06</t>
  </si>
  <si>
    <t>CONJUNTO PRE-MOLDADO COMPOSTO POR GRELHA (0,99 X 0,45 M), QUADRO (1,10 X 0,52 M) E CANTONEIRA (1,10 X 0,35 M), EM CONCRETO ARMADO, COM FCK DE 21 MPA</t>
  </si>
  <si>
    <t>403,24</t>
  </si>
  <si>
    <t>CONTAINER ALMOXARIFADO, DE *2,40* X *6,00* M, PADRAO SIMPLES, SEM REVESTIMENTO E SEM DIVISORIAS INTERNOS E SEM SANITARIO, PARA USO EM CANTEIRO DE OBRAS</t>
  </si>
  <si>
    <t>14.750,00</t>
  </si>
  <si>
    <t>CONTATOR TRIPOLAR, CORRENTE DE *110* A, TENSAO NOMINAL DE *500* V, CATEGORIA AC-2 E AC-3</t>
  </si>
  <si>
    <t>1.585,45</t>
  </si>
  <si>
    <t>CONTATOR TRIPOLAR, CORRENTE DE *185* A, TENSAO NOMINAL DE *500* V, CATEGORIA AC-2 E AC-3</t>
  </si>
  <si>
    <t>2.371,24</t>
  </si>
  <si>
    <t>CONTATOR TRIPOLAR, CORRENTE DE *22* A, TENSAO NOMINAL DE *500* V, CATEGORIA AC-2 E AC-3</t>
  </si>
  <si>
    <t>165,62</t>
  </si>
  <si>
    <t>CONTATOR TRIPOLAR, CORRENTE DE *265* A, TENSAO NOMINAL DE *500* V, CATEGORIA AC-2 E AC-3</t>
  </si>
  <si>
    <t>5.350,91</t>
  </si>
  <si>
    <t>CONTATOR TRIPOLAR, CORRENTE DE *38* A, TENSAO NOMINAL DE *500* V, CATEGORIA AC-2 E AC-3</t>
  </si>
  <si>
    <t>348,89</t>
  </si>
  <si>
    <t>CONTATOR TRIPOLAR, CORRENTE DE *500* A, TENSAO NOMINAL DE *500* V, CATEGORIA AC-2 E AC-3</t>
  </si>
  <si>
    <t>13.022,85</t>
  </si>
  <si>
    <t>CONTATOR TRIPOLAR, CORRENTE DE *65* A, TENSAO NOMINAL DE *500* V, CATEGORIA AC-2 E AC-3</t>
  </si>
  <si>
    <t>666,89</t>
  </si>
  <si>
    <t>CONTATOR TRIPOLAR, CORRENTE DE 12 A, TENSAO NOMINAL DE *500* V, CATEGORIA AC-2 E AC-3</t>
  </si>
  <si>
    <t>135,07</t>
  </si>
  <si>
    <t>CONTATOR TRIPOLAR, CORRENTE DE 25 A, TENSAO NOMINAL DE *500* V, CATEGORIA AC-2 E AC-3</t>
  </si>
  <si>
    <t>185,80</t>
  </si>
  <si>
    <t>CONTATOR TRIPOLAR, CORRENTE DE 250 A, TENSAO NOMINAL DE *500* V, PARA ACIONAMENTO DE CAPACITORES</t>
  </si>
  <si>
    <t>4.090,88</t>
  </si>
  <si>
    <t>CONTATOR TRIPOLAR, CORRENTE DE 300 A, TENSAO NOMINAL DE *500* V, CATEGORIA AC-2 E AC-3</t>
  </si>
  <si>
    <t>6.291,85</t>
  </si>
  <si>
    <t>CONTATOR TRIPOLAR, CORRENTE DE 32 A, TENSAO NOMINAL DE *500* V, CATEGORIA AC-2 E AC-3</t>
  </si>
  <si>
    <t>287,56</t>
  </si>
  <si>
    <t>CONTATOR TRIPOLAR, CORRENTE DE 400 A, TENSAO NOMINAL DE *500* V, CATEGORIA AC-2 E AC-3</t>
  </si>
  <si>
    <t>7.511,11</t>
  </si>
  <si>
    <t>CONTATOR TRIPOLAR, CORRENTE DE 45 A, TENSAO NOMINAL DE *500* V, CATEGORIA AC-2 E AC-3</t>
  </si>
  <si>
    <t>514,29</t>
  </si>
  <si>
    <t>CONTATOR TRIPOLAR, CORRENTE DE 630 A, TENSAO NOMINAL DE *500* V, CATEGORIA AC-2 E AC-3</t>
  </si>
  <si>
    <t>18.462,67</t>
  </si>
  <si>
    <t>CONTATOR TRIPOLAR, CORRENTE DE 75 A, TENSAO NOMINAL DE *500* V, CATEGORIA AC-2 E AC-3</t>
  </si>
  <si>
    <t>965,76</t>
  </si>
  <si>
    <t>CONTATOR TRIPOLAR, CORRENTE DE 9 A, TENSAO NOMINAL DE *500* V, CATEGORIA AC-2 E AC-3</t>
  </si>
  <si>
    <t>127,20</t>
  </si>
  <si>
    <t>CONTATOR TRIPOLAR, CORRENTE DE 95 A, TENSAO NOMINAL DE *500* V, CATEGORIA AC-2 E AC-3</t>
  </si>
  <si>
    <t>1.327,10</t>
  </si>
  <si>
    <t>CONTRA-PORCA SEXTAVADA, DIAMETRO NOMINAL 1 3/8", ALTURA 35 MM</t>
  </si>
  <si>
    <t>32,07</t>
  </si>
  <si>
    <t>COORDENADOR / GERENTE DE OBRA</t>
  </si>
  <si>
    <t>114,58</t>
  </si>
  <si>
    <t>COORDENADOR / GERENTE DE OBRA (MENSALISTA)</t>
  </si>
  <si>
    <t>20.298,95</t>
  </si>
  <si>
    <t>CORDA DE POLIAMIDA 12 MM TIPO BOMBEIRO, PARA TRABALHO EM ALTURA</t>
  </si>
  <si>
    <t xml:space="preserve">100M  </t>
  </si>
  <si>
    <t>635,54</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</si>
  <si>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</si>
  <si>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</si>
  <si>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</si>
  <si>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</si>
  <si>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3,06</t>
  </si>
  <si>
    <t>CORDAO DE COBRE, FLEXIVEL, TORCIDO, CLASSE 4 OU 5, ISOLACAO EM PVC/D, 300 V, 2 CONDUTORES DE 2,5 MM2</t>
  </si>
  <si>
    <t>5,05</t>
  </si>
  <si>
    <t>CORDAO DE COBRE, FLEXIVEL, TORCIDO, CLASSE 4 OU 5, ISOLACAO EM PVC/D, 300 V, 2 CONDUTORES DE 4 MM2</t>
  </si>
  <si>
    <t>7,77</t>
  </si>
  <si>
    <t>CORDEL DETONANTE, NP 05 G/M</t>
  </si>
  <si>
    <t>7,52</t>
  </si>
  <si>
    <t>CORDEL DETONANTE, NP 10 G/M</t>
  </si>
  <si>
    <t>CORRENTE DE ELO CURTO COMUM, SOLDADA, GALVANIZADA, ESPESSURA DO ELO = 1/2" (12,5 MM)</t>
  </si>
  <si>
    <t>35,16</t>
  </si>
  <si>
    <t>CORTADEIRA DE PISO DE CONCRETO E ASFALTO, PARA DISCO PADRAO DE DIAMETRO 350 MM (14") OU 450 MM (18") , MOTOR A GASOLINA, POTENCIA 13 HP, SEM DISCO</t>
  </si>
  <si>
    <t>14.354,37</t>
  </si>
  <si>
    <t>CORTADEIRA HIDRAULICA DE VERGALHAO, PARA ACO DE DIAMETRO ATE 50 MM, MOTOR ELETRICO TRIFASICO, POTENCIA DE 5,5 HP A 7,5 HP</t>
  </si>
  <si>
    <t>118.332,49</t>
  </si>
  <si>
    <t>COTOVELO BRONZE/LATAO (REF 707-3) SEM ANEL DE SOLDA, BOLSA X ROSCA F, 15MM X 1/2"</t>
  </si>
  <si>
    <t>14,97</t>
  </si>
  <si>
    <t>COTOVELO BRONZE/LATAO (REF 707-3) SEM ANEL DE SOLDA, BOLSA X ROSCA F, 22MM X 1/2"</t>
  </si>
  <si>
    <t>22,90</t>
  </si>
  <si>
    <t>COTOVELO BRONZE/LATAO (REF 707-3) SEM ANEL DE SOLDA, BOLSA X ROSCA F, 22MM X 3/4"</t>
  </si>
  <si>
    <t>25,67</t>
  </si>
  <si>
    <t>COTOVELO DE COBRE 90 GRAUS (REF 607) SEM ANEL DE SOLDA, BOLSA X BOLSA, 104 MM</t>
  </si>
  <si>
    <t>859,07</t>
  </si>
  <si>
    <t>COTOVELO DE COBRE 90 GRAUS (REF 607) SEM ANEL DE SOLDA, BOLSA X BOLSA, 15 MM</t>
  </si>
  <si>
    <t>5,61</t>
  </si>
  <si>
    <t>COTOVELO DE COBRE 90 GRAUS (REF 607) SEM ANEL DE SOLDA, BOLSA X BOLSA, 22 MM</t>
  </si>
  <si>
    <t>12,66</t>
  </si>
  <si>
    <t>COTOVELO DE COBRE 90 GRAUS (REF 607) SEM ANEL DE SOLDA, BOLSA X BOLSA, 28 MM</t>
  </si>
  <si>
    <t>21,74</t>
  </si>
  <si>
    <t>COTOVELO DE COBRE 90 GRAUS (REF 607) SEM ANEL DE SOLDA, BOLSA X BOLSA, 35 MM</t>
  </si>
  <si>
    <t>42,74</t>
  </si>
  <si>
    <t>COTOVELO DE COBRE 90 GRAUS (REF 607) SEM ANEL DE SOLDA, BOLSA X BOLSA, 42 MM</t>
  </si>
  <si>
    <t>65,59</t>
  </si>
  <si>
    <t>COTOVELO DE COBRE 90 GRAUS (REF 607) SEM ANEL DE SOLDA, BOLSA X BOLSA, 54 MM</t>
  </si>
  <si>
    <t>104,12</t>
  </si>
  <si>
    <t>COTOVELO DE COBRE 90 GRAUS (REF 607) SEM ANEL DE SOLDA, BOLSA X BOLSA, 66 MM</t>
  </si>
  <si>
    <t>362,55</t>
  </si>
  <si>
    <t>COTOVELO DE COBRE 90 GRAUS (REF 607) SEM ANEL DE SOLDA, BOLSA X BOLSA, 79 MM</t>
  </si>
  <si>
    <t>347,66</t>
  </si>
  <si>
    <t>COTOVELO DE REDUCAO 90 GRAUS DE FERRO GALVANIZADO, COM ROSCA BSP, DE 1 1/2" X 1"</t>
  </si>
  <si>
    <t>32,62</t>
  </si>
  <si>
    <t>COTOVELO DE REDUCAO 90 GRAUS DE FERRO GALVANIZADO, COM ROSCA BSP, DE 1 1/2" X 3/4"</t>
  </si>
  <si>
    <t>32,61</t>
  </si>
  <si>
    <t>COTOVELO DE REDUCAO 90 GRAUS DE FERRO GALVANIZADO, COM ROSCA BSP, DE 1 1/4" X 1"</t>
  </si>
  <si>
    <t>23,24</t>
  </si>
  <si>
    <t>COTOVELO DE REDUCAO 90 GRAUS DE FERRO GALVANIZADO, COM ROSCA BSP, DE 1" X 1/2"</t>
  </si>
  <si>
    <t>13,58</t>
  </si>
  <si>
    <t>COTOVELO DE REDUCAO 90 GRAUS DE FERRO GALVANIZADO, COM ROSCA BSP, DE 1" X 3/4"</t>
  </si>
  <si>
    <t>COTOVELO DE REDUCAO 90 GRAUS DE FERRO GALVANIZADO, COM ROSCA BSP, DE 2 1/2" X 2"</t>
  </si>
  <si>
    <t>82,83</t>
  </si>
  <si>
    <t>COTOVELO DE REDUCAO 90 GRAUS DE FERRO GALVANIZADO, COM ROSCA BSP, DE 2" X 1 1/2"</t>
  </si>
  <si>
    <t>46,78</t>
  </si>
  <si>
    <t>COTOVELO DE REDUCAO 90 GRAUS DE FERRO GALVANIZADO, COM ROSCA BSP, DE 3/4" X 1/2"</t>
  </si>
  <si>
    <t>COTOVELO 45 GRAUS DE FERRO GALVANIZADO, COM ROSCA BSP, DE 1 1/2"</t>
  </si>
  <si>
    <t>27,58</t>
  </si>
  <si>
    <t>COTOVELO 45 GRAUS DE FERRO GALVANIZADO, COM ROSCA BSP, DE 1 1/4"</t>
  </si>
  <si>
    <t>22,51</t>
  </si>
  <si>
    <t>COTOVELO 45 GRAUS DE FERRO GALVANIZADO, COM ROSCA BSP, DE 1/2"</t>
  </si>
  <si>
    <t>6,35</t>
  </si>
  <si>
    <t>COTOVELO 45 GRAUS DE FERRO GALVANIZADO, COM ROSCA BSP, DE 1"</t>
  </si>
  <si>
    <t>13,85</t>
  </si>
  <si>
    <t>COTOVELO 45 GRAUS DE FERRO GALVANIZADO, COM ROSCA BSP, DE 2 1/2"</t>
  </si>
  <si>
    <t>77,52</t>
  </si>
  <si>
    <t>COTOVELO 45 GRAUS DE FERRO GALVANIZADO, COM ROSCA BSP, DE 2"</t>
  </si>
  <si>
    <t>40,10</t>
  </si>
  <si>
    <t>COTOVELO 45 GRAUS DE FERRO GALVANIZADO, COM ROSCA BSP, DE 3/4"</t>
  </si>
  <si>
    <t>9,50</t>
  </si>
  <si>
    <t>COTOVELO 45 GRAUS DE FERRO GALVANIZADO, COM ROSCA BSP, DE 3"</t>
  </si>
  <si>
    <t>113,33</t>
  </si>
  <si>
    <t>COTOVELO 45 GRAUS DE FERRO GALVANIZADO, COM ROSCA BSP, DE 4"</t>
  </si>
  <si>
    <t>198,58</t>
  </si>
  <si>
    <t>COTOVELO 45 GRAUS, PEAD PE 100, DE 125 MM, PARA ELETROFUSAO</t>
  </si>
  <si>
    <t>276,89</t>
  </si>
  <si>
    <t>COTOVELO 45 GRAUS, PEAD PE 100, DE 200 MM, PARA ELETROFUSAO</t>
  </si>
  <si>
    <t>1.810,31</t>
  </si>
  <si>
    <t>COTOVELO 45 GRAUS, PEAD PE 100, DE 32 MM, PARA ELETROFUSAO</t>
  </si>
  <si>
    <t>32,54</t>
  </si>
  <si>
    <t>COTOVELO 45 GRAUS, PEAD PE 100, DE 40 MM, PARA ELETROFUSAO</t>
  </si>
  <si>
    <t>38,40</t>
  </si>
  <si>
    <t>COTOVELO 45 GRAUS, PEAD PE 100, DE 63 MM, PARA ELETROFUSAO</t>
  </si>
  <si>
    <t>55,54</t>
  </si>
  <si>
    <t>COTOVELO 90 GRAUS DE FERRO GALVANIZADO, COM ROSCA BSP MACHO/FEMEA, DE 1 1/2"</t>
  </si>
  <si>
    <t>COTOVELO 90 GRAUS DE FERRO GALVANIZADO, COM ROSCA BSP MACHO/FEMEA, DE 1 1/4"</t>
  </si>
  <si>
    <t>25,70</t>
  </si>
  <si>
    <t>COTOVELO 90 GRAUS DE FERRO GALVANIZADO, COM ROSCA BSP MACHO/FEMEA, DE 1/2"</t>
  </si>
  <si>
    <t>7,45</t>
  </si>
  <si>
    <t>COTOVELO 90 GRAUS DE FERRO GALVANIZADO, COM ROSCA BSP MACHO/FEMEA, DE 1"</t>
  </si>
  <si>
    <t>15,99</t>
  </si>
  <si>
    <t>COTOVELO 90 GRAUS DE FERRO GALVANIZADO, COM ROSCA BSP MACHO/FEMEA, DE 2 1/2"</t>
  </si>
  <si>
    <t>91,01</t>
  </si>
  <si>
    <t>COTOVELO 90 GRAUS DE FERRO GALVANIZADO, COM ROSCA BSP MACHO/FEMEA, DE 2"</t>
  </si>
  <si>
    <t>44,92</t>
  </si>
  <si>
    <t>COTOVELO 90 GRAUS DE FERRO GALVANIZADO, COM ROSCA BSP MACHO/FEMEA, DE 3/4"</t>
  </si>
  <si>
    <t>8,91</t>
  </si>
  <si>
    <t>COTOVELO 90 GRAUS DE FERRO GALVANIZADO, COM ROSCA BSP MACHO/FEMEA, DE 3"</t>
  </si>
  <si>
    <t>138,42</t>
  </si>
  <si>
    <t>COTOVELO 90 GRAUS DE FERRO GALVANIZADO, COM ROSCA BSP, DE 1 1/2"</t>
  </si>
  <si>
    <t>24,99</t>
  </si>
  <si>
    <t>COTOVELO 90 GRAUS DE FERRO GALVANIZADO, COM ROSCA BSP, DE 1 1/4"</t>
  </si>
  <si>
    <t>18,76</t>
  </si>
  <si>
    <t>COTOVELO 90 GRAUS DE FERRO GALVANIZADO, COM ROSCA BSP, DE 1/2"</t>
  </si>
  <si>
    <t>5,33</t>
  </si>
  <si>
    <t>COTOVELO 90 GRAUS DE FERRO GALVANIZADO, COM ROSCA BSP, DE 1"</t>
  </si>
  <si>
    <t>COTOVELO 90 GRAUS DE FERRO GALVANIZADO, COM ROSCA BSP, DE 2 1/2"</t>
  </si>
  <si>
    <t>69,79</t>
  </si>
  <si>
    <t>COTOVELO 90 GRAUS DE FERRO GALVANIZADO, COM ROSCA BSP, DE 2"</t>
  </si>
  <si>
    <t>38,35</t>
  </si>
  <si>
    <t>COTOVELO 90 GRAUS DE FERRO GALVANIZADO, COM ROSCA BSP, DE 3/4"</t>
  </si>
  <si>
    <t>7,97</t>
  </si>
  <si>
    <t>COTOVELO 90 GRAUS DE FERRO GALVANIZADO, COM ROSCA BSP, DE 3"</t>
  </si>
  <si>
    <t>98,43</t>
  </si>
  <si>
    <t>COTOVELO 90 GRAUS DE FERRO GALVANIZADO, COM ROSCA BSP, DE 4"</t>
  </si>
  <si>
    <t>187,20</t>
  </si>
  <si>
    <t>COTOVELO 90 GRAUS DE FERRO GALVANIZADO, COM ROSCA BSP, DE 5"</t>
  </si>
  <si>
    <t>273,15</t>
  </si>
  <si>
    <t>COTOVELO 90 GRAUS DE FERRO GALVANIZADO, COM ROSCA BSP, DE 6"</t>
  </si>
  <si>
    <t>698,17</t>
  </si>
  <si>
    <t>COTOVELO 90 GRAUS, PEAD PE 100, DE 125 MM, PARA ELETROFUSAO</t>
  </si>
  <si>
    <t>COTOVELO 90 GRAUS, PEAD PE 100, DE 20 MM, PARA ELETROFUSAO</t>
  </si>
  <si>
    <t>34,70</t>
  </si>
  <si>
    <t>COTOVELO 90 GRAUS, PEAD PE 100, DE 200 MM, PARA ELETROFUSAO</t>
  </si>
  <si>
    <t>2.581,75</t>
  </si>
  <si>
    <t>COTOVELO 90 GRAUS, PEAD PE 100, DE 32 MM, PARA ELETROFUSAO</t>
  </si>
  <si>
    <t>47,07</t>
  </si>
  <si>
    <t>COTOVELO 90 GRAUS, PEAD PE 100, DE 63 MM, PARA ELETROFUSAO</t>
  </si>
  <si>
    <t>86,82</t>
  </si>
  <si>
    <t>COTOVELO/JOELHO COM ADAPTADOR, 90 GRAUS, EM POLIPROPILENO, PN 16, PARA TUBOS PEAD, 20 MM X 1/2" - LIGACAO PREDIAL DE AGUA</t>
  </si>
  <si>
    <t>COTOVELO/JOELHO COM ADAPTADOR, 90 GRAUS, EM POLIPROPILENO, PN 16, PARA TUBOS PEAD, 20 MM X 3/4" - LIGACAO PREDIAL DE AGUA</t>
  </si>
  <si>
    <t>4,97</t>
  </si>
  <si>
    <t>COTOVELO/JOELHO COM ADAPTADOR, 90 GRAUS, EM POLIPROPILENO, PN 16, PARA TUBOS PEAD, 32 MM X 1" - LIGACAO PREDIAL DE AGUA</t>
  </si>
  <si>
    <t>9,03</t>
  </si>
  <si>
    <t>COTOVELO/JOELHO 90 GRAUS, EM POLIPROPILENO, PN 16, PARA TUBOS PEAD, 20 X 20 MM - LIGACAO PREDIAL DE AGUA</t>
  </si>
  <si>
    <t>4,09</t>
  </si>
  <si>
    <t>COTOVELO/JOELHO 90 GRAUS, EM POLIPROPILENO, PN 16, PARA TUBOS PEAD, 32 X 32 MM - LIGACAO PREDIAL DE AGUA</t>
  </si>
  <si>
    <t>5,88</t>
  </si>
  <si>
    <t>CREMONA RETANGULAR INJETADA LISA COM CHAVE, COM CASTANHA / ALCA, EM LATAO, COM ACABAMENTO CROMADO, DE SOBREPOR / EMBUTIR</t>
  </si>
  <si>
    <t>163,46</t>
  </si>
  <si>
    <t>CREMONA RETANGULAR INJETADA LISA, COM CASTANHA / ALCA, EM LATAO, COM ACABAMENTO CROMADO, DE SOBREPOR / EMBUTIR</t>
  </si>
  <si>
    <t>29,57</t>
  </si>
  <si>
    <t>CRUZETA DE CONCRETO LEVE, COMP. 2000 MM SECAO, 90 X 90 MM</t>
  </si>
  <si>
    <t>95,75</t>
  </si>
  <si>
    <t>CRUZETA DE FERRO GALVANIZADO, COM ROSCA BSP, DE 1 1/2"</t>
  </si>
  <si>
    <t>58,94</t>
  </si>
  <si>
    <t>CRUZETA DE FERRO GALVANIZADO, COM ROSCA BSP, DE 1 1/4"</t>
  </si>
  <si>
    <t>46,16</t>
  </si>
  <si>
    <t>CRUZETA DE FERRO GALVANIZADO, COM ROSCA BSP, DE 1/2"</t>
  </si>
  <si>
    <t>16,53</t>
  </si>
  <si>
    <t>CRUZETA DE FERRO GALVANIZADO, COM ROSCA BSP, DE 1"</t>
  </si>
  <si>
    <t>31,74</t>
  </si>
  <si>
    <t>CRUZETA DE FERRO GALVANIZADO, COM ROSCA BSP, DE 2 1/2"</t>
  </si>
  <si>
    <t>147,26</t>
  </si>
  <si>
    <t>CRUZETA DE FERRO GALVANIZADO, COM ROSCA BSP, DE 2"</t>
  </si>
  <si>
    <t>81,40</t>
  </si>
  <si>
    <t>CRUZETA DE FERRO GALVANIZADO, COM ROSCA BSP, DE 3/4"</t>
  </si>
  <si>
    <t>22,69</t>
  </si>
  <si>
    <t>CRUZETA DE FERRO GALVANIZADO, COM ROSCA BSP, DE 3"</t>
  </si>
  <si>
    <t>211,36</t>
  </si>
  <si>
    <t>CRUZETA DE MADEIRA TRATADA, *90 X 115 X 2400* MM, EM EUCALIPTO OU EQUIVALENTE DA REGIAO</t>
  </si>
  <si>
    <t>148,46</t>
  </si>
  <si>
    <t>CUBA ACO INOX (AISI 304) DE EMBUTIR COM VALVULA DE 3 1/2 ", DE *56 X 33 X 12* CM</t>
  </si>
  <si>
    <t>198,62</t>
  </si>
  <si>
    <t>CUBA ACO INOX (AISI 304) DE EMBUTIR COM VALVULA 3 1/2 ", DE *40 X 34 X 12* CM</t>
  </si>
  <si>
    <t>137,57</t>
  </si>
  <si>
    <t>CUBA ACO INOX (AISI 304) DE EMBUTIR COM VALVULA 3 1/2 ", DE *46 X 30 X 12* CM</t>
  </si>
  <si>
    <t>180,66</t>
  </si>
  <si>
    <t>CUMEEIRA ARTICULADA (ABA INFERIOR) PARA TELHA ONDULADA DE FIBROCIMENTO E = 4 MM, ABA *330* MM, COMPRIMENTO 500 MM (SEM AMIANTO)</t>
  </si>
  <si>
    <t>9,02</t>
  </si>
  <si>
    <t>CUMEEIRA ARTICULADA (ABA INTERNA INFERIOR OU EXTERNA SUPERIOR) PARA TELHA ESTRUTURAL DE FIBROCIMENTO, 1 ABA, E = 6 MM (SEM AMIANTO)</t>
  </si>
  <si>
    <t>18,58</t>
  </si>
  <si>
    <t>CUMEEIRA ARTICULADA (ABA SUPERIOR) PARA TELHA ONDULADA DE FIBROCIMENTO E = 4 MM, ABA *330* MM, COMPRIMENTO 500 MM (SEM AMIANTO)</t>
  </si>
  <si>
    <t>7,93</t>
  </si>
  <si>
    <t>CUMEEIRA ARTICULADA (PAR) PARA TELHA ONDULADA DE FIBROCIMENTO, E = 6 MM, ABA 350 MM, COMPRIMENTO 1100 MM (SEM AMIANTO)</t>
  </si>
  <si>
    <t>34,91</t>
  </si>
  <si>
    <t>CUMEEIRA NORMAL PARA TELHA ESTRUTURAL DE FIBROCIMENTO 1 ABA, E = 6 MM, COMPRIMENTO 608 MM (SEM AMIANTO)</t>
  </si>
  <si>
    <t>CUMEEIRA NORMAL PARA TELHA ESTRUTURAL DE FIBROCIMENTO 2 ABAS, E = 6 MM, DE 1050 X 935 MM (SEM AMIANTO)</t>
  </si>
  <si>
    <t>124,94</t>
  </si>
  <si>
    <t>CUMEEIRA NORMAL PARA TELHA ONDULADA DE FIBROCIMENTO, E = 6 MM, ABA 300 MM, COMPRIMENTO 1100 MM (SEM AMIANTO)</t>
  </si>
  <si>
    <t>63,16</t>
  </si>
  <si>
    <t>CUMEEIRA PARA TELHA CERAMICA, COMPRIMENTO DE *41* CM, RENDIMENTO DE *3* TELHAS/M</t>
  </si>
  <si>
    <t>4,24</t>
  </si>
  <si>
    <t>CUMEEIRA PARA TELHA DE CONCRETO, PARA 2 AGUAS DE TELHADO, COR CINZA, RENDIMENTO DE *3* TELHAS/M</t>
  </si>
  <si>
    <t>8,97</t>
  </si>
  <si>
    <t>CUMEEIRA SHED PARA TELHA ONDULADA DE FIBROCIMENTO, E = 6 MM, ABA 280 MM, COMPRIMENTO 1100 MM (SEM AMIANTO)</t>
  </si>
  <si>
    <t>42,80</t>
  </si>
  <si>
    <t>CUMEEIRA UNIVERSAL PARA TELHA ONDULADA DE FIBROCIMENTO, E = 6 MM, ABA 210 MM, COMPRIMENTO 1100 MM (SEM AMIANTO)</t>
  </si>
  <si>
    <t>44,30</t>
  </si>
  <si>
    <t>CURVA CPVC, 90 GRAUS, SOLDAVEL, 22 MM, PARA AGUA QUENTE</t>
  </si>
  <si>
    <t>9,39</t>
  </si>
  <si>
    <t>CURVA CPVC, 90 GRAUS, SOLDAVEL, 28 MM, PARA AGUA QUENTE</t>
  </si>
  <si>
    <t>CURVA CPVC, 90 GRAUS, SOLDAVEL,15 MM, PARA AGUA QUENTE</t>
  </si>
  <si>
    <t>5,64</t>
  </si>
  <si>
    <t>CURVA CURTA PVC, PB, JE, 45 GRAUS, DN 100 MM, PARA REDE COLETORA ESGOTO (NBR 10569)</t>
  </si>
  <si>
    <t>29,52</t>
  </si>
  <si>
    <t>CURVA CURTA PVC, PB, JE, 90 GRAUS, DN 100 MM, PARA REDE COLETORA ESGOTO (NBR 10569)</t>
  </si>
  <si>
    <t>37,59</t>
  </si>
  <si>
    <t>CURVA DE PVC 45 GRAUS, SOLDAVEL, 110 MM, PARA AGUA FRIA PREDIAL (NBR 5648)</t>
  </si>
  <si>
    <t>145,79</t>
  </si>
  <si>
    <t>CURVA DE PVC 45 GRAUS, SOLDAVEL, 20 MM, PARA AGUA FRIA PREDIAL (NBR 5648)</t>
  </si>
  <si>
    <t>1,92</t>
  </si>
  <si>
    <t>CURVA DE PVC 45 GRAUS, SOLDAVEL, 25 MM, PARA AGUA FRIA PREDIAL (NBR 5648)</t>
  </si>
  <si>
    <t>2,54</t>
  </si>
  <si>
    <t>CURVA DE PVC 45 GRAUS, SOLDAVEL, 32 MM, PARA AGUA FRIA PREDIAL (NBR 5648)</t>
  </si>
  <si>
    <t>4,16</t>
  </si>
  <si>
    <t>CURVA DE PVC 45 GRAUS, SOLDAVEL, 40 MM, PARA AGUA FRIA PREDIAL (NBR 5648)</t>
  </si>
  <si>
    <t>6,81</t>
  </si>
  <si>
    <t>CURVA DE PVC 45 GRAUS, SOLDAVEL, 50 MM, PARA AGUA FRIA PREDIAL (NBR 5648)</t>
  </si>
  <si>
    <t>CURVA DE PVC 45 GRAUS, SOLDAVEL, 60 MM, PARA AGUA FRIA PREDIAL (NBR 5648)</t>
  </si>
  <si>
    <t>22,76</t>
  </si>
  <si>
    <t>CURVA DE PVC 45 GRAUS, SOLDAVEL, 75 MM, PARA AGUA FRIA PREDIAL (NBR 5648)</t>
  </si>
  <si>
    <t>33,80</t>
  </si>
  <si>
    <t>CURVA DE PVC 45 GRAUS, SOLDAVEL, 85 MM, PARA AGUA FRIA PREDIAL (NBR 5648)</t>
  </si>
  <si>
    <t>59,07</t>
  </si>
  <si>
    <t>CURVA DE PVC 90 GRAUS, SOLDAVEL, 110 MM, PARA AGUA FRIA PREDIAL (NBR 5648)</t>
  </si>
  <si>
    <t>193,26</t>
  </si>
  <si>
    <t>CURVA DE PVC 90 GRAUS, SOLDAVEL, 20 MM, PARA AGUA FRIA PREDIAL (NBR 5648)</t>
  </si>
  <si>
    <t>2,55</t>
  </si>
  <si>
    <t>CURVA DE PVC 90 GRAUS, SOLDAVEL, 25 MM, PARA AGUA FRIA PREDIAL (NBR 5648)</t>
  </si>
  <si>
    <t>3,29</t>
  </si>
  <si>
    <t>CURVA DE PVC 90 GRAUS, SOLDAVEL, 32 MM, PARA AGUA FRIA PREDIAL (NBR 5648)</t>
  </si>
  <si>
    <t>CURVA DE PVC 90 GRAUS, SOLDAVEL, 40 MM, PARA AGUA FRIA PREDIAL (NBR 5648)</t>
  </si>
  <si>
    <t>13,30</t>
  </si>
  <si>
    <t>CURVA DE PVC 90 GRAUS, SOLDAVEL, 50 MM, PARA AGUA FRIA PREDIAL (NBR 5648)</t>
  </si>
  <si>
    <t>16,21</t>
  </si>
  <si>
    <t>CURVA DE PVC 90 GRAUS, SOLDAVEL, 60 MM, PARA AGUA FRIA PREDIAL (NBR 5648)</t>
  </si>
  <si>
    <t>CURVA DE PVC 90 GRAUS, SOLDAVEL, 75 MM, PARA AGUA FRIA PREDIAL (NBR 5648)</t>
  </si>
  <si>
    <t>56,97</t>
  </si>
  <si>
    <t>CURVA DE PVC 90 GRAUS, SOLDAVEL, 85 MM, PARA AGUA FRIA PREDIAL (NBR 5648)</t>
  </si>
  <si>
    <t>81,86</t>
  </si>
  <si>
    <t>CURVA DE PVC, 45 GRAUS, SERIE R, DN 100 MM, PARA ESGOTO OU AGUAS PLUVIAIS PREDIAIS</t>
  </si>
  <si>
    <t>25,65</t>
  </si>
  <si>
    <t>CURVA DE PVC, 90 GRAUS, SERIE R, DN 100 MM, PARA ESGOTO OU AGUAS PLUVIAIS PREDIAIS</t>
  </si>
  <si>
    <t>58,18</t>
  </si>
  <si>
    <t>CURVA DE PVC, 90 GRAUS, SERIE R, DN 50 MM, PARA ESGOTO OU AGUAS PLUVIAIS PREDIAIS</t>
  </si>
  <si>
    <t>27,46</t>
  </si>
  <si>
    <t>CURVA DE PVC, 90 GRAUS, SERIE R, DN 75 MM, PARA ESGOTO OU AGUAS PLUVIAIS PREDIAIS</t>
  </si>
  <si>
    <t>40,15</t>
  </si>
  <si>
    <t>CURVA DE TRANSPOSICAO BRONZE/LATAO (REF 736) SEM ANEL DE SOLDA, BOLSA X BOLSA, 15 MM</t>
  </si>
  <si>
    <t>19,83</t>
  </si>
  <si>
    <t>CURVA DE TRANSPOSICAO BRONZE/LATAO (REF 736) SEM ANEL DE SOLDA, BOLSA X BOLSA, 22 MM</t>
  </si>
  <si>
    <t>44,09</t>
  </si>
  <si>
    <t>CURVA DE TRANSPOSICAO BRONZE/LATAO (REF 736) SEM ANEL DE SOLDA, BOLSA X BOLSA, 28 MM</t>
  </si>
  <si>
    <t>79,43</t>
  </si>
  <si>
    <t>CURVA DE TRANSPOSICAO, CPVC, SOLDAVEL, 15 MM</t>
  </si>
  <si>
    <t>9,00</t>
  </si>
  <si>
    <t>CURVA DE TRANSPOSICAO, CPVC, SOLDAVEL, 22 MM</t>
  </si>
  <si>
    <t>CURVA DE TRANSPOSICAO, PVC SOLDAVEL, 20 MM, PARA AGUA FRIA PREDIAL</t>
  </si>
  <si>
    <t>CURVA DE TRANSPOSICAO, PVC, SOLDAVEL, 25 MM, PARA AGUA FRIA PREDIAL</t>
  </si>
  <si>
    <t>7,40</t>
  </si>
  <si>
    <t>CURVA DE TRANSPOSICAO, PVC, SOLDAVEL, 32 MM, PARA AGUA FRIA PREDIAL</t>
  </si>
  <si>
    <t>19,81</t>
  </si>
  <si>
    <t>CURVA LONGA PVC, PB, JE, 45 GRAUS, DN 100 MM, PARA REDE COLETORA ESGOTO (NBR 10569)</t>
  </si>
  <si>
    <t>41,33</t>
  </si>
  <si>
    <t>CURVA LONGA PVC, PB, JE, 45 GRAUS, DN 150 MM, PARA REDE COLETORA ESGOTO (NBR 10569)</t>
  </si>
  <si>
    <t>152,38</t>
  </si>
  <si>
    <t>CURVA LONGA PVC, PB, JE, 90 GRAUS, DN 100 MM, PARA REDE COLETORA ESGOTO (NBR 10569)</t>
  </si>
  <si>
    <t>59,98</t>
  </si>
  <si>
    <t>CURVA LONGA PVC, PB, JE, 90 GRAUS, DN 150 MM, PARA REDE COLETORA ESGOTO (NBR 10569)</t>
  </si>
  <si>
    <t>218,82</t>
  </si>
  <si>
    <t>CURVA PPR 90 GRAUS, DN 20 MM, PARA AGUA QUENTE PREDIAL</t>
  </si>
  <si>
    <t>CURVA PPR 90 GRAUS, DN 25 MM, PARA AGUA QUENTE PREDIAL</t>
  </si>
  <si>
    <t>12,12</t>
  </si>
  <si>
    <t>CURVA PVC CURTA 90 G, DN 50 MM, PARA ESGOTO PREDIAL</t>
  </si>
  <si>
    <t>9,91</t>
  </si>
  <si>
    <t>CURVA PVC CURTA 90 GRAUS, DN 40 MM, PARA ESGOTO PREDIAL</t>
  </si>
  <si>
    <t>CURVA PVC CURTA 90 GRAUS, DN 75 MM, PARA ESGOTO PREDIAL</t>
  </si>
  <si>
    <t>19,39</t>
  </si>
  <si>
    <t>CURVA PVC CURTA 90 GRAUS, 100 MM, PARA ESGOTO PREDIAL</t>
  </si>
  <si>
    <t>22,30</t>
  </si>
  <si>
    <t>CURVA PVC LEVE, 90 GRAUS, COM PONTA E BOLSA LISA, DN 150 MM</t>
  </si>
  <si>
    <t>83,77</t>
  </si>
  <si>
    <t>CURVA PVC LEVE, 90 GRAUS, COM PONTA E BOLSA LISA, DN 250 MM</t>
  </si>
  <si>
    <t>618,95</t>
  </si>
  <si>
    <t>CURVA PVC LEVE, 90 GRAUS, COM PONTA E BOLSA LISA, DN 300 MM</t>
  </si>
  <si>
    <t>964,07</t>
  </si>
  <si>
    <t>CURVA PVC LONGA 45 GRAUS, 100 MM, PARA ESGOTO PREDIAL</t>
  </si>
  <si>
    <t>45,22</t>
  </si>
  <si>
    <t>CURVA PVC LONGA 45G, DN 50 MM, PARA ESGOTO PREDIAL</t>
  </si>
  <si>
    <t>CURVA PVC LONGA 45G, DN 75 MM, PARA ESGOTO PREDIAL</t>
  </si>
  <si>
    <t>37,45</t>
  </si>
  <si>
    <t>CURVA PVC LONGA 90 GRAUS, 100 MM, PARA ESGOTO PREDIAL</t>
  </si>
  <si>
    <t>46,93</t>
  </si>
  <si>
    <t>CURVA PVC LONGA 90 GRAUS, 40 MM, PARA ESGOTO PREDIAL</t>
  </si>
  <si>
    <t>5,22</t>
  </si>
  <si>
    <t>CURVA PVC LONGA 90 GRAUS, 50 MM, PARA ESGOTO PREDIAL</t>
  </si>
  <si>
    <t>CURVA PVC LONGA 90 GRAUS, 75 MM, PARA ESGOTO PREDIAL</t>
  </si>
  <si>
    <t>32,19</t>
  </si>
  <si>
    <t>CURVA PVC PBA, JE, PB, 22 GRAUS, DN 100 / DE 110 MM, PARA REDE AGUA (NBR 10351)</t>
  </si>
  <si>
    <t>156,66</t>
  </si>
  <si>
    <t>CURVA PVC PBA, JE, PB, 22 GRAUS, DN 50 / DE 60 MM, PARA REDE AGUA (NBR 10351)</t>
  </si>
  <si>
    <t>33,30</t>
  </si>
  <si>
    <t>CURVA PVC PBA, JE, PB, 22 GRAUS, DN 75 / DE 85 MM, PARA REDE AGUA (NBR 10351)</t>
  </si>
  <si>
    <t>64,39</t>
  </si>
  <si>
    <t>CURVA PVC PBA, JE, PB, 45 GRAUS, DN 100 / DE 110 MM, PARA REDE AGUA (NBR 10351)</t>
  </si>
  <si>
    <t>155,13</t>
  </si>
  <si>
    <t>CURVA PVC PBA, JE, PB, 45 GRAUS, DN 50 / DE 60 MM, PARA REDE AGUA (NBR 10351)</t>
  </si>
  <si>
    <t>33,87</t>
  </si>
  <si>
    <t>CURVA PVC PBA, JE, PB, 45 GRAUS, DN 75 / DE 85 MM, PARA REDE AGUA (NBR 10351)</t>
  </si>
  <si>
    <t>83,58</t>
  </si>
  <si>
    <t>CURVA PVC PBA, JE, PB, 90 GRAUS, DN 100 / DE 110 MM, PARA REDE AGUA (NBR 10351)</t>
  </si>
  <si>
    <t>189,31</t>
  </si>
  <si>
    <t>CURVA PVC PBA, JE, PB, 90 GRAUS, DN 50 / DE 60 MM, PARA REDE AGUA (NBR 10351)</t>
  </si>
  <si>
    <t>42,44</t>
  </si>
  <si>
    <t>CURVA PVC PBA, JE, PB, 90 GRAUS, DN 75 / DE 85 MM, PARA REDE AGUA (NBR 10351)</t>
  </si>
  <si>
    <t>100,19</t>
  </si>
  <si>
    <t>CURVA PVC 90 GRAUS, ROSCAVEL, 1 1/2",  AGUA FRIA PREDIAL</t>
  </si>
  <si>
    <t>28,56</t>
  </si>
  <si>
    <t>CURVA PVC 90 GRAUS, ROSCAVEL, 1 1/4",  AGUA FRIA PREDIAL</t>
  </si>
  <si>
    <t>21,59</t>
  </si>
  <si>
    <t>CURVA PVC 90 GRAUS, ROSCAVEL, 1/2",  AGUA FRIA PREDIAL</t>
  </si>
  <si>
    <t>4,48</t>
  </si>
  <si>
    <t>CURVA PVC 90 GRAUS, ROSCAVEL, 1",  AGUA FRIA PREDIAL</t>
  </si>
  <si>
    <t>8,87</t>
  </si>
  <si>
    <t>CURVA PVC 90 GRAUS, ROSCAVEL, 2",  AGUA FRIA PREDIAL</t>
  </si>
  <si>
    <t>40,76</t>
  </si>
  <si>
    <t>CURVA PVC 90 GRAUS, ROSCAVEL, 3/4",  AGUA FRIA PREDIAL</t>
  </si>
  <si>
    <t>5,68</t>
  </si>
  <si>
    <t>CURVA PVC, BB, JE, 45 GRAUS, DN 200 MM, PARA TUBO CORRUGADO E/OU LISO, REDE COLETORA ESGOTO (NBR 10569)</t>
  </si>
  <si>
    <t>485,48</t>
  </si>
  <si>
    <t>CURVA PVC, BB, JE, 45 GRAUS, DN 250 MM, PARA TUBO CORRUGADO E/OU LISO, REDE COLETORA ESGOTO (NBR 10569)</t>
  </si>
  <si>
    <t>798,58</t>
  </si>
  <si>
    <t>CURVA PVC, BB, JE, 90 GRAUS, DN 200 MM, PARA TUBO CORRUGADO E/OU LISO, REDE COLETORA ESGOTO (NBR 10569)</t>
  </si>
  <si>
    <t>607,20</t>
  </si>
  <si>
    <t>CURVA PVC, BB, JE, 90 GRAUS, DN 250 MM, PARA TUBO CORRUGADO E/OU LISO, REDE COLETORA ESGOTO (NBR 10569)</t>
  </si>
  <si>
    <t>897,67</t>
  </si>
  <si>
    <t>CURVA PVC, SERIE R, 87.30 GRAUS, CURTA, 100 MM, PARA ESGOTO OU AGUAS PLUVIAIS PREDIAIS (PARA PE-DE-COLUNA)</t>
  </si>
  <si>
    <t>CURVA PVC, SERIE R, 87.30 GRAUS, CURTA, 150 MM, PARA ESGOTO OU AGUAS PLUVIAIS PREDIAIS (PARA PE-DE-COLUNA)</t>
  </si>
  <si>
    <t>149,51</t>
  </si>
  <si>
    <t>CURVA PVC, SERIE R, 87.30 GRAUS, CURTA, 75 MM, PARA ESGOTO OU AGUAS PLUVIAIS PREDIAIS (PARA PE-DE-COLUNA)</t>
  </si>
  <si>
    <t>CURVA PVC, 45 GRAUS, CURTA, PB, DN 100 MM, PARA ESGOTO PREDIAL</t>
  </si>
  <si>
    <t>26,82</t>
  </si>
  <si>
    <t>CURVA 135 GRAUS, DE PVC RIGIDO ROSCAVEL, DE 1", PARA ELETRODUTO</t>
  </si>
  <si>
    <t>2,76</t>
  </si>
  <si>
    <t>CURVA 135 GRAUS, DE PVC RIGIDO ROSCAVEL, DE 3/4", PARA ELETRODUTO</t>
  </si>
  <si>
    <t>2,14</t>
  </si>
  <si>
    <t>CURVA 135 GRAUS, PARA ELETRODUTO, EM ACO GALVANIZADO ELETROLITICO, DIAMETRO DE 100 MM (4")</t>
  </si>
  <si>
    <t>233,33</t>
  </si>
  <si>
    <t>CURVA 135 GRAUS, PARA ELETRODUTO, EM ACO GALVANIZADO ELETROLITICO, DIAMETRO DE 15 MM (1/2")</t>
  </si>
  <si>
    <t>5,54</t>
  </si>
  <si>
    <t>CURVA 135 GRAUS, PARA ELETRODUTO, EM ACO GALVANIZADO ELETROLITICO, DIAMETRO DE 20 MM (3/4")</t>
  </si>
  <si>
    <t>6,67</t>
  </si>
  <si>
    <t>CURVA 135 GRAUS, PARA ELETRODUTO, EM ACO GALVANIZADO ELETROLITICO, DIAMETRO DE 25 MM (1")</t>
  </si>
  <si>
    <t>CURVA 135 GRAUS, PARA ELETRODUTO, EM ACO GALVANIZADO ELETROLITICO, DIAMETRO DE 32 MM (1 1/4")</t>
  </si>
  <si>
    <t>22,39</t>
  </si>
  <si>
    <t>CURVA 135 GRAUS, PARA ELETRODUTO, EM ACO GALVANIZADO ELETROLITICO, DIAMETRO DE 40 MM (1 1/2")</t>
  </si>
  <si>
    <t>32,80</t>
  </si>
  <si>
    <t>CURVA 135 GRAUS, PARA ELETRODUTO, EM ACO GALVANIZADO ELETROLITICO, DIAMETRO DE 50 MM (2")</t>
  </si>
  <si>
    <t>49,89</t>
  </si>
  <si>
    <t>CURVA 135 GRAUS, PARA ELETRODUTO, EM ACO GALVANIZADO ELETROLITICO, DIAMETRO DE 65 MM (2 1/2")</t>
  </si>
  <si>
    <t>87,88</t>
  </si>
  <si>
    <t>CURVA 135 GRAUS, PARA ELETRODUTO, EM ACO GALVANIZADO ELETROLITICO, DIAMETRO DE 80 MM (3")</t>
  </si>
  <si>
    <t>118,87</t>
  </si>
  <si>
    <t>CURVA 180 GRAUS, DE PVC RIGIDO ROSCAVEL, DE 1 1/2", PARA ELETRODUTO</t>
  </si>
  <si>
    <t>8,82</t>
  </si>
  <si>
    <t>CURVA 180 GRAUS, DE PVC RIGIDO ROSCAVEL, DE 1 1/4", PARA ELETRODUTO</t>
  </si>
  <si>
    <t>CURVA 180 GRAUS, DE PVC RIGIDO ROSCAVEL, DE 1/2", PARA ELETRODUTO</t>
  </si>
  <si>
    <t>2,05</t>
  </si>
  <si>
    <t>CURVA 180 GRAUS, DE PVC RIGIDO ROSCAVEL, DE 1", PARA ELETRODUTO</t>
  </si>
  <si>
    <t>CURVA 180 GRAUS, DE PVC RIGIDO ROSCAVEL, DE 2", PARA ELETRODUTO</t>
  </si>
  <si>
    <t>14,10</t>
  </si>
  <si>
    <t>CURVA 180 GRAUS, DE PVC RIGIDO ROSCAVEL, DE 3/4", PARA ELETRODUTO</t>
  </si>
  <si>
    <t>CURVA 45 GRAUS DE COBRE (REF 606) SEM ANEL DE SOLDA, BOLSA X BOLSA, 15 MM</t>
  </si>
  <si>
    <t>CURVA 45 GRAUS DE COBRE (REF 606) SEM ANEL DE SOLDA, BOLSA X BOLSA, 22 MM</t>
  </si>
  <si>
    <t>12,34</t>
  </si>
  <si>
    <t>CURVA 45 GRAUS DE COBRE (REF 606) SEM ANEL DE SOLDA, BOLSA X BOLSA, 28 MM</t>
  </si>
  <si>
    <t>CURVA 45 GRAUS DE COBRE (REF 606) SEM ANEL DE SOLDA, BOLSA X BOLSA, 35 MM</t>
  </si>
  <si>
    <t>52,19</t>
  </si>
  <si>
    <t>CURVA 45 GRAUS DE COBRE (REF 606) SEM ANEL DE SOLDA, BOLSA X BOLSA, 42 MM</t>
  </si>
  <si>
    <t>83,34</t>
  </si>
  <si>
    <t>CURVA 45 GRAUS DE COBRE (REF 606) SEM ANEL DE SOLDA, BOLSA X BOLSA, 54 MM</t>
  </si>
  <si>
    <t>123,78</t>
  </si>
  <si>
    <t>CURVA 45 GRAUS DE COBRE (REF 606) SEM ANEL DE SOLDA, BOLSA X BOLSA, 66 MM</t>
  </si>
  <si>
    <t>294,19</t>
  </si>
  <si>
    <t>CURVA 45 GRAUS DE FERRO GALVANIZADO, COM ROSCA BSP FEMEA, DE 1 1/2"</t>
  </si>
  <si>
    <t>63,55</t>
  </si>
  <si>
    <t>CURVA 45 GRAUS DE FERRO GALVANIZADO, COM ROSCA BSP FEMEA, DE 1 1/4"</t>
  </si>
  <si>
    <t>46,23</t>
  </si>
  <si>
    <t>CURVA 45 GRAUS DE FERRO GALVANIZADO, COM ROSCA BSP FEMEA, DE 1/2"</t>
  </si>
  <si>
    <t>CURVA 45 GRAUS DE FERRO GALVANIZADO, COM ROSCA BSP FEMEA, DE 1"</t>
  </si>
  <si>
    <t>37,62</t>
  </si>
  <si>
    <t>CURVA 45 GRAUS DE FERRO GALVANIZADO, COM ROSCA BSP FEMEA, DE 2 1/2"</t>
  </si>
  <si>
    <t>153,82</t>
  </si>
  <si>
    <t>CURVA 45 GRAUS DE FERRO GALVANIZADO, COM ROSCA BSP FEMEA, DE 2"</t>
  </si>
  <si>
    <t>102,11</t>
  </si>
  <si>
    <t>CURVA 45 GRAUS DE FERRO GALVANIZADO, COM ROSCA BSP FEMEA, DE 3/4"</t>
  </si>
  <si>
    <t>19,97</t>
  </si>
  <si>
    <t>CURVA 45 GRAUS DE FERRO GALVANIZADO, COM ROSCA BSP FEMEA, DE 3"</t>
  </si>
  <si>
    <t>223,72</t>
  </si>
  <si>
    <t>CURVA 45 GRAUS DE FERRO GALVANIZADO, COM ROSCA BSP FEMEA, DE 4"</t>
  </si>
  <si>
    <t>461,20</t>
  </si>
  <si>
    <t>CURVA 45 GRAUS DE FERRO GALVANIZADO, COM ROSCA BSP MACHO/FEMEA, DE 1 1/2"</t>
  </si>
  <si>
    <t>48,76</t>
  </si>
  <si>
    <t>CURVA 45 GRAUS DE FERRO GALVANIZADO, COM ROSCA BSP MACHO/FEMEA, DE 1 1/4"</t>
  </si>
  <si>
    <t>38,55</t>
  </si>
  <si>
    <t>CURVA 45 GRAUS DE FERRO GALVANIZADO, COM ROSCA BSP MACHO/FEMEA, DE 1/2"</t>
  </si>
  <si>
    <t>11,49</t>
  </si>
  <si>
    <t>CURVA 45 GRAUS DE FERRO GALVANIZADO, COM ROSCA BSP MACHO/FEMEA, DE 1"</t>
  </si>
  <si>
    <t>25,12</t>
  </si>
  <si>
    <t>CURVA 45 GRAUS DE FERRO GALVANIZADO, COM ROSCA BSP MACHO/FEMEA, DE 2 1/2"</t>
  </si>
  <si>
    <t>137,69</t>
  </si>
  <si>
    <t>CURVA 45 GRAUS DE FERRO GALVANIZADO, COM ROSCA BSP MACHO/FEMEA, DE 2"</t>
  </si>
  <si>
    <t>76,37</t>
  </si>
  <si>
    <t>CURVA 45 GRAUS DE FERRO GALVANIZADO, COM ROSCA BSP MACHO/FEMEA, DE 3/4"</t>
  </si>
  <si>
    <t>16,52</t>
  </si>
  <si>
    <t>CURVA 45 GRAUS DE FERRO GALVANIZADO, COM ROSCA BSP MACHO/FEMEA, DE 3"</t>
  </si>
  <si>
    <t>192,80</t>
  </si>
  <si>
    <t>CURVA 45 GRAUS EM ACO CARBONO, SOLDAVEL, PRESSAO 3.000 LBS, DN 1 1/2"</t>
  </si>
  <si>
    <t>78,56</t>
  </si>
  <si>
    <t>CURVA 45 GRAUS EM ACO CARBONO, SOLDAVEL, PRESSAO 3.000 LBS, DN 1 1/4"</t>
  </si>
  <si>
    <t>53,79</t>
  </si>
  <si>
    <t>CURVA 45 GRAUS EM ACO CARBONO, SOLDAVEL, PRESSAO 3.000 LBS, DN 1/2"</t>
  </si>
  <si>
    <t>18,59</t>
  </si>
  <si>
    <t>CURVA 45 GRAUS EM ACO CARBONO, SOLDAVEL, PRESSAO 3.000 LBS, DN 1"</t>
  </si>
  <si>
    <t>35,19</t>
  </si>
  <si>
    <t>CURVA 45 GRAUS EM ACO CARBONO, SOLDAVEL, PRESSAO 3.000 LBS, DN 2 1/2"</t>
  </si>
  <si>
    <t>223,16</t>
  </si>
  <si>
    <t>CURVA 45 GRAUS EM ACO CARBONO, SOLDAVEL, PRESSAO 3.000 LBS, DN 2"</t>
  </si>
  <si>
    <t>111,70</t>
  </si>
  <si>
    <t>CURVA 45 GRAUS EM ACO CARBONO, SOLDAVEL, PRESSAO 3.000 LBS, DN 3/4"</t>
  </si>
  <si>
    <t>24,79</t>
  </si>
  <si>
    <t>CURVA 45 GRAUS EM ACO CARBONO, SOLDAVEL, PRESSAO 3.000 LBS, DN 3"</t>
  </si>
  <si>
    <t>579,21</t>
  </si>
  <si>
    <t>CURVA 45 GRAUS RANHURADA EM FERRO FUNDIDO, DN 50 MM (2")</t>
  </si>
  <si>
    <t>21,67</t>
  </si>
  <si>
    <t>CURVA 45 GRAUS RANHURADA EM FERRO FUNDIDO, DN 65 MM (2 1/2")</t>
  </si>
  <si>
    <t>29,96</t>
  </si>
  <si>
    <t>CURVA 45 GRAUS RANHURADA EM FERRO FUNDIDO, DN 80 MM (3")</t>
  </si>
  <si>
    <t>35,74</t>
  </si>
  <si>
    <t>CURVA 45 GRAUS, PARA ELETRODUTO, EM ACO GALVANIZADO ELETROLITICO, DIAMETRO DE 20 MM (3/4")</t>
  </si>
  <si>
    <t>CURVA 45 GRAUS, PARA ELETRODUTO, EM ACO GALVANIZADO ELETROLITICO, DIAMETRO DE 25 MM (1")</t>
  </si>
  <si>
    <t>6,84</t>
  </si>
  <si>
    <t>CURVA 45 GRAUS, PARA ELETRODUTO, EM ACO GALVANIZADO ELETROLITICO, DIAMETRO DE 40 MM (1 1/2")</t>
  </si>
  <si>
    <t>19,27</t>
  </si>
  <si>
    <t>CURVA 90 GRAUS DE BARRA CHATA EM ALUMINIO 3/4 " X 1/4 " X 300 MM</t>
  </si>
  <si>
    <t>10,38</t>
  </si>
  <si>
    <t>CURVA 90 GRAUS DE FERRO GALVANIZADO, COM ROSCA BSP FEMEA, DE 1 1/2"</t>
  </si>
  <si>
    <t>60,99</t>
  </si>
  <si>
    <t>CURVA 90 GRAUS DE FERRO GALVANIZADO, COM ROSCA BSP FEMEA, DE 1 1/4"</t>
  </si>
  <si>
    <t>48,89</t>
  </si>
  <si>
    <t>CURVA 90 GRAUS DE FERRO GALVANIZADO, COM ROSCA BSP FEMEA, DE 1/2"</t>
  </si>
  <si>
    <t>12,14</t>
  </si>
  <si>
    <t>CURVA 90 GRAUS DE FERRO GALVANIZADO, COM ROSCA BSP FEMEA, DE 1"</t>
  </si>
  <si>
    <t>29,07</t>
  </si>
  <si>
    <t>CURVA 90 GRAUS DE FERRO GALVANIZADO, COM ROSCA BSP FEMEA, DE 2 1/2"</t>
  </si>
  <si>
    <t>176,27</t>
  </si>
  <si>
    <t>CURVA 90 GRAUS DE FERRO GALVANIZADO, COM ROSCA BSP FEMEA, DE 2"</t>
  </si>
  <si>
    <t>101,57</t>
  </si>
  <si>
    <t>CURVA 90 GRAUS DE FERRO GALVANIZADO, COM ROSCA BSP FEMEA, DE 3/4"</t>
  </si>
  <si>
    <t>19,26</t>
  </si>
  <si>
    <t>CURVA 90 GRAUS DE FERRO GALVANIZADO, COM ROSCA BSP FEMEA, DE 3"</t>
  </si>
  <si>
    <t>237,94</t>
  </si>
  <si>
    <t>CURVA 90 GRAUS DE FERRO GALVANIZADO, COM ROSCA BSP FEMEA, DE 4"</t>
  </si>
  <si>
    <t>480,80</t>
  </si>
  <si>
    <t>CURVA 90 GRAUS DE FERRO GALVANIZADO, COM ROSCA BSP MACHO/FEMEA, DE 1 1/2"</t>
  </si>
  <si>
    <t>57,18</t>
  </si>
  <si>
    <t>CURVA 90 GRAUS DE FERRO GALVANIZADO, COM ROSCA BSP MACHO/FEMEA, DE 1 1/4"</t>
  </si>
  <si>
    <t>CURVA 90 GRAUS DE FERRO GALVANIZADO, COM ROSCA BSP MACHO/FEMEA, DE 1/2"</t>
  </si>
  <si>
    <t>11,87</t>
  </si>
  <si>
    <t>CURVA 90 GRAUS DE FERRO GALVANIZADO, COM ROSCA BSP MACHO/FEMEA, DE 1"</t>
  </si>
  <si>
    <t>27,26</t>
  </si>
  <si>
    <t>CURVA 90 GRAUS DE FERRO GALVANIZADO, COM ROSCA BSP MACHO/FEMEA, DE 2 1/2"</t>
  </si>
  <si>
    <t>161,05</t>
  </si>
  <si>
    <t>CURVA 90 GRAUS DE FERRO GALVANIZADO, COM ROSCA BSP MACHO/FEMEA, DE 2"</t>
  </si>
  <si>
    <t>CURVA 90 GRAUS DE FERRO GALVANIZADO, COM ROSCA BSP MACHO/FEMEA, DE 3/4"</t>
  </si>
  <si>
    <t>CURVA 90 GRAUS DE FERRO GALVANIZADO, COM ROSCA BSP MACHO/FEMEA, DE 3"</t>
  </si>
  <si>
    <t>230,33</t>
  </si>
  <si>
    <t>CURVA 90 GRAUS DE FERRO GALVANIZADO, COM ROSCA BSP MACHO/FEMEA, DE 4"</t>
  </si>
  <si>
    <t>461,77</t>
  </si>
  <si>
    <t>CURVA 90 GRAUS DE FERRO GALVANIZADO, COM ROSCA BSP MACHO, DE 1 1/2"</t>
  </si>
  <si>
    <t>69,25</t>
  </si>
  <si>
    <t>CURVA 90 GRAUS DE FERRO GALVANIZADO, COM ROSCA BSP MACHO, DE 1 1/4"</t>
  </si>
  <si>
    <t>53,12</t>
  </si>
  <si>
    <t>CURVA 90 GRAUS DE FERRO GALVANIZADO, COM ROSCA BSP MACHO, DE 1/2"</t>
  </si>
  <si>
    <t>12,68</t>
  </si>
  <si>
    <t>CURVA 90 GRAUS DE FERRO GALVANIZADO, COM ROSCA BSP MACHO, DE 1"</t>
  </si>
  <si>
    <t>28,59</t>
  </si>
  <si>
    <t>CURVA 90 GRAUS DE FERRO GALVANIZADO, COM ROSCA BSP MACHO, DE 2 1/2"</t>
  </si>
  <si>
    <t>219,59</t>
  </si>
  <si>
    <t>CURVA 90 GRAUS DE FERRO GALVANIZADO, COM ROSCA BSP MACHO, DE 2"</t>
  </si>
  <si>
    <t>98,26</t>
  </si>
  <si>
    <t>CURVA 90 GRAUS DE FERRO GALVANIZADO, COM ROSCA BSP MACHO, DE 3/4"</t>
  </si>
  <si>
    <t>17,57</t>
  </si>
  <si>
    <t>CURVA 90 GRAUS DE FERRO GALVANIZADO, COM ROSCA BSP MACHO, DE 3"</t>
  </si>
  <si>
    <t>286,00</t>
  </si>
  <si>
    <t>CURVA 90 GRAUS DE FERRO GALVANIZADO, COM ROSCA BSP MACHO, DE 4"</t>
  </si>
  <si>
    <t>546,01</t>
  </si>
  <si>
    <t>CURVA 90 GRAUS DE FERRO GALVANIZADO, COM ROSCA BSP MACHO, DE 6"</t>
  </si>
  <si>
    <t>1.365,80</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</si>
  <si>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</si>
  <si>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</si>
  <si>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</si>
  <si>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</si>
  <si>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</si>
  <si>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239,72</t>
  </si>
  <si>
    <t>CURVA 90 GRAUS EM ACO CARBONO, RAIO CURTO, SOLDAVEL, PRESSAO 3.000 LBS, DN 2"</t>
  </si>
  <si>
    <t>122,06</t>
  </si>
  <si>
    <t>CURVA 90 GRAUS EM ACO CARBONO, RAIO CURTO, SOLDAVEL, PRESSAO 3.000 LBS, DN 3/4"</t>
  </si>
  <si>
    <t>CURVA 90 GRAUS EM ACO CARBONO, RAIO CURTO, SOLDAVEL, PRESSAO 3.000 LBS, DN 3"</t>
  </si>
  <si>
    <t>504,89</t>
  </si>
  <si>
    <t>CURVA 90 GRAUS RANHURADA EM FERRO FUNDIDO, DN 50 MM (2")</t>
  </si>
  <si>
    <t>23,55</t>
  </si>
  <si>
    <t>CURVA 90 GRAUS RANHURADA EM FERRO FUNDIDO, DN 65 MM (2 1/2")</t>
  </si>
  <si>
    <t>33,55</t>
  </si>
  <si>
    <t>CURVA 90 GRAUS RANHURADA EM FERRO FUNDIDO, DN 80 MM (3")</t>
  </si>
  <si>
    <t>39,58</t>
  </si>
  <si>
    <t>CURVA 90 GRAUS, CURTA, DE PVC RIGIDO ROSCAVEL, DE 1/2", PARA ELETRODUTO</t>
  </si>
  <si>
    <t>CURVA 90 GRAUS, CURTA, DE PVC RIGIDO ROSCAVEL, DE 1", PARA ELETRODUTO</t>
  </si>
  <si>
    <t>3,02</t>
  </si>
  <si>
    <t>CURVA 90 GRAUS, CURTA, DE PVC RIGIDO ROSCAVEL, DE 3/4", PARA ELETRODUTO</t>
  </si>
  <si>
    <t>2,18</t>
  </si>
  <si>
    <t>CURVA 90 GRAUS, LONGA, DE PVC RIGIDO ROSCAVEL, DE 1 1/2", PARA ELETRODUTO</t>
  </si>
  <si>
    <t>4,82</t>
  </si>
  <si>
    <t>CURVA 90 GRAUS, LONGA, DE PVC RIGIDO ROSCAVEL, DE 1 1/4", PARA ELETRODUTO</t>
  </si>
  <si>
    <t>3,98</t>
  </si>
  <si>
    <t>CURVA 90 GRAUS, LONGA, DE PVC RIGIDO ROSCAVEL, DE 1/2", PARA ELETRODUTO</t>
  </si>
  <si>
    <t>CURVA 90 GRAUS, LONGA, DE PVC RIGIDO ROSCAVEL, DE 1", PARA ELETRODUTO</t>
  </si>
  <si>
    <t>3,53</t>
  </si>
  <si>
    <t>CURVA 90 GRAUS, LONGA, DE PVC RIGIDO ROSCAVEL, DE 2 1/2", PARA ELETRODUTO</t>
  </si>
  <si>
    <t>20,00</t>
  </si>
  <si>
    <t>CURVA 90 GRAUS, LONGA, DE PVC RIGIDO ROSCAVEL, DE 2", PARA ELETRODUTO</t>
  </si>
  <si>
    <t>7,84</t>
  </si>
  <si>
    <t>CURVA 90 GRAUS, LONGA, DE PVC RIGIDO ROSCAVEL, DE 3/4", PARA ELETRODUTO</t>
  </si>
  <si>
    <t>2,33</t>
  </si>
  <si>
    <t>CURVA 90 GRAUS, LONGA, DE PVC RIGIDO ROSCAVEL, DE 3", PARA ELETRODUTO</t>
  </si>
  <si>
    <t>20,02</t>
  </si>
  <si>
    <t>CURVA 90 GRAUS, LONGA, DE PVC RIGIDO ROSCAVEL, DE 4", PARA ELETRODUTO</t>
  </si>
  <si>
    <t>40,23</t>
  </si>
  <si>
    <t>CURVA 90 GRAUS, PARA ELETRODUTO, EM ACO GALVANIZADO ELETROLITICO, DIAMETRO DE 100 MM (4")</t>
  </si>
  <si>
    <t>164,85</t>
  </si>
  <si>
    <t>CURVA 90 GRAUS, PARA ELETRODUTO, EM ACO GALVANIZADO ELETROLITICO, DIAMETRO DE 15 MM (1/2")</t>
  </si>
  <si>
    <t>4,66</t>
  </si>
  <si>
    <t>CURVA 90 GRAUS, PARA ELETRODUTO, EM ACO GALVANIZADO ELETROLITICO, DIAMETRO DE 20 MM (3/4")</t>
  </si>
  <si>
    <t>CURVA 90 GRAUS, PARA ELETRODUTO, EM ACO GALVANIZADO ELETROLITICO, DIAMETRO DE 25 MM (1")</t>
  </si>
  <si>
    <t>7,17</t>
  </si>
  <si>
    <t>CURVA 90 GRAUS, PARA ELETRODUTO, EM ACO GALVANIZADO ELETROLITICO, DIAMETRO DE 32 MM (1 1/4")</t>
  </si>
  <si>
    <t>16,33</t>
  </si>
  <si>
    <t>CURVA 90 GRAUS, PARA ELETRODUTO, EM ACO GALVANIZADO ELETROLITICO, DIAMETRO DE 40 MM (1 1/2")</t>
  </si>
  <si>
    <t>19,92</t>
  </si>
  <si>
    <t>CURVA 90 GRAUS, PARA ELETRODUTO, EM ACO GALVANIZADO ELETROLITICO, DIAMETRO DE 50 MM (2")</t>
  </si>
  <si>
    <t>29,24</t>
  </si>
  <si>
    <t>CURVA 90 GRAUS, PARA ELETRODUTO, EM ACO GALVANIZADO ELETROLITICO, DIAMETRO DE 65 MM (2 1/2")</t>
  </si>
  <si>
    <t>74,04</t>
  </si>
  <si>
    <t>CURVA 90 GRAUS, PARA ELETRODUTO, EM ACO GALVANIZADO ELETROLITICO, DIAMETRO DE 80 MM (3")</t>
  </si>
  <si>
    <t>97,20</t>
  </si>
  <si>
    <t>DENTE PARA FRESADORA</t>
  </si>
  <si>
    <t>57,40</t>
  </si>
  <si>
    <t>DESEMPENADEIRA DE ACO DENTADA 12 X *25* CM, DENTES 8 X 8 MM, CABO FECHADO DE MADEIRA</t>
  </si>
  <si>
    <t>DESEMPENADEIRA DE ACO LISA 12 X *25* CM COM CABO FECHADO DE MADEIRA</t>
  </si>
  <si>
    <t>DESEMPENADEIRA PLASTICA LISA *14 X 27* CM</t>
  </si>
  <si>
    <t>20,15</t>
  </si>
  <si>
    <t>DESENHISTA COPISTA</t>
  </si>
  <si>
    <t>16,03</t>
  </si>
  <si>
    <t>DESENHISTA COPISTA (MENSALISTA)</t>
  </si>
  <si>
    <t>2.841,35</t>
  </si>
  <si>
    <t>DESENHISTA DETALHISTA</t>
  </si>
  <si>
    <t>21,26</t>
  </si>
  <si>
    <t>DESENHISTA DETALHISTA (MENSALISTA)</t>
  </si>
  <si>
    <t>3.766,89</t>
  </si>
  <si>
    <t>DESENHISTA PROJETISTA</t>
  </si>
  <si>
    <t>16,99</t>
  </si>
  <si>
    <t>DESENHISTA PROJETISTA (MENSALISTA)</t>
  </si>
  <si>
    <t>3.010,99</t>
  </si>
  <si>
    <t>DESENHISTA TECNICO AUXILIAR</t>
  </si>
  <si>
    <t>16,97</t>
  </si>
  <si>
    <t>DESENHISTA TECNICO AUXILIAR (MENSALISTA)</t>
  </si>
  <si>
    <t>3.010,14</t>
  </si>
  <si>
    <t>DESINFETANTE PRONTO USO</t>
  </si>
  <si>
    <t>6,42</t>
  </si>
  <si>
    <t>DESMOLDANTE PARA CONCRETO ESTAMPADO</t>
  </si>
  <si>
    <t>28,22</t>
  </si>
  <si>
    <t>DESMOLDANTE PARA FORMAS METALICAS A BASE DE OLEO VEGETAL</t>
  </si>
  <si>
    <t>12,86</t>
  </si>
  <si>
    <t>5,19</t>
  </si>
  <si>
    <t>DETERGENTE NEUTRO USO GERAL, CONCENTRADO</t>
  </si>
  <si>
    <t>8,41</t>
  </si>
  <si>
    <t>DILUENTE AGUARRAS</t>
  </si>
  <si>
    <t>DILUENTE EPOXI</t>
  </si>
  <si>
    <t>31,00</t>
  </si>
  <si>
    <t>DISCO DE BORRACHA PARA LIXADEIRA RIGIDO 7 " COM ARRUELA CENTRAL</t>
  </si>
  <si>
    <t>36,26</t>
  </si>
  <si>
    <t>DISCO DE CORTE DIAMANTADO SEGMENTADO DIAMETRO DE 180 MM PARA ESMERILHADEIRA 7 "</t>
  </si>
  <si>
    <t>115,25</t>
  </si>
  <si>
    <t>DISCO DE CORTE DIAMANTADO SEGMENTADO PARA CONCRETO, DIAMETRO DE 110 MM, FURO DE 20 MM</t>
  </si>
  <si>
    <t>27,95</t>
  </si>
  <si>
    <t>DISCO DE CORTE DIAMANTADO SEGMENTADO PARA CONCRETO, DIAMETRO DE 350 MM, FURO DE 1 " (14 X 1 ")</t>
  </si>
  <si>
    <t>661,73</t>
  </si>
  <si>
    <t>DISCO DE CORTE PARA METAL COM DUAS TELAS 12 X 1/8 X 3/4 " (300 X 3,2 X 19,05 MM)</t>
  </si>
  <si>
    <t>29,46</t>
  </si>
  <si>
    <t>DISCO DE DESBASTE PARA METAL FERROSO EM GERAL, COM TRES TELAS,  9 X 1/4 X 7/8 " (228,6 X 6,4 X 22,2 MM)</t>
  </si>
  <si>
    <t>27,82</t>
  </si>
  <si>
    <t>DISCO DE LIXA PARA METAL, DIAMETRO = 180 MM, GRAO 120</t>
  </si>
  <si>
    <t>7,25</t>
  </si>
  <si>
    <t>DISJUNTOR  TERMOMAGNETICO TRIPOLAR 3 X 400 A / ICC - 25 KA</t>
  </si>
  <si>
    <t>1.469,67</t>
  </si>
  <si>
    <t>DISJUNTOR TERMICO E MAGNETICO AJUSTAVEIS, TRIPOLAR DE 100 ATE 250A, CAPACIDADE DE INTERRUPCAO DE 35KA</t>
  </si>
  <si>
    <t>1.156,12</t>
  </si>
  <si>
    <t>DISJUNTOR TERMICO E MAGNETICO AJUSTAVEIS, TRIPOLAR DE 300 ATE 400A, CAPACIDADE DE INTERRUPCAO DE 35KA</t>
  </si>
  <si>
    <t>1.790,04</t>
  </si>
  <si>
    <t>DISJUNTOR TERMICO E MAGNETICO AJUSTAVEIS, TRIPOLAR DE 450 ATE 600A, CAPACIDADE DE INTERRUPCAO DE 35KA</t>
  </si>
  <si>
    <t>4.182,11</t>
  </si>
  <si>
    <t>DISJUNTOR TERMOMAGNETICO TRIPOLAR 125A</t>
  </si>
  <si>
    <t>340,14</t>
  </si>
  <si>
    <t>DISJUNTOR TERMOMAGNETICO TRIPOLAR 150 A / 600 V, TIPO FXD / ICC - 35 KA</t>
  </si>
  <si>
    <t>385,88</t>
  </si>
  <si>
    <t>DISJUNTOR TERMOMAGNETICO TRIPOLAR 200 A / 600 V, TIPO FXD / ICC - 35 KA</t>
  </si>
  <si>
    <t>541,54</t>
  </si>
  <si>
    <t>DISJUNTOR TERMOMAGNETICO TRIPOLAR 250 A / 600 V, TIPO FXD</t>
  </si>
  <si>
    <t>906,89</t>
  </si>
  <si>
    <t>DISJUNTOR TERMOMAGNETICO TRIPOLAR 3  X 250 A/ICC - 25 KA</t>
  </si>
  <si>
    <t>793,20</t>
  </si>
  <si>
    <t>DISJUNTOR TERMOMAGNETICO TRIPOLAR 3 X 350 A/ICC - 25 KA</t>
  </si>
  <si>
    <t>1.469,82</t>
  </si>
  <si>
    <t>DISJUNTOR TERMOMAGNETICO TRIPOLAR 300 A / 600 V, TIPO JXD / ICC - 40 KA</t>
  </si>
  <si>
    <t>1.245,73</t>
  </si>
  <si>
    <t>DISJUNTOR TERMOMAGNETICO TRIPOLAR 400 A / 600 V, TIPO JXD / ICC - 40 KA</t>
  </si>
  <si>
    <t>DISJUNTOR TERMOMAGNETICO TRIPOLAR 600 A / 600 V, TIPO LXD / ICC - 40 KA</t>
  </si>
  <si>
    <t>2.051,71</t>
  </si>
  <si>
    <t>DISJUNTOR TERMOMAGNETICO TRIPOLAR 800 A / 600 V, TIPO LMXD</t>
  </si>
  <si>
    <t>4.386,19</t>
  </si>
  <si>
    <t>DISJUNTOR TIPO DIN / IEC, MONOPOLAR DE 40  ATE 50A</t>
  </si>
  <si>
    <t>13,16</t>
  </si>
  <si>
    <t>DISJUNTOR TIPO DIN/IEC, BIPOLAR DE 6 ATE 32A</t>
  </si>
  <si>
    <t>50,90</t>
  </si>
  <si>
    <t>DISJUNTOR TIPO DIN/IEC, BIPOLAR 40 ATE 50A</t>
  </si>
  <si>
    <t>50,11</t>
  </si>
  <si>
    <t>DISJUNTOR TIPO DIN/IEC, BIPOLAR 63 A</t>
  </si>
  <si>
    <t>71,78</t>
  </si>
  <si>
    <t>DISJUNTOR TIPO DIN/IEC, MONOPOLAR DE 6  ATE  32A</t>
  </si>
  <si>
    <t>8,88</t>
  </si>
  <si>
    <t>DISJUNTOR TIPO DIN/IEC, MONOPOLAR DE 63 A</t>
  </si>
  <si>
    <t>16,09</t>
  </si>
  <si>
    <t>DISJUNTOR TIPO DIN/IEC, TRIPOLAR DE 10 ATE 50A</t>
  </si>
  <si>
    <t>62,36</t>
  </si>
  <si>
    <t>DISJUNTOR TIPO DIN/IEC, TRIPOLAR 63 A</t>
  </si>
  <si>
    <t>74,48</t>
  </si>
  <si>
    <t>DISJUNTOR TIPO NEMA, BIPOLAR 10  ATE  50 A, TENSAO MAXIMA 415 V</t>
  </si>
  <si>
    <t>61,89</t>
  </si>
  <si>
    <t>DISJUNTOR TIPO NEMA, BIPOLAR 60 ATE 100A, TENSAO MAXIMA 415 V</t>
  </si>
  <si>
    <t>94,94</t>
  </si>
  <si>
    <t>DISJUNTOR TIPO NEMA, MONOPOLAR DE 60 ATE 70A, TENSAO MAXIMA DE 240 V</t>
  </si>
  <si>
    <t>30,22</t>
  </si>
  <si>
    <t>DISJUNTOR TIPO NEMA, MONOPOLAR 10 ATE 30A, TENSAO MAXIMA DE 240 V</t>
  </si>
  <si>
    <t>DISJUNTOR TIPO NEMA, MONOPOLAR 35  ATE  50 A, TENSAO MAXIMA DE 240 V</t>
  </si>
  <si>
    <t>19,29</t>
  </si>
  <si>
    <t>DISJUNTOR TIPO NEMA, TRIPOLAR 10  ATE  50A, TENSAO MAXIMA DE 415 V</t>
  </si>
  <si>
    <t>77,20</t>
  </si>
  <si>
    <t>DISJUNTOR TIPO NEMA, TRIPOLAR 60 ATE 100 A, TENSAO MAXIMA DE 415 V</t>
  </si>
  <si>
    <t>108,76</t>
  </si>
  <si>
    <t>DISPOSITIVO DPS CLASSE II, 1 POLO, TENSAO MAXIMA DE 175 V, CORRENTE MAXIMA DE *20* KA (TIPO AC)</t>
  </si>
  <si>
    <t>66,44</t>
  </si>
  <si>
    <t>DISPOSITIVO DPS CLASSE II, 1 POLO, TENSAO MAXIMA DE 175 V, CORRENTE MAXIMA DE *30* KA (TIPO AC)</t>
  </si>
  <si>
    <t>74,75</t>
  </si>
  <si>
    <t>DISPOSITIVO DPS CLASSE II, 1 POLO, TENSAO MAXIMA DE 175 V, CORRENTE MAXIMA DE *45* KA (TIPO AC)</t>
  </si>
  <si>
    <t>95,61</t>
  </si>
  <si>
    <t>DISPOSITIVO DPS CLASSE II, 1 POLO, TENSAO MAXIMA DE 175 V, CORRENTE MAXIMA DE *90* KA (TIPO AC)</t>
  </si>
  <si>
    <t>DISPOSITIVO DPS CLASSE II, 1 POLO, TENSAO MAXIMA DE 275 V, CORRENTE MAXIMA DE *20* KA (TIPO AC)</t>
  </si>
  <si>
    <t>69,23</t>
  </si>
  <si>
    <t>DISPOSITIVO DPS CLASSE II, 1 POLO, TENSAO MAXIMA DE 275 V, CORRENTE MAXIMA DE *30* KA (TIPO AC)</t>
  </si>
  <si>
    <t>85,06</t>
  </si>
  <si>
    <t>DISPOSITIVO DPS CLASSE II, 1 POLO, TENSAO MAXIMA DE 275 V, CORRENTE MAXIMA DE *45* KA (TIPO AC)</t>
  </si>
  <si>
    <t>102,22</t>
  </si>
  <si>
    <t>DISPOSITIVO DPS CLASSE II, 1 POLO, TENSAO MAXIMA DE 275 V, CORRENTE MAXIMA DE *90* KA (TIPO AC)</t>
  </si>
  <si>
    <t>177,61</t>
  </si>
  <si>
    <t>DISPOSITIVO DPS CLASSE II, 1 POLO, TENSAO MAXIMA DE 385 V, CORRENTE MAXIMA DE *20* KA (TIPO AC)</t>
  </si>
  <si>
    <t>114,73</t>
  </si>
  <si>
    <t>DISPOSITIVO DPS CLASSE II, 1 POLO, TENSAO MAXIMA DE 385 V, CORRENTE MAXIMA DE *30* KA (TIPO AC)</t>
  </si>
  <si>
    <t>122,31</t>
  </si>
  <si>
    <t>DISPOSITIVO DPS CLASSE II, 1 POLO, TENSAO MAXIMA DE 385 V, CORRENTE MAXIMA DE *45* KA (TIPO AC)</t>
  </si>
  <si>
    <t>138,77</t>
  </si>
  <si>
    <t>DISPOSITIVO DPS CLASSE II, 1 POLO, TENSAO MAXIMA DE 385 V, CORRENTE MAXIMA DE *90* KA (TIPO AC)</t>
  </si>
  <si>
    <t>261,24</t>
  </si>
  <si>
    <t>DISPOSITIVO DPS CLASSE II, 1 POLO, TENSAO MAXIMA DE 460 V, CORRENTE MAXIMA DE *20* KA (TIPO AC)</t>
  </si>
  <si>
    <t>128,00</t>
  </si>
  <si>
    <t>DISPOSITIVO DPS CLASSE II, 1 POLO, TENSAO MAXIMA DE 460 V, CORRENTE MAXIMA DE *30* KA (TIPO AC)</t>
  </si>
  <si>
    <t>131,96</t>
  </si>
  <si>
    <t>DISPOSITIVO DPS CLASSE II, 1 POLO, TENSAO MAXIMA DE 460 V, CORRENTE MAXIMA DE *45* KA (TIPO AC)</t>
  </si>
  <si>
    <t>155,48</t>
  </si>
  <si>
    <t>DISPOSITIVO DPS CLASSE II, 1 POLO, TENSAO MAXIMA DE 460 V, CORRENTE MAXIMA DE *90* KA (TIPO AC)</t>
  </si>
  <si>
    <t>320,82</t>
  </si>
  <si>
    <t>DISPOSITIVO DR, 2 POLOS, SENSIBILIDADE DE 30 MA, CORRENTE DE 100 A, TIPO AC</t>
  </si>
  <si>
    <t>272,30</t>
  </si>
  <si>
    <t>DISPOSITIVO DR, 2 POLOS, SENSIBILIDADE DE 30 MA, CORRENTE DE 25 A, TIPO AC</t>
  </si>
  <si>
    <t>136,72</t>
  </si>
  <si>
    <t>DISPOSITIVO DR, 2 POLOS, SENSIBILIDADE DE 30 MA, CORRENTE DE 40 A, TIPO AC</t>
  </si>
  <si>
    <t>139,15</t>
  </si>
  <si>
    <t>DISPOSITIVO DR, 2 POLOS, SENSIBILIDADE DE 30 MA, CORRENTE DE 63 A, TIPO AC</t>
  </si>
  <si>
    <t>148,81</t>
  </si>
  <si>
    <t>DISPOSITIVO DR, 2 POLOS, SENSIBILIDADE DE 30 MA, CORRENTE DE 80 A, TIPO AC</t>
  </si>
  <si>
    <t>253,74</t>
  </si>
  <si>
    <t>DISPOSITIVO DR, 2 POLOS, SENSIBILIDADE DE 300 MA, CORRENTE DE 25 A, TIPO AC</t>
  </si>
  <si>
    <t>154,81</t>
  </si>
  <si>
    <t>DISPOSITIVO DR, 2 POLOS, SENSIBILIDADE DE 300 MA, CORRENTE DE 40 A, TIPO AC</t>
  </si>
  <si>
    <t>168,85</t>
  </si>
  <si>
    <t>DISPOSITIVO DR, 2 POLOS, SENSIBILIDADE DE 300 MA, CORRENTE DE 63 A, TIPO AC</t>
  </si>
  <si>
    <t>169,86</t>
  </si>
  <si>
    <t>DISPOSITIVO DR, 2 POLOS, SENSIBILIDADE DE 300 MA, CORRENTE DE 80 A, TIPO  AC</t>
  </si>
  <si>
    <t>284,26</t>
  </si>
  <si>
    <t>DISPOSITIVO DR, 4 POLOS, SENSIBILIDADE DE 30 MA, CORRENTE DE 100 A, TIPO AC</t>
  </si>
  <si>
    <t>314,80</t>
  </si>
  <si>
    <t>DISPOSITIVO DR, 4 POLOS, SENSIBILIDADE DE 30 MA, CORRENTE DE 25 A, TIPO AC</t>
  </si>
  <si>
    <t>155,77</t>
  </si>
  <si>
    <t>DISPOSITIVO DR, 4 POLOS, SENSIBILIDADE DE 30 MA, CORRENTE DE 40 A, TIPO AC</t>
  </si>
  <si>
    <t>155,88</t>
  </si>
  <si>
    <t>DISPOSITIVO DR, 4 POLOS, SENSIBILIDADE DE 30 MA, CORRENTE DE 63 A, TIPO AC</t>
  </si>
  <si>
    <t>169,94</t>
  </si>
  <si>
    <t>DISPOSITIVO DR, 4 POLOS, SENSIBILIDADE DE 30 MA, CORRENTE DE 80 A, TIPO AC</t>
  </si>
  <si>
    <t>317,12</t>
  </si>
  <si>
    <t>DISPOSITIVO DR, 4 POLOS, SENSIBILIDADE DE 300 MA, CORRENTE DE 100 A, TIPO AC</t>
  </si>
  <si>
    <t>509,96</t>
  </si>
  <si>
    <t>DISPOSITIVO DR, 4 POLOS, SENSIBILIDADE DE 300 MA, CORRENTE DE 25 A, TIPO AC</t>
  </si>
  <si>
    <t>193,41</t>
  </si>
  <si>
    <t>DISPOSITIVO DR, 4 POLOS, SENSIBILIDADE DE 300 MA, CORRENTE DE 40 A, TIPO AC</t>
  </si>
  <si>
    <t>226,63</t>
  </si>
  <si>
    <t>DISPOSITIVO DR, 4 POLOS, SENSIBILIDADE DE 300 MA, CORRENTE DE 63 A, TIPO AC</t>
  </si>
  <si>
    <t>218,42</t>
  </si>
  <si>
    <t>DISPOSITIVO DR, 4 POLOS, SENSIBILIDADE DE 300 MA, CORRENTE DE 80 A, TIPO AC</t>
  </si>
  <si>
    <t>506,00</t>
  </si>
  <si>
    <t>DISTRIBUIDOR DE AGREGADOS AUTOPROPELIDO, CAP 3 M3, A DIESEL, 6 CC, 176 CV</t>
  </si>
  <si>
    <t>370.335,40</t>
  </si>
  <si>
    <t>DISTRIBUIDOR DE AGREGADOS REBOCAVEL, CAPACIDADE 1,9 M3, LARGURA DE TRABALHO 3,66 M</t>
  </si>
  <si>
    <t>85.181,24</t>
  </si>
  <si>
    <t>DISTRIBUIDOR METALICO, COM ROSCA, 2 SAIDAS, DN 1" X 1/2", PARA CONEXAO COM ANEL DESLIZANTE EM TUBO PEX</t>
  </si>
  <si>
    <t>54,19</t>
  </si>
  <si>
    <t>DISTRIBUIDOR METALICO, COM ROSCA, 2 SAIDAS, DN 3/4" X 1/2", PARA CONEXAO COM ANEL DESLIZANTE EM TUBO PEX</t>
  </si>
  <si>
    <t>47,80</t>
  </si>
  <si>
    <t>DISTRIBUIDOR METALICO, COM ROSCA, 3 SAIDAS, DN 1" X 1/2", PARA CONEXAO COM ANEL DESLIZANTE EM TUBO PEX</t>
  </si>
  <si>
    <t>74,02</t>
  </si>
  <si>
    <t>DISTRIBUIDOR METALICO, COM ROSCA, 3 SAIDAS, DN 3/4" X 1/2", PARA CONEXAO COM ANEL DESLIZANTE EM TUBO PEX</t>
  </si>
  <si>
    <t>59,54</t>
  </si>
  <si>
    <t>DISTRIBUIDOR, PLASTICO, 2 SAIDAS, DN 32 X 16 MM, PARA CONEXAO COM CRIMPAGEM EM TUBO PEX</t>
  </si>
  <si>
    <t>185,46</t>
  </si>
  <si>
    <t>DISTRIBUIDOR, PLASTICO, 2 SAIDAS, DN 32 X 20 MM, PARA CONEXAO COM CRIMPAGEM EM TUBO PEX</t>
  </si>
  <si>
    <t>200,97</t>
  </si>
  <si>
    <t>DISTRIBUIDOR, PLASTICO, 2 SAIDAS, DN 32 X 25 MM, PARA CONEXAO COM CRIMPAGEM EM TUBO PEX</t>
  </si>
  <si>
    <t>203,87</t>
  </si>
  <si>
    <t>DISTRIBUIDOR, PLASTICO, 3 SAIDAS, DN 32 X 16 MM, PARA CONEXAO COM CRIMPAGEM EM TUBO PEX</t>
  </si>
  <si>
    <t>199,43</t>
  </si>
  <si>
    <t>DISTRIBUIDOR, PLASTICO, 3 SAIDAS, DN 32 X 20 MM, PARA CONEXAO COM CRIMPAGEM EM TUBO PEX</t>
  </si>
  <si>
    <t>234,17</t>
  </si>
  <si>
    <t>DISTRIBUIDOR, PLASTICO, 3 SAIDAS, DN 32 X 25 MM, PARA CONEXAO COM CRIMPAGEM EM TUBO PEX</t>
  </si>
  <si>
    <t>249,91</t>
  </si>
  <si>
    <t>DIVISORIA EM GRANITO, COM DUAS FACES POLIDAS, TIPO ANDORINHA/ QUARTZ/ CASTELO/ CORUMBA OU OUTROS EQUIVALENTES DA REGIAO, E=  *3,0* CM</t>
  </si>
  <si>
    <t>568,80</t>
  </si>
  <si>
    <t>DIVISORIA EM MARMORE, COM DUAS FACES POLIDAS, BRANCO COMUM, E=  *3,0* CM</t>
  </si>
  <si>
    <t>628,01</t>
  </si>
  <si>
    <t>DIVISORIA, PLACA  PRE-MOLDADA EM GRANILITE, MARMORITE OU GRANITINA,  E = *3 CM</t>
  </si>
  <si>
    <t>168,34</t>
  </si>
  <si>
    <t>DOBRADEIRA ELETROMECANICA DE VERGALHAO, PARA ACO DE DIAMETRO ATE 1 1/2 "Â, MOTOR ELETRICO TRIFASICO, POTENCIA DE 3 HP ATE 5 HP</t>
  </si>
  <si>
    <t>125.413,41</t>
  </si>
  <si>
    <t>DOBRADICA EM ACO/FERRO, 3 1/2" X  3", E= 1,9  A 2 MM, COM ANEL,  CROMADO OU ZINCADO, TAMPA BOLA, COM PARAFUSOS</t>
  </si>
  <si>
    <t>20,76</t>
  </si>
  <si>
    <t>DOBRADICA EM ACO/FERRO, 3" X 2 1/2", E= 1,2 A 1,8 MM, SEM ANEL,  CROMADO OU ZINCADO, TAMPA CHATA, COM PARAFUSOS</t>
  </si>
  <si>
    <t>7,03</t>
  </si>
  <si>
    <t>DOBRADICA EM ACO/FERRO, 3" X 2 1/2", E= 1,9 A 2 MM, SEM ANEL,  CROMADO OU ZINCADO, TAMPA BOLA, COM PARAFUSOS</t>
  </si>
  <si>
    <t>12,08</t>
  </si>
  <si>
    <t>DOBRADICA EM LATAO, 3 " X 2 1/2 ", E= 1,9 A 2 MM, COM ANEL, CROMADO, TAMPA BOLA, COM PARAFUSOS</t>
  </si>
  <si>
    <t>23,87</t>
  </si>
  <si>
    <t>DOBRADICA TIPO VAI-E-VEM EM ACO/FERRO, TAMANHO 3'', GALVANIZADO, COM PARAFUSOS</t>
  </si>
  <si>
    <t>63,99</t>
  </si>
  <si>
    <t>DOMOS INDIVIDUAL EM ACRILICO BRANCO *95 X 95* CM, SEM INSTALACAO</t>
  </si>
  <si>
    <t>554,50</t>
  </si>
  <si>
    <t>DOSADOR DE AREIA, CAPACIDADE DE *26* LITROS</t>
  </si>
  <si>
    <t>1.622,75</t>
  </si>
  <si>
    <t>DUCHA / CHUVEIRO METALICO, DE PAREDE, ARTICULAVEL, COM BRACO/CANO, SEM DESVIADOR</t>
  </si>
  <si>
    <t>130,37</t>
  </si>
  <si>
    <t>DUCHA / CHUVEIRO METALICO, DE PAREDE, ARTICULAVEL, COM DESVIADOR E DUCHA MANUAL</t>
  </si>
  <si>
    <t>274,66</t>
  </si>
  <si>
    <t>DUCHA / CHUVEIRO PLASTICO SIMPLES, 5 '', BRANCO, PARA ACOPLAR EM HASTE 1/2 ", AGUA FRIA</t>
  </si>
  <si>
    <t>12,07</t>
  </si>
  <si>
    <t>DUCHA HIGIENICA PLASTICA COM REGISTRO METALICO 1/2 "</t>
  </si>
  <si>
    <t>97,35</t>
  </si>
  <si>
    <t>DUMPER COM CAPACIDADE DE CARGA DE 1700 KG, PARTIDA ELETRICA, MOTOR DIESEL COM POTENCIA DE 16 CV</t>
  </si>
  <si>
    <t>113.264,00</t>
  </si>
  <si>
    <t>ELEMENTO VAZADO CERAMICO DIAGONAL (TIPO FLOR/QUADRADO/XIS) 25 X 18 X 7 CM</t>
  </si>
  <si>
    <t>3,44</t>
  </si>
  <si>
    <t>ELEMENTO VAZADO CERAMICO QUADRADO (RETO OU REDONDO), *7 A 9 X 20 X 20* CM (L X A X C)</t>
  </si>
  <si>
    <t>2,90</t>
  </si>
  <si>
    <t>ELEMENTO VAZADO DE CONCRETO, QUADRICULADO, 1 FURO *10 X 10 X 10* CM</t>
  </si>
  <si>
    <t>4,20</t>
  </si>
  <si>
    <t>ELEMENTO VAZADO DE CONCRETO, QUADRICULADO, 1 FURO *20 X 10 X 7* CM</t>
  </si>
  <si>
    <t>9,79</t>
  </si>
  <si>
    <t>ELEMENTO VAZADO DE CONCRETO, QUADRICULADO, 1 FURO *20 X 20 X 6,5* CM</t>
  </si>
  <si>
    <t>13,46</t>
  </si>
  <si>
    <t>ELEMENTO VAZADO DE CONCRETO, QUADRICULADO, 16 FUROS *29 X 29 X 6* CM</t>
  </si>
  <si>
    <t>ELEMENTO VAZADO DE CONCRETO, QUADRICULADO, 16 FUROS *33 X 33 X 10* CM</t>
  </si>
  <si>
    <t>18,93</t>
  </si>
  <si>
    <t>ELEMENTO VAZADO DE CONCRETO, QUADRICULADO, 16 FUROS *40 X 40 X 7* CM</t>
  </si>
  <si>
    <t>21,06</t>
  </si>
  <si>
    <t>ELEMENTO VAZADO DE CONCRETO, QUADRICULADO, 16 FUROS *50 X 50 X 7* CM</t>
  </si>
  <si>
    <t>28,16</t>
  </si>
  <si>
    <t>ELEMENTO VAZADO DE CONCRETO, QUADRICULADO, 25 FUROS *50 X 50 X 5* CM</t>
  </si>
  <si>
    <t>24,97</t>
  </si>
  <si>
    <t>ELEMENTO VAZADO DE CONCRETO, VENEZIANA *39 X 22 X 15* CM</t>
  </si>
  <si>
    <t>12,97</t>
  </si>
  <si>
    <t>ELEMENTO VAZADO DE CONCRETO, VENEZIANA *39 X 29 X 10* CM</t>
  </si>
  <si>
    <t>22,62</t>
  </si>
  <si>
    <t>ELEMENTO VAZADO DE CONCRETO, VENEZIANA *40 X 10 X 10* CM</t>
  </si>
  <si>
    <t>11,42</t>
  </si>
  <si>
    <t>ELETRICISTA</t>
  </si>
  <si>
    <t>14,12</t>
  </si>
  <si>
    <t>ELETRICISTA (MENSALISTA)</t>
  </si>
  <si>
    <t>2.502,29</t>
  </si>
  <si>
    <t>ELETRICISTA DE MANUTENCAO INDUSTRIAL</t>
  </si>
  <si>
    <t>ELETRICISTA DE MANUTENCAO INDUSTRIAL (MENSALISTA)</t>
  </si>
  <si>
    <t>ELETRODO REVESTIDO AWS - E-6010, DIAMETRO IGUAL A 4,00 MM</t>
  </si>
  <si>
    <t>26,95</t>
  </si>
  <si>
    <t>ELETRODO REVESTIDO AWS - E6013, DIAMETRO IGUAL A 2,50 MM</t>
  </si>
  <si>
    <t>24,69</t>
  </si>
  <si>
    <t>ELETRODO REVESTIDO AWS - E6013, DIAMETRO IGUAL A 4,00 MM</t>
  </si>
  <si>
    <t>23,72</t>
  </si>
  <si>
    <t>25,71</t>
  </si>
  <si>
    <t>ELETRODUTO DE PVC RIGIDO ROSCAVEL DE 1 ", SEM LUVA</t>
  </si>
  <si>
    <t>ELETRODUTO DE PVC RIGIDO ROSCAVEL DE 1 1/2 ", SEM LUVA</t>
  </si>
  <si>
    <t>ELETRODUTO DE PVC RIGIDO ROSCAVEL DE 1 1/4 ", SEM LUVA</t>
  </si>
  <si>
    <t>7,15</t>
  </si>
  <si>
    <t>ELETRODUTO DE PVC RIGIDO ROSCAVEL DE 1/2 ", SEM LUVA</t>
  </si>
  <si>
    <t>ELETRODUTO DE PVC RIGIDO ROSCAVEL DE 2 ", SEM LUVA</t>
  </si>
  <si>
    <t>ELETRODUTO DE PVC RIGIDO ROSCAVEL DE 2 1/2 ", SEM LUVA</t>
  </si>
  <si>
    <t>18,73</t>
  </si>
  <si>
    <t>ELETRODUTO DE PVC RIGIDO ROSCAVEL DE 3 ", SEM LUVA</t>
  </si>
  <si>
    <t>ELETRODUTO DE PVC RIGIDO ROSCAVEL DE 3/4 ", SEM LUVA</t>
  </si>
  <si>
    <t>3,43</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</si>
  <si>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</si>
  <si>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</si>
  <si>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</si>
  <si>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</si>
  <si>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</si>
  <si>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4,31</t>
  </si>
  <si>
    <t>ELETRODUTO DE PVC RIGIDO SOLDAVEL, CLASSE B, DE 50 MM</t>
  </si>
  <si>
    <t>5,60</t>
  </si>
  <si>
    <t>ELETRODUTO DE PVC RIGIDO SOLDAVEL, CLASSE B, DE 60 MM</t>
  </si>
  <si>
    <t>7,60</t>
  </si>
  <si>
    <t>ELETRODUTO FLEXIVEL PLANO EM PEAD, COR PRETA E LARANJA,  DIAMETRO 32 MM</t>
  </si>
  <si>
    <t>2,00</t>
  </si>
  <si>
    <t>ELETRODUTO FLEXIVEL PLANO EM PEAD, COR PRETA E LARANJA,  DIAMETRO 40 MM</t>
  </si>
  <si>
    <t>2,57</t>
  </si>
  <si>
    <t>ELETRODUTO FLEXIVEL PLANO EM PEAD, COR PRETA E LARANJA, DIAMETRO 25 MM</t>
  </si>
  <si>
    <t>1,36</t>
  </si>
  <si>
    <t>ELETRODUTO FLEXIVEL, EM ACO GALVANIZADO, REVESTIDO EXTERNAMENTE COM PVC PRETO, DIAMETRO EXTERNO DE 25 MM (3/4"), TIPO SEALTUBO</t>
  </si>
  <si>
    <t>11,98</t>
  </si>
  <si>
    <t>ELETRODUTO FLEXIVEL, EM ACO GALVANIZADO, REVESTIDO EXTERNAMENTE COM PVC PRETO, DIAMETRO EXTERNO DE 32 MM (1"), TIPO SEALTUBO</t>
  </si>
  <si>
    <t>15,71</t>
  </si>
  <si>
    <t>ELETRODUTO FLEXIVEL, EM ACO GALVANIZADO, REVESTIDO EXTERNAMENTE COM PVC PRETO, DIAMETRO EXTERNO DE 40 MM (1 1/4"), TIPO SEALTUBO</t>
  </si>
  <si>
    <t>23,71</t>
  </si>
  <si>
    <t>ELETRODUTO FLEXIVEL, EM ACO GALVANIZADO, REVESTIDO EXTERNAMENTE COM PVC PRETO, DIAMETRO EXTERNO DE 50 MM( 1 1/2"), TIPO SEALTUBO</t>
  </si>
  <si>
    <t>30,52</t>
  </si>
  <si>
    <t>ELETRODUTO FLEXIVEL, EM ACO GALVANIZADO, REVESTIDO EXTERNAMENTE COM PVC PRETO, DIAMETRO EXTERNO DE 60 MM (2"), TIPO SEALTUBO</t>
  </si>
  <si>
    <t>40,65</t>
  </si>
  <si>
    <t>ELETRODUTO FLEXIVEL, EM ACO GALVANIZADO, REVESTIDO EXTERNAMENTE COM PVC PRETO, DIAMETRO EXTERNO DE 75 MM (2 1/2"), TIPO SEALTUBO</t>
  </si>
  <si>
    <t>63,35</t>
  </si>
  <si>
    <t>ELETRODUTO FLEXIVEL, EM ACO, TIPO CONDUITE, DIAMETRO DE 1 1/2"</t>
  </si>
  <si>
    <t>25,60</t>
  </si>
  <si>
    <t>ELETRODUTO FLEXIVEL, EM ACO, TIPO CONDUITE, DIAMETRO DE 1 1/4"</t>
  </si>
  <si>
    <t>ELETRODUTO FLEXIVEL, EM ACO, TIPO CONDUITE, DIAMETRO DE 1/2"</t>
  </si>
  <si>
    <t>7,63</t>
  </si>
  <si>
    <t>ELETRODUTO FLEXIVEL, EM ACO, TIPO CONDUITE, DIAMETRO DE 1"</t>
  </si>
  <si>
    <t>13,55</t>
  </si>
  <si>
    <t>ELETRODUTO FLEXIVEL, EM ACO, TIPO CONDUITE, DIAMETRO DE 2 1/2"</t>
  </si>
  <si>
    <t>56,49</t>
  </si>
  <si>
    <t>ELETRODUTO FLEXIVEL, EM ACO, TIPO CONDUITE, DIAMETRO DE 2"</t>
  </si>
  <si>
    <t>ELETRODUTO FLEXIVEL, EM ACO, TIPO CONDUITE, DIAMETRO DE 3"</t>
  </si>
  <si>
    <t>63,61</t>
  </si>
  <si>
    <t>ELETRODUTO METALICO FLEXIVEL REVESTIDO COM PVC PRETO, DIAMETRO EXTERNO DE 15 MM (3/8"), TIPO COPEX</t>
  </si>
  <si>
    <t>11,05</t>
  </si>
  <si>
    <t>ELETRODUTO PVC FLEXIVEL CORRUGADO, COR AMARELA, DE 16 MM</t>
  </si>
  <si>
    <t>1,40</t>
  </si>
  <si>
    <t>ELETRODUTO PVC FLEXIVEL CORRUGADO, COR AMARELA, DE 20 MM</t>
  </si>
  <si>
    <t>ELETRODUTO PVC FLEXIVEL CORRUGADO, COR AMARELA, DE 25 MM</t>
  </si>
  <si>
    <t>1,80</t>
  </si>
  <si>
    <t>ELETRODUTO PVC FLEXIVEL CORRUGADO, COR AMARELA, DE 32 MM</t>
  </si>
  <si>
    <t>3,09</t>
  </si>
  <si>
    <t>ELETRODUTO PVC FLEXIVEL CORRUGADO, REFORCADO, COR LARANJA, DE 20 MM, PARA LAJES E PISOS</t>
  </si>
  <si>
    <t>2,03</t>
  </si>
  <si>
    <t>ELETRODUTO PVC FLEXIVEL CORRUGADO, REFORCADO, COR LARANJA, DE 25 MM, PARA LAJES E PISOS</t>
  </si>
  <si>
    <t>2,75</t>
  </si>
  <si>
    <t>ELETRODUTO PVC FLEXIVEL CORRUGADO, REFORCADO, COR LARANJA, DE 32 MM, PARA LAJES E PISOS</t>
  </si>
  <si>
    <t>ELETRODUTO/CONDULETE DE PVC RIGIDO, LISO, COR CINZA, DE 1/2", PARA INSTALACOES APARENTES (NBR 5410)</t>
  </si>
  <si>
    <t>7,92</t>
  </si>
  <si>
    <t>ELETRODUTO/CONDULETE DE PVC RIGIDO, LISO, COR CINZA, DE 1", PARA INSTALACOES APARENTES (NBR 5410)</t>
  </si>
  <si>
    <t>14,67</t>
  </si>
  <si>
    <t>ELETRODUTO/CONDULETE DE PVC RIGIDO, LISO, COR CINZA, DE 3/4", PARA INSTALACOES APARENTES (NBR 5410)</t>
  </si>
  <si>
    <t>10,10</t>
  </si>
  <si>
    <t>ELETRODUTO/DUTO PEAD FLEXIVEL PAREDE SIMPLES, CORRUGACAO HELICOIDAL, COR PRETA, SEM ROSCA, DE 2",  PARA CABEAMENTO SUBTERRANEO (NBR 15715)</t>
  </si>
  <si>
    <t>5,00</t>
  </si>
  <si>
    <t>ELETRODUTO/DUTO PEAD FLEXIVEL PAREDE SIMPLES, CORRUGACAO HELICOIDAL, COR PRETA, SEM ROSCA, DE 3",  PARA CABEAMENTO SUBTERRANEO (NBR 15715)</t>
  </si>
  <si>
    <t>7,00</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</si>
  <si>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</si>
  <si>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</si>
  <si>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</si>
  <si>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9,76</t>
  </si>
  <si>
    <t>ELETROTECNICO</t>
  </si>
  <si>
    <t>14,27</t>
  </si>
  <si>
    <t>ELETROTECNICO (MENSALISTA)</t>
  </si>
  <si>
    <t>2.530,11</t>
  </si>
  <si>
    <t>ELEVADOR DE CARGA A CABO, CABINE SEMI FECHADA 2,0 X 1,5 X 2,0 M, CAPACIDADE DE CARGA 1000 KG, TORRE  2,38 X 2,21 X 15 M, GUINCHO DE EMBREAGEM, FREIO DE SEGURANCA, LIMITADOR DE VELOCIDADE E CANCELA</t>
  </si>
  <si>
    <t>59.165,50</t>
  </si>
  <si>
    <t>ELEVADOR DE CREMALHEIRA CABINE FECHADA 1,5 X 2,5 X 2,35 M (UMA POR TORRE), CAPACIDADE DE CARGA 1200 KG (15 PESSOAS), TORRE  24 M (16 MODULOS), FREIO DE SEGURANCA, LIMITADOR DE CARGA</t>
  </si>
  <si>
    <t>278.550,06</t>
  </si>
  <si>
    <t>EMENDA PARA CALHA PLUVIAL, PVC, DIAMETRO ENTRE 119 E 170 MM, PARA DRENAGEM PREDIAL</t>
  </si>
  <si>
    <t>13,21</t>
  </si>
  <si>
    <t>EMULSAO ASFALTICA ANIONICA</t>
  </si>
  <si>
    <t>9,19</t>
  </si>
  <si>
    <t>EMULSAO ASFALTICA CATIONICA RL-1C PARA USO EM PAVIMENTACAO ASFALTICA (COLETADO CAIXA NA ANP ACRESCIDO DE ICMS)</t>
  </si>
  <si>
    <t>3.524,26</t>
  </si>
  <si>
    <t>EMULSAO ASFALTICA CATIONICA RR-2C PARA USO EM PAVIMENTACAO ASFALTICA (COLETADO CAIXA NA ANP ACRESCIDO DE ICMS)</t>
  </si>
  <si>
    <t>EMULSAO EXPLOSIVA EM CARTUCHOS DE 1" X 12", DENSIDADE 1.15 G/CM3, INICIACAO ESPOLETA N. 8 / CORDEL</t>
  </si>
  <si>
    <t>20,16</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</si>
  <si>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</si>
  <si>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</si>
  <si>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</si>
  <si>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15,26</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</si>
  <si>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</si>
  <si>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</si>
  <si>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</si>
  <si>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</si>
  <si>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</si>
  <si>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18,28</t>
  </si>
  <si>
    <t>ENCARREGADO GERAL DE OBRAS (MENSALISTA)</t>
  </si>
  <si>
    <t>3.238,65</t>
  </si>
  <si>
    <t>ENDURECEDOR MINERAL DE BASE CIMENTICIA PARA PISO DE CONCRETO</t>
  </si>
  <si>
    <t>6,64</t>
  </si>
  <si>
    <t xml:space="preserve">KW/H  </t>
  </si>
  <si>
    <t>0,91</t>
  </si>
  <si>
    <t>ENERGIA ELETRICA COMERCIAL, BAIXA TENSAO, RELATIVA AO CONSUMO DE ATE 100 KWH, INCLUINDO ICMS, PIS/PASEP E COFINS</t>
  </si>
  <si>
    <t>ENGATE / RABICHO FLEXIVEL INOX 1/2 " X 30 CM</t>
  </si>
  <si>
    <t>34,39</t>
  </si>
  <si>
    <t>ENGATE / RABICHO FLEXIVEL INOX 1/2 " X 40 CM</t>
  </si>
  <si>
    <t>37,65</t>
  </si>
  <si>
    <t>ENGATE/RABICHO FLEXIVEL PLASTICO (PVC OU ABS) BRANCO 1/2 " X 30 CM</t>
  </si>
  <si>
    <t>ENGATE/RABICHO FLEXIVEL PLASTICO (PVC OU ABS) BRANCO 1/2 " X 40 CM</t>
  </si>
  <si>
    <t>6,97</t>
  </si>
  <si>
    <t>ENGENHEIRO CIVIL DE OBRA JUNIOR</t>
  </si>
  <si>
    <t>78,16</t>
  </si>
  <si>
    <t>ENGENHEIRO CIVIL DE OBRA JUNIOR (MENSALISTA)</t>
  </si>
  <si>
    <t>13.847,35</t>
  </si>
  <si>
    <t>ENGENHEIRO CIVIL DE OBRA PLENO</t>
  </si>
  <si>
    <t>88,96</t>
  </si>
  <si>
    <t>ENGENHEIRO CIVIL DE OBRA PLENO (MENSALISTA)</t>
  </si>
  <si>
    <t>15.761,12</t>
  </si>
  <si>
    <t>ENGENHEIRO CIVIL DE OBRA SENIOR</t>
  </si>
  <si>
    <t>121,60</t>
  </si>
  <si>
    <t>ENGENHEIRO CIVIL DE OBRA SENIOR (MENSALISTA)</t>
  </si>
  <si>
    <t>21.545,04</t>
  </si>
  <si>
    <t>ENGENHEIRO CIVIL JUNIOR</t>
  </si>
  <si>
    <t>79,30</t>
  </si>
  <si>
    <t>ENGENHEIRO CIVIL JUNIOR (MENSALISTA)</t>
  </si>
  <si>
    <t>14.049,35</t>
  </si>
  <si>
    <t>ENGENHEIRO CIVIL PLENO</t>
  </si>
  <si>
    <t>89,45</t>
  </si>
  <si>
    <t>ENGENHEIRO CIVIL PLENO (MENSALISTA)</t>
  </si>
  <si>
    <t>15.850,44</t>
  </si>
  <si>
    <t>ENGENHEIRO CIVIL SENIOR</t>
  </si>
  <si>
    <t>122,60</t>
  </si>
  <si>
    <t>ENGENHEIRO CIVIL SENIOR (MENSALISTA)</t>
  </si>
  <si>
    <t>21.721,53</t>
  </si>
  <si>
    <t>ENGENHEIRO ELETRICISTA</t>
  </si>
  <si>
    <t>74,54</t>
  </si>
  <si>
    <t>ENGENHEIRO ELETRICISTA (MENSALISTA)</t>
  </si>
  <si>
    <t>13.208,12</t>
  </si>
  <si>
    <t>ENGENHEIRO SANITARISTA</t>
  </si>
  <si>
    <t>73,80</t>
  </si>
  <si>
    <t>ENGENHEIRO SANITARISTA (MENSALISTA)</t>
  </si>
  <si>
    <t>13.078,04</t>
  </si>
  <si>
    <t>ENXADA ESTREITA *25 X 23* CM COM CABO</t>
  </si>
  <si>
    <t>43,85</t>
  </si>
  <si>
    <t>EPI - FAMILIA ALMOXARIFE - HORISTA (ENCARGOS COMPLEMENTARES - COLETADO CAIXA)</t>
  </si>
  <si>
    <t>0,58</t>
  </si>
  <si>
    <t>EPI - FAMILIA ALMOXARIFE - MENSALISTA (ENCARGOS COMPLEMENTARES - COLETADO CAIXA)</t>
  </si>
  <si>
    <t>108,80</t>
  </si>
  <si>
    <t>EPI - FAMILIA CARPINTEIRO DE FORMAS - HORISTA (ENCARGOS COMPLEMENTARES - COLETADO CAIXA)</t>
  </si>
  <si>
    <t>1,05</t>
  </si>
  <si>
    <t>EPI - FAMILIA CARPINTEIRO DE FORMAS - MENSALISTA (ENCARGOS COMPLEMENTARES - COLETADO CAIXA)</t>
  </si>
  <si>
    <t>197,14</t>
  </si>
  <si>
    <t>EPI - FAMILIA ELETRICISTA - HORISTA (ENCARGOS COMPLEMENTARES - COLETADO CAIXA)</t>
  </si>
  <si>
    <t>EPI - FAMILIA ELETRICISTA - MENSALISTA (ENCARGOS COMPLEMENTARES - COLETADO CAIXA)</t>
  </si>
  <si>
    <t>171,87</t>
  </si>
  <si>
    <t>EPI - FAMILIA ENCANADOR - HORISTA (ENCARGOS COMPLEMENTARES - COLETADO CAIXA)</t>
  </si>
  <si>
    <t>EPI - FAMILIA ENCANADOR - MENSALISTA (ENCARGOS COMPLEMENTARES - COLETADO CAIXA)</t>
  </si>
  <si>
    <t>151,31</t>
  </si>
  <si>
    <t>EPI - FAMILIA ENCARREGADO GERAL - HORISTA (ENCARGOS COMPLEMENTARES - COLETADO CAIXA)</t>
  </si>
  <si>
    <t>EPI - FAMILIA ENCARREGADO GERAL - MENSALISTA (ENCARGOS COMPLEMENTARES - COLETADO CAIXA)</t>
  </si>
  <si>
    <t>177,24</t>
  </si>
  <si>
    <t>EPI - FAMILIA ENGENHEIRO CIVIL - HORISTA (ENCARGOS COMPLEMENTARES - COLETADO CAIXA)</t>
  </si>
  <si>
    <t>0,55</t>
  </si>
  <si>
    <t>EPI - FAMILIA ENGENHEIRO CIVIL - MENSALISTA (ENCARGOS COMPLEMENTARES - COLETADO CAIXA)</t>
  </si>
  <si>
    <t>103,22</t>
  </si>
  <si>
    <t>EPI - FAMILIA OPERADOR ESCAVADEIRA - HORISTA (ENCARGOS COMPLEMENTARES - COLETADO CAIXA)</t>
  </si>
  <si>
    <t>0,63</t>
  </si>
  <si>
    <t>EPI - FAMILIA OPERADOR ESCAVADEIRA - MENSALISTA (ENCARGOS COMPLEMENTARES - COLETADO CAIXA)</t>
  </si>
  <si>
    <t>119,49</t>
  </si>
  <si>
    <t>EPI - FAMILIA PEDREIRO - HORISTA (ENCARGOS COMPLEMENTARES - COLETADO CAIXA)</t>
  </si>
  <si>
    <t>EPI - FAMILIA PEDREIRO - MENSALISTA (ENCARGOS COMPLEMENTARES - COLETADO CAIXA)</t>
  </si>
  <si>
    <t>178,44</t>
  </si>
  <si>
    <t>EPI - FAMILIA PINTOR - HORISTA (ENCARGOS COMPLEMENTARES - COLETADO CAIXA)</t>
  </si>
  <si>
    <t>EPI - FAMILIA PINTOR - MENSALISTA (ENCARGOS COMPLEMENTARES - COLETADO CAIXA)</t>
  </si>
  <si>
    <t>250,26</t>
  </si>
  <si>
    <t>EPI - FAMILIA SERVENTE - HORISTA (ENCARGOS COMPLEMENTARES - COLETADO CAIXA)</t>
  </si>
  <si>
    <t>1,01</t>
  </si>
  <si>
    <t>EPI - FAMILIA SERVENTE - MENSALISTA (ENCARGOS COMPLEMENTARES - COLETADO CAIXA)</t>
  </si>
  <si>
    <t>191,25</t>
  </si>
  <si>
    <t>EPI - FAMILIA SOLDADOR - HORISTA (ENCARGOS COMPLEMENTARES - COLETADO CAIXA)</t>
  </si>
  <si>
    <t>1,30</t>
  </si>
  <si>
    <t>EPI - FAMILIA SOLDADOR - MENSALISTA (ENCARGOS COMPLEMENTARES - COLETADO CAIXA)</t>
  </si>
  <si>
    <t>244,54</t>
  </si>
  <si>
    <t>EPI - FAMILIA TOPOGRAFO - HORISTA (ENCARGOS COMPLEMENTARES - COLETADO CAIXA)</t>
  </si>
  <si>
    <t>EPI - FAMILIA TOPOGRAFO - MENSALISTA (ENCARGOS COMPLEMENTARES - COLETADO CAIXA)</t>
  </si>
  <si>
    <t>98,01</t>
  </si>
  <si>
    <t>EQUIPAMENTO DE LIMPEZA COMBINADO (VACUO/ALTA PRESSAO) 95% VACUO, TANQUE 7000 L, BOMBA 140 KGF/CM2 66 L/MIN COM MOTOR INDEPENDENTE A DIESEL DE 60 CV (INCLUI MONTAGEM, NAO INCLUI CAMINHAO)</t>
  </si>
  <si>
    <t>302.676,96</t>
  </si>
  <si>
    <t>EQUIPAMENTO PARA DEMARCACAO DE FAIXAS DE TRAFEGO A FRIO, A SER MONTADO SOBRE CAMINHAO DE PBT MINIMO DE 9 T E DISTANCIA MINIMA ENTRE EIXOS DE 4,3 M, CAPACIDADE PARA 800 L DE TINTA (INCLUI MONTAGEM, NAO INCLUI CAMINHAO)</t>
  </si>
  <si>
    <t>1.655.921,87</t>
  </si>
  <si>
    <t>EQUIPAMENTO PARA DEMARCACAO DE FAIXAS DE TRAFEGO A QUENTE, A SER MONTADO SOBRE CAMINHAO DE PBT MINIMO DE 17 T E DISTANCIA MINIMA ENTRE EIXOS DE 5,2 M, CAPACIDADE PARA 1.000 KG DE MATERIAL TERMOPLASTICO (INCLUI MONTAGEM, NAO INCLUI CAMINHAO E NEM COMPRESSOR DE AR)</t>
  </si>
  <si>
    <t>2.464.921,87</t>
  </si>
  <si>
    <t>ESCADA DUPLA DE ABRIR EM ALUMINIO, MODELO PINTOR, 8 DEGRAUS</t>
  </si>
  <si>
    <t>329,54</t>
  </si>
  <si>
    <t>ESCADA EXTENSIVEL EM ALUMINIO COM 6,00 M ESTENDIDA</t>
  </si>
  <si>
    <t>933,28</t>
  </si>
  <si>
    <t>ESCAVADEIRA HIDRAULICA SOBRE ESTEIRA, COM GARRA GIRATORIA DE MANDIBULAS, PESO OPERACIONAL ENTRE 22,00 E 25,50 TON, POTENCIA LIQUIDA ENTRE 150 E 160 HP</t>
  </si>
  <si>
    <t>703.518,00</t>
  </si>
  <si>
    <t>ESCAVADEIRA HIDRAULICA SOBRE ESTEIRAS CACAMBA 0,40 A 1,20 M3, PESO OPERACIONAL 21,19 T, POTENCIA LIQUIDA 173 HP</t>
  </si>
  <si>
    <t>637.500,00</t>
  </si>
  <si>
    <t>ESCAVADEIRA HIDRAULICA SOBRE ESTEIRAS COM CACAMBA DE 1,20 M3, PESO OPERACIONAL 21 T, POTENCIA BRUTA 155 HP</t>
  </si>
  <si>
    <t>667.500,00</t>
  </si>
  <si>
    <t>ESCAVADEIRA HIDRAULICA SOBRE ESTEIRAS, CACAMBA  0,80 M3, PESO OPERACIONAL 17,8 T, POTENCIA LIQUIDA 110 HP</t>
  </si>
  <si>
    <t>572.474,22</t>
  </si>
  <si>
    <t>ESCAVADEIRA HIDRAULICA SOBRE ESTEIRAS, CACAMBA 0,4 A 1,70 M3, PESO OPERACIONAL 23,2 T, POTENCIA BRUTA 183 HP</t>
  </si>
  <si>
    <t>684.000,00</t>
  </si>
  <si>
    <t>ESCAVADEIRA HIDRAULICA SOBRE ESTEIRAS, CACAMBA 0,62M3, PESO OPERACIONAL 12,61T, POTENCIA LIQUIDA 95HP</t>
  </si>
  <si>
    <t>525.000,00</t>
  </si>
  <si>
    <t>ESCAVADEIRA HIDRAULICA SOBRE ESTEIRAS, CACAMBA 0,80 A 1,30 M3, PESO OPERACIONAL 22,18 T, POTENCIA LIQUIDA 170 HP</t>
  </si>
  <si>
    <t>626.250,00</t>
  </si>
  <si>
    <t>ESCAVADEIRA HIDRAULICA SOBRE ESTEIRAS, CACAMBA 0,80M3, PESO OPERACIONAL 17T, POTENCIA BRUTA 111HP</t>
  </si>
  <si>
    <t>600.000,00</t>
  </si>
  <si>
    <t>ESCAVADEIRA HIDRAULICA SOBRE ESTEIRAS, CAPACIDADE DA CACAMBA ENTRE 1,20 E 1,50 M3, PESO OPERACIONAL ENTRE 20,00 E 22,00 TON, POTENCIA LIQUIDA ENTRE 150 E 155 HP, EQUIPADA COM CLAMSHELL</t>
  </si>
  <si>
    <t>677.268,00</t>
  </si>
  <si>
    <t>ESCORA PRE-MOLDADA EM CONCRETO, *10 X 10* CM, H = 2,30M</t>
  </si>
  <si>
    <t>56,30</t>
  </si>
  <si>
    <t>ESCOVA CIRCULAR EM ACO LATONADO, 6 X 1 " (DIAMETRO X ESPESSURA), FURO DE 1 1/4 ", FIO ONDULADO *0,30* MM</t>
  </si>
  <si>
    <t>66,96</t>
  </si>
  <si>
    <t>ESCOVA DE ACO, COM CABO, *4  X 15* FILEIRAS DE CERDAS</t>
  </si>
  <si>
    <t>13,99</t>
  </si>
  <si>
    <t>ESGUICHO JATO REGULAVEL, TIPO ELKHART, ENGATE RAPIDO 1 1/2", PARA COMBATE A INCENDIO</t>
  </si>
  <si>
    <t>195,53</t>
  </si>
  <si>
    <t>ESGUICHO JATO REGULAVEL, TIPO ELKHART, ENGATE RAPIDO 2 1/2", PARA COMBATE A INCENDIO</t>
  </si>
  <si>
    <t>237,85</t>
  </si>
  <si>
    <t>ESGUICHO TIPO JATO SOLIDO, EM LATAO, ENGATE RAPIDO 1 1/2" X 13 MM, PARA MANGUEIRA EM INSTALACAO PREDIAL COMBATE A INCENDIO</t>
  </si>
  <si>
    <t>59,68</t>
  </si>
  <si>
    <t>ESGUICHO TIPO JATO SOLIDO, EM LATAO, ENGATE RAPIDO 1 1/2" X 16 MM, PARA MANGUEIRA EM INSTALACAO PREDIAL COMBATE A INCENDIO</t>
  </si>
  <si>
    <t>ESGUICHO TIPO JATO SOLIDO, EM LATAO, ENGATE RAPIDO 1 1/2" X 19 MM, PARA MANGUEIRA EM INSTALACAO PREDIAL COMBATE A INCENDIO</t>
  </si>
  <si>
    <t>64,86</t>
  </si>
  <si>
    <t>ESGUICHO TIPO JATO SOLIDO, EM LATAO, ENGATE RAPIDO 2 1/2" X 13 MM, PARA MANGUEIRA EM INSTALACAO PREDIAL COMBATE A INCENDIO</t>
  </si>
  <si>
    <t>98,31</t>
  </si>
  <si>
    <t>ESGUICHO TIPO JATO SOLIDO, EM LATAO, ENGATE RAPIDO 2 1/2" X 16 MM, PARA MANGUEIRA EM INSTALACAO PREDIAL COMBATE A INCENDIO</t>
  </si>
  <si>
    <t>ESGUICHO TIPO JATO SOLIDO, EM LATAO, ENGATE RAPIDO 2 1/2" X 19 MM, PARA MANGUEIRA EM INSTALACAO PREDIAL COMBATE A INCENDIO</t>
  </si>
  <si>
    <t>107,82</t>
  </si>
  <si>
    <t>ESMERILHADEIRA ANGULAR ELETRICA, DIAMETRO DO DISCO 7 '' (180 MM), ROTACAO 8500 RPM, POTENCIA 2400 W</t>
  </si>
  <si>
    <t>1.039,00</t>
  </si>
  <si>
    <t>ESPACADOR / DISTANCIADOR CIRCULAR COM ENTRADA LATERAL, EM PLASTICO, PARA VERGALHAO *4,2 A 12,5* MM, COBRIMENTO 20 MM</t>
  </si>
  <si>
    <t>0,21</t>
  </si>
  <si>
    <t>ESPACADOR / DISTANCIADOR TIPO GARRA DUPLA, EM PLASTICO, COBRIMENTO *20* MM, PARA FERRAGENS DE LAJES E FUNDO DE VIGAS</t>
  </si>
  <si>
    <t>0,34</t>
  </si>
  <si>
    <t>ESPACADOR / DISTANCIADOR TIPO PINO EM PLASTICO, PARA VERGALHAO ATE 10 MM, PARA APOIO DE ARMADURA</t>
  </si>
  <si>
    <t>ESPACADOR / SEPARADOR DE BARRA , METALICO, TIPO CARAMBOLA, PARA TIRANTES, 25 X 84 MM</t>
  </si>
  <si>
    <t>2,68</t>
  </si>
  <si>
    <t>ESPACADOR OU DISTANCIADOR, EM PLASTICO, TIPO APOIO DE CORDOALHA (CARANGUEJO), PARA ARMADURA NEGATIVA E PROTENSAO, COBRIMENTO 50 MM</t>
  </si>
  <si>
    <t>1,68</t>
  </si>
  <si>
    <t>ESPACADOR/SEPARADOR DE CORDOALHA TIPO DISCO 12 FUROS DE 14 MM, PARA TIRANTES</t>
  </si>
  <si>
    <t>1,49</t>
  </si>
  <si>
    <t>ESPARGIDOR DE ASFALTO PRESSURIZADO, REBOCAVEL, TANQUE DE 2500 L, PNEUMATICO,  COM MOTOR A GASOLINA 3,4HP</t>
  </si>
  <si>
    <t>109.800,00</t>
  </si>
  <si>
    <t>ESPARGIDOR DE ASFALTO PRESSURIZADO, TANQUE 6 M3 COM ISOLACAO TERMICA, AQUECIDO COM 2 MACARICOS, COM BARRA ESPARGIDORA 3,60 M, A SER MONTADO SOBRE CAMINHAO</t>
  </si>
  <si>
    <t>233.085,40</t>
  </si>
  <si>
    <t>ESPATULA DE ACO INOX COM CABO DE MADEIRA, LARGURA 8 CM</t>
  </si>
  <si>
    <t>17,70</t>
  </si>
  <si>
    <t>ESPATULA DE PLASTICO LISA, LARGURA 10 CM</t>
  </si>
  <si>
    <t>7,83</t>
  </si>
  <si>
    <t>ESPELHO / PLACA CEGA 4" X 2", PARA INSTALACAO DE TOMADAS E INTERRUPTORES</t>
  </si>
  <si>
    <t>2,04</t>
  </si>
  <si>
    <t>ESPELHO / PLACA CEGA 4" X 4", PARA INSTALACAO DE TOMADAS E INTERRUPTORES</t>
  </si>
  <si>
    <t>4,33</t>
  </si>
  <si>
    <t>ESPELHO / PLACA DE 1 POSTO 4" X 2", PARA INSTALACAO DE TOMADAS E INTERRUPTORES</t>
  </si>
  <si>
    <t>1,94</t>
  </si>
  <si>
    <t>ESPELHO / PLACA DE 2 POSTOS 4" X 2", PARA INSTALACAO DE TOMADAS E INTERRUPTORES</t>
  </si>
  <si>
    <t>ESPELHO / PLACA DE 2 POSTOS 4" X 4", PARA INSTALACAO DE TOMADAS E INTERRUPTORES</t>
  </si>
  <si>
    <t>4,65</t>
  </si>
  <si>
    <t>ESPELHO / PLACA DE 3 POSTOS 4" X 2", PARA INSTALACAO DE TOMADAS E INTERRUPTORES</t>
  </si>
  <si>
    <t>2,45</t>
  </si>
  <si>
    <t>ESPELHO / PLACA DE 4 POSTOS 4" X 4", PARA INSTALACAO DE TOMADAS E INTERRUPTORES</t>
  </si>
  <si>
    <t>ESPELHO / PLACA DE 6 POSTOS 4" X 4", PARA INSTALACAO DE TOMADAS E INTERRUPTORES</t>
  </si>
  <si>
    <t>ESPELHO CRISTAL E = 4 MM</t>
  </si>
  <si>
    <t>558,04</t>
  </si>
  <si>
    <t>ESPELHO, RETO OU CURVO, EM LATAO CROMADO, ESPESSURA ATE 6 MM, LARGURA *40*MM, ALTURA *180*MM - PARA FECHADURA DE EMBUTIR</t>
  </si>
  <si>
    <t>ESPELHO, RETO OU CURVO, EM LATAO CROMADO, ESPESSURA MINIMA 6 MM, LARGURA *43*MM, ALTURA *230*MM - PARA FECHADURA DE EMBUTIR</t>
  </si>
  <si>
    <t>39,00</t>
  </si>
  <si>
    <t>ESPOLETA SIMPLES N 8.</t>
  </si>
  <si>
    <t>8,60</t>
  </si>
  <si>
    <t>ESPUMA EXPANSIVA DE POLIURETANO, APLICACAO MANUAL - 500 ML</t>
  </si>
  <si>
    <t>29,94</t>
  </si>
  <si>
    <t>ESQUADRO DE ACO 12 " (300 MM), CABO DE ALUMINIO</t>
  </si>
  <si>
    <t>28,13</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</si>
  <si>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</si>
  <si>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</si>
  <si>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4.616,32</t>
  </si>
  <si>
    <t>ESTABILIZADOR BIVOLT AUTOMATICO, 1000 VA</t>
  </si>
  <si>
    <t>460,00</t>
  </si>
  <si>
    <t>ESTABILIZADOR BIVOLT AUTOMATICO, 1500 VA</t>
  </si>
  <si>
    <t>834,36</t>
  </si>
  <si>
    <t>ESTABILIZADOR BIVOLT AUTOMATICO, 2000 VA</t>
  </si>
  <si>
    <t>1.142,74</t>
  </si>
  <si>
    <t>ESTABILIZADOR BIVOLT AUTOMATICO, 300 VA</t>
  </si>
  <si>
    <t>182,72</t>
  </si>
  <si>
    <t>ESTABILIZADOR BIVOLT AUTOMATICO, 500 VA</t>
  </si>
  <si>
    <t>266,57</t>
  </si>
  <si>
    <t>ESTACA PRE-MOLDADA MACICA DE CONCRETO VIBRADO ARMADO, PARA CARGA DE 25 T, SECAO QUADRADA DE *16 X 16*, COM ANEL METALICO INCORPORADO A PECA (SOMENTE FORNECIMENTO)</t>
  </si>
  <si>
    <t>44,11</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</si>
  <si>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</si>
  <si>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</si>
  <si>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153,72</t>
  </si>
  <si>
    <t>ESTILETE DE METAL, LAMINA 18 MM</t>
  </si>
  <si>
    <t>20,30</t>
  </si>
  <si>
    <t>ESTOPA</t>
  </si>
  <si>
    <t>21,54</t>
  </si>
  <si>
    <t>ESTOPIM SIMPLES</t>
  </si>
  <si>
    <t>ESTRIBO COM PARAFUSO EM CHAPA DE FERRO FUNDIDO DE 2" X 3/16" X 35 CM, SECAO "U", PARA MADEIRAMENTO DE TELHADO</t>
  </si>
  <si>
    <t>32,29</t>
  </si>
  <si>
    <t>ETANOL</t>
  </si>
  <si>
    <t>EXAMES - HORISTA (COLETADO CAIXA)</t>
  </si>
  <si>
    <t>EXAMES - MENSALISTA (COLETADO CAIXA)</t>
  </si>
  <si>
    <t>103,70</t>
  </si>
  <si>
    <t>EXTENSAO DE SOLDA 201 ACETILENO, E = *1,5 A 2,5* MM</t>
  </si>
  <si>
    <t>28,68</t>
  </si>
  <si>
    <t>EXTENSAO DE SOLDA 201 GLP, E = *2,5 A 4,0* MM</t>
  </si>
  <si>
    <t>35,46</t>
  </si>
  <si>
    <t>EXTINTOR DE INCENDIO PORTATIL COM CARGA DE AGUA PRESSURIZADA DE 10 L, CLASSE A</t>
  </si>
  <si>
    <t>142,18</t>
  </si>
  <si>
    <t>EXTINTOR DE INCENDIO PORTATIL COM CARGA DE GAS CARBONICO CO2 DE 4 KG, CLASSE BC</t>
  </si>
  <si>
    <t>449,99</t>
  </si>
  <si>
    <t>EXTINTOR DE INCENDIO PORTATIL COM CARGA DE GAS CARBONICO CO2 DE 6 KG, CLASSE BC</t>
  </si>
  <si>
    <t>487,50</t>
  </si>
  <si>
    <t>EXTINTOR DE INCENDIO PORTATIL COM CARGA DE PO QUIMICO SECO (PQS) DE 12 KG, CLASSE BC</t>
  </si>
  <si>
    <t>224,99</t>
  </si>
  <si>
    <t>EXTINTOR DE INCENDIO PORTATIL COM CARGA DE PO QUIMICO SECO (PQS) DE 4 KG, CLASSE BC</t>
  </si>
  <si>
    <t>137,49</t>
  </si>
  <si>
    <t>EXTINTOR DE INCENDIO PORTATIL COM CARGA DE PO QUIMICO SECO (PQS) DE 6 KG, CLASSE BC</t>
  </si>
  <si>
    <t>162,50</t>
  </si>
  <si>
    <t>EXTINTOR DE INCENDIO PORTATIL COM CARGA DE PO QUIMICO SECO (PQS) DE 8 KG, CLASSE BC</t>
  </si>
  <si>
    <t>193,74</t>
  </si>
  <si>
    <t>EXTREMIDADE PVC PBA, BF, JE, DN 100/ DE 110 MM (NBR 10351)</t>
  </si>
  <si>
    <t>228,17</t>
  </si>
  <si>
    <t>EXTREMIDADE PVC PBA, BF, JE, DN 50 / DE 60 MM (NBR 10351)</t>
  </si>
  <si>
    <t>45,61</t>
  </si>
  <si>
    <t>EXTREMIDADE PVC PBA, BF, JE, DN 75/ DE 85 MM (NBR 10351)</t>
  </si>
  <si>
    <t>144,05</t>
  </si>
  <si>
    <t>EXTREMIDADE PVC PBA, PF, JE, DN 100 / DE 110 MM (NBR 10351)</t>
  </si>
  <si>
    <t>187,58</t>
  </si>
  <si>
    <t>EXTREMIDADE PVC PBA, PF, JE, DN 50/ DE 60 MM (NBR 10351)</t>
  </si>
  <si>
    <t>47,25</t>
  </si>
  <si>
    <t>EXTREMIDADE PVC PBA, PF, JE, DN 75 / DE 85 MM (NBR 10351)</t>
  </si>
  <si>
    <t>118,54</t>
  </si>
  <si>
    <t>EXTREMIDADE/TUBETE PARA HIDROMETRO PVC, COM ROSCA, CURTA, COM BUCHA LATAO, 1/2"</t>
  </si>
  <si>
    <t>10,02</t>
  </si>
  <si>
    <t>EXTREMIDADE/TUBETE PARA HIDROMETRO PVC, COM ROSCA, CURTA, COM BUCHA LATAO, 3/4"</t>
  </si>
  <si>
    <t>16,07</t>
  </si>
  <si>
    <t>EXTREMIDADE/TUBETE PARA HIDROMETRO PVC, COM ROSCA, CURTA, SEM BUCHA LATAO, 1/2"</t>
  </si>
  <si>
    <t>EXTREMIDADE/TUBETE PARA HIDROMETRO PVC, COM ROSCA, CURTA, SEM BUCHA LATAO, 3/4"</t>
  </si>
  <si>
    <t>6,07</t>
  </si>
  <si>
    <t>EXTREMIDADE/TUBETE PARA HIDROMETRO PVC, COM ROSCA, LONGA, SEM BUCHA LATAO, 1/2"</t>
  </si>
  <si>
    <t>8,01</t>
  </si>
  <si>
    <t>EXTREMIDADE/TUBETE PARA HIDROMETRO PVC, COM ROSCA, LONGA, SEM BUCHA LATAO, 3/4"</t>
  </si>
  <si>
    <t>FECHADRUA BICO DE PAPAGAIO PARA PORTA DE CORRER EXTERNA, EM ACO INOX COM ACABAMENTO CROMADO, MAQUINA COM 45 MM, INCLUINDO CHAVE TIPO CILINDRO</t>
  </si>
  <si>
    <t>84,42</t>
  </si>
  <si>
    <t>FECHADRUA BICO DE PAPAGAIO PARA PORTA DE CORRER INTERNA, EM ACO INOX COM ACABAMENTO CROMADO, MAQUINA COM 45 MM, INCLUINDO CHAVE TIPO BIPARTIDA</t>
  </si>
  <si>
    <t>69,89</t>
  </si>
  <si>
    <t>FECHADURA AUXILIAR DE SEGURANCA PARA PORTA EXTERNA, EM ACO INOX, BROCA DE 45 A 55 MM, LINGUETA COM 3 AVANCOS, INCLUINDO 2 CHAVES TIPO CILINDRO</t>
  </si>
  <si>
    <t>107,26</t>
  </si>
  <si>
    <t>FECHADURA DE EMBUTIR PARA GAVETA E MOVEIS DE MADEIRA, EM ACO INOX COM ACABAMENTO CROMADO, COM ABAS LATERAIS, CILINDRO COM 22 MM DE DIAMETRO, INCLUINDO CHAVE COM PERFIL METALICO E CAPA ESCAMOTEAVEL</t>
  </si>
  <si>
    <t>11,45</t>
  </si>
  <si>
    <t>FECHADURA DE SOBREPOR PARA GAVETAS E ARMARIOS, EM ACO INOX COM ACABAMENTO CROMADO, COM CILINDRO DE APROX 20 MM</t>
  </si>
  <si>
    <t>FECHADURA DE SOBREPOR PARA PORTAO, EM ACO INOX COM ACABAMENTO CROMADO, CAIXA DE 100 MM, INCLUINDO CHAVE TIPO CILINDRO</t>
  </si>
  <si>
    <t>50,32</t>
  </si>
  <si>
    <t>FECHADURA DE SOBREPOR PARA PORTAO, EM ACO INOX COM ACABAMENTO CROMADO, CAIXA DE 100 MM, INCLUINDO CHAVE TIPO TETRA</t>
  </si>
  <si>
    <t>78,12</t>
  </si>
  <si>
    <t>FECHADURA DE SOBREPOR TIPO CAIXAO, EM FERRO COM ACABAMENTO RESINADO, SEM MACANETA, SEM CILINDRO, INCLUINDO CHAVE TIPO SIMPLES</t>
  </si>
  <si>
    <t>17,85</t>
  </si>
  <si>
    <t>FECHADURA ESPELHO PARA PORTA DE BANHEIRO, EM ACO INOX (MAQUINA, TESTA E CONTRA-TESTA) E EM ZAMAC (MACANETA, LINGUETA E TRINCOS) COM ACABAMENTO CROMADO, MAQUINA DE 40 MM, INCLUINDO CHAVE TIPO TRANQUETA</t>
  </si>
  <si>
    <t>45,60</t>
  </si>
  <si>
    <t>FECHADURA ESPELHO PARA PORTA DE BANHEIRO, EM ACO INOX (MAQUINA, TESTA E CONTRA-TESTA) E EM ZAMAC (MACANETA, LINGUETA E TRINCOS) COM ACABAMENTO CROMADO, MAQUINA DE 55 MM, INCLUINDO CHAVE TIPO TRANQUETA  (CONJUNTO DE FECHADURAS)</t>
  </si>
  <si>
    <t>86,25</t>
  </si>
  <si>
    <t>FECHADURA ESPELHO PARA PORTA EXTERNA, EM ACO INOX (MAQUINA, TESTA E CONTRA-TESTA) E EM ZAMAC (MACANETA, LINGUETA E TRINCOS) COM ACABAMENTO CROMADO, MAQUINA DE 40 MM, INCLUINDO CHAVE TIPO CILINDRO</t>
  </si>
  <si>
    <t>57,99</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</si>
  <si>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</si>
  <si>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</si>
  <si>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</si>
  <si>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85,89</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</si>
  <si>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</si>
  <si>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</si>
  <si>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64,93</t>
  </si>
  <si>
    <t>FECHADURA ROSETA REDONDA PARA PORTA DE BANHEIRO, EM ACO INOX (MAQUINA, TESTA E CONTRA-TESTA) E EM ZAMAC (MACANETA, LINGUETA E TRINCOS) COM ACABAMENTO CROMADO, MAQUINA DE 55 MM, INCLUINDO CHAVE TIPO TRANQUETA</t>
  </si>
  <si>
    <t>103,96</t>
  </si>
  <si>
    <t>FECHADURA ROSETA REDONDA PARA PORTA EXTERNA, EM ACO INOX (MAQUINA, TESTA E CONTRA-TESTA) E EM ZAMAC (MACANETA, LINGUETA E TRINCOS) COM ACABAMENTO CROMADO, MAQUINA DE 40 MM, INCLUINDO CHAVE TIPO CILINDRO</t>
  </si>
  <si>
    <t>75,37</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</si>
  <si>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</si>
  <si>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40 MM, INCLUINDO CHAVE TIPO INTERNA (CONJUNTO DE FECHADURAS)</t>
  </si>
  <si>
    <t>64,42</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</si>
  <si>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</si>
  <si>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</si>
  <si>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74,11</t>
  </si>
  <si>
    <t>FECHO / TRINCO TIPO AVIAO, EM ZAMAC CROMADO, *60* MM, PARA JANELAS - INCLUI PARAFUSOS</t>
  </si>
  <si>
    <t>22,02</t>
  </si>
  <si>
    <t>FECHO DE SEGURANCA, TIPO BATOM, EM LATAO / ZAMAC, CROMADO, PARA PORTAS E JANELAS - INCLUI PARAFUSOS</t>
  </si>
  <si>
    <t>26,29</t>
  </si>
  <si>
    <t>FECHO QUEBRA UNHA, EM LATAO COM ACABAMENTO CROMADO, DE EMBUTIR, COM COMANDO ALAVANCA, ALTURA DE DE 22 CM, LARGURA MINIMA DE 1,90 CM E ESPESSURA MINIMA DE 1,90 MM, PARA PORTAS E JANELAS (INCLUI PARAFUSOS)</t>
  </si>
  <si>
    <t>111,76</t>
  </si>
  <si>
    <t>FECHO QUEBRA UNHA, EM LATAO COM ACABAMENTO CROMADO, DE EMBUTIR, COM COMANDO ALAVANCA, ALTURA DE DE 40 CM, LARGURA MINIMA DE 1,90 CM E ESPESSURA MINIMA DE 1,90 MM, PARA PORTAS E JANELAS (INCLUI PARAFUSOS)</t>
  </si>
  <si>
    <t>146,18</t>
  </si>
  <si>
    <t>FECHO QUEBRA UNHA, EM LATAO COM ACABAMENTO CROMADO, DE EMBUTIR, COM COMANDO DESLIZANTE, ALTURA DE 12 CM, LARGURA MINIMA DE 1,90 CM E ESPESSURA MINIMA DE 1,90 MM</t>
  </si>
  <si>
    <t>24,23</t>
  </si>
  <si>
    <t>FECHO QUEBRA UNHA, EM LATAO COM ACABAMENTO CROMADO, DE EMBUTIR, COM COMANDO DESLIZANTE, ALTURA DE 22 CM, LARGURA MINIMA DE 1,90 CM E ESPESSURA MINIMA DE 1,90 MM</t>
  </si>
  <si>
    <t>52,50</t>
  </si>
  <si>
    <t>FECHO QUEBRA UNHA, EM LATAO COM ACABAMENTO CROMADO, DE EMBUTIR, COM COMANDO DESLIZANTE, ALTURA DE 40 CM, LARGURA MINIMA DE 1,90 CM E ESPESSURA MINIMA DE 1,90 MM</t>
  </si>
  <si>
    <t>91,27</t>
  </si>
  <si>
    <t>FERRAMENTAS - FAMILIA ALMOXARIFE - HORISTA (ENCARGOS COMPLEMENTARES - COLETADO CAIXA)</t>
  </si>
  <si>
    <t>0,04</t>
  </si>
  <si>
    <t>FERRAMENTAS - FAMILIA ALMOXARIFE - MENSALISTA (ENCARGOS COMPLEMENTARES - COLETADO CAIXA)</t>
  </si>
  <si>
    <t>7,90</t>
  </si>
  <si>
    <t>FERRAMENTAS - FAMILIA CARPINTEIRO DE FORMAS - HORISTA (ENCARGOS COMPLEMENTARES - COLETADO CAIXA)</t>
  </si>
  <si>
    <t>FERRAMENTAS - FAMILIA CARPINTEIRO DE FORMAS - MENSALISTA (ENCARGOS COMPLEMENTARES - COLETADO CAIXA)</t>
  </si>
  <si>
    <t>71,44</t>
  </si>
  <si>
    <t>FERRAMENTAS - FAMILIA ELETRICISTA - HORISTA (ENCARGOS COMPLEMENTARES - COLETADO CAIXA)</t>
  </si>
  <si>
    <t>0,62</t>
  </si>
  <si>
    <t>FERRAMENTAS - FAMILIA ELETRICISTA - MENSALISTA (ENCARGOS COMPLEMENTARES - COLETADO CAIXA)</t>
  </si>
  <si>
    <t>117,38</t>
  </si>
  <si>
    <t>FERRAMENTAS - FAMILIA ENCANADOR - HORISTA (ENCARGOS COMPLEMENTARES - COLETADO CAIXA)</t>
  </si>
  <si>
    <t>0,28</t>
  </si>
  <si>
    <t>FERRAMENTAS - FAMILIA ENCANADOR - MENSALISTA (ENCARGOS COMPLEMENTARES - COLETADO CAIXA)</t>
  </si>
  <si>
    <t>53,34</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</si>
  <si>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</si>
  <si>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</si>
  <si>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</si>
  <si>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0,01</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</si>
  <si>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</si>
  <si>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</si>
  <si>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</si>
  <si>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</si>
  <si>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</si>
  <si>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110,22</t>
  </si>
  <si>
    <t>FERRAMENTAS - FAMILIA PINTOR - HORISTA (ENCARGOS COMPLEMENTARES - COLETADO CAIXA)</t>
  </si>
  <si>
    <t>FERRAMENTAS - FAMILIA PINTOR - MENSALISTA (ENCARGOS COMPLEMENTARES - COLETADO CAIXA)</t>
  </si>
  <si>
    <t>240,10</t>
  </si>
  <si>
    <t>FERRAMENTAS - FAMILIA SERVENTE - HORISTA (ENCARGOS COMPLEMENTARES - COLETADO CAIXA)</t>
  </si>
  <si>
    <t>FERRAMENTAS - FAMILIA SERVENTE - MENSALISTA (ENCARGOS COMPLEMENTARES - COLETADO CAIXA)</t>
  </si>
  <si>
    <t>76,97</t>
  </si>
  <si>
    <t>FERRAMENTAS - FAMILIA SOLDADOR - HORISTA (ENCARGOS COMPLEMENTARES - COLETADO CAIXA)</t>
  </si>
  <si>
    <t>FERRAMENTAS - FAMILIA SOLDADOR - MENSALISTA (ENCARGOS COMPLEMENTARES - COLETADO CAIXA)</t>
  </si>
  <si>
    <t>167,28</t>
  </si>
  <si>
    <t>FERRAMENTAS - FAMILIA TOPOGRAFO - HORISTA (ENCARGOS COMPLEMENTARES - COLETADO CAIXA)</t>
  </si>
  <si>
    <t>FERRAMENTAS - FAMILIA TOPOGRAFO - MENSALISTA (ENCARGOS COMPLEMENTARES - COLETADO CAIXA)</t>
  </si>
  <si>
    <t>10,78</t>
  </si>
  <si>
    <t>FERROLHO COM FECHO / TRINCO REDONDO, EM ACO GALVANIZADO / ZINCADO, DE SOBREPOR, COM COMPRIMENTO DE 2" E ESPESSURA MINIMA DA CHAPA DE 0,90 MM, PARA PORTAS E JANELAS</t>
  </si>
  <si>
    <t>2,84</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</si>
  <si>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</si>
  <si>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</si>
  <si>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6,56</t>
  </si>
  <si>
    <t>FERROLHO COM FECHO / TRINCO REDONDO, EM ACO GALVANIZADO / ZINCADO, DE SOBREPOR, COM COMPRIMENTO DE 6" E ESPESSURA MINIMA DA CHAPA DE 1,50 MM</t>
  </si>
  <si>
    <t>12,44</t>
  </si>
  <si>
    <t>FERROLHO COM FECHO / TRINCO REDONDO, EM ACO GALVANIZADO / ZINCADO, DE SOBREPOR, COM COMPRIMENTO DE 8" E ESPESSURA MINIMA DA CHAPA DE 1,50 MM</t>
  </si>
  <si>
    <t>18,00</t>
  </si>
  <si>
    <t>FERROLHO COM FECHO /TRINCO REDONDO, EM ACO GALVANIZADO / ZINCADO, DE SOBREPOR, COM COMPRIMENTO DE 10" A 12" E ESPESSURA MINIMA DA CHAPA DE 1,50 MM</t>
  </si>
  <si>
    <t>21,51</t>
  </si>
  <si>
    <t>FERROLHO COM FECHO CHATO E PORTA CADEADO , EM ACO GALVANIZADO / ZINCADO, DE SOBREPOR, COM COMPRIMENTO DE 3" A 4", CHAPA COM ESPESSURA MINIMA DE 0,90 MM E LARGURA MINIMA DE 3,20 CM (FECHO SIMPLES / LEVE) (INCLUI PARAFUSOS)</t>
  </si>
  <si>
    <t>9,07</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</si>
  <si>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</si>
  <si>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</si>
  <si>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10,49</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</si>
  <si>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</si>
  <si>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</si>
  <si>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13,19</t>
  </si>
  <si>
    <t>FERROLHO COM FECHO CHATO E PORTA CADEADO , EM ACO GALVANIZADO / ZINCADO, DE SOBREPOR, COM COMPRIMENTO DE 6", CHAPA COM ESPESSURA MINIMA DE 1,70 MM E LARGURA /MINIMA DE 5,00 CM (FECHO REFORCADO) (INCLUI PARAFUSOS)</t>
  </si>
  <si>
    <t>16,73</t>
  </si>
  <si>
    <t>FERTILIZANTE NPK - 10:10:10</t>
  </si>
  <si>
    <t>3,73</t>
  </si>
  <si>
    <t>FERTILIZANTE NPK - 4: 14: 8</t>
  </si>
  <si>
    <t>FERTILIZANTE ORGANICO COMPOSTO, CLASSE A</t>
  </si>
  <si>
    <t>FIBRA DE ACO PARA REFORCO DO CONCRETO, SOLTA, TIPO A-I, FATOR DE FORMA *50* L / D, COMPRIMENTO DE *30* MM E RESISTENCIA A TRACAO DO ACO MAIOR 1000 MPA</t>
  </si>
  <si>
    <t>8,64</t>
  </si>
  <si>
    <t>FILTRO ANAEROBIO, EM POLIETILENO DE ALTA DENSIDADE (PEAD), CAPACIDADE *1100* LITROS (NBR 13969)</t>
  </si>
  <si>
    <t>1.155,97</t>
  </si>
  <si>
    <t>FILTRO ANAEROBIO, EM POLIETILENO DE ALTA DENSIDADE (PEAD), CAPACIDADE *2800* LITROS (NBR 13969)</t>
  </si>
  <si>
    <t>2.959,78</t>
  </si>
  <si>
    <t>FILTRO ANAEROBIO, EM POLIETILENO DE ALTA DENSIDADE (PEAD), CAPACIDADE *5000* LITROS (NBR 13969)</t>
  </si>
  <si>
    <t>4.045,49</t>
  </si>
  <si>
    <t>FINCAPINO CURTO CALIBRE 22 VERMELHO, CARGA MEDIA (ACAO DIRETA)</t>
  </si>
  <si>
    <t xml:space="preserve">CENTO </t>
  </si>
  <si>
    <t>42,15</t>
  </si>
  <si>
    <t>FINCAPINO LONGO CALIBRE 22, CARGA FORTE (ACAO DIRETA)</t>
  </si>
  <si>
    <t>67,79</t>
  </si>
  <si>
    <t>FIO COBRE NU DE 150 A 500 MM2, PARA TENSOES DE ATE 600 V</t>
  </si>
  <si>
    <t>90,59</t>
  </si>
  <si>
    <t>FIO COBRE NU DE 16 A 35 MM2, PARA TENSOES DE ATE 600 V</t>
  </si>
  <si>
    <t>92,40</t>
  </si>
  <si>
    <t>FIO COBRE NU DE 50 A 120 MM2, PARA TENSOES DE ATE 600 V</t>
  </si>
  <si>
    <t>89,37</t>
  </si>
  <si>
    <t>FIO DE COBRE, SOLIDO, CLASSE 1, ISOLACAO EM PVC/A, ANTICHAMA BWF-B, 450/750V, SECAO NOMINAL 1,5 MM2</t>
  </si>
  <si>
    <t>1,51</t>
  </si>
  <si>
    <t>FIO DE COBRE, SOLIDO, CLASSE 1, ISOLACAO EM PVC/A, ANTICHAMA BWF-B, 450/750V, SECAO NOMINAL 10 MM2</t>
  </si>
  <si>
    <t>9,36</t>
  </si>
  <si>
    <t>FIO DE COBRE, SOLIDO, CLASSE 1, ISOLACAO EM PVC/A, ANTICHAMA BWF-B, 450/750V, SECAO NOMINAL 2,5 MM2</t>
  </si>
  <si>
    <t>FIO DE COBRE, SOLIDO, CLASSE 1, ISOLACAO EM PVC/A, ANTICHAMA BWF-B, 450/750V, SECAO NOMINAL 4 MM2</t>
  </si>
  <si>
    <t>4,14</t>
  </si>
  <si>
    <t>FIO DE COBRE, SOLIDO, CLASSE 1, ISOLACAO EM PVC/A, ANTICHAMA BWF-B, 450/750V, SECAO NOMINAL 6 MM2</t>
  </si>
  <si>
    <t>5,72</t>
  </si>
  <si>
    <t>FIO TELEFONICO EXTERNO (FE) EM ACO COBREADO, ISOLACAO EM PEAD OU PVC ANTI-CHAMA, 2 CONDUTORES</t>
  </si>
  <si>
    <t>FIO TELEFONICO INTERNO (FI) EM COBRE ESTANHADO, ISOLACAO EM PVC ANTICHAMA, 2 CONDUTORES DE 0,6 MM (NBR 9115:2005)</t>
  </si>
  <si>
    <t>1,55</t>
  </si>
  <si>
    <t>FITA / CINTA AUTOADESIVA ELASTOMERICA PARA VEDACAO, L= 50 MM, E = 3 MM</t>
  </si>
  <si>
    <t>85,83</t>
  </si>
  <si>
    <t>FITA ADESIVA ALUMINIZADA, PARA INSTALACAO DE MANTAS DE SUBCOBERTURA,  L = *5* CM</t>
  </si>
  <si>
    <t>FITA ADESIVA ANTICORROSIVA DE PVC FLEXIVEL, COR PRETA, PARA PROTECAO TUBULACAO, 50 MM X 30 M (L X C), E= *0,25* MM</t>
  </si>
  <si>
    <t>9,74</t>
  </si>
  <si>
    <t>FITA ADESIVA ASFALTICA ALUMINIZADA MULTIUSO, L = 10 CM, ROLO DE 10 M</t>
  </si>
  <si>
    <t>91,45</t>
  </si>
  <si>
    <t>FITA CREPE ROLO DE 25 MM X 50 M</t>
  </si>
  <si>
    <t>8,94</t>
  </si>
  <si>
    <t>FITA DE ALUMINIO PARA PROTECAO DO CONDUTOR LARGURA 10 MM</t>
  </si>
  <si>
    <t>56,00</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</si>
  <si>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</si>
  <si>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</si>
  <si>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</si>
  <si>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</si>
  <si>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3,51</t>
  </si>
  <si>
    <t>FITA ISOLANTE DE BORRACHA AUTOFUSAO, USO ATE 69 KV (ALTA TENSAO)</t>
  </si>
  <si>
    <t>1,26</t>
  </si>
  <si>
    <t>FITA METALICA GRAVADA, L = 17 MM, ROLO DE 25 M, CARGA RECOMENDADA = *120* KGF</t>
  </si>
  <si>
    <t>48,72</t>
  </si>
  <si>
    <t>FITA METALICA PERFURADA, L = *18* MM, ROLO DE 30 M, CARGA RECOMENDADA = *30* KGF</t>
  </si>
  <si>
    <t>55,07</t>
  </si>
  <si>
    <t>FITA METALICA PERFURADA, L = 17 MM, ROLO DE 30 M, CARGA RECOMENDADA = *19* KGF</t>
  </si>
  <si>
    <t>42,28</t>
  </si>
  <si>
    <t>FITA METALICA PERFURADA, L = 25 MM, ROLO DE 30 M, CARGA RECOMENDADA = *222,5* KGF</t>
  </si>
  <si>
    <t>147,99</t>
  </si>
  <si>
    <t>FITA VEDA ROSCA EM ROLOS DE 18 MM X 10 M (L X C)</t>
  </si>
  <si>
    <t>FITA VEDA ROSCA EM ROLOS DE 18 MM X 25 M (L X C)</t>
  </si>
  <si>
    <t>11,37</t>
  </si>
  <si>
    <t>FITA VEDA ROSCA EM ROLOS DE 18 MM X 50 M (L X C)</t>
  </si>
  <si>
    <t>18,44</t>
  </si>
  <si>
    <t>FIXADOR DE ABA AUTOTRAVANTE PARA TELHA DE FIBROCIMENTO, TIPO CANALETE 90 OU KALHETAO</t>
  </si>
  <si>
    <t>FIXADOR DE ABA SIMPLES PARA TELHA DE FIBROCIMENTO, TIPO CANALETA 49 OU KALHETA</t>
  </si>
  <si>
    <t>2,17</t>
  </si>
  <si>
    <t>FIXADOR DE ABA SIMPLES PARA TELHA DE FIBROCIMENTO, TIPO CANALETA 90 OU KALHETAO</t>
  </si>
  <si>
    <t>3,04</t>
  </si>
  <si>
    <t>FLANELA *30 X 40* CM</t>
  </si>
  <si>
    <t>3,31</t>
  </si>
  <si>
    <t>FLANGE PVC, ROSCAVEL SEXTAVADO SEM FUROS 3/4"</t>
  </si>
  <si>
    <t>8,15</t>
  </si>
  <si>
    <t>FLANGE PVC, ROSCAVEL, SEXTAVADO, SEM FUROS 3"</t>
  </si>
  <si>
    <t>132,34</t>
  </si>
  <si>
    <t>FLANGE PVC, ROSCAVEL, SEXTAVADO, SEM FUROS, 1 1/2"</t>
  </si>
  <si>
    <t>15,90</t>
  </si>
  <si>
    <t>FLANGE PVC, ROSCAVEL, SEXTAVADO, SEM FUROS, 1 1/4"</t>
  </si>
  <si>
    <t>9,61</t>
  </si>
  <si>
    <t>FLANGE PVC, ROSCAVEL, SEXTAVADO, SEM FUROS, 1/2"</t>
  </si>
  <si>
    <t>5,66</t>
  </si>
  <si>
    <t>FLANGE PVC, ROSCAVEL, SEXTAVADO, SEM FUROS, 1"</t>
  </si>
  <si>
    <t>10,73</t>
  </si>
  <si>
    <t>FLANGE PVC, ROSCAVEL, SEXTAVADO, SEM FUROS, 2 1/2"</t>
  </si>
  <si>
    <t>117,04</t>
  </si>
  <si>
    <t>FLANGE PVC, ROSCAVEL, SEXTAVADO, SEM FUROS, 2"</t>
  </si>
  <si>
    <t>20,11</t>
  </si>
  <si>
    <t>FLANGE SEXTAVADO DE FERRO GALVANIZADO, COM ROSCA BSP, DE 1 1/2"</t>
  </si>
  <si>
    <t>40,64</t>
  </si>
  <si>
    <t>FLANGE SEXTAVADO DE FERRO GALVANIZADO, COM ROSCA BSP, DE 1 1/4"</t>
  </si>
  <si>
    <t>FLANGE SEXTAVADO DE FERRO GALVANIZADO, COM ROSCA BSP, DE 1/2"</t>
  </si>
  <si>
    <t>14,13</t>
  </si>
  <si>
    <t>FLANGE SEXTAVADO DE FERRO GALVANIZADO, COM ROSCA BSP, DE 1"</t>
  </si>
  <si>
    <t>23,21</t>
  </si>
  <si>
    <t>FLANGE SEXTAVADO DE FERRO GALVANIZADO, COM ROSCA BSP, DE 2 1/2"</t>
  </si>
  <si>
    <t>75,82</t>
  </si>
  <si>
    <t>FLANGE SEXTAVADO DE FERRO GALVANIZADO, COM ROSCA BSP, DE 2"</t>
  </si>
  <si>
    <t>48,24</t>
  </si>
  <si>
    <t>FLANGE SEXTAVADO DE FERRO GALVANIZADO, COM ROSCA BSP, DE 3/4"</t>
  </si>
  <si>
    <t>19,30</t>
  </si>
  <si>
    <t>FLANGE SEXTAVADO DE FERRO GALVANIZADO, COM ROSCA BSP, DE 3"</t>
  </si>
  <si>
    <t>102,51</t>
  </si>
  <si>
    <t>FLANGE SEXTAVADO DE FERRO GALVANIZADO, COM ROSCA BSP, DE 4"</t>
  </si>
  <si>
    <t>151,55</t>
  </si>
  <si>
    <t>FLANGE SEXTAVADO DE FERRO GALVANIZADO, COM ROSCA BSP, DE 6"</t>
  </si>
  <si>
    <t>254,62</t>
  </si>
  <si>
    <t>FORRO COMPOSTO POR PAINEIS DE LA DE VIDRO, REVESTIDOS EM PVC MICROPERFURADO, DE *1250 X 625* MM, ESPESSURA 15 MM (COM COLOCACAO)</t>
  </si>
  <si>
    <t>130,17</t>
  </si>
  <si>
    <t>FORRO DE FIBRA MINERAL EM PLACAS DE 1250 X 625 MM, E = 15 MM, BORDA RETA, COM PINTURA ANTIMOFO, APOIADO EM PERFIL DE ACO GALVANIZADO COM 24 MM DE BASE - INSTALADO</t>
  </si>
  <si>
    <t>115,90</t>
  </si>
  <si>
    <t>FORRO DE FIBRA MINERAL EM PLACAS DE 625 X 625 MM, E = 15 MM, BORDA RETA, COM PINTURA ANTIMOFO, APOIADO EM PERFIL DE ACO GALVANIZADO COM 24 MM DE BASE - INSTALADO</t>
  </si>
  <si>
    <t>126,41</t>
  </si>
  <si>
    <t>FORRO DE FIBRA MINERAL EM PLACAS DE 625 X 625 MM, E = 15/16 MM, BORDA REBAIXADA, COM PINTURA ANTIMOFO, APOIADO EM PERFIL DE ACO GALVANIZADO COM 24 MM DE BASE - INSTALADO</t>
  </si>
  <si>
    <t>135,59</t>
  </si>
  <si>
    <t>FORRO DE MADEIRA CEDRINHO OU EQUIVALENTE DA REGIAO, ENCAIXE MACHO/FEMEA COM FRISO, *10 X 1* CM (SEM COLOCACAO)</t>
  </si>
  <si>
    <t>62,86</t>
  </si>
  <si>
    <t>FORRO DE MADEIRA CUMARU/IPE CHAMPANHE OU EQUIVALENTE DA REGIAO, ENCAIXE MACHO/FEMEA COM FRISO, *10 X 1* CM (SEM COLOCACAO)</t>
  </si>
  <si>
    <t>95,00</t>
  </si>
  <si>
    <t>FORRO DE MADEIRA PINUS OU EQUIVALENTE DA REGIAO, ENCAIXE MACHO/FEMEA COM FRISO, *10 X 1* CM (SEM COLOCACAO)</t>
  </si>
  <si>
    <t>19,95</t>
  </si>
  <si>
    <t>FORRO DE PVC LISO, BRANCO, REGUA DE 10 CM, ESPESSURA DE 8 MM A 10 MM (COM COLOCACAO / SEM ESTRUTURA METALICA)</t>
  </si>
  <si>
    <t>89,26</t>
  </si>
  <si>
    <t>FORRO DE PVC LISO, BRANCO, REGUA DE 20 CM, ESPESSURA DE 8 MM A 10 MM, COMPRIMENTO 6 M (SEM COLOCACAO)</t>
  </si>
  <si>
    <t>FORRO DE PVC, FRISADO, BRANCO, REGUA DE 10 CM, ESPESSURA DE 8 MM A 10 MM E COMPRIMENTO 6 M (SEM COLOCACAO)</t>
  </si>
  <si>
    <t>26,64</t>
  </si>
  <si>
    <t>FORRO DE PVC, FRISADO, BRANCO, REGUA DE 20 CM, ESPESSURA DE 8 MM A 10 MM E COMPRIMENTO 6 M (SEM COLOCACAO)</t>
  </si>
  <si>
    <t>26,03</t>
  </si>
  <si>
    <t>FOSSA SEPTICA, SEM FILTRO, PARA 15 A 30 CONTRIBUINTES, CILINDRICA, COM TAMPA, EM POLIETILENO DE ALTA DENSIDADE (PEAD), CAPACIDADE APROXIMADA DE 5500 LITROS (NBR 7229)</t>
  </si>
  <si>
    <t>4.708,75</t>
  </si>
  <si>
    <t>FOSSA SEPTICA, SEM FILTRO, PARA 4 A 7 CONTRIBUINTES, CILINDRICA,  COM TAMPA, EM POLIETILENO DE ALTA DENSIDADE (PEAD), CAPACIDADE APROXIMADA DE 1100 LITROS (NBR 7229)</t>
  </si>
  <si>
    <t>1.210,82</t>
  </si>
  <si>
    <t>FOSSA SEPTICA, SEM FILTRO, PARA 8 A 14 CONTRIBUINTES, CILINDRICA, COM TAMPA, EM POLIETILENO DE ALTA DENSIDADE (PEAD), CAPACIDADE APROXIMADA DE 3000 LITROS (NBR 7229)</t>
  </si>
  <si>
    <t>3.726,01</t>
  </si>
  <si>
    <t>FOSSA SEPTICA,SEM FILTRO, PARA 40 A 52 CONTRIBUINTES, CILINDRICA, COM TAMPA, EM POLIETILENO DE ALTA DENSIDADE (PEAD), CAPACIDADE APROXIMADA DE 10000 LITROS (NBR 7229)</t>
  </si>
  <si>
    <t>10.762,86</t>
  </si>
  <si>
    <t>FRESADORA DE ASFALTO A FRIO SOBRE ESTEIRAS, LARG. FRESAGEM 2,00 M, POT. 410 KW/550 HP</t>
  </si>
  <si>
    <t>6.283.414,43</t>
  </si>
  <si>
    <t>FRESADORA DE ASFALTO A FRIO SOBRE RODAS, LARG. FRESAGEM 1,00 M, POT. 155 KW/208 HP</t>
  </si>
  <si>
    <t>2.689.836,00</t>
  </si>
  <si>
    <t>29,66</t>
  </si>
  <si>
    <t>FUNDO PREPARADOR ACRILICO BASE AGUA</t>
  </si>
  <si>
    <t>7,44</t>
  </si>
  <si>
    <t>FURO PARA TORNEIRA OU OUTROS ACESSORIOS  EM BANCADA DE MARMORE/ GRANITO OU OUTRO TIPO DE PEDRA NATURAL</t>
  </si>
  <si>
    <t>21,96</t>
  </si>
  <si>
    <t>FUSIVEL DIAZED 20 A TAMANHO DII, CAPACIDADE DE INTERRUPCAO DE 50 KA EM VCA E 8 KA EM VCC, TENSAO NOMIMNAL DE 500 V</t>
  </si>
  <si>
    <t>4,45</t>
  </si>
  <si>
    <t>FUSIVEL DIAZED 35 A TAMANHO DIII, CAPACIDADE DE INTERRUPCAO DE 50 KA EM VCA E 8 KA EM VCC, TENSAO NOMIMNAL DE 500 V</t>
  </si>
  <si>
    <t>6,90</t>
  </si>
  <si>
    <t>FUSIVEL NH *36* A 80 AMPERES, TAMANHO 00, CAPACIDADE DE INTERRUPCAO DE 120 KA, TENSAO NOMIMNAL DE 500 V</t>
  </si>
  <si>
    <t>24,10</t>
  </si>
  <si>
    <t>FUSIVEL NH 100 A TAMANHO 00, CAPACIDADE DE INTERRUPCAO DE 120 KA, TENSAO NOMIMNAL DE 500 V</t>
  </si>
  <si>
    <t>25,19</t>
  </si>
  <si>
    <t>FUSIVEL NH 125 A TAMANHO 00, CAPACIDADE DE INTERRUPCAO DE 120 KA, TENSAO NOMIMNAL DE 500 V</t>
  </si>
  <si>
    <t>26,89</t>
  </si>
  <si>
    <t>FUSIVEL NH 160 A TAMANHO 00, CAPACIDADE DE INTERRUPCAO DE 120 KA, TENSAO NOMIMNAL DE 500 V</t>
  </si>
  <si>
    <t>27,30</t>
  </si>
  <si>
    <t>FUSIVEL NH 20 A TAMANHO 000, CAPACIDADE DE INTERRUPCAO DE 120 KA, TENSAO NOMIMNAL DE 500 V</t>
  </si>
  <si>
    <t>FUSIVEL NH 200 A 250 AMPERES, TAMANHO 1, CAPACIDADE DE INTERRUPCAO DE 120 KA, TENSAO NOMIMNAL DE 500 V</t>
  </si>
  <si>
    <t>60,11</t>
  </si>
  <si>
    <t>GABIAO  TIPO CAIXA, MALHA HEXAGONAL 8 X 10 CM (ZN/AL), FIO 2,7 MM, DIMENSOES 2,0 X 1,0 X 0,5 M (C X L X A)</t>
  </si>
  <si>
    <t>427,42</t>
  </si>
  <si>
    <t>GABIAO MANTA (COLCHAO) MALHA HEXAGONAL 6 X 8 CM (ZN/AL REVESTIDO COM POLIMERO), DIMENSOES 4,0 X 2,0 X 0,17 M (C X L X A) FIO 2 MM</t>
  </si>
  <si>
    <t>1.173,83</t>
  </si>
  <si>
    <t>GABIAO MANTA (COLCHAO) MALHA HEXAGONAL 6 X 8 CM (ZN/AL REVESTIDO COM POLIMERO), FIO 2 MM, DIMENSOES 4,0 X 2,0 X 0,23 M (C X L X A)</t>
  </si>
  <si>
    <t>1.266,37</t>
  </si>
  <si>
    <t>GABIAO MANTA (COLCHAO) MALHA HEXAGONAL 6 X 8 CM (ZN/AL REVESTIDO COM POLIMERO), FIO 2 MM, DIMENSOES 4,0 X 2,0 X 0,3 M (C X L X A)</t>
  </si>
  <si>
    <t>1.393,10</t>
  </si>
  <si>
    <t>GABIAO MANTA (COLCHAO) MALHA HEXAGONAL 6 X 8 CM (ZN/AL REVESTIDO COM POLIMERO), FIO 2,0 MM, DIMENSOES 5,0 X 2,0 X 0,17 M (C X L X A)</t>
  </si>
  <si>
    <t>112,61</t>
  </si>
  <si>
    <t>GABIAO MANTA (COLCHAO) MALHA HEXAGONAL 6 X 8 CM (ZN/AL REVESTIDO COM POLIMERO), FIO 2,0 MM, DIMENSOES 5,0 X 2,0 X 0,23 M (C X L X A)</t>
  </si>
  <si>
    <t>121,84</t>
  </si>
  <si>
    <t>GABIAO MANTA (COLCHAO) MALHA HEXAGONAL 6 X 8 CM (ZN/AL REVESTIDO COM POLIMERO), FIO 2,0 MM, DIMENSOES 5,0 X 2,0 X 0,30 M (C X L X A)</t>
  </si>
  <si>
    <t>133,64</t>
  </si>
  <si>
    <t>GABIAO SACO MALHA HEXAGONAL 8 X 10 CM (ZN/AL REVESTIDO COM POLIMERO),  FIO 2,4 MM, DIMENSOES 3,0 X 0,65 M</t>
  </si>
  <si>
    <t>403,63</t>
  </si>
  <si>
    <t>GABIAO SACO MALHA HEXAGONAL 8 X 10 CM (ZN/AL REVESTIDO COM POLIMERO), FIO 2,4 MM, H = 0,65 M</t>
  </si>
  <si>
    <t>GABIAO SACO MALHA HEXAGONAL 8 X 10 CM (ZN/AL), FIO 2,7 MM, DIMENSOES 4,0 X 0,65 M</t>
  </si>
  <si>
    <t>536,78</t>
  </si>
  <si>
    <t>GABIAO TIPO CAIXA MALHA HEXAGONAL 8 X 10 CM (ZN/AL REVESTIDO COM POLIMERO),  FIO 2,4 MM, DIMENSOES 2,0 X 1,0 X 1,0 M (C X L X A)</t>
  </si>
  <si>
    <t>752,53</t>
  </si>
  <si>
    <t>GABIAO TIPO CAIXA MALHA HEXAGONAL 8 X 10 CM (ZN/AL REVESTIDO COM POLIMERO),  FIO 2,4 MM, H = 0,50 M</t>
  </si>
  <si>
    <t>538,21</t>
  </si>
  <si>
    <t>GABIAO TIPO CAIXA MALHA HEXAGONAL 8 X 10 CM (ZN/AL), FIO 2,7 MM, DIMENSOES 2,0 X 1,0 X 1,0 M (C X L X A)</t>
  </si>
  <si>
    <t>625,88</t>
  </si>
  <si>
    <t>GABIAO TIPO CAIXA MALHA HEXAGONAL 8 X 10 CM (ZN/AL), FIO 2,7 MM, H = 0,50 M</t>
  </si>
  <si>
    <t>GABIAO TIPO CAIXA PARA SOLO REFORCADO, MALHA HEXAGONAL DE DUPLA TORCAO 8 X 10 CM (ZN/AL REVESTIDO COM POLIMERO), FIO 2,7 MM, DIMENSOES 2,0 X 1,0 X 0,5 M, COM CAUDA DE 3,0 M</t>
  </si>
  <si>
    <t>774,10</t>
  </si>
  <si>
    <t>GABIAO TIPO CAIXA PARA SOLO REFORCADO, MALHA HEXAGONAL DE DUPLA TORCAO 8 X 10 CM (ZN/AL REVESTIDO COM POLIMERO), FIO 2,7 MM, DIMENSOES 2,0 X 1,0 X 1,0 M, COM CAUDA DE 3,0 M</t>
  </si>
  <si>
    <t>995,46</t>
  </si>
  <si>
    <t>GABIAO TIPO CAIXA PARA SOLO REFORCADO, MALHA HEXAGONAL DE DUPLA TORCAO 8 X 10 CM (ZN/AL REVESTIDO COM POLIMERO), FIO 2,7 MM, DIMENSOES 2,0 X 1,0 X 1,0 M, COM CAUDA DE 4,0 M</t>
  </si>
  <si>
    <t>1.097,25</t>
  </si>
  <si>
    <t>GABIAO TIPO CAIXA PARA SOLO REFORCADO, MALHA HEXAGONAL 8 X 10 CM (ZN/AL REVESTIDO COM POLIMERO), FIO 2,7 MM, DIMENSOES 2,0 X 1,0 X 0,5 M, COM CAUDA DE 4,0 M</t>
  </si>
  <si>
    <t>560,60</t>
  </si>
  <si>
    <t>GABIAO TIPO CAIXA PARA SOLO REFORCADO, MALHA HEXAGONAL 8 X 10 CM (ZN/AL REVESTIDO COM POLIMERO), FIO 2,7 MM, DIMENSOES 2,0 X 1,0 X 1,0 M, COM CAUDA DE 4,0 M</t>
  </si>
  <si>
    <t>357,91</t>
  </si>
  <si>
    <t>GABIAO TIPO CAIXA TRAPEZOIDAL, MALHA HEXAGONAL 10 X 12 CM (ZN/AL REVESTIDO COM POLIMERO) FIO 2,7 MM, FACE COM 65 GRAUS, COM GEOSSINTETICO, DIMENSOES 2,0 X 1,5 X 1,0 M (C X L X A)</t>
  </si>
  <si>
    <t>300,89</t>
  </si>
  <si>
    <t>GABIAO TIPO CAIXA, MALHA HEXAGONAL 8 X 10 CM (ZN/AL REVESTIDO COM POLIMERO), FIO DE 2,4 MM, DIMENSOES 2,0 x 1,0 x 1,0 M (C X L X A)</t>
  </si>
  <si>
    <t>376,26</t>
  </si>
  <si>
    <t>GABIAO TIPO CAIXA, MALHA HEXAGONAL 8 X 10 CM (ZN/AL REVESTIDO COM POLIMERO), FIO 2,4 MM, DIMENSOES 2,0 X 1,0 X 0,5 M (C X L X A)</t>
  </si>
  <si>
    <t>GABIAO TIPO CAIXA, MALHA HEXAGONAL 8 X 10 CM (ZN/AL), FIO DE 2,7 MM, DIMENSOES 2,0 X 1,0 X 1,0 M (C X L X A)</t>
  </si>
  <si>
    <t>250,67</t>
  </si>
  <si>
    <t>GABIAO TIPO CAIXA, MALHA HEXAGONAL 8 X 10 CM (ZN/AL), FIO DE 2,7 MM, DIMENSOES 5,0 X 1,0 X 1,0 M (C X L X A)</t>
  </si>
  <si>
    <t>312,57</t>
  </si>
  <si>
    <t>GANCHO CHATO EM FERRO GALVANIZADO,  L = 110 MM, RECOBRIMENTO = 100MM, SECAO 1/8 X 1/2" (3 MM X 12 MM), PARA FIXAR TELHA DE FIBROCIMENTO ONDULADA</t>
  </si>
  <si>
    <t>GANCHO OLHAL EM ACO GALVANIZADO, ESPESSURA 16MM, ABERTURA 21MM</t>
  </si>
  <si>
    <t>16,58</t>
  </si>
  <si>
    <t>GAS DE COZINHA - GLP</t>
  </si>
  <si>
    <t>9,12</t>
  </si>
  <si>
    <t>GASOLINA COMUM</t>
  </si>
  <si>
    <t>6,13</t>
  </si>
  <si>
    <t>GEOGRELHA TECIDA COM FILAMENTOS DE POLIESTER + PVC, RESISTENCIA LONGITUDINAL: 90 KN/M, RESISTENCIA TRANSVERSAL: 30 KN/M, ALONGAMENTO = 12 POR CENTO</t>
  </si>
  <si>
    <t>45,43</t>
  </si>
  <si>
    <t>GEOTEXTIL NAO TECIDO AGULHADO DE FILAMENTOS CONTINUOS 100% POLIESTER, RESITENCIA A TRACAO = 09 KN/M</t>
  </si>
  <si>
    <t>GEOTEXTIL NAO TECIDO AGULHADO DE FILAMENTOS CONTINUOS 100% POLIESTER, RESITENCIA A TRACAO = 10 KN/M</t>
  </si>
  <si>
    <t>7,20</t>
  </si>
  <si>
    <t>GEOTEXTIL NAO TECIDO AGULHADO DE FILAMENTOS CONTINUOS 100% POLIESTER, RESITENCIA A TRACAO = 14 KN/M</t>
  </si>
  <si>
    <t>8,98</t>
  </si>
  <si>
    <t>GEOTEXTIL NAO TECIDO AGULHADO DE FILAMENTOS CONTINUOS 100% POLIESTER, RESITENCIA A TRACAO = 16 KN/M</t>
  </si>
  <si>
    <t>GEOTEXTIL NAO TECIDO AGULHADO DE FILAMENTOS CONTINUOS 100% POLIESTER, RESITENCIA A TRACAO = 21 KN/M</t>
  </si>
  <si>
    <t>14,45</t>
  </si>
  <si>
    <t>GEOTEXTIL NAO TECIDO AGULHADO DE FILAMENTOS CONTINUOS 100% POLIESTER, RESITENCIA A TRACAO = 26 KN/M</t>
  </si>
  <si>
    <t>18,10</t>
  </si>
  <si>
    <t>GEOTEXTIL NAO TECIDO AGULHADO DE FILAMENTOS CONTINUOS 100% POLIESTER, RESITENCIA A TRACAO = 31 KN/M</t>
  </si>
  <si>
    <t>21,68</t>
  </si>
  <si>
    <t>GERADOR PORTATIL MONOFASICO, POTENCIA 5500 VA, MOTOR A GASOLINA, POTENCIA DO MOTOR 13 CV</t>
  </si>
  <si>
    <t>5.349,23</t>
  </si>
  <si>
    <t>GESSEIRO</t>
  </si>
  <si>
    <t>GESSEIRO (MENSALISTA)</t>
  </si>
  <si>
    <t>GESSO EM PO PARA REVESTIMENTOS/MOLDURAS/SANCAS E USO GERAL</t>
  </si>
  <si>
    <t>GESSO PROJETADO</t>
  </si>
  <si>
    <t>0,79</t>
  </si>
  <si>
    <t>GONZO DE EMBUTIR, EM LATAO / ZAMAC, *20 X 48* MM, PARA JANELA BASCULANTE / PIVOTANTE, JOGO COM 4 PECAS (PAR)  - INCLUI PARAFUSOS</t>
  </si>
  <si>
    <t>18,85</t>
  </si>
  <si>
    <t>GONZO DE SOBREPOR, EM LATAO / ZAMAC, PARA JANELA PIVOTANTE - INCLUI PARAFUSOS</t>
  </si>
  <si>
    <t>19,28</t>
  </si>
  <si>
    <t>GRADE DE DISCOS COM CONTROLE REMOTO, REBOCAVEL, COM 24 DISCOS 24" X 6 MM, COM PNEUS PARA TRANSPORTE</t>
  </si>
  <si>
    <t>75.255,10</t>
  </si>
  <si>
    <t>GRADE DE DISCOS MECANICA 20X24" COM 20 DISCOS 24" X 6MM  COM PNEUS PARA TRANSPORTE</t>
  </si>
  <si>
    <t>59.000,00</t>
  </si>
  <si>
    <t>GRAMA BATATAIS EM PLACAS, SEM PLANTIO</t>
  </si>
  <si>
    <t>8,57</t>
  </si>
  <si>
    <t>GRAMA ESMERALDA OU SAO CARLOS OU CURITIBANA, EM PLACAS, SEM PLANTIO</t>
  </si>
  <si>
    <t>12,00</t>
  </si>
  <si>
    <t>GRAMPO DE ACO POLIDO 1 " X 9</t>
  </si>
  <si>
    <t>23,63</t>
  </si>
  <si>
    <t>GRAMPO DE ACO POLIDO 7/8 " X 9</t>
  </si>
  <si>
    <t>26,12</t>
  </si>
  <si>
    <t>GRAMPO LINHA VIVA DE LATAO ESTANHADO, DIAMETRO DO CONDUTOR PRINCIPAL DE 10 A 120 MM2, DIAMETRO DA DERIVACAO DE 10 A 70 MM2</t>
  </si>
  <si>
    <t>45,65</t>
  </si>
  <si>
    <t>GRAMPO METALICO TIPO OLHAL PARA HASTE DE ATERRAMENTO DE 1/2'', CONDUTOR DE *10* A 50 MM2</t>
  </si>
  <si>
    <t>GRAMPO METALICO TIPO OLHAL PARA HASTE DE ATERRAMENTO DE 1'', CONDUTOR DE *10* A 50 MM2</t>
  </si>
  <si>
    <t>18,72</t>
  </si>
  <si>
    <t>GRAMPO METALICO TIPO OLHAL PARA HASTE DE ATERRAMENTO DE 3/4'', CONDUTOR DE *10* A 50 MM2</t>
  </si>
  <si>
    <t>GRAMPO METALICO TIPO OLHAL PARA HASTE DE ATERRAMENTO DE 5/8'', CONDUTOR DE *10* A 50 MM2</t>
  </si>
  <si>
    <t>4,25</t>
  </si>
  <si>
    <t>GRAMPO METALICO TIPO U PARA HASTE DE ATERRAMENTO DE ATE 3/4'', CONDUTOR DE 10 A 25 MM2</t>
  </si>
  <si>
    <t>23,40</t>
  </si>
  <si>
    <t>GRAMPO METALICO TIPO U PARA HASTE DE ATERRAMENTO DE ATE 5/8'', CONDUTOR DE 10 A 25 MM2</t>
  </si>
  <si>
    <t>22,85</t>
  </si>
  <si>
    <t>GRAMPO PARALELO METALICO PARA CABO DE 6 A 50 MM2, COM 2 PARAFUSOS</t>
  </si>
  <si>
    <t>GRAMPO U DE 5/8 " N8 EM FERRO GALVANIZADO</t>
  </si>
  <si>
    <t>GRANALHA DE ACO, ANGULAR (GRIT), PARA JATEAMENTO, PENEIRA 0,117 A 1,00 MM, (SAE G-40 A G-80)</t>
  </si>
  <si>
    <t>SC25KG</t>
  </si>
  <si>
    <t>146,60</t>
  </si>
  <si>
    <t>GRANALHA DE ACO, ANGULAR (GRIT), PARA JATEAMENTO, PENEIRA 1,41 A 1,19 MM (SAE G16)</t>
  </si>
  <si>
    <t>127,39</t>
  </si>
  <si>
    <t>GRANALHA DE ACO, ESFERICA (SHOT), PARA JATEAMENTO, PENEIRA 0,40 A 1,00 MM (SAE S-170 A S-280)</t>
  </si>
  <si>
    <t>152,06</t>
  </si>
  <si>
    <t>GRANALHA DE ACO, ESFERICA (SHOT), PARA JATEAMENTO, PENEIRA 1,19 A 1,00 MM (SAE S390)</t>
  </si>
  <si>
    <t>171,28</t>
  </si>
  <si>
    <t>GRANILHA/ GRANA/ PEDRISCO OU AGREGADO EM MARMORE/ GRANITO/ QUARTZO E CALCARIO, PRETO, CINZA, PALHA OU BRANCO</t>
  </si>
  <si>
    <t>GRANITO PARA BANCADA, POLIDO, TIPO ANDORINHA/ QUARTZ/ CASTELO/ CORUMBA OU OUTROS EQUIVALENTES DA REGIAO, E=  *2,5* CM</t>
  </si>
  <si>
    <t>513,20</t>
  </si>
  <si>
    <t>GRAUTE CIMENTICIO PARA USO GERAL</t>
  </si>
  <si>
    <t>GRAXA LUBRIFICANTE</t>
  </si>
  <si>
    <t>32,96</t>
  </si>
  <si>
    <t>GRELHA FIXA, EM PVC BRANCA, QUADRADA, 150 X 150 MM, PARA RALOS E CAIXAS</t>
  </si>
  <si>
    <t>10,08</t>
  </si>
  <si>
    <t>GRELHA FIXA, PVC CROMADA, REDONDA, 150 MM, PARA RALOS E CAIXAS</t>
  </si>
  <si>
    <t>26,42</t>
  </si>
  <si>
    <t>GRELHA FOFO ARTICULADA, CARGA MAXIMA 1,5 T, *300 X 1000* MM, E= *15* MM</t>
  </si>
  <si>
    <t>292,55</t>
  </si>
  <si>
    <t>GRELHA FOFO SIMPLES COM REQUADRO, CARGA MAXIMA  12,5 T, *300 X 1000* MM, E= *15* MM, AREA ESTACIONAMENTO CARRO PASSEIO</t>
  </si>
  <si>
    <t>404,65</t>
  </si>
  <si>
    <t>GRELHA FOFO SIMPLES COM REQUADRO, CARGA MAXIMA 1,5 T, 150 X 1000 MM, E= *15* MM</t>
  </si>
  <si>
    <t>223,25</t>
  </si>
  <si>
    <t>GRELHA FOFO SIMPLES COM REQUADRO, CARGA MAXIMA 1,5 T, 200 X 1000 MM, E= *15* MM</t>
  </si>
  <si>
    <t>283,72</t>
  </si>
  <si>
    <t>GRUA ASCENCIONAL, LANCA DE 30 M, CAPACIDADE DE 1,0 T A 30 M, ALTURA ATE 39 M</t>
  </si>
  <si>
    <t>607.038,12</t>
  </si>
  <si>
    <t>GRUA ASCENCIONAL, LANCA DE 42 M, CAPACIDADE DE 1,5 T A 30 M, ALTURA ATE 39 M</t>
  </si>
  <si>
    <t>687.749,53</t>
  </si>
  <si>
    <t>GRUA ASCENCIONAL, LANCA DE 50 M, CAPACIDADE DE 2,33 T A 30 M, ALTURA ATE 48 M</t>
  </si>
  <si>
    <t>1.277.577,81</t>
  </si>
  <si>
    <t>GRUPO DE SOLDAGEM C/ GERADOR A DIESEL 60 CV PARA SOLDA ELETRICA, SOBRE 04 RODAS, COM MOTOR 4 CILINDROS</t>
  </si>
  <si>
    <t>148.132,52</t>
  </si>
  <si>
    <t>GRUPO DE SOLDAGEM COM GERADOR A DIESEL 30 CV, PARA SOLDA ELETRICA, SOBRE DUAS RODAS</t>
  </si>
  <si>
    <t>132.414,02</t>
  </si>
  <si>
    <t>GRUPO GERADOR A GASOLINA, POTENCIA NOMINAL 2,2 KW, TENSAO DE SAIDA 110/220 V, MOTOR POTENCIA 6,5 HP</t>
  </si>
  <si>
    <t>2.888,58</t>
  </si>
  <si>
    <t>GRUPO GERADOR DIESEL, COM CARENAGEM, POTENCIA STANDART ENTRE 100 E 110 KVA, VELOCIDADE DE 1800 RPM, FREQUENCIA DE 60 HZ</t>
  </si>
  <si>
    <t>95.649,16</t>
  </si>
  <si>
    <t>GRUPO GERADOR DIESEL, COM CARENAGEM, POTENCIA STANDART ENTRE 140 E 150 KVA, VELOCIDADE DE 1800 RPM, FREQUENCIA DE 60 HZ</t>
  </si>
  <si>
    <t>112.189,99</t>
  </si>
  <si>
    <t>GRUPO GERADOR DIESEL, COM CARENAGEM, POTENCIA STANDART ENTRE 210 E 220 KVA, VELOCIDADE DE 1800 RPM, FREQUENCIA DE 60 HZ</t>
  </si>
  <si>
    <t>136.641,66</t>
  </si>
  <si>
    <t>GRUPO GERADOR DIESEL, COM CARENAGEM, POTENCIA STANDART ENTRE 250 E 260 KVA, VELOCIDADE DE 1800 RPM, FREQUENCIA DE 60 HZ</t>
  </si>
  <si>
    <t>158.216,66</t>
  </si>
  <si>
    <t>GRUPO GERADOR DIESEL, COM CARENAGEM, POTENCIA STANDART ENTRE 50 E 55 KVA, VELOCIDADE DE 1800 RPM, FREQUENCIA DE 60 HZ</t>
  </si>
  <si>
    <t>85.178,10</t>
  </si>
  <si>
    <t>GRUPO GERADOR DIESEL, SEM CARENAGEM, POTENCIA STANDART ENTRE 100 E 110 KVA, VELOCIDADE DE 1800 RPM, FREQUENCIA DE 60 HZ</t>
  </si>
  <si>
    <t>83.135,66</t>
  </si>
  <si>
    <t>GRUPO GERADOR DIESEL, SEM CARENAGEM, POTENCIA STANDART ENTRE 210 E 220 KVA, VELOCIDADE DE 1800 RPM, FREQUENCIA DE 60 HZ</t>
  </si>
  <si>
    <t>119.467,96</t>
  </si>
  <si>
    <t>GRUPO GERADOR DIESEL, SEM CARENAGEM, POTENCIA STANDART ENTRE 250 E 260 KVA, VELOCIDADE DE 1800 RPM, FREQUENCIA DE 60 HZ</t>
  </si>
  <si>
    <t>GRUPO GERADOR DIESEL, SEM CARENAGEM, POTENCIA STANDART ENTRE 80 E 90 KVA, VELOCIDADE DE 1800 RPM, FREQUENCIA DE 60 HZ</t>
  </si>
  <si>
    <t>77.670,00</t>
  </si>
  <si>
    <t>GRUPO GERADOR ESTACIONARIO SILENCIADO, POTENCIA 50 KVA, MOTOR DIESEL</t>
  </si>
  <si>
    <t>64.860,64</t>
  </si>
  <si>
    <t>GRUPO GERADOR ESTACIONARIO, MOTOR DIESEL POTENCIA 170 KVA</t>
  </si>
  <si>
    <t>111.178,39</t>
  </si>
  <si>
    <t>GRUPO GERADOR ESTACIONARIO, POTENCIA 150 KVA, MOTOR DIESEL</t>
  </si>
  <si>
    <t>98.987,09</t>
  </si>
  <si>
    <t>GRUPO GERADOR ESTACIONARIO, SILENCIADO, POTENCIA 180 KVA, MOTOR DIESEL</t>
  </si>
  <si>
    <t>119.001,44</t>
  </si>
  <si>
    <t>GRUPO GERADOR REBOCAVEL, POTENCIA *66* KVA, MOTOR A DIESEL</t>
  </si>
  <si>
    <t>69.951,47</t>
  </si>
  <si>
    <t>GUARNICAO / ALIZAR / VISTA LISA EM MADEIRA MACICA, PARA PORTA  , E = *1* CM, L = *5* CM, CEDRINHO / ANGELIM COMERCIAL / TAURI/ CURUPIXA / PEROBA / CUMARU OU EQUIVALENTE DA REGIAO</t>
  </si>
  <si>
    <t>4,07</t>
  </si>
  <si>
    <t>GUARNICAO / ALIZAR / VISTA LISA EM MADEIRA MACICA, PARA PORTA , E = *1* CM, L = *5* CM,  PINUS /EUCALIPTO / VIROLA OU EQUIVALENTE DA REGIAO</t>
  </si>
  <si>
    <t>2,43</t>
  </si>
  <si>
    <t>GUARNICAO / ALIZAR / VISTA, E = *1,5* CM, L = *5,0* CM, EM POLIESTIRENO, BRANCO (JOGO PARA 1 FACE)</t>
  </si>
  <si>
    <t>230,28</t>
  </si>
  <si>
    <t>GUARNICAO/ALIZAR/VISTA, E = *1,3* CM, L = *5,0* CM HASTE REGULAVEL = *35* MM, EM MDF/PVC WOOD/ POLIESTIRENO OU MADEIRA LAMINADA, PRIMER BRANCO (JOGO PARA 1 FACE)</t>
  </si>
  <si>
    <t>202,34</t>
  </si>
  <si>
    <t>GUARNICAO/ALIZAR/VISTA, E = *1,3* CM, L = *7,0* CM, EM POLIESTIRENO, BRANCO (JOGO PARA 1 FACE)</t>
  </si>
  <si>
    <t>230,77</t>
  </si>
  <si>
    <t>13,95</t>
  </si>
  <si>
    <t>GUINCHO DE ALAVANCA MANUAL, CAPACIDADE DE 1,6 T, COM 20 M DE CABO DE ACO (AQUISICAO)</t>
  </si>
  <si>
    <t>2.638,34</t>
  </si>
  <si>
    <t>GUINCHO DE ALAVANCA MANUAL, CAPACIDADE 3,2 T COM 20 M DE CABO DE ACO DIAMETRO 16,3 MM</t>
  </si>
  <si>
    <t>3.011,95</t>
  </si>
  <si>
    <t>GUINCHO ELETRICO DE COLUNA, CAPACIDADE 400 KG, COM MOTO FREIO, MOTOR TRIFASICO DE 1,25 CV</t>
  </si>
  <si>
    <t>5.244,27</t>
  </si>
  <si>
    <t>GUINDASTE HIDRAULICO AUTOPROPELIDO, COM LANCA TELESCOPICA 28,80 M, CAPACIDADE MAXIMA 30 T, POTENCIA 97 KW, TRACAO 4 X 4</t>
  </si>
  <si>
    <t>1.061.499,48</t>
  </si>
  <si>
    <t>GUINDASTE HIDRAULICO AUTOPROPELIDO, COM LANCA TELESCOPICA 40 M, CAPACIDADE MAXIMA 60 T, POTENCIA 260 KW, TRACAO 6 X 6</t>
  </si>
  <si>
    <t>2.041.345,16</t>
  </si>
  <si>
    <t>GUINDASTE HIDRAULICO AUTOPROPELIDO, COM LANCA TELESCOPICA 50 M, CAPACIDADE MAXIMA 100 T, POTENCIA 350 KW, TRACAO 10 X 6</t>
  </si>
  <si>
    <t>3.470.286,76</t>
  </si>
  <si>
    <t>GUINDAUTO HIDRAULICO, CAPACIDADE MAXIMA DE CARGA 10000 KG, MOMENTO MAXIMO DE CARGA 23 TM , ALCANCE MAXIMO HORIZONTAL 11,80 M, PARA MONTAGEM SOBRE CHASSI DE CAMINHAO PBT MINIMO 15000 KG (INCLUI MONTAGEM, NAO INCLUI CAMINHAO)</t>
  </si>
  <si>
    <t>212.684,22</t>
  </si>
  <si>
    <t>GUINDAUTO HIDRAULICO, CAPACIDADE MAXIMA DE CARGA 14340 KG, MOMENTO MAXIMO DE CARGA 42,3 TM, ALCANCE MAXIMO HORIZONTAL 16,80 M, PARA MONTAGEM SOBRE CHASSI DE CAMINHAO PBT MINIMO 23000 KG (INCLUI MONTAGEM, NAO INCLUI CAMINHAO)</t>
  </si>
  <si>
    <t>334.993,75</t>
  </si>
  <si>
    <t>GUINDAUTO HIDRAULICO, CAPACIDADE MAXIMA DE CARGA 30000 KG, MOMENTO MAXIMO DE CARGA 92,2 TM , ALCANCE MAXIMO HORIZONTAL  22,00 M, PARA MONTAGEM SOBRE CHASSI DE CAMINHAO PBT MINIMO 30000 KG (INCLUI MONTAGEM, NAO INCLUI CAMINHAO)</t>
  </si>
  <si>
    <t>1.240.581,25</t>
  </si>
  <si>
    <t>GUINDAUTO HIDRAULICO, CAPACIDADE MAXIMA DE CARGA 3300 KG, MOMENTO MAXIMO DE CARGA 5,8 TM , ALCANCE MAXIMO HORIZONTAL  7,60 M, PARA MONTAGEM SOBRE CHASSI DE CAMINHAO PBT MINIMO 8000 KG (INCLUI MONTAGEM, NAO INCLUI CAMINHAO)</t>
  </si>
  <si>
    <t>83.748,43</t>
  </si>
  <si>
    <t>GUINDAUTO HIDRAULICO, CAPACIDADE MAXIMA DE CARGA 6200 KG, MOMENTO MAXIMO DE CARGA 11,7 TM , ALCANCE MAXIMO HORIZONTAL  9,70 M, PARA MONTAGEM SOBRE CHASSI DE CAMINHAO PBT MINIMO 13000 KG (INCLUI MONTAGEM, NAO INCLUI CAMINHAO)</t>
  </si>
  <si>
    <t>117.800,00</t>
  </si>
  <si>
    <t>GUINDAUTO HIDRAULICO, CAPACIDADE MAXIMA DE CARGA 8500 KG, MOMENTO MAXIMO DE CARGA 30,4 TM , ALCANCE MAXIMO HORIZONTAL  14,30 M, PARA MONTAGEM SOBRE CHASSI DE CAMINHAO PBT MINIMO 23000 KG (INCLUI MONTAGEM, NAO INCLUI CAMINHAO)</t>
  </si>
  <si>
    <t>275.357,50</t>
  </si>
  <si>
    <t>HASTE ANCORA EM ACO GALVANIZADO, DIMENSOES 16 MM X 2000 MM</t>
  </si>
  <si>
    <t>77,42</t>
  </si>
  <si>
    <t>HASTE DE ACO GALVANIZADO PARA FIXACAO DE CONCERTINA 2 "/3 M</t>
  </si>
  <si>
    <t>25,51</t>
  </si>
  <si>
    <t>HASTE DE ATERRAMENTO EM ACO GALVANIZADO TIPO CANTONEIRA COM 2,00 M DE COMPRIMENTO, 25 X 25 MM E CHAPA DE 3/16"</t>
  </si>
  <si>
    <t>52,00</t>
  </si>
  <si>
    <t>HASTE METALICA PARA FIXACAO DE CALHA PLUVIAL,  ZINCADA, DOBRADA 90 GRAUS</t>
  </si>
  <si>
    <t>16,41</t>
  </si>
  <si>
    <t>HASTE RETA PARA GANCHO DE FERRO GALVANIZADO, COM ROSCA 1/4 " X 30 CM PARA FIXACAO DE TELHA METALICA, INCLUI PORCA E ARRUELAS DE VEDACAO</t>
  </si>
  <si>
    <t>1,93</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</si>
  <si>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</si>
  <si>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</si>
  <si>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2,80</t>
  </si>
  <si>
    <t>HASTE RETA PARA GANCHO DE FERRO GALVANIZADO, COM ROSCA 5/16" X 40 CM PARA FIXACAO DE TELHA DE FIBROCIMENTO, INCLUI PORCA SEXTAVADA DE  ZINCO</t>
  </si>
  <si>
    <t>3,19</t>
  </si>
  <si>
    <t>HASTE RETA PARA GANCHO DE FERRO GALVANIZADO, COM ROSCA 5/16" X 45 CM PARA FIXACAO DE TELHA DE FIBROCIMENTO, INCLUI PORCA E ARRUELAS DE VEDACAO</t>
  </si>
  <si>
    <t>3,74</t>
  </si>
  <si>
    <t>HIDRANTE DE COLUNA COMPLETO, EM FERRO FUNDIDO, DN = 100 MM, COM REGISTRO, CUNHA DE BORRACHA, CURVA DESSIMETRICA, EXTREMIDADE E TAMPAS (INCLUI KIT FIXACAO)</t>
  </si>
  <si>
    <t>4.619,55</t>
  </si>
  <si>
    <t>HIDRANTE DE COLUNA COMPLETO, EM FERRO FUNDIDO, DN = 75 MM, COM REGISTRO, CUNHA DE BORRACHA, CURVA DESSIMETRICA, EXTREMIDADE E TAMPAS (INCLUI KIT FIXACAO)</t>
  </si>
  <si>
    <t>4.184,27</t>
  </si>
  <si>
    <t>HIDRANTE SUBTERRANEO, EM FERRO FUNDIDO, COM CURVA CURTA E CAIXA, DN 75 MM</t>
  </si>
  <si>
    <t>2.473,08</t>
  </si>
  <si>
    <t>HIDRANTE SUBTERRANEO, EM FERRO FUNDIDO, COM CURVA LONGA E CAIXA, DN 75 MM</t>
  </si>
  <si>
    <t>2.604,63</t>
  </si>
  <si>
    <t>HIDROJATEADORA PARA DESOBSTRUCAO DE REDES E GALERIAS, TANQUE 7000 L, BOMBA TRIPLEX 120 KGF/CM2 128 L/MIN (INCLUI MONTAGEM, NAO INCLUI CAMINHAO)</t>
  </si>
  <si>
    <t>183.707,83</t>
  </si>
  <si>
    <t>HIDROJATEADORA PARA DESOBSTRUCAO DE REDES E GALERIAS, TANQUE 7000 L, BOMBA TRIPLEX 140 KGF/CM2 260 L/MIN ALIMENTADA POR MOTOR INDEPENDENTE A DIESEL POTENCIA 125 CV (INCLUI MONTAGEM, NAO INCLUI CAMINHAO)</t>
  </si>
  <si>
    <t>195.435,87</t>
  </si>
  <si>
    <t>HIDROMETRO MULTIJATO / MEDIDOR DE AGUA, DN 1 1/2", VAZAO MAXIMA DE 20 M3/H, PARA AGUA POTAVEL FRIA, RELOJOARIA PLANA, CLASSE B, HORIZONTAL (SEM CONEXOES)</t>
  </si>
  <si>
    <t>819,05</t>
  </si>
  <si>
    <t>HIDROMETRO MULTIJATO / MEDIDOR DE AGUA, DN 1", VAZAO MAXIMA DE 10 M3/H, PARA AGUA POTAVEL FRIA, RELOJOARIA PLANA, CLASSE B, HORIZONTAL (SEM CONEXOES)</t>
  </si>
  <si>
    <t>492,82</t>
  </si>
  <si>
    <t>HIDROMETRO MULTIJATO / MEDIDOR DE AGUA, DN 1", VAZAO MAXIMA DE 7 M3/H, PARA AGUA POTAVEL FRIA, RELOJOARIA PLANA, CLASSE B, HORIZONTAL (SEM CONEXOES)</t>
  </si>
  <si>
    <t>360,94</t>
  </si>
  <si>
    <t>HIDROMETRO MULTIJATO / MEDIDOR DE AGUA, DN 2", VAZAO MAXIMA DE 30 M3/H, PARA AGUA POTAVEL FRIA, RELOJOARIA PLANA, CLASSE B, HORIZONTAL (SEM CONEXOES)</t>
  </si>
  <si>
    <t>1.152,23</t>
  </si>
  <si>
    <t>HIDROMETRO UNIJATO / MEDIDOR DE AGUA, DN 1/2", VAZAO MAXIMA DE 1,5 M3/H, PARA AGUA POTAVEL FRIA, RELOJOARIA PLANA, CLASSE B, HORIZONTAL (SEM CONEXOES)</t>
  </si>
  <si>
    <t>94,40</t>
  </si>
  <si>
    <t>HIDROMETRO UNIJATO / MEDIDOR DE AGUA, DN 1/2", VAZAO MAXIMA DE 3 M3/H, PARA AGUA POTAVEL FRIA, RELOJOARIA PLANA, CLASSE B, HORIZONTAL (SEM CONEXOES)</t>
  </si>
  <si>
    <t>101,34</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</si>
  <si>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</si>
  <si>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</si>
  <si>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1.860,23</t>
  </si>
  <si>
    <t>HIDROMETRO WOLTMANN, DN 3", VAZAO MAXIMA DE 80 M3/H, PARA AGUA POTAVEL FRIA, RELOJOARIA PLANA, TURBINA HORIZONTAL, EQUIPADO COM TELIMETRIA (SEM CONEXOES)</t>
  </si>
  <si>
    <t>2.429,41</t>
  </si>
  <si>
    <t>IGNITOR PARA LAMPADA DE VAPOR DE SODIO / VAPOR METALICO ATE 2000 W, TENSAO DE PULSO ENTRE 600 A 750 V</t>
  </si>
  <si>
    <t>31,26</t>
  </si>
  <si>
    <t>IGNITOR PARA LAMPADA DE VAPOR DE SODIO / VAPOR METALICO ATE 400 W, TENSAO DE PULSO ENTRE 3000 A 4500 V</t>
  </si>
  <si>
    <t>16,22</t>
  </si>
  <si>
    <t>IGNITOR PARA LAMPADA DE VAPOR DE SODIO / VAPOR METALICO ATE 400 W, TENSAO DE PULSO ENTRE 580 A 750 V</t>
  </si>
  <si>
    <t>18,25</t>
  </si>
  <si>
    <t>IMPERMEABILIZADOR</t>
  </si>
  <si>
    <t>14,47</t>
  </si>
  <si>
    <t>IMPERMEABILIZADOR (MENSALISTA)</t>
  </si>
  <si>
    <t>2.565,53</t>
  </si>
  <si>
    <t>IMPERMEABILIZANTE FLEXIVEL BRANCO DE BASE ACRILICA PARA COBERTURAS</t>
  </si>
  <si>
    <t>IMPERMEABILIZANTE INCOLOR PARA TRATAMENTO DE FACHADAS E TELHAS, BASE SILICONE</t>
  </si>
  <si>
    <t>20,95</t>
  </si>
  <si>
    <t>IMUNIZANTE PARA MADEIRA, INCOLOR</t>
  </si>
  <si>
    <t>49,65</t>
  </si>
  <si>
    <t>INSTALADOR DE TUBULACOES (TUBOS/EQUIPAMENTOS)</t>
  </si>
  <si>
    <t>10,48</t>
  </si>
  <si>
    <t>INSTALADOR DE TUBULACOES (TUBOS/EQUIPAMENTOS) (MENSALISTA)</t>
  </si>
  <si>
    <t>1.859,92</t>
  </si>
  <si>
    <t>INTERRUPTOR BIPOLAR SIMPLES 10 A, 250 V (APENAS MODULO)</t>
  </si>
  <si>
    <t>15,01</t>
  </si>
  <si>
    <t>INTERRUPTOR BIPOLAR 10A, 250V, CONJUNTO MONTADO PARA EMBUTIR 4" X 2" (PLACA + SUPORTE + MODULO)</t>
  </si>
  <si>
    <t>16,79</t>
  </si>
  <si>
    <t>INTERRUPTOR INTERMEDIARIO 10 A, 250 V (APENAS MODULO)</t>
  </si>
  <si>
    <t>INTERRUPTOR INTERMEDIARIO 10A, 250V, CONJUNTO MONTADO PARA EMBUTIR 4" X 2" (PLACA + SUPORTE + MODULO)</t>
  </si>
  <si>
    <t>23,82</t>
  </si>
  <si>
    <t>INTERRUPTOR PARALELO + TOMADA 2P+T 10A, 250V, CONJUNTO MONTADO PARA EMBUTIR 4" X 2" (PLACA + SUPORTE + MODULOS)</t>
  </si>
  <si>
    <t>13,90</t>
  </si>
  <si>
    <t>INTERRUPTOR PARALELO 10A, 250V (APENAS MODULO)</t>
  </si>
  <si>
    <t>7,55</t>
  </si>
  <si>
    <t>INTERRUPTOR PARALELO 10A, 250V, CONJUNTO MONTADO PARA EMBUTIR 4" X 2" (PLACA + SUPORTE + MODULO)</t>
  </si>
  <si>
    <t>8,10</t>
  </si>
  <si>
    <t>INTERRUPTOR SIMPLES + INTERRUPTOR PARALELO + TOMADA 2P+T 10A, 250V, CONJUNTO MONTADO PARA EMBUTIR 4" X 2" (PLACA + SUPORTE + MODULOS)</t>
  </si>
  <si>
    <t>24,13</t>
  </si>
  <si>
    <t>INTERRUPTOR SIMPLES + INTERRUPTOR PARALELO 10A, 250V, CONJUNTO MONTADO PARA EMBUTIR 4" X 2" (PLACA + SUPORTE + MODULOS)</t>
  </si>
  <si>
    <t>INTERRUPTOR SIMPLES + TOMADA 2P+T 10A, 250V, CONJUNTO MONTADO PARA EMBUTIR 4" X 2" (PLACA + SUPORTE + MODULOS)</t>
  </si>
  <si>
    <t>12,90</t>
  </si>
  <si>
    <t>INTERRUPTOR SIMPLES + 2 INTERRUPTORES PARALELOS 10A, 250V, CONJUNTO MONTADO PARA EMBUTIR 4" X 2" (PLACA + SUPORTE + MODULOS)</t>
  </si>
  <si>
    <t>19,65</t>
  </si>
  <si>
    <t>INTERRUPTOR SIMPLES 10A, 250V (APENAS MODULO)</t>
  </si>
  <si>
    <t>INTERRUPTOR SIMPLES 10A, 250V, CONJUNTO MONTADO PARA EMBUTIR 4" X 2" (PLACA + SUPORTE + MODULO)</t>
  </si>
  <si>
    <t>5,95</t>
  </si>
  <si>
    <t>INTERRUPTOR SIMPLES 10A, 250V, CONJUNTO MONTADO PARA SOBREPOR 4" X 2" (CAIXA + MODULO)</t>
  </si>
  <si>
    <t>7,95</t>
  </si>
  <si>
    <t>INTERRUPTOR SIMPLES 10A, 250V, CONJUNTO MONTADO PARA SOBREPOR 4" X 2" (CAIXA + 2 MODULOS)</t>
  </si>
  <si>
    <t>10,51</t>
  </si>
  <si>
    <t>INTERRUPTORES PARALELOS (2 MODULOS) + TOMADA 2P+T 10A, 250V, CONJUNTO MONTADO PARA EMBUTIR 4" X 2" (PLACA + SUPORTE + MODULOS)</t>
  </si>
  <si>
    <t>20,47</t>
  </si>
  <si>
    <t>INTERRUPTORES PARALELOS (2 MODULOS) 10A, 250V, CONJUNTO MONTADO PARA EMBUTIR 4" X 2" (PLACA + SUPORTE + MODULOS)</t>
  </si>
  <si>
    <t>INTERRUPTORES PARALELOS (3 MODULOS) 10A, 250V, CONJUNTO MONTADO PARA EMBUTIR 4" X 2" (PLACA + SUPORTE + MODULO)</t>
  </si>
  <si>
    <t>21,45</t>
  </si>
  <si>
    <t>INTERRUPTORES SIMPLES (2 MODULOS) + TOMADA 2P+T 10A, 250V, CONJUNTO MONTADO PARA EMBUTIR 4" X 2" (PLACA + SUPORTE + MODULOS)</t>
  </si>
  <si>
    <t>18,41</t>
  </si>
  <si>
    <t>INTERRUPTORES SIMPLES (2 MODULOS) + 1 INTERRUPTOR PARALELO 10A, 250V, CONJUNTO MONTADO PARA EMBUTIR 4" X 2" (PLACA + SUPORTE + MODULOS)</t>
  </si>
  <si>
    <t>INTERRUPTORES SIMPLES (2 MODULOS) 10A, 250V, CONJUNTO MONTADO PARA EMBUTIR 4" X 2" (PLACA + SUPORTE + MODULOS)</t>
  </si>
  <si>
    <t>12,21</t>
  </si>
  <si>
    <t>INTERRUPTORES SIMPLES (3 MODULOS) 10A, 250V, CONJUNTO MONTADO PARA EMBUTIR 4" X 2" (PLACA + SUPORTE + MODULOS)</t>
  </si>
  <si>
    <t>14,60</t>
  </si>
  <si>
    <t>INVERSOR DE SOLDA MONOFASICO DE 160 A, POTENCIA DE 5400 W, TENSAO DE 220 V, TURBO VENTILADO, PROTECAO POR FUSIVEL TERMICO, PARA ELETRODOS DE 2,0 A 4,0 MM</t>
  </si>
  <si>
    <t>1.775,00</t>
  </si>
  <si>
    <t>ISOLADOR DE PORCELANA SUSPENSO, DISCO TIPO GARFO OLHAL, DIAMETRO DE 152 MM, PARA TENSAO DE *15* KV</t>
  </si>
  <si>
    <t>87,19</t>
  </si>
  <si>
    <t>ISOLADOR DE PORCELANA, TIPO BUCHA, PARA TENSAO DE *15* KV</t>
  </si>
  <si>
    <t>460,28</t>
  </si>
  <si>
    <t>ISOLADOR DE PORCELANA, TIPO BUCHA, PARA TENSAO DE *35* KV</t>
  </si>
  <si>
    <t>783,67</t>
  </si>
  <si>
    <t>ISOLADOR DE PORCELANA, TIPO PINO MONOCORPO, PARA TENSAO DE *15* KV</t>
  </si>
  <si>
    <t>26,69</t>
  </si>
  <si>
    <t>ISOLADOR DE PORCELANA, TIPO PINO MONOCORPO, PARA TENSAO DE *35* KV</t>
  </si>
  <si>
    <t>112,59</t>
  </si>
  <si>
    <t>JANELA BASCULANTE EM ALUMINIO, 80 X 60 CM (A X L), ACABAMENTO ACET OU BRILHANTE, BATENTE/REQUADRO DE 3 A 14 CM, COM VIDRO, SEM GUARNICAO/ALIZAR</t>
  </si>
  <si>
    <t>316,04</t>
  </si>
  <si>
    <t>JANELA BASCULANTE EM MADEIRA PINUS/ EUCALIPTO/ TAUARI/ VIROLA OU EQUIVALENTE DA REGIAO, *60 X 60*, CAIXA DO BATENTE/ MARCO E = *10* CM, 2 BASCULAS PARA VIDRO, COM FERRAGENS (SEM VIDRO, SEM GUARNICAO/ALIZAR E SEM ACABAMENTO)</t>
  </si>
  <si>
    <t>214,54</t>
  </si>
  <si>
    <t>JANELA BASCULANTE EM MADEIRA PINUS/ EUCALIPTO/ TAUARI/ VIROLA OU EQUIVALENTE DA REGIAO, CAIXA DO BATENTE/ MARCO *10* CM, *2* FOLHAS BASCULANTES PARA VIDRO, COM FERRAGENS (SEM VIDRO, SEM GUARNICAO/ALIZAR E SEM ACABAMENTO)</t>
  </si>
  <si>
    <t>595,95</t>
  </si>
  <si>
    <t>JANELA BASCULANTE, ACO, COM BATENTE/REQUADRO, 60 X 60 CM (SEM VIDROS)</t>
  </si>
  <si>
    <t>212,90</t>
  </si>
  <si>
    <t>JANELA DE ABRIR EM MADEIRA IMBUIA/CEDRO ARANA/CEDRO ROSA OU EQUIVALENTE DA REGIAO, CAIXA DO BATENTE/MARCO *10* CM, 2 FOLHAS DE ABRIR TIPO VENEZIANA E 2 FOLHAS DE ABRIR PARA VIDRO, COM GUARNICAO/ALIZAR, COM FERRAGENS, (SEM VIDRO E SEM ACABAMENTO)</t>
  </si>
  <si>
    <t>884,00</t>
  </si>
  <si>
    <t>JANELA DE ABRIR EM MADEIRA PINUS/EUCALIPTO/ TAUARI/ VIROLA OU EQUIVALENTE DA REGIAO, CAIXA DO BATENTE/MARCO *10* CM, 2 FOLHAS DE ABRIR TIPO VENEZIANA E 2 FOLHAS GUILHOTINA PARA VIDRO, COM FERRAGENS (SEM VIDRO,SEM GUARNICAO/ALIZAR E SEM ACABAMENTO)</t>
  </si>
  <si>
    <t>505,07</t>
  </si>
  <si>
    <t>JANELA DE CORRER EM ALUMINIO, VENEZIANA, 120 X 120 CM (A X L), 3 FLS (2 VENEZIANAS E 1 VIDRO), SEM BANDEIRA, ACABAMENTO ACET OU BRILHANTE, BATENTE/REQUADRO DE 6 A 14 CM, COM VIDRO, SEM GUARNICAO/ALIZAR</t>
  </si>
  <si>
    <t>959,33</t>
  </si>
  <si>
    <t>JANELA DE CORRER EM ALUMINIO, VENEZIANA, 120 X 150 CM (A X L), 6 FLS (4 VENEZIANAS E 2 VIDROS), SEM BANDEIRA, ACABAMENTO ACET OU BRILHANTE, BATENTE/REQUADRO DE 6 A 14 CM, COM VIDRO, SEM GUARNICAO/ALIZAR</t>
  </si>
  <si>
    <t>1.334,57</t>
  </si>
  <si>
    <t>JANELA DE CORRER EM ALUMINIO, 100 X 120 CM (A X L), 2 FLS,  SEM BANDEIRA,  ACABAMENTO ACET OU BRILHANTE, BATENTE/REQUADRO DE 6 A 14 CM, COM VIDRO, SEM GUARNICAO</t>
  </si>
  <si>
    <t>550,45</t>
  </si>
  <si>
    <t>JANELA DE CORRER EM ALUMINIO, 100 X 150 CM (A X L), 2 FLS,  SEM BANDEIRA,  ACABAMENTO ACET OU BRILHANTE, BATENTE/REQUADRO DE 6 A 14 CM, COM VIDRO, SEM GUARNICAO/ALIZAR</t>
  </si>
  <si>
    <t>646,58</t>
  </si>
  <si>
    <t>JANELA DE CORRER EM ALUMINIO, 100 X 150 CM (A X L), 4 FLS, SEM BANDEIRA, ACABAMENTO ACET OU BRILHANTE, BATENTE/REQUADRO DE 6 A 14 CM, COM VIDRO, SEM GUARNICAO/ALIZAR</t>
  </si>
  <si>
    <t>762,46</t>
  </si>
  <si>
    <t>JANELA DE CORRER EM ALUMINIO, 100 X 200 CM, 4 FLS,  BANDEIRA COM BASCULA,  ACABAMENTO ACET OU BRILHANTE, BATENTE/REQUADRO DE 6 A 14 CM, COM VIDRO, SEM GUARNICAO/ALIZAR</t>
  </si>
  <si>
    <t>903,37</t>
  </si>
  <si>
    <t>JANELA DE CORRER EM ALUMINIO, 120 X 150 CM (A X L), 4 FLS, BANDEIRA COM BASCULA,  ACABAMENTO ACET OU BRILHANTE, BATENTE/REQUADRO DE 6 A 14 CM, COM VIDRO, SEM GUARNICAO/ALIZAR</t>
  </si>
  <si>
    <t>883,61</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</si>
  <si>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</si>
  <si>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843,19</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</si>
  <si>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</si>
  <si>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1.068,64</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</si>
  <si>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</si>
  <si>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657,03</t>
  </si>
  <si>
    <t>JANELA EM MADEIRA CEDRINHO/ ANGELIM COMERCIAL/ CURUPIXA/ CUMARU OU EQUIVALENTE DA REGIAO, CAIXA DO BATENTE/MARCO *10* CM, 2 FOLHAS DE ABRIR TIPO VENEZIANA E 2 FOLHAS GUILHOTINA PARA VIDRO, COM GUARNICAO/ALIZAR, COM FERRAGENS (SEM VIDRO E SEM ACABAMENTO)</t>
  </si>
  <si>
    <t>662,06</t>
  </si>
  <si>
    <t>JANELA FIXA EM ALUMINIO, 60  X 80 CM (A X L), BATENTE/REQUADRO DE 3 A 14 CM, COM VIDRO, SEM GUARNICAO/ALIZAR</t>
  </si>
  <si>
    <t>477,36</t>
  </si>
  <si>
    <t>JANELA MAXIM AR EM ALUMINIO, 80 X 60 CM (A X L), BATENTE/REQUADRO DE 4 A 14 CM, COM VIDRO, SEM GUARNICAO/ALIZAR</t>
  </si>
  <si>
    <t>322,63</t>
  </si>
  <si>
    <t>JANELA MAXIM AR EM MADEIRA CEDRINHO/ ANGELIM COMERCIAL/ CURUPIXA/ CUMARU OU EQUIVALENTE DA REGIAO, CAIXA DO BATENTE/MARCO *10* CM, 1 FOLHA  PARA VIDRO, COM GUARNICAO/ALIZAR, COM FERRAGENS, (SEM VIDRO E SEM ACABAMENTO)</t>
  </si>
  <si>
    <t>933,66</t>
  </si>
  <si>
    <t>JANELA MAXIMO AR, ACO, BATENTE / REQUADRO DE 6 A 14 CM, PINT ANTICORROSIVA, SEM VIDRO, COM GRADE, 1 FL, 60  X 80 CM (A X L)</t>
  </si>
  <si>
    <t>463,73</t>
  </si>
  <si>
    <t>JARDINEIRO</t>
  </si>
  <si>
    <t>13,22</t>
  </si>
  <si>
    <t>JARDINEIRO (MENSALISTA)</t>
  </si>
  <si>
    <t>2.343,13</t>
  </si>
  <si>
    <t>JOELHO COM VISITA, PVC SERIE R, 90 GRAUS, 100 X 75 MM, PARA ESGOTO OU AGUAS PLUVIAIS PREDIAIS</t>
  </si>
  <si>
    <t>55,35</t>
  </si>
  <si>
    <t>JOELHO CPVC, SOLDAVEL, 45 GRAUS, 15 MM, PARA AGUA QUENTE</t>
  </si>
  <si>
    <t>5,15</t>
  </si>
  <si>
    <t>JOELHO CPVC, SOLDAVEL, 45 GRAUS, 22 MM, PARA AGUA QUENTE</t>
  </si>
  <si>
    <t>JOELHO CPVC, SOLDAVEL, 45 GRAUS, 28 MM, PARA AGUA QUENTE</t>
  </si>
  <si>
    <t>JOELHO CPVC, SOLDAVEL, 45 GRAUS, 35 MM, PARA AGUA QUENTE</t>
  </si>
  <si>
    <t>22,53</t>
  </si>
  <si>
    <t>JOELHO CPVC, SOLDAVEL, 45 GRAUS, 42 MM, PARA AGUA QUENTE</t>
  </si>
  <si>
    <t>36,13</t>
  </si>
  <si>
    <t>JOELHO CPVC, SOLDAVEL, 45 GRAUS, 54 MM, PARA AGUA QUENTE</t>
  </si>
  <si>
    <t>79,23</t>
  </si>
  <si>
    <t>JOELHO CPVC, SOLDAVEL, 45 GRAUS, 73 MM, PARA AGUA QUENTE</t>
  </si>
  <si>
    <t>211,67</t>
  </si>
  <si>
    <t>JOELHO CPVC, SOLDAVEL, 45 GRAUS, 89 MM, PARA AGUA QUENTE</t>
  </si>
  <si>
    <t>246,92</t>
  </si>
  <si>
    <t>JOELHO CPVC, SOLDAVEL, 90 GRAUS, 15 MM, PARA AGUA QUENTE</t>
  </si>
  <si>
    <t>3,89</t>
  </si>
  <si>
    <t>JOELHO CPVC, SOLDAVEL, 90 GRAUS, 22 MM, PARA AGUA QUENTE</t>
  </si>
  <si>
    <t>6,16</t>
  </si>
  <si>
    <t>JOELHO CPVC, SOLDAVEL, 90 GRAUS, 28 MM, PARA AGUA QUENTE</t>
  </si>
  <si>
    <t>13,00</t>
  </si>
  <si>
    <t>JOELHO CPVC, SOLDAVEL, 90 GRAUS, 35 MM, PARA AGUA QUENTE</t>
  </si>
  <si>
    <t>JOELHO CPVC, SOLDAVEL, 90 GRAUS, 42 MM, PARA AGUA QUENTE</t>
  </si>
  <si>
    <t>JOELHO CPVC, SOLDAVEL, 90 GRAUS, 54 MM, PARA AGUA QUENTE</t>
  </si>
  <si>
    <t>77,80</t>
  </si>
  <si>
    <t>JOELHO CPVC, SOLDAVEL, 90 GRAUS, 73 MM, PARA AGUA QUENTE</t>
  </si>
  <si>
    <t>206,41</t>
  </si>
  <si>
    <t>JOELHO CPVC, SOLDAVEL, 90 GRAUS, 89 MM, PARA AGUA QUENTE</t>
  </si>
  <si>
    <t>239,84</t>
  </si>
  <si>
    <t>JOELHO DE REDUCAO, PVC SOLDAVEL, 90 GRAUS,  25 MM X 20 MM, PARA AGUA FRIA PREDIAL</t>
  </si>
  <si>
    <t>JOELHO DE REDUCAO, PVC SOLDAVEL, 90 GRAUS,  32 MM X 25 MM, PARA AGUA FRIA PREDIAL</t>
  </si>
  <si>
    <t>JOELHO DE REDUCAO, PVC, ROSCAVEL COM BUCHA DE LATAO, 90 GRAUS,  3/4" X 1/2", PARA AGUA FRIA PREDIAL</t>
  </si>
  <si>
    <t>15,73</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</si>
  <si>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</si>
  <si>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</si>
  <si>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</si>
  <si>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</si>
  <si>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20,81</t>
  </si>
  <si>
    <t>JOELHO DE TRANSICAO, CPVC, SOLDAVEL, 90 GRAUS, 22 MM X 3/4", PARA AGUA QUENTE</t>
  </si>
  <si>
    <t>26,59</t>
  </si>
  <si>
    <t>JOELHO PPR 45 GRAUS, SOLDAVEL,  DN 20 MM, PARA AGUA QUENTE PREDIAL</t>
  </si>
  <si>
    <t>JOELHO PPR 45 GRAUS, SOLDAVEL, DN 25 MM, PARA AGUA QUENTE PREDIAL</t>
  </si>
  <si>
    <t>2,58</t>
  </si>
  <si>
    <t>JOELHO PPR, 45 GRAUS, SOLDAVEL, DN 32 MM, PARA AGUA QUENTE PREDIAL</t>
  </si>
  <si>
    <t>JOELHO PPR, 90 GRAUS, SOLDAVEL, DN 110 MM, PARA AGUA QUENTE PREDIAL</t>
  </si>
  <si>
    <t>164,83</t>
  </si>
  <si>
    <t>JOELHO PPR, 90 GRAUS, SOLDAVEL, DN 20 MM, PARA AGUA QUENTE PREDIAL</t>
  </si>
  <si>
    <t>JOELHO PPR, 90 GRAUS, SOLDAVEL, DN 25 MM, PARA AGUA QUENTE PREDIAL</t>
  </si>
  <si>
    <t>JOELHO PPR, 90 GRAUS, SOLDAVEL, DN 32 MM, PARA AGUA QUENTE PREDIAL</t>
  </si>
  <si>
    <t>4,84</t>
  </si>
  <si>
    <t>JOELHO PPR, 90 GRAUS, SOLDAVEL, DN 40 MM, PARA AGUA QUENTE PREDIAL</t>
  </si>
  <si>
    <t>JOELHO PPR, 90 GRAUS, SOLDAVEL, DN 50 MM, PARA AGUA QUENTE PREDIAL</t>
  </si>
  <si>
    <t>19,00</t>
  </si>
  <si>
    <t>JOELHO PPR, 90 GRAUS, SOLDAVEL, DN 63 MM, PARA AGUA QUENTE PREDIAL</t>
  </si>
  <si>
    <t>28,54</t>
  </si>
  <si>
    <t>JOELHO PPR, 90 GRAUS, SOLDAVEL, DN 75 MM, PARA AGUA QUENTE PREDIAL</t>
  </si>
  <si>
    <t>JOELHO PPR, 90 GRAUS, SOLDAVEL, DN 90 MM, PARA AGUA QUENTE PREDIAL</t>
  </si>
  <si>
    <t>109,90</t>
  </si>
  <si>
    <t>JOELHO PVC COM VISITA, 90 GRAUS, DN 100 X 50 MM, SERIE NORMAL, PARA ESGOTO PREDIAL</t>
  </si>
  <si>
    <t>19,40</t>
  </si>
  <si>
    <t>JOELHO PVC LEVE, 45 GRAUS, DN 150 MM, PARA ESGOTO PREDIAL</t>
  </si>
  <si>
    <t>56,87</t>
  </si>
  <si>
    <t>JOELHO PVC LEVE, 90 GRAUS, DN 150 MM, PARA ESGOTO PREDIAL</t>
  </si>
  <si>
    <t>51,91</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</si>
  <si>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</si>
  <si>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</si>
  <si>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</si>
  <si>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</si>
  <si>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12,28</t>
  </si>
  <si>
    <t>JOELHO PVC, COM BOLSA E ANEL, 90 GRAUS, DN 40 X *38* MM, SERIE NORMAL, PARA ESGOTO PREDIAL</t>
  </si>
  <si>
    <t>4,06</t>
  </si>
  <si>
    <t>JOELHO PVC, ROSCAVEL, 45 GRAUS, 1/2", PARA AGUA FRIA PREDIAL</t>
  </si>
  <si>
    <t>4,13</t>
  </si>
  <si>
    <t>JOELHO PVC, ROSCAVEL, 45 GRAUS, 1", PARA AGUA FRIA PREDIAL</t>
  </si>
  <si>
    <t>JOELHO PVC, ROSCAVEL, 45 GRAUS, 3/4", PARA AGUA FRIA PREDIAL</t>
  </si>
  <si>
    <t>5,21</t>
  </si>
  <si>
    <t>JOELHO PVC, ROSCAVEL, 90 GRAUS, 1/2", PARA AGUA FRIA PREDIAL</t>
  </si>
  <si>
    <t>JOELHO PVC, ROSCAVEL, 90 GRAUS, 1", PARA AGUA FRIA PREDIAL</t>
  </si>
  <si>
    <t>6,63</t>
  </si>
  <si>
    <t>JOELHO PVC, ROSCAVEL, 90 GRAUS, 3/4", PARA AGUA FRIA PREDIAL</t>
  </si>
  <si>
    <t>JOELHO PVC, SOLDAVEL, BB, 45 GRAUS, DN 40 MM, PARA ESGOTO PREDIAL</t>
  </si>
  <si>
    <t>1,06</t>
  </si>
  <si>
    <t>JOELHO PVC, SOLDAVEL, BB, 90 GRAUS, DN 40 MM, PARA ESGOTO PREDIAL</t>
  </si>
  <si>
    <t>3,70</t>
  </si>
  <si>
    <t>JOELHO PVC, SOLDAVEL, COM BUCHA DE LATAO, 90 GRAUS, 20 MM X 1/2", PARA AGUA FRIA PREDIAL</t>
  </si>
  <si>
    <t>6,09</t>
  </si>
  <si>
    <t>JOELHO PVC, SOLDAVEL, COM BUCHA DE LATAO, 90 GRAUS, 25 MM X 1/2", PARA AGUA FRIA PREDIAL</t>
  </si>
  <si>
    <t>6,55</t>
  </si>
  <si>
    <t>JOELHO PVC, SOLDAVEL, COM BUCHA DE LATAO, 90 GRAUS, 25 MM X 3/4", PARA AGUA FRIA PREDIAL</t>
  </si>
  <si>
    <t>JOELHO PVC, SOLDAVEL, COM BUCHA DE LATAO, 90 GRAUS, 32 MM X 3/4", PARA AGUA FRIA PREDIAL</t>
  </si>
  <si>
    <t>14,21</t>
  </si>
  <si>
    <t>JOELHO PVC, SOLDAVEL, PB, 45 GRAUS, DN 100 MM, PARA ESGOTO PREDIAL</t>
  </si>
  <si>
    <t>8,37</t>
  </si>
  <si>
    <t>JOELHO PVC, SOLDAVEL, PB, 45 GRAUS, DN 150 MM, PARA ESGOTO PREDIAL</t>
  </si>
  <si>
    <t>59,63</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</si>
  <si>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</si>
  <si>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</si>
  <si>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</si>
  <si>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</si>
  <si>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8,42</t>
  </si>
  <si>
    <t>JOELHO PVC, SOLDAVEL, PB, 90 GRAUS, DN 150 MM, PARA ESGOTO PREDIAL</t>
  </si>
  <si>
    <t>JOELHO PVC, SOLDAVEL, PB, 90 GRAUS, DN 40 MM, PARA ESGOTO PREDIAL</t>
  </si>
  <si>
    <t>1,90</t>
  </si>
  <si>
    <t>JOELHO PVC, SOLDAVEL, PB, 90 GRAUS, DN 50 MM, PARA ESGOTO PREDIAL</t>
  </si>
  <si>
    <t>JOELHO PVC, SOLDAVEL, PB, 90 GRAUS, DN 75 MM, PARA ESGOTO PREDIAL</t>
  </si>
  <si>
    <t>JOELHO PVC, SOLDAVEL, 90 GRAUS, 110 MM, PARA AGUA FRIA PREDIAL</t>
  </si>
  <si>
    <t>244,72</t>
  </si>
  <si>
    <t>JOELHO PVC, SOLDAVEL, 90 GRAUS, 20 MM, PARA AGUA FRIA PREDIAL</t>
  </si>
  <si>
    <t>0,57</t>
  </si>
  <si>
    <t>JOELHO PVC, SOLDAVEL, 90 GRAUS, 25 MM, PARA AGUA FRIA PREDIAL</t>
  </si>
  <si>
    <t>0,78</t>
  </si>
  <si>
    <t>JOELHO PVC, SOLDAVEL, 90 GRAUS, 32 MM, PARA AGUA FRIA PREDIAL</t>
  </si>
  <si>
    <t>JOELHO PVC, SOLDAVEL, 90 GRAUS, 40 MM, PARA AGUA FRIA PREDIAL</t>
  </si>
  <si>
    <t>5,56</t>
  </si>
  <si>
    <t>JOELHO PVC, SOLDAVEL, 90 GRAUS, 50 MM, PARA AGUA FRIA PREDIAL</t>
  </si>
  <si>
    <t>JOELHO PVC, SOLDAVEL, 90 GRAUS, 60 MM, PARA AGUA FRIA PREDIAL</t>
  </si>
  <si>
    <t>JOELHO PVC, SOLDAVEL, 90 GRAUS, 85 MM, PARA AGUA FRIA PREDIAL</t>
  </si>
  <si>
    <t>116,01</t>
  </si>
  <si>
    <t>JOELHO PVC, 45 GRAUS, ROSCAVEL,  1 1/2", AGUA FRIA PREDIAL</t>
  </si>
  <si>
    <t>22,33</t>
  </si>
  <si>
    <t>JOELHO PVC, 45 GRAUS, ROSCAVEL, 1 1/4",  AGUA FRIA PREDIAL</t>
  </si>
  <si>
    <t>12,73</t>
  </si>
  <si>
    <t>JOELHO PVC, 45 GRAUS, ROSCAVEL, 2", AGUA FRIA PREDIAL</t>
  </si>
  <si>
    <t>30,53</t>
  </si>
  <si>
    <t>JOELHO PVC, 60 GRAUS, DIAMETRO ENTRE 80 E 100 MM, PARA DRENAGEM PLUVIAL PREDIAL</t>
  </si>
  <si>
    <t>JOELHO PVC, 90 GRAUS, DIAMETRO ENTRE 80 E 100 MM, PARA DRENAGEM PLUVIAL PREDIAL</t>
  </si>
  <si>
    <t>JOELHO PVC, 90 GRAUS, ROSCAVEL, 1 1/2",  AGUA FRIA PREDIAL</t>
  </si>
  <si>
    <t>15,46</t>
  </si>
  <si>
    <t>JOELHO PVC, 90 GRAUS, ROSCAVEL, 1 1/4", AGUA FRIA PREDIAL</t>
  </si>
  <si>
    <t>JOELHO PVC, 90 GRAUS, ROSCAVEL, 2", AGUA FRIA PREDIAL</t>
  </si>
  <si>
    <t>37,78</t>
  </si>
  <si>
    <t>JOELHO ROSCA FEMEA MOVEL, METALICO, PARA CONEXAO COM ANEL DESLIZANTE EM TUBO PEX, DN 16 MM X 1/2"</t>
  </si>
  <si>
    <t>19,19</t>
  </si>
  <si>
    <t>JOELHO ROSCA FEMEA MOVEL, METALICO, PARA CONEXAO COM ANEL DESLIZANTE EM TUBO PEX, DN 20 MM X 1/2"</t>
  </si>
  <si>
    <t>29,29</t>
  </si>
  <si>
    <t>JOELHO ROSCA FEMEA MOVEL, METALICO, PARA CONEXAO COM ANEL DESLIZANTE EM TUBO PEX, DN 20 MM X 3/4"</t>
  </si>
  <si>
    <t>34,60</t>
  </si>
  <si>
    <t>JOELHO ROSCA FEMEA MOVEL, METALICO, PARA CONEXAO COM ANEL DESLIZANTE EM TUBO PEX, DN 25 MM X 3/4"</t>
  </si>
  <si>
    <t>38,76</t>
  </si>
  <si>
    <t>JOELHO 45 GRAUS, PPR, SOLDAVEL, F/ F, DN 40 MM, PARA AQUA QUENTE E FRIA PREDIAL</t>
  </si>
  <si>
    <t>8,55</t>
  </si>
  <si>
    <t>JOELHO 45 GRAUS, PPR, SOLDAVEL, F/ F, DN 50 MM, PARA AQUA QUENTE E FRIA PREDIAL</t>
  </si>
  <si>
    <t>JOELHO 45 GRAUS, PPR, SOLDAVEL, F/ F, DN 63 MM, PARA AQUA QUENTE E FRIA PREDIAL</t>
  </si>
  <si>
    <t>26,41</t>
  </si>
  <si>
    <t>JOELHO 45 GRAUS, PPR, SOLDAVEL, F/ F, DN 75 MM, PARA AQUA QUENTE E FRIA PREDIAL</t>
  </si>
  <si>
    <t>69,60</t>
  </si>
  <si>
    <t>JOELHO 45 GRAUS, PPR, SOLDAVEL, F/ F, DN 90 MM, PARA AQUA QUENTE E FRIA PREDIAL</t>
  </si>
  <si>
    <t>140,63</t>
  </si>
  <si>
    <t>JOELHO 90 GRAUS, METALICO, PARA CONEXAO COM ANEL DESLIZANTE EM TUBO PEX, DN 16 MM</t>
  </si>
  <si>
    <t>17,80</t>
  </si>
  <si>
    <t>JOELHO 90 GRAUS, METALICO, PARA CONEXAO COM ANEL DESLIZANTE EM TUBO PEX, DN 20 MM</t>
  </si>
  <si>
    <t>20,65</t>
  </si>
  <si>
    <t>JOELHO 90 GRAUS, METALICO, PARA CONEXAO COM ANEL DESLIZANTE EM TUBO PEX, DN 25 MM</t>
  </si>
  <si>
    <t>JOELHO 90 GRAUS, METALICO, PARA CONEXAO COM ANEL DESLIZANTE EM TUBO PEX, DN 32 MM</t>
  </si>
  <si>
    <t>47,30</t>
  </si>
  <si>
    <t>JOELHO 90 GRAUS, PLASTICO, PARA CONEXAO COM CRIMPAGEM EM TUBO PEX, DN 16 MM</t>
  </si>
  <si>
    <t>JOELHO 90 GRAUS, PLASTICO, PARA CONEXAO COM CRIMPAGEM EM TUBO PEX, DN 20 MM</t>
  </si>
  <si>
    <t>22,32</t>
  </si>
  <si>
    <t>JOELHO 90 GRAUS, PLASTICO, PARA CONEXAO COM CRIMPAGEM EM TUBO PEX, DN 25 MM</t>
  </si>
  <si>
    <t>28,04</t>
  </si>
  <si>
    <t>JOELHO 90 GRAUS, PLASTICO, PARA CONEXAO COM CRIMPAGEM EM TUBO PEX, DN 32 MM</t>
  </si>
  <si>
    <t>JOELHO 90 GRAUS, ROSCA FEMEA TERMINAL, METALICO, PARA CONEXAO COM ANEL DESLIZANTE EM TUBO PEX, DN 16 MM X 1/2"</t>
  </si>
  <si>
    <t>15,70</t>
  </si>
  <si>
    <t>JOELHO 90 GRAUS, ROSCA FEMEA TERMINAL, METALICO, PARA CONEXAO COM ANEL DESLIZANTE EM TUBO PEX, DN 20 MM X 1/2"</t>
  </si>
  <si>
    <t>16,88</t>
  </si>
  <si>
    <t>JOELHO 90 GRAUS, ROSCA FEMEA TERMINAL, METALICO, PARA CONEXAO COM ANEL DESLIZANTE EM TUBO PEX, DN 20 MM X 3/4"</t>
  </si>
  <si>
    <t>JOELHO 90 GRAUS, ROSCA FEMEA TERMINAL, METALICO, PARA CONEXAO COM ANEL DESLIZANTE EM TUBO PEX, DN 25 MM X 3/4"</t>
  </si>
  <si>
    <t>25,78</t>
  </si>
  <si>
    <t>JOELHO 90 GRAUS, ROSCA FEMEA TERMINAL, PLASTICO, PARA CONEXAO COM CRIMPAGEM EM TUBO PEX, DN 16 MM X 1/2"</t>
  </si>
  <si>
    <t>19,86</t>
  </si>
  <si>
    <t>JOELHO 90 GRAUS, ROSCA FEMEA TERMINAL, PLASTICO, PARA CONEXAO COM CRIMPAGEM EM TUBO PEX, DN 16 MM X 3/4"</t>
  </si>
  <si>
    <t>28,30</t>
  </si>
  <si>
    <t>JOELHO 90 GRAUS, ROSCA FEMEA TERMINAL, PLASTICO, PARA CONEXAO COM CRIMPAGEM EM TUBO PEX, DN 20 MM X 1/2"</t>
  </si>
  <si>
    <t>JOELHO 90 GRAUS, ROSCA FEMEA TERMINAL, PLASTICO, PARA CONEXAO COM CRIMPAGEM EM TUBO PEX, DN 20 MM X 3/4"</t>
  </si>
  <si>
    <t>32,53</t>
  </si>
  <si>
    <t>JOELHO 90 GRAUS, ROSCA FEMEA TERMINAL, PLASTICO, PARA CONEXAO COM CRIMPAGEM EM TUBO PEX, DN 25 MM X 1/2"</t>
  </si>
  <si>
    <t>28,58</t>
  </si>
  <si>
    <t>JOELHO 90 GRAUS, ROSCA FEMEA TERMINAL, PLASTICO, PARA CONEXAO COM CRIMPAGEM EM TUBO PEX, DN 25 MM X 1"</t>
  </si>
  <si>
    <t>50,67</t>
  </si>
  <si>
    <t>JOELHO 90 GRAUS, ROSCA FEMEA TERMINAL, PLASTICO, PARA CONEXAO COM CRIMPAGEM EM TUBO PEX, DN 25 MM X 3/4"</t>
  </si>
  <si>
    <t>37,44</t>
  </si>
  <si>
    <t>JOELHO 90 GRAUS, ROSCA FEMEA TERMINAL, PLASTICO, PARA CONEXAO COM CRIMPAGEM EM TUBO PEX, DN 32 MM X 1"</t>
  </si>
  <si>
    <t>63,65</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</si>
  <si>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</si>
  <si>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</si>
  <si>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</si>
  <si>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23,92</t>
  </si>
  <si>
    <t>JOELHO 90 GRAUS, ROSCA MACHO TERMINAL, METALICO, PARA CONEXAO COM ANEL DESLIZANTE EM TUBO PEX, DN 25 MM X 3/4"</t>
  </si>
  <si>
    <t>JOELHO 90 GRAUS, ROSCA MACHO TERMINAL, PLASTICO, PARA CONEXAO COM CRIMPAGEM EM TUBO PEX, DN 25 MM X 1/2"</t>
  </si>
  <si>
    <t>27,42</t>
  </si>
  <si>
    <t>JOELHO 90 GRAUS, ROSCA MACHO TERMINAL, PLASTICO, PARA CONEXAO COM CRIMPAGEM EM TUBO PEX, DN 25 MM X 1"</t>
  </si>
  <si>
    <t>33,41</t>
  </si>
  <si>
    <t>JOELHO 90 GRAUS, ROSCA MACHO TERMINAL, PLASTICO, PARA CONEXAO COM CRIMPAGEM EM TUBO PEX, DN 32 MM X 1"</t>
  </si>
  <si>
    <t>49,68</t>
  </si>
  <si>
    <t>JOELHO, PVC COM ROSCA E BUCHA LATAO, 90 GRAUS,  3/4", PARA AGUA FRIA PREDIAL</t>
  </si>
  <si>
    <t>14,28</t>
  </si>
  <si>
    <t>JOELHO, PVC SERIE R, 45 GRAUS, DN 100 MM, PARA ESGOTO OU AGUAS PLUVIAIS PREDIAIS</t>
  </si>
  <si>
    <t>23,38</t>
  </si>
  <si>
    <t>JOELHO, PVC SERIE R, 45 GRAUS, DN 150 MM, PARA ESGOTO OU AGUAS PLUVIAIS PREDIAIS</t>
  </si>
  <si>
    <t>81,34</t>
  </si>
  <si>
    <t>JOELHO, PVC SERIE R, 45 GRAUS, DN 40 MM, PARA ESGOTO OU AGUAS PLUVIAIS PREDIAIS</t>
  </si>
  <si>
    <t>JOELHO, PVC SERIE R, 45 GRAUS, DN 50 MM, PARA ESGOTO OU AGUAS PLUVIAIS PREDIAIS</t>
  </si>
  <si>
    <t>JOELHO, PVC SERIE R, 45 GRAUS, DN 75 MM, PARA ESGOTO OU AGUAS PLUVIAIS PREDIAIS</t>
  </si>
  <si>
    <t>16,78</t>
  </si>
  <si>
    <t>JOELHO, PVC SERIE R, 90 GRAUS, DN 100 MM, PARA ESGOTO OU AGUAS PLUVIAIS PREDIAIS</t>
  </si>
  <si>
    <t>31,54</t>
  </si>
  <si>
    <t>JOELHO, PVC SERIE R, 90 GRAUS, DN 150 MM, PARA ESGOTO OU AGUAS PLUVIAIS PREDIAIS</t>
  </si>
  <si>
    <t>JOELHO, PVC SERIE R, 90 GRAUS, DN 40 MM, PARA ESGOTO OU AGUAS PLUVIAIS PREDIAIS</t>
  </si>
  <si>
    <t>JOELHO, PVC SERIE R, 90 GRAUS, DN 50 MM, PARA ESGOTO OU AGUAS PLUVIAIS PREDIAIS</t>
  </si>
  <si>
    <t>8,95</t>
  </si>
  <si>
    <t>JOELHO, PVC SERIE R, 90 GRAUS, DN 75 MM, PARA ESGOTO OU AGUAS PLUVIAIS PREDIAIS</t>
  </si>
  <si>
    <t>20,14</t>
  </si>
  <si>
    <t>JOELHO, PVC SOLDAVEL, 45 GRAUS, 110 MM, PARA AGUA FRIA PREDIAL</t>
  </si>
  <si>
    <t>223,80</t>
  </si>
  <si>
    <t>JOELHO, PVC SOLDAVEL, 45 GRAUS, 20 MM, PARA AGUA FRIA PREDIAL</t>
  </si>
  <si>
    <t>JOELHO, PVC SOLDAVEL, 45 GRAUS, 25 MM, PARA AGUA FRIA PREDIAL</t>
  </si>
  <si>
    <t>JOELHO, PVC SOLDAVEL, 45 GRAUS, 32 MM, PARA AGUA FRIA PREDIAL</t>
  </si>
  <si>
    <t>4,64</t>
  </si>
  <si>
    <t>JOELHO, PVC SOLDAVEL, 45 GRAUS, 40 MM, PARA AGUA FRIA PREDIAL</t>
  </si>
  <si>
    <t>6,60</t>
  </si>
  <si>
    <t>JOELHO, PVC SOLDAVEL, 45 GRAUS, 50 MM, PARA AGUA FRIA PREDIAL</t>
  </si>
  <si>
    <t>JOELHO, PVC SOLDAVEL, 45 GRAUS, 60 MM, PARA AGUA FRIA PREDIAL</t>
  </si>
  <si>
    <t>30,63</t>
  </si>
  <si>
    <t>JOELHO, PVC SOLDAVEL, 45 GRAUS, 75 MM, PARA AGUA FRIA PREDIAL</t>
  </si>
  <si>
    <t>70,39</t>
  </si>
  <si>
    <t>JOELHO, PVC SOLDAVEL, 45 GRAUS, 85 MM, PARA AGUA FRIA PREDIAL</t>
  </si>
  <si>
    <t>83,51</t>
  </si>
  <si>
    <t>JOELHO, PVC SOLDAVEL, 90 GRAUS, 75 MM, PARA AGUA FRIA PREDIAL</t>
  </si>
  <si>
    <t>97,99</t>
  </si>
  <si>
    <t>JOELHO, ROSCA FEMEA, COM BASE FIXA, METALICO, PARA CONEXAO COM ANEL DESLIZANTE EM TUBO PEX, DN 16 MM X 1/2"</t>
  </si>
  <si>
    <t>15,33</t>
  </si>
  <si>
    <t>JOELHO, ROSCA FEMEA, COM BASE FIXA, METALICO, PARA CONEXAO COM ANEL DESLIZANTE EM TUBO PEX, DN 20 MM X 1/2"</t>
  </si>
  <si>
    <t>22,81</t>
  </si>
  <si>
    <t>JOELHO, ROSCA FEMEA, COM BASE FIXA, METALICO, PARA CONEXAO COM ANEL DESLIZANTE EM TUBO PEX, DN 25 MM X 3/4"</t>
  </si>
  <si>
    <t>29,48</t>
  </si>
  <si>
    <t>JOELHO, ROSCA FEMEA, COM BASE FIXA, PLASTICO, PARA CONEXAO COM CRIMPAGEM EM TUBO PEX, DN 25 MM X 1/2"</t>
  </si>
  <si>
    <t>36,44</t>
  </si>
  <si>
    <t>JOELHO, ROSCA FEMEA, COM BASE FIXA, PLASTICO, PARA CONEXAO POR CRIMPAGEM EM TUBO PEX, DN 16 MM X 3/4"</t>
  </si>
  <si>
    <t>34,63</t>
  </si>
  <si>
    <t>JOELHO, ROSCA FEMEA, COM BASE FIXA, PLASTICO, PARA CONEXAO POR CRIMPAGEM EM TUBO PEX, DN 20 MM X 3/4"</t>
  </si>
  <si>
    <t>43,30</t>
  </si>
  <si>
    <t>JOGO DE TRANQUETA E ROSETA QUADRADA DE SOBREPOR SEM FUROS, EM LATAO CROMADO, *50 X 50* MM, PARA FECHADURA DE PORTA DE BANHEIRO</t>
  </si>
  <si>
    <t>58,68</t>
  </si>
  <si>
    <t>JOGO DE TRANQUETA E ROSETA REDONDA DE SOBREPOR SEM FUROS, EM LATAO CROMADO, DIAMETRO *50* MM, PARA FECHADURA DE PORTA DE BANHEIRO</t>
  </si>
  <si>
    <t>55,14</t>
  </si>
  <si>
    <t>JUNCAO DE REDUCAO INVERTIDA, PVC SOLDAVEL, 100 X 50 MM, SERIE NORMAL PARA ESGOTO PREDIAL</t>
  </si>
  <si>
    <t>17,66</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</si>
  <si>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</si>
  <si>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</si>
  <si>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</si>
  <si>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59,95</t>
  </si>
  <si>
    <t>JUNCAO DUPLA, PVC SERIE R, DN 100 X 100 X 100 MM, PARA ESGOTO OU AGUAS PLUVIAIS PREDIAIS</t>
  </si>
  <si>
    <t>100,72</t>
  </si>
  <si>
    <t>JUNCAO DUPLA, PVC SOLDAVEL, DN 100 X 100 X 100 MM , SERIE NORMAL PARA ESGOTO PREDIAL</t>
  </si>
  <si>
    <t>JUNCAO DUPLA, PVC SOLDAVEL, DN 75 X 75 X 75 MM , SERIE NORMAL PARA ESGOTO PREDIAL</t>
  </si>
  <si>
    <t>19,79</t>
  </si>
  <si>
    <t>JUNCAO INVERTIDA, PVC SOLDAVEL, 75 X 75 MM, SERIE NORMAL PARA ESGOTO PREDIAL</t>
  </si>
  <si>
    <t>21,97</t>
  </si>
  <si>
    <t>JUNCAO PVC  ROSCAVEL, 45 GRAUS, 1/2", PARA AGUA FRIA PREDIAL</t>
  </si>
  <si>
    <t>JUNCAO PVC  ROSCAVEL, 45 GRAUS, 3/4", PARA AGUA FRIA PREDIAL</t>
  </si>
  <si>
    <t>6,17</t>
  </si>
  <si>
    <t>JUNCAO PVC, 45 GRAUS, ROSCAVEL, 1 1/4", AGUA FRIA PREDIAL</t>
  </si>
  <si>
    <t>6,65</t>
  </si>
  <si>
    <t>JUNCAO PVC, 60 GRAUS, CIRCULAR,  DIAMETRO ENTRE 80 E 100 MM, PARA DRENAGEM PLUVIAL PREDIAL</t>
  </si>
  <si>
    <t>11,41</t>
  </si>
  <si>
    <t>JUNCAO SIMPLES, PVC LEVE, 150 MM, PARA ESGOTO PREDIAL</t>
  </si>
  <si>
    <t>135,29</t>
  </si>
  <si>
    <t>JUNCAO SIMPLES, PVC SERIE R, DN 100 X 100 MM, PARA ESGOTO OU AGUAS PLUVIAIS PREDIAIS</t>
  </si>
  <si>
    <t>59,43</t>
  </si>
  <si>
    <t>JUNCAO SIMPLES, PVC SERIE R, DN 100 X 75 MM, PARA ESGOTO OU AGUAS PLUVIAIS PREDIAIS</t>
  </si>
  <si>
    <t>55,50</t>
  </si>
  <si>
    <t>JUNCAO SIMPLES, PVC SERIE R, DN 150 X 100 MM, PARA ESGOTO OU AGUAS PLUVIAIS PREDIAIS</t>
  </si>
  <si>
    <t>157,51</t>
  </si>
  <si>
    <t>JUNCAO SIMPLES, PVC SERIE R, DN 150 X 150 MM, PARA ESGOTO OU AGUAS PLUVIAIS PREDIAIS</t>
  </si>
  <si>
    <t>JUNCAO SIMPLES, PVC SERIE R, DN 40 X 40 MM, PARA ESGOTO OU AGUAS PLUVIAIS PREDIAIS</t>
  </si>
  <si>
    <t>7,07</t>
  </si>
  <si>
    <t>JUNCAO SIMPLES, PVC SERIE R, DN 50 X 50 MM, PARA ESGOTO OU AGUAS PLUVIAIS PREDIAIS</t>
  </si>
  <si>
    <t>JUNCAO SIMPLES, PVC SERIE R, DN 75 X 75 MM, PARA ESGOTO OU AGUAS PLUVIAIS PREDIAIS</t>
  </si>
  <si>
    <t>37,98</t>
  </si>
  <si>
    <t>JUNCAO SIMPLES, PVC, DN 100 X 50 MM, SERIE NORMAL PARA ESGOTO PREDIAL</t>
  </si>
  <si>
    <t>JUNCAO SIMPLES, PVC, DN 100 X 75 MM, SERIE NORMAL PARA ESGOTO PREDIAL</t>
  </si>
  <si>
    <t>23,75</t>
  </si>
  <si>
    <t>JUNCAO SIMPLES, PVC, DN 50 X 50 MM, SERIE NORMAL PARA ESGOTO PREDIAL</t>
  </si>
  <si>
    <t>JUNCAO SIMPLES, PVC, DN 75 X 50 MM, SERIE NORMAL PARA ESGOTO PREDIAL</t>
  </si>
  <si>
    <t>JUNCAO SIMPLES, PVC, DN 75 X 75 MM, SERIE NORMAL PARA ESGOTO PREDIAL</t>
  </si>
  <si>
    <t>16,80</t>
  </si>
  <si>
    <t>JUNCAO SIMPLES, PVC, 45 GRAUS, DN 100 X 100 MM, SERIE NORMAL PARA ESGOTO PREDIAL</t>
  </si>
  <si>
    <t>21,92</t>
  </si>
  <si>
    <t>JUNCAO SIMPLES, PVC, 45 GRAUS, DN 40 X 40 MM, SERIE NORMAL PARA ESGOTO PREDIAL</t>
  </si>
  <si>
    <t>JUNCAO 2 GARRAS PARA FITA PERFURADA</t>
  </si>
  <si>
    <t>JUNCAO, PVC, 45 GRAUS, JE, BBB, DN 100 MM, PARA REDE COLETORA DE ESGOTO (NBR 10569)</t>
  </si>
  <si>
    <t>122,24</t>
  </si>
  <si>
    <t>JUNCAO, PVC, 45 GRAUS, JE, BBB, DN 150 MM, PARA REDE COLETORA DE ESGOTO (NBR 10569)</t>
  </si>
  <si>
    <t>253,20</t>
  </si>
  <si>
    <t>JUNCAO, PVC, 45 GRAUS, JE, BBB, DN 150 MM, PARA TUBO CORRUGADO E/OU LISO, REDE COLETORA DE ESGOTO (NBR 10569)</t>
  </si>
  <si>
    <t>708,42</t>
  </si>
  <si>
    <t>JUNCAO, PVC, 45 GRAUS, JE, BBB, DN 200 MM, PARA TUBO CORRUGADO E/OU LISO, REDE COLETORA DE ESGOTO (NBR 10569)</t>
  </si>
  <si>
    <t>1.066,89</t>
  </si>
  <si>
    <t>JUNCAO, PVC, 45 GRAUS, JE, BBB, DN 250 MM, PARA TUBO CORRUGADO E/OU LISO, REDE COLETORA DE ESGOTO (NBR 10569)</t>
  </si>
  <si>
    <t>1.486,15</t>
  </si>
  <si>
    <t>JUNTA DE EXPANSAO BRONZE/LATAO (REF 900), PONTA X PONTA, 35 MM</t>
  </si>
  <si>
    <t>705,17</t>
  </si>
  <si>
    <t>JUNTA DE EXPANSAO BRONZE/LATAO (REF 900), PONTA X PONTA, 42 MM</t>
  </si>
  <si>
    <t>882,87</t>
  </si>
  <si>
    <t>JUNTA DE EXPANSAO BRONZE/LATAO (REF 900), PONTA X PONTA, 54 MM</t>
  </si>
  <si>
    <t>1.224,51</t>
  </si>
  <si>
    <t>JUNTA DE EXPANSAO BRONZE/LATAO (REF 900), PONTA X PONTA, 66 MM</t>
  </si>
  <si>
    <t>1.617,37</t>
  </si>
  <si>
    <t>JUNTA DE EXPANSAO DE COBRE (REF 900), PONTA X PONTA, 15 MM</t>
  </si>
  <si>
    <t>483,59</t>
  </si>
  <si>
    <t>JUNTA DE EXPANSAO DE COBRE (REF 900), PONTA X PONTA, 22 MM</t>
  </si>
  <si>
    <t>560,93</t>
  </si>
  <si>
    <t>JUNTA DE EXPANSAO DE COBRE (REF 900), PONTA X PONTA, 28 MM</t>
  </si>
  <si>
    <t>616,11</t>
  </si>
  <si>
    <t>JUNTA DILATACAO ELASTICA PARA CONCRETO (FUGENBAND) O-12, ATE 5 MCA</t>
  </si>
  <si>
    <t>71,79</t>
  </si>
  <si>
    <t>JUNTA DILATACAO ELASTICA PARA CONCRETO (FUGENBAND) O-22, ATE 30 MCA</t>
  </si>
  <si>
    <t>106,82</t>
  </si>
  <si>
    <t>JUNTA DILATACAO ELASTICA PARA CONCRETO (FUGENBAND) O-35/10, ATE 100 MCA</t>
  </si>
  <si>
    <t>402,01</t>
  </si>
  <si>
    <t>JUNTA DILATACAO ELASTICA PARA CONCRETO (FUGENBAND) O-35/6, ATE 100 MCA</t>
  </si>
  <si>
    <t>332,59</t>
  </si>
  <si>
    <t>JUNTA PLASTICA DE DILATACAO PARA PISOS, COR CINZA, 10 X 4,5 MM (ALTURA X ESPESSURA)</t>
  </si>
  <si>
    <t>1,13</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</si>
  <si>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</si>
  <si>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</si>
  <si>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</si>
  <si>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320,36</t>
  </si>
  <si>
    <t>KIT CAVALETE, PVC, COM REGISTRO, PARA HIDROMETRO, BITOLAS 1/2" OU 3/4" - COMPLETO</t>
  </si>
  <si>
    <t>83,09</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</si>
  <si>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</si>
  <si>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139,30</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</si>
  <si>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</si>
  <si>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152,75</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</si>
  <si>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</si>
  <si>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260,59</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</si>
  <si>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</si>
  <si>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224,25</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</si>
  <si>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</si>
  <si>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307,52</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</si>
  <si>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</si>
  <si>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306,49</t>
  </si>
  <si>
    <t>KIT DE ACESSORIOS PARA BANHEIRO EM METAL CROMADO, 5 PECAS</t>
  </si>
  <si>
    <t>80,27</t>
  </si>
  <si>
    <t>KIT DE MATERIAIS PARA BRACADEIRA PARA FIXACAO EM POSTE CIRCULAR, CONTEM TRES FIXADORES E UM ROLO DE FITA DE 3 M EM ACO CARBONO</t>
  </si>
  <si>
    <t>31,94</t>
  </si>
  <si>
    <t>KIT DE PROTECAO ARSTOP PARA AR CONDICIONADO, TOMADA PADRAO 2P+T 20 A, COM DISJUNTOR UNIPOLAR DIN 20A</t>
  </si>
  <si>
    <t>19,08</t>
  </si>
  <si>
    <t>KIT PORTA PRONTA DE MADEIRA, FOLHA LEVE (NBR 15930) DE 600 X 2100 MM OU 700 X 2100 MM, DE 35 MM A 40 MM DE ESPESSURA, COM MARCO EM ACO, NUCLEO COLMEIA, CAPA LISA EM HDF, ACABAMENTO MELAMINICO BRANCO (INCLUI MARCO, ALIZARES, DOBRADICAS E FECHADURA)</t>
  </si>
  <si>
    <t>548,80</t>
  </si>
  <si>
    <t>KIT PORTA PRONTA DE MADEIRA, FOLHA LEVE (NBR 15930) DE 600 X 2100 MM OU 700 X 2100 MM, DE 35 MM A 40 MM DE ESPESSURA, NUCLEO COLMEIA, ESTRUTURA USINADA PARA FECHADURA, CAPA LISA EM HDF, ACABAMENTO EM PRIMER PARA PINTURA (INCLUI MARCO, ALIZARES E DOBRADICAS)</t>
  </si>
  <si>
    <t>447,90</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</si>
  <si>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</si>
  <si>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</si>
  <si>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455,23</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</si>
  <si>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</si>
  <si>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</si>
  <si>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462,95</t>
  </si>
  <si>
    <t>KIT PORTA PRONTA DE MADEIRA, FOLHA MEDIA (NBR 15930) DE 600 X 2100 MM OU 700 X 2100 MM, DE 35 MM A 40 MM DE ESPESSURA, NUCLEO SEMI-SOLIDO (SARRAFEADO), ESTRUTURA USINADA PARA FECHADURA, CAPA LISA EM HDF, ACABAMENTO MELAMINICO BRANCO (INCLUI MARCO, ALIZARES E DOBRADICAS)</t>
  </si>
  <si>
    <t>689,86</t>
  </si>
  <si>
    <t>KIT PORTA PRONTA DE MADEIRA, FOLHA MEDIA (NBR 15930) DE 600 X 2100 MM, DE 35 MM A 40 MM DE ESPESSURA, NUCLEO SEMI-SOLIDO (SARRAFEADO), ESTRUTURA USINADA PARA FECHADURA, CAPA LISA EM HDF, ACABAMENTO EM PRIMER PARA PINTURA (INCLUI MARCO, ALIZARES E DOBRADICAS)</t>
  </si>
  <si>
    <t>495,38</t>
  </si>
  <si>
    <t>KIT PORTA PRONTA DE MADEIRA, FOLHA MEDIA (NBR 15930) DE 700 X 2100 MM, DE 35 MM A 40 MM DE ESPESSURA, NUCLEO SEMI-SOLIDO (SARRAFEADO), ESTRUTURA USINADA PARA FECHADURA, CAPA LISA EM HDF, ACABAMENTO EM PRIMER PARA PINTURA (INCLUI MARCO, ALIZARES E DOBRADICAS)</t>
  </si>
  <si>
    <t>558,22</t>
  </si>
  <si>
    <t>KIT PORTA PRONTA DE MADEIRA, FOLHA MEDIA (NBR 15930) DE 800 X 2100 MM, DE 35 MM A 40 MM DE ESPESSURA,  NUCLEO SEMI-SOLIDO (SARRAFEADO), ESTRUTURA USINADA PARA FECHADURA, CAPA LISA EM HDF, ACABAMENTO EM PRIMER PARA PINTURA (INCLUI MARCO, ALIZARES E DOBRADICAS)</t>
  </si>
  <si>
    <t>614,04</t>
  </si>
  <si>
    <t>KIT PORTA PRONTA DE MADEIRA, FOLHA MEDIA (NBR 15930) DE 800 X 2100 MM, DE 35 MM A 40 MM DE ESPESSURA, NUCLEO SEMI-SOLIDO (SARRAFEADO), ESTRUTURA USINADA PARA FECHADURA, CAPA LISA EM HDF, ACABAMENTO MELAMINICO BRANCO (INCLUI MARCO, ALIZARES E DOBRADICAS)</t>
  </si>
  <si>
    <t>710,90</t>
  </si>
  <si>
    <t>KIT PORTA PRONTA DE MADEIRA, FOLHA MEDIA (NBR 15930) DE 900 X 2100 MM, DE 35 MM A 40 MM DE ESPESSURA, NUCLEO SEMI-SOLIDO (SARRAFEADO), ESTRUTURA USINADA PARA FECHADURA, CAPA LISA EM HDF, ACABAMENTO EM PRIMER PARA PINTURA (INCLUI MARCO, ALIZARES E DOBRADICAS)</t>
  </si>
  <si>
    <t>642,13</t>
  </si>
  <si>
    <t>KIT PORTA PRONTA DE MADEIRA, FOLHA MEDIA (NBR 15930) DE 900 X 2100 MM, DE 35 MM A 40 MM DE ESPESSURA, NUCLEO SEMI-SOLIDO (SARRAFEADO), ESTRUTURA USINADA PARA FECHADURA, CAPA LISA EM HDF, ACABAMENTO MELAMINICO BRANCO (INCLUI MARCO, ALIZARES E DOBRADICAS)</t>
  </si>
  <si>
    <t>762,50</t>
  </si>
  <si>
    <t>KIT PORTA PRONTA DE MADEIRA, FOLHA PESADA (NBR 15930) DE 800 X 2100 MM, DE 40 MM  A 45 MM DE ESPESSURA, NUCLEO SOLIDO, CAPA LISA EM HDF, ACABAMENTO MELAMINICO BRANCO (INCLUI MARCO, ALIZARES, DOBRADICAS E FECHADURA EXTERNA)</t>
  </si>
  <si>
    <t>831,95</t>
  </si>
  <si>
    <t>KIT PORTA PRONTA DE MADEIRA, FOLHA PESADA (NBR 15930) DE 800 X 2100 MM, DE 40 MM A 45 MM DE ESPESSURA , NUCLEO SOLIDO, ESTRUTURA USINADA PARA FECHADURA, CAPA LISA EM HDF, ACABAMENTO EM LAMINADO NATURAL COM VERNIZ (INCLUI MARCO, ALIZARES E DOBRADICAS)</t>
  </si>
  <si>
    <t>1.026,08</t>
  </si>
  <si>
    <t>KIT PORTA PRONTA DE MADEIRA, FOLHA PESADA (NBR 15930) DE 800 X 2100 MM, DE 40 MM A 45 MM DE ESPESSURA, COM MARCO EM ACO, NUCLEO SOLIDO, CAPA LISA EM HDF, ACABAMENTO MELAMINICO BRANCO (INCLUI MARCO, ALIZARES, DOBRADICAS E FECHADURA)</t>
  </si>
  <si>
    <t>808,77</t>
  </si>
  <si>
    <t>KIT PORTA PRONTA DE MADEIRA, FOLHA PESADA (NBR 15930) DE 900 X 2100 MM, DE 40 MM  A 45 MM DE ESPESSURA, NUCLEO SOLIDO, CAPA LISA EM HDF, ACABAMENTO MELAMINICO BRANCO (INCLUI MARCO, ALIZARES, DOBRADICAS E FECHADURA EXTERNA)</t>
  </si>
  <si>
    <t>854,48</t>
  </si>
  <si>
    <t>KIT PORTA PRONTA DE MADEIRA, FOLHA PESADA (NBR 15930) DE 900 X 2100 MM, DE 40 MM A 45 MM DE ESPESSURA , NUCLEO SOLIDO, ESTRUTURA USINADA PARA FECHADURA, CAPA LISA EM HDF, ACABAMENTO EM LAMINADO NATURAL COM VERNIZ (INCLUI MARCO, ALIZARES E DOBRADICAS)</t>
  </si>
  <si>
    <t>1.040,65</t>
  </si>
  <si>
    <t>KIT PORTA PRONTA DE MADEIRA, FOLHA PESADA (NBR 15930) DE 900 X 2100 MM, DE 40 MM A 45 MM DE ESPESSURA, COM MARCO EM ACO, NUCLEO SOLIDO, CAPA LISA EM HDF, ACABAMENTO MELAMINICO BRANCO (INCLUI MARCO, ALIZARES, DOBRADICAS E FECHADURA)</t>
  </si>
  <si>
    <t>859,31</t>
  </si>
  <si>
    <t>LADRILHO HIDRAULICO, *20 x 20* CM, E= 2 CM, PADRAO COPACABANA, 2 CORES (PRETO E BRANCO)</t>
  </si>
  <si>
    <t>58,96</t>
  </si>
  <si>
    <t>LADRILHO HIDRAULICO, *20 X 20* CM, E= 2 CM, DADOS, COR NATURAL</t>
  </si>
  <si>
    <t>54,73</t>
  </si>
  <si>
    <t>LADRILHO HIDRAULICO, *20 X 20* CM, E= 2 CM, RAMPA, NATURAL</t>
  </si>
  <si>
    <t>55,05</t>
  </si>
  <si>
    <t>LADRILHO HIDRAULICO, *20 X 20* CM, E= 2 CM, TATIL ALERTA OU DIRECIONAL, AMARELO</t>
  </si>
  <si>
    <t>69,78</t>
  </si>
  <si>
    <t>LADRILHO HIDRAULICO, *30 X 30* CM, E= 2 CM, MILANO, NATURAL</t>
  </si>
  <si>
    <t>54,06</t>
  </si>
  <si>
    <t>LAJE PRE-MOLDADA CONVENCIONAL (LAJOTAS + VIGOTAS) PARA FORRO, UNIDIRECIONAL, SOBRECARGA DE 100 KG/M2, VAO ATE 4,00 M (SEM COLOCACAO)</t>
  </si>
  <si>
    <t>75,50</t>
  </si>
  <si>
    <t>LAJE PRE-MOLDADA CONVENCIONAL (LAJOTAS + VIGOTAS) PARA FORRO, UNIDIRECIONAL, SOBRECARGA DE 100 KG/M2, VAO ATE 4,50 M (SEM COLOCACAO)</t>
  </si>
  <si>
    <t>78,70</t>
  </si>
  <si>
    <t>LAJE PRE-MOLDADA CONVENCIONAL (LAJOTAS + VIGOTAS) PARA FORRO, UNIDIRECIONAL, SOBRECARGA 100 KG/M2, VAO ATE 5,00 M (SEM COLOCACAO)</t>
  </si>
  <si>
    <t>84,86</t>
  </si>
  <si>
    <t>LAJE PRE-MOLDADA CONVENCIONAL (LAJOTAS + VIGOTAS) PARA PISO, UNIDIRECIONAL, SOBRECARGA DE 200 KG/M2, VAO ATE 3,50 M (SEM COLOCACAO)</t>
  </si>
  <si>
    <t>78,42</t>
  </si>
  <si>
    <t>LAJE PRE-MOLDADA CONVENCIONAL (LAJOTAS + VIGOTAS) PARA PISO, UNIDIRECIONAL, SOBRECARGA DE 200 KG/M2, VAO ATE 4,50 M (SEM COLOCACAO)</t>
  </si>
  <si>
    <t>86,32</t>
  </si>
  <si>
    <t>LAJE PRE-MOLDADA CONVENCIONAL (LAJOTAS + VIGOTAS) PARA PISO, UNIDIRECIONAL, SOBRECARGA DE 200 KG/M2, VAO ATE 5,00 M (SEM COLOCACAO)</t>
  </si>
  <si>
    <t>90,71</t>
  </si>
  <si>
    <t>95,10</t>
  </si>
  <si>
    <t>LAJE PRE-MOLDADA CONVENCIONAL (LAJOTAS + VIGOTAS) PARA PISO, UNIDIRECIONAL, SOBRECARGA DE 350 KG/M2, VAO ATE 5,00 M (SEM COLOCACAO)</t>
  </si>
  <si>
    <t>109,73</t>
  </si>
  <si>
    <t>LAJE PRE-MOLDADA CONVENCIONAL (LAJOTAS + VIGOTAS) PARA PISO, UNIDIRECIONAL, SOBRECARGA 350 KG/M2 VAO ATE 3,50 M (SEM COLOCACAO)</t>
  </si>
  <si>
    <t>LAJE PRE-MOLDADA DE TRANSICAO EXCENTRICA EM CONCRETO ARMADO, DN 1200 MM, FURO CIRCULAR DN 600 MM, ESPESSURA 12 CM</t>
  </si>
  <si>
    <t>626,24</t>
  </si>
  <si>
    <t>LAJE PRE-MOLDADA DE TRANSICAO EXCENTRICA EM CONCRETO ARMADO, DN 1500 MM, FURO CIRCULAR DN 530 MM, ESPESSURA 15 CM</t>
  </si>
  <si>
    <t>1.067,38</t>
  </si>
  <si>
    <t>LAJE PRE-MOLDADA TRELICADA (LAJOTAS + VIGOTAS) PARA FORRO, UNIDIRECIONAL, SOBRECARGA DE 100 KG/M2, VAO ATE 6,00 M (SEM COLOCACAO)</t>
  </si>
  <si>
    <t>113,83</t>
  </si>
  <si>
    <t>LAJE PRE-MOLDADA TRELICADA (LAJOTAS + VIGOTAS) PARA PISO, UNIDIRECIONAL, SOBRECARGA DE 200 KG/M2, VAO ATE 6,00 M (SEM COLOCACAO)</t>
  </si>
  <si>
    <t>132,91</t>
  </si>
  <si>
    <t>LAMBRI EM ALUMINIO, DE APROXIMADAMENTE 0,6 KG/M, COM APROXIMADAMENTE 168,0 MM DE LARGURA, 6,0 MM DE ALTURA E 6,0 M DE EXTENSAO</t>
  </si>
  <si>
    <t>41,67</t>
  </si>
  <si>
    <t>LAMPADA DE LUZ MISTA 160 W, BASE E27 (220 V)</t>
  </si>
  <si>
    <t>16,64</t>
  </si>
  <si>
    <t>LAMPADA DE LUZ MISTA 250 W, BASE E27 (220 V)</t>
  </si>
  <si>
    <t>22,37</t>
  </si>
  <si>
    <t>LAMPADA DE LUZ MISTA 500 W, BASE E40 (220 V)</t>
  </si>
  <si>
    <t>41,81</t>
  </si>
  <si>
    <t>LAMPADA FLUORESCENTE COMPACTA BRANCA 135 W, BASE E40 (127/220 V)</t>
  </si>
  <si>
    <t>123,85</t>
  </si>
  <si>
    <t>LAMPADA FLUORESCENTE COMPACTA 2U BRANCA 15 W, BASE E27 (127/220 V)</t>
  </si>
  <si>
    <t>LAMPADA FLUORESCENTE COMPACTA 2U/3U BRANCA 9/10 W, BASE E27 (127/220 V)</t>
  </si>
  <si>
    <t>LAMPADA FLUORESCENTE COMPACTA 3U BRANCA 20 W, BASE E27 (127/220 V)</t>
  </si>
  <si>
    <t>10,52</t>
  </si>
  <si>
    <t>LAMPADA FLUORESCENTE ESPIRAL BRANCA 45 W, BASE E27 (127/220 V)</t>
  </si>
  <si>
    <t>35,52</t>
  </si>
  <si>
    <t>LAMPADA FLUORESCENTE ESPIRAL BRANCA 65 W, BASE E27 (127/220 V)</t>
  </si>
  <si>
    <t>64,27</t>
  </si>
  <si>
    <t>LAMPADA FLUORESCENTE TUBULAR T10, DE 20 OU 40 W, BIVOLT</t>
  </si>
  <si>
    <t>5,62</t>
  </si>
  <si>
    <t>LAMPADA FLUORESCENTE TUBULAR T5 DE 14 W, BIVOLT</t>
  </si>
  <si>
    <t>7,32</t>
  </si>
  <si>
    <t>LAMPADA FLUORESCENTE TUBULAR T8 DE 16/18 W, BIVOLT</t>
  </si>
  <si>
    <t>LAMPADA FLUORESCENTE TUBULAR T8 DE 32/36 W, BIVOLT</t>
  </si>
  <si>
    <t>5,83</t>
  </si>
  <si>
    <t>LAMPADA LED TIPO DICROICA BIVOLT, LUZ BRANCA, 5 W (BASE GU10)</t>
  </si>
  <si>
    <t>LAMPADA LED TUBULAR BIVOLT 18/20 W, BASE G13</t>
  </si>
  <si>
    <t>13,72</t>
  </si>
  <si>
    <t>LAMPADA LED TUBULAR BIVOLT 9/10 W, BASE G13</t>
  </si>
  <si>
    <t>9,57</t>
  </si>
  <si>
    <t>LAMPADA LED 10 W BIVOLT BRANCA, FORMATO TRADICIONAL (BASE E27)</t>
  </si>
  <si>
    <t>7,16</t>
  </si>
  <si>
    <t>LAMPADA LED 6 W BIVOLT BRANCA, FORMATO TRADICIONAL (BASE E27)</t>
  </si>
  <si>
    <t>6,22</t>
  </si>
  <si>
    <t>LAMPADA VAPOR DE SODIO OVOIDE 150 W (BASE E40)</t>
  </si>
  <si>
    <t>32,14</t>
  </si>
  <si>
    <t>LAMPADA VAPOR DE SODIO OVOIDE 250 W (BASE E40)</t>
  </si>
  <si>
    <t>LAMPADA VAPOR DE SODIO OVOIDE 400 W (BASE E40)</t>
  </si>
  <si>
    <t>43,34</t>
  </si>
  <si>
    <t>LAMPADA VAPOR MERCURIO 125 W (BASE E27)</t>
  </si>
  <si>
    <t>14,84</t>
  </si>
  <si>
    <t>LAMPADA VAPOR MERCURIO 250 W (BASE E40)</t>
  </si>
  <si>
    <t>26,45</t>
  </si>
  <si>
    <t>LAMPADA VAPOR MERCURIO 400 W (BASE E40)</t>
  </si>
  <si>
    <t>36,09</t>
  </si>
  <si>
    <t>LAMPADA VAPOR METALICO OVOIDE 150 W, BASE E27/E40</t>
  </si>
  <si>
    <t>30,43</t>
  </si>
  <si>
    <t>LAMPADA VAPOR METALICO TUBULAR 400 W (BASE E40)</t>
  </si>
  <si>
    <t>LAVADORA DE ALTA PRESSAO (LAVA - JATO) PARA AGUA FRIA, PRESSAO DE OPERACAO ENTRE 1400 E 1900 LIB/POL2, VAZAO MAXIMA ENTRE  400 E 700 L/H, POTENCIA DE OPERACAO ENTRE 2,50 E 3,00 CV</t>
  </si>
  <si>
    <t>2.900,00</t>
  </si>
  <si>
    <t>LAVATORIO / CUBA DE EMBUTIR, OVAL, DE LOUCA BRANCA, SEM LADRAO, DIMENSOES *50 X 35* CM (L X C)</t>
  </si>
  <si>
    <t>78,33</t>
  </si>
  <si>
    <t>LAVATORIO / CUBA DE EMBUTIR, OVAL, DE LOUCA COLORIDA, SEM LADRAO, DIMENSOES *50 X 35* CM (L X C)</t>
  </si>
  <si>
    <t>86,55</t>
  </si>
  <si>
    <t>LAVATORIO / CUBA DE SOBREPOR, OVAL PEQUENA, DE LOUCA BRANCA, SEM LADRAO, DIMENSOES *44 X 31* CM (L X C)</t>
  </si>
  <si>
    <t>138,55</t>
  </si>
  <si>
    <t>LAVATORIO / CUBA DE SOBREPOR, RETANGULAR, DE LOUCA BRANCA, COM LADRAO, DIMENSOES *52 X 45* CM (L X C)</t>
  </si>
  <si>
    <t>387,72</t>
  </si>
  <si>
    <t>LAVATORIO / CUBA DE SOBREPOR, RETANGULAR, DE LOUCA COLORIDA, COM LADRAO, DIMENSOES *52 X 45* CM (L X C)</t>
  </si>
  <si>
    <t>399,48</t>
  </si>
  <si>
    <t>LAVATORIO DE CANTO DE LOUCA BRANCA, SUSPENSO (SEM COLUNA), DIMENSOES *40 X 30* CM (L X C)</t>
  </si>
  <si>
    <t>124,64</t>
  </si>
  <si>
    <t>LAVATORIO DE LOUCA BRANCA, COM COLUNA, DIMENSOES *44 X 35* CM (L X C)</t>
  </si>
  <si>
    <t>132,69</t>
  </si>
  <si>
    <t>LAVATORIO DE LOUCA BRANCA, COM COLUNA, DIMENSOES *54 X 44* CM (L X C)</t>
  </si>
  <si>
    <t>148,59</t>
  </si>
  <si>
    <t>LAVATORIO DE LOUCA BRANCA, SUSPENSO (SEM COLUNA), DIMENSOES *40 X 30* CM</t>
  </si>
  <si>
    <t>75,38</t>
  </si>
  <si>
    <t>LAVATORIO DE LOUCA COLORIDA, COM COLUNA, DIMENSOES *54 X 44* CM (L X C)</t>
  </si>
  <si>
    <t>258,07</t>
  </si>
  <si>
    <t>LAVATORIO DE LOUCA COLORIDA, SUSPENSO (SEM COLUNA), DIMENSOES *40 X 30* CM (L X C)</t>
  </si>
  <si>
    <t>127,31</t>
  </si>
  <si>
    <t>LEITURISTA OU CADASTRISTA DE REDES DE AGUA E ESGOTO</t>
  </si>
  <si>
    <t>LEITURISTA OU CADASTRISTA DE REDES DE AGUA E ESGOTO (MENSALISTA)</t>
  </si>
  <si>
    <t>1.603,89</t>
  </si>
  <si>
    <t>LETRA ACO INOX (AISI 304), CHAPA NUM. 22, RECORTADO, H= 20 CM (SEM RELEVO)</t>
  </si>
  <si>
    <t>101,42</t>
  </si>
  <si>
    <t>LEVANTADOR DE JANELA GUILHOTINA, EM LATAO CROMADO</t>
  </si>
  <si>
    <t>18,65</t>
  </si>
  <si>
    <t>LIMPA VIDROS COM PULVERIZADOR</t>
  </si>
  <si>
    <t>33,50</t>
  </si>
  <si>
    <t>LIMPADORA A SUCCAO, TANQUE 12000 L, BASCULAMENTO HIDRAULICO, BOMBA 12 M3/MIN 95% VACUO (INCLUI MONTAGEM, NAO INCLUI CAMINHAO)</t>
  </si>
  <si>
    <t>158.000,00</t>
  </si>
  <si>
    <t>LIMPADORA DE SUCCAO TANQUE 7000 L, BOMBA 12 M3/MIN 95% VACUO (INCLUI MONTAGEM, NAO INCLUI CAMINHAO)</t>
  </si>
  <si>
    <t>134.168,63</t>
  </si>
  <si>
    <t>LIMPADORA DE SUCCAO, TANQUE 11000 L, BOMBA 340 M3/MIN (INCLUI MONTAGEM, NAO INCLUI CAMINHAO)</t>
  </si>
  <si>
    <t>224.615,20</t>
  </si>
  <si>
    <t>LIMPADORA DE SUCCAO, TANQUE 5500 L, BOMBA 60M3/MIN, VACUO 500 MBAR (INCLUI MONTAGEM, NAO INCLUI CAMINHAO)</t>
  </si>
  <si>
    <t>381.207,83</t>
  </si>
  <si>
    <t>LINHA DE PEDREIRO LISA 100 M</t>
  </si>
  <si>
    <t>LIXA D'AGUA EM FOLHA, GRAO 100</t>
  </si>
  <si>
    <t>LIXA EM FOLHA PARA PAREDE OU MADEIRA, NUMERO 120 (COR VERMELHA)</t>
  </si>
  <si>
    <t>LIXADEIRA ELETRICA ANGULAR PARA CONCRETO, POTENCIA 1.400 W, PRATO DIAMANTADO DE 5''</t>
  </si>
  <si>
    <t>6.476,99</t>
  </si>
  <si>
    <t>LIXADEIRA ELETRICA ANGULAR, PARA DISCO DE 7 " (180 MM), POTENCIA DE 2.200 W, *5.000* RPM, 220 V</t>
  </si>
  <si>
    <t>1.071,20</t>
  </si>
  <si>
    <t>LIXEIRA DUPLA, COM CAPACIDADE VOLUMETRICA DE 60L*, FABRICADA EM TUBO DE ACO CARBONO, CESTOS EM CHAPA DE ACO E PINTURA NO PROCESSO ELETROSTATICO - PARA ACADEMIA AO AR LIVRE / ACADEMIA DA TERCEIRA IDADE - ATI</t>
  </si>
  <si>
    <t>946,93</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</si>
  <si>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</si>
  <si>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</si>
  <si>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</si>
  <si>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</si>
  <si>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16,00</t>
  </si>
  <si>
    <t>LOCACAO DE ANDAIME SUSPENSO OU BALANCIM MANUAL, CAPACIDADE DE CARGA TOTAL DE APROXIMADAMENTE 250 KG/M2, PLATAFORMA DE 1,50 M X 0,80 M (C X L), CABO DE 45 M</t>
  </si>
  <si>
    <t>LOCACAO DE APRUMADOR METALICO DE PILAR, COM ALTURA E ANGULO REGULAVEIS, EXTENSAO DE *1,50* A *2,80* M</t>
  </si>
  <si>
    <t>10,40</t>
  </si>
  <si>
    <t>LOCACAO DE BARRA DE ANCORAGEM DE 0,80 A 1,20 M DE EXTENSAO, COM ROSCA DE 5/8", INCLUINDO PORCA E FLANGE</t>
  </si>
  <si>
    <t>LOCACAO DE BOMBA MANUAL PARA TESTE HIDROSTATICO ATE 30 BAR</t>
  </si>
  <si>
    <t>3,41</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</si>
  <si>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</si>
  <si>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</si>
  <si>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2,24</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</si>
  <si>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</si>
  <si>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</si>
  <si>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</si>
  <si>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</si>
  <si>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</si>
  <si>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630,00</t>
  </si>
  <si>
    <t>LOCACAO DE CONTAINER 2,30  X  6,00 M, ALT. 2,50 M, PARA ESCRITORIO, SEM DIVISORIAS INTERNAS E SEM SANITARIO</t>
  </si>
  <si>
    <t>492,18</t>
  </si>
  <si>
    <t>LOCACAO DE CONTAINER 2,30 X 4,30 M, ALT. 2,50 M, P/ SANITARIO, C/ 5 BACIAS, 1 LAVATORIO E 4 MICTORIOS</t>
  </si>
  <si>
    <t>787,50</t>
  </si>
  <si>
    <t>LOCACAO DE CONTAINER 2,30 X 4,30 M, ALT. 2,50 M, PARA SANITARIO, COM 3 BACIAS, 4 CHUVEIROS, 1 LAVATORIO E 1 MICTORIO</t>
  </si>
  <si>
    <t>715,31</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</si>
  <si>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</si>
  <si>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</si>
  <si>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</si>
  <si>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7,33</t>
  </si>
  <si>
    <t>LOCACAO DE FORMA PLASTICA PARA LAJE NERVURADA, DIMENSOES *60* X *60* X *16* CM</t>
  </si>
  <si>
    <t>LOCACAO DE GRUPO GERADOR *80 A 125* KVA, MOTOR DIESEL, REBOCAVEL, ACIONAMENTO MANUAL</t>
  </si>
  <si>
    <t>14,63</t>
  </si>
  <si>
    <t>LOCACAO DE GRUPO GERADOR ACIMA DE * 125 ATE 180* KVA, MOTOR DIESEL, REBOCAVEL, ACIONAMENTO MANUAL</t>
  </si>
  <si>
    <t>17,50</t>
  </si>
  <si>
    <t>LOCACAO DE GRUPO GERADOR DE *260* KVA, DIESEL REBOCAVEL, ACIONAMENTO MANUAL</t>
  </si>
  <si>
    <t>23,97</t>
  </si>
  <si>
    <t>LOCACAO DE NIVEL OPTICO, COM PRECISAO DE 0,7 MM, AUMENTO DE 32X</t>
  </si>
  <si>
    <t>LOCACAO DE PERFURATRIZ PNEUMATICA DE PESO MEDIO, * 18 * KG, PARA ROCHA</t>
  </si>
  <si>
    <t>2,93</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</si>
  <si>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</si>
  <si>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</si>
  <si>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</si>
  <si>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</si>
  <si>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</si>
  <si>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558,15</t>
  </si>
  <si>
    <t>LOCACAO DE VIGA SANDUICHE METALICA VAZADA PARA TRAVAMENTO DE PILARES, ALTURA DE *8* CM, LARGURA DE *6* CM E EXTENSAO DE 2 M</t>
  </si>
  <si>
    <t>LONA PLASTICA EXTRA FORTE PRETA, E = 200 MICRA</t>
  </si>
  <si>
    <t>2,08</t>
  </si>
  <si>
    <t>LONA PLASTICA PESADA PRETA, E = 150 MICRA</t>
  </si>
  <si>
    <t>LUMINARIA ABERTA P/ ILUMINACAO PUBLICA, TIPO X-57 PETERCO OU EQUIV</t>
  </si>
  <si>
    <t>80,14</t>
  </si>
  <si>
    <t>LUMINARIA ARANDELA TIPO MEIA-LUA COM VIDRO FOSCO *30 X 15* CM, PARA 1 LAMPADA, BASE E27, POTENCIA MAXIMA 40/60 W (NAO INCLUI LAMPADA)</t>
  </si>
  <si>
    <t>62,58</t>
  </si>
  <si>
    <t>LUMINARIA DE EMBUTIR EM CHAPA DE ACO PARA 2 LAMPADAS FLUORESCENTES DE 14 W COM REFLETOR E ALETAS EM ALUMINIO, COMPLETA (INCLUI REATOR E LAMPADAS)</t>
  </si>
  <si>
    <t>253,29</t>
  </si>
  <si>
    <t>LUMINARIA DE EMBUTIR EM CHAPA DE ACO PARA 4 LAMPADAS FLUORESCENTES DE 14 W *60 X 60 CM* ALETADA (NAO INCLUI REATOR E LAMPADAS)</t>
  </si>
  <si>
    <t>268,81</t>
  </si>
  <si>
    <t>LUMINARIA DE EMERGENCIA 30 LEDS, POTENCIA 2 W, BATERIA DE LITIO, AUTONOMIA DE 6 HORAS</t>
  </si>
  <si>
    <t>LUMINARIA DE LED PARA ILUMINACAO PUBLICA, DE 138 W ATE 180 W, INVOLUCRO EM ALUMINIO OU ACO INOX</t>
  </si>
  <si>
    <t>613,96</t>
  </si>
  <si>
    <t>LUMINARIA DE LED PARA ILUMINACAO PUBLICA, DE 181 W ATE 239 W, INVOLUCRO EM ALUMINIO OU ACO INOX</t>
  </si>
  <si>
    <t>713,16</t>
  </si>
  <si>
    <t>LUMINARIA DE LED PARA ILUMINACAO PUBLICA, DE 240 W ATE 350 W, INVOLUCRO EM ALUMINIO OU ACO INOX</t>
  </si>
  <si>
    <t>1.181,46</t>
  </si>
  <si>
    <t>LUMINARIA DE LED PARA ILUMINACAO PUBLICA, DE 33 W ATE 50 W, INVOLUCRO EM ALUMINIO OU ACO INOX</t>
  </si>
  <si>
    <t>184,51</t>
  </si>
  <si>
    <t>LUMINARIA DE LED PARA ILUMINACAO PUBLICA, DE 51 W ATE 67 W, INVOLUCRO EM ALUMINIO OU ACO INOX</t>
  </si>
  <si>
    <t>340,47</t>
  </si>
  <si>
    <t>LUMINARIA DE LED PARA ILUMINACAO PUBLICA, DE 68 W ATE 97 W, INVOLUCRO EM ALUMINIO OU ACO INOX</t>
  </si>
  <si>
    <t>376,89</t>
  </si>
  <si>
    <t>LUMINARIA DE LED PARA ILUMINACAO PUBLICA, DE 98 W ATE 137 W, INVOLUCRO EM ALUMINIO OU ACO INOX</t>
  </si>
  <si>
    <t>454,46</t>
  </si>
  <si>
    <t>LUMINARIA DE SOBREPOR EM CHAPA DE ACO COM ALETAS PLASTICAS, PARA 1 LAMPADA, BASE E27, POTENCIA MAXIMA 40/60 W (NAO INCLUI LAMPADA)</t>
  </si>
  <si>
    <t>47,97</t>
  </si>
  <si>
    <t>LUMINARIA DE SOBREPOR EM CHAPA DE ACO COM ALETAS PLASTICAS, PARA 2 LAMPADAS, BASE E27, POTENCIA MAXIMA 40/60 W (NAO INCLUI LAMPADAS)</t>
  </si>
  <si>
    <t>64,17</t>
  </si>
  <si>
    <t>LUMINARIA DE SOBREPOR EM CHAPA DE ACO PARA 1 LAMPADA FLUORESCENTE DE *18* W, ALETADA, COMPLETA (LAMPADA E REATOR INCLUSOS)</t>
  </si>
  <si>
    <t>66,88</t>
  </si>
  <si>
    <t>LUMINARIA DE SOBREPOR EM CHAPA DE ACO PARA 1 LAMPADA FLUORESCENTE DE *18* W, PERFIL COMERCIAL (NAO INCLUI REATOR E LAMPADA)</t>
  </si>
  <si>
    <t>17,20</t>
  </si>
  <si>
    <t>LUMINARIA DE SOBREPOR EM CHAPA DE ACO PARA 1 LAMPADA FLUORESCENTE DE *36* W, ALETADA, COMPLETA (LAMPADA E REATOR INCLUSOS)</t>
  </si>
  <si>
    <t>98,67</t>
  </si>
  <si>
    <t>LUMINARIA DE SOBREPOR EM CHAPA DE ACO PARA 1 LAMPADA FLUORESCENTE DE *36* W, PERFIL COMERCIAL (NAO INCLUI REATOR E LAMPADA)</t>
  </si>
  <si>
    <t>28,61</t>
  </si>
  <si>
    <t>LUMINARIA DE SOBREPOR EM CHAPA DE ACO PARA 2 LAMPADAS FLUORESCENTES DE *18* W, ALETADA, COMPLETA (LAMPADAS E REATOR INCLUSOS)</t>
  </si>
  <si>
    <t>92,68</t>
  </si>
  <si>
    <t>LUMINARIA DE SOBREPOR EM CHAPA DE ACO PARA 2 LAMPADAS FLUORESCENTES DE *18* W, PERFIL COMERCIAL (NAO INCLUI REATOR E LAMPADAS)</t>
  </si>
  <si>
    <t>29,97</t>
  </si>
  <si>
    <t>LUMINARIA DE SOBREPOR EM CHAPA DE ACO PARA 2 LAMPADAS FLUORESCENTES DE *36* W, ALETADA, COMPLETA (LAMPADAS E REATOR INCLUSOS)</t>
  </si>
  <si>
    <t>131,07</t>
  </si>
  <si>
    <t>LUMINARIA DE SOBREPOR EM CHAPA DE ACO PARA 2 LAMPADAS FLUORESCENTES DE *36* W, PERFIL COMERCIAL (NAO INCLUI REATOR E LAMPADAS)</t>
  </si>
  <si>
    <t>39,24</t>
  </si>
  <si>
    <t>LUMINARIA DE TETO PLAFON/PLAFONIER EM PLASTICO COM BASE E27, POTENCIA MAXIMA 60 W (NAO INCLUI LAMPADA)</t>
  </si>
  <si>
    <t>6,29</t>
  </si>
  <si>
    <t>LUMINARIA DUPLA P/SINALIZACAO, TIPO WETZEL AS-2/110 OU EQUIV</t>
  </si>
  <si>
    <t>350,95</t>
  </si>
  <si>
    <t>LUMINARIA HERMETICA IP-65 PARA 2 DUAS LAMPADAS DE 14/16/18/20 W (NAO INCLUI REATOR E LAMPADAS)</t>
  </si>
  <si>
    <t>166,15</t>
  </si>
  <si>
    <t>LUMINARIA HERMETICA IP-65 PARA 2 DUAS LAMPADAS DE 28/32/36/40 W (NAO INCLUI REATOR E LAMPADAS)</t>
  </si>
  <si>
    <t>204,66</t>
  </si>
  <si>
    <t>LUMINARIA LED PLAFON REDONDO DE SOBREPOR BIVOLT 12/13 W,  D = *17* CM</t>
  </si>
  <si>
    <t>LUMINARIA LED REFLETOR RETANGULAR BIVOLT, LUZ BRANCA, 10 W</t>
  </si>
  <si>
    <t>LUMINARIA LED REFLETOR RETANGULAR BIVOLT, LUZ BRANCA, 30 W</t>
  </si>
  <si>
    <t>37,41</t>
  </si>
  <si>
    <t>LUMINARIA LED REFLETOR RETANGULAR BIVOLT, LUZ BRANCA, 50 W</t>
  </si>
  <si>
    <t>42,01</t>
  </si>
  <si>
    <t>LUMINARIA PLAFON REDONDO COM VIDRO FOSCO DIAMETRO *25* CM, PARA 1 LAMPADA, BASE E27, POTENCIA MAXIMA 40/60 W (NAO INCLUI LAMPADA)</t>
  </si>
  <si>
    <t>59,34</t>
  </si>
  <si>
    <t>LUMINARIA PLAFON REDONDO COM VIDRO FOSCO DIAMETRO *30* CM, PARA 2 LAMPADAS, BASE E27, POTENCIA MAXIMA 40/60 W (NAO INCLUI LAMPADAS)</t>
  </si>
  <si>
    <t>68,71</t>
  </si>
  <si>
    <t>LUMINARIA PROVA DE TEMPO PETERCO Y.31/1</t>
  </si>
  <si>
    <t>201,36</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</si>
  <si>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</si>
  <si>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51,45</t>
  </si>
  <si>
    <t>LUMINARIA SPOT DE SOBREPOR EM ALUMINIO COM ALETA PLASTICA PARA 1 LAMPADA, BASE E27, POTENCIA MAXIMA 40/60 W (NAO INCLUI LAMPADA)</t>
  </si>
  <si>
    <t>103,06</t>
  </si>
  <si>
    <t>LUMINARIA SPOT DE SOBREPOR EM ALUMINIO COM ALETA PLASTICA PARA 2 LAMPADAS, BASE E27, POTENCIA MAXIMA 40/60 W (NAO INCLUI LAMPADA)</t>
  </si>
  <si>
    <t>73,07</t>
  </si>
  <si>
    <t>LUMINARIA TIPO TARTARUGA A PROVA DE TEMPO, GASES, VAPOR E PO, EM ALUMINIO, COM GRADE, BASE E27, POTENCIA MAXIMA 100 W - REF Y 25/1 (NAO INCLUI LAMPADA)</t>
  </si>
  <si>
    <t>152,23</t>
  </si>
  <si>
    <t>LUMINARIA TIPO TARTARUGA PARA AREA EXTERNA EM ALUMINIO, COM GRADE, PARA 1 LAMPADA, BASE E27, POTENCIA MAXIMA 40/60 W (NAO INCLUI LAMPADA)</t>
  </si>
  <si>
    <t>77,47</t>
  </si>
  <si>
    <t>LUVA CPVC, SOLDAVEL, 15 MM, PARA AGUA QUENTE PREDIAL</t>
  </si>
  <si>
    <t>2,31</t>
  </si>
  <si>
    <t>LUVA CPVC, SOLDAVEL, 22 MM, PARA AGUA QUENTE PREDIAL</t>
  </si>
  <si>
    <t>LUVA CPVC, SOLDAVEL, 28 MM, PARA AGUA QUENTE PREDIAL</t>
  </si>
  <si>
    <t>LUVA CPVC, SOLDAVEL, 35 MM, PARA AGUA QUENTE PREDIAL</t>
  </si>
  <si>
    <t>14,29</t>
  </si>
  <si>
    <t>LUVA CPVC, SOLDAVEL, 42 MM, PARA AGUA QUENTE PREDIAL</t>
  </si>
  <si>
    <t>19,66</t>
  </si>
  <si>
    <t>LUVA CPVC, SOLDAVEL, 54 MM, PARA AGUA QUENTE PREDIAL</t>
  </si>
  <si>
    <t>39,84</t>
  </si>
  <si>
    <t>LUVA CPVC, SOLDAVEL, 73 MM, PARA AGUA QUENTE PREDIAL</t>
  </si>
  <si>
    <t>171,16</t>
  </si>
  <si>
    <t>LUVA CPVC, SOLDAVEL, 89 MM, PARA AGUA QUENTE PREDIAL</t>
  </si>
  <si>
    <t>192,36</t>
  </si>
  <si>
    <t>LUVA DE BORRACHA ISOLANTE PARA ALTA TENSAO, RESISTENTE A OZONIO, TENSAO DE ENSAIO 2,5 KV (PAR)</t>
  </si>
  <si>
    <t>385,30</t>
  </si>
  <si>
    <t>LUVA DE COBRE (REF 600) SEM ANEL DE SOLDA, BOLSA X BOLSA, 104 MM</t>
  </si>
  <si>
    <t>402,44</t>
  </si>
  <si>
    <t>LUVA DE COBRE (REF 600) SEM ANEL DE SOLDA, BOLSA X BOLSA, 15 MM</t>
  </si>
  <si>
    <t>3,12</t>
  </si>
  <si>
    <t>LUVA DE COBRE (REF 600) SEM ANEL DE SOLDA, BOLSA X BOLSA, 22 MM</t>
  </si>
  <si>
    <t>LUVA DE COBRE (REF 600) SEM ANEL DE SOLDA, BOLSA X BOLSA, 28 MM</t>
  </si>
  <si>
    <t>12,03</t>
  </si>
  <si>
    <t>LUVA DE COBRE (REF 600) SEM ANEL DE SOLDA, BOLSA X BOLSA, 35 MM</t>
  </si>
  <si>
    <t>26,55</t>
  </si>
  <si>
    <t>LUVA DE COBRE (REF 600) SEM ANEL DE SOLDA, BOLSA X BOLSA, 42 MM</t>
  </si>
  <si>
    <t>33,67</t>
  </si>
  <si>
    <t>LUVA DE COBRE (REF 600) SEM ANEL DE SOLDA, BOLSA X BOLSA, 54 MM</t>
  </si>
  <si>
    <t>55,00</t>
  </si>
  <si>
    <t>LUVA DE COBRE (REF 600) SEM ANEL DE SOLDA, BOLSA X BOLSA, 66 MM</t>
  </si>
  <si>
    <t>180,26</t>
  </si>
  <si>
    <t>LUVA DE COBRE (REF 600) SEM ANEL DE SOLDA, BOLSA X BOLSA, 79 MM</t>
  </si>
  <si>
    <t>275,98</t>
  </si>
  <si>
    <t>LUVA DE CORRER DEFOFO, PVC, JE, DN 100 MM</t>
  </si>
  <si>
    <t>LUVA DE CORRER DEFOFO, PVC, JE, DN 150 MM</t>
  </si>
  <si>
    <t>132,38</t>
  </si>
  <si>
    <t>LUVA DE CORRER DEFOFO, PVC, JE, DN 200 MM</t>
  </si>
  <si>
    <t>236,13</t>
  </si>
  <si>
    <t>LUVA DE CORRER DEFOFO, PVC, JE, DN 250 MM</t>
  </si>
  <si>
    <t>430,10</t>
  </si>
  <si>
    <t>LUVA DE CORRER DEFOFO, PVC, JE, DN 300 MM</t>
  </si>
  <si>
    <t>590,33</t>
  </si>
  <si>
    <t>LUVA DE CORRER PARA TUBO ROSCAVEL, PVC, 1 1/2", PARA AGUA FRIA PREDIAL</t>
  </si>
  <si>
    <t>44,83</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</si>
  <si>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</si>
  <si>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</si>
  <si>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</si>
  <si>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</si>
  <si>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10,95</t>
  </si>
  <si>
    <t>LUVA DE CORRER PARA TUBO SOLDAVEL, PVC, 32 MM, PARA AGUA FRIA PREDIAL</t>
  </si>
  <si>
    <t>26,17</t>
  </si>
  <si>
    <t>LUVA DE CORRER PARA TUBO SOLDAVEL, PVC, 50 MM, PARA AGUA FRIA PREDIAL</t>
  </si>
  <si>
    <t>29,71</t>
  </si>
  <si>
    <t>LUVA DE CORRER PARA TUBO SOLDAVEL, PVC, 60 MM, PARA AGUA FRIA PREDIAL</t>
  </si>
  <si>
    <t>46,41</t>
  </si>
  <si>
    <t>LUVA DE CORRER PVC, JE, DN 100 MM, PARA REDE COLETORA DE ESGOTO (NBR 10569)</t>
  </si>
  <si>
    <t>LUVA DE CORRER PVC, JE, DN 150 MM, PARA REDE COLETORA DE ESGOTO (NBR 10569)</t>
  </si>
  <si>
    <t>83,52</t>
  </si>
  <si>
    <t>LUVA DE CORRER PVC, JE, DN 200 MM, PARA REDE COLETORA DE ESGOTO (NBR 10569)</t>
  </si>
  <si>
    <t>179,76</t>
  </si>
  <si>
    <t>LUVA DE CORRER PVC, JE, DN 250 MM, PARA REDE COLETORA DE ESGOTO (NBR 10569)</t>
  </si>
  <si>
    <t>293,91</t>
  </si>
  <si>
    <t>LUVA DE CORRER PVC, JE, DN 300 MM, PARA REDE COLETORA DE ESGOTO (NBR 10569)</t>
  </si>
  <si>
    <t>491,32</t>
  </si>
  <si>
    <t>LUVA DE CORRER, CPVC, SOLDAVEL, 15 MM, PARA AGUA QUENTE PREDIAL</t>
  </si>
  <si>
    <t>7,85</t>
  </si>
  <si>
    <t>LUVA DE CORRER, CPVC, SOLDAVEL, 22 MM, PARA AGUA QUENTE PREDIAL</t>
  </si>
  <si>
    <t>LUVA DE CORRER, CPVC, SOLDAVEL, 28 MM, PARA AGUA QUENTE PREDIAL</t>
  </si>
  <si>
    <t>LUVA DE CORRER, CPVC, SOLDAVEL, 35 MM, PARA AGUA QUENTE PREDIAL</t>
  </si>
  <si>
    <t>28,80</t>
  </si>
  <si>
    <t>LUVA DE CORRER, CPVC, SOLDAVEL, 42 MM, PARA AGUA QUENTE PREDIAL</t>
  </si>
  <si>
    <t>40,33</t>
  </si>
  <si>
    <t>LUVA DE CORRER, PVC PBA, JE, DN 100 / DE 110 MM, PARA REDE AGUA (NBR 10351)</t>
  </si>
  <si>
    <t>59,52</t>
  </si>
  <si>
    <t>LUVA DE CORRER, PVC PBA, JE, DN 50 / DE 60 MM, PARA REDE AGUA (NBR 10351)</t>
  </si>
  <si>
    <t>LUVA DE CORRER, PVC PBA, JE, DN 75 / DE 85 MM, PARA REDE AGUA (NBR 10351)</t>
  </si>
  <si>
    <t>37,40</t>
  </si>
  <si>
    <t>LUVA DE CORRER, PVC SERIE R, 100 MM, PARA ESGOTO OU AGUAS PLUVIAIS PREDIAIS</t>
  </si>
  <si>
    <t>26,13</t>
  </si>
  <si>
    <t>LUVA DE CORRER, PVC SERIE R, 150 MM, PARA ESGOTO OU AGUAS PLUVIAIS PREDIAIS</t>
  </si>
  <si>
    <t>84,45</t>
  </si>
  <si>
    <t>LUVA DE CORRER, PVC SERIE R, 75 MM, PARA ESGOTO OU AGUAS PLUVIAIS PREDIAIS</t>
  </si>
  <si>
    <t>13,80</t>
  </si>
  <si>
    <t>LUVA DE CORRER, PVC, DN 100 MM, PARA ESGOTO PREDIAL</t>
  </si>
  <si>
    <t>17,13</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</si>
  <si>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</si>
  <si>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</si>
  <si>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</si>
  <si>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</si>
  <si>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</si>
  <si>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14,40</t>
  </si>
  <si>
    <t>LUVA DE FERRO GALVANIZADO, COM ROSCA BSP, DE 1/2"</t>
  </si>
  <si>
    <t>LUVA DE FERRO GALVANIZADO, COM ROSCA BSP, DE 1"</t>
  </si>
  <si>
    <t>10,30</t>
  </si>
  <si>
    <t>LUVA DE FERRO GALVANIZADO, COM ROSCA BSP, DE 2 1/2"</t>
  </si>
  <si>
    <t>49,24</t>
  </si>
  <si>
    <t>LUVA DE FERRO GALVANIZADO, COM ROSCA BSP, DE 2"</t>
  </si>
  <si>
    <t>26,99</t>
  </si>
  <si>
    <t>LUVA DE FERRO GALVANIZADO, COM ROSCA BSP, DE 3/4"</t>
  </si>
  <si>
    <t>6,33</t>
  </si>
  <si>
    <t>LUVA DE FERRO GALVANIZADO, COM ROSCA BSP, DE 3"</t>
  </si>
  <si>
    <t>74,29</t>
  </si>
  <si>
    <t>LUVA DE FERRO GALVANIZADO, COM ROSCA BSP, DE 4"</t>
  </si>
  <si>
    <t>117,15</t>
  </si>
  <si>
    <t>LUVA DE FERRO GALVANIZADO, COM ROSCA BSP, DE 5"</t>
  </si>
  <si>
    <t>213,43</t>
  </si>
  <si>
    <t>LUVA DE FERRO GALVANIZADO, COM ROSCA BSP, DE 6"</t>
  </si>
  <si>
    <t>352,03</t>
  </si>
  <si>
    <t>LUVA DE PRESSAO, EM PVC, DE 20 MM, PARA ELETRODUTO FLEXIVEL</t>
  </si>
  <si>
    <t>LUVA DE PRESSAO, EM PVC, DE 25 MM, PARA ELETRODUTO FLEXIVEL</t>
  </si>
  <si>
    <t>0,90</t>
  </si>
  <si>
    <t>LUVA DE PRESSAO, EM PVC, DE 32 MM, PARA ELETRODUTO FLEXIVEL</t>
  </si>
  <si>
    <t>1,46</t>
  </si>
  <si>
    <t>LUVA DE REDUCAO DE FERRO GALVANIZADO, COM ROSCA BSP MACHO/FEMEA, DE 1 1/2" X 1"</t>
  </si>
  <si>
    <t>26,65</t>
  </si>
  <si>
    <t>LUVA DE REDUCAO DE FERRO GALVANIZADO, COM ROSCA BSP MACHO/FEMEA, DE 1" X 1/2"</t>
  </si>
  <si>
    <t>15,04</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</si>
  <si>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</si>
  <si>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</si>
  <si>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</si>
  <si>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</si>
  <si>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17,22</t>
  </si>
  <si>
    <t>LUVA DE REDUCAO DE FERRO GALVANIZADO, COM ROSCA BSP, DE 1 1/2" X 1"</t>
  </si>
  <si>
    <t>LUVA DE REDUCAO DE FERRO GALVANIZADO, COM ROSCA BSP, DE 1 1/2" X 3/4"</t>
  </si>
  <si>
    <t>LUVA DE REDUCAO DE FERRO GALVANIZADO, COM ROSCA BSP, DE 1 1/4" X 1/2"</t>
  </si>
  <si>
    <t>15,44</t>
  </si>
  <si>
    <t>LUVA DE REDUCAO DE FERRO GALVANIZADO, COM ROSCA BSP, DE 1 1/4" X 1"</t>
  </si>
  <si>
    <t>15,45</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</si>
  <si>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</si>
  <si>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</si>
  <si>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</si>
  <si>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</si>
  <si>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</si>
  <si>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</si>
  <si>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29,98</t>
  </si>
  <si>
    <t>LUVA DE REDUCAO DE FERRO GALVANIZADO, COM ROSCA BSP, DE 2" X 1 1/4"</t>
  </si>
  <si>
    <t>LUVA DE REDUCAO DE FERRO GALVANIZADO, COM ROSCA BSP, DE 2" X 1"</t>
  </si>
  <si>
    <t>LUVA DE REDUCAO DE FERRO GALVANIZADO, COM ROSCA BSP, DE 3/4" X 1/2"</t>
  </si>
  <si>
    <t>7,36</t>
  </si>
  <si>
    <t>LUVA DE REDUCAO DE FERRO GALVANIZADO, COM ROSCA BSP, DE 3" X 1 1/2"</t>
  </si>
  <si>
    <t>80,11</t>
  </si>
  <si>
    <t>LUVA DE REDUCAO DE FERRO GALVANIZADO, COM ROSCA BSP, DE 3" X 2 1/2"</t>
  </si>
  <si>
    <t>LUVA DE REDUCAO DE FERRO GALVANIZADO, COM ROSCA BSP, DE 3" X 2"</t>
  </si>
  <si>
    <t>LUVA DE REDUCAO DE FERRO GALVANIZADO, COM ROSCA BSP, DE 4" X 2 1/2"</t>
  </si>
  <si>
    <t>138,34</t>
  </si>
  <si>
    <t>LUVA DE REDUCAO DE FERRO GALVANIZADO, COM ROSCA BSP, DE 4" X 2"</t>
  </si>
  <si>
    <t>LUVA DE REDUCAO DE FERRO GALVANIZADO, COM ROSCA BSP, DE 4" X 3"</t>
  </si>
  <si>
    <t>LUVA DE REDUCAO EM ACO CARBONO, COM ENCAIXE PARA SOLDA DN SW, PRESSAO 3.000 LBS,  3/4 " X 1/2"</t>
  </si>
  <si>
    <t>11,14</t>
  </si>
  <si>
    <t>LUVA DE REDUCAO EM ACO CARBONO, COM ENCAIXE PARA SOLDA DN SW, PRESSAO 3.000 LBS, DN 1 1/2" X 1 1/4"</t>
  </si>
  <si>
    <t>52,18</t>
  </si>
  <si>
    <t>LUVA DE REDUCAO EM ACO CARBONO, COM ENCAIXE PARA SOLDA DN SW, PRESSAO 3.000 LBS, DN 1 1/4"  X 1"</t>
  </si>
  <si>
    <t>40,80</t>
  </si>
  <si>
    <t>LUVA DE REDUCAO EM ACO CARBONO, COM ENCAIXE PARA SOLDA DN SW, PRESSAO 3.000 LBS, DN 1" X 3/4"</t>
  </si>
  <si>
    <t>15,55</t>
  </si>
  <si>
    <t>LUVA DE REDUCAO EM ACO CARBONO, COM ENCAIXE PARA SOLDA DN SW, PRESSAO 3.000 LBS, DN 2 1/2" X 2"</t>
  </si>
  <si>
    <t>165,57</t>
  </si>
  <si>
    <t>LUVA DE REDUCAO EM ACO CARBONO, COM ENCAIXE PARA SOLDA DN SW, PRESSAO 3.000 LBS, DN 2" X 1 1/2"</t>
  </si>
  <si>
    <t>82,29</t>
  </si>
  <si>
    <t>LUVA DE REDUCAO EM ACO CARBONO, COM ENCAIXE PARA SOLDA DN SW, PRESSAO 3.000 LBS, DN 3" X 2 1/2"</t>
  </si>
  <si>
    <t>223,89</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</si>
  <si>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</si>
  <si>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</si>
  <si>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</si>
  <si>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15,97</t>
  </si>
  <si>
    <t>LUVA DE REDUCAO PARA TUBO PEX, METALICA, PARA CONEXAO COM ANEL DESLIZANTE, DN 32 X 25 MM</t>
  </si>
  <si>
    <t>25,25</t>
  </si>
  <si>
    <t>LUVA DE REDUCAO PARA TUBO PEX, PLASTICA, PARA CONEXAO COM CRIMPAGEM, DN 20 X 16 MM</t>
  </si>
  <si>
    <t>19,59</t>
  </si>
  <si>
    <t>LUVA DE REDUCAO PARA TUBO PEX, PLASTICA, PARA CONEXAO COM CRIMPAGEM, DN 25 X 16 MM</t>
  </si>
  <si>
    <t>25,57</t>
  </si>
  <si>
    <t>LUVA DE REDUCAO PARA TUBO PEX, PLASTICA, PARA CONEXAO COM CRIMPAGEM, DN 32 X 20 MM</t>
  </si>
  <si>
    <t>38,48</t>
  </si>
  <si>
    <t>LUVA DE REDUCAO PARA TUBO PEX, PLASTICA, PARA CONEXAO COM CRIMPAGEM, DN 32 X 25 MM</t>
  </si>
  <si>
    <t>40,60</t>
  </si>
  <si>
    <t>LUVA DE REDUCAO ROSCAVEL, PVC, 1" X 3/4", PARA AGUA FRIA PREDIAL</t>
  </si>
  <si>
    <t>LUVA DE REDUCAO ROSCAVEL, PVC, 3/4" X 1/2", PARA AGUA FRIA PREDIAL</t>
  </si>
  <si>
    <t>3,55</t>
  </si>
  <si>
    <t>LUVA DE REDUCAO SOLDAVEL, PVC, 25 MM X 20 MM, PARA AGUA FRIA PREDIAL</t>
  </si>
  <si>
    <t>1,38</t>
  </si>
  <si>
    <t>LUVA DE REDUCAO SOLDAVEL, PVC, 32 MM X 25 MM, PARA AGUA FRIA PREDIAL</t>
  </si>
  <si>
    <t>3,94</t>
  </si>
  <si>
    <t>LUVA DE REDUCAO SOLDAVEL, PVC, 40 MM X 32 MM, PARA AGUA FRIA PREDIAL</t>
  </si>
  <si>
    <t>4,79</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</si>
  <si>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</si>
  <si>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</si>
  <si>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</si>
  <si>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</si>
  <si>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201,29</t>
  </si>
  <si>
    <t>LUVA DE TRANSICAO, CPVC, SOLDAVEL, 54 MM X 2", PARA AGUA QUENTE PREDIAL</t>
  </si>
  <si>
    <t>328,33</t>
  </si>
  <si>
    <t>LUVA DE TRANSICAO, CPVC, 15 MM X 1/2", PARA AGUA QUENTE PREDIAL</t>
  </si>
  <si>
    <t>16,36</t>
  </si>
  <si>
    <t>LUVA DE TRANSICAO, CPVC, 22 MM X 1/2", PARA AGUA QUENTE</t>
  </si>
  <si>
    <t>LUVA DUPLA, PVC LEVE, DN 150 MM</t>
  </si>
  <si>
    <t>18,15</t>
  </si>
  <si>
    <t>LUVA EM ACO CARBONO, SOLDAVEL, PRESSAO 3.000 LBS, DN 1 1/2"</t>
  </si>
  <si>
    <t>40,70</t>
  </si>
  <si>
    <t>LUVA EM ACO CARBONO, SOLDAVEL, PRESSAO 3.000 LBS, DN 1 1/4"</t>
  </si>
  <si>
    <t>31,83</t>
  </si>
  <si>
    <t>LUVA EM ACO CARBONO, SOLDAVEL, PRESSAO 3.000 LBS, DN 1/2"</t>
  </si>
  <si>
    <t>13,86</t>
  </si>
  <si>
    <t>LUVA EM ACO CARBONO, SOLDAVEL, PRESSAO 3.000 LBS, DN 1"</t>
  </si>
  <si>
    <t>20,87</t>
  </si>
  <si>
    <t>LUVA EM ACO CARBONO, SOLDAVEL, PRESSAO 3.000 LBS, DN 2 1/2"</t>
  </si>
  <si>
    <t>128,88</t>
  </si>
  <si>
    <t>LUVA EM ACO CARBONO, SOLDAVEL, PRESSAO 3.000 LBS, DN 2"</t>
  </si>
  <si>
    <t>64,15</t>
  </si>
  <si>
    <t>LUVA EM ACO CARBONO, SOLDAVEL, PRESSAO 3.000 LBS, DN 3/4"</t>
  </si>
  <si>
    <t>LUVA EM ACO CARBONO, SOLDAVEL, PRESSAO 3.000 LBS, DN 3"</t>
  </si>
  <si>
    <t>174,48</t>
  </si>
  <si>
    <t>LUVA EM PVC RIGIDO ROSCAVEL, DE 1 1/2", PARA ELETRODUTO</t>
  </si>
  <si>
    <t>3,01</t>
  </si>
  <si>
    <t>LUVA EM PVC RIGIDO ROSCAVEL, DE 1 1/4", PARA ELETRODUTO</t>
  </si>
  <si>
    <t>2,19</t>
  </si>
  <si>
    <t>LUVA EM PVC RIGIDO ROSCAVEL, DE 1/2", PARA ELETRODUTO</t>
  </si>
  <si>
    <t>LUVA EM PVC RIGIDO ROSCAVEL, DE 1", PARA ELETRODUTO</t>
  </si>
  <si>
    <t>LUVA EM PVC RIGIDO ROSCAVEL, DE 2 1/2", PARA ELETRODUTO</t>
  </si>
  <si>
    <t>9,69</t>
  </si>
  <si>
    <t>LUVA EM PVC RIGIDO ROSCAVEL, DE 2", PARA ELETRODUTO</t>
  </si>
  <si>
    <t>LUVA EM PVC RIGIDO ROSCAVEL, DE 3/4", PARA ELETRODUTO</t>
  </si>
  <si>
    <t>LUVA EM PVC RIGIDO ROSCAVEL, DE 3", PARA ELETRODUTO</t>
  </si>
  <si>
    <t>13,01</t>
  </si>
  <si>
    <t>LUVA EM PVC RIGIDO ROSCAVEL, DE 4", PARA ELETRODUTO</t>
  </si>
  <si>
    <t>22,86</t>
  </si>
  <si>
    <t>LUVA PARA ELETRODUTO, EM ACO GALVANIZADO ELETROLITICO, DIAMETRO DE 100 MM (4")</t>
  </si>
  <si>
    <t>29,02</t>
  </si>
  <si>
    <t>LUVA PARA ELETRODUTO, EM ACO GALVANIZADO ELETROLITICO, DIAMETRO DE 15 MM (1/2")</t>
  </si>
  <si>
    <t>1,87</t>
  </si>
  <si>
    <t>LUVA PARA ELETRODUTO, EM ACO GALVANIZADO ELETROLITICO, DIAMETRO DE 20 MM (3/4")</t>
  </si>
  <si>
    <t>1,99</t>
  </si>
  <si>
    <t>LUVA PARA ELETRODUTO, EM ACO GALVANIZADO ELETROLITICO, DIAMETRO DE 25 MM (1")</t>
  </si>
  <si>
    <t>LUVA PARA ELETRODUTO, EM ACO GALVANIZADO ELETROLITICO, DIAMETRO DE 32 MM (1 1/4")</t>
  </si>
  <si>
    <t>4,10</t>
  </si>
  <si>
    <t>LUVA PARA ELETRODUTO, EM ACO GALVANIZADO ELETROLITICO, DIAMETRO DE 40 MM (1 1/2")</t>
  </si>
  <si>
    <t>5,94</t>
  </si>
  <si>
    <t>LUVA PARA ELETRODUTO, EM ACO GALVANIZADO ELETROLITICO, DIAMETRO DE 50 MM (2")</t>
  </si>
  <si>
    <t>8,28</t>
  </si>
  <si>
    <t>LUVA PARA ELETRODUTO, EM ACO GALVANIZADO ELETROLITICO, DIAMETRO DE 65 MM (2 1/2")</t>
  </si>
  <si>
    <t>LUVA PARA ELETRODUTO, EM ACO GALVANIZADO ELETROLITICO, DIAMETRO DE 80 MM (3")</t>
  </si>
  <si>
    <t>18,39</t>
  </si>
  <si>
    <t>LUVA PARA TUBO PEX, METALICO, PARA CONEXAO COM ANEL DESLIZANTE, DN 16 MM</t>
  </si>
  <si>
    <t>LUVA PARA TUBO PEX, METALICO, PARA CONEXAO COM ANEL DESLIZANTE, DN 20 MM</t>
  </si>
  <si>
    <t>10,29</t>
  </si>
  <si>
    <t>LUVA PARA TUBO PEX, METALICO, PARA CONEXAO COM ANEL DESLIZANTE, DN 25 MM</t>
  </si>
  <si>
    <t>LUVA PARA TUBO PEX, METALICO, PARA CONEXAO COM ANEL DESLIZANTE, DN 32 MM</t>
  </si>
  <si>
    <t>LUVA PARA TUBO PEX, PLASTICA, PARA CONEXAO COM CRIMPAGEM, DN 16 MM</t>
  </si>
  <si>
    <t>13,57</t>
  </si>
  <si>
    <t>LUVA PARA TUBO PEX, PLASTICA, PARA CONEXAO COM CRIMPAGEM, DN 20 MM</t>
  </si>
  <si>
    <t>19,63</t>
  </si>
  <si>
    <t>LUVA PARA TUBO PEX, PLASTICA, PARA CONEXAO COM CRIMPAGEM, DN 25 MM</t>
  </si>
  <si>
    <t>29,75</t>
  </si>
  <si>
    <t>LUVA PARA TUBO PEX, PLASTICA, PARA CONEXAO COM CRIMPAGEM, DN 32 MM</t>
  </si>
  <si>
    <t>44,71</t>
  </si>
  <si>
    <t>LUVA PASSANTE DE COBRE (REF 601) SEM ANEL DE SOLDA, BOLSA 15 MM</t>
  </si>
  <si>
    <t>3,15</t>
  </si>
  <si>
    <t>LUVA PASSANTE DE COBRE (REF 601) SEM ANEL DE SOLDA, BOLSA 22 MM</t>
  </si>
  <si>
    <t>7,43</t>
  </si>
  <si>
    <t>LUVA PASSANTE DE COBRE (REF 601) SEM ANEL DE SOLDA, BOLSA 28 MM</t>
  </si>
  <si>
    <t>LUVA PASSANTE DE COBRE (REF 601) SEM ANEL DE SOLDA, BOLSA 35 MM</t>
  </si>
  <si>
    <t>LUVA PASSANTE DE COBRE (REF 601) SEM ANEL DE SOLDA, BOLSA 42 MM</t>
  </si>
  <si>
    <t>41,14</t>
  </si>
  <si>
    <t>LUVA PASSANTE DE COBRE (REF 601) SEM ANEL DE SOLDA, BOLSA 54 MM</t>
  </si>
  <si>
    <t>63,13</t>
  </si>
  <si>
    <t>LUVA PASSANTE DE COBRE (REF 601) SEM ANEL DE SOLDA, BOLSA 66 MM</t>
  </si>
  <si>
    <t>LUVA PPR, SOLDAVEL, DN 110 MM, PARA AGUA QUENTE PREDIAL</t>
  </si>
  <si>
    <t>118,64</t>
  </si>
  <si>
    <t>LUVA PPR, SOLDAVEL, DN 20 MM, PARA AGUA QUENTE PREDIAL</t>
  </si>
  <si>
    <t>LUVA PPR, SOLDAVEL, DN 25 MM, PARA AGUA QUENTE PREDIAL</t>
  </si>
  <si>
    <t>2,60</t>
  </si>
  <si>
    <t>LUVA PPR, SOLDAVEL, DN 32 MM, PARA AGUA QUENTE PREDIAL</t>
  </si>
  <si>
    <t>LUVA PPR, SOLDAVEL, DN 40 MM, PARA AGUA QUENTE PREDIAL</t>
  </si>
  <si>
    <t>LUVA PPR, SOLDAVEL, DN 50 MM, PARA AGUA QUENTE PREDIAL</t>
  </si>
  <si>
    <t>LUVA PPR, SOLDAVEL, DN 63 MM, PARA AGUA QUENTE PREDIAL</t>
  </si>
  <si>
    <t>19,56</t>
  </si>
  <si>
    <t>LUVA PPR, SOLDAVEL, DN 75 MM, PARA AGUA QUENTE PREDIAL</t>
  </si>
  <si>
    <t>45,94</t>
  </si>
  <si>
    <t>LUVA PPR, SOLDAVEL, DN 90 MM, PARA AGUA QUENTE PREDIAL</t>
  </si>
  <si>
    <t>74,14</t>
  </si>
  <si>
    <t>LUVA PVC SOLDAVEL, 110 MM, PARA AGUA FRIA PREDIAL</t>
  </si>
  <si>
    <t>82,91</t>
  </si>
  <si>
    <t>LUVA PVC SOLDAVEL, 20 MM, PARA AGUA FRIA PREDIAL</t>
  </si>
  <si>
    <t>0,69</t>
  </si>
  <si>
    <t>LUVA PVC SOLDAVEL, 25 MM, PARA AGUA FRIA PREDIAL</t>
  </si>
  <si>
    <t>0,84</t>
  </si>
  <si>
    <t>LUVA PVC SOLDAVEL, 32 MM, PARA AGUA FRIA PREDIAL</t>
  </si>
  <si>
    <t>2,06</t>
  </si>
  <si>
    <t>LUVA PVC SOLDAVEL, 40 MM, PARA AGUA FRIA PREDIAL</t>
  </si>
  <si>
    <t>LUVA PVC SOLDAVEL, 50 MM, PARA AGUA FRIA PREDIAL</t>
  </si>
  <si>
    <t>4,93</t>
  </si>
  <si>
    <t>LUVA PVC SOLDAVEL, 60 MM, PARA AGUA FRIA PREDIAL</t>
  </si>
  <si>
    <t>LUVA PVC SOLDAVEL, 75 MM, PARA AGUA FRIA PREDIAL</t>
  </si>
  <si>
    <t>LUVA PVC SOLDAVEL, 85 MM, PARA AGUA FRIA PREDIAL</t>
  </si>
  <si>
    <t>51,11</t>
  </si>
  <si>
    <t>LUVA PVC, ROSCAVEL,  2 1/2",  AGUA FRIA PREDIAL</t>
  </si>
  <si>
    <t>24,85</t>
  </si>
  <si>
    <t>LUVA PVC, ROSCAVEL, 1 1/2",  AGUA FRIA PREDIAL</t>
  </si>
  <si>
    <t>LUVA PVC, ROSCAVEL, 1 1/4", AGUA FRIA PREDIAL</t>
  </si>
  <si>
    <t>LUVA PVC, ROSCAVEL, 2",  AGUA FRIA PREDIAL</t>
  </si>
  <si>
    <t>15,84</t>
  </si>
  <si>
    <t>LUVA PVC, ROSCAVEL, 3", AGUA FRIA PREDIAL</t>
  </si>
  <si>
    <t>LUVA RASPA DE COURO, CANO CURTO (PUNHO *7* CM)</t>
  </si>
  <si>
    <t>13,40</t>
  </si>
  <si>
    <t>LUVA ROSCAVEL, PVC, 1/2", AGUA FRIA PREDIAL</t>
  </si>
  <si>
    <t>LUVA ROSCAVEL, PVC, 1", AGUA FRIA PREDIAL</t>
  </si>
  <si>
    <t>LUVA ROSCAVEL, PVC, 3/4", AGUA FRIA PREDIAL</t>
  </si>
  <si>
    <t>LUVA SIMPLES, PVC PBA, JE, DN 100 / DE 110 MM, PARA REDE AGUA (NBR 10351)</t>
  </si>
  <si>
    <t>51,67</t>
  </si>
  <si>
    <t>LUVA SIMPLES, PVC PBA, JE, DN 50 / DE 60 MM, PARA REDE AGUA (NBR 10351)</t>
  </si>
  <si>
    <t>18,87</t>
  </si>
  <si>
    <t>LUVA SIMPLES, PVC PBA, JE, DN 75 / DE 85 MM, PARA REDE AGUA (NBR 10351)</t>
  </si>
  <si>
    <t>36,41</t>
  </si>
  <si>
    <t>LUVA SIMPLES, PVC SERIE R, 100 MM, PARA ESGOTO OU AGUAS PLUVIAIS PREDIAIS</t>
  </si>
  <si>
    <t>LUVA SIMPLES, PVC SERIE R, 150 MM, PARA ESGOTO OU AGUAS PLUVIAIS PREDIAIS</t>
  </si>
  <si>
    <t>43,70</t>
  </si>
  <si>
    <t>LUVA SIMPLES, PVC SERIE R, 40 MM, PARA ESGOTO OU AGUAS PLUVIAIS PREDIAIS</t>
  </si>
  <si>
    <t>5,46</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</si>
  <si>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</si>
  <si>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</si>
  <si>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</si>
  <si>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</si>
  <si>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31,09</t>
  </si>
  <si>
    <t>LUVA SIMPLES, PVC, SOLDAVEL, DN 40 MM, SERIE NORMAL, PARA ESGOTO PREDIAL</t>
  </si>
  <si>
    <t>1,35</t>
  </si>
  <si>
    <t>LUVA SIMPLES, PVC, SOLDAVEL, DN 50 MM, SERIE NORMAL, PARA ESGOTO PREDIAL</t>
  </si>
  <si>
    <t>LUVA SIMPLES, PVC, SOLDAVEL, DN 75 MM, SERIE NORMAL, PARA ESGOTO PREDIAL</t>
  </si>
  <si>
    <t>LUVA SOLDAVEL COM BUCHA DE LATAO, PVC, 20 MM X 1/2"</t>
  </si>
  <si>
    <t>5,49</t>
  </si>
  <si>
    <t>LUVA SOLDAVEL COM BUCHA DE LATAO, PVC, 25 MM X 1/2"</t>
  </si>
  <si>
    <t>5,82</t>
  </si>
  <si>
    <t>LUVA SOLDAVEL COM BUCHA DE LATAO, PVC, 25 MM X 3/4"</t>
  </si>
  <si>
    <t>LUVA SOLDAVEL COM BUCHA DE LATAO, PVC, 32 MM X 1"</t>
  </si>
  <si>
    <t>19,68</t>
  </si>
  <si>
    <t>LUVA SOLDAVEL COM ROSCA, PVC, 20 MM X 1/2", PARA AGUA FRIA PREDIAL</t>
  </si>
  <si>
    <t>LUVA SOLDAVEL COM ROSCA, PVC, 25 MM X 1/2", PARA AGUA FRIA PREDIAL</t>
  </si>
  <si>
    <t>LUVA SOLDAVEL COM ROSCA, PVC, 25 MM X 3/4", PARA AGUA FRIA PREDIAL</t>
  </si>
  <si>
    <t>1,74</t>
  </si>
  <si>
    <t>LUVA SOLDAVEL COM ROSCA, PVC, 32 MM X 1", PARA AGUA FRIA PREDIAL</t>
  </si>
  <si>
    <t>LUVA SOLDAVEL COM ROSCA, PVC, 40 MM X 1 1/4", PARA AGUA FRIA PREDIAL</t>
  </si>
  <si>
    <t>LUVA SOLDAVEL COM ROSCA, PVC, 50 MM X 1 1/2", PARA AGUA FRIA PREDIAL</t>
  </si>
  <si>
    <t>LUVA, PEAD PE 100,  DE 400 MM, PARA ELETROFUSAO</t>
  </si>
  <si>
    <t>3.178,65</t>
  </si>
  <si>
    <t>LUVA, PEAD PE 100,  DE 63 MM, PARA ELETROFUSAO</t>
  </si>
  <si>
    <t>30,57</t>
  </si>
  <si>
    <t>LUVA, PEAD PE 100, DE 125 MM, PARA ELETROFUSAO</t>
  </si>
  <si>
    <t>LUVA, PEAD PE 100, DE 20 MM, PARA ELETROFUSAO</t>
  </si>
  <si>
    <t>14,05</t>
  </si>
  <si>
    <t>LUVA, PEAD PE 100, DE 200 MM, PARA ELETROFUSAO</t>
  </si>
  <si>
    <t>251,36</t>
  </si>
  <si>
    <t>LUVA, PEAD PE 100, DE 32 MM, PARA ELETROFUSAO</t>
  </si>
  <si>
    <t>15,14</t>
  </si>
  <si>
    <t>MACANETA ALAVANCA RETA OCA, EM ZAMAC COM ACABAMENTO CROMADO, COMPRIMENTO APROX DE 15 CM</t>
  </si>
  <si>
    <t>43,40</t>
  </si>
  <si>
    <t>MACANETA ALAVANCA, RETA SIMPLES / OCA, CROMADA, COMPRIMENTO DE 10 A 16 CM, ACABAMENTO PADRAO POPULAR - SOMENTE MACANETAS</t>
  </si>
  <si>
    <t>MACANETA BOLA, EM ZAMAC COM ACABAMENTO CROMADO, DIAMETRO DE APROX 2 1/2"</t>
  </si>
  <si>
    <t>72,95</t>
  </si>
  <si>
    <t>MACARICO DE SOLDA 201 PARA EXTENSAO GLP OU ACETILENO</t>
  </si>
  <si>
    <t>119,36</t>
  </si>
  <si>
    <t>MACARIQUEIRO</t>
  </si>
  <si>
    <t>13,81</t>
  </si>
  <si>
    <t>MACARIQUEIRO (MENSALISTA)</t>
  </si>
  <si>
    <t>2.449,88</t>
  </si>
  <si>
    <t>MADEIRA ROLICA TRATADA, D = 12 A 15 CM, H = 3,00 M, EM EUCALIPTO OU EQUIVALENTE DA REGIAO</t>
  </si>
  <si>
    <t>28,05</t>
  </si>
  <si>
    <t>MADEIRA ROLICA TRATADA, D = 16 A 20 CM, H = 6,00 M, EM EUCALIPTO OU EQUIVALENTE DA REGIAO</t>
  </si>
  <si>
    <t>56,66</t>
  </si>
  <si>
    <t>MADEIRA ROLICA TRATADA, D = 25 A 29 CM, H = 6,50 M, EM EUCALIPTO OU EQUIVALENTE DA REGIAO</t>
  </si>
  <si>
    <t>150,31</t>
  </si>
  <si>
    <t>MADEIRA ROLICA TRATADA, D = 30 A 34 CM, H = 6,50 M, EM EUCALIPTO OU EQUIVALENTE DA REGIAO</t>
  </si>
  <si>
    <t>218,97</t>
  </si>
  <si>
    <t>MADEIRA SERRADA EM PINUS, MISTA OU EQUIVALENTE DA REGIAO - BRUTA</t>
  </si>
  <si>
    <t>1.844,73</t>
  </si>
  <si>
    <t>MANGOTE DE SEGURANCA EM RASPA DE COURO</t>
  </si>
  <si>
    <t>29,78</t>
  </si>
  <si>
    <t>MANGUEIRA CRISTAL PARA NIVEL, LISA, PVC TRANSPARENTE, 3/8" X1,5 MM</t>
  </si>
  <si>
    <t>3,36</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</si>
  <si>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</si>
  <si>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</si>
  <si>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</si>
  <si>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17,06</t>
  </si>
  <si>
    <t>MANGUEIRA CRISTAL, LISA, PVC TRANSPARENTE, 1/2" X 2 MM</t>
  </si>
  <si>
    <t>MANGUEIRA CRISTAL, LISA, PVC TRANSPARENTE, 1/4" X1 MM</t>
  </si>
  <si>
    <t>1,31</t>
  </si>
  <si>
    <t>MANGUEIRA CRISTAL, LISA, PVC TRANSPARENTE, 1/4" X1,5 MM</t>
  </si>
  <si>
    <t>2,20</t>
  </si>
  <si>
    <t>MANGUEIRA CRISTAL, LISA, PVC TRANSPARENTE, 3/4" X 2 MM</t>
  </si>
  <si>
    <t>7,02</t>
  </si>
  <si>
    <t>MANGUEIRA DE INCENDIO, TIPO 1, DE 1 1/2", COMPRIMENTO = 15 M, TECIDO EM FIO DE POLIESTER E TUBO INTERNO EM BORRACHA SINTETICA, COM UNIOES ENGATE RAPIDO</t>
  </si>
  <si>
    <t>350,00</t>
  </si>
  <si>
    <t>MANGUEIRA DE INCENDIO, TIPO 1, DE 1 1/2", COMPRIMENTO = 20 M, TECIDO EM FIO DE POLIESTER E TUBO INTERNO EM BORRACHA SINTETICA, COM UNIOES ENGATE RAPIDO</t>
  </si>
  <si>
    <t>431,43</t>
  </si>
  <si>
    <t>MANGUEIRA DE INCENDIO, TIPO 1, DE 1 1/2", COMPRIMENTO = 25 M, TECIDO EM FIO DE POLIESTER E TUBO INTERNO EM BORRACHA SINTETICA, COM UNIOES ENGATE RAPIDO</t>
  </si>
  <si>
    <t>537,12</t>
  </si>
  <si>
    <t>MANGUEIRA DE INCENDIO, TIPO 1, DE 1 1/2", COMPRIMENTO = 30 M, TECIDO EM FIO DE POLIESTER E TUBO INTERNO EM BORRACHA SINTETICA, COM UNIOES ENGATE RAPIDO</t>
  </si>
  <si>
    <t>573,51</t>
  </si>
  <si>
    <t>MANGUEIRA DE INCENDIO, TIPO 2, DE 1 1/2", COMPRIMENTO = 15 M, TECIDO EM FIO DE POLIESTER E TUBO INTERNO EM BORRACHA SINTETICA, COM UNIOES ENGATE RAPIDO</t>
  </si>
  <si>
    <t>518,06</t>
  </si>
  <si>
    <t>MANGUEIRA DE INCENDIO, TIPO 2, DE 1 1/2", COMPRIMENTO = 20 M, TECIDO EM FIO DE POLIESTER E TUBO INTERNO EM BORRACHA SINTETICA, COM UNIOES</t>
  </si>
  <si>
    <t>617,69</t>
  </si>
  <si>
    <t>MANGUEIRA DE INCENDIO, TIPO 2, DE 1 1/2", COMPRIMENTO = 25 M, TECIDO EM FIO DE POLIESTER E TUBO INTERNO EM BORRACHA SINTETICA, COM UNIOES</t>
  </si>
  <si>
    <t>623,76</t>
  </si>
  <si>
    <t>MANGUEIRA DE INCENDIO, TIPO 2, DE 1 1/2", COMPRIMENTO = 30 M, TECIDO EM FIO DE POLIESTER E TUBO INTERNO EM BORRACHA SINTETICA, COM UNIOES</t>
  </si>
  <si>
    <t>814,35</t>
  </si>
  <si>
    <t>MANGUEIRA DE INCENDIO, TIPO 2, DE 2 1/2", COMPRIMENTO = 15 M, TECIDO EM FIO DE POLIESTER E TUBO INTERNO EM BORRACHA SINTETICA, COM UNIOES ENGATE RAPIDO</t>
  </si>
  <si>
    <t>694,80</t>
  </si>
  <si>
    <t>MANGUEIRA DE INCENDIO, TIPO 2, DE 2 1/2", COMPRIMENTO = 20 M, TECIDO EM FIO DE POLIESTER E TUBO INTERNO EM BORRACHA SINTETICA, COM UNIOES</t>
  </si>
  <si>
    <t>875,00</t>
  </si>
  <si>
    <t>MANGUEIRA DE INCENDIO, TIPO 2, DE 2 1/2", COMPRIMENTO = 25 M, TECIDO EM FIO DE POLIESTER E TUBO INTERNO EM BORRACHA SINTETICA, COM UNIOES ENGATE RAPIDO</t>
  </si>
  <si>
    <t>1.063,86</t>
  </si>
  <si>
    <t>MANGUEIRA DE INCENDIO, TIPO 2, DE 2 1/2", COMPRIMENTO = 30 M, TECIDO EM FIO DE POLIESTER E TUBO INTERNO EM BORRACHA SINTETICA, COM UNIOES ENGATE RAPIDO</t>
  </si>
  <si>
    <t>1.212,87</t>
  </si>
  <si>
    <t>MANGUEIRA DE PVC FLEXIVEL,TIPO FLAT/ACHATADA, COR LARANJA, D = 1 1/2" (40 MM), PARA CONDUCAO DE AGUA, SERVICOS LEVES E MEDIOS</t>
  </si>
  <si>
    <t>20,31</t>
  </si>
  <si>
    <t>MANGUEIRA PARA GAS - GLP, PVC, TRANCADA, DIAMETRO DE 3/8", COMPRIMENTO DE 1M (NORMATIZADA)</t>
  </si>
  <si>
    <t>MANIPULADOR TELESCOPICO, POTENCIA DE 101 HP, CAPACIDADE DE CARGA DE 3.500 KG, ALTURA MAXIMA DE ELEVACAO DE 12 M</t>
  </si>
  <si>
    <t>519.087,13</t>
  </si>
  <si>
    <t>MANIPULADOR TELESCOPICO, POTENCIA DE 85 HP, CAPACIDADE DE CARGA DE 3.500 KG, ALTURA MAXIMA DE ELEVACAO DE 12,3 M</t>
  </si>
  <si>
    <t>461.495,00</t>
  </si>
  <si>
    <t>MANOMETRO COM CAIXA EM ACO PINTADO, ESCALA *10* KGF/CM2 (*10* BAR), DIAMETRO NOMINAL DE *63* MM, CONEXAO DE 1/4"</t>
  </si>
  <si>
    <t>88,26</t>
  </si>
  <si>
    <t>MANOMETRO COM CAIXA EM ACO PINTADO, ESCALA *10* KGF/CM2 (*10* BAR), DIAMETRO NOMINAL DE 100 MM, CONEXAO DE 1/2"</t>
  </si>
  <si>
    <t>140,00</t>
  </si>
  <si>
    <t>MANTA ALUMINIZADA NAS DUAS FACES, PARA SUBCOBERTURA,  E = *2* MM</t>
  </si>
  <si>
    <t>MANTA ALUMINIZADA 1 FACE PARA SUBCOBERTURA, E = *1* MM</t>
  </si>
  <si>
    <t>6,30</t>
  </si>
  <si>
    <t>MANTA ANTIRRUIDO DE POLIESTER (PET) PARA CONTRAPISO E = *8* MM</t>
  </si>
  <si>
    <t>24,78</t>
  </si>
  <si>
    <t>MANTA ASFALTICA ELASTOMERICA EM POLIESTER ALUMINIZADA 3 MM, TIPO III, CLASSE B (NBR 9952)</t>
  </si>
  <si>
    <t>MANTA ASFALTICA ELASTOMERICA EM POLIESTER 3 MM, TIPO III, CLASSE B, ACABAMENTO PP (NBR 9952)</t>
  </si>
  <si>
    <t>51,01</t>
  </si>
  <si>
    <t>MANTA ASFALTICA ELASTOMERICA EM POLIESTER 4 MM, TIPO III, CLASSE B, ACABAMENTO PP (NBR 9952)</t>
  </si>
  <si>
    <t>62,64</t>
  </si>
  <si>
    <t>MANTA ASFALTICA ELASTOMERICA EM POLIESTER 5 MM, TIPO III, CLASSE B, ACABAMENTO PP (NBR 9952)</t>
  </si>
  <si>
    <t>91,14</t>
  </si>
  <si>
    <t>MANTA ASFALTICA ELASTOMERICA TIPO GLASS 3 MM, TIPO II, CLASSE C, ACABAMENTO PP (NBR 9952)</t>
  </si>
  <si>
    <t>36,00</t>
  </si>
  <si>
    <t>MANTA DE BORRACHA ANTIRRUIDO 5 MM</t>
  </si>
  <si>
    <t>14,53</t>
  </si>
  <si>
    <t>MANTA DE POLIETILENO EXPANDIDO (PEBD) ANTICHAMAS, E = 8 MM</t>
  </si>
  <si>
    <t>9,23</t>
  </si>
  <si>
    <t>MANTA DE POLIETILENO EXPANDIDO (PEBD), E = 5 MM</t>
  </si>
  <si>
    <t>5,93</t>
  </si>
  <si>
    <t>MANTA DE POLIETILENO EXPANDIDO, COM 1 FACE METALIZADA PARA SUBCOBERTURA,  E = *5* MM</t>
  </si>
  <si>
    <t>MANTA GEOTEXTIL TECIDO DE LAMINETES DE POLIPROPILENO, RESISTENCIA A TRACAO = *25* KN/M</t>
  </si>
  <si>
    <t>22,64</t>
  </si>
  <si>
    <t>MANTA LIQUIDA DE BASE ASFALTICA MODIFICADA COM A ADICAO DE ELASTOMEROS DILUIDOS EM SOLVENTE ORGANICO, APLICACAO A FRIO (MEMBRANA IMPERMEABILIZANTE ASFASTICA)</t>
  </si>
  <si>
    <t>32,84</t>
  </si>
  <si>
    <t>MANTA TERMOPLASTICA, PEAD, GEOMEMBRANA LISA, E = 0,50 MM ( NBR 15352)</t>
  </si>
  <si>
    <t>16,04</t>
  </si>
  <si>
    <t>MANTA TERMOPLASTICA, PEAD, GEOMEMBRANA LISA, E = 0,75 MM ( NBR 15352)</t>
  </si>
  <si>
    <t>24,21</t>
  </si>
  <si>
    <t>MANTA TERMOPLASTICA, PEAD, GEOMEMBRANA LISA, E = 0,80 MM ( NBR 15352)</t>
  </si>
  <si>
    <t>25,69</t>
  </si>
  <si>
    <t>MANTA TERMOPLASTICA, PEAD, GEOMEMBRANA LISA, E = 1,00 MM ( NBR 15352)</t>
  </si>
  <si>
    <t>32,12</t>
  </si>
  <si>
    <t>MANTA TERMOPLASTICA, PEAD, GEOMEMBRANA LISA, E = 1,50 MM ( NBR 15352)</t>
  </si>
  <si>
    <t>48,16</t>
  </si>
  <si>
    <t>MANTA TERMOPLASTICA, PEAD, GEOMEMBRANA LISA, E = 2,00 MM ( NBR 15352)</t>
  </si>
  <si>
    <t>64,52</t>
  </si>
  <si>
    <t>MANTA TERMOPLASTICA, PEAD, GEOMEMBRANA LISA, E = 2,50 MM ( NBR 15352)</t>
  </si>
  <si>
    <t>80,12</t>
  </si>
  <si>
    <t>MANTA TERMOPLASTICA, PEAD, GEOMEMBRANA TEXTURIZADA EM AMBAS AS FACES, E = 0,50 MM (NBR 15352)</t>
  </si>
  <si>
    <t>MANTA TERMOPLASTICA, PEAD, GEOMEMBRANA TEXTURIZADA EM AMBAS AS FACES, E = 0,75 MM (NBR 15352)</t>
  </si>
  <si>
    <t>25,24</t>
  </si>
  <si>
    <t>MANTA TERMOPLASTICA, PEAD, GEOMEMBRANA TEXTURIZADA EM AMBAS AS FACES, E = 0,80 MM (NBR 15352)</t>
  </si>
  <si>
    <t>MANTA TERMOPLASTICA, PEAD, GEOMEMBRANA TEXTURIZADA EM AMBAS AS FACES, E = 1,00 MM (NBR 15352)</t>
  </si>
  <si>
    <t>35,13</t>
  </si>
  <si>
    <t>MANTA TERMOPLASTICA, PEAD, GEOMEMBRANA TEXTURIZADA EM AMBAS AS FACES, E = 1,50 MM (NBR 15352)</t>
  </si>
  <si>
    <t>52,01</t>
  </si>
  <si>
    <t>MANTA TERMOPLASTICA, PEAD, GEOMEMBRANA TEXTURIZADA EM AMBAS AS FACES, E = 2,00 MM (NBR 15352)</t>
  </si>
  <si>
    <t>70,29</t>
  </si>
  <si>
    <t>MANTA TERMOPLASTICA, PEAD, GEOMEMBRANA TEXTURIZADA EM AMBAS AS FACES, E = 2,50 MM (NBR 15352)</t>
  </si>
  <si>
    <t>87,66</t>
  </si>
  <si>
    <t>MAQUINA DE 40 MM PARA FECHADURA DE EMBUTIR EXTERNA, EM ACO INOX</t>
  </si>
  <si>
    <t>30,47</t>
  </si>
  <si>
    <t>MAQUINA DE 40 MM PARA FECHADURA, PARA PORTA DE BANHEIRO, EM ACO INOX</t>
  </si>
  <si>
    <t>27,56</t>
  </si>
  <si>
    <t>MAQUINA DE 40 MM PARA FECHADURA, PARA PORTA INTERNA, EM ACO INOX</t>
  </si>
  <si>
    <t>MAQUINA DE 55 MM PARA FECHADURA DE EMBUTIR EXTERNA, EM ACO INOX</t>
  </si>
  <si>
    <t>52,28</t>
  </si>
  <si>
    <t>MAQUINA DE 55 MM PARA FECHADURA, PARA PORTA DE BANHEIRO, EM ACO INOX</t>
  </si>
  <si>
    <t>39,90</t>
  </si>
  <si>
    <t>MAQUINA DE 55 MM PARA FECHADURA, PARA PORTA INTERNA, EM ACO INOX</t>
  </si>
  <si>
    <t>MAQUINA DEMARCADORA DE FAIXA DE TRAFEGO A FRIO, AUTOPROPELIDA, MOTOR DIESEL 38 HP</t>
  </si>
  <si>
    <t>750.683,68</t>
  </si>
  <si>
    <t>MAQUINA EXTRUSORA DE CONCRETO PARA GUIAS E SARJETAS, COM MOTOR A DIESEL DE 14 CV</t>
  </si>
  <si>
    <t>62.690,20</t>
  </si>
  <si>
    <t>MAQUINA MANUAL TIPO PRENSA PARA PRODUCAO DE BLOCOS E PAVIMENTOS DE CONCRETO, COM MOTOR ELETRICO TRIFASICO PARA VIBRACAO, POTENCIA TOTAL INSTALADA DE 1,5 KW</t>
  </si>
  <si>
    <t>26.243,78</t>
  </si>
  <si>
    <t>MAQUINA PARA CORTE COM DISCO ABRASIVO DE DIAMETRO DE 18'' (450 MM), COM MOTOR ELETRICO TRIFASICO DE 10 CV</t>
  </si>
  <si>
    <t>18.308,68</t>
  </si>
  <si>
    <t>MAQUINA TIPO PRENSA HIDRAULICA, PARA FABRICACAO DE TUBOS DE CONCRETO PARA AGUAS PLUVIAIS, DN 200 A DN 600 MM X 1000 MM DE COMPRIMENTO, COM MOTOR PRINCIPAL DE 20 CV</t>
  </si>
  <si>
    <t>260.471,99</t>
  </si>
  <si>
    <t>MAQUINA TIPO VASO/TANQUE/JATO DE PRESSAO PORTATIL PARA JATEAMENTO, CONTROLE AUTOMATICO E REMOTO, CAMARA DE 1 SAIDA, 280 L, DIAM. *670* MM, BICO JATO CURTO VENTURI DE 5/16", MANGUEIRA DE 1" DE 10 M, COMPLETA (VALVULAS POP UP E DOSADORA, FUNDO CONICO ETC)</t>
  </si>
  <si>
    <t>25.604,76</t>
  </si>
  <si>
    <t>MAQUINA TRANSFORMADORA MONOFASICA PARA SOLDA ELETRICA, TENSAO DE 220 V, FREQUENCIA DE 60 HZ, FAIXA DE CORRENTE ENTRE 80 A (+/- 10 A) E 250 A, POTENCIA ENTRE 14,00 KVA E 15,0 KVA, CICLO DE TRABALHO ENTRE 10% E 20% A 250 A</t>
  </si>
  <si>
    <t>861,47</t>
  </si>
  <si>
    <t>MARCENEIRO</t>
  </si>
  <si>
    <t>MARCENEIRO (MENSALISTA)</t>
  </si>
  <si>
    <t>2.474,43</t>
  </si>
  <si>
    <t>MARMORISTA / GRANITEIRO</t>
  </si>
  <si>
    <t>MARMORISTA / GRANITEIRO (MENSALISTA)</t>
  </si>
  <si>
    <t>2.475,16</t>
  </si>
  <si>
    <t>MARTELO DE SOLDADOR/PICADOR DE SOLDA</t>
  </si>
  <si>
    <t>28,99</t>
  </si>
  <si>
    <t>MARTELO DEMOLIDOR ELETRICO, COM POTENCIA DE 2.000 W, FREQUENCIA DE 1.000 IMPACTOS POR MINUTO, FORÇA DE IMPACTO ENTRE 60 E 65 J, PESO DE 30 KG</t>
  </si>
  <si>
    <t>11.617,00</t>
  </si>
  <si>
    <t>MARTELO DEMOLIDOR PNEUMATICO MANUAL, COM REDUCAO DE VIBRACAO, PESO DE 21 KG</t>
  </si>
  <si>
    <t>21.658,46</t>
  </si>
  <si>
    <t>MARTELO DEMOLIDOR PNEUMATICO MANUAL, COM REDUCAO DE VIBRACAO, PESO DE 31,5 KG</t>
  </si>
  <si>
    <t>24.923,36</t>
  </si>
  <si>
    <t>MARTELO DEMOLIDOR PNEUMATICO MANUAL, PADRAO, PESO DE 32 KG</t>
  </si>
  <si>
    <t>23.539,74</t>
  </si>
  <si>
    <t>MARTELO DEMOLIDOR PNEUMATICO MANUAL, PESO  DE 28 KG, COM SILENCIADOR</t>
  </si>
  <si>
    <t>26.485,41</t>
  </si>
  <si>
    <t>MARTELO PERFURADOR PNEUMATICO MANUAL, DE SUPERFICIE, COM AVANCO DE COLUNA, PESO DE 22 KG</t>
  </si>
  <si>
    <t>48.734,97</t>
  </si>
  <si>
    <t>MARTELO PERFURADOR PNEUMATICO MANUAL, HASTE 25 X 75 MM, 21 KG</t>
  </si>
  <si>
    <t>27.256,23</t>
  </si>
  <si>
    <t>MARTELO PERFURADOR PNEUMATICO MANUAL, PESO DE 25 KG, COM SILENCIADOR</t>
  </si>
  <si>
    <t>26.742,53</t>
  </si>
  <si>
    <t>MASCARA DE SEGURANCA PARA SOLDA COM ESCUDO DE CELERON E CARNEIRA DE PLASTICO COM REGULAGEM</t>
  </si>
  <si>
    <t>40,20</t>
  </si>
  <si>
    <t>MASSA DE REJUNTE EM PO PARA DRYWALL, A BASE DE GESSO, SECAGEM RAPIDA, PARA TRATAMENTO DE JUNTAS DE CHAPA DE GESSO (NECESSITA ADICAO DE AGUA)</t>
  </si>
  <si>
    <t>3,69</t>
  </si>
  <si>
    <t>MASSA DE REJUNTE PRONTA PARA TRATAMENTO DE JUNTAS DE CHAPA DE GESSO PARA DRYWALL, SEM ADICAO DE AGUA</t>
  </si>
  <si>
    <t>2,65</t>
  </si>
  <si>
    <t>MASSA EPOXI BICOMPONENTE (MASSA + CATALIZADOR)</t>
  </si>
  <si>
    <t>50,71</t>
  </si>
  <si>
    <t>MASSA EPOXI BICOMPONENTE PARA REPAROS</t>
  </si>
  <si>
    <t>233,71</t>
  </si>
  <si>
    <t>MASSA PARA TEXTURA LISA DE BASE ACRILICA, USO INTERNO E EXTERNO</t>
  </si>
  <si>
    <t>7,72</t>
  </si>
  <si>
    <t>MASSA PARA TEXTURA RUSTICA DE BASE ACRILICA, COR BRANCA, USO INTERNO E EXTERNO</t>
  </si>
  <si>
    <t>7,78</t>
  </si>
  <si>
    <t>MASSA PARA VIDRO</t>
  </si>
  <si>
    <t>12,37</t>
  </si>
  <si>
    <t>38,23</t>
  </si>
  <si>
    <t>MASTRO SIMPLES GALVANIZADO DIAMETRO NOMINAL 1 1/2"</t>
  </si>
  <si>
    <t>53,47</t>
  </si>
  <si>
    <t>MASTRO SIMPLES GALVANIZADO DIAMETRO NOMINAL 2"</t>
  </si>
  <si>
    <t>MASTRO TELESCOPICO DE 4 METROS (3 M X DN= 2" + 1 M X DN= 1 1/2")</t>
  </si>
  <si>
    <t>426,81</t>
  </si>
  <si>
    <t>MASTRO TELESCOPICO GALVANIZADO 5 METROS (3 M X DN= 2" + 2 M X DN= 1 1/2")</t>
  </si>
  <si>
    <t>447,13</t>
  </si>
  <si>
    <t>MASTRO TELESCOPICO GALVANIZADO 6 METROS (3 M X DN= 2" + 3 M X DN= 1Â½")</t>
  </si>
  <si>
    <t>432,80</t>
  </si>
  <si>
    <t>MASTRO TELESCOPICO GALVANIZADO 7 METROS (6 M X DN= 2" + 1 M X DN= 1 1/2")</t>
  </si>
  <si>
    <t>587,44</t>
  </si>
  <si>
    <t>MASTRO TELESCOPICO GALVANIZADO 9 METROS (6 M X DN= 2" + 3 M X DN= 1 1/2")</t>
  </si>
  <si>
    <t>730,99</t>
  </si>
  <si>
    <t>MATERIAL FILTRANTE (PEDREGULHO) 0,6 A 25,46 MM (POSTO PEDREIRA/FORNECEDOR, SEM FRETE)</t>
  </si>
  <si>
    <t>1.654,43</t>
  </si>
  <si>
    <t>MATERIAL FILTRANTE (PEDREGULHO) 38 A 25,4 MM (POSTO PEDREIRA/FORNECEDOR, SEM FRETE)</t>
  </si>
  <si>
    <t>MECANICO DE EQUIPAMENTOS PESADOS</t>
  </si>
  <si>
    <t>MECANICO DE EQUIPAMENTOS PESADOS (MENSALISTA)</t>
  </si>
  <si>
    <t>2.743,53</t>
  </si>
  <si>
    <t>MECANICO DE REFRIGERACAO</t>
  </si>
  <si>
    <t>MECANICO DE REFRIGERACAO (MENSALISTA)</t>
  </si>
  <si>
    <t>2.754,74</t>
  </si>
  <si>
    <t>MEDIDOR DE NIVEL ESTATICO E DINAMICO PARA POCO, COMPRIMENTO DE 200 M</t>
  </si>
  <si>
    <t>2.536,84</t>
  </si>
  <si>
    <t>MEIA CANA DE MADEIRA CEDRINHO OU EQUIVALENTE DA REGIAO, ACABAMENTO PARA FORRO PAULISTA, *2,5 X 2,5* CM</t>
  </si>
  <si>
    <t>4,75</t>
  </si>
  <si>
    <t>MEIA CANA DE MADEIRA PINUS OU EQUIVALENTE DA REGIAO, ACABAMENTO PARA FORRO PAULISTA, *2,5 X 2,5* CM</t>
  </si>
  <si>
    <t>2,87</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</si>
  <si>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</si>
  <si>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</si>
  <si>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</si>
  <si>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</si>
  <si>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</si>
  <si>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</si>
  <si>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</si>
  <si>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</si>
  <si>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</si>
  <si>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</si>
  <si>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DE VEDACAO DE CONCRETO 14 X 19 X 19 CM (CLASSE C - NBR 6136)</t>
  </si>
  <si>
    <t>1,82</t>
  </si>
  <si>
    <t>MEIO BLOCO DE VEDACAO DE CONCRETO 19 X 19 X 19 CM (CLASSE C - NBR 6136)</t>
  </si>
  <si>
    <t>MEIO BLOCO DE VEDACAO DE CONCRETO 9 X 19 X 19 CM (CLASSE C - NBR 6136)</t>
  </si>
  <si>
    <t>MEIO BLOCO ESTRUTURAL CERAMICO 14 X 19 X 14 CM, 6,0 MPA (NBR 15270)</t>
  </si>
  <si>
    <t>1,71</t>
  </si>
  <si>
    <t>MEIO BLOCO ESTRUTURAL CERAMICO 14 X 19 X 19 CM, 6,0 MPA (NBR 15270)</t>
  </si>
  <si>
    <t>MEIO-FIO OU GUIA DE CONCRETO PRE MOLDADO, COMP 1 M, *30 X 10/12* CM (H X L1/L2)</t>
  </si>
  <si>
    <t>34,87</t>
  </si>
  <si>
    <t>MEIO-FIO OU GUIA DE CONCRETO PRE MOLDADO, COMP 80 CM, *30 X 10/10* (H X L1/L2)</t>
  </si>
  <si>
    <t>MEIO-FIO OU GUIA DE CONCRETO PRE-MOLDADO, COMP *39* CM, *19 X 6,5/6,5* CM (H X L1/L2)</t>
  </si>
  <si>
    <t>MEIO-FIO OU GUIA DE CONCRETO PRE-MOLDADO, COMP 1 M, *20 X 12/15* CM (H X L1/L2)</t>
  </si>
  <si>
    <t>31,57</t>
  </si>
  <si>
    <t>MEIO-FIO OU GUIA DE CONCRETO PRE-MOLDADO, COMP 80 CM, *25 X 08/08* CM (H X L1/L2)</t>
  </si>
  <si>
    <t>21,60</t>
  </si>
  <si>
    <t>MEIO-FIO OU GUIA DE CONCRETO PRE-MOLDADO, TIPO CHAPEU PARA BOCA DE LOBO,  DIMENSOES *1,20* X 0,15 X 0,30 M</t>
  </si>
  <si>
    <t>49,33</t>
  </si>
  <si>
    <t>MEIO-FIO OU GUIA DE CONCRETO, PRE-MOLDADO, COMP 1 M, *30 X 12/15* CM (H X L1/L2)</t>
  </si>
  <si>
    <t>MEIO-FIO OU GUIA DE CONCRETO, PRE-MOLDADO, COMP 1 M, *30 X 15* CM (H X L)</t>
  </si>
  <si>
    <t>MEIO-FIO OU GUIA DE CONCRETO, PRE-MOLDADO, COMP 80 CM, *45 X 12/18* CM (H X L1/L2)</t>
  </si>
  <si>
    <t>43,41</t>
  </si>
  <si>
    <t>MEMBRANA IMPERMEABILIZANTE A BASE DE POLIUREIA, BICOMPONENTE, APLICACAO A FRIO</t>
  </si>
  <si>
    <t>66,17</t>
  </si>
  <si>
    <t>MEMBRANA IMPERMEABILIZANTE A BASE DE POLIURETANO</t>
  </si>
  <si>
    <t>44,91</t>
  </si>
  <si>
    <t>MEMBRANA IMPERMEABILIZANTE ACRILICA MONOCOMPONENTE</t>
  </si>
  <si>
    <t>17,39</t>
  </si>
  <si>
    <t>MESA VIBRATORIA COM DIMENSOES DE 2,0 X 1,0 M, COM MOTOR ELETRICO DE 2 POLOS E POTENCIA DE 3 CV</t>
  </si>
  <si>
    <t>8.968,10</t>
  </si>
  <si>
    <t>MESTRE DE OBRAS</t>
  </si>
  <si>
    <t>27,73</t>
  </si>
  <si>
    <t>MESTRE DE OBRAS (MENSALISTA)</t>
  </si>
  <si>
    <t>4.915,45</t>
  </si>
  <si>
    <t>METACAULIM DE ALTA REATIVIDADE/CAULIM CALCINADO</t>
  </si>
  <si>
    <t>MICRO-TRATOR CORTADOR DE GRAMA COM LARGURA DO CORTE DE 107 CM, COM  2 LAMINAS E DESCARTE LATERAL</t>
  </si>
  <si>
    <t>16.739,00</t>
  </si>
  <si>
    <t>MICROESFERAS DE VIDRO PARA SINALIZACAO HORIZONTAL VIARIA, TIPO I-B (PREMIX) - NBR 16184</t>
  </si>
  <si>
    <t>MICROESFERAS DE VIDRO PARA SINALIZACAO HORIZONTAL VIARIA, TIPO II-A (DROP-ON) - NBR 16184</t>
  </si>
  <si>
    <t>MICTORIO COLETIVO ACO INOX (AISI 304), E = 0,8 MM, DE *100 X 40 X 30* CM (C X A X P)</t>
  </si>
  <si>
    <t>693,94</t>
  </si>
  <si>
    <t>MICTORIO COLETIVO ACO INOX (AISI 304), E = 0,8 MM, DE *100 X 50 X 35* CM (C X A X P)</t>
  </si>
  <si>
    <t>827,83</t>
  </si>
  <si>
    <t>MICTORIO INDICUDUAL, SIFONADO, LOUCA BRANCA, SEM COMPLEMENTOS</t>
  </si>
  <si>
    <t>289,89</t>
  </si>
  <si>
    <t>MICTORIO INDIVIDUAL ACO INOX (AISI 304), E = 0,8 MM, DE *50  X 45  X 35* (C X A X P)</t>
  </si>
  <si>
    <t>914,94</t>
  </si>
  <si>
    <t>MICTORIO INDIVIDUAL, SIFONADO, VALVULA EMBUTIDA, DE LOUCA BRANCA, SEM COMPLEMENTOS - PADRAO ALTO</t>
  </si>
  <si>
    <t>715,19</t>
  </si>
  <si>
    <t>MINICAPTOR, EM ACO GALVANIZADO A FOGO, FIXACAO COM ROSCA SOBERBA OU MECANICA, H=600 MM X DN=10 MM</t>
  </si>
  <si>
    <t>10,88</t>
  </si>
  <si>
    <t>MINICAPTOR, EM ACO GALVANIZADO A FOGO, FIXACAO HORIZONTAL COM BANDEIRA A 20 CM, H=600 MM E X DN=10 MM</t>
  </si>
  <si>
    <t>14,86</t>
  </si>
  <si>
    <t>MINICAPTOR, EM ACO GALVANIZADO A FOGO, FIXACAO HORIZONTAL DE 1 FUROS, SEM BANDEIRA, H=300 MM X DN=10 MM</t>
  </si>
  <si>
    <t>MINICAPTOR, EM ACO GALVANIZADO A FOGO, FIXACAO HORIZONTAL DE 2 FUROS, SEM BANDEIRA, H=600 MM X DN=10 MM</t>
  </si>
  <si>
    <t>13,71</t>
  </si>
  <si>
    <t>MINICAPTOR, EM ACO GALVANIZADO A FOGO,Â  FIXACAO COM ROSCA SOBERBA OU MECANICA, H=300 MM X DN=10 MM</t>
  </si>
  <si>
    <t>MINICAPTOR, EM ACO GALVANIZADO A FOGO,Â  FIXACAO HORIZONTAL COM BANDEIRA A 20 CM, H=300 MM E X DN=10 MM</t>
  </si>
  <si>
    <t>10,85</t>
  </si>
  <si>
    <t>MINICAPTORES DE INSERCAO, EM ACO GALVANIZADO A FOGO, H=300 MM X DN=10 MM</t>
  </si>
  <si>
    <t>25,16</t>
  </si>
  <si>
    <t>MINICAPTORES DE INSERCAO, EM ACO GALVANIZADO A FOGO, H=600,MM X DN=10,MM</t>
  </si>
  <si>
    <t>MINICARREGADEIRA SOBRE RODAS, POTENCIA LIQUIDA DE *47* HP, CAPACIDADE NOMINAL DE OPERACAO DE *646* KG</t>
  </si>
  <si>
    <t>189.750,00</t>
  </si>
  <si>
    <t>MINICARREGADEIRA SOBRE RODAS, POTENCIA LIQUIDA DE *72* HP, CAPACIDADE NOMINAL DE OPERACAO DE *1200* KG</t>
  </si>
  <si>
    <t>292.839,92</t>
  </si>
  <si>
    <t>MINIESCAVADEIRA SOBRE ESTEIRAS, POTENCIA LIQUIDA DE *30* HP, PESO OPERACIONAL DE *3.500* KG</t>
  </si>
  <si>
    <t>288.039,26</t>
  </si>
  <si>
    <t>MINIESCAVADEIRA SOBRE ESTEIRAS, POTENCIA LIQUIDA DE *42* HP, PESO OPERACIONAL DE *4.500* KG</t>
  </si>
  <si>
    <t>351.407,91</t>
  </si>
  <si>
    <t>MINIESCAVADEIRA SOBRE ESTEIRAS, POTENCIA LIQUIDA DE *42* HP, PESO OPERACIONAL DE *5.300* KG</t>
  </si>
  <si>
    <t>361.980,28</t>
  </si>
  <si>
    <t>MINUTERIA ELETRONICA COLETIVA COM POTENCIA MAXIMA RESISTIVA PARA LAMPADAS FLUORESCENTES DE *300* W ( 110 V ) / *600* W ( 110 V )</t>
  </si>
  <si>
    <t>MISTURADOR CROMADO DE MESA, BICA BAIXA, PARA LAVATORIO (REF 1875)</t>
  </si>
  <si>
    <t>293,37</t>
  </si>
  <si>
    <t>MISTURADOR CROMADO DE PAREDE PARA LAVATORIO (REF 1878)</t>
  </si>
  <si>
    <t>663,84</t>
  </si>
  <si>
    <t>MISTURADOR DE ARGAMASSA, EIXO HORIZONTAL, CAPACIDADE DE MISTURA 160 KG, MOTOR ELETRICO TRIFASICO 220/380 V, POTENCIA 3 CV</t>
  </si>
  <si>
    <t>12.274,24</t>
  </si>
  <si>
    <t>MISTURADOR DE ARGAMASSA, EIXO HORIZONTAL, CAPACIDADE DE MISTURA 300 KG, MOTOR ELETRICO TRIFASICO 220/380 V, POTENCIA 5 CV</t>
  </si>
  <si>
    <t>12.982,07</t>
  </si>
  <si>
    <t>MISTURADOR DE ARGAMASSA, EIXO HORIZONTAL, CAPACIDADE DE MISTURA 600 KG, MOTOR ELETRICO TRIFASICO 220/380 V, POTENCIA 7,5 CV</t>
  </si>
  <si>
    <t>15.446,92</t>
  </si>
  <si>
    <t>MISTURADOR DE PAREDE, CROMADO, PARA COZINHA, BICA ALTA MOVEL, COM AREJADOR ARTICULADO (REF 1258)</t>
  </si>
  <si>
    <t>359,34</t>
  </si>
  <si>
    <t>MISTURADOR DUPLO HORIZONTAL DE ALTA TURBULENCIA, CAPACIDADE / VOLUME 2 X 500 LITROS, MOTORES ELETRICOS MINIMO 5 CV CADA,  PARA NATA CIMENTO, ARGAMASSA E OUTROS</t>
  </si>
  <si>
    <t>61.439,37</t>
  </si>
  <si>
    <t>MISTURADOR MANUAL DE TINTAS PARA FURADEIRA, HASTE METALICA *60* CM, COM HELICE  (MEXEDOR DE TINTA)</t>
  </si>
  <si>
    <t>47,78</t>
  </si>
  <si>
    <t>MISTURADOR MONOCOMANDO PARA CHUVEIRO, BASE BRUTA, ACABAMENTO CROMADO</t>
  </si>
  <si>
    <t>387,28</t>
  </si>
  <si>
    <t>MISTURADOR, BASE PARA CHUVEIRO/BANHEIRA, 1/2 " OU 3/4 ", SOLDAVEL OU ROSCAVEL (NAO INCLUI ACABAMENTOS)</t>
  </si>
  <si>
    <t>176,28</t>
  </si>
  <si>
    <t>MOLA HIDRAULICA AEREA, PARA PORTAS DE ATE 1.100 MM E PESO DE ATE 85 KG, COM CORPO EM ALUMINIO E BRACO EM ACO, SEM BRACO DE PARADA</t>
  </si>
  <si>
    <t>248,85</t>
  </si>
  <si>
    <t>MOLA HIDRAULICA AEREA, PARA PORTAS DE ATE 850 MM E PESO DE ATE 50 KG, COM CORPO EM ALUMINIO E BRACO EM ACO, SEM BRACO DE PARADA</t>
  </si>
  <si>
    <t>132,66</t>
  </si>
  <si>
    <t>MOLA HIDRAULICA AEREA, PARA PORTAS DE ATE 950 MM E PESO DE ATE 65 KG, COM CORPO EM ALUMINIO E BRACO EM ACO, SEM BRACO DE PARADA</t>
  </si>
  <si>
    <t>192,07</t>
  </si>
  <si>
    <t>MOLA HIDRAULICA DE PISO, PARA PORTAS DE ATE 1100 MM E PESO DE ATE 120 KG, COM CORPO EM ACO INOX</t>
  </si>
  <si>
    <t>720,30</t>
  </si>
  <si>
    <t>MONTADOR DE ELETROELETRONICOS</t>
  </si>
  <si>
    <t>MONTADOR DE ELETROELETRONICOS (MENSALISTA)</t>
  </si>
  <si>
    <t>2.444,03</t>
  </si>
  <si>
    <t>MONTADOR DE ESTRUTURAS METALICAS</t>
  </si>
  <si>
    <t>MONTADOR DE ESTRUTURAS METALICAS (MENSALISTA)</t>
  </si>
  <si>
    <t>1.715,35</t>
  </si>
  <si>
    <t>MONTADOR DE MAQUINAS</t>
  </si>
  <si>
    <t>15,37</t>
  </si>
  <si>
    <t>MONTADOR DE MAQUINAS (MENSALISTA)</t>
  </si>
  <si>
    <t>2.724,32</t>
  </si>
  <si>
    <t>MOTOBOMBA AUTOESCORVANTE MOTOR A GASOLINA, POTENCIA 6,0HP, BOCAIS 3" X 3", HM/Q = 5 MCA / 24 M3/H A 52,5 MCA / 5,0 M3/H</t>
  </si>
  <si>
    <t>2.637,86</t>
  </si>
  <si>
    <t>MOTOBOMBA AUTOESCORVANTE MOTOR ELETRICO TRIFASICO 7,4HP BOCA DIAMETRO DE SUCCAO X RECLAQUE: 2"X2", HM/ Q = 10 M / 73,5 M3/H A 28 M / 8,2 M3 /H</t>
  </si>
  <si>
    <t>7.047,88</t>
  </si>
  <si>
    <t>MOTOBOMBA AUTOESCORVANTE POTENCIA 5,42 HP, BOCAIS SUCCAO X RECALQUE 2" X 2", A GASOLINA, DIAMETRO DO ROTOR 122 MM HM/Q = 6 MCA / 33,0 M3/H A 28 MCA / 8,0 M3/H</t>
  </si>
  <si>
    <t>3.503,04</t>
  </si>
  <si>
    <t>MOTOBOMBA CENTRIFUGA, MOTOR A GASOLINA, POTENCIA 5,42 HP, BOCAIS 1 1/2" X 1", DIAMETRO ROTOR 143 MM HM/Q = 6 MCA / 16,8 M3/H A 38 MCA / 6,6 M3/H</t>
  </si>
  <si>
    <t>3.292,44</t>
  </si>
  <si>
    <t>MOTOBOMBA TRASH (PARA AGUA SUJA) AUTO ESCORVANTE, MOTOR GASOLINA DE 6,41 HP, DIAMETROS DE SUCCAO X RECALQUE: 3" X 3", HM/Q: 10/60 A 23/0</t>
  </si>
  <si>
    <t>4.059,97</t>
  </si>
  <si>
    <t>MOTONIVELADORA POTENCIA BASICA LIQUIDA (PRIMEIRA MARCHA) 125 HP , PESO BRUTO 13843 KG, LARGURA DA LAMINA DE 3,7 M</t>
  </si>
  <si>
    <t>892.000,00</t>
  </si>
  <si>
    <t>MOTONIVELADORA POTENCIA BASICA LIQUIDA (PRIMEIRA MARCHA) 171 HP, PESO BRUTO 14768 KG, LARGURA DA LAMINA DE 3,7 M</t>
  </si>
  <si>
    <t>1.108.421,23</t>
  </si>
  <si>
    <t>MOTONIVELADORA POTENCIA BASICA LIQUIDA (PRIMEIRA MARCHA) 186 HP, PESO BRUTO 15785 KG, LARGURA DA LAMINA DE 4,3 M</t>
  </si>
  <si>
    <t>1.166.756,33</t>
  </si>
  <si>
    <t>MOTOR A DIESEL PARA VIBRADOR DE IMERSAO, DE *4,7* CV</t>
  </si>
  <si>
    <t>3.392,67</t>
  </si>
  <si>
    <t>MOTOR A GASOLINA PARA VIBRADOR DE IMERSAO, 4 TEMPOS, DE 5,5 CV</t>
  </si>
  <si>
    <t>1.682,32</t>
  </si>
  <si>
    <t>MOTOR ELETRICO PARA VIBRADOR DE IMERSAO, DE 2 CV, MONOFASICO, 110/220 V</t>
  </si>
  <si>
    <t>1.385,91</t>
  </si>
  <si>
    <t>MOTOR ELETRICO PARA VIBRADOR DE IMERSAO, DE 2 CV, TRIFASICO, 220/380 V</t>
  </si>
  <si>
    <t>1.355,76</t>
  </si>
  <si>
    <t>MOTORISTA DE CAMINHAO</t>
  </si>
  <si>
    <t>11,23</t>
  </si>
  <si>
    <t>MOTORISTA DE CAMINHAO (MENSALISTA)</t>
  </si>
  <si>
    <t>1.991,41</t>
  </si>
  <si>
    <t>MOTORISTA DE CAMINHAO-BASCULANTE</t>
  </si>
  <si>
    <t>10,59</t>
  </si>
  <si>
    <t>MOTORISTA DE CAMINHAO-BASCULANTE (MENSALISTA)</t>
  </si>
  <si>
    <t>1.878,41</t>
  </si>
  <si>
    <t>MOTORISTA DE CAMINHAO-CARRETA</t>
  </si>
  <si>
    <t>15,00</t>
  </si>
  <si>
    <t>MOTORISTA DE CAMINHAO-CARRETA (MENSALISTA)</t>
  </si>
  <si>
    <t>2.659,40</t>
  </si>
  <si>
    <t>MOTORISTA DE CARRO DE PASSEIO</t>
  </si>
  <si>
    <t>MOTORISTA DE CARRO DE PASSEIO (MENSALISTA)</t>
  </si>
  <si>
    <t>1.845,41</t>
  </si>
  <si>
    <t>MOTORISTA DE ONIBUS / MICRO-ONIBUS</t>
  </si>
  <si>
    <t>12,24</t>
  </si>
  <si>
    <t>MOTORISTA DE ONIBUS / MICRO-ONIBUS (MENSALISTA)</t>
  </si>
  <si>
    <t>2.172,62</t>
  </si>
  <si>
    <t>MOTORISTA OPERADOR DE CAMINHAO COM MUNCK</t>
  </si>
  <si>
    <t>13,15</t>
  </si>
  <si>
    <t>MOTORISTA OPERADOR DE CAMINHAO COM MUNCK (MENSALISTA)</t>
  </si>
  <si>
    <t>2.331,58</t>
  </si>
  <si>
    <t>MOTOSSERRA PORTATIL COM MOTOR A GASOLINA DE *60* CC</t>
  </si>
  <si>
    <t>2.694,61</t>
  </si>
  <si>
    <t>MOURAO CONCRETO CURVO, SECAO "T", H = 2,80 M + CURVA COM 0,45 M, COM FUROS PARA FIOS</t>
  </si>
  <si>
    <t>79,92</t>
  </si>
  <si>
    <t>MOURAO DE CONCRETO CURVO, *10 X 10* CM, H= *2,60* M + CURVA DE 0,40 M</t>
  </si>
  <si>
    <t>71,16</t>
  </si>
  <si>
    <t>MOURAO DE CONCRETO RETO, SECAO QUADARA *10 X 10* CM, H= *2,30* M</t>
  </si>
  <si>
    <t>67,09</t>
  </si>
  <si>
    <t>MOURAO DE CONCRETO RETO, SECAO QUADRADA, *10 X 10* CM, H= 3,00 M</t>
  </si>
  <si>
    <t>81,90</t>
  </si>
  <si>
    <t>MOURAO DE CONCRETO RETO, TIPO ESTICADOR, *10 X 10* CM, H= 2,50 M</t>
  </si>
  <si>
    <t>69,07</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</si>
  <si>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</si>
  <si>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</si>
  <si>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</si>
  <si>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86,20</t>
  </si>
  <si>
    <t>MUDA DE ARBUSTO FOLHAGEM, SANSAO-DO-CAMPO OU EQUIVALENTE DA REGIAO, H= *50 A 70* CM</t>
  </si>
  <si>
    <t>53,44</t>
  </si>
  <si>
    <t>MUDA DE ARBUSTO, BUXINHO, H= *50* M</t>
  </si>
  <si>
    <t>206,89</t>
  </si>
  <si>
    <t>MUDA DE ARBUSTO, PINGO DE OURO/ VIOLETEIRA, H = *10 A 20* CM</t>
  </si>
  <si>
    <t>MUDA DE ARVORE ORNAMENTAL, OITI/AROEIRA SALSA/ANGICO/IPE/JACARANDA OU EQUIVALENTE  DA REGIAO, H= *1* M</t>
  </si>
  <si>
    <t>63,79</t>
  </si>
  <si>
    <t>MUDA DE ARVORE ORNAMENTAL, OITI/AROEIRA SALSA/ANGICO/IPE/JACARANDA OU EQUIVALENTE  DA REGIAO, H= *2* M</t>
  </si>
  <si>
    <t>131,03</t>
  </si>
  <si>
    <t>MUDA DE PALMEIRA, ARECA, H= *1,50* CM</t>
  </si>
  <si>
    <t>129,31</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</si>
  <si>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</si>
  <si>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</si>
  <si>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4.929,78</t>
  </si>
  <si>
    <t>NIPEL PVC, ROSCAVEL, 1 1/2",  AGUA FRIA PREDIAL</t>
  </si>
  <si>
    <t>NIPEL PVC, ROSCAVEL, 1 1/4",  AGUA FRIA PREDIAL</t>
  </si>
  <si>
    <t>6,47</t>
  </si>
  <si>
    <t>NIPEL PVC, ROSCAVEL, 1/2",  AGUA FRIA PREDIAL</t>
  </si>
  <si>
    <t>NIPEL PVC, ROSCAVEL, 1",  AGUA FRIA PREDIAL</t>
  </si>
  <si>
    <t>NIPEL PVC, ROSCAVEL, 2",  AGUA FRIA PREDIAL</t>
  </si>
  <si>
    <t>NIPEL PVC, ROSCAVEL, 3/4",  AGUA FRIA PREDIAL</t>
  </si>
  <si>
    <t>1,56</t>
  </si>
  <si>
    <t>NIPLE DE FERRO GALVANIZADO, COM ROSCA BSP, DE 1 1/2"</t>
  </si>
  <si>
    <t>NIPLE DE FERRO GALVANIZADO, COM ROSCA BSP, DE 1 1/4"</t>
  </si>
  <si>
    <t>13,07</t>
  </si>
  <si>
    <t>NIPLE DE FERRO GALVANIZADO, COM ROSCA BSP, DE 1/2"</t>
  </si>
  <si>
    <t>4,34</t>
  </si>
  <si>
    <t>NIPLE DE FERRO GALVANIZADO, COM ROSCA BSP, DE 1"</t>
  </si>
  <si>
    <t>NIPLE DE FERRO GALVANIZADO, COM ROSCA BSP, DE 2 1/2"</t>
  </si>
  <si>
    <t>41,35</t>
  </si>
  <si>
    <t>NIPLE DE FERRO GALVANIZADO, COM ROSCA BSP, DE 2"</t>
  </si>
  <si>
    <t>27,01</t>
  </si>
  <si>
    <t>NIPLE DE FERRO GALVANIZADO, COM ROSCA BSP, DE 3/4"</t>
  </si>
  <si>
    <t>6,02</t>
  </si>
  <si>
    <t>NIPLE DE FERRO GALVANIZADO, COM ROSCA BSP, DE 3"</t>
  </si>
  <si>
    <t>67,26</t>
  </si>
  <si>
    <t>NIPLE DE FERRO GALVANIZADO, COM ROSCA BSP, DE 4"</t>
  </si>
  <si>
    <t>108,29</t>
  </si>
  <si>
    <t>NIPLE DE FERRO GALVANIZADO, COM ROSCA BSP, DE 5"</t>
  </si>
  <si>
    <t>239,04</t>
  </si>
  <si>
    <t>NIPLE DE FERRO GALVANIZADO, COM ROSCA BSP, DE 6"</t>
  </si>
  <si>
    <t>397,17</t>
  </si>
  <si>
    <t>NIPLE DE REDUCAO DE FERRO GALVANIZADO, COM ROSCA BSP, DE 1 1/2" X 1 1/4"</t>
  </si>
  <si>
    <t>22,94</t>
  </si>
  <si>
    <t>NIPLE DE REDUCAO DE FERRO GALVANIZADO, COM ROSCA BSP, DE 1 1/2" X 1"</t>
  </si>
  <si>
    <t>NIPLE DE REDUCAO DE FERRO GALVANIZADO, COM ROSCA BSP, DE 1 1/2" X 3/4"</t>
  </si>
  <si>
    <t>NIPLE DE REDUCAO DE FERRO GALVANIZADO, COM ROSCA BSP, DE 1 1/4" X 1/2"</t>
  </si>
  <si>
    <t>18,45</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</si>
  <si>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</si>
  <si>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</si>
  <si>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</si>
  <si>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</si>
  <si>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10,81</t>
  </si>
  <si>
    <t>NIPLE DE REDUCAO DE FERRO GALVANIZADO, COM ROSCA BSP, DE 1" X 3/4"</t>
  </si>
  <si>
    <t>NIPLE DE REDUCAO DE FERRO GALVANIZADO, COM ROSCA BSP, DE 2 1/2" X 2"</t>
  </si>
  <si>
    <t>57,27</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</si>
  <si>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</si>
  <si>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</si>
  <si>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</si>
  <si>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</si>
  <si>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</si>
  <si>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104,59</t>
  </si>
  <si>
    <t>NIPLE DE REDUCAO DE FERRO GALVANIZADO, COM ROSCA BSP, DE 3" X 2"</t>
  </si>
  <si>
    <t>92,37</t>
  </si>
  <si>
    <t>NIPLE SEXTAVADO EM ACO CARBONO, COM ROSCA BSP, PRESSAO 3.000 LBS, DN 1 1/2"</t>
  </si>
  <si>
    <t>49,86</t>
  </si>
  <si>
    <t>NIPLE SEXTAVADO EM ACO CARBONO, COM ROSCA BSP, PRESSAO 3.000 LBS, DN 1 1/4"</t>
  </si>
  <si>
    <t>33,64</t>
  </si>
  <si>
    <t>NIPLE SEXTAVADO EM ACO CARBONO, COM ROSCA BSP, PRESSAO 3.000 LBS, DN 1/2"</t>
  </si>
  <si>
    <t>NIPLE SEXTAVADO EM ACO CARBONO, COM ROSCA BSP, PRESSAO 3.000 LBS, DN 1"</t>
  </si>
  <si>
    <t>22,28</t>
  </si>
  <si>
    <t>NIPLE SEXTAVADO EM ACO CARBONO, COM ROSCA BSP, PRESSAO 3.000 LBS, DN 2 1/2"</t>
  </si>
  <si>
    <t>130,33</t>
  </si>
  <si>
    <t>NIPLE SEXTAVADO EM ACO CARBONO, COM ROSCA BSP, PRESSAO 3.000 LBS, DN 2"</t>
  </si>
  <si>
    <t>82,04</t>
  </si>
  <si>
    <t>NIPLE SEXTAVADO EM ACO CARBONO, COM ROSCA BSP, PRESSAO 3.000 LBS, DN 3/4"</t>
  </si>
  <si>
    <t>14,85</t>
  </si>
  <si>
    <t>NIVELADOR</t>
  </si>
  <si>
    <t>NIVELADOR (MENSALISTA)</t>
  </si>
  <si>
    <t>1.245,72</t>
  </si>
  <si>
    <t>NOBREAK TRIFASICO, DE 10 KVA FATOR DE POTENCIA DE 0,8, AUTONOMIA MINIMA DE 30 MINUTOS A PLENA CARGA</t>
  </si>
  <si>
    <t>63.715,24</t>
  </si>
  <si>
    <t>NOBREAK TRIFASICO, DE 15 KVA FATOR DE POTENCIA DE 0,8, AUTONOMIA MINIMA DE 30 MINUTOS A PLENA CARGA</t>
  </si>
  <si>
    <t>93.004,37</t>
  </si>
  <si>
    <t>NOBREAK TRIFASICO, DE 20 KVA FATOR DE POTENCIA DE 0,8, AUTONOMIA MINIMA DE 30 MINUTOS A PLENA CARGA</t>
  </si>
  <si>
    <t>112.550,51</t>
  </si>
  <si>
    <t>NOBREAK TRIFASICO, DE 25 KVA FATOR DE POTENCIA DE 0,8, AUTONOMIA MINIMA DE 30 MINUTOS A PLENA CARGA</t>
  </si>
  <si>
    <t>176.312,92</t>
  </si>
  <si>
    <t>NOBREAK TRIFASICO, DE 5 KVA FATOR DE POTENCIA DE 0,8, AUTONOMIA MINIMA DE 30 MINUTOS A PLENA CARGA</t>
  </si>
  <si>
    <t>50.946,03</t>
  </si>
  <si>
    <t>NUMERO / ALGARISMO PARA RESIDENCIA (FACHADA), EM ZAMAC, COM ALTURA DE APROX *45* MM, INCLUSIVE PARAFUSOS</t>
  </si>
  <si>
    <t>NUMERO / ALGARISMO PARA RESIDENCIA (FACHADA), EM ZAMAC, COM ALTURA DE APROX 125 MM, INCLUSIVE PARAFUSOS</t>
  </si>
  <si>
    <t>14,68</t>
  </si>
  <si>
    <t>OCULOS DE SEGURANCA CONTRA IMPACTOS COM LENTE INCOLOR, ARMACAO NYLON, COM PROTECAO UVA E UVB</t>
  </si>
  <si>
    <t>OLEO COMBUSTIVEL BPF A GRANEL</t>
  </si>
  <si>
    <t>OLEO DIESEL COMBUSTIVEL COMUM</t>
  </si>
  <si>
    <t>5,09</t>
  </si>
  <si>
    <t>OLEO LUBRIFICANTE PARA MOTORES DE EQUIPAMENTOS PESADOS (CAMINHOES, TRATORES, RETROS E ETC)</t>
  </si>
  <si>
    <t>22,45</t>
  </si>
  <si>
    <t>OLHO MAGICO PARA PORTAS, EM LATAO, COM LENTE DE POLICARBONATO, ANGULO DE *200* GRAUS, ESPESSURA ENTRE *25 E 46* MM, INCLUINDO FECHO JANELA</t>
  </si>
  <si>
    <t>21,81</t>
  </si>
  <si>
    <t>OPERADOR DE BATE-ESTACAS</t>
  </si>
  <si>
    <t>11,80</t>
  </si>
  <si>
    <t>OPERADOR DE BATE-ESTACAS (MENSALISTA)</t>
  </si>
  <si>
    <t>2.093,64</t>
  </si>
  <si>
    <t>OPERADOR DE BETONEIRA (CAMINHAO)</t>
  </si>
  <si>
    <t>10,13</t>
  </si>
  <si>
    <t>OPERADOR DE BETONEIRA (CAMINHAO) (MENSALISTA)</t>
  </si>
  <si>
    <t>1.795,53</t>
  </si>
  <si>
    <t>OPERADOR DE BETONEIRA ESTACIONARIA / MISTURADOR</t>
  </si>
  <si>
    <t>OPERADOR DE BETONEIRA ESTACIONARIA / MISTURADOR (MENSALISTA)</t>
  </si>
  <si>
    <t>1.732,75</t>
  </si>
  <si>
    <t>OPERADOR DE COMPRESSOR DE AR OU COMPRESSORISTA</t>
  </si>
  <si>
    <t>10,64</t>
  </si>
  <si>
    <t>OPERADOR DE COMPRESSOR DE AR OU COMPRESSORISTA (MENSALISTA)</t>
  </si>
  <si>
    <t>1.888,45</t>
  </si>
  <si>
    <t>OPERADOR DE DEMARCADORA DE FAIXAS DE TRAFEGO</t>
  </si>
  <si>
    <t>12,46</t>
  </si>
  <si>
    <t>OPERADOR DE DEMARCADORA DE FAIXAS DE TRAFEGO (MENSALISTA)</t>
  </si>
  <si>
    <t>2.209,88</t>
  </si>
  <si>
    <t>OPERADOR DE ESCAVADEIRA</t>
  </si>
  <si>
    <t>OPERADOR DE ESCAVADEIRA (MENSALISTA)</t>
  </si>
  <si>
    <t>OPERADOR DE GUINCHO OU GUINCHEIRO</t>
  </si>
  <si>
    <t>9,82</t>
  </si>
  <si>
    <t>OPERADOR DE GUINCHO OU GUINCHEIRO (MENSALISTA)</t>
  </si>
  <si>
    <t>1.741,33</t>
  </si>
  <si>
    <t>OPERADOR DE GUINDASTE</t>
  </si>
  <si>
    <t>9,87</t>
  </si>
  <si>
    <t>OPERADOR DE GUINDASTE (MENSALISTA)</t>
  </si>
  <si>
    <t>1.750,88</t>
  </si>
  <si>
    <t>OPERADOR DE JATO ABRASIVO OU JATISTA</t>
  </si>
  <si>
    <t>OPERADOR DE JATO ABRASIVO OU JATISTA (MENSALISTA)</t>
  </si>
  <si>
    <t>2.167,20</t>
  </si>
  <si>
    <t>OPERADOR DE MAQUINAS E TRATORES DIVERSOS (TERRAPLANAGEM)</t>
  </si>
  <si>
    <t>OPERADOR DE MAQUINAS E TRATORES DIVERSOS (TERRAPLANAGEM) (MENSALISTA)</t>
  </si>
  <si>
    <t>OPERADOR DE MARTELETE OU MARTELETEIRO</t>
  </si>
  <si>
    <t>8,20</t>
  </si>
  <si>
    <t>OPERADOR DE MARTELETE OU MARTELETEIRO (MENSALISTA)</t>
  </si>
  <si>
    <t>1.454,81</t>
  </si>
  <si>
    <t>OPERADOR DE MOTO SCRAPER</t>
  </si>
  <si>
    <t>OPERADOR DE MOTO SCRAPER (MENSALISTA)</t>
  </si>
  <si>
    <t>2.247,56</t>
  </si>
  <si>
    <t>OPERADOR DE MOTONIVELADORA</t>
  </si>
  <si>
    <t>OPERADOR DE MOTONIVELADORA (MENSALISTA)</t>
  </si>
  <si>
    <t>2.757,34</t>
  </si>
  <si>
    <t>OPERADOR DE PA CARREGADEIRA</t>
  </si>
  <si>
    <t>11,36</t>
  </si>
  <si>
    <t>OPERADOR DE PA CARREGADEIRA (MENSALISTA)</t>
  </si>
  <si>
    <t>2.013,58</t>
  </si>
  <si>
    <t>OPERADOR DE PAVIMENTADORA / MESA VIBROACABADORA</t>
  </si>
  <si>
    <t>OPERADOR DE PAVIMENTADORA / MESA VIBROACABADORA (MENSALISTA)</t>
  </si>
  <si>
    <t>2.320,38</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</si>
  <si>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</si>
  <si>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</si>
  <si>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</si>
  <si>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</si>
  <si>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</si>
  <si>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</si>
  <si>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1.992,67</t>
  </si>
  <si>
    <t>OXIGENIO, RECARGA PARA CILINDRO DE CONJUNTO OXICORTE GRANDE</t>
  </si>
  <si>
    <t>PA CARREGADEIRA SOBRE RODAS, POTENCIA BRUTA *127* CV, CAPACIDADE DA CACAMBA DE 2,0 A 2,4 M3, PESO OPERACIONAL MAXIMO DE 10330 KG</t>
  </si>
  <si>
    <t>465.312,00</t>
  </si>
  <si>
    <t>PA CARREGADEIRA SOBRE RODAS, POTENCIA LIQUIDA 128 HP, CAPACIDADE DA CACAMBA DE 1,7 A 2,8 M3, PESO OPERACIONAL MAXIMO DE 11632 KG</t>
  </si>
  <si>
    <t>524.000,00</t>
  </si>
  <si>
    <t>PA CARREGADEIRA SOBRE RODAS, POTENCIA LIQUIDA 197 HP, CAPACIDADE DA CACAMBA DE 2,5 A 3,5 M3, PESO OPERACIONAL MAXIMO DE 18338 KG</t>
  </si>
  <si>
    <t>726.613,29</t>
  </si>
  <si>
    <t>PA CARREGADEIRA SOBRE RODAS, POTENCIA LIQUIDA 213 HP, CAPACIDADE DA CACAMBA DE 1,9 A 3,5 M3, PESO OPERACIONAL MAXIMO DE 19234 KG</t>
  </si>
  <si>
    <t>827.221,29</t>
  </si>
  <si>
    <t>PA CARREGADEIRA SOBRE RODAS, POTENCIA 152 HP, CAPACIDADE DA CACAMBA DE 1,53 A 2,30 M3, PESO OPERACIONAL MAXIMO DE 10216 KG</t>
  </si>
  <si>
    <t>482.778,64</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</si>
  <si>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</si>
  <si>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</si>
  <si>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</si>
  <si>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</si>
  <si>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39,34</t>
  </si>
  <si>
    <t>PAINEL DE LA DE VIDRO SEM REVESTIMENTO PSI 40, E = 50 MM, DE 1200 X 600 MM</t>
  </si>
  <si>
    <t>83,04</t>
  </si>
  <si>
    <t>PAINEL ESTRUTURAL PARA LAJE SECA REVESTIDO EM PLACA CIMENTICIA, DE 1,20 X 2,50 M, E = 23 MM</t>
  </si>
  <si>
    <t>100,88</t>
  </si>
  <si>
    <t>PAINEL ESTRUTURAL PARA LAJE SECA REVESTIDO EM PLACA CIMENTICIA, DE 1,20 X 2,50 M, E = 40 MM</t>
  </si>
  <si>
    <t>187,85</t>
  </si>
  <si>
    <t>PAINEL ESTRUTURAL PARA LAJE SECA REVESTIDO EM PLACA CIMENTICIA, DE 1,20 X 2,50 M, E = 55 MM</t>
  </si>
  <si>
    <t>247,66</t>
  </si>
  <si>
    <t>PAINEL TERMOISOLANTE PARA FECHAMENTOS VERTICAIS (INCLUI PARAFUSOS DE FIXACAO) REVESTIDO EM ACO GALVALUME, LARGURA UTIL DE 1100 MM, REVESTIMENTO COM ESPESSURA DE 0,50 MM, COM PRE-PINTURA NAS DUAS FACES, NUCLEO EM POLIURETANO (PUR) COM ESPESSURA 40/50 MM</t>
  </si>
  <si>
    <t>267,48</t>
  </si>
  <si>
    <t>PAINEL TERMOISOLANTE PARA FECHAMENTOS VERTICAIS (INCLUI PARAFUSOS DE FIXACAO) REVESTIDO EM ACO GALVALUME, LARGURA UTIL DE 1100 MM, REVESTIMENTO COM ESPESSURA DE 0,50 MM, COM PRE-PINTURA NAS DUAS FACES, NUCLEO EM POLIURETANO (PUR) COM ESPESSURA 70/80 MM</t>
  </si>
  <si>
    <t>317,11</t>
  </si>
  <si>
    <t>PAPEL KRAFT BETUMADO</t>
  </si>
  <si>
    <t>5,23</t>
  </si>
  <si>
    <t>PAPELEIRA DE PAREDE EM METAL CROMADO SEM TAMPA</t>
  </si>
  <si>
    <t>31,23</t>
  </si>
  <si>
    <t>85,32</t>
  </si>
  <si>
    <t>PAR DE TABELAS DE BASQUETE EM COMPENSADO NAVAL DE *1,80 X 1,20* M, COM ARO DE METAL E REDE (SEM SUPORTE DE FIXACAO)</t>
  </si>
  <si>
    <t>2.030,40</t>
  </si>
  <si>
    <t>PARA-RAIOS DE DISTRIBUICAO, TENSAO NOMINAL 15 KV, CORRENTE NOMINAL DE DESCARGA 5 KA</t>
  </si>
  <si>
    <t>202,54</t>
  </si>
  <si>
    <t>PARA-RAIOS DE DISTRIBUICAO, TENSAO NOMINAL 30 KV, CORRENTE NOMINAL DE DESCARGA 10 KA</t>
  </si>
  <si>
    <t>367,73</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</si>
  <si>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</si>
  <si>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</si>
  <si>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0,18</t>
  </si>
  <si>
    <t>PARAFUSO DE ACO TIPO CHUMBADOR PARABOLT, DIAMETRO 1/2", COMPRIMENTO 75 MM</t>
  </si>
  <si>
    <t>6,77</t>
  </si>
  <si>
    <t>PARAFUSO DE ACO TIPO CHUMBADOR PARABOLT, DIAMETRO 3/8", COMPRIMENTO 75 MM</t>
  </si>
  <si>
    <t>PARAFUSO DE ACO ZINCADO COM ROSCA SOBERBA, CABECA CHATA E FENDA SIMPLES, DIAMETRO 2,5 MM, COMPRIMENTO * 9,5 * MM</t>
  </si>
  <si>
    <t>0,03</t>
  </si>
  <si>
    <t>PARAFUSO DE ACO ZINCADO COM ROSCA SOBERBA, CABECA CHATA E FENDA SIMPLES, DIAMETRO 4,2 MM, COMPRIMENTO * 32 * MM</t>
  </si>
  <si>
    <t>0,13</t>
  </si>
  <si>
    <t>PARAFUSO DE ACO ZINCADO COM ROSCA SOBERBA, CABECA CHATA E FENDA SIMPLES, DIAMETRO 4,8 MM, COMPRIMENTO 45 MM</t>
  </si>
  <si>
    <t>PARAFUSO DE FERRO POLIDO, SEXTAVADO, COM ROSCA INTEIRA, DIAMETRO 5/16", COMPRIMENTO 3/4", COM PORCA E ARRUELA LISA LEVE</t>
  </si>
  <si>
    <t>0,32</t>
  </si>
  <si>
    <t>PARAFUSO DE FERRO POLIDO, SEXTAVADO, COM ROSCA PARCIAL, DIAMETRO 5/8", COMPRIMENTO 6", COM PORCA E ARRUELA DE PRESSAO MEDIA</t>
  </si>
  <si>
    <t>7,26</t>
  </si>
  <si>
    <t>PARAFUSO DE LATAO COM ACABAMENTO CROMADO PARA FIXAR PECA SANITARIA, INCLUI PORCA CEGA, ARRUELA E BUCHA DE NYLON TAMANHO S-10</t>
  </si>
  <si>
    <t>3,18</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</si>
  <si>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</si>
  <si>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</si>
  <si>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</si>
  <si>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</si>
  <si>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0,07</t>
  </si>
  <si>
    <t>PARAFUSO DRY WALL, EM ACO FOSFATIZADO, CABECA TROMBETA E PONTA AGULHA (TA), COMPRIMENTO 35 MM</t>
  </si>
  <si>
    <t>PARAFUSO DRY WALL, EM ACO FOSFATIZADO, CABECA TROMBETA E PONTA AGULHA (TA), COMPRIMENTO 45 MM</t>
  </si>
  <si>
    <t>0,16</t>
  </si>
  <si>
    <t>PARAFUSO DRY WALL, EM ACO FOSFATIZADO, CABECA TROMBETA E PONTA BROCA (TB), COMPRIMENTO 25 MM</t>
  </si>
  <si>
    <t>0,11</t>
  </si>
  <si>
    <t>PARAFUSO DRY WALL, EM ACO FOSFATIZADO, CABECA TROMBETA E PONTA BROCA (TB), COMPRIMENTO 35 MM</t>
  </si>
  <si>
    <t>0,14</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</si>
  <si>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</si>
  <si>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</si>
  <si>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</si>
  <si>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0,17</t>
  </si>
  <si>
    <t>PARAFUSO EM ACO GALVANIZADO, TIPO MAQUINA, SEXTAVADO, SEM PORCA, DIAMETRO 1/2", COMPRIMENTO 2"</t>
  </si>
  <si>
    <t>PARAFUSO FRANCES METRICO ZINCADO, DIAMETRO 12 MM, COMPRIMENTO 140MM, COM PORCA SEXTAVADA E ARRUELA DE PRESSAO MEDIA</t>
  </si>
  <si>
    <t>14,01</t>
  </si>
  <si>
    <t>PARAFUSO FRANCES METRICO ZINCADO, DIAMETRO 12 MM, COMPRIMENTO 150 MM, COM PORCA SEXTAVADA E ARRUELA DE PRESSAO MEDIA</t>
  </si>
  <si>
    <t>14,69</t>
  </si>
  <si>
    <t>PARAFUSO FRANCES M16 EM ACO GALVANIZADO, COMPRIMENTO = 150 MM, DIAMETRO = 16 MM, CABECA ABAULADA</t>
  </si>
  <si>
    <t>PARAFUSO FRANCES M16 EM ACO GALVANIZADO, COMPRIMENTO = 45 MM, DIAMETRO = 16 MM, CABECA ABAULADA</t>
  </si>
  <si>
    <t>4,40</t>
  </si>
  <si>
    <t>PARAFUSO FRANCES ZINCADO, DIAMETRO 1/2'', COMPRIMENTO 2'', COM PORCA E ARRUELA</t>
  </si>
  <si>
    <t>PARAFUSO FRANCES ZINCADO, DIAMETRO 1/2", COMPRIMENTO 12", COM PORCA E ARRUELA LISA MEDIA</t>
  </si>
  <si>
    <t>9,86</t>
  </si>
  <si>
    <t>PARAFUSO FRANCES ZINCADO, DIAMETRO 1/2", COMPRIMENTO 15", COM PORCA E ARRUELA LISA MEDIA</t>
  </si>
  <si>
    <t>13,53</t>
  </si>
  <si>
    <t>PARAFUSO FRANCES ZINCADO, DIAMETRO 1/2", COMPRIMENTO 4", COM PORCA E ARRUELA</t>
  </si>
  <si>
    <t>3,32</t>
  </si>
  <si>
    <t>PARAFUSO M16 EM ACO GALVANIZADO, COMPRIMENTO = 125 MM, DIAMETRO = 16 MM, ROSCA MAQUINA, CABECA QUADRADA</t>
  </si>
  <si>
    <t>PARAFUSO M16 EM ACO GALVANIZADO, COMPRIMENTO = 150 MM, DIAMETRO = 16 MM, ROSCA MAQUINA, CABECA QUADRADA</t>
  </si>
  <si>
    <t>7,34</t>
  </si>
  <si>
    <t>PARAFUSO M16 EM ACO GALVANIZADO, COMPRIMENTO = 200 MM, DIAMETRO = 16 MM, ROSCA MAQUINA, CABECA QUADRADA</t>
  </si>
  <si>
    <t>8,86</t>
  </si>
  <si>
    <t>PARAFUSO M16 EM ACO GALVANIZADO, COMPRIMENTO = 250 MM, DIAMETRO = 16 MM, ROSCA MAQUINA, CABECA QUADRADA</t>
  </si>
  <si>
    <t>9,78</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</si>
  <si>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</si>
  <si>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</si>
  <si>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</si>
  <si>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13,11</t>
  </si>
  <si>
    <t>PARAFUSO M16 EM ACO GALVANIZADO, COMPRIMENTO = 400 MM, DIAMETRO = 16 MM, ROSCA DUPLA</t>
  </si>
  <si>
    <t>17,42</t>
  </si>
  <si>
    <t>PARAFUSO M16 EM ACO GALVANIZADO, COMPRIMENTO = 450 MM, DIAMETRO = 16 MM, ROSCA MAQUINA, CABECA QUADRADA</t>
  </si>
  <si>
    <t>19,76</t>
  </si>
  <si>
    <t>PARAFUSO M16 EM ACO GALVANIZADO, COMPRIMENTO = 500 MM, DIAMETRO = 16 MM, ROSCA MAQUINA, COM CABECA SEXTAVADA E PORCA</t>
  </si>
  <si>
    <t>PARAFUSO NIQUELADO COM ACABAMENTO CROMADO PARA FIXAR PECA SANITARIA, INCLUI PORCA CEGA, ARRUELA E BUCHA DE NYLON TAMANHO S-10</t>
  </si>
  <si>
    <t>16,10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</si>
  <si>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</si>
  <si>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</si>
  <si>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</si>
  <si>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</si>
  <si>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</si>
  <si>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</si>
  <si>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0,33</t>
  </si>
  <si>
    <t>0,43</t>
  </si>
  <si>
    <t>PARAFUSO ZINCADO ROSCA SOBERBA 5/16 " X 120 MM PARA TELHA FIBROCIMENTO</t>
  </si>
  <si>
    <t>PARAFUSO ZINCADO ROSCA SOBERBA, CABECA SEXTAVADA, 5/16 " X 110 MM, PARA FIXACAO DE TELHA EM MADEIRA</t>
  </si>
  <si>
    <t>1,37</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</si>
  <si>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</si>
  <si>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</si>
  <si>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</si>
  <si>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</si>
  <si>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</si>
  <si>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3,91</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</si>
  <si>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</si>
  <si>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</si>
  <si>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</si>
  <si>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</si>
  <si>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AUTOBROCANTE, FLANGEADO, 4,2 MM X 19 MM</t>
  </si>
  <si>
    <t>19,57</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</si>
  <si>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</si>
  <si>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</si>
  <si>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</si>
  <si>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</si>
  <si>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</si>
  <si>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</si>
  <si>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0,48</t>
  </si>
  <si>
    <t>PARAFUSO ZINCADO, SEXTAVADO, COM ROSCA SOBERBA, DIAMETRO 5/16", COMPRIMENTO 80 MM</t>
  </si>
  <si>
    <t>PARAFUSO ZINCADO, SEXTAVADO, GRAU 5, ROSCA INTEIRA, DIAMETRO 1 1/2", COMPRIMENTO 4"</t>
  </si>
  <si>
    <t>33,69</t>
  </si>
  <si>
    <t>PARAFUSO, ASTM A307 - GRAU A, SEXTAVADO, ZINCADO, DIAMETRO 3/8" (9,52 MM), COMPRIMENTO 1 " (25,4 MM)</t>
  </si>
  <si>
    <t>81,07</t>
  </si>
  <si>
    <t>PARAFUSO, AUTO ATARRACHANTE, CABECA CHATA, FENDA SIMPLES, 1/4 (6,35 MM) X 25 MM</t>
  </si>
  <si>
    <t>33,54</t>
  </si>
  <si>
    <t>PARAFUSO, COMUM, ASTM A307, SEXTAVADO, DIAMETRO 1/2" (12,7 MM), COMPRIMENTO 1" (25,4 MM)</t>
  </si>
  <si>
    <t>132,80</t>
  </si>
  <si>
    <t>PARALELEPIPEDO GRANITICO OU BASALTICO, PARA PAVIMENTACAO, SEM FRETE (VARIACAO REGIONAL DE PECAS POR M2)</t>
  </si>
  <si>
    <t>3.892,68</t>
  </si>
  <si>
    <t>PASTA LUBRIFICANTE PARA TUBOS E CONEXOES COM JUNTA ELASTICA, EMBALAGEM DE *400* GR (USO EM PVC, ACO, POLIETILENO E OUTROS)</t>
  </si>
  <si>
    <t>28,26</t>
  </si>
  <si>
    <t>PASTA PARA SOLDA DE TUBOS E CONEXOES DE COBRE (EMBALAGEM COM 250 G)</t>
  </si>
  <si>
    <t>57,87</t>
  </si>
  <si>
    <t>PASTA VEDA JUNTAS/ROSCA, EMBALAGEM DE *500* G, PARA INSTALACOES DE AGUA, GAS E OUTROS</t>
  </si>
  <si>
    <t>59,75</t>
  </si>
  <si>
    <t>PASTILHA CERAMICA/PORCELANA, REVEST INT/EXT E  PISCINA, CORES BRANCA OU FRIAS, SOLIDAS, SEM MESCLAGEM/MISTURA, ACABAMENTO LISO *2,5 X 2,5* CM</t>
  </si>
  <si>
    <t>183,71</t>
  </si>
  <si>
    <t>PASTILHA CERAMICA/PORCELANA, REVEST INT/EXT E  PISCINA, CORES BRANCA OU FRIAS, SOLIDAS, SEM MESCLAGEM/MISTURA, ACABAMENTO LISO *5 X 5* CM</t>
  </si>
  <si>
    <t>118,32</t>
  </si>
  <si>
    <t>PASTILHA CERAMICA/PORCELANA, REVEST INT/EXT E  PISCINA, CORES LISAS/SOLIDAS, QUENTES, SEM MESCLAGEM/MISTURA, *2,5 X 2,5* CM</t>
  </si>
  <si>
    <t>199,84</t>
  </si>
  <si>
    <t>PASTILHA CERAMICA/PORCELANA, REVEST INT/EXT E  PISCINA, CORES LISAS/SOLIDAS, QUENTES, SEM MESCLAGEM/MISTURA, *5 X 5* CM</t>
  </si>
  <si>
    <t>141,48</t>
  </si>
  <si>
    <t>PASTILHEIRO</t>
  </si>
  <si>
    <t>15,92</t>
  </si>
  <si>
    <t>PASTILHEIRO (MENSALISTA)</t>
  </si>
  <si>
    <t>2.823,39</t>
  </si>
  <si>
    <t>PATCH CORD, CATEGORIA 5 E, EXTENSAO DE 1,50 M</t>
  </si>
  <si>
    <t>PATCH CORD, CATEGORIA 5 E, EXTENSAO DE 2,50 M</t>
  </si>
  <si>
    <t>17,29</t>
  </si>
  <si>
    <t>PATCH CORD, CATEGORIA 6, EXTENSAO DE 1,50 M</t>
  </si>
  <si>
    <t>PATCH CORD, CATEGORIA 6, EXTENSAO DE 2,50 M</t>
  </si>
  <si>
    <t>PATCH PANEL, 24 PORTAS, CATEGORIA 5E, COM RACKS DE 19" E 1 U DE ALTURA</t>
  </si>
  <si>
    <t>238,50</t>
  </si>
  <si>
    <t>PATCH PANEL, 24 PORTAS, CATEGORIA 6, COM RACKS DE 19" E 1 U DE ALTURA</t>
  </si>
  <si>
    <t>415,69</t>
  </si>
  <si>
    <t>PATCH PANEL, 48 PORTAS, CATEGORIA 5E, COM RACKS DE 19" E 2 U DE ALTURA</t>
  </si>
  <si>
    <t>348,94</t>
  </si>
  <si>
    <t>PATCH PANEL, 48 PORTAS, CATEGORIA 6, COM RACKS DE 19" E 2 U DE ALTURA</t>
  </si>
  <si>
    <t>560,58</t>
  </si>
  <si>
    <t>PEDRA ARDOSIA, CINZA, *40 X 40* CM, E= *1 CM</t>
  </si>
  <si>
    <t>33,10</t>
  </si>
  <si>
    <t>PEDRA ARDOSIA, CINZA, 20  X  40 CM,  E=  *1 CM</t>
  </si>
  <si>
    <t>29,87</t>
  </si>
  <si>
    <t>PEDRA ARDOSIA, CINZA, 30  X  30,  E= *1 CM</t>
  </si>
  <si>
    <t>32,00</t>
  </si>
  <si>
    <t>PEDRA BRITADA GRADUADA, CLASSIFICADA (POSTO PEDREIRA/FORNECEDOR, SEM FRETE)</t>
  </si>
  <si>
    <t>80,03</t>
  </si>
  <si>
    <t>PEDRA BRITADA N. 0, OU PEDRISCO (4,8 A 9,5 MM) POSTO PEDREIRA/FORNECEDOR, SEM FRETE</t>
  </si>
  <si>
    <t>79,85</t>
  </si>
  <si>
    <t>PEDRA BRITADA N. 3 (38 A 50 MM) POSTO PEDREIRA/FORNECEDOR, SEM FRETE</t>
  </si>
  <si>
    <t>75,03</t>
  </si>
  <si>
    <t>PEDRA BRITADA N. 4 (50 A 76 MM) POSTO PEDREIRA/FORNECEDOR, SEM FRETE</t>
  </si>
  <si>
    <t>74,38</t>
  </si>
  <si>
    <t>PEDRA BRITADA N. 5 (76 A 100 MM) POSTO PEDREIRA/FORNECEDOR, SEM FRETE</t>
  </si>
  <si>
    <t>68,08</t>
  </si>
  <si>
    <t>PEDRA BRITADA OU BICA CORRIDA, NAO CLASSIFICADA (POSTO PEDREIRA/FORNECEDOR, SEM FRETE)</t>
  </si>
  <si>
    <t>73,36</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</si>
  <si>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</si>
  <si>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</si>
  <si>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</si>
  <si>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104,02</t>
  </si>
  <si>
    <t>PEDRA GRANITICA, SERRADA, TIPO MIRACEMA, MADEIRA, PADUANA, RACHINHA, SANTA ISABEL OU OUTRAS SIMILARES, *11,5 X  *23 CM, E=  *1,0 A *2,0 CM</t>
  </si>
  <si>
    <t>61,87</t>
  </si>
  <si>
    <t>PEDRA PORTUGUESA  OU PETIT PAVE, BRANCA OU PRETA</t>
  </si>
  <si>
    <t>120,02</t>
  </si>
  <si>
    <t>PEDRA QUARTZITO OU CALCARIO LAMINADO, CACO, TIPO CARIRI, ITACOLOMI, LAGOA SANTA, LUMINARIA, PIRENOPOLIS, SAO TOME OU OUTRAS SIMILARES DA REGIAO, E=  *1,5 A *2,5 CM</t>
  </si>
  <si>
    <t>58,67</t>
  </si>
  <si>
    <t>PEDRA QUARTZITO OU CALCARIO LAMINADO, SERRADA, TIPO CARIRI, ITACOLOMI, LAGOA SANTA, LUMINARIA, PIRENOPOLIS, SAO TOME OU OUTRAS SIMILARES DA REGIAO, *20 X *40 CM, E=  *1,5 A *2,5 CM</t>
  </si>
  <si>
    <t>188,17</t>
  </si>
  <si>
    <t>PEDREGULHO OU PICARRA DE JAZIDA, AO NATURAL, PARA BASE DE PAVIMENTACAO (RETIRADO NA JAZIDA, SEM TRANSPORTE)</t>
  </si>
  <si>
    <t>55,76</t>
  </si>
  <si>
    <t>PEDREIRO (MENSALISTA)</t>
  </si>
  <si>
    <t>PEITORIL EM MARMORE, POLIDO, BRANCO COMUM, L= *15* CM, E=  *2,0* CM, COM PINGADEIRA</t>
  </si>
  <si>
    <t>97,29</t>
  </si>
  <si>
    <t>PEITORIL EM MARMORE, POLIDO, BRANCO COMUM, L= *15* CM, E=  *3* CM, CORTE RETO</t>
  </si>
  <si>
    <t>104,61</t>
  </si>
  <si>
    <t>PEITORIL PRE-MOLDADO EM GRANILITE, MARMORITE OU GRANITINA, L = *15* CM</t>
  </si>
  <si>
    <t>76,52</t>
  </si>
  <si>
    <t>PEITORIL/ SOLEIRA EM MARMORE, POLIDO, BRANCO COMUM, L= *25* CM, E=  *3* CM, CORTE RETO</t>
  </si>
  <si>
    <t>144,81</t>
  </si>
  <si>
    <t>PELICULA REFLETIVA, GT 7 ANOS PARA SINALIZACAO VERTICAL</t>
  </si>
  <si>
    <t>20,92</t>
  </si>
  <si>
    <t>PENDURAL OU PRESILHA REGULADORA, EM ACO GALVANIZADO, COM CORPO, MOLA E REBITE, PARA PERFIL TIPO CANALETA DE ESTRUTURA EM FORROS DRYWALL</t>
  </si>
  <si>
    <t>PENDURAL OU REGULADOR, COM MOLA, EM ACO GALVANIZADO, PARA PERFIL TIPO T CLICADO DE FORROS REMOVIVEL</t>
  </si>
  <si>
    <t>2,16</t>
  </si>
  <si>
    <t>PENEIRA ROTATIVA COM MOTOR ELETRICO TRIFASICO DE 2 CV, CILINDRO DE 1 M X 0,60 M, COM FUROS DE 3,17 MM</t>
  </si>
  <si>
    <t>14.372,96</t>
  </si>
  <si>
    <t>PERFIL "H" DE ACO LAMINADO, "HP" 250 X 62,0</t>
  </si>
  <si>
    <t>PERFIL "H" DE ACO LAMINADO, "HP" 310 X 79,0</t>
  </si>
  <si>
    <t>PERFIL "H" DE ACO LAMINADO, "W" 200 X 35,9</t>
  </si>
  <si>
    <t>14,33</t>
  </si>
  <si>
    <t>PERFIL "I" DE ACO LAMINADO, ABAS INCLINADAS, "I" 102 X 12,7</t>
  </si>
  <si>
    <t>PERFIL "I" DE ACO LAMINADO, ABAS INCLINADAS, "I" 152 X 22</t>
  </si>
  <si>
    <t>11,11</t>
  </si>
  <si>
    <t>PERFIL "I" DE ACO LAMINADO, ABAS INCLINADAS, "I" 203 X 34,3</t>
  </si>
  <si>
    <t>PERFIL "I" DE ACO LAMINADO, ABAS PARALELAS, "W", QUALQUER BITOLA</t>
  </si>
  <si>
    <t>12,93</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</si>
  <si>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</si>
  <si>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</si>
  <si>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</si>
  <si>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</si>
  <si>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11,20</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</si>
  <si>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</si>
  <si>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</si>
  <si>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</si>
  <si>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3,47</t>
  </si>
  <si>
    <t>PERFIL CANTONEIRA L, PERFURADA, EM ACO, 23 X 23 MM, E = 0,5 MM, PARA ESTRUTURA DRYWALL</t>
  </si>
  <si>
    <t>PERFIL CARTOLA DE ACO GALVANIZADO, *20 X 30 X 10* MM, E =  0,8 MM</t>
  </si>
  <si>
    <t>22,98</t>
  </si>
  <si>
    <t>40,83</t>
  </si>
  <si>
    <t>PERFIL DE BORRACHA EPDM MACICO *12 X 15* MM PARA ESQUADRIAS</t>
  </si>
  <si>
    <t>10,70</t>
  </si>
  <si>
    <t>PERFIL ELASTOMERICO PRE-FORMADO EM EPMD, PARA JUNTA DE DILATACAO DE PISOS COM POUCA SOLICITACAO, 15 MM DE LARGURA, MOVIMENTACAO DE *11 A 19* MM</t>
  </si>
  <si>
    <t>163,77</t>
  </si>
  <si>
    <t>PERFIL ELASTOMERICO PRE-FORMADO EM EPMD, PARA JUNTA DE DILATACAO DE USO GERAL EM MEDIAS SOLICITACOES, 8 MM DE LARGURA, MOVIMENTACAO DE *5 A 11* MM</t>
  </si>
  <si>
    <t>PERFIL GUIA, FORMATO U, EM ACO ZINCADO, PARA ESTRUTURA PAREDE DRYWALL, E = 0,5 MM, 48  X 3000 MM (L X C)</t>
  </si>
  <si>
    <t>6,50</t>
  </si>
  <si>
    <t>PERFIL GUIA, FORMATO U, EM ACO ZINCADO, PARA ESTRUTURA PAREDE DRYWALL, E = 0,5 MM, 70 X 3000 MM (L X C)</t>
  </si>
  <si>
    <t>PERFIL GUIA, FORMATO U, EM ACO ZINCADO, PARA ESTRUTURA PAREDE DRYWALL, E = 0,5 MM, 90 X 3000 MM (L X C)</t>
  </si>
  <si>
    <t>8,75</t>
  </si>
  <si>
    <t>PERFIL LONGARINA (PRINCIPAL), T CLICADO, EM ACO, BRANCO, PARA FORRO REMOVIVEL, 24 X 3750 MM (L X C)</t>
  </si>
  <si>
    <t>PERFIL MONTANTE, FORMATO C, EM ACO ZINCADO, PARA ESTRUTURA PAREDE DRYWALL, E = 0,5 MM, 48 X 3000 MM (L X C)</t>
  </si>
  <si>
    <t>7,70</t>
  </si>
  <si>
    <t>PERFIL MONTANTE, FORMATO C, EM ACO ZINCADO, PARA ESTRUTURA PAREDE DRYWALL, E = 0,5 MM, 70 X 3000 MM (L X C)</t>
  </si>
  <si>
    <t>8,99</t>
  </si>
  <si>
    <t>PERFIL MONTANTE, FORMATO C, EM ACO ZINCADO, PARA ESTRUTURA PAREDE DRYWALL, E = 0,5 MM, 90 X 3000 MM (L X C)</t>
  </si>
  <si>
    <t>10,44</t>
  </si>
  <si>
    <t>PERFIL RODAPE DE IMPERMEABILIZACAO, FORMATO L, EM ACO ZINCADO, PARA ESTRUTURA DRYWALL, E = 0,5 MM, 220 X 3000 MM (H X C)</t>
  </si>
  <si>
    <t>23,46</t>
  </si>
  <si>
    <t>PERFIL TABICA ABERTA, PERFURADA, FORMATO Z, EM ACO GALVANIZADO NATURAL, LARGURA APROXIMADA 40 MM, PARA ESTRUTURA FORRO DRYWALL</t>
  </si>
  <si>
    <t>PERFIL TABICA FECHADA, LISA, FORMATO Z, EM ACO GALVANIZADO NATURAL, LARGURA TOTAL NA HORIZONTAL *40* MM, PARA ESTRUTURA FORRO DRYWALL</t>
  </si>
  <si>
    <t>5,65</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</si>
  <si>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</si>
  <si>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</si>
  <si>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</si>
  <si>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5,13</t>
  </si>
  <si>
    <t>PERFIL U DE ABAS IGUAIS, EM ALUMINIO, 1/2" (1,27 X 1,27 CM), PARA PORTA OU JANELA DE CORRER</t>
  </si>
  <si>
    <t>PERFIL UDC ("U" DOBRADO DE CHAPA) SIMPLES DE ACO LAMINADO, GALVANIZADO, ASTM A36, 127 X 50 MM, E= 3 MM</t>
  </si>
  <si>
    <t>10,92</t>
  </si>
  <si>
    <t>PERFILADO PERFURADO DUPLO 38 X 76 MM, CHAPA 22</t>
  </si>
  <si>
    <t>16,57</t>
  </si>
  <si>
    <t>PERFILADO PERFURADO SIMPLES 38 X 38 MM, CHAPA 22</t>
  </si>
  <si>
    <t>9,64</t>
  </si>
  <si>
    <t>PERFILADO PERFURADO 19 X 38 MM, CHAPA 22</t>
  </si>
  <si>
    <t>PERFURATRIZ COM TORRE METALICA PARA EXECUCAO DE ESTACA HELICE CONTINUA, PROFUNDIDADE MAXIMA DE 30 M, DIAMETRO MAXIMO DE 800 MM, POTENCIA INSTALADA DE 268 HP, MESA ROTATIVA COM TORQUE MAXIMO DE 170 KNM</t>
  </si>
  <si>
    <t>2.944.736,82</t>
  </si>
  <si>
    <t>PERFURATRIZ COM TORRE METALICA PARA EXECUCAO DE ESTACA HELICE CONTINUA, PROFUNDIDADE MAXIMA DE 32 M, DIAMETRO MAXIMO DE 1000 MM, POTENCIA INSTALADA DE 350 HP, MESA ROTATIVA COM TORQUE MAXIMO DE 263 KNM</t>
  </si>
  <si>
    <t>4.578.947,34</t>
  </si>
  <si>
    <t>PERFURATRIZ HIDRAULICA COM TRADO CURTO ACOPLADO, PROFUNDIDADE MAXIMA DE 20 M, DIAMETRO MAXIMO DE 1500 MM, POTENCIA INSTALADA DE 137 HP, MESA ROTATIVA COM TORQUE MAXIMO DE 30 KNM (INCLUI MONTAGEM, NAO INCLUI CAMINHAO)</t>
  </si>
  <si>
    <t>1.121.052,66</t>
  </si>
  <si>
    <t>PERFURATRIZ MANUAL, TORQUE MAXIMO 55 KGF.M, POTENCIA 5 CV, COM DIAMETRO MAXIMO 8 1/2" (INCLUI SUPORTE/CHASSI TIPO MESA)</t>
  </si>
  <si>
    <t>78.231,59</t>
  </si>
  <si>
    <t>PERFURATRIZ MANUAL, TORQUE MAXIMO 83 N.M, POTENCIA 5 CV, COM DIAMETRO MAXIMO 4" (NAO INCLUI SUPORTE / CHASSI)</t>
  </si>
  <si>
    <t>11.273,97</t>
  </si>
  <si>
    <t>PERFURATRIZ MANUAL, TORQUE MAXIMO 83 N.M, POTENCIA 5 CV, COM DIAMETRO MAXIMO 4", PARA SOLO GRAMPEADO (INCLUI SUPORTE OU CHASSI TIPO MESA)</t>
  </si>
  <si>
    <t>35.292,44</t>
  </si>
  <si>
    <t>PERFURATRIZ PNEUMATICA MANUAL DE PESO MEDIO, 18KG, COMPRIMENTO DE CURSO DE 6 M, DIAMETRO DO PISTAO DE 5,5 CM</t>
  </si>
  <si>
    <t>19.301,94</t>
  </si>
  <si>
    <t>PERFURATRIZ SOBRE ESTEIRA, TORQUE MAXIMO DE 600 KGF, POTENCIA ENTRE 50 E 60 HP, DIAMETRO MAXIMO DE 10"</t>
  </si>
  <si>
    <t>615.000,00</t>
  </si>
  <si>
    <t>PERFURATRIZ SOBRE ESTEIRA, TORQUE MAXIMO 600 KGF, PESO MEDIO 1000 KG, POTENCIA 20 HP, DIAMETRO MAXIMO 10"</t>
  </si>
  <si>
    <t>641.667,48</t>
  </si>
  <si>
    <t>PICAPE CABINE SIMPLES COM MOTOR 1.6 FLEX, CAMBIO MANUAL, POTENCIA 101/104 CV, 2 PORTAS</t>
  </si>
  <si>
    <t>66.422,64</t>
  </si>
  <si>
    <t>PILAR QUADRADO NAO APARELHADO *10 X 10* CM, EM MACARANDUBA, ANGELIM OU EQUIVALENTE DA REGIAO - BRUTA</t>
  </si>
  <si>
    <t>30,41</t>
  </si>
  <si>
    <t>PILAR QUADRADO NAO APARELHADO *15 X 15* CM, EM MACARANDUBA, ANGELIM OU EQUIVALENTE DA REGIAO - BRUTA</t>
  </si>
  <si>
    <t>64,54</t>
  </si>
  <si>
    <t>PILAR QUADRADO NAO APARELHADO *20 X 20* CM, EM MACARANDUBA, ANGELIM OU EQUIVALENTE DA REGIAO - BRUTA</t>
  </si>
  <si>
    <t>112,31</t>
  </si>
  <si>
    <t>PINCEL CHATO (TRINCHA) CERDAS GRIS 1.1/2 " (38 MM)</t>
  </si>
  <si>
    <t>5,12</t>
  </si>
  <si>
    <t>PINGADEIRA PLASTICA PARA TELHA DE FIBROCIMENTO CANALETE 49/KALHETA OU CANALETE 90/KALHETAO</t>
  </si>
  <si>
    <t>PINO DE ACO COM ARRUELA CONICA, DIAMETRO ARRUELA = *23* MM E COMP HASTE = *27* MM (ACAO INDIRETA)</t>
  </si>
  <si>
    <t>46,56</t>
  </si>
  <si>
    <t>PINO DE ACO COM FURO, HASTE = 27 MM (ACAO DIRETA)</t>
  </si>
  <si>
    <t>PINO DE ACO COM ROSCA 1/4 ", COMPRIMENTO DA HASTE = 30 MM E ROSCA = 20 MM (ACAO DIRETA)</t>
  </si>
  <si>
    <t>53,10</t>
  </si>
  <si>
    <t>PINO DE ACO LISO 1/4 ", HASTE = *36,5* MM (ACAO DIRETA)</t>
  </si>
  <si>
    <t>32,76</t>
  </si>
  <si>
    <t>PINO DE ACO LISO 1/4 ", HASTE = *53* MM (ACAO DIRETA)</t>
  </si>
  <si>
    <t>34,31</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</si>
  <si>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</si>
  <si>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</si>
  <si>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</si>
  <si>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44,95</t>
  </si>
  <si>
    <t>PINTOR</t>
  </si>
  <si>
    <t>PINTOR (MENSALISTA)</t>
  </si>
  <si>
    <t>PINTOR DE LETREIROS</t>
  </si>
  <si>
    <t>15,74</t>
  </si>
  <si>
    <t>PINTOR DE LETREIROS (MENSALISTA)</t>
  </si>
  <si>
    <t>2.790,69</t>
  </si>
  <si>
    <t>PINTOR PARA TINTA EPOXI</t>
  </si>
  <si>
    <t>PINTOR PARA TINTA EPOXI (MENSALISTA)</t>
  </si>
  <si>
    <t>2.603,86</t>
  </si>
  <si>
    <t>PISO DE BORRACHA CANELADO EM PLACAS 50 X 50 CM, E = *3,5* MM, PARA COLA</t>
  </si>
  <si>
    <t>PISO DE BORRACHA ESPORTIVO EM PLACAS 50 X 50 CM, E = 15 MM, PARA ARGAMASSA, PRETO</t>
  </si>
  <si>
    <t>315,33</t>
  </si>
  <si>
    <t>PISO DE BORRACHA FRISADO OU PASTILHADO, PRETO, EM PLACAS 50 X 50 CM, E = 7 MM, PARA ARGAMASSA</t>
  </si>
  <si>
    <t>191,53</t>
  </si>
  <si>
    <t>PISO DE BORRACHA PASTILHADO EM PLACAS 50 X 50 CM, E = *3,5* MM, PARA COLA, PRETO</t>
  </si>
  <si>
    <t>52,67</t>
  </si>
  <si>
    <t>PISO DE BORRACHA PASTILHADO EM PLACAS 50 X 50 CM, E = 15 MM, PARA ARGAMASSA, PRETO</t>
  </si>
  <si>
    <t>306,95</t>
  </si>
  <si>
    <t>PISO ELEVADO COM 2 PLACAS DE ACO COM ENCHIMENTO DE CONCRETO CELULAR, INCLUSO BASE/HASTE/CRUZETAS, 60 X 60 CM, H = *28* CM, RESISTENCIA CARGA CONCENTRADA 496 KG (COM COLOCACAO)</t>
  </si>
  <si>
    <t>418,42</t>
  </si>
  <si>
    <t>PISO EM CERAMICA ESMALTADA EXTRA, PEI MAIOR OU IGUAL A 4, FORMATO MAIOR QUE 2025 CM2</t>
  </si>
  <si>
    <t>57,61</t>
  </si>
  <si>
    <t>PISO EM CERAMICA ESMALTADA EXTRA, PEI MAIOR OU IGUAL A 4, FORMATO MENOR OU IGUAL A 2025 CM2</t>
  </si>
  <si>
    <t>PISO EM CERAMICA ESMALTADA, COMERCIAL (PADRAO POPULAR), PEI MAIOR OU IGUAL A 3, FORMATO MENOR OU IGUAL A  2025 CM2</t>
  </si>
  <si>
    <t>23,44</t>
  </si>
  <si>
    <t>PISO EM GRANILITE, MARMORITE OU GRANITINA, AGREGADO COR PRETO, CINZA, PALHA OU BRANCO, E=  *8* MM (INCLUSO EXECUCAO)</t>
  </si>
  <si>
    <t>88,00</t>
  </si>
  <si>
    <t>PISO EM GRANITO, POLIDO, TIPO AMENDOA/ AMARELO CAPRI/ AMARELO DOURADO CARIOCA OU OUTROS EQUIVALENTES DA REGIAO, FORMATO MENOR OU IGUAL A 3025 CM2, E=  *2* CM</t>
  </si>
  <si>
    <t>340,00</t>
  </si>
  <si>
    <t>PISO EM GRANITO, POLIDO, TIPO ANDORINHA/ QUARTZ/ CASTELO/ CORUMBA OU OUTROS EQUIVALENTES DA REGIAO, FORMATO MENOR OU IGUAL A 3025 CM2, E=  *2* CM</t>
  </si>
  <si>
    <t>256,60</t>
  </si>
  <si>
    <t>PISO EM GRANITO, POLIDO, TIPO MARFIM, DALLAS, CARAVELAS OU OUTROS EQUIVALENTES DA REGIAO, FORMATO MENOR OU IGUAL A 3025 CM2, E=  *2* CM</t>
  </si>
  <si>
    <t>327,88</t>
  </si>
  <si>
    <t>PISO EM GRANITO, POLIDO, TIPO PRETO SAO GABRIEL/ TIJUCA OU OUTROS EQUIVALENTES DA REGIAO, FORMATO MENOR OU IGUAL A 3025 CM2, E=  *2* CM</t>
  </si>
  <si>
    <t>370,64</t>
  </si>
  <si>
    <t>PISO EM PORCELANATO RETIFICADO EXTRA, FORMATO MENOR OU IGUAL A 2025 CM2</t>
  </si>
  <si>
    <t>76,78</t>
  </si>
  <si>
    <t>PISO EM REGUA VINILICA SEMIFLEXIVEL, ENCAIXE CLICADO, E = 4 MM (SEM COLOCACAO)</t>
  </si>
  <si>
    <t>154,20</t>
  </si>
  <si>
    <t>PISO EPOXI AUTONIVELANTE, ESPESSURA *4* MM (INCLUSO EXECUCAO)</t>
  </si>
  <si>
    <t>168,96</t>
  </si>
  <si>
    <t>PISO EPOXI MULTILAYER, ESPESSURA *2* MM (INCLUSO EXECUCAO)</t>
  </si>
  <si>
    <t>98,41</t>
  </si>
  <si>
    <t>PISO FULGET (GRANITO LAVADO) EM PLACAS DE *40 X 40* CM, E = 2,0 CM (SEM COLOCACAO)</t>
  </si>
  <si>
    <t>126,72</t>
  </si>
  <si>
    <t>PISO FULGET (GRANITO LAVADO) EM PLACAS DE *75 X 75* CM, E = 2,0 CM (SEM COLOCACAO)</t>
  </si>
  <si>
    <t>233,72</t>
  </si>
  <si>
    <t>PISO FULGET (GRANITO LAVADO) MOLDADO IN LOCO (INCLUSO EXECUCAO)</t>
  </si>
  <si>
    <t>125,31</t>
  </si>
  <si>
    <t>PISO INDUSTRIAL EM CONCRETO ARMADO DE ACABAMENTO POLIDO, ESPESSURA 12 CM (CIMENTO QUEIMADO) (INCLUSO EXECUCAO)</t>
  </si>
  <si>
    <t>137,98</t>
  </si>
  <si>
    <t>PISO KORODUR (INCLUSO EXECUCAO)</t>
  </si>
  <si>
    <t>105,60</t>
  </si>
  <si>
    <t>PISO PODOTATIL DE CONCRETO - DIRECIONAL E ALERTA, *40 X 40 X 2,5* CM</t>
  </si>
  <si>
    <t>13,50</t>
  </si>
  <si>
    <t>PISO PORCELANATO, BORDA RETA, EXTRA, FORMATO MAIOR QUE 2025 CM2</t>
  </si>
  <si>
    <t>90,68</t>
  </si>
  <si>
    <t>PISO TATIL ALERTA OU DIRECIONAL, DE BORRACHA, COLORIDO, 25 X 25 CM, E = 5 MM, PARA COLA</t>
  </si>
  <si>
    <t>210,51</t>
  </si>
  <si>
    <t>PISO TATIL DE ALERTA OU DIRECIONAL DE BORRACHA, PRETO, 25 X 25 CM, E = 5 MM, PARA COLA</t>
  </si>
  <si>
    <t>200,52</t>
  </si>
  <si>
    <t>PISO TATIL DE ALERTA OU DIRECIONAL, DE BORRACHA, COLORIDO, 25 X 25 CM, E = 12 MM, PARA ARGAMASSA</t>
  </si>
  <si>
    <t>521,22</t>
  </si>
  <si>
    <t>PISO TATIL DE ALERTA OU DIRECIONAL, DE BORRACHA, PRETO, 25 X 25 CM, E = 12 MM, PARA ARGAMASSA</t>
  </si>
  <si>
    <t>464,07</t>
  </si>
  <si>
    <t>PISO URETANO, VERSAO REVESTIMENTO AUTONIVELANTE, ESPESSURA VARIÁVEL DE 3 A 4 MM (INCLUSO EXECUCAO)</t>
  </si>
  <si>
    <t>164,03</t>
  </si>
  <si>
    <t>PISO/ REVESTIMENTO EM GRANITO, POLIDO, TIPO ANDORINHA/ QUARTZ/ CASTELO/ CORUMBA OU OUTROS EQUIVALENTES DA REGIAO, FORMATO MAIOR OU IGUAL A 3025 CM2, E = *2* CM</t>
  </si>
  <si>
    <t>270,85</t>
  </si>
  <si>
    <t>PISO/ REVESTIMENTO EM MARMORE, POLIDO, BRANCO COMUM, FORMATO MAIOR OU IGUAL A 3025 CM2, E = *2* CM</t>
  </si>
  <si>
    <t>400,83</t>
  </si>
  <si>
    <t>PISO/ REVESTIMENTO EM MARMORE, POLIDO, BRANCO COMUM, FORMATO MENOR OU IGUAL A 3025 CM2, E = *2* CM</t>
  </si>
  <si>
    <t>412,00</t>
  </si>
  <si>
    <t>PLACA / CHAPA DE GESSO ACARTONADO, ACABAMENTO VINILICO LISO EM UMA DAS FACES, COR BRANCA, BORDA QUADRADA, E = 9,5 MM, *625 X 1250* MM (L X C), PARA FORRO REMOVIVEL</t>
  </si>
  <si>
    <t>43,94</t>
  </si>
  <si>
    <t>PLACA / CHAPA DE GESSO ACARTONADO, ACABAMENTO VINILICO LISO EM UMA DAS FACES, COR BRANCA, BORDA QUADRADA, E = 9,5 MM, *625 X 625* MM (L X C), PARA FORRO REMOVIVEL</t>
  </si>
  <si>
    <t>50,76</t>
  </si>
  <si>
    <t>PLACA / CHAPA DE GESSO ACARTONADO, RESISTENTE A UMIDADE (RU), COR VERDE, E = 12,5 MM, 1200 X 1800 MM (L X C)</t>
  </si>
  <si>
    <t>26,51</t>
  </si>
  <si>
    <t>PLACA / CHAPA DE GESSO ACARTONADO, RESISTENTE A UMIDADE (RU), COR VERDE, E = 12,5 MM, 1200 X 2400 MM (L X C)</t>
  </si>
  <si>
    <t>PLACA / CHAPA DE GESSO ACARTONADO, RESISTENTE AO FOGO (RF), COR ROSA, E = 12,5 MM, 1200 X 1800 MM (L X C)</t>
  </si>
  <si>
    <t>24,90</t>
  </si>
  <si>
    <t>PLACA / CHAPA DE GESSO ACARTONADO, RESISTENTE AO FOGO (RF), COR ROSA, E = 12,5 MM, 1200 X 2400 MM (L X C)</t>
  </si>
  <si>
    <t>26,39</t>
  </si>
  <si>
    <t>PLACA / CHAPA DE GESSO ACARTONADO, STANDARD (ST), COR BRANCA, E = 12,5 MM, 1200 X 1800 MM (L X C)</t>
  </si>
  <si>
    <t>18,75</t>
  </si>
  <si>
    <t>PLACA / CHAPA DE GESSO ACARTONADO, STANDARD (ST), COR BRANCA, E = 12,5 MM, 1200 X 2400 MM (L X C)</t>
  </si>
  <si>
    <t>18,57</t>
  </si>
  <si>
    <t>PLACA CIMENTICIA LISA E = 10 MM, DE 1,20 X 3,00 M (SEM AMIANTO)</t>
  </si>
  <si>
    <t>72,14</t>
  </si>
  <si>
    <t>PLACA CIMENTICIA LISA E = 6 MM, DE 1,20 X 3,00 M (SEM AMIANTO)</t>
  </si>
  <si>
    <t>69,84</t>
  </si>
  <si>
    <t>PLACA DE ACO ESMALTADA PARA  IDENTIFICACAO DE RUA, *45 CM X 20* CM</t>
  </si>
  <si>
    <t>74,25</t>
  </si>
  <si>
    <t>PLACA DE ACRILICO TRANSPARENTE ADESIVADA PARA SINALIZACAO DE PORTAS, BORDA POLIDA, DE *25 X 8*, E = 6 MM (NAO INCLUI ACESSORIOS PARA FIXACAO)</t>
  </si>
  <si>
    <t>54,62</t>
  </si>
  <si>
    <t>PLACA DE FIBRA MINERAL PARA FORRO, DE 1250 X 625 MM, E = 15 MM, BORDA RETA, COM PINTURA ANTIMOFO (NAO INCLUI PERFIS)</t>
  </si>
  <si>
    <t>53,69</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</si>
  <si>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</si>
  <si>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</si>
  <si>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</si>
  <si>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</si>
  <si>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1.080,01</t>
  </si>
  <si>
    <t>PLACA DE INAUGURACAO METALICA, *40* CM X *60* CM</t>
  </si>
  <si>
    <t>678,38</t>
  </si>
  <si>
    <t>PLACA DE OBRA (PARA CONSTRUCAO CIVIL) EM CHAPA GALVANIZADA *N. 22*, ADESIVADA, DE *2,0 X 1,125* M (SEM POSTES PARA FIXACAO)</t>
  </si>
  <si>
    <t>225,00</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</si>
  <si>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</si>
  <si>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</si>
  <si>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13,39</t>
  </si>
  <si>
    <t>PLACA DE SINALIZACAO DE SEGURANCA CONTRA INCENDIO, FOTOLUMINESCENTE, QUADRADA, *20 X 20* CM, EM PVC *2* MM ANTI-CHAMAS (SIMBOLOS, CORES E PICTOGRAMAS CONFORME NBR 16820)</t>
  </si>
  <si>
    <t>25,91</t>
  </si>
  <si>
    <t>PLACA DE SINALIZACAO DE SEGURANCA CONTRA INCENDIO, FOTOLUMINESCENTE, RETANGULAR, *12 X 40* CM, EM PVC *2* MM ANTI-CHAMAS (SIMBOLOS, CORES E PICTOGRAMAS CONFORME NBR 16820)</t>
  </si>
  <si>
    <t>31,78</t>
  </si>
  <si>
    <t>PLACA DE SINALIZACAO DE SEGURANCA CONTRA INCENDIO, FOTOLUMINESCENTE, RETANGULAR, *13 X 26* CM, EM PVC *2* MM ANTI-CHAMAS (SIMBOLOS, CORES E PICTOGRAMAS CONFORME NBR 16820)</t>
  </si>
  <si>
    <t>22,40</t>
  </si>
  <si>
    <t>PLACA DE SINALIZACAO DE SEGURANCA CONTRA INCENDIO, FOTOLUMINESCENTE, RETANGULAR, *20 X 40* CM, EM PVC *2* MM ANTI-CHAMAS (SIMBOLOS, CORES E PICTOGRAMAS CONFORME NBR 16820)</t>
  </si>
  <si>
    <t>41,76</t>
  </si>
  <si>
    <t>PLACA DE SINALIZACAO EM CHAPA DE ACO NUM 16 COM PINTURA REFLETIVA</t>
  </si>
  <si>
    <t>519,75</t>
  </si>
  <si>
    <t>PLACA DE SINALIZACAO EM CHAPA DE ALUMINIO COM PINTURA REFLETIVA, E = 2 MM</t>
  </si>
  <si>
    <t>648,00</t>
  </si>
  <si>
    <t>PLACA DE VENTILACAO PARA TELHA DE FIBROCIMENTO CANALETE 49 KALHETA</t>
  </si>
  <si>
    <t>7,50</t>
  </si>
  <si>
    <t>PLACA DE VENTILACAO PARA TELHA DE FIBROCIMENTO, CANALETE 90 OU KALHETAO</t>
  </si>
  <si>
    <t>12,83</t>
  </si>
  <si>
    <t>PLACA NUMERACAO RESIDENCIAL EM CHAPA GALVANIZADA ESMALTADA 12 X 18 CM</t>
  </si>
  <si>
    <t>33,75</t>
  </si>
  <si>
    <t>PLACA ORIENTATIVA SOBRE EXERCÍCIOS, 2,00M X 1,00M, EM TUBO DE ACO CARBONO, PINTURA NO PROCESSO ELETROSTATICO - PARA ACADEMIA AO AR LIVRE / ACADEMIA DA TERCEIRA IDADE - ATI</t>
  </si>
  <si>
    <t>1.601,90</t>
  </si>
  <si>
    <t>PLACA VINILICA SEMIFLEXIVEL PARA PISOS, E = 3,2 MM, 30 X 30 CM (SEM COLOCACAO)</t>
  </si>
  <si>
    <t>148,03</t>
  </si>
  <si>
    <t>PLACA VINILICA SEMIFLEXIVEL PARA REVESTIMENTO DE PISOS E PAREDES, E = 2 MM (SEM COLOCACAO)</t>
  </si>
  <si>
    <t>89,00</t>
  </si>
  <si>
    <t>PLACA/PISO DE CONCRETO POROSO/ PAVIMENTO PERMEAVEL/BLOCO DRENANTE DE CONCRETO, 40 CM X 40 CM, E = 6 CM, COR NATURAL</t>
  </si>
  <si>
    <t>88,65</t>
  </si>
  <si>
    <t>PLACA/TAMPA CEGA EM LATAO ESCOVADO PARA CONDULETE EM LIGA DE ALUMINIO 4 X 4"</t>
  </si>
  <si>
    <t>27,00</t>
  </si>
  <si>
    <t>PLUG OU BUJAO DE FERRO GALVANIZADO, DE 1 1/2"</t>
  </si>
  <si>
    <t>10,83</t>
  </si>
  <si>
    <t>PLUG OU BUJAO DE FERRO GALVANIZADO, DE 1 1/4"</t>
  </si>
  <si>
    <t>9,29</t>
  </si>
  <si>
    <t>PLUG OU BUJAO DE FERRO GALVANIZADO, DE 1/2"</t>
  </si>
  <si>
    <t>PLUG OU BUJAO DE FERRO GALVANIZADO, DE 1"</t>
  </si>
  <si>
    <t>PLUG OU BUJAO DE FERRO GALVANIZADO, DE 2 1/2"</t>
  </si>
  <si>
    <t>32,04</t>
  </si>
  <si>
    <t>PLUG OU BUJAO DE FERRO GALVANIZADO, DE 2"</t>
  </si>
  <si>
    <t>16,02</t>
  </si>
  <si>
    <t>PLUG OU BUJAO DE FERRO GALVANIZADO, DE 3/4"</t>
  </si>
  <si>
    <t>PLUG OU BUJAO DE FERRO GALVANIZADO, DE 3"</t>
  </si>
  <si>
    <t>44,86</t>
  </si>
  <si>
    <t>PLUG OU BUJAO DE FERRO GALVANIZADO, DE 4"</t>
  </si>
  <si>
    <t>83,38</t>
  </si>
  <si>
    <t>PLUG PVC P/ ESG PREDIAL  75MM</t>
  </si>
  <si>
    <t>5,52</t>
  </si>
  <si>
    <t>PLUG PVC P/ ESG PREDIAL 100MM</t>
  </si>
  <si>
    <t>PLUG PVC P/ ESG PREDIAL 50MM</t>
  </si>
  <si>
    <t>PLUG PVC ROSCAVEL,  1/2",  AGUA FRIA PREDIAL (NBR 5648)</t>
  </si>
  <si>
    <t>PLUG PVC,  JE, DN 100 MM, PARA REDE COLETORA ESGOTO (NBR 10569)</t>
  </si>
  <si>
    <t>35,76</t>
  </si>
  <si>
    <t>PLUG PVC, JE, DN 150 MM, PARA REDE COLETORA ESGOTO (NBR 10569)</t>
  </si>
  <si>
    <t>80,94</t>
  </si>
  <si>
    <t>PLUG PVC, JE, DN 200 MM, PARA REDE COLETORA ESGOTO (NBR 10569)</t>
  </si>
  <si>
    <t>164,35</t>
  </si>
  <si>
    <t>PLUG PVC, JE, DN 250 MM, PARA REDE COLETORA ESGOTO (NBR 10569)</t>
  </si>
  <si>
    <t>317,40</t>
  </si>
  <si>
    <t>PLUG PVC, JE, DN 350 MM, PARA REDE COLETORA ESGOTO (NBR 10569)</t>
  </si>
  <si>
    <t>933,27</t>
  </si>
  <si>
    <t>PLUG PVC, ROSCAVEL 1", PARA AGUA FRIA PREDIAL</t>
  </si>
  <si>
    <t>2,48</t>
  </si>
  <si>
    <t>PLUG PVC, ROSCAVEL 3/4", PARA  AGUA FRIA PREDIAL</t>
  </si>
  <si>
    <t>PLUG PVC, ROSCAVEL, 1 1/2",  AGUA FRIA PREDIAL</t>
  </si>
  <si>
    <t>7,38</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</si>
  <si>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</si>
  <si>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</si>
  <si>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</si>
  <si>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</si>
  <si>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</si>
  <si>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</si>
  <si>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</si>
  <si>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6.806,47</t>
  </si>
  <si>
    <t>POLIESTIRENO EXPANDIDO/EPS (ISOPOR), PEROLAS, PARA CONCRETO LEVE</t>
  </si>
  <si>
    <t>63,18</t>
  </si>
  <si>
    <t>POLIESTIRENO EXPANDIDO/EPS (ISOPOR), TIPO 2F, BLOCO</t>
  </si>
  <si>
    <t>486,09</t>
  </si>
  <si>
    <t>POLIESTIRENO EXPANDIDO/EPS (ISOPOR), TIPO 2F, PLACA, ISOLAMENTO TERMOACUSTICO, E = 10 MM, 1000 X 500 MM</t>
  </si>
  <si>
    <t>4,12</t>
  </si>
  <si>
    <t>POLIESTIRENO EXPANDIDO/EPS (ISOPOR), TIPO 2F, PLACA, ISOLAMENTO TERMOACUSTICO, E = 20 MM, 1000 X 500 MM</t>
  </si>
  <si>
    <t>POLIESTIRENO EXPANDIDO/EPS (ISOPOR), TIPO 2F, PLACA, ISOLAMENTO TERMOACUSTICO, E = 50 MM, 1000 X 500 MM</t>
  </si>
  <si>
    <t>27,37</t>
  </si>
  <si>
    <t>POLVORA NEGRA</t>
  </si>
  <si>
    <t>101,73</t>
  </si>
  <si>
    <t>PONTALETE *7,5 X 7,5* CM EM PINUS, MISTA OU EQUIVALENTE DA REGIAO - BRUTA</t>
  </si>
  <si>
    <t>8,19</t>
  </si>
  <si>
    <t>PONTALETE ROLIÇO SEM TRATAMENTO, D = 8 A 11 CM, H = 3 M, EM EUCALIPTO OU EQUIVALENTE DA REGIAO - BRUTA (PARA ESCORAMENTO)</t>
  </si>
  <si>
    <t>PONTALETE ROLIÇO SEM TRATAMENTO, D = 8 A 11 CM, H = 6 M, EM EUCALIPTO OU EQUIVALENTE DA REGIAO - BRUTA (PARA ESCORAMENTO)</t>
  </si>
  <si>
    <t>4,60</t>
  </si>
  <si>
    <t>PONTEIRO PARA MARTELO ROMPEDOR, DIAMETRO = *28* MM, COMPRIMENTO = *520* MM, ENCAIXE SEXTAVADO</t>
  </si>
  <si>
    <t>185,97</t>
  </si>
  <si>
    <t>PORCA OLHAL EM ACO GALVANIZADO, ESPESSURA 16MM, ABERTURA 21MM</t>
  </si>
  <si>
    <t>17,84</t>
  </si>
  <si>
    <t>PORCA OLHAL M 16,  EM ACO GALVANIZADO, DIAMETRO = 16 MM</t>
  </si>
  <si>
    <t>12,98</t>
  </si>
  <si>
    <t>PORCA UNIAO/JUNCAO ZINCADA SEXTAVADA 1/4 ", CHAVE 7/16 ", COMPRIMENTO = 25 MM</t>
  </si>
  <si>
    <t>PORCA ZINCADA, QUADRADA, DIAMETRO 3/8"</t>
  </si>
  <si>
    <t>PORCA ZINCADA, QUADRADA, DIAMETRO 5/8"</t>
  </si>
  <si>
    <t>1,83</t>
  </si>
  <si>
    <t>PORCA ZINCADA, SEXTAVADA, DIAMETRO 1/2"</t>
  </si>
  <si>
    <t>0,39</t>
  </si>
  <si>
    <t>PORCA ZINCADA, SEXTAVADA, DIAMETRO 1"</t>
  </si>
  <si>
    <t>PORCA ZINCADA, SEXTAVADA, DIAMETRO 5/16"</t>
  </si>
  <si>
    <t>PORCA ZINCADA, SEXTAVADA, DIAMETRO 5/8"</t>
  </si>
  <si>
    <t>PORTA CADEADO EM ACO GALVANIZADO, COMPRIMENTO DE 3  1/2"</t>
  </si>
  <si>
    <t>PORTA CORTA-FOGO PARA SAIDA DE EMERGENCIA, COM FECHADURA, VAO LUZ DE 90 X 210 CM, CLASSE P-90 (NBR 11742)</t>
  </si>
  <si>
    <t>1.086,71</t>
  </si>
  <si>
    <t>PORTA DE ABRIR / GIRO, DE MADEIRA FOLHA MEDIA (NBR 15930) DE 1000 X 2100 MM, DE 35 MM A 40 MM DE ESPESSURA, NUCLEO SEMI-SOLIDO (SARRAFEADO), CAPA LISA EM HDF, ACABAMENTO EM LAMINADO NATURAL PARA VERNIZ</t>
  </si>
  <si>
    <t>290,05</t>
  </si>
  <si>
    <t>PORTA DE ABRIR / GIRO, DE MADEIRA FOLHA MEDIA (NBR 15930) DE 1000 X 2100 MM, DE 35 MM A 40 MM DE ESPESSURA, NUCLEO SEMI-SOLIDO (SARRAFEADO), CAPA LISA EM HDF, ACABAMENTO EM PRIMER PARA PINTURA</t>
  </si>
  <si>
    <t>272,05</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</si>
  <si>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</si>
  <si>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</si>
  <si>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191,00</t>
  </si>
  <si>
    <t>PORTA DE ABRIR / GIRO, DE MADEIRA FOLHA MEDIA (NBR 15930) DE 800 X 2100 MM, DE 35 MM A 40 MM DE ESPESSURA, NUCLEO SEMI-SOLIDO (SARRAFEADO), CAPA FRISADA EM HDF, ACABAMENTO MELAMINICO EM PADRAO MADEIRA</t>
  </si>
  <si>
    <t>242,31</t>
  </si>
  <si>
    <t>PORTA DE ABRIR / GIRO, DE MADEIRA FOLHA MEDIA (NBR 15930) DE 800 X 2100 MM, DE 35 MM A 40 MM DE ESPESSURA, NUCLEO SEMI-SOLIDO (SARRAFEADO), CAPA LISA EM HDF, ACABAMENTO EM LAMINADO NATURAL PARA VERNIZ</t>
  </si>
  <si>
    <t>236,69</t>
  </si>
  <si>
    <t>PORTA DE ABRIR / GIRO, DE MADEIRA FOLHA MEDIA (NBR 15930) DE 900 X 2100 MM, DE 35 MM A 40 MM DE ESPESSURA, NUCLEO SEMI-SOLIDO (SARRAFEADO), CAPA LISA EM HDF, ACABAMENTO EM LAMINADO NATURAL PARA VERNIZ</t>
  </si>
  <si>
    <t>270,79</t>
  </si>
  <si>
    <t>PORTA DE ABRIR EM ACO COM DIVISAO HORIZONTAL  PARA VIDROS, COM FUNDO ANTICORROSIVO/PRIMER DE PROTECAO, SEM GUARNICAO/ALIZAR/VISTA, VIDROS NAO INCLUSOS, 87 X 210 CM</t>
  </si>
  <si>
    <t>488,80</t>
  </si>
  <si>
    <t>PORTA DE ABRIR EM ACO TIPO VENEZIANA, COM FUNDO ANTICORROSIVO / PRIMER DE PROTECAO, SEM GUARNICAO/ALIZAR/VISTA, 87 X 210 CM</t>
  </si>
  <si>
    <t>604,50</t>
  </si>
  <si>
    <t>PORTA DE ABRIR EM ALUMINIO COM DIVISAO HORIZONTAL  PARA VIDROS,  ACABAMENTO ANODIZADO NATURAL, VIDROS INCLUSOS, SEM GUARNICAO/ALIZAR/VISTA , 87 X 210 CM</t>
  </si>
  <si>
    <t>678,54</t>
  </si>
  <si>
    <t>PORTA DE ABRIR EM ALUMINIO COM LAMBRI HORIZONTAL/LAMINADA, ACABAMENTO ANODIZADO NATURAL, SEM GUARNICAO/ALIZAR/VISTA</t>
  </si>
  <si>
    <t>550,18</t>
  </si>
  <si>
    <t>PORTA DE ABRIR EM ALUMINIO TIPO VENEZIANA, ACABAMENTO ANODIZADO NATURAL, SEM GUARNICAO/ALIZAR/VISTA</t>
  </si>
  <si>
    <t>379,96</t>
  </si>
  <si>
    <t>PORTA DE ABRIR EM ALUMINIO TIPO VENEZIANA, ACABAMENTO ANODIZADO NATURAL, SEM GUARNICAO/ALIZAR/VISTA, 87 X 210 CM</t>
  </si>
  <si>
    <t>695,78</t>
  </si>
  <si>
    <t>PORTA DE ABRIR EM GRADIL COM BARRA CHATA 3 CM X 1/4", COM REQUADRO E GUARNICAO - COMPLETO - ACABAMENTO NATURAL</t>
  </si>
  <si>
    <t>525,32</t>
  </si>
  <si>
    <t>PORTA DE CORRER EM ALUMINIO, DUAS FOLHAS MOVEIS COM VIDRO, FECHADURA E PUXADOR EMBUTIDO, ACABAMENTO ANODIZADO NATURAL, SEM GUARNICAO/ALIZAR/VISTA</t>
  </si>
  <si>
    <t>352,44</t>
  </si>
  <si>
    <t>PORTA DE ENROLAR MANUAL COMPLETA, ARTICULADA RAIADA LARGA, EM ACO GALVANIZADO NATURAL, CHAPA NUMERO 24 (SEM INSTALACAO)</t>
  </si>
  <si>
    <t>369,04</t>
  </si>
  <si>
    <t>PORTA DE ENROLAR MANUAL COMPLETA, PERFIL MEIA CANA CEGA, EM ACO GALVANIZADO COM PINTURA ELETROSTATICA, CHAPA NUMERO 24 " (SEM INSTALACAO)</t>
  </si>
  <si>
    <t>599,69</t>
  </si>
  <si>
    <t>PORTA DE ENROLAR MANUAL COMPLETA, PERFIL MEIA CANA CEGA, EM ACO GALVANIZADO NATURAL, CHAPA NUMERO 24 (SEM INSTALACAO)</t>
  </si>
  <si>
    <t>505,54</t>
  </si>
  <si>
    <t>PORTA DE ENROLAR MANUAL COMPLETA, PERFIL MEIA CANA VAZADA TIJOLINHO, EM ACO GALVANIZADO NATURAL, CHAPA NUMERO 24 (SEM INSTALACAO)</t>
  </si>
  <si>
    <t>753,14</t>
  </si>
  <si>
    <t>PORTA DE MADEIRA QUADRICULADA PARA VIDRO, DE CORRER (EUCALIPTO OU EQUIVALENTE REGIONAL), E = *3,5* CM</t>
  </si>
  <si>
    <t>342,03</t>
  </si>
  <si>
    <t>PORTA DE MADEIRA TIPO VENEZIANA (EUCALIPTO OU EQUIVALENTE REGIONAL), E = *3,5* CM</t>
  </si>
  <si>
    <t>230,88</t>
  </si>
  <si>
    <t>PORTA DE MADEIRA-DE-LEI QUADRICULADA PARA VIDRO, DE CORRER (ANGELIM OU EQUIVALENTE REGIONAL), E = *3,5* CM</t>
  </si>
  <si>
    <t>564,93</t>
  </si>
  <si>
    <t>PORTA DE MADEIRA-DE-LEI TIPO MEXICANA SEM EMENDA (ANGELIM OU EQUIVALENTE REGIONAL), E = *3,5* CM</t>
  </si>
  <si>
    <t>469,19</t>
  </si>
  <si>
    <t>PORTA DE MADEIRA-DE-LEI TIPO VENEZIANA (ANGELIM OU EQUIVALENTE REGIONAL), E = *3,5* CM</t>
  </si>
  <si>
    <t>326,54</t>
  </si>
  <si>
    <t>PORTA DE MADEIRA, FOLHA LEVE (NBR 15930) DE 600 X 2100 MM, DE 35 MM A 40 MM DE ESPESSURA, NUCLEO COLMEIA, CAPA LISA EM HDF, ACABAMENTO EM PRIMER PARA PINTURA</t>
  </si>
  <si>
    <t>164,08</t>
  </si>
  <si>
    <t>PORTA DE MADEIRA, FOLHA LEVE (NBR 15930) DE 700 X 2100 MM, DE 35 MM A 40 MM DE ESPESSURA, NUCLEO COLMEIA, CAPA LISA EM HDF, ACABAMENTO EM PRIMER PARA PINTURA</t>
  </si>
  <si>
    <t>170,28</t>
  </si>
  <si>
    <t>PORTA DE MADEIRA, FOLHA LEVE (NBR 15930) DE 800 X 2100 MM, DE 35 MM A 40 MM DE ESPESSURA, NUCLEO COLMEIA, CAPA LISA EM HDF, ACABAMENTO EM PRIMER PARA PINTURA</t>
  </si>
  <si>
    <t>181,01</t>
  </si>
  <si>
    <t>PORTA DE MADEIRA, FOLHA LEVE (NBR 15930), DE 600 X 2100 MM, E = 35 MM, NUCLEO COLMEIA, CAPA LISA EM HDF, ACABAMENTO MELAMINICO EM PADRAO MADEIRA</t>
  </si>
  <si>
    <t>212,62</t>
  </si>
  <si>
    <t>PORTA DE MADEIRA, FOLHA MEDIA (NBR 15930) DE 600 X 2100 MM, DE 35 MM A 40 MM DE ESPESSURA, NUCLEO SEMI-SOLIDO (SARRAFEADO), CAPA FRISADA EM HDF, ACABAMENTO MELAMINICO EM PADRAO MADEIRA</t>
  </si>
  <si>
    <t>197,37</t>
  </si>
  <si>
    <t>PORTA DE MADEIRA, FOLHA MEDIA (NBR 15930) DE 600 X 2100 MM, DE 35 MM A 40 MM DE ESPESSURA, NUCLEO SEMI-SOLIDO (SARRAFEADO), CAPA LISA EM HDF, ACABAMENTO EM PRIMER PARA PINTURA</t>
  </si>
  <si>
    <t>179,22</t>
  </si>
  <si>
    <t>PORTA DE MADEIRA, FOLHA MEDIA (NBR 15930) DE 600 X 2100 MM, DE 35 MM A 40 MM DE ESPESSURA, NUCLEO SEMI-SOLIDO (SARRAFEADO), CAPA LISA EM HDF, ACABAMENTO LAMINADO NATURAL PARA VERNIZ</t>
  </si>
  <si>
    <t>188,95</t>
  </si>
  <si>
    <t>PORTA DE MADEIRA, FOLHA MEDIA (NBR 15930) DE 700 X 2100 MM, DE 35 MM A 40 MM DE ESPESSURA, NUCLEO SEMI-SOLIDO (SARRAFEADO), CAPA LISA EM HDF, ACABAMENTO EM PRIMER PARA PINTURA</t>
  </si>
  <si>
    <t>180,81</t>
  </si>
  <si>
    <t>PORTA DE MADEIRA, FOLHA MEDIA (NBR 15930) DE 800 X 2100 MM, DE 35 MM A 40 MM DE ESPESSURA, NUCLEO SEMI-SOLIDO (SARRAFEADO), CAPA LISA EM HDF, ACABAMENTO EM PRIMER PARA PINTURA</t>
  </si>
  <si>
    <t>197,17</t>
  </si>
  <si>
    <t>PORTA DE MADEIRA, FOLHA MEDIA (NBR 15930) DE 900 X 2100 MM, DE 35 MM A 40 MM DE ESPESSURA, NUCLEO SEMI-SOLIDO (SARRAFEADO), CAPA LISA EM HDF, ACABAMENTO EM PRIMER PARA PINTURA</t>
  </si>
  <si>
    <t>262,16</t>
  </si>
  <si>
    <t>PORTA DE MADEIRA, FOLHA PESADA (NBR 15930) DE 800 X 2100 MM, DE 40 MM A 45 MM DE ESPESSURA, NUCLEO SOLIDO, CAPA LISA EM HDF, ACABAMENTO EM LAMINADO NATURAL PARA VERNIZ</t>
  </si>
  <si>
    <t>368,14</t>
  </si>
  <si>
    <t>PORTA DE MADEIRA, FOLHA PESADA (NBR 15930) DE 800 X 2100 MM, DE 40 MM A 45 MM DE ESPESSURA, NUCLEO SOLIDO, CAPA LISA EM HDF, ACABAMENTO EM PRIMER PARA PINTURA</t>
  </si>
  <si>
    <t>407,09</t>
  </si>
  <si>
    <t>PORTA DE MADEIRA, FOLHA PESADA (NBR 15930) DE 900 X 2100 MM, DE 40 MM A 45 MM DE ESPESSURA, NUCLEO SOLIDO, CAPA LISA EM HDF, ACABAMENTO EM LAMINADO NATURAL PARA VERNIZ</t>
  </si>
  <si>
    <t>428,45</t>
  </si>
  <si>
    <t>PORTA DE MADEIRA, FOLHA PESADA (NBR 15930) DE 900 X 2100 MM, DE 40 MM A 45 MM DE ESPESSURA, NUCLEO SOLIDO, CAPA LISA EM HDF, ACABAMENTO EM PRIMER PARA PINTURA</t>
  </si>
  <si>
    <t>461,72</t>
  </si>
  <si>
    <t>PORTA DENTE PARA FRESADORA</t>
  </si>
  <si>
    <t>540,54</t>
  </si>
  <si>
    <t>PORTA GRADE DE ENROLAR MANUAL COMPLETA, PERFIL TUBULAR TIJOLINHO 3/4 ", EM ACO GALVANIZADO NATURAL (SEM INSTALACAO)</t>
  </si>
  <si>
    <t>1.125,94</t>
  </si>
  <si>
    <t>PORTA TOALHA BANHO EM METAL CROMADO, TIPO BARRA</t>
  </si>
  <si>
    <t>37,16</t>
  </si>
  <si>
    <t>PORTA TOALHA ROSTO EM METAL CROMADO, TIPO ARGOLA</t>
  </si>
  <si>
    <t>23,86</t>
  </si>
  <si>
    <t>PORTA VIDRO TEMPERADO INCOLOR, 2 FOLHAS DE CORRER, E = 10 MM (SEM FERRAGENS E SEM COLOCACAO)</t>
  </si>
  <si>
    <t>322,31</t>
  </si>
  <si>
    <t>PORTAO BASCULANTE MANUAL EM ACO GALVANIZADO NATURAL, TIPO LAMBRIL COM REQUADRO/BATENTE, CHAPA NUMERO 26, INCLUI FECHADURA (SEM INSTALACAO)</t>
  </si>
  <si>
    <t>675,08</t>
  </si>
  <si>
    <t>PORTAO BASCULANTE, MANUAL, EM CHAPA TIPO LAMBRIL QUADRADO, COM REQUADRO, ACABAMENTO NATURAL</t>
  </si>
  <si>
    <t>518,35</t>
  </si>
  <si>
    <t>PORTAO DE ABRIR EM GRADIL DE METALON REDONDO DE 3/4"  VERTICAL, COM REQUADRO, ACABAMENTO NATURAL - COMPLETO</t>
  </si>
  <si>
    <t>470,42</t>
  </si>
  <si>
    <t>PORTAO DE CORRER EM CHAPA TIPO PAINEL LAMBRIL QUADRADO, COM PORTA SOCIAL COMPLETA INCLUIDA, COM REQUADRO, ACABAMENTO NATURAL, COM TRILHOS E ROLDANAS</t>
  </si>
  <si>
    <t>967,62</t>
  </si>
  <si>
    <t>PORTAO DE CORRER EM GRADIL FIXO DE BARRA DE FERRO CHATA DE 3 X 1/4" NA VERTICAL, SEM REQUADRO, ACABAMENTO NATURAL, COM TRILHOS E ROLDANAS</t>
  </si>
  <si>
    <t>620,63</t>
  </si>
  <si>
    <t>POSTE CONICO CONTINUO EM ACO GALVANIZADO, CURVO, BRACO DUPLO, ENGASTADO,  H = 9 M, DIAMETRO INFERIOR = *135* MM</t>
  </si>
  <si>
    <t>2.251,44</t>
  </si>
  <si>
    <t>POSTE CONICO CONTINUO EM ACO GALVANIZADO, CURVO, BRACO DUPLO, FLANGEADO,  H = 9 M, DIAMETRO INFERIOR = *135* MM</t>
  </si>
  <si>
    <t>2.558,91</t>
  </si>
  <si>
    <t>POSTE CONICO CONTINUO EM ACO GALVANIZADO, CURVO, BRACO SIMPLES, ENGASTADO,  H = 9 M, DIAMETRO INFERIOR = *135* MM</t>
  </si>
  <si>
    <t>2.176,31</t>
  </si>
  <si>
    <t>POSTE CONICO CONTINUO EM ACO GALVANIZADO, CURVO, BRACO SIMPLES, FLANGEADO,  H = 9 M, DIAMETRO INFERIOR = *135* MM</t>
  </si>
  <si>
    <t>2.173,16</t>
  </si>
  <si>
    <t>POSTE CONICO CONTINUO EM ACO GALVANIZADO, CURVO, BRACO SIMPLES, FLANGEADO, H = 7 M, DIAMETRO INFERIOR = *125* MM</t>
  </si>
  <si>
    <t>1.621,48</t>
  </si>
  <si>
    <t>POSTE CONICO CONTINUO EM ACO GALVANIZADO, RETO, ENGASTADO,  H = 7 M, DIAMETRO INFERIOR = *125* MM</t>
  </si>
  <si>
    <t>1.642,07</t>
  </si>
  <si>
    <t>POSTE CONICO CONTINUO EM ACO GALVANIZADO, RETO, ENGASTADO,  H = 9 M, DIAMETRO INFERIOR = *145* MM</t>
  </si>
  <si>
    <t>2.274,86</t>
  </si>
  <si>
    <t>POSTE CONICO CONTINUO EM ACO GALVANIZADO, RETO, FLANGEADO,  H = 3 M, DIAMETRO INFERIOR = *95* MM</t>
  </si>
  <si>
    <t>559,89</t>
  </si>
  <si>
    <t>POSTE DE CONCRETO CIRCULAR, 150 KG, H = 10 M (NBR 8451)</t>
  </si>
  <si>
    <t>720,08</t>
  </si>
  <si>
    <t>POSTE DE CONCRETO CIRCULAR, 200 KG, H = 11 M (NBR 8451)</t>
  </si>
  <si>
    <t>1.002,75</t>
  </si>
  <si>
    <t>POSTE DE CONCRETO CIRCULAR, 200 KG, H = 9 M (NBR 8451)</t>
  </si>
  <si>
    <t>707,45</t>
  </si>
  <si>
    <t>POSTE DE CONCRETO CIRCULAR, 300 KG, H = 11 M (NBR 8451)</t>
  </si>
  <si>
    <t>1.005,81</t>
  </si>
  <si>
    <t>POSTE DE CONCRETO CIRCULAR, 300 KG, H = 9 M (NBR 8451)</t>
  </si>
  <si>
    <t>782,85</t>
  </si>
  <si>
    <t>POSTE DE CONCRETO CIRCULAR, 400 KG, H = 11 M (NBR 8451)</t>
  </si>
  <si>
    <t>1.279,94</t>
  </si>
  <si>
    <t>POSTE DE CONCRETO CIRCULAR, 400 KG, H = 14 M (NBR 8451)</t>
  </si>
  <si>
    <t>2.136,65</t>
  </si>
  <si>
    <t>POSTE DE CONCRETO CIRCULAR, 400 KG, H = 9 M (NBR 8451)</t>
  </si>
  <si>
    <t>1.001,04</t>
  </si>
  <si>
    <t>POSTE DE CONCRETO DUPLO T, TIPO B, 300 KG, H = 10 M (NBR 8451)</t>
  </si>
  <si>
    <t>860,80</t>
  </si>
  <si>
    <t>POSTE DE CONCRETO DUPLO T, TIPO B, 300 KG, H = 9 M (NBR 8451)</t>
  </si>
  <si>
    <t>714,60</t>
  </si>
  <si>
    <t>582,39</t>
  </si>
  <si>
    <t>POSTE DE CONCRETO DUPLO T, 200 KG, H = 11 M (NBR 8451)</t>
  </si>
  <si>
    <t>767,48</t>
  </si>
  <si>
    <t>POSTE DE CONCRETO DUPLO T, 300 KG, H = 12 M (NBR 8451)</t>
  </si>
  <si>
    <t>1.140,94</t>
  </si>
  <si>
    <t>POSTE DE CONCRETO DUPLO T, 400 KG,H = 12 M (NBR 8451)</t>
  </si>
  <si>
    <t>1.194,81</t>
  </si>
  <si>
    <t>POSTE DECORATIVO PARA JARDIM EM ACO TUBULAR, SEM LUMINARIA, H = *2,5* M</t>
  </si>
  <si>
    <t>331,41</t>
  </si>
  <si>
    <t>POSTE PADRAO SUBTERRANEO 100 A, H = 2,5 M</t>
  </si>
  <si>
    <t>821,79</t>
  </si>
  <si>
    <t>POSTE PADRAO SUBTERRANEO 200 A, H = 2,5 M</t>
  </si>
  <si>
    <t>1.972,29</t>
  </si>
  <si>
    <t>POSTE ROLICO DE MADEIRA TRATADA, D = 20 A 25 CM, H = 12,00 M, EM EUCALIPTO OU EQUIVALENTE DA REGIAO</t>
  </si>
  <si>
    <t>105,92</t>
  </si>
  <si>
    <t>POSTES METALICOS AUTOPORTANTES, CONICO OU TELESCOPICO, PARA SPDA, ALTURA 10 METROS LIVRES</t>
  </si>
  <si>
    <t>1.586,26</t>
  </si>
  <si>
    <t>POSTES METALICOS AUTOPORTANTES, CONICO OU TELESCOPICO, PARA SPDA, ALTURA 12 METROS LIVRES</t>
  </si>
  <si>
    <t>2.214,49</t>
  </si>
  <si>
    <t>POSTES METALICOS AUTOPORTANTES, CONICO OU TELESCOPICO, PARA SPDA, ALTURA 15 METROS LIVRES</t>
  </si>
  <si>
    <t>3.089,05</t>
  </si>
  <si>
    <t>POSTES METALICOS AUTOPORTANTES, CONICO OU TELESCOPICO, PARA SPDA, ALTURA 20 METROS LIVRES</t>
  </si>
  <si>
    <t>4.211,76</t>
  </si>
  <si>
    <t>POZOLANA DE CLASSE C</t>
  </si>
  <si>
    <t>262,99</t>
  </si>
  <si>
    <t>PRANCHA  APARELHADA *4 X 30* CM, EM MACARANDUBA, ANGELIM OU EQUIVALENTE DA REGIAO</t>
  </si>
  <si>
    <t>31,84</t>
  </si>
  <si>
    <t>PRANCHA NAO APARELHADA  *6 X 25* CM, EM MACARANDUBA, ANGELIM OU EQUIVALENTE DA REGIAO -  BRUTA</t>
  </si>
  <si>
    <t>26,46</t>
  </si>
  <si>
    <t>PRANCHA NAO APARELHADA  *6 X 30* CM, EM MACARANDUBA, ANGELIM OU EQUIVALENTE DA REGIAO - BRUTA</t>
  </si>
  <si>
    <t>PRANCHA NAO APARELHADA  *6 X 40* CM, EM MACARANDUBA, ANGELIM OU EQUIVALENTE DA REGIAO -  BRUTA</t>
  </si>
  <si>
    <t>73,24</t>
  </si>
  <si>
    <t>PRANCHAO  APARELHADO *8 X 30* CM, EM MACARANDUBA, ANGELIM OU EQUIVALENTE DA REGIAO</t>
  </si>
  <si>
    <t>65,92</t>
  </si>
  <si>
    <t>PRANCHAO APARELHADO *7,5 X 23* CM, EM MACARANDUBA, ANGELIM OU EQUIVALENTE DA REGIAO</t>
  </si>
  <si>
    <t>48,83</t>
  </si>
  <si>
    <t>PRANCHAO NAO APARELHADO  *7,5 X 23* CM, EM MACARANDUBA, ANGELIM OU EQUIVALENTE DA REGIAO - BRUTA</t>
  </si>
  <si>
    <t>54,93</t>
  </si>
  <si>
    <t>PRANCHAO NAO APARELHADO *8 X 30* CM, EM MACARANDUBA, ANGELIM OU EQUIVALENTE DA REGIAO - BRUTA</t>
  </si>
  <si>
    <t>PREGO DE ACO POLIDO COM CABECA DUPLA 17 X 27 (2 1/2 X 11)</t>
  </si>
  <si>
    <t>28,88</t>
  </si>
  <si>
    <t>PREGO DE ACO POLIDO COM CABECA 10 X 10 (7/8 X 17)</t>
  </si>
  <si>
    <t>44,50</t>
  </si>
  <si>
    <t>PREGO DE ACO POLIDO COM CABECA 10 X 11 (1 X 17)</t>
  </si>
  <si>
    <t>41,17</t>
  </si>
  <si>
    <t>PREGO DE ACO POLIDO COM CABECA 12 X 12</t>
  </si>
  <si>
    <t>30,83</t>
  </si>
  <si>
    <t>PREGO DE ACO POLIDO COM CABECA 14 X 18 (1 1/2 X 14)</t>
  </si>
  <si>
    <t>27,92</t>
  </si>
  <si>
    <t>PREGO DE ACO POLIDO COM CABECA 15 X 18 (1 1/2 X 13)</t>
  </si>
  <si>
    <t>24,94</t>
  </si>
  <si>
    <t>PREGO DE ACO POLIDO COM CABECA 16 X 27 (2 1/2 X 12)</t>
  </si>
  <si>
    <t>24,65</t>
  </si>
  <si>
    <t>PREGO DE ACO POLIDO COM CABECA 17 X 21 (2 X 11)</t>
  </si>
  <si>
    <t>PREGO DE ACO POLIDO COM CABECA 17 X 24 (2 1/4 X 11)</t>
  </si>
  <si>
    <t>23,85</t>
  </si>
  <si>
    <t>PREGO DE ACO POLIDO COM CABECA 17 X 27 (2 1/2 X 11)</t>
  </si>
  <si>
    <t>PREGO DE ACO POLIDO COM CABECA 17 X 30 (2 3/4 X 11)</t>
  </si>
  <si>
    <t>24,11</t>
  </si>
  <si>
    <t>PREGO DE ACO POLIDO COM CABECA 18 X 24 (2 1/4 X 10)</t>
  </si>
  <si>
    <t>23,00</t>
  </si>
  <si>
    <t>PREGO DE ACO POLIDO COM CABECA 19  X 36 (3 1/4  X  9)</t>
  </si>
  <si>
    <t>23,37</t>
  </si>
  <si>
    <t>PREGO DE ACO POLIDO COM CABECA 19 X 33 (3 X 9)</t>
  </si>
  <si>
    <t>23,70</t>
  </si>
  <si>
    <t>PREGO DE ACO POLIDO COM CABECA 22 X 48 (4 1/4 X 5)</t>
  </si>
  <si>
    <t>PREGO DE ACO POLIDO SEM CABECA 15 X 15 (1 1/4 X 13)</t>
  </si>
  <si>
    <t>26,31</t>
  </si>
  <si>
    <t>PRESSAO DE PERNAS TRIPLO, EM TUBO DE ACO CARBONO, PINTURA NO PROCESSO ELETROSTATICO - EQUIPAMENTO DE GINASTICA PARA ACADEMIA AO AR LIVRE / ACADEMIA DA TERCEIRA IDADE - ATI</t>
  </si>
  <si>
    <t>3.032,43</t>
  </si>
  <si>
    <t>PRIMER DE POLIURETANO</t>
  </si>
  <si>
    <t>420,06</t>
  </si>
  <si>
    <t>PRIMER EPOXI / EPOXIDICO</t>
  </si>
  <si>
    <t>85,42</t>
  </si>
  <si>
    <t>PRIMER PARA MANTA ASFALTICA A BASE DE ASFALTO MODIFICADO DILUIDO EM SOLVENTE, APLICACAO A FRIO</t>
  </si>
  <si>
    <t>19,48</t>
  </si>
  <si>
    <t>PROJETOR DE ARGAMASSA, CAPACIDADE DE PROJECAO 1,5 M3/H, ALCANCE DA PROJECAO 30 ATE 60 M, MOTOR ELETRICO TRIFASICO</t>
  </si>
  <si>
    <t>79.863,55</t>
  </si>
  <si>
    <t>PROJETOR DE ARGAMASSA, CAPACIDADE DE PROJECAO 2,0 M3/H, ALCANCE DA PROJECAO ATE 50 M, MOTOR ELETRICO TRIFASICO</t>
  </si>
  <si>
    <t>105.858,73</t>
  </si>
  <si>
    <t>PROJETOR PNEUMATICO DE ARGAMASSA PARA CHAPISCO E REBOCO COM RECIPIENTE ACOPLADO, TIPO CANEQUNHA, COM VOLUME DE 1,50 L, SEM COMPRESSOR</t>
  </si>
  <si>
    <t>635,05</t>
  </si>
  <si>
    <t>PROJETOR RETANGULAR FECHADO PARA LAMPADA VAPOR DE MERCURIO/SODIO 250 W A 500 W, CABECEIRAS EM ALUMINIO FUNDIDO, CORPO EM ALUMINIO ANODIZADO, PARA LAMPADA E40 FECHAMENTO EM VIDRO TEMPERADO.</t>
  </si>
  <si>
    <t>103,56</t>
  </si>
  <si>
    <t>PROLONGADOR/EXTENSOR PARA ROLO DE PINTURA 3 M</t>
  </si>
  <si>
    <t>56,55</t>
  </si>
  <si>
    <t>PROLONGAMENTO / PROLONGADOR PARA CAIXA SIFONADA, PVC, 100 MM X 200 MM (NBR 5688)</t>
  </si>
  <si>
    <t>9,28</t>
  </si>
  <si>
    <t>PROLONGAMENTO / PROLONGADOR PARA CAIXA SIFONADA, PVC, 150 MM X 150 MM (NBR 5688)</t>
  </si>
  <si>
    <t>PROLONGAMENTO / PROLONGADOR PARA CAIXA SIFONADA, PVC, 150 MM X 200 MM (NBR 5688)</t>
  </si>
  <si>
    <t>16,59</t>
  </si>
  <si>
    <t>PROTETOR AUDITIVO TIPO CONCHA COM ABAFADOR DE RUIDOS, ATENUACAO ACIMA DE 22 DB</t>
  </si>
  <si>
    <t>PROTETOR AUDITIVO TIPO PLUG DE INSERCAO COM CORDAO, ATENUACAO SUPERIOR A 15 DB</t>
  </si>
  <si>
    <t>PROTETOR SOLAR FPS 30, EMBALAGEM 2 LITROS</t>
  </si>
  <si>
    <t>253,13</t>
  </si>
  <si>
    <t>PROTETOR/PONTEIRA PLASTICA PARA PONTA DE VERGALHAO DE ATE 1", TIPO PROTETOR DE ESPERA</t>
  </si>
  <si>
    <t>PRUMO DE CENTRO EM ACO *400* G</t>
  </si>
  <si>
    <t>35,58</t>
  </si>
  <si>
    <t>PRUMO DE PAREDE EM ACO 700 A 750 G</t>
  </si>
  <si>
    <t>40,57</t>
  </si>
  <si>
    <t>PULSADOR CAMPAINHA 10A, 250V (APENAS MODULO)</t>
  </si>
  <si>
    <t>4,85</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</si>
  <si>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</si>
  <si>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</si>
  <si>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</si>
  <si>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</si>
  <si>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</si>
  <si>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55,89</t>
  </si>
  <si>
    <t>PUXADOR TIPO ALCA, EM ZAMAC CROMADO, COM ROSETAS, COMPRIMENTO DE APROX *100* MM, PARA PORTAS E JANELAS DE MADEIRA, INCLUINDO PARAFUSOS</t>
  </si>
  <si>
    <t>21,79</t>
  </si>
  <si>
    <t>PUXADOR TUBULAR RETO DUPLO, EM ALUMINIO CROMADO, COMPRIMENTO DE APROX 400 MM E DIAMETRO DE 25 MM (1")</t>
  </si>
  <si>
    <t>152,17</t>
  </si>
  <si>
    <t>PUXADOR TUBULAR RETO SIMPLES, EM ALUMINIO CROMADO, COM COMPRIMENTO DE APROX 400 MM E DIAMETRO DE 25 MM</t>
  </si>
  <si>
    <t>76,08</t>
  </si>
  <si>
    <t>QUADRO DE DISTRIBUICAO COM BARRAMENTO TRIFASICO, DE EMBUTIR, EM CHAPA DE ACO GALVANIZADO, PARA 12 DISJUNTORES DIN, 100 A</t>
  </si>
  <si>
    <t>382,91</t>
  </si>
  <si>
    <t>QUADRO DE DISTRIBUICAO COM BARRAMENTO TRIFASICO, DE EMBUTIR, EM CHAPA DE ACO GALVANIZADO, PARA 18 DISJUNTORES DIN, 100 A, INCLUINDO BARRAMENTO</t>
  </si>
  <si>
    <t>536,61</t>
  </si>
  <si>
    <t>QUADRO DE DISTRIBUICAO COM BARRAMENTO TRIFASICO, DE EMBUTIR, EM CHAPA DE ACO GALVANIZADO, PARA 24 DISJUNTORES DIN, 100 A</t>
  </si>
  <si>
    <t>563,92</t>
  </si>
  <si>
    <t>QUADRO DE DISTRIBUICAO COM BARRAMENTO TRIFASICO, DE EMBUTIR, EM CHAPA DE ACO GALVANIZADO, PARA 28 DISJUNTORES DIN, 100 A</t>
  </si>
  <si>
    <t>791,99</t>
  </si>
  <si>
    <t>QUADRO DE DISTRIBUICAO COM BARRAMENTO TRIFASICO, DE EMBUTIR, EM CHAPA DE ACO GALVANIZADO, PARA 30 DISJUNTORES DIN, 150 A</t>
  </si>
  <si>
    <t>646,71</t>
  </si>
  <si>
    <t>QUADRO DE DISTRIBUICAO COM BARRAMENTO TRIFASICO, DE EMBUTIR, EM CHAPA DE ACO GALVANIZADO, PARA 30 DISJUNTORES DIN, 225 A</t>
  </si>
  <si>
    <t>1.365,42</t>
  </si>
  <si>
    <t>QUADRO DE DISTRIBUICAO COM BARRAMENTO TRIFASICO, DE EMBUTIR, EM CHAPA DE ACO GALVANIZADO, PARA 36 DISJUNTORES DIN, 100 A</t>
  </si>
  <si>
    <t>649,98</t>
  </si>
  <si>
    <t>QUADRO DE DISTRIBUICAO COM BARRAMENTO TRIFASICO, DE EMBUTIR, EM CHAPA DE ACO GALVANIZADO, PARA 40 DISJUNTORES DIN, 100 A</t>
  </si>
  <si>
    <t>948,95</t>
  </si>
  <si>
    <t>QUADRO DE DISTRIBUICAO COM BARRAMENTO TRIFASICO, DE EMBUTIR, EM CHAPA DE ACO GALVANIZADO, PARA 48 DISJUNTORES DIN, 100 A</t>
  </si>
  <si>
    <t>1.110,62</t>
  </si>
  <si>
    <t>QUADRO DE DISTRIBUICAO COM BARRAMENTO TRIFASICO, DE SOBREPOR, EM CHAPA DE ACO GALVANIZADO, PARA *42* DISJUNTORES DIN, 100 A</t>
  </si>
  <si>
    <t>1.106,96</t>
  </si>
  <si>
    <t>QUADRO DE DISTRIBUICAO COM BARRAMENTO TRIFASICO, DE SOBREPOR, EM CHAPA DE ACO GALVANIZADO, PARA 12 DISJUNTORES DIN, 100 A</t>
  </si>
  <si>
    <t>397,47</t>
  </si>
  <si>
    <t>QUADRO DE DISTRIBUICAO COM BARRAMENTO TRIFASICO, DE SOBREPOR, EM CHAPA DE ACO GALVANIZADO, PARA 18 DISJUNTORES DIN, 100 A</t>
  </si>
  <si>
    <t>496,65</t>
  </si>
  <si>
    <t>QUADRO DE DISTRIBUICAO COM BARRAMENTO TRIFASICO, DE SOBREPOR, EM CHAPA DE ACO GALVANIZADO, PARA 28 DISJUNTORES DIN, 100 A</t>
  </si>
  <si>
    <t>459,24</t>
  </si>
  <si>
    <t>QUADRO DE DISTRIBUICAO COM BARRAMENTO TRIFASICO, DE SOBREPOR, EM CHAPA DE ACO GALVANIZADO, PARA 30 DISJUNTORES DIN, 100 A</t>
  </si>
  <si>
    <t>669,28</t>
  </si>
  <si>
    <t>QUADRO DE DISTRIBUICAO COM BARRAMENTO TRIFASICO, DE SOBREPOR, EM CHAPA DE ACO GALVANIZADO, PARA 36 DISJUNTORES DIN, 100 A</t>
  </si>
  <si>
    <t>826,57</t>
  </si>
  <si>
    <t>QUADRO DE DISTRIBUICAO COM BARRAMENTO TRIFASICO, DE SOBREPOR, EM CHAPA DE ACO GALVANIZADO, PARA 48 DISJUNTORES DIN, 100 A</t>
  </si>
  <si>
    <t>993,56</t>
  </si>
  <si>
    <t>QUADRO DE DISTRIBUICAO, EM PVC, DE EMBUTIR, COM BARRAMENTO TERRA / NEUTRO, PARA 12 DISJUNTORES NEMA OU 16 DISJUNTORES DIN</t>
  </si>
  <si>
    <t>109,98</t>
  </si>
  <si>
    <t>QUADRO DE DISTRIBUICAO, EM PVC, DE EMBUTIR, COM BARRAMENTO TERRA / NEUTRO, PARA 18 DISJUNTORES NEMA OU 24 DISJUNTORES DIN</t>
  </si>
  <si>
    <t>203,76</t>
  </si>
  <si>
    <t>QUADRO DE DISTRIBUICAO, EM PVC, DE EMBUTIR, COM BARRAMENTO TERRA / NEUTRO, PARA 27 DISJUNTORES NEMA OU 36 DISJUNTORES DIN</t>
  </si>
  <si>
    <t>441,59</t>
  </si>
  <si>
    <t>QUADRO DE DISTRIBUICAO, EM PVC, DE EMBUTIR, COM BARRAMENTO TERRA / NEUTRO, PARA 48 DISJUNTORES DIN</t>
  </si>
  <si>
    <t>345,23</t>
  </si>
  <si>
    <t>QUADRO DE DISTRIBUICAO, EM PVC, DE EMBUTIR, COM BARRAMENTO TERRA / NEUTRO, PARA 6 DISJUNTORES NEMA OU 8 DISJUNTORES DIN</t>
  </si>
  <si>
    <t>64,58</t>
  </si>
  <si>
    <t>QUADRO DE DISTRIBUICAO, SEM BARRAMENTO, EM PVC, DE EMBUTIR, PARA 12 DISJUNTORES NEMA OU 16 DISJUNTORES DIN</t>
  </si>
  <si>
    <t>66,89</t>
  </si>
  <si>
    <t>QUADRO DE DISTRIBUICAO, SEM BARRAMENTO, EM PVC, DE EMBUTIR, PARA 18 DISJUNTORES NEMA OU 24 DISJUNTORES DIN</t>
  </si>
  <si>
    <t>105,00</t>
  </si>
  <si>
    <t>QUADRO DE DISTRIBUICAO, SEM BARRAMENTO, EM PVC, DE EMBUTIR, PARA 27 DISJUNTORES NEMA OU 36 DISJUNTORES DIN</t>
  </si>
  <si>
    <t>180,11</t>
  </si>
  <si>
    <t>QUADRO DE DISTRIBUICAO, SEM BARRAMENTO, EM PVC, DE EMBUTIR, PARA 3 DISJUNTORES NEMA OU 4 DISJUNTORES DIN</t>
  </si>
  <si>
    <t>28,39</t>
  </si>
  <si>
    <t>QUADRO DE DISTRIBUICAO, SEM BARRAMENTO, EM PVC, DE EMBUTIR, PARA 6 DISJUNTORES NEMA OU 8 DISJUNTORES DIN</t>
  </si>
  <si>
    <t>QUADRO DE DISTRIBUICAO, SEM BARRAMENTO, EM PVC, DE SOBREPOR,  PARA 3 DISJUNTORES NEMA OU 4 DISJUNTORES DIN</t>
  </si>
  <si>
    <t>33,09</t>
  </si>
  <si>
    <t>QUADRO DE DISTRIBUICAO, SEM BARRAMENTO, EM PVC, DE SOBREPOR, PARA 12 DISJUNTORES NEMA OU 16 DISJUNTORES DIN</t>
  </si>
  <si>
    <t>94,71</t>
  </si>
  <si>
    <t>QUADRO DE DISTRIBUICAO, SEM BARRAMENTO, EM PVC, DE SOBREPOR, PARA 18 DISJUNTORES NEMA OU 24 DISJUNTORES DIN</t>
  </si>
  <si>
    <t>138,84</t>
  </si>
  <si>
    <t>QUADRO DE DISTRIBUICAO, SEM BARRAMENTO, EM PVC, DE SOBREPOR, PARA 27 DISJUNTORES NEMA OU 36 DISJUNTORES DIN</t>
  </si>
  <si>
    <t>193,68</t>
  </si>
  <si>
    <t>QUADRO DE DISTRIBUICAO, SEM BARRAMENTO, EM PVC, DE SOBREPOR, PARA 6 DISJUNTORES NEMA OU 8 DISJUNTORES DIN</t>
  </si>
  <si>
    <t>56,37</t>
  </si>
  <si>
    <t>RALO FOFO COM REQUADRO, QUADRADO 150 X 150 MM</t>
  </si>
  <si>
    <t>64,18</t>
  </si>
  <si>
    <t>RALO FOFO COM REQUADRO, QUADRADO 200 X 200 MM</t>
  </si>
  <si>
    <t>96,74</t>
  </si>
  <si>
    <t>RALO FOFO COM REQUADRO, QUADRADO 250 X 250 MM</t>
  </si>
  <si>
    <t>119,06</t>
  </si>
  <si>
    <t>RALO FOFO COM REQUADRO, QUADRADO 300 X 300 MM</t>
  </si>
  <si>
    <t>148,83</t>
  </si>
  <si>
    <t>RALO FOFO COM REQUADRO, QUADRADO 400 X 400 MM</t>
  </si>
  <si>
    <t>234,41</t>
  </si>
  <si>
    <t>RALO FOFO SEMIESFERICO, 100 MM, PARA LAJES/ CALHAS</t>
  </si>
  <si>
    <t>25,58</t>
  </si>
  <si>
    <t>RALO FOFO SEMIESFERICO, 150 MM, PARA LAJES/ CALHAS</t>
  </si>
  <si>
    <t>60,09</t>
  </si>
  <si>
    <t>RALO FOFO SEMIESFERICO, 200 MM, PARA LAJES/ CALHAS</t>
  </si>
  <si>
    <t>138,13</t>
  </si>
  <si>
    <t>RALO FOFO SEMIESFERICO, 75 MM, PARA LAJES/ CALHAS</t>
  </si>
  <si>
    <t>19,16</t>
  </si>
  <si>
    <t>RALO SECO / RALO DE PASSAGEM EM PVC, QUADRADO, 100 X 100 X 53 MM, SAIDA 40 MM, COM GRELHA BRANCA</t>
  </si>
  <si>
    <t>RALO SECO CONICO, PVC, 100 X 40 MM,  COM GRELHA REDONDA BRANCA</t>
  </si>
  <si>
    <t>RALO SECO CONICO, PVC, 100 X 40 MM, COM GRELHA QUADRADA BRANCA</t>
  </si>
  <si>
    <t>10,86</t>
  </si>
  <si>
    <t>RALO SIFONADO CILINDRICO, PVC, 100 X 40 MM,  COM GRELHA REDONDA BRANCA</t>
  </si>
  <si>
    <t>11,83</t>
  </si>
  <si>
    <t>RALO SIFONADO QUADRADO, PVC, 100 X 53 MM, SAIDA 40 MM, COM GRELHA QUADRADA BRANCA</t>
  </si>
  <si>
    <t>15,59</t>
  </si>
  <si>
    <t>RALO SIFONADO REDONDO CONICO, PVC, 100 X 40 MM, COM GRELHA REDONDA BRANCA</t>
  </si>
  <si>
    <t>RASTELEIRO</t>
  </si>
  <si>
    <t>RASTELEIRO (MENSALISTA)</t>
  </si>
  <si>
    <t>REATOR ELETRONICO BIVOLT PARA 1 LAMPADA FLUORESCENTE DE 18/20 W</t>
  </si>
  <si>
    <t>27,51</t>
  </si>
  <si>
    <t>REATOR ELETRONICO BIVOLT PARA 1 LAMPADA FLUORESCENTE DE 36/40 W</t>
  </si>
  <si>
    <t>34,36</t>
  </si>
  <si>
    <t>REATOR ELETRONICO BIVOLT PARA 2 LAMPADAS FLUORESCENTES DE 14 W</t>
  </si>
  <si>
    <t>68,44</t>
  </si>
  <si>
    <t>REATOR ELETRONICO BIVOLT PARA 2 LAMPADAS FLUORESCENTES DE 18/20 W</t>
  </si>
  <si>
    <t>36,12</t>
  </si>
  <si>
    <t>REATOR ELETRONICO BIVOLT PARA 2 LAMPADAS FLUORESCENTES DE 36/40 W</t>
  </si>
  <si>
    <t>37,34</t>
  </si>
  <si>
    <t>REATOR INTERNO/INTEGRADO PARA LAMPADA VAPOR METALICO 400 W, ALTO FATOR DE POTENCIA</t>
  </si>
  <si>
    <t>137,35</t>
  </si>
  <si>
    <t>REATOR P/ LAMPADA VAPOR DE SODIO 250W USO EXT</t>
  </si>
  <si>
    <t>234,73</t>
  </si>
  <si>
    <t>REATOR P/ 1 LAMPADA VAPOR DE MERCURIO 125W USO EXT</t>
  </si>
  <si>
    <t>107,58</t>
  </si>
  <si>
    <t>REATOR P/ 1 LAMPADA VAPOR DE MERCURIO 250W USO EXT</t>
  </si>
  <si>
    <t>128,29</t>
  </si>
  <si>
    <t>REATOR P/ 1 LAMPADA VAPOR DE MERCURIO 400W USO EXT</t>
  </si>
  <si>
    <t>147,80</t>
  </si>
  <si>
    <t>REBITE DE ALUMINIO VAZADO DE REPUXO, 3,2 X 8 MM (1KG = 1025 UNIDADES)</t>
  </si>
  <si>
    <t>66,57</t>
  </si>
  <si>
    <t>REBOLO ABRASIVO RETO DE USO GERAL GRAO 36, DE 6 X 1 " (DIAMETRO X ALTURA)</t>
  </si>
  <si>
    <t>66,06</t>
  </si>
  <si>
    <t>REBOLO ABRASIVO RETO DE USO GERAL GRAO 36, DE 6 X 3/4 " (DIAMETRO X ALTURA)</t>
  </si>
  <si>
    <t>52,76</t>
  </si>
  <si>
    <t>RECICLADORA DE ASFALTO A FRIO SOBRE RODAS, LARG. FRESAGEM 2,00 M, POT. 315 KW/422 HP</t>
  </si>
  <si>
    <t>5.459.885,91</t>
  </si>
  <si>
    <t>REDUCAO EXCENTRICA PVC NBR 10569 P/REDE COLET ESG PB JE 150 X 100MM</t>
  </si>
  <si>
    <t>116,93</t>
  </si>
  <si>
    <t>REDUCAO EXCENTRICA PVC NBR 10569 P/REDE COLET ESG PB JE 200 X 150MM</t>
  </si>
  <si>
    <t>224,92</t>
  </si>
  <si>
    <t>REDUCAO EXCENTRICA PVC NBR 10569 P/REDE COLET ESG PB JE 250 X 200MM</t>
  </si>
  <si>
    <t>424,24</t>
  </si>
  <si>
    <t>REDUCAO EXCENTRICA PVC P/ ESG PREDIAL DN 100 X 50MM</t>
  </si>
  <si>
    <t>7,51</t>
  </si>
  <si>
    <t>REDUCAO EXCENTRICA PVC P/ ESG PREDIAL DN 100 X 75MM</t>
  </si>
  <si>
    <t>8,78</t>
  </si>
  <si>
    <t>REDUCAO EXCENTRICA PVC P/ ESG PREDIAL DN 75 X 50MM</t>
  </si>
  <si>
    <t>REDUCAO EXCENTRICA PVC, SERIE R, DN 100 X 75 MM, PARA ESGOTO OU AGUAS PLUVIAIS PREDIAIS</t>
  </si>
  <si>
    <t>18,63</t>
  </si>
  <si>
    <t>REDUCAO EXCENTRICA PVC, SERIE R, DN 150 X 100 MM, PARA ESGOTO OU AGUAS PLUVIAIS PREDIAIS</t>
  </si>
  <si>
    <t>50,91</t>
  </si>
  <si>
    <t>REDUCAO EXCENTRICA PVC, SERIE R, DN 75 X 50 MM, PARA ESGOTO OU AGUAS PLUVIAIS PREDIAIS</t>
  </si>
  <si>
    <t>7,66</t>
  </si>
  <si>
    <t>REDUCAO FIXA TIPO STORZ, ENGATE RAPIDO 2.1/2" X 1.1/2", EM LATAO, PARA INSTALACAO PREDIAL COMBATE A INCENDIO PREDIAL</t>
  </si>
  <si>
    <t>118,92</t>
  </si>
  <si>
    <t>REDUCAO PVC PBA, JE, BB, DN 75 X 50 / DE 85 X 60 MM, PARA REDE DE AGUA</t>
  </si>
  <si>
    <t>73,65</t>
  </si>
  <si>
    <t>REDUCAO PVC PBA, JE, PB, DN 100 X 50 / DE 110 X 60 MM, PARA REDE DE AGUA</t>
  </si>
  <si>
    <t>33,58</t>
  </si>
  <si>
    <t>REDUCAO PVC PBA, JE, PB, DN 100 X 75 / DE 110 X 85 MM, PARA REDE DE AGUA</t>
  </si>
  <si>
    <t>38,62</t>
  </si>
  <si>
    <t>REDUCAO PVC PBA, JE, PB, DN 75 X 50 / DE 85 X 60 MM, PARA REDE DE AGUA</t>
  </si>
  <si>
    <t>REFLETOR REDONDO EM ALUMINIO ANODIZADO PARA LAMPADA VAPOR DE MERCURIO/SODIO, CORPO EM ALUMINIO COM PINTURA EPOXI, PARA LAMPADA E-27 DE 300 W, COM SUPORTE REDONDO E ALCA REGULAVEL PARA FIXACAO.</t>
  </si>
  <si>
    <t>135,77</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</si>
  <si>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</si>
  <si>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</si>
  <si>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</si>
  <si>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</si>
  <si>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</si>
  <si>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</si>
  <si>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26,71</t>
  </si>
  <si>
    <t>REGISTRO DE ESFERA, PVC, COM VOLANTE, VS, ROSCAVEL, DN 1 1/4", COM CORPO DIVIDIDO</t>
  </si>
  <si>
    <t>25,44</t>
  </si>
  <si>
    <t>REGISTRO DE ESFERA, PVC, COM VOLANTE, VS, ROSCAVEL, DN 1/2", COM CORPO DIVIDIDO</t>
  </si>
  <si>
    <t>REGISTRO DE ESFERA, PVC, COM VOLANTE, VS, ROSCAVEL, DN 1", COM CORPO DIVIDIDO</t>
  </si>
  <si>
    <t>19,05</t>
  </si>
  <si>
    <t>REGISTRO DE ESFERA, PVC, COM VOLANTE, VS, ROSCAVEL, DN 2", COM CORPO DIVIDIDO</t>
  </si>
  <si>
    <t>40,88</t>
  </si>
  <si>
    <t>REGISTRO DE ESFERA, PVC, COM VOLANTE, VS, ROSCAVEL, DN 3/4", COM CORPO DIVIDIDO</t>
  </si>
  <si>
    <t>11,67</t>
  </si>
  <si>
    <t>REGISTRO DE ESFERA, PVC, COM VOLANTE, VS, SOLDAVEL, DN 20 MM, COM CORPO DIVIDIDO</t>
  </si>
  <si>
    <t>REGISTRO DE ESFERA, PVC, COM VOLANTE, VS, SOLDAVEL, DN 25 MM, COM CORPO DIVIDIDO</t>
  </si>
  <si>
    <t>11,84</t>
  </si>
  <si>
    <t>REGISTRO DE ESFERA, PVC, COM VOLANTE, VS, SOLDAVEL, DN 32 MM, COM CORPO DIVIDIDO</t>
  </si>
  <si>
    <t>18,80</t>
  </si>
  <si>
    <t>REGISTRO DE ESFERA, PVC, COM VOLANTE, VS, SOLDAVEL, DN 40 MM, COM CORPO DIVIDIDO</t>
  </si>
  <si>
    <t>25,14</t>
  </si>
  <si>
    <t>REGISTRO DE ESFERA, PVC, COM VOLANTE, VS, SOLDAVEL, DN 50 MM, COM CORPO DIVIDIDO</t>
  </si>
  <si>
    <t>REGISTRO DE ESFERA, PVC, COM VOLANTE, VS, SOLDAVEL, DN 60 MM, COM CORPO DIVIDIDO</t>
  </si>
  <si>
    <t>47,55</t>
  </si>
  <si>
    <t>REGISTRO DE PRESSAO PVC, ROSCAVEL, VOLANTE SIMPLES, DE 1/2"</t>
  </si>
  <si>
    <t>REGISTRO DE PRESSAO PVC, ROSCAVEL, VOLANTE SIMPLES, DE 3/4"</t>
  </si>
  <si>
    <t>REGISTRO DE PRESSAO PVC, SOLDAVEL, VOLANTE SIMPLES, DE 20 MM</t>
  </si>
  <si>
    <t>6,27</t>
  </si>
  <si>
    <t>REGISTRO DE PRESSAO PVC, SOLDAVEL, VOLANTE SIMPLES, DE 25 MM</t>
  </si>
  <si>
    <t>6,98</t>
  </si>
  <si>
    <t>REGISTRO GAVETA BRUTO EM LATAO FORJADO, BITOLA 1 " (REF 1509)</t>
  </si>
  <si>
    <t>24,32</t>
  </si>
  <si>
    <t>REGISTRO GAVETA BRUTO EM LATAO FORJADO, BITOLA 1 1/2 " (REF 1509)</t>
  </si>
  <si>
    <t>41,86</t>
  </si>
  <si>
    <t>REGISTRO GAVETA BRUTO EM LATAO FORJADO, BITOLA 1 1/4 " (REF 1509)</t>
  </si>
  <si>
    <t>33,15</t>
  </si>
  <si>
    <t>REGISTRO GAVETA BRUTO EM LATAO FORJADO, BITOLA 1/2 " (REF 1509)</t>
  </si>
  <si>
    <t>14,61</t>
  </si>
  <si>
    <t>REGISTRO GAVETA BRUTO EM LATAO FORJADO, BITOLA 2 " (REF 1509)</t>
  </si>
  <si>
    <t>58,30</t>
  </si>
  <si>
    <t>REGISTRO GAVETA BRUTO EM LATAO FORJADO, BITOLA 2 1/2 " (REF 1509)</t>
  </si>
  <si>
    <t>120,91</t>
  </si>
  <si>
    <t>REGISTRO GAVETA BRUTO EM LATAO FORJADO, BITOLA 3 " (REF 1509)</t>
  </si>
  <si>
    <t>146,39</t>
  </si>
  <si>
    <t>REGISTRO GAVETA BRUTO EM LATAO FORJADO, BITOLA 3/4 " (REF 1509)</t>
  </si>
  <si>
    <t>15,41</t>
  </si>
  <si>
    <t>REGISTRO GAVETA BRUTO EM LATAO FORJADO, BITOLA 4 " (REF 1509)</t>
  </si>
  <si>
    <t>305,02</t>
  </si>
  <si>
    <t>REGISTRO GAVETA COM ACABAMENTO E CANOPLA CROMADOS, SIMPLES, BITOLA 1 " (REF 1509)</t>
  </si>
  <si>
    <t>46,02</t>
  </si>
  <si>
    <t>REGISTRO GAVETA COM ACABAMENTO E CANOPLA CROMADOS, SIMPLES, BITOLA 1 1/2 " (REF 1509)</t>
  </si>
  <si>
    <t>66,93</t>
  </si>
  <si>
    <t>REGISTRO GAVETA COM ACABAMENTO E CANOPLA CROMADOS, SIMPLES, BITOLA 1 1/4 " (REF 1509)</t>
  </si>
  <si>
    <t>REGISTRO GAVETA COM ACABAMENTO E CANOPLA CROMADOS, SIMPLES, BITOLA 1/2 " (REF 1509)</t>
  </si>
  <si>
    <t>33,33</t>
  </si>
  <si>
    <t>REGISTRO GAVETA COM ACABAMENTO E CANOPLA CROMADOS, SIMPLES, BITOLA 3/4 " (REF 1509)</t>
  </si>
  <si>
    <t>37,60</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</si>
  <si>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</si>
  <si>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</si>
  <si>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</si>
  <si>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</si>
  <si>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12,36</t>
  </si>
  <si>
    <t>REGISTRO PRESSAO COM ACABAMENTO E CANOPLA CROMADA, SIMPLES, BITOLA 1/2 " (REF 1416)</t>
  </si>
  <si>
    <t>34,30</t>
  </si>
  <si>
    <t>REGISTRO PRESSAO COM ACABAMENTO E CANOPLA CROMADA, SIMPLES, BITOLA 3/4 " (REF 1416)</t>
  </si>
  <si>
    <t>REGUA DE ALUMINIO PARA PEDREIRO 2 X 1 "</t>
  </si>
  <si>
    <t>REGUA VIBRADORA DUPLA PARA CONCRETO A GASOLINA 5,5 HP, PESO DE 60 KG, COMPRIMENTO 4 M</t>
  </si>
  <si>
    <t>6.207,50</t>
  </si>
  <si>
    <t>REGUA VIBRATORIA DE CONCRETO TRELICADA, EQUIPADA COM MOTOR A GASOLINA DE 9 HP</t>
  </si>
  <si>
    <t>13.444,14</t>
  </si>
  <si>
    <t>REJEITO DE MINERIO DE FERRO PARA PAVIMENTACAO (POSTO PEDREIRA/FORNECEDOR, SEM FRETE)</t>
  </si>
  <si>
    <t>REJUNTE CIMENTICIO, QUALQUER COR</t>
  </si>
  <si>
    <t>4,81</t>
  </si>
  <si>
    <t>REJUNTE EPOXI, QUALQUER COR</t>
  </si>
  <si>
    <t>101,41</t>
  </si>
  <si>
    <t>RELE FOTOELETRICO INTERNO E EXTERNO BIVOLT 1000 W, DE CONECTOR, SEM BASE</t>
  </si>
  <si>
    <t>34,00</t>
  </si>
  <si>
    <t>RELE TERMICO BIMETAL PARA USO EM MOTORES TRIFASICOS, TENSAO 380 V, POTENCIA ATE 15 CV, CORRENTE NOMINAL MAXIMA 22 A</t>
  </si>
  <si>
    <t>RESINA ACRILICA BASE AGUA - COR BRANCA</t>
  </si>
  <si>
    <t>29,03</t>
  </si>
  <si>
    <t>RESPIRADOR DESCARTAVEL SEM VALVULA DE EXALACAO, PFF 1</t>
  </si>
  <si>
    <t>RETARDO PARA CORDEL DETONANTE</t>
  </si>
  <si>
    <t>103,91</t>
  </si>
  <si>
    <t>RETROESCAVADEIRA SOBRE RODAS COM CARREGADEIRA, TRACAO 4 X 2, POTENCIA LIQUIDA 79 HP, PESO OPERACIONAL MINIMO DE 6570 KG, CAPACIDADE DA CARREGADEIRA DE 1,00 M3 E DA  RETROESCAVADEIRA MINIMA DE 0,20 M3, PROFUNDIDADE DE ESCAVACAO MAXIMA DE 4,37 M</t>
  </si>
  <si>
    <t>294.574,93</t>
  </si>
  <si>
    <t>RETROESCAVADEIRA SOBRE RODAS COM CARREGADEIRA, TRACAO 4 X 4, POTENCIA LIQUIDA 72 HP, PESO OPERACIONAL MINIMO DE 7140 KG, CAPACIDADE MINIMA DA CARREGADEIRA DE 0,79 M3 E DA RETROESCAVADEIRA MINIMA DE 0,18 M3, PROFUNDIDADE DE ESCAVACAO MAXIMA DE 4,50 M</t>
  </si>
  <si>
    <t>319.512,50</t>
  </si>
  <si>
    <t>RETROESCAVADEIRA SOBRE RODAS COM CARREGADEIRA, TRACAO 4 X 4, POTENCIA LIQUIDA 88 HP, PESO OPERACIONAL MINIMO DE 6674 KG, CAPACIDADE DA CARREGADEIRA DE 1,00 M3 E DA  RETROESCAVADEIRA MINIMA DE 0,26 M3, PROFUNDIDADE DE ESCAVACAO MAXIMA DE 4,37 M</t>
  </si>
  <si>
    <t>331.201,96</t>
  </si>
  <si>
    <t>REVESTIMENTO DE PAREDE EM GRANILITE, MARMORITE OU GRANITINA - ESP = 5 MM (INCLUSO EXECUCAO)</t>
  </si>
  <si>
    <t>208,13</t>
  </si>
  <si>
    <t>REVESTIMENTO DE PAREDE EM GRANILITE, MARMORITE OU GRANITINA COLORIDO - ESP = 5 MM (INCLUSO EXECUCAO)</t>
  </si>
  <si>
    <t>130,08</t>
  </si>
  <si>
    <t>REVESTIMENTO EM CERAMICA ESMALTADA COMERCIAL, PEI MENOR OU IGUAL A 3, FORMATO MENOR OU IGUAL A 2025 CM2</t>
  </si>
  <si>
    <t>21,91</t>
  </si>
  <si>
    <t>REVESTIMENTO EM CERAMICA ESMALTADA EXTRA, PEI MAIOR OU IGUAL 4, FORMATO MAIOR A 2025 CM2</t>
  </si>
  <si>
    <t>REVESTIMENTO EM CERAMICA ESMALTADA EXTRA, PEI MENOR OU IGUAL A 3, FORMATO MENOR OU IGUAL A 2025 CM2</t>
  </si>
  <si>
    <t>29,90</t>
  </si>
  <si>
    <t>REVESTIMENTO EPOXI DE ALTA RESISTENCIA QUIMICA, ISENTO DE SOLVENTES, BICOMPONENTE</t>
  </si>
  <si>
    <t>72,83</t>
  </si>
  <si>
    <t>REVESTIMENTO PARA ESCADA EM GRANILITE, MARMORITE OU GRANITINA ESP = 8 MM (INCLUSO EXECUCAO)</t>
  </si>
  <si>
    <t>99,47</t>
  </si>
  <si>
    <t>RIPA  APARELHADA *1,5 X 5* CM, EM MACARANDUBA, ANGELIM OU EQUIVALENTE DA REGIAO</t>
  </si>
  <si>
    <t>RIPA NAO APARELHADA  *1 X 3* CM, EM MACARANDUBA, ANGELIM OU EQUIVALENTE DA REGIAO - BRUTA</t>
  </si>
  <si>
    <t>RIPA NAO APARELHADA,  *1,5 X 5* CM, EM MACARANDUBA, ANGELIM OU EQUIVALENTE DA REGIAO -  BRUTA</t>
  </si>
  <si>
    <t>ROCADEIRA COSTAL COM MOTOR A GASOLINA DE *32* CC</t>
  </si>
  <si>
    <t>ROCADEIRA DESLOCAVEL, LARGURA DE TRABALHO DE 1,3 M</t>
  </si>
  <si>
    <t>7.473,91</t>
  </si>
  <si>
    <t>RODAFORRO EM PVC, PARA FORRO DE PVC, COMPRIMENTO 6 M</t>
  </si>
  <si>
    <t>4,95</t>
  </si>
  <si>
    <t>RODAPE ARDOSIA, CINZA, 10 CM, E= *1CM</t>
  </si>
  <si>
    <t>RODAPE DE BORRACHA LISO, H = 70 MM, E = *2* MM, PARA ARGAMASSA, PRETO</t>
  </si>
  <si>
    <t>28,15</t>
  </si>
  <si>
    <t>RODAPE DE MADEIRA MACICA CUMARU/IPE CHAMPANHE OU EQUIVALENTE DA REGIAO, *1,5 X 7 CM</t>
  </si>
  <si>
    <t>RODAPE EM MARMORE, POLIDO, BRANCO COMUM, L= *7* CM, E=  *2* CM, CORTE RETO</t>
  </si>
  <si>
    <t>49,05</t>
  </si>
  <si>
    <t>RODAPE EM POLIESTIRENO, BRANCO, H = *5* CM, E = *1,5* CM</t>
  </si>
  <si>
    <t>28,31</t>
  </si>
  <si>
    <t>RODAPE OU RODABANCADA EM GRANITO, POLIDO, TIPO ANDORINHA/ QUARTZ/ CASTELO/ CORUMBA OU OUTROS EQUIVALENTES DA REGIAO, H= 10 CM, E=  *2,0* CM</t>
  </si>
  <si>
    <t>50,60</t>
  </si>
  <si>
    <t>RODAPE PLANO PARA PISO VINILICO, H = 5 CM</t>
  </si>
  <si>
    <t>21,61</t>
  </si>
  <si>
    <t>RODAPE PRE-MOLDADO DE GRANILITE, MARMORITE OU GRANITINA L = 10 CM</t>
  </si>
  <si>
    <t>30,60</t>
  </si>
  <si>
    <t>RODIZIO TIPO NAPOLEAO PARA JANELAS DE CORRER, EM ZAMAC, COMPRIMENTO DE APROX 60 CM, COM ROLAMENTO EM ACO</t>
  </si>
  <si>
    <t>6,24</t>
  </si>
  <si>
    <t>RODO PARA CHAO 40 CM COM CABO</t>
  </si>
  <si>
    <t>16,12</t>
  </si>
  <si>
    <t>ROLDANA CONCAVA DUPLA, 4 RODAS, EM ZAMAC COM CHAPA DE LATAO, ROLAMENTOS EM ACO, PARA PORTAS E JANELAS DE CORRER</t>
  </si>
  <si>
    <t>60,19</t>
  </si>
  <si>
    <t>ROLDANA CONCAVA DUPLA, 4 RODAS, PARA PORTA DE CORRER, EM ZAMAC COM CHAPA DE ACO,  ROLAMENTO INTERNO BLINDADO DE ACO REVESTIDO EM NYLON</t>
  </si>
  <si>
    <t>49,77</t>
  </si>
  <si>
    <t>ROLDANA PLASTICA COM PREGO, TAMANHO 30 X 30 MM, PARA INSTALACAO ELETRICA APARENTE</t>
  </si>
  <si>
    <t>0,36</t>
  </si>
  <si>
    <t>ROLO COMPACTADOR DE PNEUS, ESTATICO, PRESSAO VARIAVEL, POTENCIA 110 HP, PESO SEM/COM LASTRO 10,8/27 T, LARGURA DE ROLAGEM 2,30 M</t>
  </si>
  <si>
    <t>730.907,11</t>
  </si>
  <si>
    <t>ROLO COMPACTADOR DE PNEUS, ESTATICO, PRESSAO VARIAVEL, POTENCIA 111 HP, PESO SEM/COM LASTRO 9,5/26,0 T, LARGURA DE ROLAGEM 1,90 M</t>
  </si>
  <si>
    <t>688.550,00</t>
  </si>
  <si>
    <t>ROLO COMPACTADOR PE DE CARNEIRO VIBRATORIO, POTENCIA 125 HP, PESO OPERACIONAL SEM/COM LASTRO 11,95/13,30 T, IMPACTO DINAMICO 38,5/22,5 T, LARGURA DE TRABALHO 2,15 M</t>
  </si>
  <si>
    <t>610.731,04</t>
  </si>
  <si>
    <t>ROLO COMPACTADOR PE DE CARNEIRO VIBRATORIO, POTENCIA 80 HP, PESO OPERACIONAL SEM/COM LASTRO 7,4/8,8 T, LARGURA DE TRABALHO 1,68 M</t>
  </si>
  <si>
    <t>458.062,77</t>
  </si>
  <si>
    <t>ROLO COMPACTADOR VIBRATORIO DE UM CILINDRO LISO DE ACO, POTENCIA 125 HP, PESO SEM/COM LASTRO 10,75/12,92 T, IMPACTO DINAMICO 31,5/18,5 T, LARGURA TRABALHO 2,15 M</t>
  </si>
  <si>
    <t>591.029,97</t>
  </si>
  <si>
    <t>ROLO COMPACTADOR VIBRATORIO DE UM CILINDRO, ACO LISO, POTENCIA 80 HP, PESO OPERACIONAL MAXIMO 8,1 T, IMPACTO DINAMICO 16,15/9,5 T, LARGURA TRABALHO 1,68 M</t>
  </si>
  <si>
    <t>440.573,46</t>
  </si>
  <si>
    <t>ROLO COMPACTADOR VIBRATORIO PE DE CARNEIRO, COM CONTROLE REMOTO POR RADIO, POTENCIA  12,5 KW, PESO OPERACIONAL DE 1,675 T, LARGURA DE TRABALHO 0,85 M</t>
  </si>
  <si>
    <t>601.989,41</t>
  </si>
  <si>
    <t>ROLO COMPACTADOR VIBRATORIO REBOCAVEL, CILINDRO DE ACO LISO, POTENCIA DE TRACAO DE 65 CV, PESO DE 4,7 T, IMPACTO DINAMICO TOTAL DE 18,3 T, LARGURA DO ROLO 1,67 M</t>
  </si>
  <si>
    <t>132.988,54</t>
  </si>
  <si>
    <t>ROLO COMPACTADOR VIBRATORIO TANDEM, ACO LISO, POTENCIA 125 HP, PESO SEM/COM LASTRO 10,20/11,65 T, LARGURA DE TRABALHO 1,73 M</t>
  </si>
  <si>
    <t>659.040,74</t>
  </si>
  <si>
    <t>ROLO COMPACTADOR VIBRATORIO TANDEM, ACO LISO, POTENCIA 58 CV, PESO SEM/COM LASTRO 6,5/9,4 T, LARGURA DE TRABALHO 1,20 M</t>
  </si>
  <si>
    <t>541.003,58</t>
  </si>
  <si>
    <t>ROLO DE ESPUMA POLIESTER 23 CM (SEM CABO)</t>
  </si>
  <si>
    <t>ROLO DE LA DE CARNEIRO 23 CM (SEM CABO)</t>
  </si>
  <si>
    <t>ROMPEDOR ELETRICO PESO 26 KG, POTENCIA OPERACIONAL DE 2,5 KW</t>
  </si>
  <si>
    <t>30.185,21</t>
  </si>
  <si>
    <t>ROSETA QUADRADA, SEM FUROS, EM ACO INOX POLIDO, LARGURA APROXIMADA DE 50 MM, PARA FECHADURA DE PORTA - PARAFUSOS INCLUIDOS</t>
  </si>
  <si>
    <t>12,99</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</si>
  <si>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</si>
  <si>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</si>
  <si>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1.857,71</t>
  </si>
  <si>
    <t>ROTACAO VERTICAL DUPLO, EM TUBO DE ACO CARBONO, PINTURA NO PROCESSO ELETROSTATICO - EQUIPAMENTO DE GINASTICA PARA ACADEMIA AO AR LIVRE / ACADEMIA DA TERCEIRA IDADE - ATI</t>
  </si>
  <si>
    <t>1.412,35</t>
  </si>
  <si>
    <t>RUFO EXTERNO DE CHAPA DE ACO GALVANIZADA NUM 26, CORTE 25 CM</t>
  </si>
  <si>
    <t>RUFO EXTERNO DE CHAPA DE ACO GALVANIZADA NUM 26, CORTE 28 CM</t>
  </si>
  <si>
    <t>26,36</t>
  </si>
  <si>
    <t>RUFO EXTERNO/INTERNO DE CHAPA DE ACO GALVANIZADA NUM 26, CORTE 33 CM</t>
  </si>
  <si>
    <t>RUFO INTERNO DE CHAPA DE ACO GALVANIZADA NUM 26, CORTE 50 CM</t>
  </si>
  <si>
    <t>RUFO INTERNO/EXTERNO DE CHAPA DE ACO GALVANIZADA NUM 24, CORTE 25 CM</t>
  </si>
  <si>
    <t>28,73</t>
  </si>
  <si>
    <t>RUFO PARA TELHA ESTRUTURAL DE FIBROCIMENTO 1 ABA (SEM AMIANTO)</t>
  </si>
  <si>
    <t>47,42</t>
  </si>
  <si>
    <t>RUFO PARA TELHA ESTRUTURAL DE FIBROCIMENTO 2 ABAS, COMPRIMENTO DE 1031 MM (SEM AMIANTO)</t>
  </si>
  <si>
    <t>20,10</t>
  </si>
  <si>
    <t>RUFO PARA TELHA ONDULADA DE FIBROCIMENTO, E = 6 MM, ABA *260* MM, COMPRIMENTO 1100 MM (SEM AMIANTO)</t>
  </si>
  <si>
    <t>SABONETEIRA DE PAREDE EM METAL CROMADO</t>
  </si>
  <si>
    <t>30,45</t>
  </si>
  <si>
    <t>SABONETEIRA PLASTICA TIPO DISPENSER PARA SABONETE LIQUIDO COM RESERVATORIO 800 A 1500 ML</t>
  </si>
  <si>
    <t>81,95</t>
  </si>
  <si>
    <t>SACO DE RAFIA PARA ENTULHO, NOVO, LISO (SEM CLICHE), *60 x 90* CM</t>
  </si>
  <si>
    <t>SAIBRO PARA ARGAMASSA (COLETADO NO COMERCIO)</t>
  </si>
  <si>
    <t>55,19</t>
  </si>
  <si>
    <t>SAPATA DE PVC ADITIVADO NERVURADO D = 6"</t>
  </si>
  <si>
    <t>262,92</t>
  </si>
  <si>
    <t>SAPATA DE PVC ADITIVADO NERVURADO D = 8"</t>
  </si>
  <si>
    <t>346,01</t>
  </si>
  <si>
    <t>SAPATILHA EM ACO GALVANIZADO PARA CABOS COM DIAMETRO NOMINAL ATE 5/8"</t>
  </si>
  <si>
    <t>SARRAFO *2,5 X 10* CM EM PINUS, MISTA OU EQUIVALENTE DA REGIAO - BRUTA</t>
  </si>
  <si>
    <t>SARRAFO *2,5 X 5* CM EM PINUS, MISTA OU EQUIVALENTE DA REGIAO - BRUTA</t>
  </si>
  <si>
    <t>1,98</t>
  </si>
  <si>
    <t>SARRAFO *2,5 X 7,5* CM EM PINUS, MISTA OU EQUIVALENTE DA REGIAO - BRUTA</t>
  </si>
  <si>
    <t>2,86</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</si>
  <si>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</si>
  <si>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</si>
  <si>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</si>
  <si>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</si>
  <si>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</si>
  <si>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</si>
  <si>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11,13</t>
  </si>
  <si>
    <t>SEIXO ROLADO PARA APLICACAO EM CONCRETO (POSTO PEDREIRA/FORNECEDOR, SEM FRETE)</t>
  </si>
  <si>
    <t>102,16</t>
  </si>
  <si>
    <t>SELADOR ACRILICO OPACO PREMIUM INTERIOR/EXTERIOR</t>
  </si>
  <si>
    <t>SELADOR HORIZONTAL PARA FITA DE ACO 1 "</t>
  </si>
  <si>
    <t>489,60</t>
  </si>
  <si>
    <t>SELANTE A BASE DE ALCATRAO E POLIURETANO PARA JUNTAS HORIZONTAIS</t>
  </si>
  <si>
    <t>54,88</t>
  </si>
  <si>
    <t>SELANTE ACRILICO PARA TRATAMENTO / ACABAMENTO SUPERFICIAL DE CONCRETO ESTAMPADO, APARENTE, PEDRAS E OUTROS</t>
  </si>
  <si>
    <t>20,73</t>
  </si>
  <si>
    <t>SELANTE DE BASE ASFALTICA PARA VEDACAO</t>
  </si>
  <si>
    <t>69,22</t>
  </si>
  <si>
    <t>SELANTE ELASTICO MONOCOMPONENTE A BASE DE POLIURETANO (PU) PARA JUNTAS DIVERSAS</t>
  </si>
  <si>
    <t xml:space="preserve">310ML </t>
  </si>
  <si>
    <t>SELANTE MONOCOMPONENTE A BASE DE SILICONE DE BAIXO MODULO, PARA JUNTAS DE PAVIMENTACAO</t>
  </si>
  <si>
    <t>117,63</t>
  </si>
  <si>
    <t>SELANTE TIPO VEDA CALHA PARA METAL E FIBROCIMENTO</t>
  </si>
  <si>
    <t>26,30</t>
  </si>
  <si>
    <t>SELIM COMPACTO EM PVC, SEM TRAVA,  DN 150 X 100 MM, PARA REDE COLETORA ESGOTO (NBR 10569)</t>
  </si>
  <si>
    <t>54,38</t>
  </si>
  <si>
    <t>SELIM COMPACTO EM PVC, SEM TRAVA,  DN 200 X 100 MM, PARA REDE COLETORA ESGOTO (NBR 10569)</t>
  </si>
  <si>
    <t>96,62</t>
  </si>
  <si>
    <t>SELIM COMPACTO EM PVC, SEM TRAVAS,  DN 300 X 100 MM, PARA REDE COLETORA ESGOTO (NBR 10569)</t>
  </si>
  <si>
    <t>125,22</t>
  </si>
  <si>
    <t>SELIM PVC, COM TRAVA, JE, 90 GRAUS,  DN 125 X 100 MM OU 150 X 100 MM, PARA REDE COLETORA ESGOTO (NBR 10569)</t>
  </si>
  <si>
    <t>33,21</t>
  </si>
  <si>
    <t>SELIM PVC, SOLDAVEL, SEM TRAVA, JE, 90 GRAUS,  DN 200 X 100 MM, PARA REDE COLETORA ESGOTO (NBR 10569)</t>
  </si>
  <si>
    <t>94,69</t>
  </si>
  <si>
    <t>SEMIRREBOQUE COM DOIS EIXOS EM TANDEM TIPO BASCULANTE COM CACAMBA METALICA 14 M3  (INCLUI MONTAGEM, NAO INCLUI CAVALO MECANICO)</t>
  </si>
  <si>
    <t>202.080,27</t>
  </si>
  <si>
    <t>SEMIRREBOQUE COM TRES EIXOS EM TANDEM TIPO BASCULANTE COM CACAMBA METALICA 18 M3 (INCLUI MONTAGEM, NAO INCLUI CAVALO MECANICO)</t>
  </si>
  <si>
    <t>237.608,39</t>
  </si>
  <si>
    <t>SEMIRREBOQUE COM TRES EIXOS, PARA TRANSPORTE DE CARGA SECA, DIMENSOES APROXIMADAS 2,60 X 12,50 X 0,50 M (NAO INCLUI CAVALO MECANICO)</t>
  </si>
  <si>
    <t>183.750,49</t>
  </si>
  <si>
    <t>SENSOR DE PRESENCA BIVOLT COM FOTOCELULA PARA QUALQUER TIPO DE LAMPADA, POTENCIA MAXIMA *1000* W, USO EXTERNO</t>
  </si>
  <si>
    <t>66,59</t>
  </si>
  <si>
    <t>SENSOR DE PRESENCA BIVOLT DE PAREDE COM FOTOCELULA PARA QUALQUER TIPO DE LAMPADA POTENCIA MAXIMA *1000* W, USO INTERNO</t>
  </si>
  <si>
    <t>75,11</t>
  </si>
  <si>
    <t>SENSOR DE PRESENCA BIVOLT DE PAREDE SEM FOTOCELULA PARA QUALQUER TIPO DE LAMPADA POTENCIA MAXIMA *1000* W, USO INTERNO</t>
  </si>
  <si>
    <t>46,45</t>
  </si>
  <si>
    <t>SENSOR DE PRESENCA BIVOLT DE TETO COM FOTOCELULA PARA QUALQUER TIPO DE LAMPADA POTENCIA MAXIMA *1000* W, USO INTERNO</t>
  </si>
  <si>
    <t>SENSOR DE PRESENCA BIVOLT DE TETO SEM FOTOCELULA PARA QUALQUER TIPO DE LAMPADA POTENCIA MAXIMA *900* W, USO INTERNO</t>
  </si>
  <si>
    <t>48,62</t>
  </si>
  <si>
    <t>SERRA CIRCULAR DE BANCADA COM MOTOR ELETRICO, POTENCIA DE *1600* W, PARA DISCO DE DIAMETRO DE 10" (250 MM)</t>
  </si>
  <si>
    <t>1.563,41</t>
  </si>
  <si>
    <t>SERRA CIRCULAR DE BANCADA, MODELO PICA-PAU, DIAMETRO DE 350 MM. CARACTERISTICAS DO MOTOR: TRIFASICO, POTENCIA DE 5 HP, FREQUENCIA DE 60 HZ</t>
  </si>
  <si>
    <t>6.298,87</t>
  </si>
  <si>
    <t>SERRALHEIRO</t>
  </si>
  <si>
    <t>SERRALHEIRO (MENSALISTA)</t>
  </si>
  <si>
    <t>10,17</t>
  </si>
  <si>
    <t>SERVENTE DE OBRAS (MENSALISTA)</t>
  </si>
  <si>
    <t>1.801,78</t>
  </si>
  <si>
    <t>SERVICO DE BOMBEAMENTO DE CONCRETO COM CONSUMO MINIMO DE 40 M3</t>
  </si>
  <si>
    <t>SIFAO EM METAL CROMADO PARA PIA AMERICANA, 1.1/2 X 1.1/2 "</t>
  </si>
  <si>
    <t>188,51</t>
  </si>
  <si>
    <t>SIFAO EM METAL CROMADO PARA PIA AMERICANA, 1.1/2 X 2 "</t>
  </si>
  <si>
    <t>190,81</t>
  </si>
  <si>
    <t>SIFAO EM METAL CROMADO PARA PIA OU LAVATORIO, 1 X 1.1/2 "</t>
  </si>
  <si>
    <t>149,99</t>
  </si>
  <si>
    <t>SIFAO EM METAL CROMADO PARA TANQUE, 1.1/4 X 1.1/2 "</t>
  </si>
  <si>
    <t>158,85</t>
  </si>
  <si>
    <t>SIFAO PLASTICO EXTENSIVEL UNIVERSAL, TIPO COPO</t>
  </si>
  <si>
    <t>14,98</t>
  </si>
  <si>
    <t>9,27</t>
  </si>
  <si>
    <t>SIFAO PLASTICO TIPO COPO PARA PIA AMERICANA 1.1/2 X 1.1/2 "</t>
  </si>
  <si>
    <t>16,62</t>
  </si>
  <si>
    <t>SIFAO PLASTICO TIPO COPO PARA PIA OU LAVATORIO, 1 X 1.1/2 "</t>
  </si>
  <si>
    <t>15,67</t>
  </si>
  <si>
    <t>SIFAO PLASTICO TIPO COPO PARA TANQUE, 1.1/4 X 1.1/2 "</t>
  </si>
  <si>
    <t>SILICA ATIVA PARA ADICAO EM CONCRETO E ARGAMASSA</t>
  </si>
  <si>
    <t>SILICONE ACETICO USO GERAL INCOLOR 280 G</t>
  </si>
  <si>
    <t>17,11</t>
  </si>
  <si>
    <t>SIMULADOR DE CAMINHADA TRIPLO, EM TUBO DE ACO CARBONO, PINTURA NO PROCESSO ELETROSTATICO - EQUIPAMENTO DE GINASTICA PARA ACADEMIA AO AR LIVRE / ACADEMIA DA TERCEIRA IDADE - ATI</t>
  </si>
  <si>
    <t>3.669,38</t>
  </si>
  <si>
    <t>SIMULADOR DE CAVALGADA TRIPLO, EM TUBO DE ACO CARBONO, PINTURA NO PROCESSO ELETROSTATICO - EQUIPAMENTO DE GINASTICA PARA ACADEMIA AO AR LIVRE / ACADEMIA DA TERCEIRA IDADE - ATI</t>
  </si>
  <si>
    <t>3.965,30</t>
  </si>
  <si>
    <t>SIMULADOR DE REMO INDIVIDUAL, EM TUBO DE ACO CARBONO, PINTURA NO PROCESSO ELETROSTATICO - EQUIPAMENTO DE GINASTICA PARA ACADEMIA AO AR LIVRE / ACADEMIA DA TERCEIRA IDADE - ATI</t>
  </si>
  <si>
    <t>1.977,35</t>
  </si>
  <si>
    <t>SINALIZADOR NOTURNO SIMPLES PARA PARA-RAIOS, SEM RELE FOTOELETRICO</t>
  </si>
  <si>
    <t>47,96</t>
  </si>
  <si>
    <t>SISAL EM FIBRA</t>
  </si>
  <si>
    <t>125,11</t>
  </si>
  <si>
    <t>SOLDA EM VARETA FOSCOPER, D = *2,5* MM  X COMPRIMENTO 500 MM</t>
  </si>
  <si>
    <t>273,60</t>
  </si>
  <si>
    <t>SOLDA ESTANHO/COBRE PARA CONEXOES DE COBRE, FIO 2,5 MM, CARRETEL 500 GR (SEM CHUMBO)</t>
  </si>
  <si>
    <t>315,69</t>
  </si>
  <si>
    <t>SOLDADOR</t>
  </si>
  <si>
    <t>SOLDADOR (MENSALISTA)</t>
  </si>
  <si>
    <t>SOLDADOR ELETRICO (PARA SOLDA A SER TESTADA COM RAIOS "X")</t>
  </si>
  <si>
    <t>18,31</t>
  </si>
  <si>
    <t>SOLDADOR ELETRICO (PARA SOLDA A SER TESTADA COM RAIOS "X") (MENSALISTA)</t>
  </si>
  <si>
    <t>3.245,37</t>
  </si>
  <si>
    <t>SOLEIRA EM GRANITO, POLIDO, TIPO ANDORINHA/ QUARTZ/ CASTELO/ CORUMBA OU OUTROS EQUIVALENTES DA REGIAO, L= *15* CM, E=  *2,0* CM</t>
  </si>
  <si>
    <t>71,63</t>
  </si>
  <si>
    <t>SOLEIRA PRE-MOLDADA EM GRANILITE, MARMORITE OU GRANITINA, L = *15 CM</t>
  </si>
  <si>
    <t>84,17</t>
  </si>
  <si>
    <t>SOLEIRA/ PEITORIL EM MARMORE, POLIDO, BRANCO COMUM, L= *15* CM, E=  *2* CM,  CORTE RETO</t>
  </si>
  <si>
    <t>73,21</t>
  </si>
  <si>
    <t>SOLEIRA/ TABEIRA EM MARMORE, POLIDO, BRANCO COMUM, L= 5 CM, E=  *2,0* CM</t>
  </si>
  <si>
    <t>40,09</t>
  </si>
  <si>
    <t>SOLUCAO ASFALTICA ELASTOMERICA PARA IMPRIMACAO, APLICACAO A FRIO</t>
  </si>
  <si>
    <t>SOLUCAO PREPARADORA / LIMPADORA PARA PVC, FRASCO COM 1000 CM3</t>
  </si>
  <si>
    <t>77,58</t>
  </si>
  <si>
    <t>SOLVENTE PARA COLA (PARA LAMINADO MELAMINICO) A BASE DE RESINA SINTETICA</t>
  </si>
  <si>
    <t>52,02</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</si>
  <si>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</si>
  <si>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</si>
  <si>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</si>
  <si>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</si>
  <si>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</si>
  <si>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</si>
  <si>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29,63</t>
  </si>
  <si>
    <t>SPRINKLER TIPO PENDENTE, 68 GRAUS CELSIUS (BULBO VERMELHO), ACABAMENTO CROMADO, 3/4" - 20 MM</t>
  </si>
  <si>
    <t>40,59</t>
  </si>
  <si>
    <t>SPRINKLER TIPO PENDENTE, 68 GRAUS CELSIUS (BULBO VERMELHO), ACABAMENTO NATURAL, 1/2" - 15 MM</t>
  </si>
  <si>
    <t>29,00</t>
  </si>
  <si>
    <t>SPRINKLER TIPO PENDENTE, 68 GRAUS CELSIUS (BULBO VERMELHO), ACABAMENTO NATURAL, 3/4" - 20 MM</t>
  </si>
  <si>
    <t>SPRINKLER TIPO PENDENTE, 79 GRAUS CELSIUS (BULBO AMARELO), ACABAMENTO CROMADO, 3/4" - 20 MM</t>
  </si>
  <si>
    <t>43,69</t>
  </si>
  <si>
    <t>SPRINKLER TIPO PENDENTE, 79 GRAUS CELSIUS (BULBO AMARELO), ACABAMENTO NATURAL, 3/4" - 20 MM</t>
  </si>
  <si>
    <t>42,54</t>
  </si>
  <si>
    <t>SPRINKLER TIPO PENDENTE, 79 GRAUS CELSIUS (BULBO AMARELO,) ACABAMENTO NATURAL OU CROMADO, 1/2" - 15 MM</t>
  </si>
  <si>
    <t>SUPORTE "Y" PARA FITA PERFURADA</t>
  </si>
  <si>
    <t>188,98</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</si>
  <si>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</si>
  <si>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</si>
  <si>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</si>
  <si>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</si>
  <si>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193,35</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</si>
  <si>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</si>
  <si>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</si>
  <si>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</si>
  <si>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</si>
  <si>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21,80</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</si>
  <si>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</si>
  <si>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</si>
  <si>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</si>
  <si>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</si>
  <si>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9,59</t>
  </si>
  <si>
    <t>SURF DUPLO, EM TUBO DE ACO CARBONO, PINTURA NO PROCESSO ELETROSTATICO - EQUIPAMENTO DE GINASTICA PARA ACADEMIA AO AR LIVRE / ACADEMIA DA TERCEIRA IDADE - ATI</t>
  </si>
  <si>
    <t>2.069,72</t>
  </si>
  <si>
    <t>TABUA  NAO  APARELHADA  *2,5 X 20* CM, EM MACARANDUBA, ANGELIM OU EQUIVALENTE DA REGIAO - BRUTA</t>
  </si>
  <si>
    <t>11,29</t>
  </si>
  <si>
    <t>TABUA *2,5 X 15 CM EM PINUS, MISTA OU EQUIVALENTE DA REGIAO - BRUTA</t>
  </si>
  <si>
    <t>5,85</t>
  </si>
  <si>
    <t>TABUA *2,5 X 23* CM EM PINUS, MISTA OU EQUIVALENTE DA REGIAO - BRUTA</t>
  </si>
  <si>
    <t>9,26</t>
  </si>
  <si>
    <t>TABUA *2,5 X 30 CM EM PINUS, MISTA OU EQUIVALENTE DA REGIAO - BRUTA</t>
  </si>
  <si>
    <t>13,59</t>
  </si>
  <si>
    <t>TABUA APARELHADA *2,5 X 15* CM, EM MACARANDUBA, ANGELIM OU EQUIVALENTE DA REGIAO</t>
  </si>
  <si>
    <t>72,98</t>
  </si>
  <si>
    <t>TABUA APARELHADA *2,5 X 25* CM, EM MACARANDUBA, ANGELIM OU EQUIVALENTE DA REGIAO</t>
  </si>
  <si>
    <t>13,73</t>
  </si>
  <si>
    <t>TABUA APARELHADA *2,5 X 30* CM, EM MACARANDUBA, ANGELIM OU EQUIVALENTE DA REGIAO</t>
  </si>
  <si>
    <t>18,54</t>
  </si>
  <si>
    <t>TABUA DE  MADEIRA PARA PISO, CUMARU/IPE CHAMPANHE OU EQUIVALENTE DA REGIAO, ENCAIXE MACHO/FEMEA, *10 X 2* CM</t>
  </si>
  <si>
    <t>214,60</t>
  </si>
  <si>
    <t>TABUA DE  MADEIRA PARA PISO, CUMARU/IPE CHAMPANHE OU EQUIVALENTE DA REGIAO, ENCAIXE MACHO/FEMEA, *15 X 2* CM</t>
  </si>
  <si>
    <t>231,61</t>
  </si>
  <si>
    <t>TABUA DE  MADEIRA PARA PISO, IPE (CERNE) OU EQUIVALENTE DA REGIAO, ENCAIXE MACHO/FEMEA, *20 X 2* CM</t>
  </si>
  <si>
    <t>287,48</t>
  </si>
  <si>
    <t>TABUA NAO APARELHADA *2,5 X 15* CM, EM MACARANDUBA, ANGELIM OU EQUIVALENTE DA REGIAO - BRUTA</t>
  </si>
  <si>
    <t>TABUA NAO APARELHADA *2,5 X 30* CM, EM MACARANDUBA, ANGELIM OU EQUIVALENTE DA REGIAO - BRUTA</t>
  </si>
  <si>
    <t>16,48</t>
  </si>
  <si>
    <t>TACO DE MADEIRA PARA PISO, IPE (CERNE) OU EQUIVALENTE DA REGIAO, 7 X 42 CM, E = 2 CM</t>
  </si>
  <si>
    <t>134,43</t>
  </si>
  <si>
    <t>TALABARTE DE SEGURANCA, 2 MOSQUETOES TRAVA DUPLA *53* MM DE ABERTURA, COM ABSORVEDOR DE ENERGIA</t>
  </si>
  <si>
    <t>199,15</t>
  </si>
  <si>
    <t>TALHA ELETRICA 3 T, VELOCIDADE  2,1 M / MIN, POTENCIA 1,3 KW</t>
  </si>
  <si>
    <t>11.693,47</t>
  </si>
  <si>
    <t>TALHA MANUAL DE CORRENTE, CAPACIDADE DE 1 T COM ELEVACAO DE 3 M</t>
  </si>
  <si>
    <t>846,07</t>
  </si>
  <si>
    <t>TALHA MANUAL DE CORRENTE, CAPACIDADE DE 2 T COM ELEVACAO DE 3 M</t>
  </si>
  <si>
    <t>1.234,00</t>
  </si>
  <si>
    <t>TALHADEIRA COM PUNHO DE PROTECAO *20 X 250* MM</t>
  </si>
  <si>
    <t>29,56</t>
  </si>
  <si>
    <t>TAMPA CEGA EM PVC PARA CONDULETE 4 X 2"</t>
  </si>
  <si>
    <t>4,53</t>
  </si>
  <si>
    <t>TAMPA DE CONCRETO ARMADO PARA FOSSA SEPTICA, DIAMETRO NOMINAL DE 3,00 M E ESPESSURA MINIMA DE 100 MM</t>
  </si>
  <si>
    <t>1.610,47</t>
  </si>
  <si>
    <t>TAMPA DE CONCRETO ARMADO PARA FOSSA, D = *0,90* M, E = 0,05 M</t>
  </si>
  <si>
    <t>103,52</t>
  </si>
  <si>
    <t>TAMPA DE CONCRETO ARMADO PARA FOSSA, D = *1,10* M, E = 0,05 M</t>
  </si>
  <si>
    <t>131,91</t>
  </si>
  <si>
    <t>TAMPA DE CONCRETO ARMADO PARA FOSSA, D = *1,35* M, E = 0,05 M</t>
  </si>
  <si>
    <t>TAMPA DE CONCRETO ARMADO PARA FOSSA, D = 1,50 M, E = 0,05 M</t>
  </si>
  <si>
    <t>304,62</t>
  </si>
  <si>
    <t>TAMPA DE CONCRETO ARMADO PARA FOSSA, D = 2,00 M, E = 0,05 M</t>
  </si>
  <si>
    <t>605,70</t>
  </si>
  <si>
    <t>TAMPA DE CONCRETO ARMADO PARA FOSSA, D = 2,50 M, E = 0,05 M</t>
  </si>
  <si>
    <t>1.115,05</t>
  </si>
  <si>
    <t>TAMPA DE CONCRETO ARMADO PARA POCO DE INSPECAO, COM FURO E TAMPINHA, DIAMETRO NOMINAL DE 3,00 M E ESPESSURA MINIMA DE 100 MM</t>
  </si>
  <si>
    <t>1.958,61</t>
  </si>
  <si>
    <t>TAMPA DE CONCRETO ARMADO PARA POCO, COM  FURO E TAMPINHA, D = *0,90* M, E = 0,05 M</t>
  </si>
  <si>
    <t>TAMPA DE CONCRETO ARMADO PARA POCO, COM  FURO E TAMPINHA, D = *1,10* M, E = 0,05 M</t>
  </si>
  <si>
    <t>160,29</t>
  </si>
  <si>
    <t>TAMPA DE CONCRETO ARMADO PARA POCO, COM  FURO E TAMPINHA, D = *1,35* M, E = 0,05 M</t>
  </si>
  <si>
    <t>278,01</t>
  </si>
  <si>
    <t>TAMPA DE CONCRETO ARMADO PARA POCO, COM  FURO E TAMPINHA, D = 1,50 M, E = 0,05 M</t>
  </si>
  <si>
    <t>427,45</t>
  </si>
  <si>
    <t>TAMPA DE CONCRETO ARMADO PARA POCO, COM  FURO E TAMPINHA, D = 2,00 M, E = 0,05 M</t>
  </si>
  <si>
    <t>801,47</t>
  </si>
  <si>
    <t>TAMPA DE CONCRETO ARMADO PARA POCO, COM  FURO E TAMPINHA, D = 2,50 M, E = 0,05 M</t>
  </si>
  <si>
    <t>1.233,10</t>
  </si>
  <si>
    <t>TAMPA PARA CONDULETE, EM PVC, PARA TOMADA HEXAGONAL</t>
  </si>
  <si>
    <t>2,79</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</si>
  <si>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</si>
  <si>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</si>
  <si>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</si>
  <si>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</si>
  <si>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</si>
  <si>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6,61</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</si>
  <si>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</si>
  <si>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</si>
  <si>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</si>
  <si>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</si>
  <si>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</si>
  <si>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</si>
  <si>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8,50</t>
  </si>
  <si>
    <t>TAMPAO / TERMINAL / PLUG, D = 4" , PARA DUTO CORRUGADO PEAD (CABEAMENTO SUBTERRANEO)</t>
  </si>
  <si>
    <t>10,42</t>
  </si>
  <si>
    <t>TAMPAO COM CORRENTE, EM LATAO, ENGATE RAPIDO 1 1/2", PARA INSTALACAO PREDIAL DE COMBATE A INCENDIO</t>
  </si>
  <si>
    <t>65,01</t>
  </si>
  <si>
    <t>TAMPAO COM CORRENTE, EM LATAO, ENGATE RAPIDO 2 1/2", PARA INSTALACAO PREDIAL DE COMBATE A INCENDIO</t>
  </si>
  <si>
    <t>87,21</t>
  </si>
  <si>
    <t>TAMPAO COMPLETO PARA TIL, EM PVC, OCRE, DN 100 MM, PARA REDE COLETORA DE ESGOTO</t>
  </si>
  <si>
    <t>106,40</t>
  </si>
  <si>
    <t>TAMPAO COMPLETO PARA TIL, EM PVC, OCRE, DN 150 MM, PARA REDE COLETORA DE ESGOTO</t>
  </si>
  <si>
    <t>163,35</t>
  </si>
  <si>
    <t>TAMPAO COMPLETO PARA TIL, EM PVC, OCRE, DN 200 MM, PARA REDE COLETORA DE ESGOTO</t>
  </si>
  <si>
    <t>208,41</t>
  </si>
  <si>
    <t>TAMPAO COMPLETO PARA TIL, EM PVC, OCRE, DN 250 MM, PARA REDE COLETORA DE ESGOTO</t>
  </si>
  <si>
    <t>258,11</t>
  </si>
  <si>
    <t>TAMPAO FOFO ARTICULADO P/ REGISTRO, CLASSE A15 CARGA MAX 1,5 T, *200 X 200* MM</t>
  </si>
  <si>
    <t>104,18</t>
  </si>
  <si>
    <t>TAMPAO FOFO ARTICULADO P/ REGISTRO, CLASSE A15 CARGA MAXIMA 1,5 T, *400 X 400* MM</t>
  </si>
  <si>
    <t>260,46</t>
  </si>
  <si>
    <t>TAMPAO FOFO ARTICULADO, CLASSE B125 CARGA MAX 12,5 T, REDONDO TAMPA 600 MM, REDE PLUVIAL/ESGOTO</t>
  </si>
  <si>
    <t>660,46</t>
  </si>
  <si>
    <t>TAMPAO FOFO ARTICULADO, CLASSE D400 CARGA MAX 40 T, REDONDO TAMPA *600 MM, REDE PLUVIAL/ESGOTO</t>
  </si>
  <si>
    <t>809,30</t>
  </si>
  <si>
    <t>TAMPAO FOFO SIMPLES COM BASE, CLASSE A15 CARGA MAX 1,5 T, *400 X 600* MM, REDE TELEFONE</t>
  </si>
  <si>
    <t>337,67</t>
  </si>
  <si>
    <t>TAMPAO FOFO SIMPLES COM BASE, CLASSE A15 CARGA MAX 1,5 T, 300 X 300 MM, REDE PLUVIAL/ESGOTO</t>
  </si>
  <si>
    <t>158,13</t>
  </si>
  <si>
    <t>TAMPAO FOFO SIMPLES COM BASE, CLASSE A15 CARGA MAX 1,5 T, 400 X 400 MM, REDE PLUVIAL/ESGOTO/ELETRICA</t>
  </si>
  <si>
    <t>241,86</t>
  </si>
  <si>
    <t>TAMPAO FOFO SIMPLES COM BASE, CLASSE B125 CARGA MAX 12,5 T, REDONDO TAMPA 500 MM, REDE PLUVIAL/ESGOTO</t>
  </si>
  <si>
    <t>520,93</t>
  </si>
  <si>
    <t>TAMPAO FOFO SIMPLES COM BASE, CLASSE B125 CARGA MAX 12,5 T, REDONDO TAMPA 600 MM, REDE PLUVIAL/ESGOTO</t>
  </si>
  <si>
    <t>600,00</t>
  </si>
  <si>
    <t>TAMPAO FOFO SIMPLES COM BASE, CLASSE D400 CARGA MAX 40 T, REDONDO TAMPA 600 MM, REDE PLUVIAL/ESGOTO</t>
  </si>
  <si>
    <t>794,41</t>
  </si>
  <si>
    <t>TAMPAO FOFO SIMPLES COM BASE, CLASSE D400 CARGA MAX 40 T, REDONDO TAMPA 900 MM, REDE PLUVIAL/ESGOTO</t>
  </si>
  <si>
    <t>2.531,16</t>
  </si>
  <si>
    <t>TAMPAO FOFO SIMPLES, CLASSE A15 CARGA MAX 1,5 T, *550 X 1100* MM, REDE TELEFONE</t>
  </si>
  <si>
    <t>856,74</t>
  </si>
  <si>
    <t>TAMPAO PARA TELHA ESTRUTURAL DE FIBROCIMENTO 1 ABA, DE 370 X 155 X 76 MM (SEM AMIANTO)</t>
  </si>
  <si>
    <t>TAMPAO PARA TELHA ESTRUTURAL DE FIBROCIMENTO 2 ABAS, DE 787 X 215 X 60 MM (SEM AMIANTO)</t>
  </si>
  <si>
    <t>19,12</t>
  </si>
  <si>
    <t>TANQUE ACO INOXIDAVEL (ACO 304) COM ESFREGADOR E VALVULA, DE *50 X 40 X 22* CM</t>
  </si>
  <si>
    <t>496,85</t>
  </si>
  <si>
    <t>TANQUE DE ACO CARBONO NAO REVESTIDO, PARA TRANSPORTE DE AGUA COM CAPACIDADE DE 10 M3, COM BOMBA CENTRIFUGA POR TOMADA DE FORCA, VAZAO MAXIMA *75* M3/H (INCLUI MONTAGEM, NAO INCLUI CAMINHAO)</t>
  </si>
  <si>
    <t>87.800,00</t>
  </si>
  <si>
    <t>TANQUE DE ACO PARA TRANSPORTE DE AGUA COM CAPACIDADE DE 14 M3 (INCLUI MONTAGEM, NAO INCLUI CAMINHAO)</t>
  </si>
  <si>
    <t>108.061,53</t>
  </si>
  <si>
    <t>TANQUE DE ACO PARA TRANSPORTE DE AGUA COM CAPACIDADE DE 4 M3 (INCLUI MONTAGEM, NAO INCLUI CAMINHAO)</t>
  </si>
  <si>
    <t>61.665,54</t>
  </si>
  <si>
    <t>TANQUE DE ACO PARA TRANSPORTE DE AGUA COM CAPACIDADE DE 6 M3 (INCLUI MONTAGEM, NAO INCLUI CAMINHAO)</t>
  </si>
  <si>
    <t>73.264,55</t>
  </si>
  <si>
    <t>TANQUE DE ACO PARA TRANSPORTE DE AGUA COM CAPACIDADE DE 8 M3 (INCLUI MONTAGEM, NAO INCLUI CAMINHAO)</t>
  </si>
  <si>
    <t>58.288,62</t>
  </si>
  <si>
    <t>TANQUE DE ASFALTO ESTACIONARIO COM MACARICO, CAPACIDADE 20.000 L</t>
  </si>
  <si>
    <t>122.083,10</t>
  </si>
  <si>
    <t>TANQUE DE ASFALTO ESTACIONARIO COM SERPENTINA, CAPACIDADE 20.000 L</t>
  </si>
  <si>
    <t>127.956,02</t>
  </si>
  <si>
    <t>TANQUE DE ASFALTO ESTACIONARIO COM SERPENTINA, CAPACIDADE 30.000 L</t>
  </si>
  <si>
    <t>150.199,66</t>
  </si>
  <si>
    <t>TANQUE DE LOUCA BRANCA, COM COLUNA, *30* L</t>
  </si>
  <si>
    <t>434,33</t>
  </si>
  <si>
    <t>TANQUE DE LOUCA BRANCA, SUSPENSO, *20* L</t>
  </si>
  <si>
    <t>318,90</t>
  </si>
  <si>
    <t>TANQUE DUPLO EM MARMORE SINTETICO COM CUBA LISA E ESFREGADOR, *110 X 60* CM</t>
  </si>
  <si>
    <t>255,88</t>
  </si>
  <si>
    <t>TANQUE SIMPLES EM MARMORE SINTETICO COM COLUNA, CAPACIDADE *22* L, *60 X 46* CM</t>
  </si>
  <si>
    <t>313,52</t>
  </si>
  <si>
    <t>TANQUE SIMPLES EM MARMORE SINTETICO DE FIXAR NA PAREDE, CAPACIDADE *22* L, *60 X 46* CM</t>
  </si>
  <si>
    <t>166,55</t>
  </si>
  <si>
    <t>TANQUE SIMPLES EM MARMORE SINTETICO SUSPENSO, CAPACIDADE *38* L, *60 X 60* CM</t>
  </si>
  <si>
    <t>210,77</t>
  </si>
  <si>
    <t>TAQUEADOR OU TAQUEIRO</t>
  </si>
  <si>
    <t>16,75</t>
  </si>
  <si>
    <t>TAQUEADOR OU TAQUEIRO (MENSALISTA)</t>
  </si>
  <si>
    <t>2.970,70</t>
  </si>
  <si>
    <t>TARIFA "A" ENTRE  0 E 20M3 FORNECIMENTO D'AGUA</t>
  </si>
  <si>
    <t>17,59</t>
  </si>
  <si>
    <t>TARJETA LIVRE / OCUPADO PARA PORTA DE BANHEIRO, CORPO EM ZAMAC E ESPELHO EM LATAO</t>
  </si>
  <si>
    <t>49,21</t>
  </si>
  <si>
    <t>TARUGO DELIMITADOR DE PROFUNDIDADE EM ESPUMA DE POLIETILENO DE BAIXA DENSIDADE 10 MM, CINZA</t>
  </si>
  <si>
    <t>0,47</t>
  </si>
  <si>
    <t>TE CPVC, SOLDAVEL, 90 GRAUS, 15 MM, PARA AGUA QUENTE PREDIAL</t>
  </si>
  <si>
    <t>TE CPVC, SOLDAVEL, 90 GRAUS, 22 MM, PARA AGUA QUENTE PREDIAL</t>
  </si>
  <si>
    <t>TE CPVC, SOLDAVEL, 90 GRAUS, 28 MM, PARA AGUA QUENTE PREDIAL</t>
  </si>
  <si>
    <t>TE CPVC, SOLDAVEL, 90 GRAUS, 35 MM, PARA AGUA QUENTE PREDIAL</t>
  </si>
  <si>
    <t>45,48</t>
  </si>
  <si>
    <t>TE CPVC, SOLDAVEL, 90 GRAUS, 42 MM, PARA AGUA QUENTE PREDIAL</t>
  </si>
  <si>
    <t>59,05</t>
  </si>
  <si>
    <t>TE CPVC, SOLDAVEL, 90 GRAUS, 54 MM, PARA AGUA QUENTE PREDIAL</t>
  </si>
  <si>
    <t>96,09</t>
  </si>
  <si>
    <t>TE CPVC, SOLDAVEL, 90 GRAUS, 73 MM, PARA AGUA QUENTE PREDIAL</t>
  </si>
  <si>
    <t>232,03</t>
  </si>
  <si>
    <t>TE CPVC, SOLDAVEL, 90 GRAUS, 89 MM, PARA AGUA QUENTE PREDIAL</t>
  </si>
  <si>
    <t>282,32</t>
  </si>
  <si>
    <t>TE DE COBRE (REF 611) SEM ANEL DE SOLDA, BOLSA X BOLSA X BOLSA, 104 MM</t>
  </si>
  <si>
    <t>1.515,86</t>
  </si>
  <si>
    <t>TE DE COBRE (REF 611) SEM ANEL DE SOLDA, BOLSA X BOLSA X BOLSA, 15 MM</t>
  </si>
  <si>
    <t>TE DE COBRE (REF 611) SEM ANEL DE SOLDA, BOLSA X BOLSA X BOLSA, 22 MM</t>
  </si>
  <si>
    <t>16,25</t>
  </si>
  <si>
    <t>TE DE COBRE (REF 611) SEM ANEL DE SOLDA, BOLSA X BOLSA X BOLSA, 28 MM</t>
  </si>
  <si>
    <t>TE DE COBRE (REF 611) SEM ANEL DE SOLDA, BOLSA X BOLSA X BOLSA, 35 MM</t>
  </si>
  <si>
    <t>61,13</t>
  </si>
  <si>
    <t>TE DE COBRE (REF 611) SEM ANEL DE SOLDA, BOLSA X BOLSA X BOLSA, 42 MM</t>
  </si>
  <si>
    <t>78,76</t>
  </si>
  <si>
    <t>TE DE COBRE (REF 611) SEM ANEL DE SOLDA, BOLSA X BOLSA X BOLSA, 54 MM</t>
  </si>
  <si>
    <t>155,67</t>
  </si>
  <si>
    <t>TE DE COBRE (REF 611) SEM ANEL DE SOLDA, BOLSA X BOLSA X BOLSA, 66 MM</t>
  </si>
  <si>
    <t>443,13</t>
  </si>
  <si>
    <t>TE DE COBRE (REF 611) SEM ANEL DE SOLDA, BOLSA X BOLSA X BOLSA, 79 MM</t>
  </si>
  <si>
    <t>693,30</t>
  </si>
  <si>
    <t>TE DE FERRO GALVANIZADO, DE 1 1/2"</t>
  </si>
  <si>
    <t>TE DE FERRO GALVANIZADO, DE 1 1/4"</t>
  </si>
  <si>
    <t>25,40</t>
  </si>
  <si>
    <t>TE DE FERRO GALVANIZADO, DE 1/2"</t>
  </si>
  <si>
    <t>7,24</t>
  </si>
  <si>
    <t>TE DE FERRO GALVANIZADO, DE 1"</t>
  </si>
  <si>
    <t>TE DE FERRO GALVANIZADO, DE 2 1/2"</t>
  </si>
  <si>
    <t>96,81</t>
  </si>
  <si>
    <t>TE DE FERRO GALVANIZADO, DE 2"</t>
  </si>
  <si>
    <t>50,98</t>
  </si>
  <si>
    <t>TE DE FERRO GALVANIZADO, DE 3/4"</t>
  </si>
  <si>
    <t>10,31</t>
  </si>
  <si>
    <t>TE DE FERRO GALVANIZADO, DE 3"</t>
  </si>
  <si>
    <t>129,66</t>
  </si>
  <si>
    <t>TE DE FERRO GALVANIZADO, DE 4"</t>
  </si>
  <si>
    <t>239,05</t>
  </si>
  <si>
    <t>TE DE FERRO GALVANIZADO, DE 5"</t>
  </si>
  <si>
    <t>341,46</t>
  </si>
  <si>
    <t>TE DE FERRO GALVANIZADO, DE 6"</t>
  </si>
  <si>
    <t>800,36</t>
  </si>
  <si>
    <t>TE DE INSPECAO, PVC,  100 X 75 MM, SERIE NORMAL PARA ESGOTO PREDIAL</t>
  </si>
  <si>
    <t>40,52</t>
  </si>
  <si>
    <t>TE DE INSPECAO, PVC, SERIE R, 100 X 75 MM, PARA ESGOTO OU AGUAS PLUVIAIS PREDIAIS</t>
  </si>
  <si>
    <t>53,35</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</si>
  <si>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</si>
  <si>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</si>
  <si>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</si>
  <si>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</si>
  <si>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</si>
  <si>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37,81</t>
  </si>
  <si>
    <t>TE DE REDUCAO DE FERRO GALVANIZADO, COM ROSCA BSP, DE 1 1/2" X 3/4"</t>
  </si>
  <si>
    <t>TE DE REDUCAO DE FERRO GALVANIZADO, COM ROSCA BSP, DE 1 1/4" X 3/4"</t>
  </si>
  <si>
    <t>28,63</t>
  </si>
  <si>
    <t>TE DE REDUCAO DE FERRO GALVANIZADO, COM ROSCA BSP, DE 1" X 1/2"</t>
  </si>
  <si>
    <t>19,47</t>
  </si>
  <si>
    <t>TE DE REDUCAO DE FERRO GALVANIZADO, COM ROSCA BSP, DE 1" X 3/4"</t>
  </si>
  <si>
    <t>TE DE REDUCAO DE FERRO GALVANIZADO, COM ROSCA BSP, DE 2 1/2" X 1 1/2"</t>
  </si>
  <si>
    <t>104,63</t>
  </si>
  <si>
    <t>TE DE REDUCAO DE FERRO GALVANIZADO, COM ROSCA BSP, DE 2 1/2" X 1 1/4"</t>
  </si>
  <si>
    <t>TE DE REDUCAO DE FERRO GALVANIZADO, COM ROSCA BSP, DE 2 1/2" X 1"</t>
  </si>
  <si>
    <t>TE DE REDUCAO DE FERRO GALVANIZADO, COM ROSCA BSP, DE 2 1/2" X 2"</t>
  </si>
  <si>
    <t>107,67</t>
  </si>
  <si>
    <t>TE DE REDUCAO DE FERRO GALVANIZADO, COM ROSCA BSP, DE 2" X 1 1/2"</t>
  </si>
  <si>
    <t>56,44</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</si>
  <si>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</si>
  <si>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</si>
  <si>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</si>
  <si>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</si>
  <si>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150,51</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</si>
  <si>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</si>
  <si>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</si>
  <si>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</si>
  <si>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</si>
  <si>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</si>
  <si>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284,98</t>
  </si>
  <si>
    <t>TE DE REDUCAO DE FERRO GALVANIZADO, COM ROSCA BSP, DE 4" X 3"</t>
  </si>
  <si>
    <t>TE DE REDUCAO METALICO, PARA CONEXAO COM ANEL DESLIZANTE EM TUBO PEX, DN 16 X 20 X 16 MM</t>
  </si>
  <si>
    <t>21,72</t>
  </si>
  <si>
    <t>TE DE REDUCAO METALICO, PARA CONEXAO COM ANEL DESLIZANTE EM TUBO PEX, DN 16 X 25 X 16 MM</t>
  </si>
  <si>
    <t>40,72</t>
  </si>
  <si>
    <t>TE DE REDUCAO METALICO, PARA CONEXAO COM ANEL DESLIZANTE EM TUBO PEX, DN 20 X 16 X 16 MM</t>
  </si>
  <si>
    <t>21,31</t>
  </si>
  <si>
    <t>TE DE REDUCAO METALICO, PARA CONEXAO COM ANEL DESLIZANTE EM TUBO PEX, DN 20 X 16 X 20 MM</t>
  </si>
  <si>
    <t>TE DE REDUCAO METALICO, PARA CONEXAO COM ANEL DESLIZANTE EM TUBO PEX, DN 20 X 20 X 16 MM</t>
  </si>
  <si>
    <t>23,12</t>
  </si>
  <si>
    <t>TE DE REDUCAO METALICO, PARA CONEXAO COM ANEL DESLIZANTE EM TUBO PEX, DN 20 X 25 X 20 MM</t>
  </si>
  <si>
    <t>34,20</t>
  </si>
  <si>
    <t>TE DE REDUCAO METALICO, PARA CONEXAO COM ANEL DESLIZANTE EM TUBO PEX, DN 25 X 16 X 16 MM</t>
  </si>
  <si>
    <t>37,13</t>
  </si>
  <si>
    <t>TE DE REDUCAO METALICO, PARA CONEXAO COM ANEL DESLIZANTE EM TUBO PEX, DN 25 X 16 X 20 MM</t>
  </si>
  <si>
    <t>35,92</t>
  </si>
  <si>
    <t>TE DE REDUCAO METALICO, PARA CONEXAO COM ANEL DESLIZANTE EM TUBO PEX, DN 25 X 16 X 25 MM</t>
  </si>
  <si>
    <t>TE DE REDUCAO METALICO, PARA CONEXAO COM ANEL DESLIZANTE EM TUBO PEX, DN 25 X 20 X 20 MM</t>
  </si>
  <si>
    <t>34,82</t>
  </si>
  <si>
    <t>TE DE REDUCAO METALICO, PARA CONEXAO COM ANEL DESLIZANTE EM TUBO PEX, DN 25 X 20 X 25 MM</t>
  </si>
  <si>
    <t>41,39</t>
  </si>
  <si>
    <t>TE DE REDUCAO METALICO, PARA CONEXAO COM ANEL DESLIZANTE EM TUBO PEX, DN 25 X 32 X 25 MM</t>
  </si>
  <si>
    <t>61,52</t>
  </si>
  <si>
    <t>TE DE REDUCAO METALICO, PARA CONEXAO COM ANEL DESLIZANTE EM TUBO PEX, DN 32 X 20 X 32 MM</t>
  </si>
  <si>
    <t>49,48</t>
  </si>
  <si>
    <t>TE DE REDUCAO METALICO, PARA CONEXAO COM ANEL DESLIZANTE EM TUBO PEX, DN 32 X 25 X 25 MM</t>
  </si>
  <si>
    <t>62,83</t>
  </si>
  <si>
    <t>TE DE REDUCAO METALICO, PARA CONEXAO COM ANEL DESLIZANTE EM TUBO PEX, DN 32 X 25 X 32 MM</t>
  </si>
  <si>
    <t>64,07</t>
  </si>
  <si>
    <t>TE DE REDUCAO, CPVC, 22 X 15 MM, PARA AGUA QUENTE PREDIAL</t>
  </si>
  <si>
    <t>TE DE REDUCAO, CPVC, 28 X 22 MM, PARA AGUA QUENTE PREDIAL</t>
  </si>
  <si>
    <t>14,80</t>
  </si>
  <si>
    <t>TE DE REDUCAO, CPVC, 35 X 28 MM, PARA AGUA QUENTE PREDIAL</t>
  </si>
  <si>
    <t>TE DE REDUCAO, CPVC, 42 X 35 MM, PARA AGUA QUENTE PREDIAL</t>
  </si>
  <si>
    <t>57,74</t>
  </si>
  <si>
    <t>TE DE REDUCAO, PVC LEVE, CURTO, 90 GRAUS, COM BOLSA PARA ANEL, 150 X 100 MM, PARA ESGOTO</t>
  </si>
  <si>
    <t>45,97</t>
  </si>
  <si>
    <t>TE DE REDUCAO, PVC PBA, BBB, JE, DN 100 X 50 / DE 110 X 60 MM, PARA REDE AGUA (NBR 10351)</t>
  </si>
  <si>
    <t>105,04</t>
  </si>
  <si>
    <t>TE DE REDUCAO, PVC PBA, BBB, JE, DN 100 X 75 / DE 110 X 85 MM, PARA REDE AGUA (NBR 10351)</t>
  </si>
  <si>
    <t>88,76</t>
  </si>
  <si>
    <t>TE DE REDUCAO, PVC PBA, BBB, JE, DN 75 X 50 / DE 85 X 60 MM, PARA REDE AGUA (NBR 10351)</t>
  </si>
  <si>
    <t>51,19</t>
  </si>
  <si>
    <t>TE DE REDUCAO, PVC, BBB, JE, 90 GRAUS, DN 200 X 150 MM, PARA TUBO CORRUGADO E/OU LISO, REDE COLETORA ESGOTO (NBR 10569)</t>
  </si>
  <si>
    <t>633,24</t>
  </si>
  <si>
    <t>TE DE REDUCAO, PVC, BBB, JE, 90 GRAUS, DN 250 X 150 MM, PARA TUBO CORRUGADO E/OU LISO, REDE COLETORA ESGOTO (NBR 10569)</t>
  </si>
  <si>
    <t>703,03</t>
  </si>
  <si>
    <t>TE DE REDUCAO, PVC, SOLDAVEL, 90 GRAUS, 110 MM X 60 MM, PARA AGUA FRIA PREDIAL</t>
  </si>
  <si>
    <t>167,66</t>
  </si>
  <si>
    <t>TE DE REDUCAO, PVC, SOLDAVEL, 90 GRAUS, 25 MM X 20 MM, PARA AGUA FRIA PREDIAL</t>
  </si>
  <si>
    <t>3,49</t>
  </si>
  <si>
    <t>TE DE REDUCAO, PVC, SOLDAVEL, 90 GRAUS, 32 MM X 25 MM, PARA AGUA FRIA PREDIAL</t>
  </si>
  <si>
    <t>TE DE REDUCAO, PVC, SOLDAVEL, 90 GRAUS, 40 MM X 32 MM, PARA AGUA FRIA PREDIAL</t>
  </si>
  <si>
    <t>10,77</t>
  </si>
  <si>
    <t>TE DE REDUCAO, PVC, SOLDAVEL, 90 GRAUS, 50 MM X 20 MM, PARA AGUA FRIA PREDIAL</t>
  </si>
  <si>
    <t>11,52</t>
  </si>
  <si>
    <t>TE DE REDUCAO, PVC, SOLDAVEL, 90 GRAUS, 50 MM X 25 MM, PARA AGUA FRIA PREDIAL</t>
  </si>
  <si>
    <t>9,58</t>
  </si>
  <si>
    <t>TE DE REDUCAO, PVC, SOLDAVEL, 90 GRAUS, 50 MM X 32 MM, PARA AGUA FRIA PREDIAL</t>
  </si>
  <si>
    <t>TE DE REDUCAO, PVC, SOLDAVEL, 90 GRAUS, 50 MM X 40 MM, PARA AGUA FRIA PREDIAL</t>
  </si>
  <si>
    <t>TE DE REDUCAO, PVC, SOLDAVEL, 90 GRAUS, 75 MM X 50 MM, PARA AGUA FRIA PREDIAL</t>
  </si>
  <si>
    <t>53,20</t>
  </si>
  <si>
    <t>TE DE REDUCAO, PVC, SOLDAVEL, 90 GRAUS, 85 MM X 60 MM, PARA AGUA FRIA PREDIAL</t>
  </si>
  <si>
    <t>82,64</t>
  </si>
  <si>
    <t>TE DE SERVICO INTEGRADO, EM POLIPROPILENO (PP), PARA TUBOS EM PEAD/PVC, 60 X 20 MM - LIGACAO PREDIAL DE AGUA</t>
  </si>
  <si>
    <t>46,09</t>
  </si>
  <si>
    <t>TE DE SERVICO INTEGRADO, EM POLIPROPILENO (PP), PARA TUBOS EM PEAD/PVC, 60 X 32 MM - LIGACAO PREDIAL DE AGUA</t>
  </si>
  <si>
    <t>63,00</t>
  </si>
  <si>
    <t>TE DE SERVICO INTEGRADO, EM POLIPROPILENO (PP), PARA TUBOS EM PEAD, 63 X 20 MM - LIGACAO PREDIAL DE AGUA</t>
  </si>
  <si>
    <t>58,97</t>
  </si>
  <si>
    <t>TE DE SERVICO, PEAD PE 100, DE 125 X 20 MM, PARA ELETROFUSAO</t>
  </si>
  <si>
    <t>228,22</t>
  </si>
  <si>
    <t>TE DE SERVICO, PEAD PE 100, DE 125 X 32 MM, PARA ELETROFUSAO</t>
  </si>
  <si>
    <t>232,09</t>
  </si>
  <si>
    <t>TE DE SERVICO, PEAD PE 100, DE 125 X 63 MM, PARA ELETROFUSAO</t>
  </si>
  <si>
    <t>351,78</t>
  </si>
  <si>
    <t>TE DE SERVICO, PEAD PE 100, DE 200 X 20 MM, PARA ELETROFUSAO</t>
  </si>
  <si>
    <t>383,50</t>
  </si>
  <si>
    <t>TE DE SERVICO, PEAD PE 100, DE 200 X 32 MM, PARA ELETROFUSAO</t>
  </si>
  <si>
    <t>389,50</t>
  </si>
  <si>
    <t>TE DE SERVICO, PEAD PE 100, DE 200 X 63 MM, PARA ELETROFUSAO</t>
  </si>
  <si>
    <t>534,26</t>
  </si>
  <si>
    <t>TE DE SERVICO, PEAD PE 100, DE 63 X 20 MM, PARA ELETROFUSAO</t>
  </si>
  <si>
    <t>181,14</t>
  </si>
  <si>
    <t>TE DE SERVICO, PEAD PE 100, DE 63 X 32 MM, PARA ELETROFUSAO</t>
  </si>
  <si>
    <t>TE DE SERVICO, PEAD PE 100, DE 63 X 63 MM, PARA ELETROFUSAO</t>
  </si>
  <si>
    <t>218,17</t>
  </si>
  <si>
    <t>TE DE TRANSICAO, CPVC, SOLDAVEL, 15 MM X 1/2", PARA AGUA QUENTE</t>
  </si>
  <si>
    <t>13,91</t>
  </si>
  <si>
    <t>TE DE TRANSICAO, CPVC, SOLDAVEL, 22 MM X 1/2", PARA AGUA QUENTE</t>
  </si>
  <si>
    <t>15,34</t>
  </si>
  <si>
    <t>TE DUPLA CURVA BRONZE/LATAO (REF 764) SEM ANEL DE SOLDA, ROSCA F X BOLSA X ROSCA F, 1/2" X 15 X 1/2"</t>
  </si>
  <si>
    <t>TE DUPLA CURVA BRONZE/LATAO (REF 764) SEM ANEL DE SOLDA, ROSCA F X BOLSA X ROSCA F, 3/4" X 22 X 3/4"</t>
  </si>
  <si>
    <t>80,71</t>
  </si>
  <si>
    <t>TE METALICO, PARA CONEXAO COM ANEL DESLIZANTE EM TUBO PEX, DN 16 MM</t>
  </si>
  <si>
    <t>TE METALICO, PARA CONEXAO COM ANEL DESLIZANTE EM TUBO PEX, DN 20 MM</t>
  </si>
  <si>
    <t>23,43</t>
  </si>
  <si>
    <t>TE METALICO, PARA CONEXAO COM ANEL DESLIZANTE EM TUBO PEX, DN 25 MM</t>
  </si>
  <si>
    <t>41,41</t>
  </si>
  <si>
    <t>TE METALICO, PARA CONEXAO COM ANEL DESLIZANTE EM TUBO PEX, DN 32 MM</t>
  </si>
  <si>
    <t>55,71</t>
  </si>
  <si>
    <t>TE MISTURADOR COM INSERTO METALICO, FEMEA, PPR, DN 25 MM X 3/4", PARA AGUA QUENTE E FRIA PREDIAL</t>
  </si>
  <si>
    <t>38,03</t>
  </si>
  <si>
    <t>TE MISTURADOR DE TRANSICAO, CPVC, COM ROSCA, 22 MM X 3/4", PARA AGUA QUENTE</t>
  </si>
  <si>
    <t>48,36</t>
  </si>
  <si>
    <t>TE MISTURADOR METALICO, PARA CONEXAO COM ANEL DESLIZANTE EM TUBO PEX, DN 16 MM X 1/2"</t>
  </si>
  <si>
    <t>69,09</t>
  </si>
  <si>
    <t>TE MISTURADOR METALICO, PARA CONEXAO COM ANEL DESLIZANTE EM TUBO PEX, DN 20 MM X 3/4"</t>
  </si>
  <si>
    <t>87,81</t>
  </si>
  <si>
    <t>TE MISTURADOR, CPVC, SOLDAVEL, 15 MM, PARA AGUA QUENTE</t>
  </si>
  <si>
    <t>TE MISTURADOR, CPVC, SOLDAVEL, 22 MM, PARA AGUA QUENTE</t>
  </si>
  <si>
    <t>TE MISTURADOR, PPR, F M M, DN 20 X 20 MM, PARA AGUA QUENTE PREDIAL</t>
  </si>
  <si>
    <t>6,94</t>
  </si>
  <si>
    <t>TE MISTURADOR, PPR, F M M, DN 25 X 25 MM, PARA AGUA QUENTE PREDIAL</t>
  </si>
  <si>
    <t>TE NORMAL, PPR, SOLDAVEL, 90 GRAUS, DN 110 X 110 X 110 MM, PARA AGUA QUENTE PREDIAL</t>
  </si>
  <si>
    <t>179,33</t>
  </si>
  <si>
    <t>TE NORMAL, PPR, SOLDAVEL, 90 GRAUS, DN 20 X 20 X 20 MM, PARA AGUA QUENTE PREDIAL</t>
  </si>
  <si>
    <t>TE NORMAL, PPR, SOLDAVEL, 90 GRAUS, DN 25 X 25 X 25 MM, PARA AGUA QUENTE PREDIAL</t>
  </si>
  <si>
    <t>4,05</t>
  </si>
  <si>
    <t>TE NORMAL, PPR, SOLDAVEL, 90 GRAUS, DN 32 X 32 X 32 MM, PARA AGUA QUENTE PREDIAL</t>
  </si>
  <si>
    <t>TE NORMAL, PPR, SOLDAVEL, 90 GRAUS, DN 40 X 40 X 40 MM, PARA AGUA QUENTE PREDIAL</t>
  </si>
  <si>
    <t>14,87</t>
  </si>
  <si>
    <t>TE NORMAL, PPR, SOLDAVEL, 90 GRAUS, DN 50 X 50 X 50 MM, PARA AGUA QUENTE PREDIAL</t>
  </si>
  <si>
    <t>19,93</t>
  </si>
  <si>
    <t>TE NORMAL, PPR, SOLDAVEL, 90 GRAUS, DN 63 X 63 X 63 MM, PARA AGUA QUENTE PREDIAL</t>
  </si>
  <si>
    <t>35,17</t>
  </si>
  <si>
    <t>TE NORMAL, PPR, SOLDAVEL, 90 GRAUS, DN 75 X 75 X 75 MM, PARA AGUA QUENTE PREDIAL</t>
  </si>
  <si>
    <t>73,46</t>
  </si>
  <si>
    <t>TE NORMAL, PPR, SOLDAVEL, 90 GRAUS, DN 90 X 90 X 90 MM, PARA AGUA QUENTE PREDIAL</t>
  </si>
  <si>
    <t>112,06</t>
  </si>
  <si>
    <t>TE PVC ROSCAVEL 90 GRAUS, 1", PARA  AGUA FRIA PREDIAL</t>
  </si>
  <si>
    <t>TE PVC SOLDAVEL, BBB, 90 GRAUS, DN 40 MM, PARA ESGOTO SECUNDARIO PREDIAL</t>
  </si>
  <si>
    <t>TE PVC, ROSCAVEL, 90 GRAUS, 1 1/2", AGUA FRIA PREDIAL</t>
  </si>
  <si>
    <t>26,66</t>
  </si>
  <si>
    <t>TE PVC, ROSCAVEL, 90 GRAUS, 1 1/4", AGUA FRIA PREDIAL</t>
  </si>
  <si>
    <t>TE PVC, ROSCAVEL, 90 GRAUS, 1/2",  AGUA FRIA PREDIAL</t>
  </si>
  <si>
    <t>3,30</t>
  </si>
  <si>
    <t>TE PVC, ROSCAVEL, 90 GRAUS, 2",  AGUA FRIA PREDIAL</t>
  </si>
  <si>
    <t>57,98</t>
  </si>
  <si>
    <t>TE PVC, ROSCAVEL, 90 GRAUS, 3/4", AGUA FRIA PREDIAL</t>
  </si>
  <si>
    <t>TE PVC, SOLDAVEL, COM BUCHA DE LATAO NA BOLSA CENTRAL, 90 GRAUS, 20 MM X 1/2", PARA AGUA FRIA PREDIAL</t>
  </si>
  <si>
    <t>10,47</t>
  </si>
  <si>
    <t>TE PVC, SOLDAVEL, COM BUCHA DE LATAO NA BOLSA CENTRAL, 90 GRAUS, 25 MM X 1/2", PARA AGUA FRIA PREDIAL</t>
  </si>
  <si>
    <t>9,43</t>
  </si>
  <si>
    <t>TE PVC, SOLDAVEL, COM BUCHA DE LATAO NA BOLSA CENTRAL, 90 GRAUS, 25 MM X 3/4", PARA AGUA FRIA PREDIAL</t>
  </si>
  <si>
    <t>11,78</t>
  </si>
  <si>
    <t>TE PVC, SOLDAVEL, COM BUCHA DE LATAO NA BOLSA CENTRAL, 90 GRAUS, 32 MM X 3/4", PARA AGUA FRIA PREDIAL</t>
  </si>
  <si>
    <t>18,17</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</si>
  <si>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</si>
  <si>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</si>
  <si>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</si>
  <si>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5,03</t>
  </si>
  <si>
    <t>TE PVC, SOLDAVEL, COM ROSCA NA BOLSA CENTRAL, 90 GRAUS, 32 MM X 3/4", PARA AGUA FRIA PREDIAL</t>
  </si>
  <si>
    <t>11,53</t>
  </si>
  <si>
    <t>TE RANHURADO EM FERRO FUNDIDO, DN 50 (2")</t>
  </si>
  <si>
    <t>38,57</t>
  </si>
  <si>
    <t>TE RANHURADO EM FERRO FUNDIDO, DN 65 (2 1/2")</t>
  </si>
  <si>
    <t>56,27</t>
  </si>
  <si>
    <t>TE RANHURADO EM FERRO FUNDIDO, DN 80 (3")</t>
  </si>
  <si>
    <t>59,90</t>
  </si>
  <si>
    <t>TE REDUCAO PVC, ROSCAVEL, 90 GRAUS,  1.1/2" X 3/4",  AGUA FRIA PREDIAL</t>
  </si>
  <si>
    <t>24,18</t>
  </si>
  <si>
    <t>TE ROSCA FEMEA, METALICO, PARA CONEXAO COM ANEL DESLIZANTE EM TUBO PEX, DN 16 MM X 1/2"</t>
  </si>
  <si>
    <t>TE ROSCA FEMEA, METALICO, PARA CONEXAO COM ANEL DESLIZANTE EM TUBO PEX, DN 20 MM X 1/2"</t>
  </si>
  <si>
    <t>23,03</t>
  </si>
  <si>
    <t>TE ROSCA FEMEA, METALICO, PARA CONEXAO COM ANEL DESLIZANTE EM TUBO PEX, DN 20 MM X 3/4"</t>
  </si>
  <si>
    <t>25,92</t>
  </si>
  <si>
    <t>TE ROSCA FEMEA, METALICO, PARA CONEXAO COM ANEL DESLIZANTE EM TUBO PEX, DN 25 MM X 1/2"</t>
  </si>
  <si>
    <t>37,27</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</si>
  <si>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</si>
  <si>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</si>
  <si>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</si>
  <si>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24,46</t>
  </si>
  <si>
    <t>TE ROSCA MACHO, METALICO, PARA CONEXAO COM ANEL DESLIZANTE EM TUBO PEX, DN 20 MM X 3/4"</t>
  </si>
  <si>
    <t>25,50</t>
  </si>
  <si>
    <t>TE ROSCA MACHO, METALICO, PARA CONEXAO COM ANEL DESLIZANTE EM TUBO PEX, DN 25 MM X 3/4"</t>
  </si>
  <si>
    <t>41,71</t>
  </si>
  <si>
    <t>TE ROSCA MACHO, METALICO, PARA CONEXAO COM ANEL DESLIZANTE EM TUBO PEX, DN 32 MM X 1"</t>
  </si>
  <si>
    <t>67,76</t>
  </si>
  <si>
    <t>TE ROSCA MACHO, METALICO, PARA CONEXAO COM ANEL DESLIZANTE EM TUBO PEX, DN 32 MM X 3/4"</t>
  </si>
  <si>
    <t>67,33</t>
  </si>
  <si>
    <t>TE SANITARIO, PVC, DN 100 X 100 MM, SERIE NORMAL, PARA ESGOTO PREDIAL</t>
  </si>
  <si>
    <t>16,18</t>
  </si>
  <si>
    <t>TE SANITARIO, PVC, DN 100 X 50 MM, SERIE NORMAL, PARA ESGOTO PREDIAL</t>
  </si>
  <si>
    <t>16,17</t>
  </si>
  <si>
    <t>TE SANITARIO, PVC, DN 40 X 40 MM, SERIE NORMAL, PARA ESGOTO PREDIAL</t>
  </si>
  <si>
    <t>TE SANITARIO, PVC, DN 50 X 50 MM, SERIE NORMAL, PARA ESGOTO PREDIAL</t>
  </si>
  <si>
    <t>7,19</t>
  </si>
  <si>
    <t>TE SANITARIO, PVC, DN 75 X 50 MM, SERIE NORMAL PARA ESGOTO PREDIAL</t>
  </si>
  <si>
    <t>14,09</t>
  </si>
  <si>
    <t>TE SANITARIO, PVC, DN 75 X 75 MM, SERIE NORMAL PARA ESGOTO PREDIAL</t>
  </si>
  <si>
    <t>14,35</t>
  </si>
  <si>
    <t>TE SOLDAVEL, PVC, 90 GRAUS, 110 MM, PARA AGUA FRIA PREDIAL (NBR 5648)</t>
  </si>
  <si>
    <t>179,55</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</si>
  <si>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</si>
  <si>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</si>
  <si>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</si>
  <si>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</si>
  <si>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</si>
  <si>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32,27</t>
  </si>
  <si>
    <t>TE SOLDAVEL, PVC, 90 GRAUS, 75 MM, PARA AGUA FRIA PREDIAL (NBR 5648)</t>
  </si>
  <si>
    <t>64,55</t>
  </si>
  <si>
    <t>TE SOLDAVEL, PVC, 90 GRAUS, 85 MM, PARA AGUA FRIA PREDIAL (NBR 5648)</t>
  </si>
  <si>
    <t>105,87</t>
  </si>
  <si>
    <t>TE SOLDAVEL, PVC, 90 GRAUS,50 MM, PARA AGUA FRIA PREDIAL (NBR 5648)</t>
  </si>
  <si>
    <t>TE 45 GRAUS DE FERRO GALVANIZADO, COM ROSCA BSP, DE 1 1/2"</t>
  </si>
  <si>
    <t>69,86</t>
  </si>
  <si>
    <t>TE 45 GRAUS DE FERRO GALVANIZADO, COM ROSCA BSP, DE 1 1/4"</t>
  </si>
  <si>
    <t>53,84</t>
  </si>
  <si>
    <t>TE 45 GRAUS DE FERRO GALVANIZADO, COM ROSCA BSP, DE 1/2"</t>
  </si>
  <si>
    <t>16,63</t>
  </si>
  <si>
    <t>TE 45 GRAUS DE FERRO GALVANIZADO, COM ROSCA BSP, DE 1"</t>
  </si>
  <si>
    <t>TE 45 GRAUS DE FERRO GALVANIZADO, COM ROSCA BSP, DE 2 1/2"</t>
  </si>
  <si>
    <t>198,35</t>
  </si>
  <si>
    <t>TE 45 GRAUS DE FERRO GALVANIZADO, COM ROSCA BSP, DE 2"</t>
  </si>
  <si>
    <t>106,46</t>
  </si>
  <si>
    <t>TE 45 GRAUS DE FERRO GALVANIZADO, COM ROSCA BSP, DE 3/4"</t>
  </si>
  <si>
    <t>21,78</t>
  </si>
  <si>
    <t>TE 45 GRAUS DE FERRO GALVANIZADO, COM ROSCA BSP, DE 3"</t>
  </si>
  <si>
    <t>313,53</t>
  </si>
  <si>
    <t>TE 45 GRAUS DE FERRO GALVANIZADO, COM ROSCA BSP, DE 4"</t>
  </si>
  <si>
    <t>502,60</t>
  </si>
  <si>
    <t>TE 90 GRAUS EM ACO CARBONO, SOLDAVEL, PRESSAO 3.000 LBS, DN 1 1/2"</t>
  </si>
  <si>
    <t>115,82</t>
  </si>
  <si>
    <t>TE 90 GRAUS EM ACO CARBONO, SOLDAVEL, PRESSAO 3.000 LBS, DN 1 1/4"</t>
  </si>
  <si>
    <t>TE 90 GRAUS EM ACO CARBONO, SOLDAVEL, PRESSAO 3.000 LBS, DN 1/2"</t>
  </si>
  <si>
    <t>28,60</t>
  </si>
  <si>
    <t>TE 90 GRAUS EM ACO CARBONO, SOLDAVEL, PRESSAO 3.000 LBS, DN 1"</t>
  </si>
  <si>
    <t>TE 90 GRAUS EM ACO CARBONO, SOLDAVEL, PRESSAO 3.000 LBS, DN 2 1/2"</t>
  </si>
  <si>
    <t>371,58</t>
  </si>
  <si>
    <t>TE 90 GRAUS EM ACO CARBONO, SOLDAVEL, PRESSAO 3.000 LBS, DN 2"</t>
  </si>
  <si>
    <t>190,29</t>
  </si>
  <si>
    <t>TE 90 GRAUS EM ACO CARBONO, SOLDAVEL, PRESSAO 3.000 LBS, DN 3/4"</t>
  </si>
  <si>
    <t>36,84</t>
  </si>
  <si>
    <t>TE 90 GRAUS EM ACO CARBONO, SOLDAVEL, PRESSAO 3.000 LBS, DN 3"</t>
  </si>
  <si>
    <t>607,89</t>
  </si>
  <si>
    <t>TE, PLASTICO, DN 16 MM, PARA CONEXAO COM CRIMPAGEM EM TUBO PEX</t>
  </si>
  <si>
    <t>26,26</t>
  </si>
  <si>
    <t>TE, PLASTICO, DN 20 MM, PARA CONEXAO COM CRIMPAGEM EM TUBO PEX</t>
  </si>
  <si>
    <t>31,46</t>
  </si>
  <si>
    <t>TE, PLASTICO, DN 25 MM, PARA CONEXAO COM CRIMPAGEM EM TUBO PEX</t>
  </si>
  <si>
    <t>53,40</t>
  </si>
  <si>
    <t>TE, PLASTICO, DN 32 MM, PARA CONEXAO COM CRIMPAGEM EM TUBO PEX</t>
  </si>
  <si>
    <t>79,95</t>
  </si>
  <si>
    <t>TE, PVC LEVE, CURTO, 90 GRAUS, 150 MM, PARA ESGOTO</t>
  </si>
  <si>
    <t>39,43</t>
  </si>
  <si>
    <t>TE, PVC PBA, BBB, 90 GRAUS, DN 100 / DE 110 MM, PARA REDE  AGUA (NBR 10351)</t>
  </si>
  <si>
    <t>132,18</t>
  </si>
  <si>
    <t>TE, PVC PBA, BBB, 90 GRAUS, DN 50 / DE 60 MM, PARA REDE AGUA (NBR 10351)</t>
  </si>
  <si>
    <t>28,53</t>
  </si>
  <si>
    <t>TE, PVC PBA, BBB, 90 GRAUS, DN 75 / DE 85 MM, PARA REDE AGUA (NBR 10351)</t>
  </si>
  <si>
    <t>62,39</t>
  </si>
  <si>
    <t>TE, PVC, SERIE R, 100 X 100 MM, PARA ESGOTO OU AGUAS PLUVIAIS PREDIAIS</t>
  </si>
  <si>
    <t>53,08</t>
  </si>
  <si>
    <t>TE, PVC, SERIE R, 100 X 75 MM, PARA ESGOTO OU AGUAS PLUVIAIS PREDIAIS</t>
  </si>
  <si>
    <t>46,91</t>
  </si>
  <si>
    <t>TE, PVC, SERIE R, 150 X 100 MM, PARA ESGOTO OU AGUAS PLUVIAIS PREDIAIS</t>
  </si>
  <si>
    <t>TE, PVC, SERIE R, 150 X 150 MM, PARA ESGOTO OU AGUAS PLUVIAIS PREDIAIS</t>
  </si>
  <si>
    <t>127,88</t>
  </si>
  <si>
    <t>TE, PVC, SERIE R, 75 X 75 MM, PARA ESGOTO OU AGUAS PLUVIAIS PREDIAIS</t>
  </si>
  <si>
    <t>30,74</t>
  </si>
  <si>
    <t>TE, PVC, 90 GRAUS, BBB, JE, DN 100 MM, PARA REDE COLETORA ESGOTO (NBR 10569)</t>
  </si>
  <si>
    <t>68,21</t>
  </si>
  <si>
    <t>TE, PVC, 90 GRAUS, BBB, JE, DN 100 MM, PARA TUBO CORRUGADO E/OU LISO, REDE COLETORA ESGOTO (NBR 10569</t>
  </si>
  <si>
    <t>185,25</t>
  </si>
  <si>
    <t>TE, PVC, 90 GRAUS, BBB, JE, DN 150 MM, PARA REDE COLETORA ESGOTO (NBR 10569)</t>
  </si>
  <si>
    <t>151,39</t>
  </si>
  <si>
    <t>TE, PVC, 90 GRAUS, BBB, JE, DN 150 MM, PARA TUBO CORRUGADO E/OU LISO, REDE COLETORA ESGOTO (NBR 10569)</t>
  </si>
  <si>
    <t>486,23</t>
  </si>
  <si>
    <t>TE, PVC, 90 GRAUS, BBB, JE, DN 200 MM, PARA REDE COLETORA ESGOTO (NBR 10569)</t>
  </si>
  <si>
    <t>216,79</t>
  </si>
  <si>
    <t>TE, PVC, 90 GRAUS, BBB, JE, DN 200 MM, PARA TUBO CORRUGADO E/OU LISO, REDE COLETORA ESGOTO (NBR 10569)</t>
  </si>
  <si>
    <t>727,18</t>
  </si>
  <si>
    <t>TE, PVC, 90 GRAUS, BBB, JE, DN 250 MM, PARA TUBO CORRUGADO E/OU LISO, REDE COLETORA ESGOTO (NBR 10569)</t>
  </si>
  <si>
    <t>2.090,29</t>
  </si>
  <si>
    <t>TE, PVC, 90 GRAUS, BBB, JE, DN 300 MM, PARA TUBO CORRUGADO E/OU LISO, REDE COLETORA ESGOTO (NBR 10569)</t>
  </si>
  <si>
    <t>2.601,72</t>
  </si>
  <si>
    <t>TE, PVC, 90 GRAUS, BBP, JE, DN 100 MM, PARA REDE COLETORA ESGOTO (NBR 10569)</t>
  </si>
  <si>
    <t>50,03</t>
  </si>
  <si>
    <t>TECNICO DE EDIFICACOES</t>
  </si>
  <si>
    <t>TECNICO DE EDIFICACOES (MENSALISTA)</t>
  </si>
  <si>
    <t>2.309,26</t>
  </si>
  <si>
    <t>TECNICO EM LABORATORIO E CAMPO DE CONSTRUCAO CIVIL</t>
  </si>
  <si>
    <t>TECNICO EM LABORATORIO E CAMPO DE CONSTRUCAO CIVIL (MENSALISTA)</t>
  </si>
  <si>
    <t>3.485,32</t>
  </si>
  <si>
    <t>TECNICO EM SEGURANCA DO TRABALHO</t>
  </si>
  <si>
    <t>20,70</t>
  </si>
  <si>
    <t>TECNICO EM SEGURANCA DO TRABALHO (MENSALISTA)</t>
  </si>
  <si>
    <t>3.670,52</t>
  </si>
  <si>
    <t>TECNICO EM SONDAGEM</t>
  </si>
  <si>
    <t>18,11</t>
  </si>
  <si>
    <t>TECNICO EM SONDAGEM (MENSALISTA)</t>
  </si>
  <si>
    <t>3.210,70</t>
  </si>
  <si>
    <t>TELA ARAME GALVANIZADO REVESTIDO COM POLIMERO, MALHA HEXAGONAL DUPLA TORCAO, 8 X 10 CM (ZN/AL REVESTIDO COM POLIMERO), FIO *2,4* MM</t>
  </si>
  <si>
    <t>61,50</t>
  </si>
  <si>
    <t>TELA DE ACO SOLDADA GALVANIZADA/ZINCADA PARA ALVENARIA, FIO  D = *1,20 A 1,70* MM, MALHA 15 X 15 MM, (C X L) *50 X 12* CM</t>
  </si>
  <si>
    <t>6,52</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</si>
  <si>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</si>
  <si>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</si>
  <si>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</si>
  <si>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2,82</t>
  </si>
  <si>
    <t>TELA DE ACO SOLDADA GALVANIZADA/ZINCADA PARA ALVENARIA, FIO D = *1,20 A 1,70* MM, MALHA 15 X 15 MM, (C X L) *50 X 7,5* CM</t>
  </si>
  <si>
    <t>TELA DE ACO SOLDADA GALVANIZADA/ZINCADA PARA ALVENARIA, FIO D = *1,24 MM, MALHA 25 X 25 MM</t>
  </si>
  <si>
    <t>30,19</t>
  </si>
  <si>
    <t>TELA DE ACO SOLDADA NERVURADA, CA-60, L-159, (1,69 KG/M2), DIAMETRO DO FIO = 4,5 MM, LARGURA = 2,45 M, ESPACAMENTO DA MALHA = 30 X 10 CM</t>
  </si>
  <si>
    <t>16,96</t>
  </si>
  <si>
    <t>TELA DE ACO SOLDADA NERVURADA, CA-60, Q-113, (1,8 KG/M2), DIAMETRO DO FIO = 3,8 MM, LARGURA = 2,45 M, ESPACAMENTO DA MALHA = 10 X 10 CM</t>
  </si>
  <si>
    <t>25,30</t>
  </si>
  <si>
    <t>TELA DE ACO SOLDADA NERVURADA, CA-60, Q-138, (2,20 KG/M2), DIAMETRO DO FIO = 4,2 MM, LARGURA = 2,45 M, ESPACAMENTO DA MALHA = 10  X 10 CM</t>
  </si>
  <si>
    <t>32,48</t>
  </si>
  <si>
    <t>TELA DE ACO SOLDADA NERVURADA, CA-60, Q-159, (2,52 KG/M2), DIAMETRO DO FIO = 4,5 MM, LARGURA =  2,45 M, ESPACAMENTO DA MALHA = 10 X 10 CM</t>
  </si>
  <si>
    <t>37,24</t>
  </si>
  <si>
    <t>TELA DE ACO SOLDADA NERVURADA, CA-60, Q-196, (3,11 KG/M2), DIAMETRO DO FIO = 5,0 MM, LARGURA = 2,45 M, ESPACAMENTO DA MALHA = 10 X 10 CM</t>
  </si>
  <si>
    <t>46,60</t>
  </si>
  <si>
    <t>TELA DE ACO SOLDADA NERVURADA, CA-60, Q-283 (4,48 KG/M2), DIAMETRO DO FIO = 6,0 MM, LARGURA = 2,45 X 6,00 M DE COMPRIMENTO, ESPACAMENTO DA MALHA = 10 X 10 CM</t>
  </si>
  <si>
    <t>66,69</t>
  </si>
  <si>
    <t>TELA DE ACO SOLDADA NERVURADA, CA-60, Q-61, (0,97 KG/M2), DIAMETRO DO FIO = 3,4 MM, LARGURA = 2,45 M, ESPACAMENTO DA MALHA = 15 X 15 CM</t>
  </si>
  <si>
    <t>14,08</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</si>
  <si>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</si>
  <si>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</si>
  <si>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20,96</t>
  </si>
  <si>
    <t>TELA DE ANIAGEM (JUTA)</t>
  </si>
  <si>
    <t>TELA DE ARAME GALVANIZADA QUADRANGULAR / LOSANGULAR, FIO 2,11 MM (14 BWG), MALHA 5 X 5 CM, H = 2 M</t>
  </si>
  <si>
    <t>23,74</t>
  </si>
  <si>
    <t>TELA DE ARAME GALVANIZADA QUADRANGULAR / LOSANGULAR, FIO 2,11 MM (14 BWG), MALHA 8 X 8 CM, H = 2 M</t>
  </si>
  <si>
    <t>13,64</t>
  </si>
  <si>
    <t>TELA DE ARAME GALVANIZADA QUADRANGULAR / LOSANGULAR, FIO 2,77 MM (12 BWG), MALHA 10 X 10 CM, H = 2 M</t>
  </si>
  <si>
    <t>TELA DE ARAME GALVANIZADA QUADRANGULAR / LOSANGULAR, FIO 2,77 MM (12 BWG), MALHA 5 X 5 CM, H = 2 M</t>
  </si>
  <si>
    <t>34,90</t>
  </si>
  <si>
    <t>TELA DE ARAME GALVANIZADA QUADRANGULAR / LOSANGULAR, FIO 2,77 MM (12 BWG), MALHA 8 X 8 CM, H = 2 M</t>
  </si>
  <si>
    <t>TELA DE ARAME GALVANIZADA QUADRANGULAR / LOSANGULAR, FIO 3,4 MM (10 BWG), MALHA 5 X 5 CM, H = 2 M</t>
  </si>
  <si>
    <t>54,61</t>
  </si>
  <si>
    <t>TELA DE ARAME GALVANIZADA QUADRANGULAR / LOSANGULAR, FIO 4,19 MM (8 BWG), MALHA 5 X 5 CM, H = 2 M</t>
  </si>
  <si>
    <t>94,99</t>
  </si>
  <si>
    <t>TELA DE ARAME GALVANIZADA REVESTIDA EM PVC, QUADRANGULAR / LOSANGULAR, FIO 2,11 MM (14 BWG), BITOLA FINAL = *2,8* MM, MALHA *8 X 8* CM, H = 2 M</t>
  </si>
  <si>
    <t>24,41</t>
  </si>
  <si>
    <t>TELA DE ARAME GALVANIZADA REVESTIDA EM PVC, QUADRANGULAR / LOSANGULAR, FIO 2,77 MM (12 BWG), BITOLA FINAL = *3,8* MM, MALHA 7,5 X 7,5 CM, H = 2 M</t>
  </si>
  <si>
    <t>42,34</t>
  </si>
  <si>
    <t>TELA DE ARAME GALVANIZADA, HEXAGONAL, FIO 0,56 MM (24 BWG), MALHA 1/2", H = 1 M</t>
  </si>
  <si>
    <t>TELA DE ARAME ONDULADA, FIO *2,77* MM (12 BWG), MALHA 5 X 5 CM, H = 2 M</t>
  </si>
  <si>
    <t>39,41</t>
  </si>
  <si>
    <t>TELA DE FIBRA DE VIDRO, ACABAMENTO ANTI-ALCALINO, MALHA 10 X 10 MM</t>
  </si>
  <si>
    <t>8,74</t>
  </si>
  <si>
    <t>TELA EM MALHA HEXAGONAL DE DUPLA TORCAO 8 X 10 CM (ZN/AL REVESTIDO COM POLIMERO), FIO 2,7 MM, COM GEOMANTA OU BIOMANTA, DIMENSOES 4,0 X 2,0 X 0,6 M, COM INCLINACAO DE 70 GRAUS, PARA SOLO REFORCADO</t>
  </si>
  <si>
    <t>999,55</t>
  </si>
  <si>
    <t>TELA EM METAL PARA ESTUQUE (DEPLOYE)</t>
  </si>
  <si>
    <t>4,90</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</si>
  <si>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</si>
  <si>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</si>
  <si>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</si>
  <si>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2,64</t>
  </si>
  <si>
    <t>TELHA CERAMICA TIPO AMERICANA, COMPRIMENTO DE *45* CM, RENDIMENTO DE *12* TELHAS/M2</t>
  </si>
  <si>
    <t>2,53</t>
  </si>
  <si>
    <t>TELHA DE BARRO / CERAMICA, NAO ESMALTADA, TIPO COLONIAL, CANAL, PLAN, PAULISTA, COMPRIMENTO DE *44 A 50* CM, RENDIMENTO DE COBERTURA DE *26* TELHAS/M2</t>
  </si>
  <si>
    <t>1.640,00</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</si>
  <si>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</si>
  <si>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</si>
  <si>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</si>
  <si>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</si>
  <si>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161,07</t>
  </si>
  <si>
    <t>TELHA DE FIBROCIMENTO E = 6 MM, DE 4,10 X 1,06 M (SEM AMIANTO)</t>
  </si>
  <si>
    <t>216,09</t>
  </si>
  <si>
    <t>TELHA DE FIBROCIMENTO E = 6 MM, DE 4,60 X 1,06 M (SEM AMIANTO)</t>
  </si>
  <si>
    <t>249,39</t>
  </si>
  <si>
    <t>TELHA DE FIBROCIMENTO E = 8 MM, DE 3,00 X 1,06 M (SEM AMIANTO)</t>
  </si>
  <si>
    <t>203,97</t>
  </si>
  <si>
    <t>TELHA DE FIBROCIMENTO E = 8 MM, DE 4,10 X 1,06 M (SEM AMIANTO)</t>
  </si>
  <si>
    <t>278,14</t>
  </si>
  <si>
    <t>TELHA DE FIBROCIMENTO E = 8 MM, DE 4,60 X 1,06 M (SEM AMIANTO)</t>
  </si>
  <si>
    <t>311,52</t>
  </si>
  <si>
    <t>TELHA DE FIBROCIMENTO E= 8 MM, DE *3,70 X 1,06* M (SEM AMIANTO)</t>
  </si>
  <si>
    <t>63,84</t>
  </si>
  <si>
    <t>TELHA DE FIBROCIMENTO ONDULADA E = 4 MM, DE 1,22 X 0,50 M (SEM AMIANTO)</t>
  </si>
  <si>
    <t>TELHA DE FIBROCIMENTO ONDULADA E = 4 MM, DE 2,13 X 0,50 M (SEM AMIANTO)</t>
  </si>
  <si>
    <t>19,03</t>
  </si>
  <si>
    <t>TELHA DE FIBROCIMENTO ONDULADA E = 4 MM, DE 2,44 X 0,50 M (SEM AMIANTO)</t>
  </si>
  <si>
    <t>18,08</t>
  </si>
  <si>
    <t>TELHA DE FIBROCIMENTO ONDULADA E = 6 MM, DE 1,53 X 1,10 M (SEM AMIANTO)</t>
  </si>
  <si>
    <t>52,56</t>
  </si>
  <si>
    <t>TELHA DE FIBROCIMENTO ONDULADA E = 6 MM, DE 1,83 X 1,10 M (SEM AMIANTO)</t>
  </si>
  <si>
    <t>62,89</t>
  </si>
  <si>
    <t>TELHA DE FIBROCIMENTO ONDULADA E = 6 MM, DE 2,44 X 1,10 M (SEM AMIANTO)</t>
  </si>
  <si>
    <t>31,19</t>
  </si>
  <si>
    <t>TELHA DE FIBROCIMENTO ONDULADA E = 6 MM, DE 3,66 X 1,10 M (SEM AMIANTO)</t>
  </si>
  <si>
    <t>125,75</t>
  </si>
  <si>
    <t>TELHA DE FIBROCIMENTO ONDULADA E = 8 MM, DE 1,53 X 1,10 M (SEM AMIANTO)</t>
  </si>
  <si>
    <t>69,16</t>
  </si>
  <si>
    <t>TELHA DE FIBROCIMENTO ONDULADA E = 8 MM, DE 1,83 X 1,10 M (SEM AMIANTO)</t>
  </si>
  <si>
    <t>82,56</t>
  </si>
  <si>
    <t>TELHA DE FIBROCIMENTO ONDULADA E = 8 MM, DE 2,44 X 1,10 M (SEM AMIANTO)</t>
  </si>
  <si>
    <t>115,96</t>
  </si>
  <si>
    <t>TELHA DE FIBROCIMENTO ONDULADA E = 8 MM, DE 3,66 X 1,10 M (SEM AMIANTO)</t>
  </si>
  <si>
    <t>43,17</t>
  </si>
  <si>
    <t>173,82</t>
  </si>
  <si>
    <t>TELHA DE VIDRO TIPO FRANCESA, *39 X 23* CM</t>
  </si>
  <si>
    <t>42,11</t>
  </si>
  <si>
    <t>TELHA ESTRUTURAL DE FIBROCIMENTO 1 ABA, DE 0,52 X 2,00 M (SEM AMIANTO)</t>
  </si>
  <si>
    <t>107,49</t>
  </si>
  <si>
    <t>TELHA ESTRUTURAL DE FIBROCIMENTO 1 ABA, DE 0,52 X 2,50 M (SEM AMIANTO)</t>
  </si>
  <si>
    <t>125,27</t>
  </si>
  <si>
    <t>TELHA ESTRUTURAL DE FIBROCIMENTO 1 ABA, DE 0,52 X 3,60 M (SEM AMIANTO)</t>
  </si>
  <si>
    <t>180,68</t>
  </si>
  <si>
    <t>TELHA ESTRUTURAL DE FIBROCIMENTO 1 ABA, DE 0,52 X 4,00 M (SEM AMIANTO)</t>
  </si>
  <si>
    <t>199,57</t>
  </si>
  <si>
    <t>TELHA ESTRUTURAL DE FIBROCIMENTO 1 ABA, DE 0,52 X 4,50 M (SEM AMIANTO)</t>
  </si>
  <si>
    <t>97,04</t>
  </si>
  <si>
    <t>TELHA ESTRUTURAL DE FIBROCIMENTO 1 ABA, DE 0,52 X 5,00 M (SEM AMIANTO)</t>
  </si>
  <si>
    <t>252,32</t>
  </si>
  <si>
    <t>TELHA ESTRUTURAL DE FIBROCIMENTO 1 ABA, DE 0,52 X 5,50 M (SEM AMIANTO)</t>
  </si>
  <si>
    <t>277,66</t>
  </si>
  <si>
    <t>TELHA ESTRUTURAL DE FIBROCIMENTO 1 ABA, DE 0,52 X 6,00 M (SEM AMIANTO)</t>
  </si>
  <si>
    <t>302,83</t>
  </si>
  <si>
    <t>TELHA ESTRUTURAL DE FIBROCIMENTO 1 ABA, DE 0,52 X 6,50 M (SEM AMIANTO)</t>
  </si>
  <si>
    <t>328,07</t>
  </si>
  <si>
    <t>TELHA ESTRUTURAL DE FIBROCIMENTO 1 ABA, DE 0,52 X 7,20 M (SEM AMIANTO)</t>
  </si>
  <si>
    <t>363,25</t>
  </si>
  <si>
    <t>TELHA ESTRUTURAL DE FIBROCIMENTO 2 ABAS, DE 1,00 X 3,00 M (SEM AMIANTO)</t>
  </si>
  <si>
    <t>240,22</t>
  </si>
  <si>
    <t>TELHA ESTRUTURAL DE FIBROCIMENTO 2 ABAS, DE 1,00 X 4,60 M (SEM AMIANTO)</t>
  </si>
  <si>
    <t>382,80</t>
  </si>
  <si>
    <t>TELHA ESTRUTURAL DE FIBROCIMENTO 2 ABAS, DE 1,00 X 6,00 M (SEM AMIANTO)</t>
  </si>
  <si>
    <t>502,73</t>
  </si>
  <si>
    <t>TELHA ESTRUTURAL DE FIBROCIMENTO 2 ABAS, DE 1,00 X 7,40 M (SEM AMIANTO)</t>
  </si>
  <si>
    <t>618,07</t>
  </si>
  <si>
    <t>TELHA ESTRUTURAL DE FIBROCIMENTO 2 ABAS, DE 1,00 X 8,20 M (SEM AMIANTO)</t>
  </si>
  <si>
    <t>687,92</t>
  </si>
  <si>
    <t>TELHA ESTRUTURAL DE FIBROCIMENTO 2 ABAS, DE 1,00 X 9,20 M (SEM AMIANTO)</t>
  </si>
  <si>
    <t>770,16</t>
  </si>
  <si>
    <t>TELHA GALVALUME COM ISOLAMENTO TERMOACUSTICO EM ESPUMA RIGIDA DE POLIURETANO (PU) INJETADO, ESPESSURA DE 30 MM, DENSIDADE DE 35 KG/M3, COM DUAS FACES TRAPEZOIDAIS, ACABAMENTO NATURAL (NAO INCLUI ACESSORIOS DE FIXACAO)</t>
  </si>
  <si>
    <t>192,21</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</si>
  <si>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</si>
  <si>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</si>
  <si>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216,43</t>
  </si>
  <si>
    <t>TELHA TERMOISOLANTE REVESTIDA EM ACO GALVANIZADO, FACE SUPERIOR EM TELHA TRAPEZOIDAL E FACE INFERIOR EM CHAPA PLANA (SEM ACESSORIOS DE FIXACAO), REVESTIMENTO COM ESPESSURA DE 0,50 MM COM PRE-PINTURA NAS DUAS FACES, NUCLEO EM POLIESTIRENO (EPS) DE 30 MM</t>
  </si>
  <si>
    <t>176,57</t>
  </si>
  <si>
    <t>TELHA TERMOISOLANTE REVESTIDA EM ACO GALVANIZADO, FACE SUPERIOR EM TELHA TRAPEZOIDAL E FACE INFERIOR EM CHAPA PLANA (SEM ACESSORIOS DE FIXACAO), REVESTIMENTO COM ESPESSURA DE 0,50 MM COM PRE-PINTURA NAS DUAS FACES, NUCLEO EM POLIESTIRENO (EPS) DE 50 MM</t>
  </si>
  <si>
    <t>182,34</t>
  </si>
  <si>
    <t>TELHA TERMOISOLANTE REVESTIDA EM ACO GALVANIZADO, FACES SUPERIOR E INFERIOR EM TELHA TRAPEZOIDAL (SEM ACESSORIOS DE FIXACAO), REVESTIMENTO COM ESPESSURA DE 0,50 MM COM PRE-PINTURA NAS DUAS FACES, NUCLEO EM POLIESTIRENO (EPS) DE 50 MM</t>
  </si>
  <si>
    <t>188,28</t>
  </si>
  <si>
    <t>TELHA TRAPEZOIDAL EM ACO ZINCADO, SEM PINTURA, ALTURA DE APROXIMADAMENTE 40 MM, ESPESSURA DE 0,50 MM E LARGURA UTIL DE 980 MM</t>
  </si>
  <si>
    <t>57,47</t>
  </si>
  <si>
    <t>TELHA TRAPEZOIDAL EM ALUMINIO, ALTURA DE *38* MM E ESPESSURA DE 0,5 MM (LARGURA TOTAL DE 1056 MM E COMPRIMENTO DE 5000 MM)</t>
  </si>
  <si>
    <t>424,45</t>
  </si>
  <si>
    <t>TELHA TRAPEZOIDAL EM ALUMINIO, ALTURA DE *38* MM E ESPESSURA DE 0,7 MM (LARGURA TOTAL DE 1056 MM E COMPRIMENTO DE 5000 MM)</t>
  </si>
  <si>
    <t>536,23</t>
  </si>
  <si>
    <t>TELHA VIDRO TIPO CANAL OU COLONIAL, C = 46 A 50 CM</t>
  </si>
  <si>
    <t>46,50</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</si>
  <si>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</si>
  <si>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</si>
  <si>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</si>
  <si>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</si>
  <si>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9,35</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</si>
  <si>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</si>
  <si>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</si>
  <si>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</si>
  <si>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2,21</t>
  </si>
  <si>
    <t>TERMINAL A COMPRESSAO EM COBRE ESTANHADO PARA CABO 35 MM2, 1 FURO E 1 COMPRESSAO, PARA PARAFUSO DE FIXACAO M8</t>
  </si>
  <si>
    <t>TERMINAL A COMPRESSAO EM COBRE ESTANHADO PARA CABO 4 MM2, 1 FURO E 1 COMPRESSAO, PARA PARAFUSO DE FIXACAO M5</t>
  </si>
  <si>
    <t>1,04</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</si>
  <si>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</si>
  <si>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</si>
  <si>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</si>
  <si>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DE VENTILACAO, 100 MM, SERIE NORMAL, ESGOTO PREDIAL</t>
  </si>
  <si>
    <t>17,81</t>
  </si>
  <si>
    <t>6,96</t>
  </si>
  <si>
    <t>TERMINAL DE VENTILACAO, 75 MM, SERIE NORMAL, ESGOTO PREDIAL</t>
  </si>
  <si>
    <t>11,56</t>
  </si>
  <si>
    <t>TERMINAL METALICO A PRESSAO PARA 1 CABO DE 120 MM2, COM 1 FURO DE FIXACAO</t>
  </si>
  <si>
    <t>20,61</t>
  </si>
  <si>
    <t>TERMINAL METALICO A PRESSAO PARA 1 CABO DE 150 A 185 MM2, COM 2 FUROS PARA FIXACAO</t>
  </si>
  <si>
    <t>108,01</t>
  </si>
  <si>
    <t>TERMINAL METALICO A PRESSAO PARA 1 CABO DE 150 MM2, COM 1 FURO DE FIXACAO</t>
  </si>
  <si>
    <t>21,03</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</si>
  <si>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</si>
  <si>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</si>
  <si>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</si>
  <si>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</si>
  <si>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30,33</t>
  </si>
  <si>
    <t>TERMINAL METALICO A PRESSAO PARA 1 CABO DE 25 A 35 MM2, COM 2 FUROS PARA FIXACAO</t>
  </si>
  <si>
    <t>30,67</t>
  </si>
  <si>
    <t>TERMINAL METALICO A PRESSAO PARA 1 CABO DE 25 MM2, COM 1 FURO DE FIXACAO</t>
  </si>
  <si>
    <t>5,48</t>
  </si>
  <si>
    <t>TERMINAL METALICO A PRESSAO PARA 1 CABO DE 300 MM2, COM 1 FURO DE FIXACAO</t>
  </si>
  <si>
    <t>TERMINAL METALICO A PRESSAO PARA 1 CABO DE 35 MM2, COM 1 FURO DE FIXACAO</t>
  </si>
  <si>
    <t>TERMINAL METALICO A PRESSAO PARA 1 CABO DE 50 A 70 MM2, COM 2 FUROS PARA FIXACAO</t>
  </si>
  <si>
    <t>52,97</t>
  </si>
  <si>
    <t>TERMINAL METALICO A PRESSAO PARA 1 CABO DE 50 MM2, COM 1 FURO DE FIXACAO</t>
  </si>
  <si>
    <t>7,65</t>
  </si>
  <si>
    <t>TERMINAL METALICO A PRESSAO PARA 1 CABO DE 6 A 10 MM2, COM 1 FURO DE FIXACAO</t>
  </si>
  <si>
    <t>TERMINAL METALICO A PRESSAO PARA 1 CABO DE 70 MM2, COM 1 FURO DE FIXACAO</t>
  </si>
  <si>
    <t>7,89</t>
  </si>
  <si>
    <t>TERMINAL METALICO A PRESSAO PARA 1 CABO DE 95 A 120 MM2, COM 2 FUROS PARA FIXACAO</t>
  </si>
  <si>
    <t>89,38</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</si>
  <si>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</si>
  <si>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</si>
  <si>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</si>
  <si>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1.159,34</t>
  </si>
  <si>
    <t>TERMOFUSORA PARA TUBOS E CONEXOES EM PPR COM DIAMETROS DE 75 A 110 MM, POTENCIA DE *1100* W, TENSAO 220 V</t>
  </si>
  <si>
    <t>1.627,14</t>
  </si>
  <si>
    <t>TERRA VEGETAL (ENSACADA)</t>
  </si>
  <si>
    <t>TERRA VEGETAL (GRANEL)</t>
  </si>
  <si>
    <t>143,57</t>
  </si>
  <si>
    <t>TESTE</t>
  </si>
  <si>
    <t xml:space="preserve">CX    </t>
  </si>
  <si>
    <t>TESTEIRA ANTIDERRAPANTE PARA PISO VINILICO *5 X 2,5* CM, E = 2 MM</t>
  </si>
  <si>
    <t>16,34</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</si>
  <si>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</si>
  <si>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</si>
  <si>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</si>
  <si>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</si>
  <si>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</si>
  <si>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3,40</t>
  </si>
  <si>
    <t>TIJOLO CERAMICO REFRATARIO 6,3 X 11,4 X 22,9 CM (L X A X C)</t>
  </si>
  <si>
    <t>6,49</t>
  </si>
  <si>
    <t>TIL PARA LIGACAO PREDIAL, EM PVC, JE, BBB, DN 100 X 100 MM, PARA REDE COLETORA ESGOTO (NBR 10569)</t>
  </si>
  <si>
    <t>60,20</t>
  </si>
  <si>
    <t>TIL TUBO QUEDA, EM PVC, JE, BBB, DN 100 X 100 MM, PARA REDE COLETORA DE ESGOTO (NBR 10569)</t>
  </si>
  <si>
    <t>495,20</t>
  </si>
  <si>
    <t>TINTA / REVESTIMENTO A BASE DE RESINA EPOXI COM ALCATRAO, BICOMPONENTE</t>
  </si>
  <si>
    <t>54,75</t>
  </si>
  <si>
    <t>TINTA A BASE DE RESINA ACRILICA EMULSIONADA EM AGUA, PARA SINALIZACAO HORIZONTAL VIARIA (NBR 13699:2012)</t>
  </si>
  <si>
    <t>TINTA A OLEO BRILHANTE, PARA MADEIRAS E METAIS</t>
  </si>
  <si>
    <t>19,14</t>
  </si>
  <si>
    <t>TINTA ACRILICA A BASE DE SOLVENTE, PARA SINALIZACAO HORIZONTAL VIARIA (NBR 11862)</t>
  </si>
  <si>
    <t>6,79</t>
  </si>
  <si>
    <t>TINTA ACRILICA PARA CERAMICA</t>
  </si>
  <si>
    <t>29,81</t>
  </si>
  <si>
    <t>TINTA ACRILICA PREMIUM PARA PISO</t>
  </si>
  <si>
    <t>TINTA ACRILICA PREMIUM, COR BRANCO FOSCO</t>
  </si>
  <si>
    <t>25,06</t>
  </si>
  <si>
    <t>TINTA ASFALTICA IMPERMEABILIZANTE DILUIDA EM SOLVENTE, PARA MATERIAIS CIMENTICIOS, METAL E MADEIRA</t>
  </si>
  <si>
    <t>36,55</t>
  </si>
  <si>
    <t>TINTA BORRACHA CLORADA, ACABAMENTO SEMIBRILHO, QUALQUER COR</t>
  </si>
  <si>
    <t>TINTA EPOXI BASE AGUA PREMIUM, BRANCA</t>
  </si>
  <si>
    <t>56,73</t>
  </si>
  <si>
    <t>TINTA ESMALTE BASE AGUA PREMIUM ACETINADO</t>
  </si>
  <si>
    <t>29,34</t>
  </si>
  <si>
    <t>TINTA ESMALTE BASE AGUA PREMIUM BRILHANTE</t>
  </si>
  <si>
    <t>TINTA ESMALTE SINTETICO PREMIUM ACETINADO</t>
  </si>
  <si>
    <t>28,40</t>
  </si>
  <si>
    <t>27,50</t>
  </si>
  <si>
    <t>TINTA ESMALTE SINTETICO PREMIUM DE DUPLA ACAO GRAFITE FOSCO PARA SUPERFICIES METALICAS FERROSAS</t>
  </si>
  <si>
    <t>30,42</t>
  </si>
  <si>
    <t>TINTA ESMALTE SINTETICO PREMIUM DE EFEITO PROTETOR DE SUPERFICIE METALICA ALUMINIO</t>
  </si>
  <si>
    <t>27,88</t>
  </si>
  <si>
    <t>TINTA ESMALTE SINTETICO STANDARD ACETINADO</t>
  </si>
  <si>
    <t>TINTA ESMALTE SINTETICO STANDARD BRILHANTE</t>
  </si>
  <si>
    <t>20,44</t>
  </si>
  <si>
    <t>TINTA ESMALTE SINTETICO STANDARD FOSCO</t>
  </si>
  <si>
    <t>19,73</t>
  </si>
  <si>
    <t>TINTA LATEX ACRILICA ECONOMICA, COR BRANCA</t>
  </si>
  <si>
    <t>TINTA LATEX ACRILICA STANDARD, COR BRANCA</t>
  </si>
  <si>
    <t>TINTA MINERAL IMPERMEAVEL EM PO, BRANCA</t>
  </si>
  <si>
    <t>4,01</t>
  </si>
  <si>
    <t>TIRANTE COM ELO, EM ARAME GALVANIZADO RIGIDO, NUMERO 10, COMPRIMENTO 2000 MM, PARA PENDURAL DE FORRO REMOVIVEL</t>
  </si>
  <si>
    <t>TIRANTE EM FERRO GALVANIZADO PARA CONTRAVENTAMENTO DE TELHA CANALETE 90, 1/4 " X 400 MM</t>
  </si>
  <si>
    <t>42,51</t>
  </si>
  <si>
    <t>TOMADA INDUSTRIAL DE EMBUTIR 3P+T 30 A, 440 V, COM TRAVA, COM PLACA</t>
  </si>
  <si>
    <t>38,16</t>
  </si>
  <si>
    <t>TOMADA INDUSTRIAL DE EMBUTIR 3P+T 30 A, 440 V, COM TRAVA, SEM PLACA</t>
  </si>
  <si>
    <t>35,96</t>
  </si>
  <si>
    <t>TOMADA PARA ANTENA DE TV, CABO COAXIAL DE 9 MM (APENAS MODULO)</t>
  </si>
  <si>
    <t>TOMADA PARA ANTENA DE TV, CABO COAXIAL DE 9 MM, CONJUNTO MONTADO PARA EMBUTIR 4" X 2" (PLACA + SUPORTE + MODULO)</t>
  </si>
  <si>
    <t>13,12</t>
  </si>
  <si>
    <t>TOMADA RJ11, 2 FIOS (APENAS MODULO)</t>
  </si>
  <si>
    <t>13,87</t>
  </si>
  <si>
    <t>TOMADA RJ11, 2 FIOS, CONJUNTO MONTADO PARA EMBUTIR 4" X 2" (PLACA + SUPORTE + MODULO)</t>
  </si>
  <si>
    <t>17,08</t>
  </si>
  <si>
    <t>TOMADA RJ45, 8 FIOS, CAT 5E (APENAS MODULO)</t>
  </si>
  <si>
    <t>27,15</t>
  </si>
  <si>
    <t>TOMADA RJ45, 8 FIOS, CAT 5E, CONJUNTO MONTADO PARA EMBUTIR 4" X 2" (PLACA + SUPORTE + MODULO)</t>
  </si>
  <si>
    <t>TOMADA 2P+T 10A, 250V  (APENAS MODULO)</t>
  </si>
  <si>
    <t>6,59</t>
  </si>
  <si>
    <t>TOMADA 2P+T 10A, 250V, CONJUNTO MONTADO PARA EMBUTIR 4" X 2" (PLACA + SUPORTE + MODULO)</t>
  </si>
  <si>
    <t>7,75</t>
  </si>
  <si>
    <t>TOMADA 2P+T 10A, 250V, CONJUNTO MONTADO PARA SOBREPOR 4" X 2" (CAIXA + MODULO)</t>
  </si>
  <si>
    <t>11,81</t>
  </si>
  <si>
    <t>TOMADA 2P+T 20A 250V, CONJUNTO MONTADO PARA EMBUTIR 4" X 2" (PLACA + SUPORTE + MODULO)</t>
  </si>
  <si>
    <t>13,42</t>
  </si>
  <si>
    <t>TOMADA 2P+T 20A, 250V  (APENAS MODULO)</t>
  </si>
  <si>
    <t>8,43</t>
  </si>
  <si>
    <t>TOMADAS (2 MODULOS) 2P+T 10A, 250V, CONJUNTO MONTADO PARA EMBUTIR 4" X 2" (PLACA + SUPORTE + MODULOS)</t>
  </si>
  <si>
    <t>15,05</t>
  </si>
  <si>
    <t>TOPOGRAFO</t>
  </si>
  <si>
    <t>TOPOGRAFO (MENSALISTA)</t>
  </si>
  <si>
    <t>TORNEIRA CROMADA CANO CURTO, SEM BICO, SEM AREJADOR, DE PAREDE, PARA TANQUE E USO GERAL, 1/2 " OU 3/4 " (REF 1143)</t>
  </si>
  <si>
    <t>70,31</t>
  </si>
  <si>
    <t>TORNEIRA CROMADA DE MESA PARA LAVATORIO, BICA ALTA, COM AREJADOR (REF 1195)</t>
  </si>
  <si>
    <t>105,53</t>
  </si>
  <si>
    <t>TORNEIRA CROMADA DE MESA PARA LAVATORIO, COM SENSOR DE PRESENCA A PILHA, COM AREJADOR EMBUTIDO</t>
  </si>
  <si>
    <t>1.334,35</t>
  </si>
  <si>
    <t>TORNEIRA CROMADA DE MESA PARA LAVATORIO, MISTURADOR MONOCOMANDO, BICA BAIXA (REF 2875)</t>
  </si>
  <si>
    <t>247,61</t>
  </si>
  <si>
    <t>TORNEIRA CROMADA DE MESA, PARA COZINHA, BICA MOVEL, COM AREJADOR, 1/2 " OU 3/4 " (REF 1167 / 1168)</t>
  </si>
  <si>
    <t>93,79</t>
  </si>
  <si>
    <t>TORNEIRA CROMADA DE MESA, PARA LAVATORIO, TEMPORIZADA PRESSAO FECHAMENTO AUTOMATICO, BICA BAIXA</t>
  </si>
  <si>
    <t>110,88</t>
  </si>
  <si>
    <t>TORNEIRA CROMADA DE PAREDE LONGA PARA LAVATORIO, COM AREJADOR, ACIONAMENTO ALAVANCA, 1/4 DE VOLTA (REF 1178)</t>
  </si>
  <si>
    <t>140,46</t>
  </si>
  <si>
    <t>TORNEIRA CROMADA DE PAREDE, PARA COZINHA, BICA MOVEL, COM AREJADOR, 1/2 " OU 3/4 " (REF 1167 / 1168)</t>
  </si>
  <si>
    <t>93,50</t>
  </si>
  <si>
    <t>TORNEIRA CROMADA PARA JARDIM / TANQUE, COM BICO PLASTICO, CANO LONGO, DE PAREDE, PADRAO POPULAR / USO GERAL , 1/2 " OU 3/4 " (REF 1153 / 1130)</t>
  </si>
  <si>
    <t>44,35</t>
  </si>
  <si>
    <t>TORNEIRA CROMADA PARA TANQUE / JARDIM, SEM BICO , CANO LONGO, DE PAREDE, PADRAO POPULAR / USO GERAL, 1/2 " OU 3/4 " (REF 1126)</t>
  </si>
  <si>
    <t>37,55</t>
  </si>
  <si>
    <t>TORNEIRA CROMADA, CANO CURTO, COM AREJADOR, SEM BICO PLASTICO, DE PAREDE, PARA USO GERAL,  1/2 " OU 3/4 " (REF 1152 / 1154)</t>
  </si>
  <si>
    <t>54,57</t>
  </si>
  <si>
    <t>TORNEIRA CROMADA, RETA, DE PAREDE, PARA COZINHA, COM AREJADOR, PADRAO POPULAR, 1/2 " OU 3/4 " (REF 1159 / 1160)</t>
  </si>
  <si>
    <t>71,03</t>
  </si>
  <si>
    <t>TORNEIRA CROMADA, RETA, DE PAREDE, PARA COZINHA, SEM BICO, SEM AREJADOR, PADRAO POPULAR, 1/2 " OU 3/4 " (REF 1158)</t>
  </si>
  <si>
    <t>63,09</t>
  </si>
  <si>
    <t>TORNEIRA DE BOIA BALAO METALICO, VAZAO TOTAL, PARA CAIXA D'AGUA, AGUA QUENTE, ROSCA 1/2 ", COM HASTE, TORNEIRA E BALAO METALICOS</t>
  </si>
  <si>
    <t>68,49</t>
  </si>
  <si>
    <t>TORNEIRA DE BOIA BALAO METALICO, VAZAO TOTAL, PARA CAIXA D'AGUA, AGUA QUENTE, ROSCA 3/4 ", COM HASTE, TORNEIRA E BALAO METALICOS</t>
  </si>
  <si>
    <t>82,36</t>
  </si>
  <si>
    <t>TORNEIRA DE BOIA CONVENCIONAL PARA CAIXA D'AGUA, AGUA FRIA, 1.1/2", COM HASTE E TORNEIRA METALICOS E BALAO PLASTICO</t>
  </si>
  <si>
    <t>179,86</t>
  </si>
  <si>
    <t>TORNEIRA DE BOIA CONVENCIONAL PARA CAIXA D'AGUA, AGUA FRIA, 1.1/4", COM HASTE E TORNEIRA METALICOS E BALAO PLASTICO</t>
  </si>
  <si>
    <t>147,57</t>
  </si>
  <si>
    <t>TORNEIRA DE BOIA CONVENCIONAL PARA CAIXA D'AGUA, AGUA FRIA, 1/2", COM HASTE E TORNEIRA METALICOS E BALAO PLASTICO</t>
  </si>
  <si>
    <t>35,67</t>
  </si>
  <si>
    <t>TORNEIRA DE BOIA CONVENCIONAL PARA CAIXA D'AGUA, AGUA FRIA, 3/4", COM HASTE E TORNEIRA METALICOS E BALAO PLASTICO</t>
  </si>
  <si>
    <t>38,51</t>
  </si>
  <si>
    <t>TORNEIRA DE BOIA CONVENCIONAL PARA CAIXA D'AGUA, 1", AGUA FRIA, COM HASTE E TORNEIRA METALICOS E BALAO PLASTICO</t>
  </si>
  <si>
    <t>86,64</t>
  </si>
  <si>
    <t>TORNEIRA DE BOIA CONVENCIONAL PARA CAIXA D'AGUA, 2", AGUA FRIA, COM HASTE E TORNEIRA METALICOS E BALAO PLASTICO</t>
  </si>
  <si>
    <t>TORNEIRA DE BOIA VAZAO TOTAL PARA CAIXA D'AGUA, AGUA FRIA, BITOLA 1/2", COM HASTE E TORNEIRA METALICOS E BALAO PLASTICO</t>
  </si>
  <si>
    <t>TORNEIRA DE BOIA VAZAO TOTAL PARA CAIXA D'AGUA, AGUA FRIA, BITOLA 1", COM HASTE E TORNEIRA METALICOS E BALAO PLASTICO</t>
  </si>
  <si>
    <t>98,35</t>
  </si>
  <si>
    <t>TORNEIRA DE BOIA VAZAO TOTAL PARA CAIXA D'AGUA, AGUA FRIA, BITOLA 3/4", COM HASTE E TORNEIRA METALICOS E BALAO PLASTICO</t>
  </si>
  <si>
    <t>63,27</t>
  </si>
  <si>
    <t>TORNEIRA DE MESA CROMADA PARA LAVATORIO COM SENSOR DE APROXIMACAO ELETRICO, BIVOLT</t>
  </si>
  <si>
    <t>1.644,49</t>
  </si>
  <si>
    <t>TORNEIRA DE MESA PARA LAVATORIO, FIXA, CROMADA, PADRAO POPULAR, 1/2 " OU 3/4 " (REF 1193)</t>
  </si>
  <si>
    <t>53,99</t>
  </si>
  <si>
    <t>TORNEIRA DE METAL AMARELO, PARA TANQUE / JARDIM, DE PAREDE, COM BICO PLASTICO, CANO CURTO, AREA EXTERNA, PADRAO POPULAR / USO GERAL, 1/2 " OU 3/4 " (REF 1128)</t>
  </si>
  <si>
    <t>34,45</t>
  </si>
  <si>
    <t>TORNEIRA DE METAL AMARELO, PARA TANQUE / JARDIM, DE PAREDE, SEM BICO, CANO CURTO, PADRAO POPULAR / USO GERAL, 1/2 " OU 3/4 " (REF 1120)</t>
  </si>
  <si>
    <t>29,23</t>
  </si>
  <si>
    <t>TORNEIRA ELETRICA DE PAREDE, BICA ALTA, PARA COZINHA, 5500 W (110/220 V)</t>
  </si>
  <si>
    <t>155,02</t>
  </si>
  <si>
    <t>TORNEIRA PLASTICA DE BOIA CONVENCIONAL PARA CAIXA DE AGUA, AGUA FRIA,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</si>
  <si>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</si>
  <si>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</si>
  <si>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</si>
  <si>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30,86</t>
  </si>
  <si>
    <t>TRANSFORMADOR TRIFASICO DE DISTRIBUICAO, POTENCIA DE 1000 KVA, TENSAO NOMINAL DE 15 KV, TENSAO SECUNDARIA DE 220/127V, EM OLEO ISOLANTE TIPO MINERAL</t>
  </si>
  <si>
    <t>102.317,08</t>
  </si>
  <si>
    <t>TRANSFORMADOR TRIFASICO DE DISTRIBUICAO, POTENCIA DE 112,5 KVA, TENSAO NOMINAL DE 15 KV, TENSAO SECUNDARIA DE 220/127V, EM OLEO ISOLANTE TIPO MINERAL</t>
  </si>
  <si>
    <t>15.816,03</t>
  </si>
  <si>
    <t>TRANSFORMADOR TRIFASICO DE DISTRIBUICAO, POTENCIA DE 15 KVA, TENSAO NOMINAL DE 15 KV, TENSAO SECUNDARIA DE 220/127V, EM OLEO ISOLANTE TIPO MINERAL</t>
  </si>
  <si>
    <t>7.255,06</t>
  </si>
  <si>
    <t>TRANSFORMADOR TRIFASICO DE DISTRIBUICAO, POTENCIA DE 150 KVA, TENSAO NOMINAL DE 15 KV, TENSAO SECUNDARIA DE 220/127V, EM OLEO ISOLANTE TIPO MINERAL</t>
  </si>
  <si>
    <t>19.947,78</t>
  </si>
  <si>
    <t>TRANSFORMADOR TRIFASICO DE DISTRIBUICAO, POTENCIA DE 1500 KVA, TENSAO NOMINAL DE 15 KV, TENSAO SECUNDARIA DE 220/127V, EM OLEO ISOLANTE TIPO MINERAL</t>
  </si>
  <si>
    <t>129.376,38</t>
  </si>
  <si>
    <t>TRANSFORMADOR TRIFASICO DE DISTRIBUICAO, POTENCIA DE 225 KVA, TENSAO NOMINAL DE 15 KV, TENSAO SECUNDARIA DE 220/127V, EM OLEO ISOLANTE TIPO MINERAL</t>
  </si>
  <si>
    <t>27.983,80</t>
  </si>
  <si>
    <t>TRANSFORMADOR TRIFASICO DE DISTRIBUICAO, POTENCIA DE 30 KVA, TENSAO NOMINAL DE 15 KV, TENSAO SECUNDARIA DE 220/127V, EM OLEO ISOLANTE TIPO MINERAL</t>
  </si>
  <si>
    <t>8.861,53</t>
  </si>
  <si>
    <t>TRANSFORMADOR TRIFASICO DE DISTRIBUICAO, POTENCIA DE 300 KVA, TENSAO NOMINAL DE 15 KV, TENSAO SECUNDARIA DE 220/127V, EM OLEO ISOLANTE TIPO MINERAL</t>
  </si>
  <si>
    <t>32.647,77</t>
  </si>
  <si>
    <t>TRANSFORMADOR TRIFASICO DE DISTRIBUICAO, POTENCIA DE 45 KVA, TENSAO NOMINAL DE 15 KV, TENSAO SECUNDARIA DE 220/127V, EM OLEO ISOLANTE TIPO MINERAL</t>
  </si>
  <si>
    <t>9.897,97</t>
  </si>
  <si>
    <t>TRANSFORMADOR TRIFASICO DE DISTRIBUICAO, POTENCIA DE 500 KVA, TENSAO NOMINAL DE 15 KV, TENSAO SECUNDARIA DE 220/127V, EM OLEO ISOLANTE TIPO MINERAL</t>
  </si>
  <si>
    <t>53.275,98</t>
  </si>
  <si>
    <t>TRANSFORMADOR TRIFASICO DE DISTRIBUICAO, POTENCIA DE 75 KVA, TENSAO NOMINAL DE 15 KV, TENSAO SECUNDARIA DE 220/127V, EM OLEO ISOLANTE TIPO MINERAL</t>
  </si>
  <si>
    <t>12.800,00</t>
  </si>
  <si>
    <t>TRANSFORMADOR TRIFASICO DE DISTRIBUICAO, POTENCIA DE 750 KVA, TENSAO NOMINAL DE 15 KV, TENSAO SECUNDARIA DE 220/127V, EM OLEO ISOLANTE TIPO MINERAL</t>
  </si>
  <si>
    <t>73.077,11</t>
  </si>
  <si>
    <t>TRANSPORTE - HORISTA (COLETADO CAIXA)</t>
  </si>
  <si>
    <t>TRANSPORTE - MENSALISTA (COLETADO CAIXA)</t>
  </si>
  <si>
    <t>133,68</t>
  </si>
  <si>
    <t>TRATOR DE ESTEIRAS, POTENCIA BRUTA DE 133 HP, PESO OPERACIONAL DE 14 T, COM LAMINA COM CAPACIDADE DE 3,00 M3</t>
  </si>
  <si>
    <t>803.058,07</t>
  </si>
  <si>
    <t>TRATOR DE ESTEIRAS, POTENCIA BRUTA DE 347 HP, PESO OPERACIONAL DE 38,5 T, COM ESCARIFICADOR E LAMINA COM CAPACIDADE DE 4,70M3</t>
  </si>
  <si>
    <t>3.308.316,71</t>
  </si>
  <si>
    <t>TRATOR DE ESTEIRAS, POTENCIA DE 100 HP, PESO OPERACIONAL DE 9,4 T, COM LAMINA COM CAPACIDADE DE 2,19 M3</t>
  </si>
  <si>
    <t>779.083,70</t>
  </si>
  <si>
    <t>TRATOR DE ESTEIRAS, POTENCIA DE 150 HP, PESO OPERACIONAL DE 16,7 T, COM RODA MOTRIZ ELEVADA E LAMINA COM CONTATO DE 3,18M3</t>
  </si>
  <si>
    <t>1.010.000,00</t>
  </si>
  <si>
    <t>TRATOR DE ESTEIRAS, POTENCIA DE 170 HP, PESO OPERACIONAL DE 19 T, COM LAMINA COM CAPACIDADE DE 5,2 M3</t>
  </si>
  <si>
    <t>1.003.822,53</t>
  </si>
  <si>
    <t>TRATOR DE ESTEIRAS, POTENCIA DE 347 HP, PESO OPERACIONAL DE 38,5 T, COM LAMINA COM CAPACIDADE DE 8,70M3</t>
  </si>
  <si>
    <t>TRATOR DE ESTEIRAS, POTENCIA NO VOLANTE DE 200 HP, PESO OPERACIONAL DE 20,1 T, COM RODA MOTRIZ ELEVADA E LAMINA COM CAPACIDADE DE 3,89 M3</t>
  </si>
  <si>
    <t>1.487.881,29</t>
  </si>
  <si>
    <t>TRATOR DE ESTEIRAS, POTENCIA 125 HP, PESO OPERACIONAL DE 12,9 T, COM LAMINA COM CAPACIDADE DE 2,7 M3</t>
  </si>
  <si>
    <t>815.412,79</t>
  </si>
  <si>
    <t>TRATOR DE PNEUS COM POTENCIA DE 105 CV, TRACAO 4 X 4, PESO COM LASTRO DE 5775 KG</t>
  </si>
  <si>
    <t>252.588,76</t>
  </si>
  <si>
    <t>TRATOR DE PNEUS COM POTENCIA DE 122 CV, TRACAO 4 X 4, PESO COM LASTRO DE 4510 KG</t>
  </si>
  <si>
    <t>292.682,22</t>
  </si>
  <si>
    <t>TRATOR DE PNEUS COM POTENCIA DE 15 CV, PESO COM LASTRO DE 1160 KG</t>
  </si>
  <si>
    <t>86.200,92</t>
  </si>
  <si>
    <t>TRATOR DE PNEUS COM POTENCIA DE 50 CV, TRACAO 4 X 2, PESO COM LASTRO DE 2714 KG</t>
  </si>
  <si>
    <t>139.787,82</t>
  </si>
  <si>
    <t>TRATOR DE PNEUS COM POTENCIA DE 85 CV, TRACAO 4 X 4, PESO COM LASTRO DE 4675 KG</t>
  </si>
  <si>
    <t>214.500,00</t>
  </si>
  <si>
    <t>TRATOR DE PNEUS COM POTENCIA DE 85 CV, TURBO,  PESO COM LASTRO DE 4900 KG</t>
  </si>
  <si>
    <t>206.631,64</t>
  </si>
  <si>
    <t>TRATOR DE PNEUS COM POTENCIA DE 95 CV, TRACAO 4 X 4, PESO MAXIMO DE 5225 KG</t>
  </si>
  <si>
    <t>230.537,37</t>
  </si>
  <si>
    <t>TRAVA / PRENDEDOR DE PORTA, EM LATAO CROMADO, MONTADO EM PISO</t>
  </si>
  <si>
    <t>33,45</t>
  </si>
  <si>
    <t>TRAVA-QUEDAS EM ACO PARA CORDA DE 12 MM, EXTENSOR DE 25 X 300 MM, COM MOSQUETAO TIPO GANCHO TRAVA DUPLA</t>
  </si>
  <si>
    <t>174,95</t>
  </si>
  <si>
    <t>TRELICA NERVURADA (ESPACADOR), ALTURA = 120,0 MM, DIAMETRO DOS BANZOS INFERIORES E SUPERIOR = 6,0 MM, DIAMETRO DA DIAGONAL = 4,2 MM</t>
  </si>
  <si>
    <t>10,63</t>
  </si>
  <si>
    <t>TRILHO PANTOGRAFICO CONCAVO, TIPO U, EM ALUMINIO, COM DIMENSOES DE APROX *35 X 35* MM, PARA ROLDANA DE PORTA DE CORRER</t>
  </si>
  <si>
    <t>22,08</t>
  </si>
  <si>
    <t>TRILHO PANTOGRAFICO RETO, EM ALUMINIO, TIPO U, COM DIMENSOES DE *38 X 38* MM PARA PORTA DE CORRER</t>
  </si>
  <si>
    <t>45,17</t>
  </si>
  <si>
    <t>TRILHO QUADRADO FRIZADO PARA RODIZIO (VERGALHAO MACICO), EM ALUMINIO, COM DIMENSOES DE *6 X 6* MM</t>
  </si>
  <si>
    <t>TROLEY MANUAL CAPACIDADE 1 T</t>
  </si>
  <si>
    <t>683,15</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</si>
  <si>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</si>
  <si>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</si>
  <si>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</si>
  <si>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27,08</t>
  </si>
  <si>
    <t>TUBO ACO CARBONO COM COSTURA, NBR 5580, CLASSE L, DN = 40 MM, E = 3,0 MM, 3,34 KG/M</t>
  </si>
  <si>
    <t>TUBO ACO CARBONO COM COSTURA, NBR 5580, CLASSE L, DN = 80 MM, E = 3,35 MM, 7,07 KG/M</t>
  </si>
  <si>
    <t>94,44</t>
  </si>
  <si>
    <t>TUBO ACO CARBONO COM COSTURA, NBR 5580, CLASSE M, DN = 25 MM, E = 3,35 MM, *2,50* KG//M</t>
  </si>
  <si>
    <t>32,83</t>
  </si>
  <si>
    <t>TUBO ACO CARBONO COM COSTURA, NBR 5580, CLASSE M, DN = 40 MM, E = 3,35 MM, *3,71* KG//M</t>
  </si>
  <si>
    <t>51,89</t>
  </si>
  <si>
    <t>TUBO ACO CARBONO COM COSTURA, NBR 5580, CLASSE M, DN = 80 MM, E = 4,05 MM, *8,47* KG/M</t>
  </si>
  <si>
    <t>111,19</t>
  </si>
  <si>
    <t>TUBO ACO CARBONO SEM COSTURA 1 1/2", E= *3,68 MM, SCHEDULE 40, 4,05 KG/M</t>
  </si>
  <si>
    <t>76,64</t>
  </si>
  <si>
    <t>TUBO ACO CARBONO SEM COSTURA 1 1/4", E= *3,56 MM, SCHEDULE 40, *3,38* KG/M</t>
  </si>
  <si>
    <t>70,33</t>
  </si>
  <si>
    <t>TUBO ACO CARBONO SEM COSTURA 1/2", E= *2,77 MM, SCHEDULE 40, *1,27 KG/M</t>
  </si>
  <si>
    <t>TUBO ACO CARBONO SEM COSTURA 1/2", E= *3,73 MM, SCHEDULE 80, *1,62 KG/M</t>
  </si>
  <si>
    <t>45,36</t>
  </si>
  <si>
    <t>TUBO ACO CARBONO SEM COSTURA 1", E= *3,38 MM, SCHEDULE 40, *2,50* KG/M</t>
  </si>
  <si>
    <t>52,48</t>
  </si>
  <si>
    <t>TUBO ACO CARBONO SEM COSTURA 14", E= *11,13 MM, SCHEDULE 40, *94,55 KG/M</t>
  </si>
  <si>
    <t>1.625,21</t>
  </si>
  <si>
    <t>TUBO ACO CARBONO SEM COSTURA 2 1/2", E = 5,16 MM, SCHEDULE 40 (8,62 KG/M)</t>
  </si>
  <si>
    <t>TUBO ACO CARBONO SEM COSTURA 2", E= *3,91* MM, SCHEDULE 40, *5,43* KG/M</t>
  </si>
  <si>
    <t>94,05</t>
  </si>
  <si>
    <t>TUBO ACO CARBONO SEM COSTURA 20", E= *12,70 MM, SCHEDULE 30, *154,97 KG/M</t>
  </si>
  <si>
    <t>3.118,45</t>
  </si>
  <si>
    <t>TUBO ACO CARBONO SEM COSTURA 20", E= *6,35 MM,  SCHEDULE 10, *78,46 KG/M</t>
  </si>
  <si>
    <t>1.728,08</t>
  </si>
  <si>
    <t>TUBO ACO CARBONO SEM COSTURA 3/4", E= *2,87 MM, SCHEDULE 40, *1,69 KG/M</t>
  </si>
  <si>
    <t>46,63</t>
  </si>
  <si>
    <t>TUBO ACO CARBONO SEM COSTURA 3/4", E= *3,91 MM, SCHEDULE 80, *2,19 KG/M.</t>
  </si>
  <si>
    <t>58,76</t>
  </si>
  <si>
    <t>TUBO ACO CARBONO SEM COSTURA 3", E= *5,49 MM, SCHEDULE 40, *11,28* KG/M</t>
  </si>
  <si>
    <t>191,85</t>
  </si>
  <si>
    <t>TUBO ACO CARBONO SEM COSTURA 4", E= *6,02 MM, SCHEDULE 40, *16,06 KG/M</t>
  </si>
  <si>
    <t>279,14</t>
  </si>
  <si>
    <t>TUBO ACO CARBONO SEM COSTURA 4", E= *8,56 MM, SCHEDULE 80, *22,31 KG/M</t>
  </si>
  <si>
    <t>399,05</t>
  </si>
  <si>
    <t>TUBO ACO CARBONO SEM COSTURA 5", E= *6,55 MM, SCHEDULE 40, *21,75* KG/M</t>
  </si>
  <si>
    <t>437,87</t>
  </si>
  <si>
    <t>TUBO ACO CARBONO SEM COSTURA 6", E= *10,97 MM, SCHEDULE 80, *42,56 KG/M</t>
  </si>
  <si>
    <t>752,39</t>
  </si>
  <si>
    <t>TUBO ACO CARBONO SEM COSTURA 6", E= 7,11 MM,  SCHEDULE 40, *28,26 KG/M</t>
  </si>
  <si>
    <t>492,89</t>
  </si>
  <si>
    <t>TUBO ACO CARBONO SEM COSTURA 8", E= *12,70 MM, SCHEDULE 80, *64,64 KG/M</t>
  </si>
  <si>
    <t>988,78</t>
  </si>
  <si>
    <t>TUBO ACO CARBONO SEM COSTURA 8", E= *6,35 MM,  SCHEDULE 20, *33,27 KG/M</t>
  </si>
  <si>
    <t>571,87</t>
  </si>
  <si>
    <t>TUBO ACO CARBONO SEM COSTURA 8", E= *7,04 MM, SCHEDULE 30, *36,75 KG/M</t>
  </si>
  <si>
    <t>623,86</t>
  </si>
  <si>
    <t>TUBO ACO CARBONO SEM COSTURA 8", E= *8,18 MM, SCHEDULE 40, *42,55 KG/M</t>
  </si>
  <si>
    <t>742,14</t>
  </si>
  <si>
    <t>TUBO ACO GALVANIZADO COM COSTURA, CLASSE LEVE, DN 100 MM ( 4"),  E = 3,75 MM,  *10,55* KG/M (NBR 5580)</t>
  </si>
  <si>
    <t>214,62</t>
  </si>
  <si>
    <t>TUBO ACO GALVANIZADO COM COSTURA, CLASSE LEVE, DN 15 MM ( 1/2"),  E = 2,25 MM,  *1,2* KG/M (NBR 5580)</t>
  </si>
  <si>
    <t>25,07</t>
  </si>
  <si>
    <t>TUBO ACO GALVANIZADO COM COSTURA, CLASSE LEVE, DN 20 MM ( 3/4"),  E = 2,25 MM,  *1,3* KG/M (NBR 5580)</t>
  </si>
  <si>
    <t>32,64</t>
  </si>
  <si>
    <t>TUBO ACO GALVANIZADO COM COSTURA, CLASSE LEVE, DN 25 MM ( 1"),  E = 2,65 MM,  *2,11* KG/M (NBR 5580)</t>
  </si>
  <si>
    <t>43,83</t>
  </si>
  <si>
    <t>TUBO ACO GALVANIZADO COM COSTURA, CLASSE LEVE, DN 32 MM ( 1 1/4"),  E = 2,65 MM,  *2,71* KG/M (NBR 5580)</t>
  </si>
  <si>
    <t>63,88</t>
  </si>
  <si>
    <t>TUBO ACO GALVANIZADO COM COSTURA, CLASSE LEVE, DN 40 MM ( 1 1/2"),  E = 3,00 MM,  *3,48* KG/M (NBR 5580)</t>
  </si>
  <si>
    <t>70,59</t>
  </si>
  <si>
    <t>TUBO ACO GALVANIZADO COM COSTURA, CLASSE LEVE, DN 50 MM ( 2"),  E = 3,00 MM,  *4,40* KG/M (NBR 5580)</t>
  </si>
  <si>
    <t>92,12</t>
  </si>
  <si>
    <t>TUBO ACO GALVANIZADO COM COSTURA, CLASSE LEVE, DN 65 MM ( 2 1/2"),  E = 3,35 MM, * 6,23* KG/M (NBR 5580)</t>
  </si>
  <si>
    <t>128,90</t>
  </si>
  <si>
    <t>TUBO ACO GALVANIZADO COM COSTURA, CLASSE LEVE, DN 80 MM ( 3"),  E = 3,35 MM, *7,32* KG/M (NBR 5580)</t>
  </si>
  <si>
    <t>148,09</t>
  </si>
  <si>
    <t>TUBO ACO GALVANIZADO COM COSTURA, CLASSE MEDIA, DN 1.1/2", E = *3,25* MM, PESO *3,61* KG/M (NBR 5580)</t>
  </si>
  <si>
    <t>70,66</t>
  </si>
  <si>
    <t>TUBO ACO GALVANIZADO COM COSTURA, CLASSE MEDIA, DN 1.1/4", E = *3,25* MM, PESO *3,14* KG/M (NBR 5580)</t>
  </si>
  <si>
    <t>60,83</t>
  </si>
  <si>
    <t>TUBO ACO GALVANIZADO COM COSTURA, CLASSE MEDIA, DN 1/2", E = *2,65* MM, PESO *1,22* KG/M (NBR 5580)</t>
  </si>
  <si>
    <t>TUBO ACO GALVANIZADO COM COSTURA, CLASSE MEDIA, DN 1", E = 3,38 MM, PESO 2,50 KG/M (NBR 5580)</t>
  </si>
  <si>
    <t>48,23</t>
  </si>
  <si>
    <t>TUBO ACO GALVANIZADO COM COSTURA, CLASSE MEDIA, DN 2.1/2", E = *3,65* MM, PESO *6,51* KG/M (NBR 5580)</t>
  </si>
  <si>
    <t>126,46</t>
  </si>
  <si>
    <t>TUBO ACO GALVANIZADO COM COSTURA, CLASSE MEDIA, DN 2", E = *3,65* MM, PESO *5,10* KG/M (NBR 5580)</t>
  </si>
  <si>
    <t>101,90</t>
  </si>
  <si>
    <t>TUBO ACO GALVANIZADO COM COSTURA, CLASSE MEDIA, DN 3/4", E = *2,65* MM, PESO *1,58* KG/M (NBR 5580)</t>
  </si>
  <si>
    <t>32,51</t>
  </si>
  <si>
    <t>TUBO ACO GALVANIZADO COM COSTURA, CLASSE MEDIA, DN 3", E = *4,05* MM, PESO *8,47* KG/M (NBR 5580)</t>
  </si>
  <si>
    <t>170,17</t>
  </si>
  <si>
    <t>TUBO ACO GALVANIZADO COM COSTURA, CLASSE MEDIA, DN 4", E = 4,50* MM, PESO 12,10* KG/M (NBR 5580)</t>
  </si>
  <si>
    <t>234,36</t>
  </si>
  <si>
    <t>TUBO ACO GALVANIZADO COM COSTURA, CLASSE MEDIA, DN 5", E = *5,40* MM, PESO *17,80* KG/M (NBR 5580)</t>
  </si>
  <si>
    <t>350,88</t>
  </si>
  <si>
    <t>TUBO ACO GALVANIZADO COM COSTURA, CLASSE MEDIA, DN 6", E = 4,85* MM, PESO 19,68* KG/M (NBR 5580)</t>
  </si>
  <si>
    <t>380,54</t>
  </si>
  <si>
    <t>TUBO ACO INDUSTRIAL DN 2" (50,8 MM) E=1,50MM, PESO= 1,8237 KG/M</t>
  </si>
  <si>
    <t>27,59</t>
  </si>
  <si>
    <t>TUBO COLETOR DE ESGOTO PVC, JEI, DN 100 MM (NBR  7362)</t>
  </si>
  <si>
    <t>36,83</t>
  </si>
  <si>
    <t>TUBO COLETOR DE ESGOTO PVC, JEI, DN 200 MM (NBR 7362)</t>
  </si>
  <si>
    <t>119,23</t>
  </si>
  <si>
    <t>TUBO COLETOR DE ESGOTO PVC, JEI, DN 250 MM (NBR 7362)</t>
  </si>
  <si>
    <t>203,30</t>
  </si>
  <si>
    <t>TUBO COLETOR DE ESGOTO PVC, JEI, DN 300 MM (NBR 7362)</t>
  </si>
  <si>
    <t>328,37</t>
  </si>
  <si>
    <t>TUBO COLETOR DE ESGOTO PVC, JEI, DN 350 MM (NBR 7362)</t>
  </si>
  <si>
    <t>406,69</t>
  </si>
  <si>
    <t>TUBO COLETOR DE ESGOTO PVC, JEI, DN 400 MM (NBR 7362)</t>
  </si>
  <si>
    <t>526,76</t>
  </si>
  <si>
    <t>TUBO COLETOR DE ESGOTO, PVC, JEI, DN 150 MM  (NBR 7362)</t>
  </si>
  <si>
    <t>79,42</t>
  </si>
  <si>
    <t>TUBO CORRUGADO PEAD, PAREDE DUPLA, INTERNA LISA, JEI, DN/DI *1000* MM, PARA SANEAMENTO</t>
  </si>
  <si>
    <t>2.099,82</t>
  </si>
  <si>
    <t>TUBO CORRUGADO PEAD, PAREDE DUPLA, INTERNA LISA, JEI, DN/DI *400* MM, PARA SANEAMENTO</t>
  </si>
  <si>
    <t>598,67</t>
  </si>
  <si>
    <t>TUBO CORRUGADO PEAD, PAREDE DUPLA, INTERNA LISA, JEI, DN/DI *800* MM, PARA SANEAMENTO</t>
  </si>
  <si>
    <t>1.579,81</t>
  </si>
  <si>
    <t>TUBO CORRUGADO PEAD, PAREDE DUPLA, INTERNA LISA, JEI, DN/DI 1200 MM, PARA SANEAMENTO</t>
  </si>
  <si>
    <t>3.295,65</t>
  </si>
  <si>
    <t>TUBO CORRUGADO PEAD, PAREDE DUPLA, INTERNA LISA, JEI, DN/DI 250 MM, PARA SANEAMENTO</t>
  </si>
  <si>
    <t>229,61</t>
  </si>
  <si>
    <t>TUBO CORRUGADO PEAD, PAREDE DUPLA, INTERNA LISA, JEI, DN/DI 300 MM, PARA SANEAMENTO</t>
  </si>
  <si>
    <t>271,57</t>
  </si>
  <si>
    <t>TUBO CORRUGADO PEAD, PAREDE DUPLA, INTERNA LISA, JEI, DN/DI 600 MM, PARA SANEAMENTO</t>
  </si>
  <si>
    <t>1.119,48</t>
  </si>
  <si>
    <t>TUBO CPVC SOLDAVEL, 35 MM, AGUA QUENTE PREDIAL (NBR 15884)</t>
  </si>
  <si>
    <t>35,24</t>
  </si>
  <si>
    <t>TUBO CPVC, SOLDAVEL, 15 MM, AGUA QUENTE PREDIAL (NBR 15884)</t>
  </si>
  <si>
    <t>TUBO CPVC, SOLDAVEL, 22 MM, AGUA QUENTE PREDIAL (NBR 15884)</t>
  </si>
  <si>
    <t>17,73</t>
  </si>
  <si>
    <t>TUBO CPVC, SOLDAVEL, 28 MM, AGUA QUENTE PREDIAL (NBR 15884)</t>
  </si>
  <si>
    <t>28,46</t>
  </si>
  <si>
    <t>TUBO CPVC, SOLDAVEL, 42 MM, AGUA QUENTE PREDIAL (NBR 15884)</t>
  </si>
  <si>
    <t>48,29</t>
  </si>
  <si>
    <t>TUBO CPVC, SOLDAVEL, 54 MM, AGUA QUENTE PREDIAL (NBR 15884)</t>
  </si>
  <si>
    <t>73,61</t>
  </si>
  <si>
    <t>TUBO CPVC, SOLDAVEL, 73 MM, AGUA QUENTE PREDIAL (NBR 15884)</t>
  </si>
  <si>
    <t>113,07</t>
  </si>
  <si>
    <t>TUBO CPVC, SOLDAVEL, 89 MM, AGUA QUENTE PREDIAL (NBR 15884)</t>
  </si>
  <si>
    <t>179,18</t>
  </si>
  <si>
    <t>TUBO DE BORRACHA ELASTOMERICA FLEXIVEL, PRETA, PARA ISOLAMENTO TERMICO DE TUBULACAO, DN 1 1/8" (28 MM), E= 32 MM, COEFICIENTE DE CONDUTIVIDADE TERMICA 0,036W/mK, VAPOR DE AGUA MAIOR OU IGUAL A 10.000</t>
  </si>
  <si>
    <t>113,58</t>
  </si>
  <si>
    <t>TUBO DE BORRACHA ELASTOMERICA FLEXIVEL, PRETA, PARA ISOLAMENTO TERMICO DE TUBULACAO, DN 1 3/8" (35 MM), E= 32 MM, COEFICIENTE DE CONDUTIVIDADE TERMICA 0,036W/mK, VAPOR DE AGUA MAIOR OU IGUAL A 10.000</t>
  </si>
  <si>
    <t>134,72</t>
  </si>
  <si>
    <t>TUBO DE BORRACHA ELASTOMERICA FLEXIVEL, PRETA, PARA ISOLAMENTO TERMICO DE TUBULACAO, DN 1 5/8" (42 MM), E= 32 MM, COEFICIENTE DE CONDUTIVIDADE TERMICA 0,036W/mK, VAPOR DE AGUA MAIOR OU IGUAL A 10.000</t>
  </si>
  <si>
    <t>153,75</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</si>
  <si>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</si>
  <si>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</si>
  <si>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7,48</t>
  </si>
  <si>
    <t>TUBO DE BORRACHA ELASTOMERICA FLEXIVEL, PRETA, PARA ISOLAMENTO TERMICO DE TUBULACAO, DN 1" (25 MM), E= 32 MM, COEFICIENTE DE CONDUTIVIDADE TERMICA 0,036W/mK, VAPOR DE AGUA MAIOR OU IGUAL A 10.000</t>
  </si>
  <si>
    <t>106,32</t>
  </si>
  <si>
    <t>TUBO DE BORRACHA ELASTOMERICA FLEXIVEL, PRETA, PARA ISOLAMENTO TERMICO DE TUBULACAO, DN 2 1/8" (54 MM), E= 32 MM, COEFICIENTE DE CONDUTIVIDADE TERMICA 0,036W/mK, VAPOR DE AGUA MAIOR OU IGUAL A 10.000</t>
  </si>
  <si>
    <t>183,99</t>
  </si>
  <si>
    <t>TUBO DE BORRACHA ELASTOMERICA FLEXIVEL, PRETA, PARA ISOLAMENTO TERMICO DE TUBULACAO, DN 2 5/8" (*64* MM), E= *32* MM, COEFICIENTE DE CONDUTIVIDADE TERMICA 0,036W/MK, VAPOR DE AGUA MAIOR OU IGUAL A 10.000</t>
  </si>
  <si>
    <t>186,60</t>
  </si>
  <si>
    <t>TUBO DE BORRACHA ELASTOMERICA FLEXIVEL, PRETA, PARA ISOLAMENTO TERMICO DE TUBULACAO, DN 3/4" (18 MM), E= 32 MM, COEFICIENTE DE CONDUTIVIDADE TERMICA 0,036W/mK, VAPOR DE AGUA MAIOR OU IGUAL A 10.000</t>
  </si>
  <si>
    <t>102,10</t>
  </si>
  <si>
    <t>TUBO DE BORRACHA ELASTOMERICA FLEXIVEL, PRETA, PARA ISOLAMENTO TERMICO DE TUBULACAO, DN 3/8" (10 MM), E= 19 MM, COEFICIENTE DE CONDUTIVIDADE TERMICA 0,036W/mK, VAPOR DE AGUA MAIOR OU IGUAL A 10.000</t>
  </si>
  <si>
    <t>18,81</t>
  </si>
  <si>
    <t>TUBO DE BORRACHA ELASTOMERICA FLEXIVEL, PRETA, PARA ISOLAMENTO TERMICO DE TUBULACAO, DN 5/8" (15 MM), E= 19 MM, COEFICIENTE DE CONDUTIVIDADE TERMICA 0,036W/MK, VAPOR DE AGUA MAIOR OU IGUAL A 10.000</t>
  </si>
  <si>
    <t>24,71</t>
  </si>
  <si>
    <t>TUBO DE BORRACHA ELASTOMERICA FLEXIVEL, PRETA, PARA ISOLAMENTO TERMICO DE TUBULACAO, DN 7/8" (22 MM), E= 32 MM, COEFICIENTE DE CONDUTIVIDADE TERMICA 0,036W/mK, VAPOR DE AGUA MAIOR OU IGUAL A 10.000</t>
  </si>
  <si>
    <t>82,07</t>
  </si>
  <si>
    <t>TUBO DE COBRE CLASSE "A", DN = 1 " (28 MM), PARA INSTALACOES DE MEDIA PRESSAO PARA GASES COMBUSTIVEIS E MEDICINAIS</t>
  </si>
  <si>
    <t>106,41</t>
  </si>
  <si>
    <t>TUBO DE COBRE CLASSE "A", DN = 1 1/2 " (42 MM), PARA INSTALACOES DE MEDIA PRESSAO PARA GASES COMBUSTIVEIS E MEDICINAIS</t>
  </si>
  <si>
    <t>193,36</t>
  </si>
  <si>
    <t>TUBO DE COBRE CLASSE "A", DN = 1 1/4 " (35 MM), PARA INSTALACOES DE MEDIA PRESSAO PARA GASES COMBUSTIVEIS E MEDICINAIS</t>
  </si>
  <si>
    <t>160,72</t>
  </si>
  <si>
    <t>TUBO DE COBRE CLASSE "A", DN = 1/2 " (15 MM), PARA INSTALACOES DE MEDIA PRESSAO PARA GASES COMBUSTIVEIS E MEDICINAIS</t>
  </si>
  <si>
    <t>51,70</t>
  </si>
  <si>
    <t>TUBO DE COBRE CLASSE "A", DN = 2 1/2 " (66 MM), PARA INSTALACOES DE MEDIA PRESSAO PARA GASES COMBUSTIVEIS E MEDICINAIS</t>
  </si>
  <si>
    <t>355,93</t>
  </si>
  <si>
    <t>TUBO DE COBRE CLASSE "A", DN = 3 " (79 MM), PARA INSTALACOES DE MEDIA PRESSAO PARA GASES COMBUSTIVEIS E MEDICINAIS</t>
  </si>
  <si>
    <t>524,38</t>
  </si>
  <si>
    <t>TUBO DE COBRE CLASSE "A", DN = 3/4 " (22 MM), PARA INSTALACOES DE MEDIA PRESSAO PARA GASES COMBUSTIVEIS E MEDICINAIS</t>
  </si>
  <si>
    <t>83,65</t>
  </si>
  <si>
    <t>TUBO DE COBRE CLASSE "A", DN = 4 " (104 MM), PARA INSTALACOES DE MEDIA PRESSAO PARA GASES COMBUSTIVEIS E MEDICINAIS</t>
  </si>
  <si>
    <t>795,08</t>
  </si>
  <si>
    <t>TUBO DE COBRE CLASSE "E", DN = 104 MM, PARA INSTALACAO HIDRAULICA PREDIAL</t>
  </si>
  <si>
    <t>629,57</t>
  </si>
  <si>
    <t>TUBO DE COBRE CLASSE "E", DN = 15 MM, PARA INSTALACAO HIDRAULICA PREDIAL</t>
  </si>
  <si>
    <t>33,39</t>
  </si>
  <si>
    <t>TUBO DE COBRE CLASSE "E", DN = 22 MM, PARA INSTALACAO HIDRAULICA PREDIAL</t>
  </si>
  <si>
    <t>57,44</t>
  </si>
  <si>
    <t>TUBO DE COBRE CLASSE "E", DN = 28 MM, PARA INSTALACAO HIDRAULICA PREDIAL</t>
  </si>
  <si>
    <t>72,90</t>
  </si>
  <si>
    <t>TUBO DE COBRE CLASSE "E", DN = 35 MM, PARA INSTALACAO HIDRAULICA PREDIAL</t>
  </si>
  <si>
    <t>105,86</t>
  </si>
  <si>
    <t>TUBO DE COBRE CLASSE "E", DN = 42 MM, PARA INSTALACAO HIDRAULICA PREDIAL</t>
  </si>
  <si>
    <t>142,95</t>
  </si>
  <si>
    <t>TUBO DE COBRE CLASSE "E", DN = 54 MM, PARA INSTALACAO HIDRAULICA PREDIAL</t>
  </si>
  <si>
    <t>207,31</t>
  </si>
  <si>
    <t>TUBO DE COBRE CLASSE "E", DN = 66 MM, PARA INSTALACAO HIDRAULICA PREDIAL</t>
  </si>
  <si>
    <t>292,07</t>
  </si>
  <si>
    <t>TUBO DE COBRE CLASSE "E", DN = 79 MM, PARA INSTALACAO HIDRAULICA PREDIAL</t>
  </si>
  <si>
    <t>426,95</t>
  </si>
  <si>
    <t>TUBO DE COBRE CLASSE "I", DN = 1 " (28 MM), PARA INSTALACOES INDUSTRIAIS DE ALTA PRESSAO E VAPOR</t>
  </si>
  <si>
    <t>140,23</t>
  </si>
  <si>
    <t>TUBO DE COBRE CLASSE "I", DN = 1 1/2 " (42 MM), PARA INSTALACOES INDUSTRIAIS DE ALTA PRESSAO E VAPOR</t>
  </si>
  <si>
    <t>246,47</t>
  </si>
  <si>
    <t>TUBO DE COBRE CLASSE "I", DN = 1 1/4 " (35 MM), PARA INSTALACOES INDUSTRIAIS DE ALTA PRESSAO E VAPOR</t>
  </si>
  <si>
    <t>202,83</t>
  </si>
  <si>
    <t>TUBO DE COBRE CLASSE "I", DN = 1/2 " (15 MM), PARA INSTALACOES INDUSTRIAIS DE ALTA PRESSAO E VAPOR</t>
  </si>
  <si>
    <t>62,10</t>
  </si>
  <si>
    <t>TUBO DE COBRE CLASSE "I", DN = 2 " (54 MM), PARA INSTALACOES INDUSTRIAIS DE ALTA PRESSAO E VAPOR</t>
  </si>
  <si>
    <t>341,31</t>
  </si>
  <si>
    <t>TUBO DE COBRE CLASSE "I", DN = 2 1/2 " (66 MM), PARA INSTALACOES INDUSTRIAIS DE ALTA PRESSAO E VAPOR</t>
  </si>
  <si>
    <t>442,84</t>
  </si>
  <si>
    <t>TUBO DE COBRE CLASSE "I", DN = 3 " (79 MM), PARA INSTALACOES INDUSTRIAIS DE ALTA PRESSAO E VAPOR</t>
  </si>
  <si>
    <t>655,88</t>
  </si>
  <si>
    <t>TUBO DE COBRE CLASSE "I", DN = 3/4 " (22 MM), PARA INSTALACOES INDUSTRIAIS DE ALTA PRESSAO E VAPOR</t>
  </si>
  <si>
    <t>101,22</t>
  </si>
  <si>
    <t>TUBO DE COBRE CLASSE "I", DN = 4" (104 MM), PARA INSTALACOES INDUSTRIAIS DE ALTA PRESSAO E VAPOR</t>
  </si>
  <si>
    <t>965,42</t>
  </si>
  <si>
    <t>TUBO DE COBRE FLEXIVEL, D = 1/2 ", E = 0,79 MM, PARA AR-CONDICIONADO/ INSTALACOES GAS RESIDENCIAIS E COMERCIAIS</t>
  </si>
  <si>
    <t>43,99</t>
  </si>
  <si>
    <t>TUBO DE COBRE FLEXIVEL, D = 1/4 ", E = 0,79 MM, PARA AR-CONDICIONADO/ INSTALACOES GAS RESIDENCIAIS E COMERCIAIS</t>
  </si>
  <si>
    <t>21,08</t>
  </si>
  <si>
    <t>TUBO DE COBRE FLEXIVEL, D = 3/16 ", E = 0,79 MM, PARA AR-CONDICIONADO/ INSTALACOES GAS RESIDENCIAIS E COMERCIAIS</t>
  </si>
  <si>
    <t>TUBO DE COBRE FLEXIVEL, D = 3/4 ", E = 0,79 MM, PARA AR-CONDICIONADO/ INSTALACOES GAS RESIDENCIAIS E COMERCIAIS</t>
  </si>
  <si>
    <t>66,18</t>
  </si>
  <si>
    <t>TUBO DE COBRE FLEXIVEL, D = 3/8 ", E = 0,79 MM, PARA AR-CONDICIONADO/ INSTALACOES GAS RESIDENCIAIS E COMERCIAIS</t>
  </si>
  <si>
    <t>TUBO DE COBRE FLEXIVEL, D = 5/16 ", E = 0,79 MM, PARA AR-CONDICIONADO/ INSTALACOES GAS RESIDENCIAIS E COMERCIAIS</t>
  </si>
  <si>
    <t>25,93</t>
  </si>
  <si>
    <t>TUBO DE COBRE FLEXIVEL, D = 5/8 ", E = 0,79 MM, PARA AR-CONDICIONADO/ INSTALACOES GAS RESIDENCIAIS E COMERCIAIS</t>
  </si>
  <si>
    <t>54,72</t>
  </si>
  <si>
    <t>TUBO DE COBRE, CLASSE "A", DN = 2" (54 MM), PARA INSTALACOES DE MEDIA PRESSAO PARA GASES COMBUSTIVEIS E MEDICINAIS</t>
  </si>
  <si>
    <t>275,13</t>
  </si>
  <si>
    <t>TUBO DE CONCRETO ARMADO PARA AGUAS PLUVIAIS, CLASSE PA-1, COM ENCAIXE PONTA E BOLSA, DIAMETRO NOMINAL DE = 600 MM</t>
  </si>
  <si>
    <t>198,70</t>
  </si>
  <si>
    <t>TUBO DE CONCRETO ARMADO PARA AGUAS PLUVIAIS, CLASSE PA-1, COM ENCAIXE PONTA E BOLSA, DIAMETRO NOMINAL DE 1000 MM</t>
  </si>
  <si>
    <t>387,38</t>
  </si>
  <si>
    <t>TUBO DE CONCRETO ARMADO PARA AGUAS PLUVIAIS, CLASSE PA-1, COM ENCAIXE PONTA E BOLSA, DIAMETRO NOMINAL DE 1100 MM</t>
  </si>
  <si>
    <t>542,66</t>
  </si>
  <si>
    <t>TUBO DE CONCRETO ARMADO PARA AGUAS PLUVIAIS, CLASSE PA-1, COM ENCAIXE PONTA E BOLSA, DIAMETRO NOMINAL DE 1200 MM</t>
  </si>
  <si>
    <t>578,56</t>
  </si>
  <si>
    <t>TUBO DE CONCRETO ARMADO PARA AGUAS PLUVIAIS, CLASSE PA-1, COM ENCAIXE PONTA E BOLSA, DIAMETRO NOMINAL DE 1500 MM</t>
  </si>
  <si>
    <t>838,21</t>
  </si>
  <si>
    <t>TUBO DE CONCRETO ARMADO PARA AGUAS PLUVIAIS, CLASSE PA-1, COM ENCAIXE PONTA E BOLSA, DIAMETRO NOMINAL DE 2000 MM</t>
  </si>
  <si>
    <t>2.322,68</t>
  </si>
  <si>
    <t>TUBO DE CONCRETO ARMADO PARA AGUAS PLUVIAIS, CLASSE PA-1, COM ENCAIXE PONTA E BOLSA, DIAMETRO NOMINAL DE 300 MM</t>
  </si>
  <si>
    <t>91,00</t>
  </si>
  <si>
    <t>TUBO DE CONCRETO ARMADO PARA AGUAS PLUVIAIS, CLASSE PA-1, COM ENCAIXE PONTA E BOLSA, DIAMETRO NOMINAL DE 400 MM</t>
  </si>
  <si>
    <t>102,68</t>
  </si>
  <si>
    <t>TUBO DE CONCRETO ARMADO PARA AGUAS PLUVIAIS, CLASSE PA-1, COM ENCAIXE PONTA E BOLSA, DIAMETRO NOMINAL DE 500 MM</t>
  </si>
  <si>
    <t>122,72</t>
  </si>
  <si>
    <t>TUBO DE CONCRETO ARMADO PARA AGUAS PLUVIAIS, CLASSE PA-1, COM ENCAIXE PONTA E BOLSA, DIAMETRO NOMINAL DE 700 MM</t>
  </si>
  <si>
    <t>270,83</t>
  </si>
  <si>
    <t>TUBO DE CONCRETO ARMADO PARA AGUAS PLUVIAIS, CLASSE PA-1, COM ENCAIXE PONTA E BOLSA, DIAMETRO NOMINAL DE 800 MM</t>
  </si>
  <si>
    <t>330,61</t>
  </si>
  <si>
    <t>TUBO DE CONCRETO ARMADO PARA AGUAS PLUVIAIS, CLASSE PA-1, COM ENCAIXE PONTA E BOLSA, DIAMETRO NOMINAL DE 900 MM</t>
  </si>
  <si>
    <t>379,86</t>
  </si>
  <si>
    <t>TUBO DE CONCRETO ARMADO PARA AGUAS PLUVIAIS, CLASSE PA-2, COM ENCAIXE PONTA E BOLSA, DIAMETRO NOMINAL DE 1000 MM</t>
  </si>
  <si>
    <t>425,78</t>
  </si>
  <si>
    <t>TUBO DE CONCRETO ARMADO PARA AGUAS PLUVIAIS, CLASSE PA-2, COM ENCAIXE PONTA E BOLSA, DIAMETRO NOMINAL DE 1100 MM</t>
  </si>
  <si>
    <t>587,75</t>
  </si>
  <si>
    <t>TUBO DE CONCRETO ARMADO PARA AGUAS PLUVIAIS, CLASSE PA-2, COM ENCAIXE PONTA E BOLSA, DIAMETRO NOMINAL DE 1200 MM</t>
  </si>
  <si>
    <t>624,48</t>
  </si>
  <si>
    <t>TUBO DE CONCRETO ARMADO PARA AGUAS PLUVIAIS, CLASSE PA-2, COM ENCAIXE PONTA E BOLSA, DIAMETRO NOMINAL DE 1500 MM</t>
  </si>
  <si>
    <t>896,65</t>
  </si>
  <si>
    <t>TUBO DE CONCRETO ARMADO PARA AGUAS PLUVIAIS, CLASSE PA-2, COM ENCAIXE PONTA E BOLSA, DIAMETRO NOMINAL DE 2000 MM</t>
  </si>
  <si>
    <t>2.604,80</t>
  </si>
  <si>
    <t>TUBO DE CONCRETO ARMADO PARA AGUAS PLUVIAIS, CLASSE PA-2, COM ENCAIXE PONTA E BOLSA, DIAMETRO NOMINAL DE 300 MM</t>
  </si>
  <si>
    <t>TUBO DE CONCRETO ARMADO PARA AGUAS PLUVIAIS, CLASSE PA-2, COM ENCAIXE PONTA E BOLSA, DIAMETRO NOMINAL DE 400 MM</t>
  </si>
  <si>
    <t>108,53</t>
  </si>
  <si>
    <t>TUBO DE CONCRETO ARMADO PARA AGUAS PLUVIAIS, CLASSE PA-2, COM ENCAIXE PONTA E BOLSA, DIAMETRO NOMINAL DE 500 MM</t>
  </si>
  <si>
    <t>TUBO DE CONCRETO ARMADO PARA AGUAS PLUVIAIS, CLASSE PA-2, COM ENCAIXE PONTA E BOLSA, DIAMETRO NOMINAL DE 600 MM</t>
  </si>
  <si>
    <t>172,40</t>
  </si>
  <si>
    <t>TUBO DE CONCRETO ARMADO PARA AGUAS PLUVIAIS, CLASSE PA-2, COM ENCAIXE PONTA E BOLSA, DIAMETRO NOMINAL DE 700 MM</t>
  </si>
  <si>
    <t>263,82</t>
  </si>
  <si>
    <t>TUBO DE CONCRETO ARMADO PARA AGUAS PLUVIAIS, CLASSE PA-2, COM ENCAIXE PONTA E BOLSA, DIAMETRO NOMINAL DE 800 MM</t>
  </si>
  <si>
    <t>TUBO DE CONCRETO ARMADO PARA AGUAS PLUVIAIS, CLASSE PA-2, COM ENCAIXE PONTA E BOLSA, DIAMETRO NOMINAL DE 900 MM</t>
  </si>
  <si>
    <t>384,04</t>
  </si>
  <si>
    <t>TUBO DE CONCRETO ARMADO PARA AGUAS PLUVIAIS, CLASSE PA-3, COM ENCAIXE PONTA E BOLSA, DIAMETRO NOMINAL DE 1000 MM</t>
  </si>
  <si>
    <t>TUBO DE CONCRETO ARMADO PARA AGUAS PLUVIAIS, CLASSE PA-3, COM ENCAIXE PONTA E BOLSA, DIAMETRO NOMINAL DE 1100 MM</t>
  </si>
  <si>
    <t>713,81</t>
  </si>
  <si>
    <t>TUBO DE CONCRETO ARMADO PARA AGUAS PLUVIAIS, CLASSE PA-3, COM ENCAIXE PONTA E BOLSA, DIAMETRO NOMINAL DE 1200 MM</t>
  </si>
  <si>
    <t>863,09</t>
  </si>
  <si>
    <t>TUBO DE CONCRETO ARMADO PARA AGUAS PLUVIAIS, CLASSE PA-3, COM ENCAIXE PONTA E BOLSA, DIAMETRO NOMINAL DE 1500 MM</t>
  </si>
  <si>
    <t>1.310,75</t>
  </si>
  <si>
    <t>TUBO DE CONCRETO ARMADO PARA AGUAS PLUVIAIS, CLASSE PA-3, COM ENCAIXE PONTA E BOLSA, DIAMETRO NOMINAL DE 400 MM</t>
  </si>
  <si>
    <t>158,62</t>
  </si>
  <si>
    <t>TUBO DE CONCRETO ARMADO PARA AGUAS PLUVIAIS, CLASSE PA-3, COM ENCAIXE PONTA E BOLSA, DIAMETRO NOMINAL DE 500 MM</t>
  </si>
  <si>
    <t>213,72</t>
  </si>
  <si>
    <t>TUBO DE CONCRETO ARMADO PARA AGUAS PLUVIAIS, CLASSE PA-3, COM ENCAIXE PONTA E BOLSA, DIAMETRO NOMINAL DE 600 MM</t>
  </si>
  <si>
    <t>258,81</t>
  </si>
  <si>
    <t>TUBO DE CONCRETO ARMADO PARA AGUAS PLUVIAIS, CLASSE PA-3, COM ENCAIXE PONTA E BOLSA, DIAMETRO NOMINAL DE 700 MM</t>
  </si>
  <si>
    <t>445,82</t>
  </si>
  <si>
    <t>TUBO DE CONCRETO ARMADO PARA AGUAS PLUVIAIS, CLASSE PA-3, COM ENCAIXE PONTA E BOLSA, DIAMETRO NOMINAL DE 800 MM</t>
  </si>
  <si>
    <t>464,52</t>
  </si>
  <si>
    <t>TUBO DE CONCRETO ARMADO PARA AGUAS PLUVIAIS, CLASSE PA-3, COM ENCAIXE PONTA E BOLSA, DIAMETRO NOMINAL DE 900 MM</t>
  </si>
  <si>
    <t>497,58</t>
  </si>
  <si>
    <t>TUBO DE CONCRETO ARMADO PARA ESGOTO SANITARIO, CLASSE EA-2, COM ENCAIXE PONTA E BOLSA, COM JUNTA ELASTICA, DIAMETRO NOMINAL DE 1000 MM</t>
  </si>
  <si>
    <t>778,10</t>
  </si>
  <si>
    <t>TUBO DE CONCRETO ARMADO PARA ESGOTO SANITARIO, CLASSE EA-2, COM ENCAIXE PONTA E BOLSA, COM JUNTA ELASTICA, DIAMETRO NOMINAL DE 300 MM</t>
  </si>
  <si>
    <t>162,80</t>
  </si>
  <si>
    <t>TUBO DE CONCRETO ARMADO PARA ESGOTO SANITARIO, CLASSE EA-2, COM ENCAIXE PONTA E BOLSA, COM JUNTA ELASTICA, DIAMETRO NOMINAL DE 400 MM</t>
  </si>
  <si>
    <t>166,97</t>
  </si>
  <si>
    <t>TUBO DE CONCRETO ARMADO PARA ESGOTO SANITARIO, CLASSE EA-2, COM ENCAIXE PONTA E BOLSA, COM JUNTA ELASTICA, DIAMETRO NOMINAL DE 500 MM</t>
  </si>
  <si>
    <t>308,90</t>
  </si>
  <si>
    <t>TUBO DE CONCRETO ARMADO PARA ESGOTO SANITARIO, CLASSE EA-2, COM ENCAIXE PONTA E BOLSA, COM JUNTA ELASTICA, DIAMETRO NOMINAL DE 600 MM</t>
  </si>
  <si>
    <t>379,03</t>
  </si>
  <si>
    <t>TUBO DE CONCRETO ARMADO PARA ESGOTO SANITARIO, CLASSE EA-2, COM ENCAIXE PONTA E BOLSA, COM JUNTA ELASTICA, DIAMETRO NOMINAL DE 700 MM</t>
  </si>
  <si>
    <t>495,08</t>
  </si>
  <si>
    <t>TUBO DE CONCRETO ARMADO PARA ESGOTO SANITARIO, CLASSE EA-2, COM ENCAIXE PONTA E BOLSA, COM JUNTA ELASTICA, DIAMETRO NOMINAL DE 800 MM</t>
  </si>
  <si>
    <t>506,01</t>
  </si>
  <si>
    <t>TUBO DE CONCRETO ARMADO PARA ESGOTO SANITARIO, CLASSE EA-2, COM ENCAIXE PONTA E BOLSA, COM JUNTA ELASTICA, DIAMETRO NOMINAL DE 900 MM</t>
  </si>
  <si>
    <t>767,24</t>
  </si>
  <si>
    <t>TUBO DE CONCRETO ARMADO PARA ESGOTO SANITARIO, CLASSE EA-3, COM ENCAIXE PONTA E BOLSA, COM JUNTA ELASTICA, DIAMETRO NOMINAL DE 1000 MM</t>
  </si>
  <si>
    <t>993,50</t>
  </si>
  <si>
    <t>TUBO DE CONCRETO ARMADO PARA ESGOTO SANITARIO, CLASSE EA-3, COM ENCAIXE PONTA E BOLSA, COM JUNTA ELASTICA, DIAMETRO NOMINAL DE 400 MM</t>
  </si>
  <si>
    <t>197,03</t>
  </si>
  <si>
    <t>TUBO DE CONCRETO ARMADO PARA ESGOTO SANITARIO, CLASSE EA-3, COM ENCAIXE PONTA E BOLSA, COM JUNTA ELASTICA, DIAMETRO NOMINAL DE 500 MM</t>
  </si>
  <si>
    <t>410,75</t>
  </si>
  <si>
    <t>TUBO DE CONCRETO ARMADO PARA ESGOTO SANITARIO, CLASSE EA-3, COM ENCAIXE PONTA E BOLSA, COM JUNTA ELASTICA, DIAMETRO NOMINAL DE 600 MM</t>
  </si>
  <si>
    <t>434,96</t>
  </si>
  <si>
    <t>TUBO DE CONCRETO ARMADO PARA ESGOTO SANITARIO, CLASSE EA-3, COM ENCAIXE PONTA E BOLSA, COM JUNTA ELASTICA, DIAMETRO NOMINAL DE 700 MM</t>
  </si>
  <si>
    <t>567,71</t>
  </si>
  <si>
    <t>TUBO DE CONCRETO ARMADO PARA ESGOTO SANITARIO, CLASSE EA-3, COM ENCAIXE PONTA E BOLSA, COM JUNTA ELASTICA, DIAMETRO NOMINAL DE 800 MM</t>
  </si>
  <si>
    <t>621,98</t>
  </si>
  <si>
    <t>TUBO DE CONCRETO ARMADO PARA ESGOTO SANITARIO, CLASSE EA-3, COM ENCAIXE PONTA E BOLSA, COM JUNTA ELASTICA, DIAMETRO NOMINAL DE 900 MM</t>
  </si>
  <si>
    <t>880,79</t>
  </si>
  <si>
    <t>TUBO DE CONCRETO SIMPLES PARA AGUAS PLUVIAIS, CLASSE PS1, COM ENCAIXE MACHO E FEMEA, DIAMETRO NOMINAL DE 200 MM</t>
  </si>
  <si>
    <t>25,86</t>
  </si>
  <si>
    <t>TUBO DE CONCRETO SIMPLES PARA AGUAS PLUVIAIS, CLASSE PS1, COM ENCAIXE MACHO E FEMEA, DIAMETRO NOMINAL DE 300 MM</t>
  </si>
  <si>
    <t>36,21</t>
  </si>
  <si>
    <t>TUBO DE CONCRETO SIMPLES PARA AGUAS PLUVIAIS, CLASSE PS1, COM ENCAIXE MACHO E FEMEA, DIAMETRO NOMINAL DE 400 MM</t>
  </si>
  <si>
    <t>50,55</t>
  </si>
  <si>
    <t>TUBO DE CONCRETO SIMPLES PARA AGUAS PLUVIAIS, CLASSE PS1, COM ENCAIXE MACHO E FEMEA, DIAMETRO NOMINAL DE 500 MM</t>
  </si>
  <si>
    <t>73,47</t>
  </si>
  <si>
    <t>TUBO DE CONCRETO SIMPLES PARA AGUAS PLUVIAIS, CLASSE PS1, COM ENCAIXE MACHO E FEMEA, DIAMETRO NOMINAL DE 600 MM</t>
  </si>
  <si>
    <t>84,61</t>
  </si>
  <si>
    <t>TUBO DE CONCRETO SIMPLES PARA AGUAS PLUVIAIS, CLASSE PS1, COM ENCAIXE PONTA E BOLSA, DIAMETRO NOMINAL DE 200 MM</t>
  </si>
  <si>
    <t>TUBO DE CONCRETO SIMPLES PARA AGUAS PLUVIAIS, CLASSE PS1, COM ENCAIXE PONTA E BOLSA, DIAMETRO NOMINAL DE 300 MM</t>
  </si>
  <si>
    <t>43,50</t>
  </si>
  <si>
    <t>TUBO DE CONCRETO SIMPLES PARA AGUAS PLUVIAIS, CLASSE PS1, COM ENCAIXE PONTA E BOLSA, DIAMETRO NOMINAL DE 400 MM</t>
  </si>
  <si>
    <t>51,40</t>
  </si>
  <si>
    <t>TUBO DE CONCRETO SIMPLES PARA AGUAS PLUVIAIS, CLASSE PS1, COM ENCAIXE PONTA E BOLSA, DIAMETRO NOMINAL DE 500 MM</t>
  </si>
  <si>
    <t>76,50</t>
  </si>
  <si>
    <t>TUBO DE CONCRETO SIMPLES PARA AGUAS PLUVIAIS, CLASSE PS1, COM ENCAIXE PONTA E BOLSA, DIAMETRO NOMINAL DE 600 MM</t>
  </si>
  <si>
    <t>91,58</t>
  </si>
  <si>
    <t>TUBO DE CONCRETO SIMPLES PARA AGUAS PLUVIAIS, CLASSE PS2, COM ENCAIXE PONTA E BOLSA, DIAMETRO NOMINAL DE 200 MM</t>
  </si>
  <si>
    <t>32,45</t>
  </si>
  <si>
    <t>TUBO DE CONCRETO SIMPLES PARA AGUAS PLUVIAIS, CLASSE PS2, COM ENCAIXE PONTA E BOLSA, DIAMETRO NOMINAL DE 300 MM</t>
  </si>
  <si>
    <t>51,14</t>
  </si>
  <si>
    <t>TUBO DE CONCRETO SIMPLES PARA AGUAS PLUVIAIS, CLASSE PS2, COM ENCAIXE PONTA E BOLSA, DIAMETRO NOMINAL DE 400 MM</t>
  </si>
  <si>
    <t>56,43</t>
  </si>
  <si>
    <t>TUBO DE CONCRETO SIMPLES PARA AGUAS PLUVIAIS, CLASSE PS2, COM ENCAIXE PONTA E BOLSA, DIAMETRO NOMINAL DE 500 MM</t>
  </si>
  <si>
    <t>TUBO DE CONCRETO SIMPLES PARA AGUAS PLUVIAIS, CLASSE PS2, COM ENCAIXE PONTA E BOLSA, DIAMETRO NOMINAL DE 600 MM</t>
  </si>
  <si>
    <t>94,52</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</si>
  <si>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</si>
  <si>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</si>
  <si>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99,93</t>
  </si>
  <si>
    <t>TUBO DE CONCRETO SIMPLES PARA ESGOTO SANITARIO, CLASSE ES, COM ENCAIXE PONTA E BOLSA, COM JUNTA ELASTICA, DIAMETRO NOMINAL DE 600 MM</t>
  </si>
  <si>
    <t>135,20</t>
  </si>
  <si>
    <t>TUBO DE CONCRETO SIMPLES POROSO PARA DRENAGEM (DRENO POROSO), COM ENCAIXE MACHO E FEMEA, DIAMETRO NOMINAL DE 200 MM</t>
  </si>
  <si>
    <t>27,04</t>
  </si>
  <si>
    <t>TUBO DE CONCRETO SIMPLES POROSO PARA DRENAGEM (DRENO POROSO), COM ENCAIXE MACHO E FEMEA, DIAMETRO NOMINAL DE 300 MM</t>
  </si>
  <si>
    <t>35,27</t>
  </si>
  <si>
    <t>TUBO DE DESCARGA, TIPO BENGALA, PARA LIGACAO CAIXA DE DESCARGA - EMBUTIR, PVC,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</si>
  <si>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</si>
  <si>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</si>
  <si>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</si>
  <si>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</si>
  <si>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</si>
  <si>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4,29</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</si>
  <si>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</si>
  <si>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</si>
  <si>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</si>
  <si>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</si>
  <si>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</si>
  <si>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</si>
  <si>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</si>
  <si>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</si>
  <si>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</si>
  <si>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</si>
  <si>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6.092,53</t>
  </si>
  <si>
    <t>TUBO DE POLIETILENO DE ALTA DENSIDADE, PEAD, PE-80, DE = 110 MM X 10,0 MM PAREDE, ( SDR 11 - PN 12,5 ) PARA REDE DE AGUA OU ESGOTO (NBR 15561)</t>
  </si>
  <si>
    <t>149,32</t>
  </si>
  <si>
    <t>TUBO DE POLIETILENO DE ALTA DENSIDADE, PEAD, PE-80, DE = 1200 MM X 37,2 MM PAREDE ( SDR 32,25 - PN 04 ) PARA REDE DE AGUA OU ESGOTO (NBR 15561)</t>
  </si>
  <si>
    <t>10.685,38</t>
  </si>
  <si>
    <t>TUBO DE POLIETILENO DE ALTA DENSIDADE, PEAD, PE-80, DE = 1400 MM X 42,9 MM PAREDE, (SDR 32,25 - PN 04 ) PARA REDE DE AGUA OU ESGOTO (NBR 15561)</t>
  </si>
  <si>
    <t>14.580,61</t>
  </si>
  <si>
    <t>TUBO DE POLIETILENO DE ALTA DENSIDADE, PEAD, PE-80, DE = 160 MM X 14,6 MM PAREDE, (SDR 11 - PN 12,5 ) PARA REDE DE AGUA OU ESGOTO (NBR 15561)</t>
  </si>
  <si>
    <t>320,52</t>
  </si>
  <si>
    <t>TUBO DE POLIETILENO DE ALTA DENSIDADE, PEAD, PE-80, DE = 1600 MM X 49,0 MM PAREDE, ( SDR 32,25 - PN 04 ) PARA REDE DE AGUA OU ESGOTO (NBR 15561)</t>
  </si>
  <si>
    <t>13.831,44</t>
  </si>
  <si>
    <t>TUBO DE POLIETILENO DE ALTA DENSIDADE, PEAD, PE-80, DE = 900 MM X 34,7 MM PAREDE, ( SDR 26 - PN 05 ) PARA REDE DE AGUA OU ESGOTO (NBR 15561)</t>
  </si>
  <si>
    <t>5.525,89</t>
  </si>
  <si>
    <t>TUBO DE POLIETILENO DE ALTA DENSIDADE, PEAD, PE-80, DE= 200 MM X 18,2 MM PAREDE, ( SDR 11 - PN 12,5 ) PARA REDE DE AGUA OU ESGOTO (NBR 15561)</t>
  </si>
  <si>
    <t>499,64</t>
  </si>
  <si>
    <t>TUBO DE POLIETILENO DE ALTA DENSIDADE, PEAD, PE-80, DE= 315 MM X 28,7 MM PAREDE, ( SDR 11 - PN 12,5 ) PARA REDE DE AGUA OU ESGOTO (NBR 15561)</t>
  </si>
  <si>
    <t>1.224,26</t>
  </si>
  <si>
    <t>TUBO DE POLIETILENO DE ALTA DENSIDADE, PEAD, PE-80, DE= 400 MM X 36,4 MM PAREDE, ( SDR 11 - PN 12,5 ) PARA REDE DE AGUA OU ESGOTO (NBR 15561)</t>
  </si>
  <si>
    <t>1.971,84</t>
  </si>
  <si>
    <t>TUBO DE POLIETILENO DE ALTA DENSIDADE, PEAD, PE-80, DE= 50 MM X 4,6 MM PAREDE, (SDR 11 - PN 12,5) PARA REDE DE AGUA OU ESGOTO (NBR 15561)</t>
  </si>
  <si>
    <t>31,81</t>
  </si>
  <si>
    <t>TUBO DE POLIETILENO DE ALTA DENSIDADE, PEAD, PE-80, DE= 500 MM X 45,5 MM PAREDE, ( SDR 11 - PN 12,5 ) PARA REDE DE AGUA OU ESGOTO (NBR 15561)</t>
  </si>
  <si>
    <t>3.461,82</t>
  </si>
  <si>
    <t>TUBO DE POLIETILENO DE ALTA DENSIDADE, PEAD, PE-80, DE= 630 MM X 57,3 MM PAREDE (SDR 11 - PN 12,5 ) PARA REDE DE AGUA OU ESGOTO (NBR 15561)</t>
  </si>
  <si>
    <t>5.148,70</t>
  </si>
  <si>
    <t>TUBO DE POLIETILENO DE ALTA DENSIDADE, PEAD, PE-80, DE= 730 MM X 34,1 MM PAREDE, ( SDR 21 - PN 06 ) PARA REDE DE AGUA OU ESGOTO (NBR 15561)</t>
  </si>
  <si>
    <t>2.581,94</t>
  </si>
  <si>
    <t>TUBO DE POLIETILENO DE ALTA DENSIDADE, PEAD, PE-80, DE= 75 MM X 6,9 MM PAREDE, ( SRD 11 - PN 12,5 ) PARA REDE DE AGUA OU ESGOTO (NBR 15561)</t>
  </si>
  <si>
    <t>71,14</t>
  </si>
  <si>
    <t>TUBO DE POLIETILENO DE ALTA DENSIDADE, PEAD, PE-80, DE= 800 MM X 30,8 MM PAREDE, ( SDR 26 - PN 05 ) PARA REDE DE AGUA OU ESGOTO (NBR 15561)</t>
  </si>
  <si>
    <t>3.368,57</t>
  </si>
  <si>
    <t>TUBO DE PVC, PBL, TIPO LEVE, DN = 125 MM,  PARA VENTILACAO</t>
  </si>
  <si>
    <t>TUBO DE PVC, PBL, TIPO LEVE, DN = 250 MM,  PARA VENTILACAO</t>
  </si>
  <si>
    <t>79,61</t>
  </si>
  <si>
    <t>TUBO DE PVC, PBL, TIPO LEVE, DN = 300 MM,  PARA VENTILACAO</t>
  </si>
  <si>
    <t>103,69</t>
  </si>
  <si>
    <t>TUBO DE PVC, PBL, TIPO LEVE, DN = 400 MM,  PARA VENTILACAO</t>
  </si>
  <si>
    <t>247,50</t>
  </si>
  <si>
    <t>TUBO DE REVESTIMENTO, EM ACO, CORPO SCHEDULE 40, PONTEIRA SCHEDULE 80, ROSQUEAVEL E SEGMENTADO PARA PERFURACAO, DIAMETRO 10'' (310 MM)</t>
  </si>
  <si>
    <t>2.941,39</t>
  </si>
  <si>
    <t>TUBO DE REVESTIMENTO, EM ACO, CORPO SCHEDULE 40, PONTEIRA SCHEDULE 80, ROSQUEAVEL E SEGMENTADO PARA PERFURACAO, DIAMETRO 12" (320 MM)</t>
  </si>
  <si>
    <t>3.607,32</t>
  </si>
  <si>
    <t>TUBO DE REVESTIMENTO, EM ACO, CORPO SCHEDULE 40, PONTEIRA SCHEDULE 80, ROSQUEAVEL E SEGMENTADO PARA PERFURACAO, DIAMETRO 14'' (400 MM)</t>
  </si>
  <si>
    <t>4.181,18</t>
  </si>
  <si>
    <t>TUBO DE REVESTIMENTO, EM ACO, CORPO SCHEDULE 40, PONTEIRA SCHEDULE 80, ROSQUEAVEL E SEGMENTADO PARA PERFURACAO, DIAMETRO 16'' (450 MM)</t>
  </si>
  <si>
    <t>5.522,75</t>
  </si>
  <si>
    <t>TUBO DE REVESTIMENTO, EM ACO, CORPO SCHEDULE 40, PONTEIRA SCHEDULE 80, ROSQUEAVEL E SEGMENTADO PARA PERFURACAO, DIAMETRO 4'' (450 MM)</t>
  </si>
  <si>
    <t>978,89</t>
  </si>
  <si>
    <t>TUBO DE REVESTIMENTO, EM ACO, CORPO SCHEDULE 40, PONTEIRA SCHEDULE 80, ROSQUEAVEL E SEGMENTADO PARA PERFURACAO, DIAMETRO 6'' (200 MM)</t>
  </si>
  <si>
    <t>1.363,33</t>
  </si>
  <si>
    <t>TUBO DE REVESTIMENTO, EM ACO, CORPO SCHEDULE 40, PONTEIRA SCHEDULE 80, ROSQUEAVEL E SEGMENTADO PARA PERFURACAO, DIAMETRO 8'' (450 MM)</t>
  </si>
  <si>
    <t>1.941,31</t>
  </si>
  <si>
    <t>TUBO DRENO, CORRUGADO, ESPIRALADO, FLEXIVEL, PERFURADO, EM POLIETILENO DE ALTA DENSIDADE (PEAD), DN *160* MM, (6") PARA DRENAGEM - EM BARRA (NORMA DNIT 093/2006 - EM)</t>
  </si>
  <si>
    <t>22,78</t>
  </si>
  <si>
    <t>TUBO DRENO, CORRUGADO, ESPIRALADO, FLEXIVEL, PERFURADO, EM POLIETILENO DE ALTA DENSIDADE (PEAD), DN *200* MM, (8") PARA DRENAGEM - EM BARRA (NORMA DNIT 093/2006 - EM)</t>
  </si>
  <si>
    <t>39,16</t>
  </si>
  <si>
    <t>TUBO DRENO, CORRUGADO, ESPIRALADO, FLEXIVEL, PERFURADO, EM POLIETILENO DE ALTA DENSIDADE (PEAD), DN 100 MM, (4") PARA DRENAGEM - EM ROLO (NORMA DNIT 093/2006 - E.M)</t>
  </si>
  <si>
    <t>11,03</t>
  </si>
  <si>
    <t>TUBO DRENO, CORRUGADO, ESPIRALADO, FLEXIVEL, PERFURADO, EM POLIETILENO DE ALTA DENSIDADE (PEAD), DN 65 MM, (2 1/2") PARA DRENAGEM - EM ROLO (NORMA DNIT 093/2006 - EM)</t>
  </si>
  <si>
    <t>6,88</t>
  </si>
  <si>
    <t>TUBO MONOCAMADA PEX, DN 16 MM</t>
  </si>
  <si>
    <t>TUBO MONOCAMADA PEX, DN 20 MM</t>
  </si>
  <si>
    <t>TUBO MONOCAMADA PEX, DN 25 MM</t>
  </si>
  <si>
    <t>TUBO MONOCAMADA PEX, DN 32 MM</t>
  </si>
  <si>
    <t>TUBO MULTICAMADA PEX, DN *26* MM, PARA INSTALACOES A GAS (AMARELO)</t>
  </si>
  <si>
    <t>22,67</t>
  </si>
  <si>
    <t>TUBO MULTICAMADA PEX, DN 16 MM, PARA INSTALACOES A GAS (AMARELO)</t>
  </si>
  <si>
    <t>9,99</t>
  </si>
  <si>
    <t>TUBO MULTICAMADA PEX, DN 20 MM, PARA INSTALACOES A GAS (AMARELO)</t>
  </si>
  <si>
    <t>16,37</t>
  </si>
  <si>
    <t>TUBO MULTICAMADA PEX, DN 32 MM, PARA INSTALACOES A GAS (AMARELO)</t>
  </si>
  <si>
    <t>31,61</t>
  </si>
  <si>
    <t>TUBO PPR PN 20, DN 20 MM, PARA AGUA QUENTE PREDIAL</t>
  </si>
  <si>
    <t>8,47</t>
  </si>
  <si>
    <t>TUBO PPR PN 20, DN 25 MM, PARA AGUA QUENTE PREDIAL</t>
  </si>
  <si>
    <t>TUBO PPR, CLASSE PN 12, DN 110 MM</t>
  </si>
  <si>
    <t>174,85</t>
  </si>
  <si>
    <t>TUBO PPR, CLASSE PN 12, DN 32 MM</t>
  </si>
  <si>
    <t>TUBO PPR, CLASSE PN 12, DN 40 MM</t>
  </si>
  <si>
    <t>21,94</t>
  </si>
  <si>
    <t>TUBO PPR, CLASSE PN 12, DN 50 MM</t>
  </si>
  <si>
    <t>TUBO PPR, CLASSE PN 12, DN 63 MM</t>
  </si>
  <si>
    <t>42,32</t>
  </si>
  <si>
    <t>TUBO PPR, CLASSE PN 12, DN 75 MM</t>
  </si>
  <si>
    <t>70,53</t>
  </si>
  <si>
    <t>TUBO PPR, CLASSE PN 12, DN 90 MM</t>
  </si>
  <si>
    <t>98,91</t>
  </si>
  <si>
    <t>TUBO PPR, CLASSE PN 25, DN 110 MM, PARA AGUA QUENTE E FRIA PREDIAL</t>
  </si>
  <si>
    <t>199,05</t>
  </si>
  <si>
    <t>TUBO PPR, CLASSE PN 25, DN 20 MM, PARA AGUA QUENTE E FRIA PREDIAL</t>
  </si>
  <si>
    <t>TUBO PPR, CLASSE PN 25, DN 25 MM, PARA AGUA QUENTE E FRIA PREDIAL</t>
  </si>
  <si>
    <t>TUBO PPR, CLASSE PN 25, DN 32 MM, PARA AGUA QUENTE E FRIA PREDIAL</t>
  </si>
  <si>
    <t>19,21</t>
  </si>
  <si>
    <t>TUBO PPR, CLASSE PN 25, DN 40 MM, PARA AGUA QUENTE E FRIA PREDIAL</t>
  </si>
  <si>
    <t>TUBO PPR, CLASSE PN 25, DN 50 MM, PARA AGUA QUENTE E FRIA PREDIAL</t>
  </si>
  <si>
    <t>38,71</t>
  </si>
  <si>
    <t>TUBO PPR, CLASSE PN 25, DN 63 MM, PARA AGUA QUENTE E FRIA PREDIAL</t>
  </si>
  <si>
    <t>51,32</t>
  </si>
  <si>
    <t>TUBO PPR, CLASSE PN 25, DN 75 MM, PARA AGUA QUENTE E FRIA PREDIAL</t>
  </si>
  <si>
    <t>98,98</t>
  </si>
  <si>
    <t>TUBO PPR, CLASSE PN 25, DN 90 MM, PARA AGUA QUENTE E FRIA PREDIAL</t>
  </si>
  <si>
    <t>146,52</t>
  </si>
  <si>
    <t>TUBO PVC  SERIE NORMAL, DN 150 MM, PARA ESGOTO  PREDIAL (NBR 5688)</t>
  </si>
  <si>
    <t>37,91</t>
  </si>
  <si>
    <t>TUBO PVC  SERIE NORMAL, DN 40 MM, PARA ESGOTO  PREDIAL (NBR 5688)</t>
  </si>
  <si>
    <t>5,34</t>
  </si>
  <si>
    <t>TUBO PVC CORRUGADO, PAREDE DUPLA, JE, DN 150 MM, REDE COLETORA ESGOTO</t>
  </si>
  <si>
    <t>61,58</t>
  </si>
  <si>
    <t>TUBO PVC CORRUGADO, PAREDE DUPLA, JE, DN 200 MM, REDE COLETORA ESGOTO</t>
  </si>
  <si>
    <t>100,77</t>
  </si>
  <si>
    <t>TUBO PVC CORRUGADO, PAREDE DUPLA, JE, DN 250 MM, REDE COLETORA ESGOTO</t>
  </si>
  <si>
    <t>166,69</t>
  </si>
  <si>
    <t>TUBO PVC CORRUGADO, PAREDE DUPLA, JE, DN 300 MM, REDE COLETORA ESGOTO</t>
  </si>
  <si>
    <t>232,29</t>
  </si>
  <si>
    <t>TUBO PVC CORRUGADO, PAREDE DUPLA, JE, DN 350 MM, REDE COLETORA ESGOTO</t>
  </si>
  <si>
    <t>327,77</t>
  </si>
  <si>
    <t>TUBO PVC CORRUGADO, PAREDE DUPLA, JE, DN 400 MM, REDE COLETORA ESGOTO</t>
  </si>
  <si>
    <t>380,05</t>
  </si>
  <si>
    <t>TUBO PVC DE REVESTIMENTO GEOMECANICO NERVURADO REFORCADO, DN = 150 MM, COMPRIMENTO = 2 M</t>
  </si>
  <si>
    <t>143,38</t>
  </si>
  <si>
    <t>TUBO PVC DE REVESTIMENTO GEOMECANICO NERVURADO REFORCADO, DN = 200 MM, COMPRIMENTO = 2 M</t>
  </si>
  <si>
    <t>254,97</t>
  </si>
  <si>
    <t>TUBO PVC DE REVESTIMENTO GEOMECANICO NERVURADO STANDARD, DN = 154 MM, COMPRIMENTO = 2 M</t>
  </si>
  <si>
    <t>111,71</t>
  </si>
  <si>
    <t>TUBO PVC DE REVESTIMENTO GEOMECANICO NERVURADO STANDARD, DN = 206 MM, COMPRIMENTO = 2 M</t>
  </si>
  <si>
    <t>193,72</t>
  </si>
  <si>
    <t>TUBO PVC DE REVESTIMENTO GEOMECANICO NERVURADO STANDARD, DN = 250 MM, COMPRIMENTO = 2 M</t>
  </si>
  <si>
    <t>324,01</t>
  </si>
  <si>
    <t>TUBO PVC DEFOFO, JEI, 1 MPA, DN 100 MM, PARA REDE DE AGUA (NBR 7665)</t>
  </si>
  <si>
    <t>53,57</t>
  </si>
  <si>
    <t>TUBO PVC DEFOFO, JEI, 1 MPA, DN 150 MM, PARA REDE DE  AGUA (NBR 7665)</t>
  </si>
  <si>
    <t>144,16</t>
  </si>
  <si>
    <t>TUBO PVC DEFOFO, JEI, 1 MPA, DN 200 MM, PARA REDE DE AGUA (NBR 7665)</t>
  </si>
  <si>
    <t>244,31</t>
  </si>
  <si>
    <t>TUBO PVC DEFOFO, JEI, 1 MPA, DN 250 MM, PARA REDE DE AGUA (NBR 7665)</t>
  </si>
  <si>
    <t>371,93</t>
  </si>
  <si>
    <t>TUBO PVC DEFOFO, JEI, 1 MPA, DN 300 MM, PARA REDE DE AGUA (NBR 7665)</t>
  </si>
  <si>
    <t>528,14</t>
  </si>
  <si>
    <t>TUBO PVC PBA JEI, CLASSE 12, DN 100 MM, PARA REDE DE AGUA (NBR 5647)</t>
  </si>
  <si>
    <t>64,20</t>
  </si>
  <si>
    <t>TUBO PVC PBA JEI, CLASSE 12, DN 50 MM, PARA REDE DE AGUA (NBR 5647)</t>
  </si>
  <si>
    <t>19,02</t>
  </si>
  <si>
    <t>TUBO PVC PBA JEI, CLASSE 12, DN 75 MM, PARA REDE DE AGUA (NBR 5647)</t>
  </si>
  <si>
    <t>39,50</t>
  </si>
  <si>
    <t>TUBO PVC PBA JEI, CLASSE 15, DN 100 MM, PARA REDE DE AGUA (NBR 5647)</t>
  </si>
  <si>
    <t>77,01</t>
  </si>
  <si>
    <t>TUBO PVC PBA JEI, CLASSE 15, DN 50 MM, PARA REDE DE AGUA (NBR 5647)</t>
  </si>
  <si>
    <t>23,47</t>
  </si>
  <si>
    <t>TUBO PVC PBA JEI, CLASSE 15, DN 75 MM, PARA REDE DE AGUA (NBR 5647)</t>
  </si>
  <si>
    <t>TUBO PVC PBA JEI, CLASSE 20, DN 100 MM, PARA REDE DE AGUA (NBR 5647)</t>
  </si>
  <si>
    <t>96,30</t>
  </si>
  <si>
    <t>TUBO PVC PBA JEI, CLASSE 20, DN 50 MM, PARA REDE DE AGUA (NBR 5647)</t>
  </si>
  <si>
    <t>28,85</t>
  </si>
  <si>
    <t>TUBO PVC PBA JEI, CLASSE 20, DN 75 MM, PARA REDE DE AGUA (NBR 5647)</t>
  </si>
  <si>
    <t>58,17</t>
  </si>
  <si>
    <t>TUBO PVC ROSCAVEL, 3/4",  AGUA FRIA PREDIAL</t>
  </si>
  <si>
    <t>TUBO PVC SERIE NORMAL, DN 50 MM, PARA ESGOTO PREDIAL (NBR 5688)</t>
  </si>
  <si>
    <t>9,10</t>
  </si>
  <si>
    <t>TUBO PVC SERIE NORMAL, DN 75 MM, PARA ESGOTO PREDIAL (NBR 5688)</t>
  </si>
  <si>
    <t>TUBO PVC, FLEXIVEL, CORRUGADO, PERFURADO, DN 110 MM, PARA DRENAGEM, SISTEMA IRRIGACAO</t>
  </si>
  <si>
    <t>12,80</t>
  </si>
  <si>
    <t>TUBO PVC, FLEXIVEL, CORRUGADO, PERFURADO, DN 65 MM, PARA DRENAGEM, SISTEMA IRRIGACAO</t>
  </si>
  <si>
    <t>TUBO PVC, RIGIDO, CORRUGADO, PERFURADO, DN 150 MM, PARA DRENAGEM, SISTEMA IRRIGACAO</t>
  </si>
  <si>
    <t>35,63</t>
  </si>
  <si>
    <t>TUBO PVC, ROSCAVEL,  2 1/2", AGUA FRIA PREDIAL</t>
  </si>
  <si>
    <t>77,43</t>
  </si>
  <si>
    <t>TUBO PVC, ROSCAVEL,  2", PARA AGUA FRIA PREDIAL</t>
  </si>
  <si>
    <t>49,71</t>
  </si>
  <si>
    <t>TUBO PVC, ROSCAVEL, 1 1/2",  AGUA FRIA PREDIAL</t>
  </si>
  <si>
    <t>35,08</t>
  </si>
  <si>
    <t>TUBO PVC, ROSCAVEL, 1 1/4", AGUA FRIA PREDIAL</t>
  </si>
  <si>
    <t>28,19</t>
  </si>
  <si>
    <t>TUBO PVC, ROSCAVEL, 1/2", AGUA FRIA PREDIAL</t>
  </si>
  <si>
    <t>7,58</t>
  </si>
  <si>
    <t>TUBO PVC, ROSCAVEL, 1", AGUA FRIA PREDIAL</t>
  </si>
  <si>
    <t>20,82</t>
  </si>
  <si>
    <t>TUBO PVC, ROSCAVEL, 3", AGUA FRIA PREDIAL</t>
  </si>
  <si>
    <t>100,14</t>
  </si>
  <si>
    <t>TUBO PVC, ROSCAVEL, 4",  AGUA FRIA PREDIAL</t>
  </si>
  <si>
    <t>120,90</t>
  </si>
  <si>
    <t>TUBO PVC, ROSCAVEL, 5",  AGUA FRIA PREDIAL</t>
  </si>
  <si>
    <t>173,87</t>
  </si>
  <si>
    <t>TUBO PVC, ROSCAVEL, 6",  AGUA FRIA PREDIAL</t>
  </si>
  <si>
    <t>182,28</t>
  </si>
  <si>
    <t>TUBO PVC, SERIE R, DN 100 MM, PARA ESGOTO OU AGUAS PLUVIAIS PREDIAIS (NBR 5688)</t>
  </si>
  <si>
    <t>36,57</t>
  </si>
  <si>
    <t>TUBO PVC, SERIE R, DN 150 MM, PARA ESGOTO OU AGUAS PLUVIAIS PREDIAIS (NBR 5688)</t>
  </si>
  <si>
    <t>74,34</t>
  </si>
  <si>
    <t>TUBO PVC, SERIE R, DN 40 MM, PARA ESGOTO OU AGUAS PLUVIAIS PREDIAIS (NBR 5688)</t>
  </si>
  <si>
    <t>12,77</t>
  </si>
  <si>
    <t>TUBO PVC, SERIE R, DN 50 MM, PARA ESGOTO OU AGUAS PLUVIAIS PREDIAIS (NBR 5688)</t>
  </si>
  <si>
    <t>TUBO PVC, SERIE R, DN 75 MM, PARA ESGOTO OU AGUAS PLUVIAIS PREDIAIS (NBR 5688)</t>
  </si>
  <si>
    <t>TUBO PVC, SOLDAVEL, DN 110 MM, AGUA FRIA (NBR-5648)</t>
  </si>
  <si>
    <t>84,43</t>
  </si>
  <si>
    <t>TUBO PVC, SOLDAVEL, DN 20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</si>
  <si>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</si>
  <si>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</si>
  <si>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</si>
  <si>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</si>
  <si>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</si>
  <si>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42,12</t>
  </si>
  <si>
    <t>TUBO PVC, SOLDAVEL, DN 85 MM, AGUA FRIA (NBR-5648)</t>
  </si>
  <si>
    <t>52,63</t>
  </si>
  <si>
    <t>TUBO 26" EM CHAPA PRETA, E= 3/16", 147 KG/6 M</t>
  </si>
  <si>
    <t>2.776,11</t>
  </si>
  <si>
    <t>TUBO 30" EM CHAPA PRETA, E= 1/4", 175 KG/6 M</t>
  </si>
  <si>
    <t>3.538,88</t>
  </si>
  <si>
    <t>TUBO 30" EM CHAPA PRETA, E= 3/8", 177 KG/6 M</t>
  </si>
  <si>
    <t>3.579,32</t>
  </si>
  <si>
    <t>UNIAO COM ASSENTO CONICO DE BRONZE, DIAMETRO 1/2"</t>
  </si>
  <si>
    <t>UNIAO COM ASSENTO CONICO DE BRONZE, DIAMETRO 1"</t>
  </si>
  <si>
    <t>47,95</t>
  </si>
  <si>
    <t>UNIAO COM ASSENTO CONICO DE BRONZE, DIAMETRO 2 1/2"</t>
  </si>
  <si>
    <t>199,04</t>
  </si>
  <si>
    <t>UNIAO COM ASSENTO CONICO DE BRONZE, DIAMETRO 2'</t>
  </si>
  <si>
    <t>127,75</t>
  </si>
  <si>
    <t>UNIAO COM ASSENTO CONICO DE BRONZE, DIAMETRO 3/4"</t>
  </si>
  <si>
    <t>42,79</t>
  </si>
  <si>
    <t>UNIAO COM ASSENTO CONICO DE BRONZE, DIAMETRO 3"</t>
  </si>
  <si>
    <t>321,85</t>
  </si>
  <si>
    <t>UNIAO COM ASSENTO CONICO DE BRONZE, DIAMETRO 4"</t>
  </si>
  <si>
    <t>547,73</t>
  </si>
  <si>
    <t>UNIAO COM ASSENTO CONICO DE FERRO LONGO (MACHO-FEMEA), DIAMETRO 1 1/2"</t>
  </si>
  <si>
    <t>112,65</t>
  </si>
  <si>
    <t>UNIAO COM ASSENTO CONICO DE FERRO LONGO (MACHO-FEMEA), DIAMETRO 1/2"</t>
  </si>
  <si>
    <t>UNIAO COM ASSENTO CONICO DE FERRO LONGO (MACHO-FEMEA), DIAMETRO 1"</t>
  </si>
  <si>
    <t>71,71</t>
  </si>
  <si>
    <t>UNIAO COM ASSENTO CONICO DE FERRO LONGO (MACHO-FEMEA), DIAMETRO 2 1/2"</t>
  </si>
  <si>
    <t>221,94</t>
  </si>
  <si>
    <t>UNIAO COM ASSENTO CONICO DE FERRO LONGO (MACHO-FEMEA), DIAMETRO 2"</t>
  </si>
  <si>
    <t>179,24</t>
  </si>
  <si>
    <t>UNIAO COM ASSENTO CONICO DE FERRO LONGO (MACHO-FEMEA), DIAMETRO 3/4"</t>
  </si>
  <si>
    <t>57,53</t>
  </si>
  <si>
    <t>UNIAO COM ASSENTO CONICO DE FERRO LONGO (MACHO-FEMEA), DIAMETRO 3'</t>
  </si>
  <si>
    <t>324,38</t>
  </si>
  <si>
    <t>UNIAO COM ASSENTO CONICO DE FERRO LONGO (MACHO-FEMEA), DIAMETRO 4"</t>
  </si>
  <si>
    <t>409,76</t>
  </si>
  <si>
    <t>UNIAO COM FLANGE PPR, DN 40 MM, PARA AGUA QUENTE PREDIAL</t>
  </si>
  <si>
    <t>150,68</t>
  </si>
  <si>
    <t>UNIAO DE FERRO GALVANIZADO, COM ASSENTO CONICO DE BRONZE, DE 1 1/2"</t>
  </si>
  <si>
    <t>73,83</t>
  </si>
  <si>
    <t>UNIAO DE FERRO GALVANIZADO, COM ASSENTO CONICO DE BRONZE, DE 1 1/4"</t>
  </si>
  <si>
    <t>71,37</t>
  </si>
  <si>
    <t>UNIAO DE FERRO GALVANIZADO, COM ROSCA BSP, COM ASSENTO PLANO, DE 1 1/2"</t>
  </si>
  <si>
    <t>UNIAO DE FERRO GALVANIZADO, COM ROSCA BSP, COM ASSENTO PLANO, DE 1 1/4"</t>
  </si>
  <si>
    <t>42,77</t>
  </si>
  <si>
    <t>UNIAO DE FERRO GALVANIZADO, COM ROSCA BSP, COM ASSENTO PLANO, DE 1/2"</t>
  </si>
  <si>
    <t>18,66</t>
  </si>
  <si>
    <t>UNIAO DE FERRO GALVANIZADO, COM ROSCA BSP, COM ASSENTO PLANO, DE 1"</t>
  </si>
  <si>
    <t>25,56</t>
  </si>
  <si>
    <t>UNIAO DE FERRO GALVANIZADO, COM ROSCA BSP, COM ASSENTO PLANO, DE 2 1/2"</t>
  </si>
  <si>
    <t>129,51</t>
  </si>
  <si>
    <t>UNIAO DE FERRO GALVANIZADO, COM ROSCA BSP, COM ASSENTO PLANO, DE 2"</t>
  </si>
  <si>
    <t>78,28</t>
  </si>
  <si>
    <t>UNIAO DE FERRO GALVANIZADO, COM ROSCA BSP, COM ASSENTO PLANO, DE 3/4"</t>
  </si>
  <si>
    <t>UNIAO DE FERRO GALVANIZADO, COM ROSCA BSP, COM ASSENTO PLANO, DE 3"</t>
  </si>
  <si>
    <t>200,65</t>
  </si>
  <si>
    <t>UNIAO DE FERRO GALVANIZADO, COM ROSCA BSP, COM ASSENTO PLANO, DE 4"</t>
  </si>
  <si>
    <t>281,67</t>
  </si>
  <si>
    <t>UNIAO DE REDUCAO METALICA, PARA CONEXAO COM ANEL DESLIZANTE EM TUBO PEX, DN 20 X 16 MM</t>
  </si>
  <si>
    <t>UNIAO DE REDUCAO METALICA, PARA CONEXAO COM ANEL DESLIZANTE EM TUBO PEX, DN 25 X 16 MM</t>
  </si>
  <si>
    <t>19,64</t>
  </si>
  <si>
    <t>UNIAO DE REDUCAO METALICA, PARA CONEXAO COM ANEL DESLIZANTE EM TUBO PEX, DN 25 X 20 MM</t>
  </si>
  <si>
    <t>UNIAO DE REDUCAO METALICA, PARA CONEXAO COM ANEL DESLIZANTE EM TUBO PEX, DN 32 X 25 MM</t>
  </si>
  <si>
    <t>33,49</t>
  </si>
  <si>
    <t>UNIAO DUPLA PPR DN 20 MM, PARA AGUA QUENTE PREDIAL</t>
  </si>
  <si>
    <t>35,72</t>
  </si>
  <si>
    <t>UNIAO DUPLA PPR DN 25 MM, PARA AGUA QUENTE PREDIAL</t>
  </si>
  <si>
    <t>43,32</t>
  </si>
  <si>
    <t>UNIAO EM POLIPROPILENO (PP), PARA TUBO EM PEAD, 20 MM - LIGACAO PREDIAL DE AGUA</t>
  </si>
  <si>
    <t>UNIAO EM POLIPROPILENO (PP), PARA TUBO EM PEAD, 32 MM - LIGACAO PREDIAL DE AGUA</t>
  </si>
  <si>
    <t>UNIAO METALICA, PARA CONEXAO COM ANEL DESLIZANTE EM TUBO PEX, DN 16 MM</t>
  </si>
  <si>
    <t>9,40</t>
  </si>
  <si>
    <t>UNIAO METALICA, PARA CONEXAO COM ANEL DESLIZANTE EM TUBO PEX, DN 20 MM</t>
  </si>
  <si>
    <t>UNIAO METALICA, PARA CONEXAO COM ANEL DESLIZANTE EM TUBO PEX, DN 25 MM</t>
  </si>
  <si>
    <t>23,68</t>
  </si>
  <si>
    <t>UNIAO METALICA, PARA CONEXAO COM ANEL DESLIZANTE EM TUBO PEX, DN 32 MM</t>
  </si>
  <si>
    <t>40,30</t>
  </si>
  <si>
    <t>UNIAO PVC, ROSCAVEL 1/2",  AGUA FRIA PREDIAL</t>
  </si>
  <si>
    <t>UNIAO PVC, ROSCAVEL 2",  AGUA FRIA PREDIAL</t>
  </si>
  <si>
    <t>91,84</t>
  </si>
  <si>
    <t>UNIAO PVC, ROSCAVEL, 1 1/2",  AGUA FRIA PREDIAL</t>
  </si>
  <si>
    <t>UNIAO PVC, ROSCAVEL, 1 1/4",  AGUA FRIA PREDIAL</t>
  </si>
  <si>
    <t>36,73</t>
  </si>
  <si>
    <t>UNIAO PVC, ROSCAVEL, 1",  AGUA FRIA PREDIAL</t>
  </si>
  <si>
    <t>UNIAO PVC, ROSCAVEL, 2 1/2",  AGUA FRIA PREDIAL</t>
  </si>
  <si>
    <t>188,85</t>
  </si>
  <si>
    <t>UNIAO PVC, ROSCAVEL, 3/4",  AGUA FRIA PREDIAL</t>
  </si>
  <si>
    <t>UNIAO PVC, ROSCAVEL, 3",  AGUA FRIA PREDIAL</t>
  </si>
  <si>
    <t>239,15</t>
  </si>
  <si>
    <t>UNIAO PVC, SOLDAVEL, 110 MM,  PARA AGUA FRIA PREDIAL</t>
  </si>
  <si>
    <t>476,83</t>
  </si>
  <si>
    <t>UNIAO PVC, SOLDAVEL, 20 MM,  PARA AGUA FRIA PREDIAL</t>
  </si>
  <si>
    <t>UNIAO PVC, SOLDAVEL, 25 MM,  PARA AGUA FRIA PREDIAL</t>
  </si>
  <si>
    <t>9,54</t>
  </si>
  <si>
    <t>UNIAO PVC, SOLDAVEL, 32 MM,  PARA AGUA FRIA PREDIAL</t>
  </si>
  <si>
    <t>UNIAO PVC, SOLDAVEL, 40 MM,  PARA AGUA FRIA PREDIAL</t>
  </si>
  <si>
    <t>30,51</t>
  </si>
  <si>
    <t>UNIAO PVC, SOLDAVEL, 50 MM,  PARA AGUA FRIA PREDIAL</t>
  </si>
  <si>
    <t>33,04</t>
  </si>
  <si>
    <t>UNIAO PVC, SOLDAVEL, 60 MM,  PARA AGUA FRIA PREDIAL</t>
  </si>
  <si>
    <t>83,16</t>
  </si>
  <si>
    <t>UNIAO PVC, SOLDAVEL, 75 MM,  PARA AGUA FRIA PREDIAL</t>
  </si>
  <si>
    <t>167,80</t>
  </si>
  <si>
    <t>UNIAO PVC, SOLDAVEL, 85 MM,  PARA AGUA FRIA PREDIAL</t>
  </si>
  <si>
    <t>258,01</t>
  </si>
  <si>
    <t>UNIAO TIPO STORZ, COM EMPATACAO INTERNA TIPO ANEL DE EXPANSAO, ENGATE RAPIDO 1 1/2", PARA MANGUEIRA DE COMBATE A INCENDIO PREDIAL</t>
  </si>
  <si>
    <t>101,96</t>
  </si>
  <si>
    <t>UNIAO TIPO STORZ, COM EMPATACAO INTERNA TIPO ANEL DE EXPANSAO, ENGATE RAPIDO 2 1/2", PARA MANGUEIRA DE COMBATE A INCENDIO PREDIAL</t>
  </si>
  <si>
    <t>145,88</t>
  </si>
  <si>
    <t>UNIAO, CPVC, SOLDAVEL, 15 MM, PARA AGUA QUENTE PREDIAL</t>
  </si>
  <si>
    <t>15,80</t>
  </si>
  <si>
    <t>UNIAO, CPVC, SOLDAVEL, 22 MM, PARA AGUA QUENTE PREDIAL</t>
  </si>
  <si>
    <t>18,36</t>
  </si>
  <si>
    <t>UNIAO, CPVC, SOLDAVEL, 28 MM, PARA AGUA QUENTE PREDIAL</t>
  </si>
  <si>
    <t>29,05</t>
  </si>
  <si>
    <t>UNIAO, CPVC, SOLDAVEL, 35 MM, PARA AGUA QUENTE PREDIAL</t>
  </si>
  <si>
    <t>44,36</t>
  </si>
  <si>
    <t>UNIAO, CPVC, SOLDAVEL, 42 MM, PARA AGUA QUENTE PREDIAL</t>
  </si>
  <si>
    <t>65,84</t>
  </si>
  <si>
    <t>UNIAO, CPVC, SOLDAVEL, 54 MM, PARA AGUA QUENTE PREDIAL</t>
  </si>
  <si>
    <t>158,22</t>
  </si>
  <si>
    <t>UNIAO, CPVC, SOLDAVEL, 73 MM, PARA AGUA QUENTE PREDIAL</t>
  </si>
  <si>
    <t>229,65</t>
  </si>
  <si>
    <t>UNIAO, CPVC, SOLDAVEL, 89 MM, PARA AGUA QUENTE PREDIAL</t>
  </si>
  <si>
    <t>338,60</t>
  </si>
  <si>
    <t>USINA DE ASFALTO A FRIO, CAPACIDADE DE 30 A 40 T/H, ELETRICA, POTENCIA DE 30 CV</t>
  </si>
  <si>
    <t>122.695,21</t>
  </si>
  <si>
    <t>USINA DE ASFALTO A FRIO, CAPACIDADE DE 40 A 60 T/H, ELETRICA, POTENCIA DE 30 CV</t>
  </si>
  <si>
    <t>152.815,25</t>
  </si>
  <si>
    <t>USINA DE ASFALTO A QUENTE, FIXA, TIPO CONTRA FLUXO, CAPACIDADE DE 100 A 140 T/H, POTENCIA DE 280 KW, COM MISTURADOR EXTERNO ROTATIVO</t>
  </si>
  <si>
    <t>2.972.561,50</t>
  </si>
  <si>
    <t>USINA DE ASFALTO, GRAVIMETRICA, CAPACIDADE DE 150 T/H, POTENCIA DE 400 KW</t>
  </si>
  <si>
    <t>7.826.649,53</t>
  </si>
  <si>
    <t>USINA DE CONCRETO FIXA, CAPACIDADE NOMINAL DE 40 M3/H, SEM SILO</t>
  </si>
  <si>
    <t>392.649,25</t>
  </si>
  <si>
    <t>USINA DE CONCRETO FIXA, CAPACIDADE NOMINAL DE 60 M3/H, SEM SILO</t>
  </si>
  <si>
    <t>527.982,35</t>
  </si>
  <si>
    <t>USINA DE CONCRETO FIXA, CAPACIDADE NOMINAL DE 80 M3/H, SEM SILO</t>
  </si>
  <si>
    <t>647.029,46</t>
  </si>
  <si>
    <t>USINA DE CONCRETO FIXA, CAPACIDADE NOMINAL DE 90 A 120 M3/H, SEM SILO</t>
  </si>
  <si>
    <t>700.000,00</t>
  </si>
  <si>
    <t>USINA DE LAMA ASFALTICA, PROD 30 A 50 T/H, SILO DE AGREGADO 7 M3, RESERVATORIOS PARA EMULSAO E AGUA DE 2,3 M3 CADA, MISTURADOR TIPO PUGG-MILL A SER MONTADO SOBRE CAMINHAO</t>
  </si>
  <si>
    <t>629.775,55</t>
  </si>
  <si>
    <t>USINA DE MISTURAS ASFALTICAS A QUENTE, MOVEL, TIPO CONTRA FLUXO, CAPACIDADE DE 40 A 80 T/H</t>
  </si>
  <si>
    <t>2.420.000,00</t>
  </si>
  <si>
    <t>USINA MISTURADORA DE SOLOS,  DOSADORES TRIPLOS, CALHA VIBRATORIA CAPACIDADE DE 200 A 500 T/H, POTENCIA DE 75 KW</t>
  </si>
  <si>
    <t>1.248.350,46</t>
  </si>
  <si>
    <t>VALVULA DE DESCARGA EM METAL CROMADO PARA MICTORIO COM ACIONAMENTO POR PRESSAO E FECHAMENTO AUTOMATICO</t>
  </si>
  <si>
    <t>124,81</t>
  </si>
  <si>
    <t>VALVULA DE DESCARGA METALICA, BASE 1 1/2 " E ACABAMENTO METALICO CROMADO</t>
  </si>
  <si>
    <t>145,00</t>
  </si>
  <si>
    <t>VALVULA DE DESCARGA METALICA, BASE 1 1/4 " E ACABAMENTO METALICO CROMADO</t>
  </si>
  <si>
    <t>117,46</t>
  </si>
  <si>
    <t>VALVULA DE ESCOAMENTO PARA TANQUE, EM METAL CROMADO, 1.1/2 ", SEM LADRAO, COM TAMPAO PLASTICO</t>
  </si>
  <si>
    <t>47,18</t>
  </si>
  <si>
    <t>VALVULA DE ESFERA BRUTA EM BRONZE, BITOLA 1 " (REF 1552-B)</t>
  </si>
  <si>
    <t>34,13</t>
  </si>
  <si>
    <t>VALVULA DE ESFERA BRUTA EM BRONZE, BITOLA 1 1/2 " (REF 1552-B)</t>
  </si>
  <si>
    <t>61,30</t>
  </si>
  <si>
    <t>VALVULA DE ESFERA BRUTA EM BRONZE, BITOLA 1 1/4 " (REF 1552-B)</t>
  </si>
  <si>
    <t>50,87</t>
  </si>
  <si>
    <t>VALVULA DE ESFERA BRUTA EM BRONZE, BITOLA 1/2 " (REF 1552-B)</t>
  </si>
  <si>
    <t>21,90</t>
  </si>
  <si>
    <t>VALVULA DE ESFERA BRUTA EM BRONZE, BITOLA 2 " (REF 1552-B)</t>
  </si>
  <si>
    <t>94,53</t>
  </si>
  <si>
    <t>VALVULA DE ESFERA BRUTA EM BRONZE, BITOLA 3/4 " (REF 1552-B)</t>
  </si>
  <si>
    <t>25,28</t>
  </si>
  <si>
    <t>VALVULA DE RETENCAO DE BRONZE, PE COM CRIVOS, EXTREMIDADE COM ROSCA, DE 1 1/2", PARA FUNDO DE POCO</t>
  </si>
  <si>
    <t>109,99</t>
  </si>
  <si>
    <t>VALVULA DE RETENCAO DE BRONZE, PE COM CRIVOS, EXTREMIDADE COM ROSCA, DE 1 1/4", PARA FUNDO DE POCO</t>
  </si>
  <si>
    <t>103,07</t>
  </si>
  <si>
    <t>VALVULA DE RETENCAO DE BRONZE, PE COM CRIVOS, EXTREMIDADE COM ROSCA, DE 1", PARA FUNDO DE POCO</t>
  </si>
  <si>
    <t>VALVULA DE RETENCAO DE BRONZE, PE COM CRIVOS, EXTREMIDADE COM ROSCA, DE 2 1/2", PARA FUNDO DE POCO</t>
  </si>
  <si>
    <t>297,74</t>
  </si>
  <si>
    <t>VALVULA DE RETENCAO DE BRONZE, PE COM CRIVOS, EXTREMIDADE COM ROSCA, DE 2", PARA FUNDO DE POCO</t>
  </si>
  <si>
    <t>166,61</t>
  </si>
  <si>
    <t>VALVULA DE RETENCAO DE BRONZE, PE COM CRIVOS, EXTREMIDADE COM ROSCA, DE 3/4", PARA FUNDO DE POCO</t>
  </si>
  <si>
    <t>58,72</t>
  </si>
  <si>
    <t>VALVULA DE RETENCAO DE BRONZE, PE COM CRIVOS, EXTREMIDADE COM ROSCA, DE 3", PARA FUNDO DE POCO</t>
  </si>
  <si>
    <t>408,17</t>
  </si>
  <si>
    <t>VALVULA DE RETENCAO DE BRONZE, PE COM CRIVOS, EXTREMIDADE COM ROSCA, DE 4", PARA FUNDO DE POCO</t>
  </si>
  <si>
    <t>718,35</t>
  </si>
  <si>
    <t>VALVULA DE RETENCAO HORIZONTAL, DE BRONZE (PN-25), 1 1/2", 400 PSI, TAMPA DE PORCA DE UNIAO, EXTREMIDADES COM ROSCA</t>
  </si>
  <si>
    <t>213,41</t>
  </si>
  <si>
    <t>VALVULA DE RETENCAO HORIZONTAL, DE BRONZE (PN-25), 1 1/4", 400 PSI, TAMPA DE PORCA DE UNIAO, EXTREMIDADES COM ROSCA</t>
  </si>
  <si>
    <t>190,96</t>
  </si>
  <si>
    <t>VALVULA DE RETENCAO HORIZONTAL, DE BRONZE (PN-25), 1/2", 400 PSI, TAMPA DE PORCA DE UNIAO, EXTREMIDADES COM ROSCA</t>
  </si>
  <si>
    <t>77,44</t>
  </si>
  <si>
    <t>VALVULA DE RETENCAO HORIZONTAL, DE BRONZE (PN-25), 1", 400 PSI, TAMPA DE PORCA DE UNIAO, EXTREMIDADES COM ROSCA</t>
  </si>
  <si>
    <t>127,56</t>
  </si>
  <si>
    <t>VALVULA DE RETENCAO HORIZONTAL, DE BRONZE (PN-25), 2 1/2", 400 PSI, TAMPA DE PORCA DE UNIAO, EXTREMIDADES COM ROSCA</t>
  </si>
  <si>
    <t>427,57</t>
  </si>
  <si>
    <t>VALVULA DE RETENCAO HORIZONTAL, DE BRONZE (PN-25), 2", 400 PSI, TAMPA DE PORCA DE UNIAO, EXTREMIDADES COM ROSCA</t>
  </si>
  <si>
    <t>298,99</t>
  </si>
  <si>
    <t>VALVULA DE RETENCAO HORIZONTAL, DE BRONZE (PN-25), 3/4", 400 PSI, TAMPA DE PORCA DE UNIAO, EXTREMIDADES COM ROSCA</t>
  </si>
  <si>
    <t>93,85</t>
  </si>
  <si>
    <t>VALVULA DE RETENCAO HORIZONTAL, DE BRONZE (PN-25), 3", 400 PSI, TAMPA DE PORCA DE UNIAO, EXTREMIDADES COM ROSCA</t>
  </si>
  <si>
    <t>590,56</t>
  </si>
  <si>
    <t>VALVULA DE RETENCAO HORIZONTAL, DE BRONZE (PN-25), 4", 400 PSI, TAMPA DE PORCA DE UNIAO, EXTREMIDADES COM ROSCA</t>
  </si>
  <si>
    <t>915,97</t>
  </si>
  <si>
    <t>VALVULA DE RETENCAO VERTICAL, DE BRONZE (PN-16), 1 1/2", 200 PSI, EXTREMIDADES COM ROSCA</t>
  </si>
  <si>
    <t>113,61</t>
  </si>
  <si>
    <t>VALVULA DE RETENCAO VERTICAL, DE BRONZE (PN-16), 1 1/4", 200 PSI, EXTREMIDADES COM ROSCA</t>
  </si>
  <si>
    <t>98,62</t>
  </si>
  <si>
    <t>VALVULA DE RETENCAO VERTICAL, DE BRONZE (PN-16), 1/2", 200 PSI, EXTREMIDADES COM ROSCA</t>
  </si>
  <si>
    <t>56,38</t>
  </si>
  <si>
    <t>VALVULA DE RETENCAO VERTICAL, DE BRONZE (PN-16), 1", 200 PSI, EXTREMIDADES COM ROSCA</t>
  </si>
  <si>
    <t>65,73</t>
  </si>
  <si>
    <t>VALVULA DE RETENCAO VERTICAL, DE BRONZE (PN-16), 2 1/2", 200 PSI, EXTREMIDADES COM ROSCA</t>
  </si>
  <si>
    <t>265,27</t>
  </si>
  <si>
    <t>VALVULA DE RETENCAO VERTICAL, DE BRONZE (PN-16), 2", 200 PSI, EXTREMIDADES COM ROSCA</t>
  </si>
  <si>
    <t>165,54</t>
  </si>
  <si>
    <t>VALVULA DE RETENCAO VERTICAL, DE BRONZE (PN-16), 3/4", 200 PSI, EXTREMIDADES COM ROSCA</t>
  </si>
  <si>
    <t>60,16</t>
  </si>
  <si>
    <t>VALVULA DE RETENCAO VERTICAL, DE BRONZE (PN-16), 3", 200 PSI, EXTREMIDADES COM ROSCA</t>
  </si>
  <si>
    <t>362,24</t>
  </si>
  <si>
    <t>VALVULA DE RETENCAO VERTICAL, DE BRONZE (PN-16), 4", 200 PSI, EXTREMIDADES COM ROSCA</t>
  </si>
  <si>
    <t>628,69</t>
  </si>
  <si>
    <t>VALVULA EM METAL CROMADO PARA LAVATORIO, 1 " SEM LADRAO</t>
  </si>
  <si>
    <t>37,49</t>
  </si>
  <si>
    <t>VALVULA EM METAL CROMADO PARA PIA AMERICANA 3.1/2 X 1.1/2 "</t>
  </si>
  <si>
    <t>51,22</t>
  </si>
  <si>
    <t>VALVULA EM PLASTICO BRANCO COM SAIDA LISA PARA TANQUE 1.1/4 " X 1.1/2 "</t>
  </si>
  <si>
    <t>VALVULA EM PLASTICO BRANCO PARA LAVATORIO 1 ", SEM UNHO, COM LADRAO</t>
  </si>
  <si>
    <t>VALVULA EM PLASTICO BRANCO PARA TANQUE OU LAVATORIO 1 ", SEM UNHO E SEM LADRAO</t>
  </si>
  <si>
    <t>3,34</t>
  </si>
  <si>
    <t>VALVULA EM PLASTICO BRANCO PARA TANQUE 1.1/4 " X 1.1/2 ", SEM UNHO E SEM LADRAO</t>
  </si>
  <si>
    <t>4,23</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</si>
  <si>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</si>
  <si>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</si>
  <si>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</si>
  <si>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</si>
  <si>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</si>
  <si>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40,36</t>
  </si>
  <si>
    <t>VARIADOR DE LUMINOSIDADE ROTATIVO (DIMMER) 127V, 300W, CONJUNTO MONTADO PARA EMBUTIR 4" X 2" (PLACA + SUPORTE + MODULO)</t>
  </si>
  <si>
    <t>VARIADOR DE LUMINOSIDADE ROTATIVO (DIMMER) 220 V, 600 W (APENAS MODULO)</t>
  </si>
  <si>
    <t>64,50</t>
  </si>
  <si>
    <t>VARIADOR DE LUMINOSIDADE ROTATIVO (DIMMER) 220V, 600W, CONJUNTO MONTADO PARA EMBUTIR 4" X 2" (PLACA + SUPORTE + MODULO)</t>
  </si>
  <si>
    <t>67,83</t>
  </si>
  <si>
    <t>VARIADOR DE VELOCIDADE PARA VENTILADOR 127 V, 150 W (APENAS MODULO)</t>
  </si>
  <si>
    <t>24,81</t>
  </si>
  <si>
    <t>VARIADOR DE VELOCIDADE PARA VENTILADOR 127V, 150W + 2 INTERRUPTORES PARALELOS, PARA REVERSAO E LAMPADA, CONJUNTO MONTADO PARA EMBUTIR 4" X 2" (PLACA + SUPORTE + MODULOS)</t>
  </si>
  <si>
    <t>43,24</t>
  </si>
  <si>
    <t>VARIADOR DE VELOCIDADE PARA VENTILADOR 220 V, 250 W (APENAS MODULO)</t>
  </si>
  <si>
    <t>27,75</t>
  </si>
  <si>
    <t>VARIADOR DE VELOCIDADE PARA VENTILADOR 220V, 250W + 2 INTERRUPTORES PARALELOS, PARA REVERSAO E LAMPADA, CONJUNTO MONTADO PARA EMBUTIR 4" X 2" (PLACA + SUPORTE + MODULOS)</t>
  </si>
  <si>
    <t>44,69</t>
  </si>
  <si>
    <t>VASSOURA MECANICA REBOCAVEL COM ESCOVA CILINDRICA LARGURA UTIL DE VARRIMENTO = 2,44M</t>
  </si>
  <si>
    <t>79.770,40</t>
  </si>
  <si>
    <t>VASSOURA 40 CM COM CABO</t>
  </si>
  <si>
    <t>22,55</t>
  </si>
  <si>
    <t>VEDACAO DE CALHA, EM BORRACHA COR PRETA, MEDIDA ENTRE 119 E 170 MM, PARA DRENAGEM PLUVIAL PREDIAL</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</si>
  <si>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</si>
  <si>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</si>
  <si>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</si>
  <si>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</si>
  <si>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31,42</t>
  </si>
  <si>
    <t>VEU POLIESTER</t>
  </si>
  <si>
    <t>6,68</t>
  </si>
  <si>
    <t>VIBRADOR DE IMERSAO, COM PONTEIRA DE *35* MM, MANGOTE DE 5 M, SEM MOTOR</t>
  </si>
  <si>
    <t>1.105,52</t>
  </si>
  <si>
    <t>VIBRADOR DE IMERSAO, COM PONTEIRA DE *45* MM, MANGOTE DE 5 M, SEM MOTOR.</t>
  </si>
  <si>
    <t>1.201,65</t>
  </si>
  <si>
    <t>VIBRADOR DE IMERSAO, COM PONTEIRA DE *60* MM, MANGOTE DE 5 M, SEM MOTOR.</t>
  </si>
  <si>
    <t>1.347,97</t>
  </si>
  <si>
    <t>VIBRADOR DE IMERSAO, DIAMETRO DA PONTEIRA DE *35* MM, COM MOTOR 4 TEMPOS A GASOLINA DE 5,5 HP (5,5 CV)</t>
  </si>
  <si>
    <t>VIBRADOR DE IMERSAO, DIAMETRO DA PONTEIRA DE *45* MM, COM MOTOR ELETRICO TRIFASICO DE 2 HP (2 CV)</t>
  </si>
  <si>
    <t>2.601,55</t>
  </si>
  <si>
    <t>VIBRADOR DE IMERSAO, DIAMETRO DA PONTEIRA DE *45* MM, COM MOTOR 4 TEMPOS A GASOLINA DE 5,5 HP (5,5 CV)</t>
  </si>
  <si>
    <t>3.169,00</t>
  </si>
  <si>
    <t>VIBROACABADORA DE ASFALTO SOBRE ESTEIRAS, LARG. PAVIM. MAX. 8,00 M, POT. 100 KW/ 134 HP, CAP. 600 T/ H</t>
  </si>
  <si>
    <t>4.382.347,25</t>
  </si>
  <si>
    <t>VIBROACABADORA DE ASFALTO SOBRE ESTEIRAS, LARG. PAVIM. 2,13 M A 4,55 M, POT. 74 KW/ 100 HP, CAP. 400 T/ H</t>
  </si>
  <si>
    <t>1.844.917,33</t>
  </si>
  <si>
    <t>VIBROACABADORA DE ASFALTO SOBRE ESTEIRAS, LARG. PAVIM. 2,60 M A 5,75 M, POT. 110 HP, CAP. 450 T/ H</t>
  </si>
  <si>
    <t>1.858.286,42</t>
  </si>
  <si>
    <t>VIBROACABADORA DE ASFALTO SOBRE ESTEIRAS, LARG. PAVIMENT. 1,90 A 5,3 M, POT. 78 KW/105 HP, CAP. 450 T/H</t>
  </si>
  <si>
    <t>2.251.334,00</t>
  </si>
  <si>
    <t>VIBROACABADORA DE ASFALTO SOBRE RODAS, LARGURA DE PAVIMENTACAO DE 1,70 A 4,20 M, POTENCIA 78 KW/105 HP, CAPACIDADE 300 T/H</t>
  </si>
  <si>
    <t>1.994.649,72</t>
  </si>
  <si>
    <t>VIDRACEIRO</t>
  </si>
  <si>
    <t>VIDRACEIRO (MENSALISTA)</t>
  </si>
  <si>
    <t>2.319,69</t>
  </si>
  <si>
    <t>931,78</t>
  </si>
  <si>
    <t>VIDRO COMUM LAMINADO, LISO, INCOLOR, DUPLO, ESPESSURA TOTAL 6 MM (CADA CAMADA E= 3 MM) - COLOCADO</t>
  </si>
  <si>
    <t>811,11</t>
  </si>
  <si>
    <t>VIDRO COMUM LAMINADO, LISO, INCOLOR, TRIPLO, ESPESSURA TOTAL 12 MM (CADA CAMADA E=  4 MM) - COLOCADO</t>
  </si>
  <si>
    <t>2.108,88</t>
  </si>
  <si>
    <t>VIDRO COMUM LAMINADO, LISO, INCOLOR, TRIPLO, ESPESSURA TOTAL 15 MM (CADA CAMADA E = 5 MM) - COLOCADO</t>
  </si>
  <si>
    <t>2.465,77</t>
  </si>
  <si>
    <t>VIDRO CRISTAL COLORIDO, 10 MM, PINTADO NA COR BRANCA</t>
  </si>
  <si>
    <t>726,75</t>
  </si>
  <si>
    <t>VIDRO CRISTAL COLORIDO, 4 MM, PINTADO NA COR BRANCA</t>
  </si>
  <si>
    <t>227,11</t>
  </si>
  <si>
    <t>VIDRO CRISTAL COLORIDO, 6 MM, PINTADO NA COR BRANCA</t>
  </si>
  <si>
    <t>322,77</t>
  </si>
  <si>
    <t>VIDRO CRISTAL COLORIDO, 8 MM, PINTADO NA COR BRANCA</t>
  </si>
  <si>
    <t>523,97</t>
  </si>
  <si>
    <t>VIDRO LISO FUME E = 4MM - SEM COLOCACAO</t>
  </si>
  <si>
    <t>259,55</t>
  </si>
  <si>
    <t>VIDRO LISO FUME E = 6MM - SEM COLOCACAO</t>
  </si>
  <si>
    <t>389,33</t>
  </si>
  <si>
    <t>VIDRO LISO FUME, E = 5 MM - SEM COLOCACAO</t>
  </si>
  <si>
    <t>280,17</t>
  </si>
  <si>
    <t>VIDRO LISO INCOLOR 10 MM - SEM COLOCACAO</t>
  </si>
  <si>
    <t>486,66</t>
  </si>
  <si>
    <t>VIDRO LISO INCOLOR 2 A 3 MM - SEM COLOCACAO</t>
  </si>
  <si>
    <t>146,00</t>
  </si>
  <si>
    <t>VIDRO LISO INCOLOR 4MM - SEM COLOCACAO</t>
  </si>
  <si>
    <t>194,66</t>
  </si>
  <si>
    <t>VIDRO LISO INCOLOR 5MM - SEM COLOCACAO</t>
  </si>
  <si>
    <t>VIDRO LISO INCOLOR 6 MM - SEM COLOCACAO</t>
  </si>
  <si>
    <t>275,77</t>
  </si>
  <si>
    <t>VIDRO LISO INCOLOR 8MM  -  SEM COLOCACAO</t>
  </si>
  <si>
    <t>402,31</t>
  </si>
  <si>
    <t>VIDRO MARTELADO OU CANELADO, 4 MM - SEM COLOCACAO</t>
  </si>
  <si>
    <t>162,22</t>
  </si>
  <si>
    <t>VIDRO PLANO ARAMADO E = 6 MM - SEM COLOCACAO</t>
  </si>
  <si>
    <t>VIDRO PLANO ARMADO E = 7MM - SEM COLOCACAO</t>
  </si>
  <si>
    <t>502,88</t>
  </si>
  <si>
    <t>VIDRO TEMPERADO INCOLOR E = 10 MM, SEM COLOCACAO</t>
  </si>
  <si>
    <t>314,34</t>
  </si>
  <si>
    <t>VIDRO TEMPERADO INCOLOR E = 6 MM, SEM COLOCACAO</t>
  </si>
  <si>
    <t>185,48</t>
  </si>
  <si>
    <t>VIDRO TEMPERADO INCOLOR E = 8 MM, SEM COLOCACAO</t>
  </si>
  <si>
    <t>242,14</t>
  </si>
  <si>
    <t>VIDRO TEMPERADO INCOLOR PARA PORTA DE ABRIR, E = 10 MM (SEM FERRAGENS E SEM COLOCACAO)</t>
  </si>
  <si>
    <t>396,18</t>
  </si>
  <si>
    <t>VIDRO TEMPERADO VERDE E = 6 MM, SEM COLOCACAO</t>
  </si>
  <si>
    <t>223,83</t>
  </si>
  <si>
    <t>302,39</t>
  </si>
  <si>
    <t>VIGA *7,5 X 10* CM EM PINUS, MISTA OU EQUIVALENTE DA REGIAO - BRUTA</t>
  </si>
  <si>
    <t>VIGA *7,5 X 15 CM EM PINUS, MISTA OU EQUIVALENTE DA REGIAO - BRUTA</t>
  </si>
  <si>
    <t>21,70</t>
  </si>
  <si>
    <t>VIGA APARELHADA  *6 X 12* CM, EM MACARANDUBA, ANGELIM OU EQUIVALENTE DA REGIAO</t>
  </si>
  <si>
    <t>VIGA APARELHADA *6 X 16* CM, EM MACARANDUBA, ANGELIM OU EQUIVALENTE DA REGIAO</t>
  </si>
  <si>
    <t>VIGA DE ESCORAMAENTO H20, DE MADEIRA, PESO DE 5,00 A 5,20 KG/M, COM EXTREMIDADES PLASTICAS</t>
  </si>
  <si>
    <t>93,93</t>
  </si>
  <si>
    <t>VIGA NAO APARELHADA  *6 X 12* CM, EM MACARANDUBA, ANGELIM OU EQUIVALENTE DA REGIAO - BRUTA</t>
  </si>
  <si>
    <t>VIGA NAO APARELHADA *6 X 16* CM, EM MACARANDUBA, ANGELIM OU EQUIVALENTE DA REGIAO -  BRUTA</t>
  </si>
  <si>
    <t>21,11</t>
  </si>
  <si>
    <t>VIGA NAO APARELHADA *6 X 20* CM, EM MACARANDUBA, ANGELIM OU EQUIVALENTE DA REGIAO - BRUTA</t>
  </si>
  <si>
    <t>VIGA NAO APARELHADA *8 X 16* CM EM MACARANDUBA, ANGELIM OU EQUIVALENTE DA REGIAO -  BRUTA</t>
  </si>
  <si>
    <t>VIGIA DIURNO</t>
  </si>
  <si>
    <t>VIGIA DIURNO (MENSALISTA)</t>
  </si>
  <si>
    <t>1.878,45</t>
  </si>
  <si>
    <t>VIGIA NOTURNO, HORA EFETIVAMENTE TRABALHADA DE 22 H AS 5 H (COM ADICIONAL NOTURNO)</t>
  </si>
  <si>
    <t>ASSENTAMENTO DE TUBO DE FERRO FUNDIDO PARA REDE DE ÁGUA, DN 80 MM, JUNTA ELÁSTICA, INSTALADO EM LOCAL COM NÍVEL ALTO DE INTERFERÊNCIAS (NÃO INCLUI FORNECIMENTO). AF_11/2017</t>
  </si>
  <si>
    <t>ATRIBUÍDO SÃO PAULO</t>
  </si>
  <si>
    <t>2,88</t>
  </si>
  <si>
    <t>0,00</t>
  </si>
  <si>
    <t>CAIXA REFERENCIAL</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</si>
  <si>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</si>
  <si>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</si>
  <si>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37,74</t>
  </si>
  <si>
    <t>COEFICIENTE DE REPRESENTATIVIDADE</t>
  </si>
  <si>
    <t>ASSENTADOR DE TUBOS COM ENCARGOS COMPLEMENTARES</t>
  </si>
  <si>
    <t>1,34</t>
  </si>
  <si>
    <t>COLETADO</t>
  </si>
  <si>
    <t>14,02</t>
  </si>
  <si>
    <t>ASSENTAMENTO DE TUBO DE FERRO FUNDIDO PARA REDE DE ÁGUA, DN 100 MM, JUNTA ELÁSTICA, INSTALADO EM LOCAL COM NÍVEL ALTO DE INTERFERÊNCIAS (NÃO INCLUI FORNECIMENTO). AF_11/2017</t>
  </si>
  <si>
    <t>1,54</t>
  </si>
  <si>
    <t>0,15</t>
  </si>
  <si>
    <t>ASSENTAMENTO DE TUBO DE FERRO FUNDIDO PARA REDE DE ÁGUA, DN 150 MM, JUNTA ELÁSTICA, INSTALADO EM LOCAL COM NÍVEL ALTO DE INTERFERÊNCIAS (NÃO INCLUI FORNECIMENTO). AF_11/2017</t>
  </si>
  <si>
    <t>1,81</t>
  </si>
  <si>
    <t>ASSENTAMENTO DE TUBO DE FERRO FUNDIDO PARA REDE DE ÁGUA, DN 200 MM, JUNTA ELÁSTICA, INSTALADO EM LOCAL COM NÍVEL ALTO DE INTERFERÊNCIAS (NÃO INCLUI FORNECIMENTO). AF_11/2017</t>
  </si>
  <si>
    <t>5,07</t>
  </si>
  <si>
    <t>0,24</t>
  </si>
  <si>
    <t>ASSENTAMENTO DE TUBO DE FERRO FUNDIDO PARA REDE DE ÁGUA, DN 250 MM, JUNTA ELÁSTICA, INSTALADO EM LOCAL COM NÍVEL ALTO DE INTERFERÊNCIAS (NÃO INCLUI FORNECIMENTO). AF_11/2017</t>
  </si>
  <si>
    <t>0,31</t>
  </si>
  <si>
    <t>ASSENTAMENTO DE TUBO DE FERRO FUNDIDO PARA REDE DE ÁGUA, DN 300 MM, JUNTA ELÁSTICA, INSTALADO EM LOCAL COM NÍVEL ALTO DE INTERFERÊNCIAS (NÃO INCLUI FORNECIMENTO). AF_11/2017</t>
  </si>
  <si>
    <t>12,51</t>
  </si>
  <si>
    <t>6,92</t>
  </si>
  <si>
    <t>ASSENTAMENTO DE TUBO DE FERRO FUNDIDO PARA REDE DE ÁGUA, DN 350 MM, JUNTA ELÁSTICA, INSTALADO EM LOCAL COM NÍVEL ALTO DE INTERFERÊNCIAS (NÃO INCLUI FORNECIMENTO). AF_11/2017</t>
  </si>
  <si>
    <t>14,11</t>
  </si>
  <si>
    <t>3,92</t>
  </si>
  <si>
    <t>ASSENTAMENTO DE TUBO DE FERRO FUNDIDO PARA REDE DE ÁGUA, DN 400 MM, JUNTA ELÁSTICA, INSTALADO EM LOCAL COM NÍVEL ALTO DE INTERFERÊNCIAS (NÃO INCLUI FORNECIMENTO). AF_11/2017</t>
  </si>
  <si>
    <t>15,69</t>
  </si>
  <si>
    <t>3,85</t>
  </si>
  <si>
    <t>ASSENTAMENTO DE TUBO DE FERRO FUNDIDO PARA REDE DE ÁGUA, DN 450 MM, JUNTA ELÁSTICA, INSTALADO EM LOCAL COM NÍVEL ALTO DE INTERFERÊNCIAS (NÃO INCLUI FORNECIMENTO). AF_11/2017</t>
  </si>
  <si>
    <t>17,30</t>
  </si>
  <si>
    <t>ASSENTAMENTO DE TUBO DE FERRO FUNDIDO PARA REDE DE ÁGUA, DN 500 MM, JUNTA ELÁSTICA, INSTALADO EM LOCAL COM NÍVEL ALTO DE INTERFERÊNCIAS (NÃO INCLUI FORNECIMENTO). AF_11/2017</t>
  </si>
  <si>
    <t>22,03</t>
  </si>
  <si>
    <t>ESCAVADEIRA HIDRÁULICA SOBRE ESTEIRAS, CAÇAMBA 0,80 M3, PESO OPERACIONAL 17 T, POTENCIA BRUTA 111 HP - CHP DIURNO. AF_06/2014</t>
  </si>
  <si>
    <t>151,66</t>
  </si>
  <si>
    <t>ESCAVADEIRA HIDRÁULICA SOBRE ESTEIRAS, CAÇAMBA 0,80 M3, PESO OPERACIONAL 17 T, POTENCIA BRUTA 111 HP - CHI DIURNO. AF_06/2014</t>
  </si>
  <si>
    <t>54,85</t>
  </si>
  <si>
    <t>6,48</t>
  </si>
  <si>
    <t>0,70</t>
  </si>
  <si>
    <t>5,73</t>
  </si>
  <si>
    <t>5,39</t>
  </si>
  <si>
    <t>ASSENTAMENTO DE TUBO DE FERRO FUNDIDO PARA REDE DE ÁGUA, DN 600 MM, JUNTA ELÁSTICA, INSTALADO EM LOCAL COM NÍVEL ALTO DE INTERFERÊNCIAS (NÃO INCLUI FORNECIMENTO). AF_11/2017</t>
  </si>
  <si>
    <t>12,45</t>
  </si>
  <si>
    <t>4,26</t>
  </si>
  <si>
    <t>ASSENTAMENTO DE TUBO DE FERRO FUNDIDO PARA REDE DE ÁGUA, DN 700 MM, JUNTA ELÁSTICA, INSTALADO EM LOCAL COM NÍVEL ALTO DE INTERFERÊNCIAS (NÃO INCLUI FORNECIMENTO). AF_11/2017</t>
  </si>
  <si>
    <t>29,09</t>
  </si>
  <si>
    <t>6,46</t>
  </si>
  <si>
    <t>ASSENTAMENTO DE TUBO DE FERRO FUNDIDO PARA REDE DE ÁGUA, DN 800 MM, JUNTA ELÁSTICA, INSTALADO EM LOCAL COM NÍVEL ALTO DE INTERFERÊNCIAS (NÃO INCLUI FORNECIMENTO). AF_11/2017</t>
  </si>
  <si>
    <t>16,13</t>
  </si>
  <si>
    <t>5,32</t>
  </si>
  <si>
    <t>9,24</t>
  </si>
  <si>
    <t>ASSENTAMENTO DE TUBO DE FERRO FUNDIDO PARA REDE DE ÁGUA, DN 900 MM, JUNTA ELÁSTICA, INSTALADO EM LOCAL COM NÍVEL ALTO DE INTERFERÊNCIAS (NÃO INCLUI FORNECIMENTO). AF_11/2017</t>
  </si>
  <si>
    <t>10,19</t>
  </si>
  <si>
    <t>10,16</t>
  </si>
  <si>
    <t>9,92</t>
  </si>
  <si>
    <t>ASSENTAMENTO DE TUBO DE FERRO FUNDIDO PARA REDE DE ÁGUA, DN 1000 MM, JUNTA ELÁSTICA, INSTALADO EM LOCAL COM NÍVEL ALTO DE INTERFERÊNCIAS (NÃO INCLUI FORNECIMENTO). AF_11/2017</t>
  </si>
  <si>
    <t>39,86</t>
  </si>
  <si>
    <t>11,10</t>
  </si>
  <si>
    <t>11,08</t>
  </si>
  <si>
    <t>ASSENTAMENTO DE TUBO DE FERRO FUNDIDO PARA REDE DE ÁGUA, DN 1200 MM, JUNTA ELÁSTICA, INSTALADO EM LOCAL COM NÍVEL ALTO DE INTERFERÊNCIAS (NÃO INCLUI FORNECIMENTO). AF_11/2017</t>
  </si>
  <si>
    <t>47,51</t>
  </si>
  <si>
    <t>23,51</t>
  </si>
  <si>
    <t>ASSENTAMENTO DE TUBO DE FERRO FUNDIDO PARA REDE DE ÁGUA, DN 80 MM, JUNTA ELÁSTICA, INSTALADO EM LOCAL COM NÍVEL BAIXO DE INTERFERÊNCIAS (NÃO INCLUI FORNECIMENTO). AF_11/2017</t>
  </si>
  <si>
    <t>0,81</t>
  </si>
  <si>
    <t>ASSENTAMENTO DE TUBO DE FERRO FUNDIDO PARA REDE DE ÁGUA, DN 100 MM, JUNTA ELÁSTICA, INSTALADO EM LOCAL COM NÍVEL BAIXO DE INTERFERÊNCIAS (NÃO INCLUI FORNECIMENTO). AF_11/2017</t>
  </si>
  <si>
    <t>1,08</t>
  </si>
  <si>
    <t>ASSENTAMENTO DE TUBO DE FERRO FUNDIDO PARA REDE DE ÁGUA, DN 150 MM, JUNTA ELÁSTICA, INSTALADO EM LOCAL COM NÍVEL BAIXO DE INTERFERÊNCIAS (NÃO INCLUI FORNECIMENTO). AF_11/2017</t>
  </si>
  <si>
    <t>4,83</t>
  </si>
  <si>
    <t>1,25</t>
  </si>
  <si>
    <t>1,18</t>
  </si>
  <si>
    <t>ASSENTAMENTO DE TUBO DE FERRO FUNDIDO PARA REDE DE ÁGUA, DN 200 MM, JUNTA ELÁSTICA, INSTALADO EM LOCAL COM NÍVEL BAIXO DE INTERFERÊNCIAS (NÃO INCLUI FORNECIMENTO). AF_11/2017</t>
  </si>
  <si>
    <t>1,62</t>
  </si>
  <si>
    <t>1,57</t>
  </si>
  <si>
    <t>ASSENTAMENTO DE TUBO DE FERRO FUNDIDO PARA REDE DE ÁGUA, DN 250 MM, JUNTA ELÁSTICA, INSTALADO EM LOCAL COM NÍVEL BAIXO DE INTERFERÊNCIAS (NÃO INCLUI FORNECIMENTO). AF_11/2017</t>
  </si>
  <si>
    <t>3,52</t>
  </si>
  <si>
    <t>1,78</t>
  </si>
  <si>
    <t>ASSENTAMENTO DE TUBO DE FERRO FUNDIDO PARA REDE DE ÁGUA, DN 300 MM, JUNTA ELÁSTICA, INSTALADO EM LOCAL COM NÍVEL BAIXO DE INTERFERÊNCIAS (NÃO INCLUI FORNECIMENTO). AF_11/2017</t>
  </si>
  <si>
    <t>7,79</t>
  </si>
  <si>
    <t>ASSENTAMENTO DE TUBO DE FERRO FUNDIDO PARA REDE DE ÁGUA, DN 350 MM, JUNTA ELÁSTICA, INSTALADO EM LOCAL COM NÍVEL BAIXO DE INTERFERÊNCIAS (NÃO INCLUI FORNECIMENTO). AF_11/2017</t>
  </si>
  <si>
    <t>8,81</t>
  </si>
  <si>
    <t>ASSENTAMENTO DE TUBO DE FERRO FUNDIDO PARA REDE DE ÁGUA, DN 400 MM, JUNTA ELÁSTICA, INSTALADO EM LOCAL COM NÍVEL BAIXO DE INTERFERÊNCIAS (NÃO INCLUI FORNECIMENTO). AF_11/2017</t>
  </si>
  <si>
    <t>9,80</t>
  </si>
  <si>
    <t>5,14</t>
  </si>
  <si>
    <t>ASSENTAMENTO DE TUBO DE FERRO FUNDIDO PARA REDE DE ÁGUA, DN 450 MM, JUNTA ELÁSTICA, INSTALADO EM LOCAL COM NÍVEL BAIXO DE INTERFERÊNCIAS (NÃO INCLUI FORNECIMENTO). AF_11/2017</t>
  </si>
  <si>
    <t>10,82</t>
  </si>
  <si>
    <t>5,69</t>
  </si>
  <si>
    <t>3,20</t>
  </si>
  <si>
    <t>ASSENTAMENTO DE TUBO DE FERRO FUNDIDO PARA REDE DE ÁGUA, DN 500 MM, JUNTA ELÁSTICA, INSTALADO EM LOCAL COM NÍVEL BAIXO DE INTERFERÊNCIAS (NÃO INCLUI FORNECIMENTO). AF_11/2017</t>
  </si>
  <si>
    <t>13,74</t>
  </si>
  <si>
    <t>3,79</t>
  </si>
  <si>
    <t>ASSENTAMENTO DE TUBO DE FERRO FUNDIDO PARA REDE DE ÁGUA, DN 600 MM, JUNTA ELÁSTICA, INSTALADO EM LOCAL COM NÍVEL BAIXO DE INTERFERÊNCIAS (NÃO INCLUI FORNECIMENTO). AF_11/2017</t>
  </si>
  <si>
    <t>16,05</t>
  </si>
  <si>
    <t>4,32</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</si>
  <si>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</si>
  <si>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</si>
  <si>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</si>
  <si>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6,05</t>
  </si>
  <si>
    <t>ASSENTAMENTO DE TUBO DE FERRO FUNDIDO PARA REDE DE ÁGUA, DN 1000 MM, JUNTA ELÁSTICA, INSTALADO EM LOCAL COM NÍVEL BAIXO DE INTERFERÊNCIAS (NÃO INCLUI FORNECIMENTO). AF_11/2017</t>
  </si>
  <si>
    <t>24,80</t>
  </si>
  <si>
    <t>11,68</t>
  </si>
  <si>
    <t>4,42</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</si>
  <si>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</si>
  <si>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</si>
  <si>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25,42</t>
  </si>
  <si>
    <t>9,11</t>
  </si>
  <si>
    <t>18,24</t>
  </si>
  <si>
    <t>ASSENTAMENTO DE TUBO DE AÇO CARBONO PARA REDE DE ÁGUA, DN 700 MM (28), JUNTA SOLDADA, INSTALADO EM LOCAL COM NÍVEL ALTO DE INTERFERÊNCIAS (NÃO INCLUI FORNECIMENTO). AF_11/2017</t>
  </si>
  <si>
    <t>29,43</t>
  </si>
  <si>
    <t>ASSENTAMENTO DE TUBO DE AÇO CARBONO PARA REDE DE ÁGUA, DN 800 MM (32), JUNTA SOLDADA, INSTALADO EM LOCAL COM NÍVEL ALTO DE INTERFERÊNCIAS (NÃO INCLUI FORNECIMENTO). AF_11/2017</t>
  </si>
  <si>
    <t>33,44</t>
  </si>
  <si>
    <t>ASSENTAMENTO DE TUBO DE AÇO CARBONO PARA REDE DE ÁGUA, DN 900 MM (36), JUNTA SOLDADA, INSTALADO EM LOCAL COM NÍVEL ALTO DE INTERFERÊNCIAS (NÃO INCLUI FORNECIMENTO). AF_11/2017</t>
  </si>
  <si>
    <t>37,46</t>
  </si>
  <si>
    <t>7,22</t>
  </si>
  <si>
    <t>ASSENTAMENTO DE TUBO DE AÇO CARBONO PARA REDE DE ÁGUA, DN 1000 MM (40) OU DN 1100 MM (44), JUNTA SOLDADA, INSTALADO EM LOCAL COM NÍVEL ALTO DE INTERFERÊNCIAS (NÃO INCLUI FORNECIMENTO). AF_11/2017</t>
  </si>
  <si>
    <t>45,50</t>
  </si>
  <si>
    <t>8,83</t>
  </si>
  <si>
    <t>ASSENTAMENTO DE TUBO DE AÇO CARBONO PARA REDE DE ÁGUA, DN 1200 MM (48) OU DN 1300 MM (52), JUNTA SOLDADA, INSTALADO EM LOCAL COM NÍVEL ALTO DE INTERFERÊNCIAS (NÃO INCLUI FORNECIMENTO). AF_11/2017</t>
  </si>
  <si>
    <t>53,53</t>
  </si>
  <si>
    <t>22,04</t>
  </si>
  <si>
    <t>12,01</t>
  </si>
  <si>
    <t>11,99</t>
  </si>
  <si>
    <t>2,71</t>
  </si>
  <si>
    <t>ASSENTAMENTO DE TUBO DE AÇO CARBONO PARA REDE DE ÁGUA, DN 1400 MM (56'') OU DN 1500 MM (60), JUNTA SOLDADA, INSTALADO EM LOCAL COM NÍVEL ALTO DE INTERFERÊNCIAS (NÃO INCLUI FORNECIMENTO). AF_11/2017</t>
  </si>
  <si>
    <t>12,05</t>
  </si>
  <si>
    <t>2,85</t>
  </si>
  <si>
    <t>21,85</t>
  </si>
  <si>
    <t>ASSENTAMENTO DE TUBO DE AÇO CARBONO PARA REDE DE ÁGUA, DN 1600 MM (64) OU DN 1700 MM (68), JUNTA SOLDADA, INSTALADO EM LOCAL COM NÍVEL ALTO DE INTERFERÊNCIAS (NÃO INCLUI FORNECIMENTO). AF_11/2017</t>
  </si>
  <si>
    <t>28,49</t>
  </si>
  <si>
    <t>ASSENTAMENTO DE TUBO DE AÇO CARBONO PARA REDE DE ÁGUA, DN 1800 MM (72) OU DN 1900 MM (76), JUNTA SOLDADA, INSTALADO EM LOCAL COM NÍVEL ALTO DE INTERFERÊNCIAS (NÃO INCLUI FORNECIMENTO). AF_11/2017</t>
  </si>
  <si>
    <t>81,05</t>
  </si>
  <si>
    <t>19,51</t>
  </si>
  <si>
    <t>ESCAVADEIRA HIDRÁULICA SOBRE ESTEIRAS, CAÇAMBA 1,20 M3, PESO OPERACIONAL 21 T, POTÊNCIA BRUTA 155 HP - CHP DIURNO. AF_06/2014</t>
  </si>
  <si>
    <t>182,36</t>
  </si>
  <si>
    <t>ESCAVADEIRA HIDRÁULICA SOBRE ESTEIRAS, CAÇAMBA 1,20 M3, PESO OPERACIONAL 21 T, POTÊNCIA BRUTA 155 HP - CHI DIURNO. AF_06/2014</t>
  </si>
  <si>
    <t>59,14</t>
  </si>
  <si>
    <t>18,88</t>
  </si>
  <si>
    <t>ASSENTAMENTO DE TUBO DE AÇO CARBONO PARA REDE DE ÁGUA, DN 2000 MM (80) OU DN 2100 MM (84), JUNTA SOLDADA, INSTALADO EM LOCAL COM NÍVEL ALTO DE INTERFERÊNCIAS (NÃO INCLUI FORNECIMENTO). AF_11/2017</t>
  </si>
  <si>
    <t>89,46</t>
  </si>
  <si>
    <t>21,56</t>
  </si>
  <si>
    <t>ASSENTAMENTO DE TUBO DE AÇO CARBONO PARA REDE DE ÁGUA, DN 600 MM (24), JUNTA SOLDADA, INSTALADO EM LOCAL COM NÍVEL BAIXO DE INTERFERÊNCIAS (NÃO INCLUI FORNECIMENTO). AF_11/2017</t>
  </si>
  <si>
    <t>20,85</t>
  </si>
  <si>
    <t>8,68</t>
  </si>
  <si>
    <t>3,22</t>
  </si>
  <si>
    <t>ASSENTAMENTO DE TUBO DE AÇO CARBONO PARA REDE DE ÁGUA, DN 700 MM (28), JUNTA SOLDADA, INSTALADO EM LOCAL COM NÍVEL BAIXO DE INTERFERÊNCIAS (NÃO INCLUI FORNECIMENTO). AF_11/2017</t>
  </si>
  <si>
    <t>10,34</t>
  </si>
  <si>
    <t>ASSENTAMENTO DE TUBO DE AÇO CARBONO PARA REDE DE ÁGUA, DN 800 MM (32), JUNTA SOLDADA, INSTALADO EM LOCAL COM NÍVEL BAIXO DE INTERFERÊNCIAS (NÃO INCLUI FORNECIMENTO). AF_11/2017</t>
  </si>
  <si>
    <t>27,52</t>
  </si>
  <si>
    <t>11,72</t>
  </si>
  <si>
    <t>2,94</t>
  </si>
  <si>
    <t>ASSENTAMENTO DE TUBO DE AÇO CARBONO PARA REDE DE ÁGUA, DN 900 MM (36), JUNTA SOLDADA, INSTALADO EM LOCAL COM NÍVEL BAIXO DE INTERFERÊNCIAS (NÃO INCLUI FORNECIMENTO). AF_11/2017</t>
  </si>
  <si>
    <t>30,87</t>
  </si>
  <si>
    <t>12,95</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</si>
  <si>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</si>
  <si>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</si>
  <si>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44,24</t>
  </si>
  <si>
    <t>18,62</t>
  </si>
  <si>
    <t>18,64</t>
  </si>
  <si>
    <t>1,64</t>
  </si>
  <si>
    <t>ASSENTAMENTO DE TUBO DE AÇO CARBONO PARA REDE DE ÁGUA, DN 1400 MM (56'') OU DN 1500 MM (60), JUNTA SOLDADA, INSTALADO EM LOCAL COM NÍVEL BAIXO DE INTERFERÊNCIAS (NÃO INCLUI FORNECIMENTO). AF_11/2017</t>
  </si>
  <si>
    <t>50,93</t>
  </si>
  <si>
    <t>21,39</t>
  </si>
  <si>
    <t>5,51</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</si>
  <si>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</si>
  <si>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</si>
  <si>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11,33</t>
  </si>
  <si>
    <t>ASSENTAMENTO DE TUBO DE AÇO CARBONO PARA REDE DE ÁGUA, DN 2000 MM (80) OU DN 2100 MM (84), JUNTA SOLDADA, INSTALADO EM LOCAL COM NÍVEL BAIXO DE INTERFERÊNCIAS (NÃO INCLUI FORNECIMENTO). AF_11/2017</t>
  </si>
  <si>
    <t>73,85</t>
  </si>
  <si>
    <t>31,64</t>
  </si>
  <si>
    <t>12,54</t>
  </si>
  <si>
    <t>TUBO DE PVC PARA REDE COLETORA DE ESGOTO DE PAREDE MACIÇA, DN 100 MM, JUNTA ELÁSTICA - FORNECIMENTO E ASSENTAMENTO. AF_01/2021</t>
  </si>
  <si>
    <t>41,13</t>
  </si>
  <si>
    <t>0,29</t>
  </si>
  <si>
    <t>38,67</t>
  </si>
  <si>
    <t>TUBO DE PVC PARA REDE COLETORA DE ESGOTO DE PAREDE MACIÇA, DN 150 MM, JUNTA ELÁSTICA  - FORNECIMENTO E ASSENTAMENTO. AF_01/2021</t>
  </si>
  <si>
    <t>86,37</t>
  </si>
  <si>
    <t>83,39</t>
  </si>
  <si>
    <t>TUBO DE PVC PARA REDE COLETORA DE ESGOTO DE PAREDE MACIÇA, DN 200 MM, JUNTA ELÁSTICA - FORNECIMENTO E ASSENTAMENTO. AF_01/2021</t>
  </si>
  <si>
    <t>128,63</t>
  </si>
  <si>
    <t>2,28</t>
  </si>
  <si>
    <t>1,53</t>
  </si>
  <si>
    <t>TUBO DE PVC PARA REDE COLETORA DE ESGOTO DE PAREDE MACIÇA, DN 250 MM, JUNTA ELÁSTICA  - FORNECIMENTO E ASSENTAMENTO. AF_01/2021</t>
  </si>
  <si>
    <t>217,41</t>
  </si>
  <si>
    <t>TUBO DE PVC PARA REDE COLETORA DE ESGOTO DE PAREDE MACIÇA, DN 300 MM, JUNTA ELÁSTICA,  FORNECIMENTO E ASSENTAMENTO. AF_01/2021</t>
  </si>
  <si>
    <t>349,25</t>
  </si>
  <si>
    <t>TUBO DE PVC PARA REDE COLETORA DE ESGOTO DE PAREDE MACIÇA, DN 350 MM, JUNTA ELÁSTICA  - FORNECIMENTO E ASSENTAMENTO. AF_01/2021</t>
  </si>
  <si>
    <t>432,01</t>
  </si>
  <si>
    <t>3,21</t>
  </si>
  <si>
    <t>TUBO DE PVC PARA REDE COLETORA DE ESGOTO DE PAREDE MACIÇA, DN 400 MM, JUNTA ELÁSTICA  FORNECIMENTO E ASSENTAMENTO. AF_01/2021</t>
  </si>
  <si>
    <t>560,21</t>
  </si>
  <si>
    <t>TUBO DE PVC CORRUGADO DE DUPLA PAREDE PARA REDE COLETORA DE ESGOTO, DN 150 MM, JUNTA ELÁSTICA - FORNECIMENTO E ASSENTAMENTO. AF_01/2021</t>
  </si>
  <si>
    <t>71,17</t>
  </si>
  <si>
    <t>1,47</t>
  </si>
  <si>
    <t>1,39</t>
  </si>
  <si>
    <t>TUBO DE PVC CORRUGADO DE DUPLA PAREDE PARA REDE COLETORA DE ESGOTO, DN 200 MM, JUNTA ELÁSTICA - FORNECIMENTO E ASSENTAMENTO. AF_01/2021</t>
  </si>
  <si>
    <t>113,44</t>
  </si>
  <si>
    <t>2,51</t>
  </si>
  <si>
    <t>1,58</t>
  </si>
  <si>
    <t>TUBO DE PVC CORRUGADO DE DUPLA PAREDE PARA REDE COLETORA DE ESGOTO, DN 250 MM, JUNTA ELÁSTICA - FORNECIMENTO E ASSENTAMENTO. AF_01/2021</t>
  </si>
  <si>
    <t>186,95</t>
  </si>
  <si>
    <t>7,73</t>
  </si>
  <si>
    <t>TUBO DE PVC CORRUGADO DE DUPLA PAREDE PARA REDE COLETORA DE ESGOTO, DN 300 MM, JUNTA ELÁSTICA - FORNECIMENTO E ASSENTAMENTO. AF_01/2021</t>
  </si>
  <si>
    <t>258,87</t>
  </si>
  <si>
    <t>TUBO DE PVC CORRUGADO DE DUPLA PAREDE PARA REDE COLETORA DE ESGOTO, DN 350 MM, JUNTA ELÁSTICA - FORNECIMENTO E ASSENTAMENTO. AF_01/2021</t>
  </si>
  <si>
    <t>365,10</t>
  </si>
  <si>
    <t>0,64</t>
  </si>
  <si>
    <t>TUBO DE PVC CORRUGADO DE DUPLA PAREDE PARA REDE COLETORA DE ESGOTO, DN 400 MM, JUNTA ELÁSTICA - FORNECIMENTO E ASSENTAMENTO. AF_01/2021</t>
  </si>
  <si>
    <t>426,73</t>
  </si>
  <si>
    <t>3,35</t>
  </si>
  <si>
    <t>0,73</t>
  </si>
  <si>
    <t>TUBO DE PEAD CORRUGADO DE DUPLA PAREDE PARA REDE COLETORA DE ESGOTO, DN 600 MM, JUNTA ELÁSTICA INTEGRADA - FORNECIMENTO E ASSENTAMENTO. AF_01/2021</t>
  </si>
  <si>
    <t>1.188,99</t>
  </si>
  <si>
    <t>JUNTA ARGAMASSADA ENTRE TUBO DN 100 MM E O POÇO DE VISITA/ CAIXA DE CONCRETO OU ALVENARIA EM REDES DE ESGOTO. AF_01/2021</t>
  </si>
  <si>
    <t>7,57</t>
  </si>
  <si>
    <t>7,13</t>
  </si>
  <si>
    <t>ARGAMASSA TRAÇO 1:3 (EM VOLUME DE CIMENTO E AREIA MÉDIA ÚMIDA), PREPARO MANUAL. AF_08/2019</t>
  </si>
  <si>
    <t>516,03</t>
  </si>
  <si>
    <t>JUNTA ARGAMASSADA ENTRE TUBO DN 150 MM E O POÇO DE VISITA/ CAIXA DE CONCRETO OU ALVENARIA EM REDES DE ESGOTO. AF_01/2021</t>
  </si>
  <si>
    <t>14,14</t>
  </si>
  <si>
    <t>8,71</t>
  </si>
  <si>
    <t>JUNTA ARGAMASSADA ENTRE TUBO DN 200 MM E O POÇO/ CAIXA DE CONCRETO OU ALVENARIA EM REDES DE ESGOTO. AF_01/2021</t>
  </si>
  <si>
    <t>1,70</t>
  </si>
  <si>
    <t>JUNTA ARGAMASSADA ENTRE TUBO DN 250 MM E O POÇO DE VISITA/ CAIXA DE CONCRETO OU ALVENARIA EM REDES DE ESGOTO. AF_01/2021</t>
  </si>
  <si>
    <t>26,57</t>
  </si>
  <si>
    <t>19,31</t>
  </si>
  <si>
    <t>12,63</t>
  </si>
  <si>
    <t>JUNTA ARGAMASSADA ENTRE TUBO DN 300 MM E O POÇO DE VISITA/ CAIXA DE CONCRETO OU ALVENARIA EM REDES DE ESGOTO. AF_01/2021</t>
  </si>
  <si>
    <t>30,20</t>
  </si>
  <si>
    <t>14,31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</si>
  <si>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</si>
  <si>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</si>
  <si>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</si>
  <si>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41,10</t>
  </si>
  <si>
    <t>19,37</t>
  </si>
  <si>
    <t>JUNTA ARGAMASSADA ENTRE TUBO DN 600 MM E O POÇO DE VISITA/ CAIXA DE CONCRETO OU ALVENARIA EM REDES DE ESGOTO. AF_01/2021</t>
  </si>
  <si>
    <t>4,59</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</si>
  <si>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</si>
  <si>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</si>
  <si>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0,54</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</si>
  <si>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</si>
  <si>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</si>
  <si>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3,37</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</si>
  <si>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</si>
  <si>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</si>
  <si>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3,28</t>
  </si>
  <si>
    <t>ASSENTAMENTO DE TUBO DE PVC PARA REDE COLETORA DE ESGOTO DE PAREDE MACIÇA, DN 400 MM, JUNTA ELÁSTICA (NÃO INCLUI FORNECIMENTO). AF_01/2021</t>
  </si>
  <si>
    <t>6,18</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</si>
  <si>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</si>
  <si>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</si>
  <si>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</si>
  <si>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3,67</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</si>
  <si>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</si>
  <si>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</si>
  <si>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</si>
  <si>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2,92</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</si>
  <si>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</si>
  <si>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</si>
  <si>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3,84</t>
  </si>
  <si>
    <t>TUBO DE PEAD CORRUGADO DE DUPLA PAREDE PARA REDE COLETORA DE ESGOTO, DN 250 MM, JUNTA ELÁSTICA INTEGRADA - FORNECIMENTO E ASSENTAMENTO. AF_01/2021</t>
  </si>
  <si>
    <t>242,73</t>
  </si>
  <si>
    <t>241,09</t>
  </si>
  <si>
    <t>ASSENTAMENTO DE TUBO DE PEAD CORRUGADO DE DUPLA PAREDE PARA REDE COLETORA DE ESGOTO, DN 250 MM, JUNTA ELÁSTICA INTEGRADA (NÃO INCLUI FORNECIMENTO). AF_01/2021</t>
  </si>
  <si>
    <t>0,44</t>
  </si>
  <si>
    <t>1,20</t>
  </si>
  <si>
    <t>TUBO DE PEAD CORRUGADO DE DUPLA PAREDE PARA REDE COLETORA DE ESGOTO, DN 300 MM, JUNTA ELÁSTICA INTEGRADA - FORNECIMENTO E ASSENTAMENTO. AF_01/2021</t>
  </si>
  <si>
    <t>287,31</t>
  </si>
  <si>
    <t>ASSENTAMENTO DE TUBO DE PEAD CORRUGADO DE DUPLA PAREDE PARA REDE COLETORA DE ESGOTO, DN 300 MM, JUNTA ELÁSTICA INTEGRADA  (NÃO INCLUI FORNECIMENTO). AF_01/2021</t>
  </si>
  <si>
    <t>TUBO DE PEAD CORRUGADO DE DUPLA PAREDE PARA REDE COLETORA DE ESGOTO, DN 800 MM, JUNTA ELÁSTICA INTEGRADA - FORNECIMENTO E ASSENTAMENTO. AF_01/2021</t>
  </si>
  <si>
    <t>1.679,27</t>
  </si>
  <si>
    <t>5,78</t>
  </si>
  <si>
    <t>ASSENTAMENTO DE TUBO DE PEAD CORRUGADO DE DUPLA PAREDE PARA REDE COLETORA DE ESGOTO, DN 800 MM, JUNTA ELÁSTICA INTEGRADA  (NÃO INCLUI FORNECIMENTO). AF_01/2021</t>
  </si>
  <si>
    <t>ASSENTAMENTO DE TUBO DE PEAD CORRUGADO DE DUPLA PAREDE PARA REDE COLETORA DE ESGOTO, DN 900 MM, JUNTA ELÁSTICA INTEGRADA (NÃO INCLUI FORNECIMENTO). AF_01/2021</t>
  </si>
  <si>
    <t>6,83</t>
  </si>
  <si>
    <t>8,89</t>
  </si>
  <si>
    <t>TUBO DE PEAD CORRUGADO DE DUPLA PAREDE PARA REDE COLETORA DE ESGOTO, DN 1000 MM, JUNTA ELÁSTICA INTEGRADA - FORNECIMENTO E ASSENTAMENTO. AF_01/2021</t>
  </si>
  <si>
    <t>2.235,88</t>
  </si>
  <si>
    <t>ASSENTAMENTO DE TUBO DE PEAD CORRUGADO DE DUPLA PAREDE PARA REDE COLETORA DE ESGOTO, DN 1000 MM, JUNTA ELÁSTICA INTEGRADA (NÃO INCLUI FORNECIMENTO). AF_01/2021</t>
  </si>
  <si>
    <t>31,07</t>
  </si>
  <si>
    <t>TUBO DE PEAD CORRUGADO DE DUPLA PAREDE PARA REDE COLETORA DE ESGOTO, DN 1200 MM, JUNTA ELÁSTICA INTEGRADA - FORNECIMENTO E ASSENTAMENTO. AF_01/2021</t>
  </si>
  <si>
    <t>3.496,20</t>
  </si>
  <si>
    <t>9,88</t>
  </si>
  <si>
    <t>11,27</t>
  </si>
  <si>
    <t>4,70</t>
  </si>
  <si>
    <t>ASSENTAMENTO DE TUBO DE PEAD CORRUGADO DE DUPLA PAREDE PARA REDE COLETORA DE ESGOTO, DN 1200 MM, JUNTA ELÁSTICA INTEGRADA (NÃO INCLUI FORNECIMENTO). AF_01/2021</t>
  </si>
  <si>
    <t>35,77</t>
  </si>
  <si>
    <t>ASSENTAMENTO DE TUBO DE PEAD CORRUGADO DE DUPLA PAREDE PARA REDE COLETORA DE ESGOTO, DN 1500 MM, JUNTA ELÁSTICA INTEGRADA (NÃO INCLUI FORNECIMENTO). AF_01/2021</t>
  </si>
  <si>
    <t>45,29</t>
  </si>
  <si>
    <t>14,93</t>
  </si>
  <si>
    <t>4,88</t>
  </si>
  <si>
    <t>ASSENTAMENTO DE TUBO DE PVC PBA PARA REDE DE ÁGUA, DN 50 MM, JUNTA ELÁSTICA INTEGRADA, INSTALADO EM LOCAL COM NÍVEL ALTO DE INTERFERÊNCIAS (NÃO INCLUI FORNECIMENTO). AF_11/2017</t>
  </si>
  <si>
    <t>0,59</t>
  </si>
  <si>
    <t>ASSENTAMENTO DE TUBO DE PVC PBA PARA REDE DE ÁGUA, DN 75 MM, JUNTA ELÁSTICA INTEGRADA, INSTALADO EM LOCAL COM NÍVEL ALTO DE INTERFERÊNCIAS (NÃO INCLUI FORNECIMENTO). AF_11/2017</t>
  </si>
  <si>
    <t>0,56</t>
  </si>
  <si>
    <t>ASSENTAMENTO DE TUBO DE PVC PBA PARA REDE DE ÁGUA, DN 100 MM, JUNTA ELÁSTICA INTEGRADA, INSTALADO EM LOCAL COM NÍVEL ALTO DE INTERFERÊNCIAS (NÃO INCLUI FORNECIMENTO). AF_11/2017</t>
  </si>
  <si>
    <t>2,39</t>
  </si>
  <si>
    <t>0,74</t>
  </si>
  <si>
    <t>0,27</t>
  </si>
  <si>
    <t>1,03</t>
  </si>
  <si>
    <t>ASSENTAMENTO DE TUBO DE PVC PBA PARA REDE DE ÁGUA, DN 50 MM, JUNTA ELÁSTICA INTEGRADA, INSTALADO EM LOCAL COM NÍVEL BAIXO DE INTERFERÊNCIAS (NÃO INCLUI FORNECIMENTO). AF_11/2017</t>
  </si>
  <si>
    <t>0,42</t>
  </si>
  <si>
    <t>ASSENTAMENTO DE TUBO DE PVC PBA PARA REDE DE ÁGUA, DN 75 MM, JUNTA ELÁSTICA INTEGRADA, INSTALADO EM LOCAL COM NÍVEL BAIXO DE INTERFERÊNCIAS (NÃO INCLUI FORNECIMENTO). AF_11/2017</t>
  </si>
  <si>
    <t>0,35</t>
  </si>
  <si>
    <t>ASSENTAMENTO DE TUBO DE PVC PBA PARA REDE DE ÁGUA, DN 100 MM, JUNTA ELÁSTICA INTEGRADA, INSTALADO EM LOCAL COM NÍVEL BAIXO DE INTERFERÊNCIAS (NÃO INCLUI FORNECIMENTO). AF_11/2017</t>
  </si>
  <si>
    <t>TUBO DE PVC BRANCO PARA REDE COLETORA DE ESGOTO CONDOMINIAL DE PAREDE MACIÇA, DN 100 MM, JUNTA ELÁSTICA - FORNECIMENTO E ASSENTAMENTO. AF_01/2021</t>
  </si>
  <si>
    <t>17,60</t>
  </si>
  <si>
    <t>JUNTA ARGAMASSADA ENTRE TUBO DN 800 MM E O POÇO DE VISITA/ CAIXA DE CONCRETO OU ALVENARIA EM REDES DE ESGOTO. AF_01/2021</t>
  </si>
  <si>
    <t>66,52</t>
  </si>
  <si>
    <t>18,78</t>
  </si>
  <si>
    <t>6,03</t>
  </si>
  <si>
    <t>JUNTA ARGAMASSADA ENTRE TUBO DN 900 MM E O POÇO DE VISITA/ CAIXA DE CONCRETO OU ALVENARIA EM REDES DE ESGOTO. AF_01/2021</t>
  </si>
  <si>
    <t>73,79</t>
  </si>
  <si>
    <t>JUNTA ARGAMASSADA ENTRE TUBO DN 1000 MM E O POÇO DE VISITA/ CAIXA DE CONCRETO OU ALVENARIA EM REDES DE ESGOTO. AF_01/2021</t>
  </si>
  <si>
    <t>84,73</t>
  </si>
  <si>
    <t>60,66</t>
  </si>
  <si>
    <t>24,07</t>
  </si>
  <si>
    <t>39,59</t>
  </si>
  <si>
    <t>JUNTA ARGAMASSADA ENTRE TUBO DN 1200 MM E O POÇO DE VISITA/ CAIXA DE CONCRETO OU ALVENARIA EM REDES DE ESGOTO. AF_01/2021</t>
  </si>
  <si>
    <t>95,63</t>
  </si>
  <si>
    <t>27,19</t>
  </si>
  <si>
    <t>44,65</t>
  </si>
  <si>
    <t>JUNTA ARGAMASSADA ENTRE TUBO DN 1500 MM E O POÇO DE VISITA/ CAIXA DE CONCRETO OU ALVENARIA EM REDES DE ESGOTO. AF_01/2021</t>
  </si>
  <si>
    <t>117,42</t>
  </si>
  <si>
    <t>TUBO DE CONCRETO PARA REDES COLETORAS DE ESGOTO SANITÁRIO, DIÂMETRO DE 300 MM, JUNTA ELÁSTICA, INSTALADO EM LOCAL COM BAIXO NÍVEL DE INTERFERÊNCIAS - FORNECIMENTO E ASSENTAMENTO. AF_12/2015</t>
  </si>
  <si>
    <t>246,54</t>
  </si>
  <si>
    <t>MONTADOR (TUBO AÇO/EQUIPAMENTOS) COM ENCARGOS COMPLEMENTARES</t>
  </si>
  <si>
    <t>13,51</t>
  </si>
  <si>
    <t>ASSENTAMENTO DE TUBO DE CONCRETO PARA REDES COLETORAS DE ESGOTO SANITÁRIO, DIÂMETRO DE 300 MM, JUNTA ELÁSTICA, INSTALADO EM LOCAL COM BAIXO NÍVEL DE INTERFERÊNCIAS (NÃO INCLUI FORNECIMENTO). AF_12/2015</t>
  </si>
  <si>
    <t>2,13</t>
  </si>
  <si>
    <t>TUBO DE CONCRETO PARA REDES COLETORAS DE ESGOTO SANITÁRIO, DIÂMETRO DE 400 MM, JUNTA ELÁSTICA, INSTALADO EM LOCAL COM BAIXO NÍVEL DE INTERFERÊNCIAS - FORNECIMENTO E ASSENTAMENTO. AF_12/2015</t>
  </si>
  <si>
    <t>265,91</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</si>
  <si>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</si>
  <si>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</si>
  <si>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436,73</t>
  </si>
  <si>
    <t>318,16</t>
  </si>
  <si>
    <t>ASSENTAMENTO DE TUBO DE CONCRETO PARA REDES COLETORAS DE ESGOTO SANITÁRIO, DIÂMETRO DE 500 MM, JUNTA ELÁSTICA, INSTALADO EM LOCAL COM BAIXO NÍVEL DE INTERFERÊNCIAS (NÃO INCLUI FORNECIMENTO). AF_12/2015</t>
  </si>
  <si>
    <t>9,38</t>
  </si>
  <si>
    <t>TUBO DE CONCRETO PARA REDES COLETORAS DE ESGOTO SANITÁRIO, DIÂMETRO DE 600 MM, JUNTA ELÁSTICA, INSTALADO EM LOCAL COM BAIXO NÍVEL DE INTERFERÊNCIAS - FORNECIMENTO E ASSENTAMENTO. AF_12/2015</t>
  </si>
  <si>
    <t>535,48</t>
  </si>
  <si>
    <t>2,74</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</si>
  <si>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</si>
  <si>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</si>
  <si>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664,24</t>
  </si>
  <si>
    <t>5,11</t>
  </si>
  <si>
    <t>ASSENTAMENTO DE TUBO DE CONCRETO PARA REDES COLETORAS DE ESGOTO SANITÁRIO, DIÂMETRO DE 700 MM, JUNTA ELÁSTICA, INSTALADO EM LOCAL COM BAIXO NÍVEL DE INTERFERÊNCIAS (NÃO INCLUI FORNECIMENTO). AF_12/2015</t>
  </si>
  <si>
    <t>TUBO DE CONCRETO PARA REDES COLETORAS DE ESGOTO SANITÁRIO, DIÂMETRO DE 800 MM, JUNTA ELÁSTICA, INSTALADO EM LOCAL COM BAIXO NÍVEL DE INTERFERÊNCIAS - FORNECIMENTO E ASSENTAMENTO. AF_12/2015</t>
  </si>
  <si>
    <t>712,69</t>
  </si>
  <si>
    <t>3,56</t>
  </si>
  <si>
    <t>ASSENTAMENTO DE TUBO DE CONCRETO PARA REDES COLETORAS DE ESGOTO SANITÁRIO, DIÂMETRO DE 800 MM, JUNTA ELÁSTICA, INSTALADO EM LOCAL COM BAIXO NÍVEL DE INTERFERÊNCIAS (NÃO INCLUI FORNECIMENTO). AF_12/2015</t>
  </si>
  <si>
    <t>3,38</t>
  </si>
  <si>
    <t>TUBO DE CONCRETO PARA REDES COLETORAS DE ESGOTO SANITÁRIO, DIÂMETRO DE 900 MM, JUNTA ELÁSTICA, INSTALADO EM LOCAL COM BAIXO NÍVEL DE INTERFERÊNCIAS - FORNECIMENTO E ASSENTAMENTO. AF_12/2015</t>
  </si>
  <si>
    <t>972,79</t>
  </si>
  <si>
    <t>5,44</t>
  </si>
  <si>
    <t>4,51</t>
  </si>
  <si>
    <t>ASSENTAMENTO DE TUBO DE CONCRETO PARA REDES COLETORAS DE ESGOTO SANITÁRIO, DIÂMETRO DE 900 MM, JUNTA ELÁSTICA, INSTALADO EM LOCAL COM BAIXO NÍVEL DE INTERFERÊNCIAS (NÃO INCLUI FORNECIMENTO). AF_12/2015</t>
  </si>
  <si>
    <t>6,74</t>
  </si>
  <si>
    <t>3,75</t>
  </si>
  <si>
    <t>TUBO DE CONCRETO PARA REDES COLETORAS DE ESGOTO SANITÁRIO, DIÂMETRO DE 1000 MM, JUNTA ELÁSTICA, INSTALADO EM LOCAL COM BAIXO NÍVEL DE INTERFERÊNCIAS - FORNECIMENTO E ASSENTAMENTO. AF_12/2015</t>
  </si>
  <si>
    <t>1.024,89</t>
  </si>
  <si>
    <t>ASSENTAMENTO DE TUBO DE CONCRETO PARA REDES COLETORAS DE ESGOTO SANITÁRIO, DIÂMETRO DE 1000 MM, JUNTA ELÁSTICA, INSTALADO EM LOCAL COM BAIXO NÍVEL DE INTERFERÊNCIAS (NÃO INCLUI FORNECIMENTO). AF_12/2015</t>
  </si>
  <si>
    <t>17,76</t>
  </si>
  <si>
    <t>TUBO DE CONCRETO PARA REDES COLETORAS DE ESGOTO SANITÁRIO, DIÂMETRO DE 300 MM, JUNTA ELÁSTICA, INSTALADO EM LOCAL COM ALTO NÍVEL DE INTERFERÊNCIAS - FORNECIMENTO E ASSENTAMENTO. AF_12/2015</t>
  </si>
  <si>
    <t>251,93</t>
  </si>
  <si>
    <t>ASSENTAMENTO DE TUBO DE CONCRETO PARA REDES COLETORAS DE ESGOTO SANITÁRIO, DIÂMETRO DE 300 MM, JUNTA ELÁSTICA, INSTALADO EM LOCAL COM ALTO NÍVEL DE INTERFERÊNCIAS (NÃO INCLUI FORNECIMENTO). AF_12/2015</t>
  </si>
  <si>
    <t>11,59</t>
  </si>
  <si>
    <t>4,86</t>
  </si>
  <si>
    <t>TUBO DE CONCRETO PARA REDES COLETORAS DE ESGOTO SANITÁRIO, DIÂMETRO DE 400 MM, JUNTA ELÁSTICA, INSTALADO EM LOCAL COM ALTO NÍVEL DE INTERFERÊNCIAS - FORNECIMENTO E ASSENTAMENTO. AF_12/2015</t>
  </si>
  <si>
    <t>272,63</t>
  </si>
  <si>
    <t>5,91</t>
  </si>
  <si>
    <t>3,62</t>
  </si>
  <si>
    <t>ASSENTAMENTO DE TUBO DE CONCRETO PARA REDES COLETORAS DE ESGOTO SANITÁRIO, DIÂMETRO DE 400 MM, JUNTA ELÁSTICA, INSTALADO EM LOCAL COM ALTO NÍVEL DE INTERFERÊNCIAS (NÃO INCLUI FORNECIMENTO). AF_12/2015</t>
  </si>
  <si>
    <t>14,64</t>
  </si>
  <si>
    <t>TUBO DE CONCRETO PARA REDES COLETORAS DE ESGOTO SANITÁRIO, DIÂMETRO DE 500 MM, JUNTA ELÁSTICA, INSTALADO EM LOCAL COM ALTO NÍVEL DE INTERFERÊNCIAS - FORNECIMENTO E ASSENTAMENTO. AF_12/2015</t>
  </si>
  <si>
    <t>445,04</t>
  </si>
  <si>
    <t>2,41</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</si>
  <si>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</si>
  <si>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</si>
  <si>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545,23</t>
  </si>
  <si>
    <t>6,82</t>
  </si>
  <si>
    <t>ASSENTAMENTO DE TUBO DE CONCRETO PARA REDES COLETORAS DE ESGOTO SANITÁRIO, DIÂMETRO DE 600 MM, JUNTA ELÁSTICA, INSTALADO EM LOCAL COM ALTO NÍVEL DE INTERFERÊNCIAS (NÃO INCLUI FORNECIMENTO). AF_12/2015</t>
  </si>
  <si>
    <t>21,01</t>
  </si>
  <si>
    <t>TUBO DE CONCRETO PARA REDES COLETORAS DE ESGOTO SANITÁRIO, DIÂMETRO DE 700 MM, JUNTA ELÁSTICA, INSTALADO EM LOCAL COM ALTO NÍVEL DE INTERFERÊNCIAS - FORNECIMENTO E ASSENTAMENTO. AF_12/2015</t>
  </si>
  <si>
    <t>675,42</t>
  </si>
  <si>
    <t>5,92</t>
  </si>
  <si>
    <t>ASSENTAMENTO DE TUBO DE CONCRETO PARA REDES COLETORAS DE ESGOTO SANITÁRIO, DIÂMETRO DE 700 MM, JUNTA ELÁSTICA, INSTALADO EM LOCAL COM ALTO NÍVEL DE INTERFERÊNCIAS (NÃO INCLUI FORNECIMENTO). AF_12/2015</t>
  </si>
  <si>
    <t>24,03</t>
  </si>
  <si>
    <t>TUBO DE CONCRETO PARA REDES COLETORAS DE ESGOTO SANITÁRIO, DIÂMETRO DE 800 MM, JUNTA ELÁSTICA, INSTALADO EM LOCAL COM ALTO NÍVEL DE INTERFERÊNCIAS - FORNECIMENTO E ASSENTAMENTO. AF_12/2015</t>
  </si>
  <si>
    <t>725,53</t>
  </si>
  <si>
    <t>11,40</t>
  </si>
  <si>
    <t>8,79</t>
  </si>
  <si>
    <t>ASSENTAMENTO DE TUBO DE CONCRETO PARA REDES COLETORAS DE ESGOTO SANITÁRIO, DIÂMETRO DE 800 MM, JUNTA ELÁSTICA, INSTALADO EM LOCAL COM ALTO NÍVEL DE INTERFERÊNCIAS (NÃO INCLUI FORNECIMENTO). AF_12/2015</t>
  </si>
  <si>
    <t>27,29</t>
  </si>
  <si>
    <t>TUBO DE CONCRETO PARA REDES COLETORAS DE ESGOTO SANITÁRIO, DIÂMETRO DE 900 MM, JUNTA ELÁSTICA, INSTALADO EM LOCAL COM ALTO NÍVEL DE INTERFERÊNCIAS - FORNECIMENTO E ASSENTAMENTO. AF_12/2015</t>
  </si>
  <si>
    <t>987,26</t>
  </si>
  <si>
    <t>12,70</t>
  </si>
  <si>
    <t>8,56</t>
  </si>
  <si>
    <t>ASSENTAMENTO DE TUBO DE CONCRETO PARA REDES COLETORAS DE ESGOTO SANITÁRIO, DIÂMETRO DE 900 MM, JUNTA ELÁSTICA, INSTALADO EM LOCAL COM ALTO NÍVEL DE INTERFERÊNCIAS (NÃO INCLUI FORNECIMENTO). AF_12/2015</t>
  </si>
  <si>
    <t>30,46</t>
  </si>
  <si>
    <t>TUBO DE CONCRETO PARA REDES COLETORAS DE ESGOTO SANITÁRIO, DIÂMETRO DE 1000 MM, JUNTA ELÁSTICA, INSTALADO EM LOCAL COM ALTO NÍVEL DE INTERFERÊNCIAS - FORNECIMENTO E ASSENTAMENTO. AF_12/2015</t>
  </si>
  <si>
    <t>1.040,56</t>
  </si>
  <si>
    <t>10,91</t>
  </si>
  <si>
    <t>ASSENTAMENTO DE TUBO DE CONCRETO PARA REDES COLETORAS DE ESGOTO SANITÁRIO, DIÂMETRO DE 1000 MM, JUNTA ELÁSTICA, INSTALADO EM LOCAL COM ALTO NÍVEL DE INTERFERÊNCIAS (NÃO INCLUI FORNECIMENTO). AF_12/2015</t>
  </si>
  <si>
    <t>33,65</t>
  </si>
  <si>
    <t>11,55</t>
  </si>
  <si>
    <t>TUBO DE CONCRETO PARA REDES COLETORAS DE ÁGUAS PLUVIAIS, DIÂMETRO DE 400 MM, JUNTA RÍGIDA, INSTALADO EM LOCAL COM BAIXO NÍVEL DE INTERFERÊNCIAS - FORNECIMENTO E ASSENTAMENTO. AF_12/2015</t>
  </si>
  <si>
    <t>141,36</t>
  </si>
  <si>
    <t>14,59</t>
  </si>
  <si>
    <t>11,82</t>
  </si>
  <si>
    <t>11,22</t>
  </si>
  <si>
    <t>9,70</t>
  </si>
  <si>
    <t>TUBO DE CONCRETO PARA REDES COLETORAS DE ÁGUAS PLUVIAIS, DIÂMETRO DE 500 MM, JUNTA RÍGIDA, INSTALADO EM LOCAL COM BAIXO NÍVEL DE INTERFERÊNCIAS - FORNECIMENTO E ASSENTAMENTO. AF_12/2015</t>
  </si>
  <si>
    <t>169,75</t>
  </si>
  <si>
    <t>17,74</t>
  </si>
  <si>
    <t>TUBO DE CONCRETO PARA REDES COLETORAS DE ÁGUAS PLUVIAIS, DIÂMETRO DE 600 MM, JUNTA RÍGIDA, INSTALADO EM LOCAL COM BAIXO NÍVEL DE INTERFERÊNCIAS - FORNECIMENTO E ASSENTAMENTO. AF_12/2015</t>
  </si>
  <si>
    <t>256,44</t>
  </si>
  <si>
    <t>TUBO DE CONCRETO PARA REDES COLETORAS DE ÁGUAS PLUVIAIS, DIÂMETRO DE 700 MM, JUNTA RÍGIDA, INSTALADO EM LOCAL COM BAIXO NÍVEL DE INTERFERÊNCIAS - FORNECIMENTO E ASSENTAMENTO. AF_12/2015</t>
  </si>
  <si>
    <t>339,00</t>
  </si>
  <si>
    <t>13,93</t>
  </si>
  <si>
    <t>15,88</t>
  </si>
  <si>
    <t>TUBO DE CONCRETO PARA REDES COLETORAS DE ÁGUAS PLUVIAIS, DIÂMETRO DE 800 MM, JUNTA RÍGIDA, INSTALADO EM LOCAL COM BAIXO NÍVEL DE INTERFERÊNCIAS - FORNECIMENTO E ASSENTAMENTO. AF_12/2015</t>
  </si>
  <si>
    <t>410,54</t>
  </si>
  <si>
    <t>20,62</t>
  </si>
  <si>
    <t>TUBO DE CONCRETO PARA REDES COLETORAS DE ÁGUAS PLUVIAIS, DIÂMETRO DE 900 MM, JUNTA RÍGIDA, INSTALADO EM LOCAL COM BAIXO NÍVEL DE INTERFERÊNCIAS - FORNECIMENTO E ASSENTAMENTO. AF_12/2015</t>
  </si>
  <si>
    <t>471,76</t>
  </si>
  <si>
    <t>24,38</t>
  </si>
  <si>
    <t>23,05</t>
  </si>
  <si>
    <t>17,55</t>
  </si>
  <si>
    <t>TUBO DE CONCRETO PARA REDES COLETORAS DE ÁGUAS PLUVIAIS, DIÂMETRO DE 1000 MM, JUNTA RÍGIDA, INSTALADO EM LOCAL COM BAIXO NÍVEL DE INTERFERÊNCIAS - FORNECIMENTO E ASSENTAMENTO. AF_12/2015</t>
  </si>
  <si>
    <t>491,84</t>
  </si>
  <si>
    <t>26,81</t>
  </si>
  <si>
    <t>25,32</t>
  </si>
  <si>
    <t>22,06</t>
  </si>
  <si>
    <t>14,44</t>
  </si>
  <si>
    <t>TUBO DE CONCRETO PARA REDES COLETORAS DE ÁGUAS PLUVIAIS, DIÂMETRO DE 400 MM, JUNTA RÍGIDA, INSTALADO EM LOCAL COM ALTO NÍVEL DE INTERFERÊNCIAS - FORNECIMENTO E ASSENTAMENTO. AF_12/2015</t>
  </si>
  <si>
    <t>148,16</t>
  </si>
  <si>
    <t>17,48</t>
  </si>
  <si>
    <t>13,34</t>
  </si>
  <si>
    <t>TUBO DE CONCRETO PARA REDES COLETORAS DE ÁGUAS PLUVIAIS, DIÂMETRO DE 500 MM, JUNTA RÍGIDA, INSTALADO EM LOCAL COM ALTO NÍVEL DE INTERFERÊNCIAS - FORNECIMENTO E ASSENTAMENTO. AF_12/2015</t>
  </si>
  <si>
    <t>178,18</t>
  </si>
  <si>
    <t>21,28</t>
  </si>
  <si>
    <t>139,71</t>
  </si>
  <si>
    <t>TUBO DE CONCRETO PARA REDES COLETORAS DE ÁGUAS PLUVIAIS, DIÂMETRO DE 600 MM, JUNTA RÍGIDA, INSTALADO EM LOCAL COM ALTO NÍVEL DE INTERFERÊNCIAS - FORNECIMENTO E ASSENTAMENTO. AF_12/2015</t>
  </si>
  <si>
    <t>266,31</t>
  </si>
  <si>
    <t>20,20</t>
  </si>
  <si>
    <t>16,61</t>
  </si>
  <si>
    <t>TUBO DE CONCRETO PARA REDES COLETORAS DE ÁGUAS PLUVIAIS, DIÂMETRO DE 700 MM, JUNTA RÍGIDA, INSTALADO EM LOCAL COM ALTO NÍVEL DE INTERFERÊNCIAS - FORNECIMENTO E ASSENTAMENTO. AF_12/2015</t>
  </si>
  <si>
    <t>350,50</t>
  </si>
  <si>
    <t>23,26</t>
  </si>
  <si>
    <t>TUBO DE CONCRETO PARA REDES COLETORAS DE ÁGUAS PLUVIAIS, DIÂMETRO DE 800 MM, JUNTA RÍGIDA, INSTALADO EM LOCAL COM ALTO NÍVEL DE INTERFERÊNCIAS - FORNECIMENTO E ASSENTAMENTO. AF_12/2015</t>
  </si>
  <si>
    <t>423,39</t>
  </si>
  <si>
    <t>33,13</t>
  </si>
  <si>
    <t>TUBO DE CONCRETO PARA REDES COLETORAS DE ÁGUAS PLUVIAIS, DIÂMETRO DE 900 MM, JUNTA RÍGIDA, INSTALADO EM LOCAL COM ALTO NÍVEL DE INTERFERÊNCIAS - FORNECIMENTO E ASSENTAMENTO. AF_12/2015</t>
  </si>
  <si>
    <t>486,02</t>
  </si>
  <si>
    <t>27,60</t>
  </si>
  <si>
    <t>12,78</t>
  </si>
  <si>
    <t>TUBO DE CONCRETO PARA REDES COLETORAS DE ÁGUAS PLUVIAIS, DIÂMETRO DE 1000 MM, JUNTA RÍGIDA, INSTALADO EM LOCAL COM ALTO NÍVEL DE INTERFERÊNCIAS - FORNECIMENTO E ASSENTAMENTO. AF_12/2015</t>
  </si>
  <si>
    <t>507,81</t>
  </si>
  <si>
    <t>41,94</t>
  </si>
  <si>
    <t>23,25</t>
  </si>
  <si>
    <t>26,53</t>
  </si>
  <si>
    <t>ASSENTAMENTO DE TUBO DE CONCRETO PARA REDES COLETORAS DE ÁGUAS PLUVIAIS, DIÂMETRO DE 300 MM, JUNTA RÍGIDA, INSTALADO EM LOCAL COM BAIXO NÍVEL DE INTERFERÊNCIAS (NÃO INCLUI FORNECIMENTO). AF_12/2015</t>
  </si>
  <si>
    <t>27,69</t>
  </si>
  <si>
    <t>11,51</t>
  </si>
  <si>
    <t>6,69</t>
  </si>
  <si>
    <t>7,64</t>
  </si>
  <si>
    <t>0,51</t>
  </si>
  <si>
    <t>ASSENTAMENTO DE TUBO DE CONCRETO PARA REDES COLETORAS DE ÁGUAS PLUVIAIS, DIÂMETRO DE 400 MM, JUNTA RÍGIDA, INSTALADO EM LOCAL COM BAIXO NÍVEL DE INTERFERÊNCIAS (NÃO INCLUI FORNECIMENTO). AF_12/2015</t>
  </si>
  <si>
    <t>35,60</t>
  </si>
  <si>
    <t>ASSENTAMENTO DE TUBO DE CONCRETO PARA REDES COLETORAS DE ÁGUAS PLUVIAIS, DIÂMETRO DE 500 MM, JUNTA RÍGIDA, INSTALADO EM LOCAL COM BAIXO NÍVEL DE INTERFERÊNCIAS (NÃO INCLUI FORNECIMENTO). AF_12/2015</t>
  </si>
  <si>
    <t>43,35</t>
  </si>
  <si>
    <t>17,82</t>
  </si>
  <si>
    <t>ASSENTAMENTO DE TUBO DE CONCRETO PARA REDES COLETORAS DE ÁGUAS PLUVIAIS, DIÂMETRO DE 600 MM, JUNTA RÍGIDA, INSTALADO EM LOCAL COM BAIXO NÍVEL DE INTERFERÊNCIAS (NÃO INCLUI FORNECIMENTO). AF_12/2015</t>
  </si>
  <si>
    <t>51,78</t>
  </si>
  <si>
    <t>ASSENTAMENTO DE TUBO DE CONCRETO PARA REDES COLETORAS DE ÁGUAS PLUVIAIS, DIÂMETRO DE 700 MM, JUNTA RÍGIDA, INSTALADO EM LOCAL COM BAIXO NÍVEL DE INTERFERÊNCIAS (NÃO INCLUI FORNECIMENTO). AF_12/2015</t>
  </si>
  <si>
    <t>60,05</t>
  </si>
  <si>
    <t>ASSENTAMENTO DE TUBO DE CONCRETO PARA REDES COLETORAS DE ÁGUAS PLUVIAIS, DIÂMETRO DE 800 MM, JUNTA RÍGIDA, INSTALADO EM LOCAL COM BAIXO NÍVEL DE INTERFERÊNCIAS (NÃO INCLUI FORNECIMENTO). AF_12/2015</t>
  </si>
  <si>
    <t>70,02</t>
  </si>
  <si>
    <t>ASSENTAMENTO DE TUBO DE CONCRETO PARA REDES COLETORAS DE ÁGUAS PLUVIAIS, DIÂMETRO DE 900 MM, JUNTA RÍGIDA, INSTALADO EM LOCAL COM BAIXO NÍVEL DE INTERFERÊNCIAS (NÃO INCLUI FORNECIMENTO). AF_12/2015</t>
  </si>
  <si>
    <t>80,51</t>
  </si>
  <si>
    <t>24,44</t>
  </si>
  <si>
    <t>ASSENTAMENTO DE TUBO DE CONCRETO PARA REDES COLETORAS DE ÁGUAS PLUVIAIS, DIÂMETRO DE 1000 MM, JUNTA RÍGIDA, INSTALADO EM LOCAL COM BAIXO NÍVEL DE INTERFERÊNCIAS (NÃO INCLUI FORNECIMENTO). AF_12/2015</t>
  </si>
  <si>
    <t>92,84</t>
  </si>
  <si>
    <t>TUBO DE CONCRETO PARA REDES COLETORAS DE ÁGUAS PLUVIAIS, DIÂMETRO DE 1200 MM, JUNTA RÍGIDA, INSTALADO EM LOCAL COM BAIXO NÍVEL DE INTERFERÊNCIAS - FORNECIMENTO E ASSENTAMENTO. AF_12/2015</t>
  </si>
  <si>
    <t>712,10</t>
  </si>
  <si>
    <t>27,61</t>
  </si>
  <si>
    <t>ASSENTAMENTO DE TUBO DE CONCRETO PARA REDES COLETORAS DE ÁGUAS PLUVIAIS, DIÂMETRO DE 1200 MM, JUNTA RÍGIDA, INSTALADO EM LOCAL COM BAIXO NÍVEL DE INTERFERÊNCIAS (NÃO INCLUI FORNECIMENTO). AF_12/2015</t>
  </si>
  <si>
    <t>116,19</t>
  </si>
  <si>
    <t>44,21</t>
  </si>
  <si>
    <t>33,60</t>
  </si>
  <si>
    <t>TUBO DE CONCRETO PARA REDES COLETORAS DE ÁGUAS PLUVIAIS, DIÂMETRO DE 1500 MM, JUNTA RÍGIDA, INSTALADO EM LOCAL COM BAIXO NÍVEL DE INTERFERÊNCIAS - FORNECIMENTO E ASSENTAMENTO. AF_12/2015</t>
  </si>
  <si>
    <t>1.019,75</t>
  </si>
  <si>
    <t>45,15</t>
  </si>
  <si>
    <t>42,64</t>
  </si>
  <si>
    <t>24,35</t>
  </si>
  <si>
    <t>ASSENTAMENTO DE TUBO DE CONCRETO PARA REDES COLETORAS DE ÁGUAS PLUVIAIS, DIÂMETRO DE 1500 MM, JUNTA RÍGIDA, INSTALADO EM LOCAL COM BAIXO NÍVEL DE INTERFERÊNCIAS (NÃO INCLUI FORNECIMENTO). AF_12/2015</t>
  </si>
  <si>
    <t>156,40</t>
  </si>
  <si>
    <t>51,71</t>
  </si>
  <si>
    <t>ASSENTAMENTO DE TUBO DE CONCRETO PARA REDES COLETORAS DE ÁGUAS PLUVIAIS, DIÂMETRO DE 300 MM, JUNTA RÍGIDA, INSTALADO EM LOCAL COM ALTO NÍVEL DE INTERFERÊNCIAS (NÃO INCLUI FORNECIMENTO). AF_12/2015</t>
  </si>
  <si>
    <t>33,00</t>
  </si>
  <si>
    <t>4,87</t>
  </si>
  <si>
    <t>ASSENTAMENTO DE TUBO DE CONCRETO PARA REDES COLETORAS DE ÁGUAS PLUVIAIS, DIÂMETRO DE 400 MM, JUNTA RÍGIDA, INSTALADO EM LOCAL COM ALTO NÍVEL DE INTERFERÊNCIAS (NÃO INCLUI FORNECIMENTO). AF_12/2015</t>
  </si>
  <si>
    <t>42,40</t>
  </si>
  <si>
    <t>17,56</t>
  </si>
  <si>
    <t>10,65</t>
  </si>
  <si>
    <t>ASSENTAMENTO DE TUBO DE CONCRETO PARA REDES COLETORAS DE ÁGUAS PLUVIAIS, DIÂMETRO DE 500 MM, JUNTA RÍGIDA, INSTALADO EM LOCAL COM ALTO NÍVEL DE INTERFERÊNCIAS (NÃO INCLUI FORNECIMENTO). AF_12/2015</t>
  </si>
  <si>
    <t>17,23</t>
  </si>
  <si>
    <t>ASSENTAMENTO DE TUBO DE CONCRETO PARA REDES COLETORAS DE ÁGUAS PLUVIAIS, DIÂMETRO DE 600 MM, JUNTA RÍGIDA, INSTALADO EM LOCAL COM ALTO NÍVEL DE INTERFERÊNCIAS (NÃO INCLUI FORNECIMENTO). AF_12/2015</t>
  </si>
  <si>
    <t>61,65</t>
  </si>
  <si>
    <t>25,21</t>
  </si>
  <si>
    <t>20,25</t>
  </si>
  <si>
    <t>ASSENTAMENTO DE TUBO DE CONCRETO PARA REDES COLETORAS DE ÁGUAS PLUVIAIS, DIÂMETRO DE 700 MM, JUNTA RÍGIDA, INSTALADO EM LOCAL COM ALTO NÍVEL DE INTERFERÊNCIAS (NÃO INCLUI FORNECIMENTO). AF_12/2015</t>
  </si>
  <si>
    <t>71,55</t>
  </si>
  <si>
    <t>ASSENTAMENTO DE TUBO DE CONCRETO PARA REDES COLETORAS DE ÁGUAS PLUVIAIS, DIÂMETRO DE 800 MM, JUNTA RÍGIDA, INSTALADO EM LOCAL COM ALTO NÍVEL DE INTERFERÊNCIAS (NÃO INCLUI FORNECIMENTO). AF_12/2015</t>
  </si>
  <si>
    <t>82,87</t>
  </si>
  <si>
    <t>ASSENTAMENTO DE TUBO DE CONCRETO PARA REDES COLETORAS DE ÁGUAS PLUVIAIS, DIÂMETRO DE 900 MM, JUNTA RÍGIDA, INSTALADO EM LOCAL COM ALTO NÍVEL DE INTERFERÊNCIAS (NÃO INCLUI FORNECIMENTO). AF_12/2015</t>
  </si>
  <si>
    <t>94,77</t>
  </si>
  <si>
    <t>37,42</t>
  </si>
  <si>
    <t>ASSENTAMENTO DE TUBO DE CONCRETO PARA REDES COLETORAS DE ÁGUAS PLUVIAIS, DIÂMETRO DE 1000 MM, JUNTA RÍGIDA, INSTALADO EM LOCAL COM ALTO NÍVEL DE INTERFERÊNCIAS (NÃO INCLUI FORNECIMENTO). AF_12/2015</t>
  </si>
  <si>
    <t>108,81</t>
  </si>
  <si>
    <t>42,00</t>
  </si>
  <si>
    <t>32,32</t>
  </si>
  <si>
    <t>TUBO DE CONCRETO PARA REDES COLETORAS DE ÁGUAS PLUVIAIS, DIÂMETRO DE 1200 MM, JUNTA RÍGIDA, INSTALADO EM LOCAL COM ALTO NÍVEL DE INTERFERÊNCIAS - FORNECIMENTO E ASSENTAMENTO. AF_12/2015</t>
  </si>
  <si>
    <t>730,90</t>
  </si>
  <si>
    <t>17,90</t>
  </si>
  <si>
    <t>ASSENTAMENTO DE TUBO DE CONCRETO PARA REDES COLETORAS DE ÁGUAS PLUVIAIS, DIÂMETRO DE 1200 MM, JUNTA RÍGIDA, INSTALADO EM LOCAL COM ALTO NÍVEL DE INTERFERÊNCIAS (NÃO INCLUI FORNECIMENTO). AF_12/2015</t>
  </si>
  <si>
    <t>134,99</t>
  </si>
  <si>
    <t>52,10</t>
  </si>
  <si>
    <t>TUBO DE CONCRETO PARA REDES COLETORAS DE ÁGUAS PLUVIAIS, DIÂMETRO DE 1500 MM, JUNTA RÍGIDA, INSTALADO EM LOCAL COM ALTO NÍVEL DE INTERFERÊNCIAS - FORNECIMENTO E ASSENTAMENTO. AF_12/2015</t>
  </si>
  <si>
    <t>1.042,81</t>
  </si>
  <si>
    <t>23,84</t>
  </si>
  <si>
    <t>ASSENTAMENTO DE TUBO DE CONCRETO PARA REDES COLETORAS DE ÁGUAS PLUVIAIS, DIÂMETRO DE 1500 MM, JUNTA RÍGIDA, INSTALADO EM LOCAL COM ALTO NÍVEL DE INTERFERÊNCIAS (NÃO INCLUI FORNECIMENTO). AF_12/2015</t>
  </si>
  <si>
    <t>179,46</t>
  </si>
  <si>
    <t>TUBO DE CONCRETO PARA REDES COLETORAS DE ÁGUAS PLUVIAIS, DIÂMETRO DE 300MM, JUNTA RÍGIDA, INSTALADO EM LOCAL COM BAIXO NÍVEL DE INTERFERÊNCIAS - FORNECIMENTO E ASSENTAMENTO. AF_12/2015</t>
  </si>
  <si>
    <t>121,04</t>
  </si>
  <si>
    <t>TUBO DE CONCRETO PARA REDES COLETORAS DE ÁGUAS PLUVIAIS, DIÂMETRO DE 300MM, JUNTA RÍGIDA, INSTALADO EM LOCAL COM ALTO NÍVEL DE INTERFERÊNCIAS - FORNECIMENTO E ASSENTAMENTO. AF_12/2015</t>
  </si>
  <si>
    <t>126,27</t>
  </si>
  <si>
    <t>13,23</t>
  </si>
  <si>
    <t>TUBO DE CONCRETO (SIMPLES) PARA REDES COLETORAS DE ÁGUAS PLUVIAIS, DIÂMETRO DE 300 MM, JUNTA RÍGIDA, INSTALADO EM LOCAL COM BAIXO NÍVEL DE INTERFERÊNCIAS - FORNECIMENTO E ASSENTAMENTO. AF_12/2015</t>
  </si>
  <si>
    <t>88,06</t>
  </si>
  <si>
    <t>4,67</t>
  </si>
  <si>
    <t>TUBO DE CONCRETO (SIMPLES) PARA REDES COLETORAS DE ÁGUAS PLUVIAIS, DIÂMETRO DE 500 MM, JUNTA RÍGIDA, INSTALADO EM LOCAL COM BAIXO NÍVEL DE INTERFERÊNCIAS - FORNECIMENTO E ASSENTAMENTO. AF_12/2015</t>
  </si>
  <si>
    <t>121,56</t>
  </si>
  <si>
    <t>TUBO DE CONCRETO (SIMPLES) PARA REDES COLETORAS DE ÁGUAS PLUVIAIS, DIÂMETRO DE 300 MM, JUNTA RÍGIDA, INSTALADO EM LOCAL COM ALTO NÍVEL DE INTERFERÊNCIAS - FORNECIMENTO E ASSENTAMENTO. AF_12/2015</t>
  </si>
  <si>
    <t>77,34</t>
  </si>
  <si>
    <t>13,24</t>
  </si>
  <si>
    <t>TUBO DE CONCRETO (SIMPLES) PARA REDES COLETORAS DE ÁGUAS PLUVIAIS, DIÂMETRO DE 400 MM, JUNTA RÍGIDA, INSTALADO EM LOCAL COM ALTO NÍVEL DE INTERFERÊNCIAS - FORNECIMENTO E ASSENTAMENTO. AF_12/2015</t>
  </si>
  <si>
    <t>94,76</t>
  </si>
  <si>
    <t>16,91</t>
  </si>
  <si>
    <t>14,15</t>
  </si>
  <si>
    <t>TUBO DE CONCRETO (SIMPLES) PARA REDES COLETORAS DE ÁGUAS PLUVIAIS, DIÂMETRO DE 500 MM, JUNTA RÍGIDA, INSTALADO EM LOCAL COM ALTO NÍVEL DE INTERFERÊNCIAS - FORNECIMENTO E ASSENTAMENTO. AF_12/2015</t>
  </si>
  <si>
    <t>129,87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</si>
  <si>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</si>
  <si>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</si>
  <si>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</si>
  <si>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8,53</t>
  </si>
  <si>
    <t>ASSENTAMENTO DE TUBO DE PVC DEFOFO OU PRFV OU RPVC PARA REDE DE ÁGUA, DN 300 MM, JUNTA ELÁSTICA INTEGRADA, INSTALADO EM LOCAL COM NÍVEL ALTO DE INTERFERÊNCIAS (NÃO INCLUI FORNECIMENTO). AF_11/2017</t>
  </si>
  <si>
    <t>10,12</t>
  </si>
  <si>
    <t>5,45</t>
  </si>
  <si>
    <t>2,27</t>
  </si>
  <si>
    <t>ASSENTAMENTO DE TUBO DE PVC DEFOFO OU PRFV OU RPVC PARA REDE DE ÁGUA, DN 350 MM, JUNTA ELÁSTICA INTEGRADA, INSTALADO EM LOCAL COM NÍVEL ALTO DE INTERFERÊNCIAS (NÃO INCLUI FORNECIMENTO). AF_11/2017</t>
  </si>
  <si>
    <t>6,32</t>
  </si>
  <si>
    <t>ASSENTAMENTO DE TUBO DE PVC DEFOFO OU PRFV OU RPVC PARA REDE DE ÁGUA, DN 400 MM, JUNTA ELÁSTICA INTEGRADA, INSTALADO EM LOCAL COM NÍVEL ALTO DE INTERFERÊNCIAS (NÃO INCLUI FORNECIMENTO). AF_11/2017</t>
  </si>
  <si>
    <t>1,75</t>
  </si>
  <si>
    <t>ASSENTAMENTO DE TUBO DE PVC DEFOFO OU PRFV OU RPVC PARA REDE DE ÁGUA, DN 500 MM, JUNTA ELÁSTICA INTEGRADA, INSTALADO EM LOCAL COM NÍVEL ALTO DE INTERFERÊNCIAS (NÃO INCLUI FORNECIMENTO). AF_11/2017</t>
  </si>
  <si>
    <t>16,49</t>
  </si>
  <si>
    <t>4,52</t>
  </si>
  <si>
    <t>ASSENTAMENTO DE TUBO DE PVC DEFOFO OU PRFV OU RPVC PARA REDE DE ÁGUA, DN 150 MM, JUNTA ELÁSTICA INTEGRADA, INSTALADO EM LOCAL COM NÍVEL BAIXO DE INTERFERÊNCIAS (NÃO INCLUI FORNECIMENTO). AF_11/2017</t>
  </si>
  <si>
    <t>0,98</t>
  </si>
  <si>
    <t>0,60</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</si>
  <si>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</si>
  <si>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</si>
  <si>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1,02</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</si>
  <si>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</si>
  <si>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</si>
  <si>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</si>
  <si>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7,09</t>
  </si>
  <si>
    <t>ASSENTAMENTO DE TUBO DE PVC DEFOFO OU PRFV OU RPVC PARA REDE DE ÁGUA, DN 500 MM, JUNTA ELÁSTICA INTEGRADA, INSTALADO EM LOCAL COM NÍVEL BAIXO DE INTERFERÊNCIAS (NÃO INCLUI FORNECIMENTO). AF_11/2017</t>
  </si>
  <si>
    <t>ASSENTAMENTO DE TUBO DE FERRO FUNDIDO PARA REDE DE ÁGUA, DN 80 MM, JUNTA FLANGEADA (NÃO INCLUI O FORNECIMENTO). AF_09/2021</t>
  </si>
  <si>
    <t>GUINDAUTO HIDRÁULICO, CAPACIDADE MÁXIMA DE CARGA 6200 KG, MOMENTO MÁXIMO DE CARGA 11,7 TM, ALCANCE MÁXIMO HORIZONTAL 9,70 M, INCLUSIVE CAMINHÃO TOCO PBT 16.000 KG, POTÊNCIA DE 189 CV - CHP DIURNO. AF_06/2014</t>
  </si>
  <si>
    <t>195,66</t>
  </si>
  <si>
    <t>GUINDAUTO HIDRÁULICO, CAPACIDADE MÁXIMA DE CARGA 6200 KG, MOMENTO MÁXIMO DE CARGA 11,7 TM, ALCANCE MÁXIMO HORIZONTAL 9,70 M, INCLUSIVE CAMINHÃO TOCO PBT 16.000 KG, POTÊNCIA DE 189 CV - CHI DIURNO. AF_06/2014</t>
  </si>
  <si>
    <t>34,53</t>
  </si>
  <si>
    <t>ASSENTAMENTO DE TUBO DE FERRO FUNDIDO PARA REDE DE ÁGUA, DN 100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</si>
  <si>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</si>
  <si>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</si>
  <si>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15,89</t>
  </si>
  <si>
    <t>6,41</t>
  </si>
  <si>
    <t>7,08</t>
  </si>
  <si>
    <t>2,50</t>
  </si>
  <si>
    <t>ASSENTAMENTO DE TUBO DE FERRO FUNDIDO PARA REDE DE ÁGUA, DN 250 MM, JUNTA FLANGEADA (NÃO INCLUI O FORNECIMENTO). AF_09/2021</t>
  </si>
  <si>
    <t>24,31</t>
  </si>
  <si>
    <t>8,02</t>
  </si>
  <si>
    <t>ASSENTAMENTO DE TUBO DE FERRO FUNDIDO PARA REDE DE ÁGUA, DN 300 MM, JUNTA FLANGEADA (NÃO INCLUI O FORNECIMENTO). AF_09/2021</t>
  </si>
  <si>
    <t>27,89</t>
  </si>
  <si>
    <t>11,24</t>
  </si>
  <si>
    <t>ASSENTAMENTO DE TUBO DE FERRO FUNDIDO PARA REDE DE ÁGUA, DN 350 MM, JUNTA FLANGEADA (NÃO INCLUI O FORNECIMENTO). AF_09/2021</t>
  </si>
  <si>
    <t>36,29</t>
  </si>
  <si>
    <t>15,02</t>
  </si>
  <si>
    <t>ASSENTAMENTO DE TUBO DE FERRO FUNDIDO PARA REDE DE ÁGUA, DN 400 MM, JUNTA FLANGEADA (NÃO INCLUI O FORNECIMENTO). AF_09/2021</t>
  </si>
  <si>
    <t>39,88</t>
  </si>
  <si>
    <t>16,54</t>
  </si>
  <si>
    <t>7,29</t>
  </si>
  <si>
    <t>13,35</t>
  </si>
  <si>
    <t>ASSENTAMENTO DE TUBO DE FERRO FUNDIDO PARA REDE DE ÁGUA, DN 450 MM, JUNTA FLANGEADA (NÃO INCLUI O FORNECIMENTO). AF_09/2021</t>
  </si>
  <si>
    <t>48,27</t>
  </si>
  <si>
    <t>19,43</t>
  </si>
  <si>
    <t>16,15</t>
  </si>
  <si>
    <t>ASSENTAMENTO DE TUBO DE FERRO FUNDIDO PARA REDE DE ÁGUA, DN 500 MM, JUNTA FLANGEADA (NÃO INCLUI O FORNECIMENTO). AF_09/2021</t>
  </si>
  <si>
    <t>51,85</t>
  </si>
  <si>
    <t>9,46</t>
  </si>
  <si>
    <t>17,41</t>
  </si>
  <si>
    <t>ASSENTAMENTO DE TUBO DE FERRO FUNDIDO PARA REDE DE ÁGUA, DN 600 MM, JUNTA FLANGEADA (NÃO INCLUI O FORNECIMENTO). AF_09/2021</t>
  </si>
  <si>
    <t>58,98</t>
  </si>
  <si>
    <t>10,71</t>
  </si>
  <si>
    <t>ASSENTAMENTO DE TUBO DE FERRO FUNDIDO PARA REDE DE ÁGUA, DN 700 MM, JUNTA FLANGEADA (NÃO INCLUI O FORNECIMENTO). AF_09/2021</t>
  </si>
  <si>
    <t>62,96</t>
  </si>
  <si>
    <t>4,49</t>
  </si>
  <si>
    <t>21,44</t>
  </si>
  <si>
    <t>ASSENTAMENTO DE TUBO DE FERRO FUNDIDO PARA REDE DE ÁGUA, DN 800 MM, JUNTA FLANGEADA (NÃO INCLUI O FORNECIMENTO). AF_09/2021</t>
  </si>
  <si>
    <t>69,34</t>
  </si>
  <si>
    <t>29,14</t>
  </si>
  <si>
    <t>27,71</t>
  </si>
  <si>
    <t>30,05</t>
  </si>
  <si>
    <t>ASSENTAMENTO DE TUBO DE FERRO FUNDIDO PARA REDE DE ÁGUA, DN 900 MM, JUNTA FLANGEADA (NÃO INCLUI O FORNECIMENTO). AF_09/2021</t>
  </si>
  <si>
    <t>79,86</t>
  </si>
  <si>
    <t>ASSENTAMENTO DE TUBO DE FERRO FUNDIDO PARA REDE DE ÁGUA, DN 1000 MM, JUNTA FLANGEADA (NÃO INCLUI O FORNECIMENTO). AF_09/2021</t>
  </si>
  <si>
    <t>36,27</t>
  </si>
  <si>
    <t>29,60</t>
  </si>
  <si>
    <t>ASSENTAMENTO DE TUBO DE FERRO FUNDIDO PARA REDE DE ÁGUA, DN 1200 MM, JUNTA FLANGEADA (NÃO INCLUI O FORNECIMENTO). AF_09/2021</t>
  </si>
  <si>
    <t>103,14</t>
  </si>
  <si>
    <t>44,53</t>
  </si>
  <si>
    <t>35,47</t>
  </si>
  <si>
    <t>ASSENTAMENTO DE CONEXÃO COM 2 ACESSOS, FERRO FUNDIDO PARA REDE DE ÁGUA, DN  80 MM, JUNTA FLANGEADA (NÃO INCLUI O FORNECIMENTO). AF_09/2021</t>
  </si>
  <si>
    <t>30,76</t>
  </si>
  <si>
    <t>9,48</t>
  </si>
  <si>
    <t>6,14</t>
  </si>
  <si>
    <t>ASSENTAMENTO DE CONEXÃO COM 2 ACESSOS, FERRO FUNDIDO PARA REDE DE ÁGUA, DN  100 MM, JUNTA FLANGEADA (NÃO INCLUI O FORNECIMENTO). AF_09/2021</t>
  </si>
  <si>
    <t>36,74</t>
  </si>
  <si>
    <t>11,89</t>
  </si>
  <si>
    <t>16,55</t>
  </si>
  <si>
    <t>7,05</t>
  </si>
  <si>
    <t>ASSENTAMENTO DE CONEXÃO COM 2 ACESSOS, FERRO FUNDIDO PARA REDE DE ÁGUA, DN  150 MM, JUNTA FLANGEADA (NÃO INCLUI O FORNECIMENTO). AF_09/2021</t>
  </si>
  <si>
    <t>26,76</t>
  </si>
  <si>
    <t>12,79</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</si>
  <si>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</si>
  <si>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</si>
  <si>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109,60</t>
  </si>
  <si>
    <t>22,09</t>
  </si>
  <si>
    <t>ASSENTAMENTO DE CONEXÃO COM 2 ACESSOS, FERRO FUNDIDO PARA REDE DE ÁGUA, DN  300 MM, JUNTA FLANGEADA (NÃO INCLUI O FORNECIMENTO). AF_09/2021</t>
  </si>
  <si>
    <t>124,51</t>
  </si>
  <si>
    <t>52,55</t>
  </si>
  <si>
    <t>ASSENTAMENTO DE CONEXÃO COM 2 ACESSOS, FERRO FUNDIDO PARA REDE DE ÁGUA, DN  350 MM, JUNTA FLANGEADA (NÃO INCLUI O FORNECIMENTO). AF_09/2021</t>
  </si>
  <si>
    <t>167,50</t>
  </si>
  <si>
    <t>ASSENTAMENTO DE CONEXÃO COM 2 ACESSOS, FERRO FUNDIDO PARA REDE DE ÁGUA, DN  400 MM, JUNTA FLANGEADA (NÃO INCLUI O FORNECIMENTO). AF_09/2021</t>
  </si>
  <si>
    <t>182,43</t>
  </si>
  <si>
    <t>11,39</t>
  </si>
  <si>
    <t>ASSENTAMENTO DE CONEXÃO COM 2 ACESSOS, FERRO FUNDIDO PARA REDE DE ÁGUA, DN  450 MM, JUNTA FLANGEADA (NÃO INCLUI O FORNECIMENTO). AF_09/2021</t>
  </si>
  <si>
    <t>225,42</t>
  </si>
  <si>
    <t>93,94</t>
  </si>
  <si>
    <t>14,26</t>
  </si>
  <si>
    <t>ASSENTAMENTO DE CONEXÃO COM 2 ACESSOS, FERRO FUNDIDO PARA REDE DE ÁGUA, DN  500 MM, JUNTA FLANGEADA (NÃO INCLUI O FORNECIMENTO). AF_09/2021</t>
  </si>
  <si>
    <t>240,35</t>
  </si>
  <si>
    <t>39,73</t>
  </si>
  <si>
    <t>ASSENTAMENTO DE CONEXÃO COM 2 ACESSOS, FERRO FUNDIDO PARA REDE DE ÁGUA, DN  600 MM, JUNTA FLANGEADA (NÃO INCLUI O FORNECIMENTO). AF_09/2021</t>
  </si>
  <si>
    <t>270,21</t>
  </si>
  <si>
    <t>112,29</t>
  </si>
  <si>
    <t>44,52</t>
  </si>
  <si>
    <t>ASSENTAMENTO DE CONEXÃO COM 2 ACESSOS, FERRO FUNDIDO PARA REDE DE ÁGUA, DN  700 MM, JUNTA FLANGEADA (NÃO INCLUI O FORNECIMENTO). AF_09/2021</t>
  </si>
  <si>
    <t>328,11</t>
  </si>
  <si>
    <t>21,10</t>
  </si>
  <si>
    <t>ASSENTAMENTO DE CONEXÃO COM 2 ACESSOS, FERRO FUNDIDO PARA REDE DE ÁGUA, DN  800 MM, JUNTA FLANGEADA (NÃO INCLUI O FORNECIMENTO). AF_09/2021</t>
  </si>
  <si>
    <t>357,98</t>
  </si>
  <si>
    <t>69,17</t>
  </si>
  <si>
    <t>23,09</t>
  </si>
  <si>
    <t>ASSENTAMENTO DE CONEXÃO COM 2 ACESSOS, FERRO FUNDIDO PARA REDE DE ÁGUA, DN  900 MM, JUNTA FLANGEADA (NÃO INCLUI O FORNECIMENTO). AF_09/2021</t>
  </si>
  <si>
    <t>415,90</t>
  </si>
  <si>
    <t>172,02</t>
  </si>
  <si>
    <t>67,90</t>
  </si>
  <si>
    <t>ASSENTAMENTO DE CONEXÃO COM 2 ACESSOS, FERRO FUNDIDO PARA REDE DE ÁGUA, DN  1000 MM, JUNTA FLANGEADA (NÃO INCLUI O FORNECIMENTO). AF_09/2021</t>
  </si>
  <si>
    <t>445,75</t>
  </si>
  <si>
    <t>ASSENTAMENTO DE CONEXÃO COM 2 ACESSOS, FERRO FUNDIDO PARA REDE DE ÁGUA, DN  1200 MM, JUNTA FLANGEADA (NÃO INCLUI O FORNECIMENTO). AF_09/2021</t>
  </si>
  <si>
    <t>533,53</t>
  </si>
  <si>
    <t>86,78</t>
  </si>
  <si>
    <t>ASSENTAMENTO DE CONEXÃO COM 3 ACESSOS, FERRO FUNDIDO PARA REDE DE ÁGUA, DN  80 MM, JUNTA FLANGEADA (NÃO INCLUI O FORNECIMENTO). AF_09/2021</t>
  </si>
  <si>
    <t>40,44</t>
  </si>
  <si>
    <t>ASSENTAMENTO DE CONEXÃO COM 3 ACESSOS, FERRO FUNDIDO PARA REDE DE ÁGUA, DN  100 MM, JUNTA FLANGEADA (NÃO INCLUI O FORNECIMENTO). AF_09/2021</t>
  </si>
  <si>
    <t>49,40</t>
  </si>
  <si>
    <t>16,93</t>
  </si>
  <si>
    <t>9,08</t>
  </si>
  <si>
    <t>ASSENTAMENTO DE CONEXÃO COM 3 ACESSOS, FERRO FUNDIDO PARA REDE DE ÁGUA, DN  150 MM, JUNTA FLANGEADA (NÃO INCLUI O FORNECIMENTO). AF_09/2021</t>
  </si>
  <si>
    <t>71,80</t>
  </si>
  <si>
    <t>4,02</t>
  </si>
  <si>
    <t>ASSENTAMENTO DE CONEXÃO COM 3 ACESSOS, FERRO FUNDIDO PARA REDE DE ÁGUA, DN  200 MM, JUNTA FLANGEADA (NÃO INCLUI O FORNECIMENTO). AF_09/2021</t>
  </si>
  <si>
    <t>94,19</t>
  </si>
  <si>
    <t>40,11</t>
  </si>
  <si>
    <t>26,32</t>
  </si>
  <si>
    <t>ASSENTAMENTO DE CONEXÃO COM 3 ACESSOS, FERRO FUNDIDO PARA REDE DE ÁGUA, DN  250 MM, JUNTA FLANGEADA (NÃO INCLUI O FORNECIMENTO). AF_09/2021</t>
  </si>
  <si>
    <t>158,67</t>
  </si>
  <si>
    <t>26,61</t>
  </si>
  <si>
    <t>ASSENTAMENTO DE CONEXÃO COM 3 ACESSOS, FERRO FUNDIDO PARA REDE DE ÁGUA, DN  300 MM, JUNTA FLANGEADA (NÃO INCLUI O FORNECIMENTO). AF_09/2021</t>
  </si>
  <si>
    <t>181,06</t>
  </si>
  <si>
    <t>11,30</t>
  </si>
  <si>
    <t>ASSENTAMENTO DE CONEXÃO COM 3 ACESSOS, FERRO FUNDIDO PARA REDE DE ÁGUA, DN  350 MM, JUNTA FLANGEADA (NÃO INCLUI O FORNECIMENTO). AF_09/2021</t>
  </si>
  <si>
    <t>245,55</t>
  </si>
  <si>
    <t>ASSENTAMENTO DE CONEXÃO COM 3 ACESSOS, FERRO FUNDIDO PARA REDE DE ÁGUA, DN  400 MM, JUNTA FLANGEADA (NÃO INCLUI O FORNECIMENTO). AF_09/2021</t>
  </si>
  <si>
    <t>267,93</t>
  </si>
  <si>
    <t>17,09</t>
  </si>
  <si>
    <t>ASSENTAMENTO DE CONEXÃO COM 3 ACESSOS, FERRO FUNDIDO PARA REDE DE ÁGUA, DN  450 MM, JUNTA FLANGEADA (NÃO INCLUI O FORNECIMENTO). AF_09/2021</t>
  </si>
  <si>
    <t>332,42</t>
  </si>
  <si>
    <t>ASSENTAMENTO DE CONEXÃO COM 3 ACESSOS, FERRO FUNDIDO PARA REDE DE ÁGUA, DN  500 MM, JUNTA FLANGEADA (NÃO INCLUI O FORNECIMENTO). AF_09/2021</t>
  </si>
  <si>
    <t>354,80</t>
  </si>
  <si>
    <t>164,60</t>
  </si>
  <si>
    <t>ASSENTAMENTO DE CONEXÃO COM 3 ACESSOS, FERRO FUNDIDO PARA REDE DE ÁGUA, DN  600 MM, JUNTA FLANGEADA (NÃO INCLUI O FORNECIMENTO). AF_09/2021</t>
  </si>
  <si>
    <t>399,59</t>
  </si>
  <si>
    <t>77,06</t>
  </si>
  <si>
    <t>65,28</t>
  </si>
  <si>
    <t>ASSENTAMENTO DE CONEXÃO COM 3 ACESSOS, FERRO FUNDIDO PARA REDE DE ÁGUA, DN  700 MM, JUNTA FLANGEADA (NÃO INCLUI O FORNECIMENTO). AF_09/2021</t>
  </si>
  <si>
    <t>486,47</t>
  </si>
  <si>
    <t>31,66</t>
  </si>
  <si>
    <t>ASSENTAMENTO DE CONEXÃO COM 3 ACESSOS, FERRO FUNDIDO PARA REDE DE ÁGUA, DN  800 MM, JUNTA FLANGEADA (NÃO INCLUI O FORNECIMENTO). AF_09/2021</t>
  </si>
  <si>
    <t>531,25</t>
  </si>
  <si>
    <t>ASSENTAMENTO DE CONEXÃO COM 3 ACESSOS, FERRO FUNDIDO PARA REDE DE ÁGUA, DN  900 MM, JUNTA FLANGEADA (NÃO INCLUI O FORNECIMENTO). AF_09/2021</t>
  </si>
  <si>
    <t>618,13</t>
  </si>
  <si>
    <t>192,99</t>
  </si>
  <si>
    <t>ASSENTAMENTO DE CONEXÃO COM 3 ACESSOS, FERRO FUNDIDO PARA REDE DE ÁGUA, DN  1000 MM, JUNTA FLANGEADA (NÃO INCLUI O FORNECIMENTO). AF_09/2021</t>
  </si>
  <si>
    <t>662,93</t>
  </si>
  <si>
    <t>ASSENTAMENTO DE CONEXÃO COM 3 ACESSOS, FERRO FUNDIDO PARA REDE DE ÁGUA, DN  1200 MM, JUNTA FLANGEADA (NÃO INCLUI O FORNECIMENTO). AF_09/2021</t>
  </si>
  <si>
    <t>794,58</t>
  </si>
  <si>
    <t>128,68</t>
  </si>
  <si>
    <t>ASSENTAMENTO DE CONEXÃO COM 1 ACESSO, FERRO FUNDIDO PARA REDE DE ÁGUA, DN  80 MM, JUNTA FLANGEADA (NÃO INCLUI O FORNECIMENTO). AF_09/2021</t>
  </si>
  <si>
    <t>5,59</t>
  </si>
  <si>
    <t>ASSENTAMENTO DE CONEXÃO COM 1 ACESSO, FERRO FUNDIDO PARA REDE DE ÁGUA, DN  100 MM, JUNTA FLANGEADA (NÃO INCLUI O FORNECIMENTO). AF_09/2021</t>
  </si>
  <si>
    <t>11,38</t>
  </si>
  <si>
    <t>14,22</t>
  </si>
  <si>
    <t>ASSENTAMENTO DE CONEXÃO COM 1 ACESSO, FERRO FUNDIDO PARA REDE DE ÁGUA, DN  150 MM, JUNTA FLANGEADA (NÃO INCLUI O FORNECIMENTO). AF_09/2021</t>
  </si>
  <si>
    <t>31,56</t>
  </si>
  <si>
    <t>17,62</t>
  </si>
  <si>
    <t>6,21</t>
  </si>
  <si>
    <t>ASSENTAMENTO DE CONEXÃO COM 1 ACESSO, FERRO FUNDIDO PARA REDE DE ÁGUA, DN  200 MM, JUNTA FLANGEADA (NÃO INCLUI O FORNECIMENTO). AF_09/2021</t>
  </si>
  <si>
    <t>39,02</t>
  </si>
  <si>
    <t>7,41</t>
  </si>
  <si>
    <t>ASSENTAMENTO DE CONEXÃO COM 1 ACESSO, FERRO FUNDIDO PARA REDE DE ÁGUA, DN  250 MM, JUNTA FLANGEADA (NÃO INCLUI O FORNECIMENTO). AF_09/2021</t>
  </si>
  <si>
    <t>60,52</t>
  </si>
  <si>
    <t>ASSENTAMENTO DE CONEXÃO COM 1 ACESSO, FERRO FUNDIDO PARA REDE DE ÁGUA, DN  300 MM, JUNTA FLANGEADA (NÃO INCLUI O FORNECIMENTO). AF_09/2021</t>
  </si>
  <si>
    <t>67,98</t>
  </si>
  <si>
    <t>ASSENTAMENTO DE CONEXÃO COM 1 ACESSO, FERRO FUNDIDO PARA REDE DE ÁGUA, DN  350 MM, JUNTA FLANGEADA (NÃO INCLUI O FORNECIMENTO). AF_09/2021</t>
  </si>
  <si>
    <t>89,49</t>
  </si>
  <si>
    <t>ASSENTAMENTO DE CONEXÃO COM 1 ACESSO, FERRO FUNDIDO PARA REDE DE ÁGUA, DN  400 MM, JUNTA FLANGEADA (NÃO INCLUI O FORNECIMENTO). AF_09/2021</t>
  </si>
  <si>
    <t>96,93</t>
  </si>
  <si>
    <t>19,69</t>
  </si>
  <si>
    <t>ASSENTAMENTO DE CONEXÃO COM 1 ACESSO, FERRO FUNDIDO PARA REDE DE ÁGUA, DN  450 MM, JUNTA FLANGEADA (NÃO INCLUI O FORNECIMENTO). AF_09/2021</t>
  </si>
  <si>
    <t>118,45</t>
  </si>
  <si>
    <t>44,60</t>
  </si>
  <si>
    <t>ASSENTAMENTO DE CONEXÃO COM 1 ACESSO, FERRO FUNDIDO PARA REDE DE ÁGUA, DN  500 MM, JUNTA FLANGEADA (NÃO INCLUI O FORNECIMENTO). AF_09/2021</t>
  </si>
  <si>
    <t>125,89</t>
  </si>
  <si>
    <t>47,59</t>
  </si>
  <si>
    <t>53,13</t>
  </si>
  <si>
    <t>21,36</t>
  </si>
  <si>
    <t>ASSENTAMENTO DE CONEXÃO COM 1 ACESSO, FERRO FUNDIDO PARA REDE DE ÁGUA, DN  600 MM, JUNTA FLANGEADA (NÃO INCLUI O FORNECIMENTO). AF_09/2021</t>
  </si>
  <si>
    <t>140,82</t>
  </si>
  <si>
    <t>28,02</t>
  </si>
  <si>
    <t>8,62</t>
  </si>
  <si>
    <t>ASSENTAMENTO DE CONEXÃO COM 1 ACESSO, FERRO FUNDIDO PARA REDE DE ÁGUA, DN  700 MM, JUNTA FLANGEADA (NÃO INCLUI O FORNECIMENTO). AF_09/2021</t>
  </si>
  <si>
    <t>169,78</t>
  </si>
  <si>
    <t>33,52</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</si>
  <si>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</si>
  <si>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</si>
  <si>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213,64</t>
  </si>
  <si>
    <t>89,10</t>
  </si>
  <si>
    <t>ASSENTAMENTO DE CONEXÃO COM 1 ACESSO, FERRO FUNDIDO PARA REDE DE ÁGUA, DN  1000 MM, JUNTA FLANGEADA (NÃO INCLUI O FORNECIMENTO). AF_09/2021</t>
  </si>
  <si>
    <t>228,61</t>
  </si>
  <si>
    <t>69,08</t>
  </si>
  <si>
    <t>ASSENTAMENTO DE CONEXÃO COM 1 ACESSO, FERRO FUNDIDO PARA REDE DE ÁGUA, DN  1200 MM, JUNTA FLANGEADA (NÃO INCLUI O FORNECIMENTO). AF_09/2021</t>
  </si>
  <si>
    <t>272,48</t>
  </si>
  <si>
    <t>EXECUÇÃO DE ESCRITÓRIO EM CANTEIRO DE OBRA EM ALVENARIA, NÃO INCLUSO MOBILIÁRIO E EQUIPAMENTOS. AF_02/2016</t>
  </si>
  <si>
    <t>966,04</t>
  </si>
  <si>
    <t>VASO SANITÁRIO SIFONADO COM CAIXA ACOPLADA LOUÇA BRANCA - FORNECIMENTO E INSTALAÇÃO. AF_01/2020</t>
  </si>
  <si>
    <t>383,59</t>
  </si>
  <si>
    <t>BANCADA DE MÁRMORE SINTÉTICO 120 X 60CM, COM CUBA INTEGRADA, INCLUSO SIFÃO TIPO FLEXÍVEL EM PVC, VÁLVULA EM PLÁSTICO CROMADO TIPO AMERICANA E TORNEIRA CROMADA LONGA, DE PAREDE, PADRÃO POPULAR - FORNECIMENTO E INSTALAÇÃO. AF_01/2020</t>
  </si>
  <si>
    <t>356,88</t>
  </si>
  <si>
    <t>LAVATÓRIO LOUÇA BRANCA SUSPENSO, 29,5 X 39CM OU EQUIVALENTE, PADRÃO POPULAR, INCLUSO SIFÃO FLEXÍVEL EM PVC, VÁLVULA E ENGATE FLEXÍVEL 30CM EM PLÁSTICO E TORNEIRA CROMADA DE MESA, PADRÃO POPULAR - FORNECIMENTO E INSTALAÇÃO. AF_01/2020</t>
  </si>
  <si>
    <t>193,14</t>
  </si>
  <si>
    <t>7,14</t>
  </si>
  <si>
    <t>MASSA ÚNICA, PARA RECEBIMENTO DE PINTURA, EM ARGAMASSA TRAÇO 1:2:8, PREPARO MANUAL, APLICADA MANUALMENTE EM FACES INTERNAS DE PAREDES, ESPESSURA DE 10MM, COM EXECUÇÃO DE TALISCAS. AF_06/2014</t>
  </si>
  <si>
    <t>1,10</t>
  </si>
  <si>
    <t>EMBOÇO OU MASSA ÚNICA EM ARGAMASSA TRAÇO 1:2:8, PREPARO MANUAL, APLICADA MANUALMENTE EM PANOS DE FACHADA COM PRESENÇA DE VÃOS, ESPESSURA DE 25 MM. AF_06/2014</t>
  </si>
  <si>
    <t>CHAPISCO APLICADO EM ALVENARIAS E ESTRUTURAS DE CONCRETO INTERNAS, COM ROLO PARA TEXTURA ACRÍLICA.  ARGAMASSA INDUSTRIALIZADA COM PREPARO EM MISTURADOR 300 KG. AF_06/2014</t>
  </si>
  <si>
    <t>CHAPISCO APLICADO EM ALVENARIA (COM PRESENÇA DE VÃOS) E ESTRUTURAS DE CONCRETO DE FACHADA, COM ROLO PARA TEXTURA ACRÍLICA.  ARGAMASSA INDUSTRIALIZADA COM PREPARO EM MISTURADOR 300 KG. AF_06/2014</t>
  </si>
  <si>
    <t>10,74</t>
  </si>
  <si>
    <t>(COMPOSIÇÃO REPRESENTATIVA) DO SERVIÇO DE ALVENARIA DE VEDAÇÃO DE BLOCOS VAZADOS DE CERÂMICA DE 9X19X19CM (ESPESSURA 9CM), PARA EDIFICAÇÃO HABITACIONAL UNIFAMILIAR (CASA) E EDIFICAÇÃO PÚBLICA PADRÃO. AF_11/2014</t>
  </si>
  <si>
    <t>73,55</t>
  </si>
  <si>
    <t>(COMPOSIÇÃO REPRESENTATIVA) DO SERVIÇO DE REVESTIMENTO CERÂMICO PARA PISO COM PLACAS TIPO ESMALTADA EXTRA DE DIMENSÕES 35X35 CM, PARA EDIFICAÇÃO HABITACIONAL UNIFAMILIAR (CASA) E EDIFICAÇÃO PÚBLICA PADRÃO. AF_11/2014</t>
  </si>
  <si>
    <t>43,26</t>
  </si>
  <si>
    <t>(COMPOSIÇÃO REPRESENTATIVA) DO SERVIÇO DE EMBOÇO/MASSA ÚNICA, APLICADO MANUALMENTE, TRAÇO 1:2:8, EM BETONEIRA DE 400L, PAREDES INTERNAS, COM EXECUÇÃO DE TALISCAS, EDIFICAÇÃO HABITACIONAL UNIFAMILIAR (CASAS) E EDIFICAÇÃO PÚBLICA PADRÃO. AF_12/2014</t>
  </si>
  <si>
    <t>50,06</t>
  </si>
  <si>
    <t>CAIXA SIFONADA, PVC, DN 100 X 100 X 50 MM, FORNECIDA E INSTALADA EM RAMAIS DE ENCAMINHAMENTO DE ÁGUA PLUVIAL. AF_12/2014</t>
  </si>
  <si>
    <t>33,93</t>
  </si>
  <si>
    <t>23,64</t>
  </si>
  <si>
    <t>46,20</t>
  </si>
  <si>
    <t>JOELHO 90 GRAUS, PVC, SERIE NORMAL, ESGOTO PREDIAL, DN 40 MM, JUNTA SOLDÁVEL, FORNECIDO E INSTALADO EM RAMAL DE DESCARGA OU RAMAL DE ESGOTO SANITÁRIO. AF_12/2014</t>
  </si>
  <si>
    <t>8,67</t>
  </si>
  <si>
    <t>10,26</t>
  </si>
  <si>
    <t>CURVA CURTA 90 GRAUS, PVC, SERIE NORMAL, ESGOTO PREDIAL, DN 100 MM, JUNTA ELÁSTICA, FORNECIDO E INSTALADO EM RAMAL DE DESCARGA OU RAMAL DE ESGOTO SANITÁRIO. AF_12/2014</t>
  </si>
  <si>
    <t>36,87</t>
  </si>
  <si>
    <t>TE, PVC, SERIE NORMAL, ESGOTO PREDIAL, DN 50 X 50 MM, JUNTA ELÁSTICA, FORNECIDO E INSTALADO EM RAMAL DE DESCARGA OU RAMAL DE ESGOTO SANITÁRIO. AF_12/2014</t>
  </si>
  <si>
    <t>TE, PVC, SERIE NORMAL, ESGOTO PREDIAL, DN 100 X 100 MM, JUNTA ELÁSTICA, FORNECIDO E INSTALADO EM RAMAL DE DESCARGA OU RAMAL DE ESGOTO SANITÁRIO. AF_12/2014</t>
  </si>
  <si>
    <t>PONTO DE CONSUMO TERMINAL DE ÁGUA FRIA (SUBRAMAL) COM TUBULAÇÃO DE PVC, DN 25 MM, INSTALADO EM RAMAL DE ÁGUA, INCLUSOS RASGO E CHUMBAMENTO EM ALVENARIA. AF_12/2014</t>
  </si>
  <si>
    <t>102,54</t>
  </si>
  <si>
    <t>RASGO EM ALVENARIA PARA ELETRODUTOS COM DIAMETROS MENORES OU IGUAIS A 40 MM. AF_05/2015</t>
  </si>
  <si>
    <t>7,35</t>
  </si>
  <si>
    <t>QUEBRA EM ALVENARIA PARA INSTALAÇÃO DE CAIXA DE TOMADA (4X4 OU 4X2). AF_05/2015</t>
  </si>
  <si>
    <t>QUEBRA EM ALVENARIA PARA INSTALAÇÃO DE QUADRO DISTRIBUIÇÃO PEQUENO (19X25 CM). AF_05/2015</t>
  </si>
  <si>
    <t>9,18</t>
  </si>
  <si>
    <t>PORTA DE MADEIRA PARA PINTURA, SEMI-OCA (LEVE OU MÉDIA), 60X210CM, ESPESSURA DE 3,5CM, INCLUSO DOBRADIÇAS - FORNECIMENTO E INSTALAÇÃO. AF_12/2019</t>
  </si>
  <si>
    <t>275,92</t>
  </si>
  <si>
    <t>PORTA DE MADEIRA PARA PINTURA, SEMI-OCA (LEVE OU MÉDIA), 80X210CM, ESPESSURA DE 3,5CM, INCLUSO DOBRADIÇAS - FORNECIMENTO E INSTALAÇÃO. AF_12/2019</t>
  </si>
  <si>
    <t>300,67</t>
  </si>
  <si>
    <t>FIXAÇÃO DE TUBOS HORIZONTAIS DE PVC, CPVC OU COBRE DIÂMETROS MENORES OU IGUAIS A 40 MM OU ELETROCALHAS ATÉ 150MM DE LARGURA, COM ABRAÇADEIRA METÁLICA RÍGIDA TIPO D 1/2, FIXADA EM PERFILADO EM LAJE. AF_05/2015</t>
  </si>
  <si>
    <t>PORTA EM ALUMÍNIO DE ABRIR TIPO VENEZIANA COM GUARNIÇÃO, FIXAÇÃO COM PARAFUSOS - FORNECIMENTO E INSTALAÇÃO. AF_12/2019</t>
  </si>
  <si>
    <t>511,57</t>
  </si>
  <si>
    <t>ELETRODUTO FLEXÍVEL CORRUGADO, PVC, DN 20 MM (1/2"), PARA CIRCUITOS TERMINAIS, INSTALADO EM FORRO - FORNECIMENTO E INSTALAÇÃO. AF_12/2015</t>
  </si>
  <si>
    <t>ELETRODUTO FLEXÍVEL CORRUGADO, PVC, DN 20 MM (1/2"), PARA CIRCUITOS TERMINAIS, INSTALADO EM PAREDE - FORNECIMENTO E INSTALAÇÃO. AF_12/2015</t>
  </si>
  <si>
    <t>CABO DE COBRE FLEXÍVEL ISOLADO, 1,5 MM², ANTI-CHAMA 450/750 V, PARA CIRCUITOS TERMINAIS - FORNECIMENTO E INSTALAÇÃO. AF_12/2015</t>
  </si>
  <si>
    <t>8,21</t>
  </si>
  <si>
    <t>19,22</t>
  </si>
  <si>
    <t>0,77</t>
  </si>
  <si>
    <t>SUPORTE PARAFUSADO COM PLACA DE ENCAIXE 4" X 2" ALTO (2,00 M DO PISO) PARA PONTO ELÉTRICO - FORNECIMENTO E INSTALAÇÃO. AF_12/2015</t>
  </si>
  <si>
    <t>TOMADA BAIXA DE EMBUTIR (2 MÓDULOS), 2P+T 10 A, INCLUINDO SUPORTE E PLACA - FORNECIMENTO E INSTALAÇÃO. AF_12/2015</t>
  </si>
  <si>
    <t>32,36</t>
  </si>
  <si>
    <t>INTERRUPTOR SIMPLES (1 MÓDULO) COM 1 TOMADA DE EMBUTIR 2P+T 10 A,  INCLUINDO SUPORTE E PLACA - FORNECIMENTO E INSTALAÇÃO. AF_12/2015</t>
  </si>
  <si>
    <t>33,59</t>
  </si>
  <si>
    <t>TRAMA DE MADEIRA COMPOSTA POR TERÇAS PARA TELHADOS DE ATÉ 2 ÁGUAS PARA TELHA ONDULADA DE FIBROCIMENTO, METÁLICA, PLÁSTICA OU TERMOACÚSTICA, INCLUSO TRANSPORTE VERTICAL. AF_07/2019</t>
  </si>
  <si>
    <t>14,55</t>
  </si>
  <si>
    <t>CABO DE COBRE FLEXÍVEL ISOLADO, 16 MM², ANTI-CHAMA 450/750 V, PARA DISTRIBUIÇÃO - FORNECIMENTO E INSTALAÇÃO. AF_12/2015</t>
  </si>
  <si>
    <t>CINTA DE AMARRAÇÃO DE ALVENARIA MOLDADA IN LOCO COM UTILIZAÇÃO DE BLOCOS CANALETA. AF_03/2016</t>
  </si>
  <si>
    <t>35,64</t>
  </si>
  <si>
    <t>ESCAVAÇÃO MANUAL DE VALA COM PROFUNDIDADE MENOR OU IGUAL A 1,30 M. AF_02/2021</t>
  </si>
  <si>
    <t>55,46</t>
  </si>
  <si>
    <t>TELHAMENTO COM TELHA ONDULADA DE FIBROCIMENTO E = 6 MM, COM RECOBRIMENTO LATERAL DE 1 1/4 DE ONDA PARA TELHADO COM INCLINAÇÃO MÁXIMA DE 10°, COM ATÉ 2 ÁGUAS, INCLUSO IÇAMENTO. AF_07/2019</t>
  </si>
  <si>
    <t>52,43</t>
  </si>
  <si>
    <t>JANELA DE AÇO TIPO BASCULANTE PARA VIDROS, COM BATENTE, FERRAGENS E PINTURA ANTICORROSIVA. EXCLUSIVE VIDROS, ACABAMENTO, ALIZAR E CONTRAMARCO. FORNECIMENTO E INSTALAÇÃO. AF_12/2019</t>
  </si>
  <si>
    <t>LASTRO DE CONCRETO MAGRO, APLICADO EM PISOS, LAJES SOBRE SOLO OU RADIERS, ESPESSURA DE 3 CM. AF_07/2016</t>
  </si>
  <si>
    <t>LASTRO DE CONCRETO MAGRO, APLICADO EM PISOS, LAJES SOBRE SOLO OU RADIERS, ESPESSURA DE 5 CM. AF_07/2016</t>
  </si>
  <si>
    <t>22,65</t>
  </si>
  <si>
    <t>HASTE DE ATERRAMENTO 5/8  PARA SPDA - FORNECIMENTO E INSTALAÇÃO. AF_12/2017</t>
  </si>
  <si>
    <t>52,96</t>
  </si>
  <si>
    <t>REATERRO MANUAL APILOADO COM SOQUETE. AF_10/2017</t>
  </si>
  <si>
    <t>33,62</t>
  </si>
  <si>
    <t>LUMINÁRIA TIPO CALHA, DE SOBREPOR, COM 2 LÂMPADAS TUBULARES FLUORESCENTES DE 36 W, COM REATOR DE PARTIDA RÁPIDA - FORNECIMENTO E INSTALAÇÃO. AF_02/2020</t>
  </si>
  <si>
    <t>141,06</t>
  </si>
  <si>
    <t>LUMINÁRIA TIPO SPOT, DE SOBREPOR, COM 1 LÂMPADA FLUORESCENTE DE 15 W, SEM REATOR - FORNECIMENTO E INSTALAÇÃO. AF_02/2020</t>
  </si>
  <si>
    <t>123,10</t>
  </si>
  <si>
    <t>LÂMPADA COMPACTA FLUORESCENTE DE 15 W, BASE E27 - FORNECIMENTO E INSTALAÇÃO. AF_02/2020</t>
  </si>
  <si>
    <t>LÂMPADA COMPACTA FLUORESCENTE DE 20 W, BASE E27 - FORNECIMENTO E INSTALAÇÃO. AF_02/2020</t>
  </si>
  <si>
    <t>CAIXA ENTERRADA ELÉTRICA RETANGULAR, EM ALVENARIA COM TIJOLOS CERÂMICOS MACIÇOS, FUNDO COM BRITA, DIMENSÕES INTERNAS: 0,3X0,3X0,3 M. AF_12/2020</t>
  </si>
  <si>
    <t>147,05</t>
  </si>
  <si>
    <t>CAIXA ENTERRADA HIDRÁULICA RETANGULAR, EM ALVENARIA COM BLOCOS DE CONCRETO, DIMENSÕES INTERNAS: 0,6X0,6X0,6 M PARA REDE DE ESGOTO. AF_12/2020</t>
  </si>
  <si>
    <t>347,87</t>
  </si>
  <si>
    <t>CABO TELEFÔNICO CCI-50 4 PARES, SEM BLINDAGEM, INSTALADO EM DISTRIBUIÇÃO DE EDIFICAÇÃO RESIDENCIAL - FORNECIMENTO E INSTALAÇÃO. AF_11/2019</t>
  </si>
  <si>
    <t>8,13</t>
  </si>
  <si>
    <t>CAIXA DE PASSAGEM PARA TELEFONE 15X15X10CM (SOBREPOR), FORNECIMENTO E INSTALACAO. AF_11/2019</t>
  </si>
  <si>
    <t>0,65</t>
  </si>
  <si>
    <t>JANELA DE MADEIRA - CEDRINHO/ANGELIM OU EQUIVALENTE DA REGIÃO - DE ABRIR COM 4 FOLHAS (2 VENEZIANAS E 2 GUILHOTINAS PARA VIDRO), COM BATENTE, ALIZAR E FERRAGENS. EXCLUSIVE VIDROS, ACABAMENTO E CONTRAMARCO. FORNECIMENTO E INSTALAÇÃO. AF_12/2019</t>
  </si>
  <si>
    <t>743,18</t>
  </si>
  <si>
    <t>ALVENARIA DE EMBASAMENTO COM BLOCO ESTRUTURAL DE CONCRETO, DE 14X19X29CM E ARGAMASSA DE ASSENTAMENTO COM PREPARO EM BETONEIRA. AF_05/2020</t>
  </si>
  <si>
    <t>704,27</t>
  </si>
  <si>
    <t>QUADRO DE DISTRIBUIÇÃO DE ENERGIA EM CHAPA DE AÇO GALVANIZADO, DE EMBUTIR, COM BARRAMENTO TRIFÁSICO, PARA 12 DISJUNTORES DIN 100A - FORNECIMENTO E INSTALAÇÃO. AF_10/2020</t>
  </si>
  <si>
    <t>404,37</t>
  </si>
  <si>
    <t>DISJUNTOR MONOPOLAR TIPO NEMA, CORRENTE NOMINAL DE 35 ATÉ 50A - FORNECIMENTO E INSTALAÇÃO. AF_10/2020</t>
  </si>
  <si>
    <t>25,00</t>
  </si>
  <si>
    <t>EXECUÇÃO DE ESCRITÓRIO EM CANTEIRO DE OBRA EM CHAPA DE MADEIRA COMPENSADA, NÃO INCLUSO MOBILIÁRIO E EQUIPAMENTOS. AF_02/2016</t>
  </si>
  <si>
    <t>892,75</t>
  </si>
  <si>
    <t>88,70</t>
  </si>
  <si>
    <t>57,16</t>
  </si>
  <si>
    <t>5,38</t>
  </si>
  <si>
    <t>2,96</t>
  </si>
  <si>
    <t>10,62</t>
  </si>
  <si>
    <t>FIXAÇÃO DE TUBOS VERTICAIS DE PPR DIÂMETROS MENORES OU IGUAIS A 40 MM COM ABRAÇADEIRA METÁLICA RÍGIDA TIPO D 1/2", FIXADA EM PERFILADO EM ALVENARIA. AF_05/2015</t>
  </si>
  <si>
    <t>ELETRODUTO RÍGIDO ROSCÁVEL, PVC, DN 20 MM (1/2"), PARA CIRCUITOS TERMINAIS, INSTALADO EM FORRO - FORNECIMENTO E INSTALAÇÃO. AF_12/2015</t>
  </si>
  <si>
    <t>ELETRODUTO RÍGIDO ROSCÁVEL, PVC, DN 20 MM (1/2"), PARA CIRCUITOS TERMINAIS, INSTALADO EM PAREDE - FORNECIMENTO E INSTALAÇÃO. AF_12/2015</t>
  </si>
  <si>
    <t>CURVA 90 GRAUS PARA ELETRODUTO, PVC, ROSCÁVEL, DN 20 MM (1/2"), PARA CIRCUITOS TERMINAIS, INSTALADA EM PAREDE - FORNECIMENTO E INSTALAÇÃO. AF_12/2015</t>
  </si>
  <si>
    <t>0,40</t>
  </si>
  <si>
    <t>4,98</t>
  </si>
  <si>
    <t>CONDULETE DE PVC, TIPO B, PARA ELETRODUTO DE PVC SOLDÁVEL DN 25 MM (3/4''), APARENTE - FORNECIMENTO E INSTALAÇÃO. AF_11/2016</t>
  </si>
  <si>
    <t>5,25</t>
  </si>
  <si>
    <t>CONDULETE DE PVC, TIPO LB, PARA ELETRODUTO DE PVC SOLDÁVEL DN 25 MM (3/4''), APARENTE - FORNECIMENTO E INSTALAÇÃO. AF_11/2016</t>
  </si>
  <si>
    <t>9,49</t>
  </si>
  <si>
    <t>PAREDE DE MADEIRA COMPENSADA PARA CONSTRUÇÃO TEMPORÁRIA EM CHAPA SIMPLES, EXTERNA, COM ÁREA LÍQUIDA MAIOR OU IGUAL A 6 M², SEM VÃO. AF_05/2018</t>
  </si>
  <si>
    <t>95,52</t>
  </si>
  <si>
    <t>PAREDE DE MADEIRA COMPENSADA PARA CONSTRUÇÃO TEMPORÁRIA EM CHAPA SIMPLES, EXTERNA, COM ÁREA LÍQUIDA MENOR QUE 6 M², SEM VÃO. AF_05/2018</t>
  </si>
  <si>
    <t>97,70</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</si>
  <si>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</si>
  <si>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</si>
  <si>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84,90</t>
  </si>
  <si>
    <t>PAREDE DE MADEIRA COMPENSADA PARA CONSTRUÇÃO TEMPORÁRIA EM CHAPA SIMPLES, EXTERNA, COM ÁREA LÍQUIDA MAIOR OU IGUAL A 6 M², COM VÃO. AF_05/2018</t>
  </si>
  <si>
    <t>114,87</t>
  </si>
  <si>
    <t>PAREDE DE MADEIRA COMPENSADA PARA CONSTRUÇÃO TEMPORÁRIA EM CHAPA SIMPLES, EXTERNA, COM ÁREA LÍQUIDA MENOR QUE 6 M², COM VÃO. AF_05/2018</t>
  </si>
  <si>
    <t>147,41</t>
  </si>
  <si>
    <t>PAREDE DE MADEIRA COMPENSADA PARA CONSTRUÇÃO TEMPORÁRIA EM CHAPA SIMPLES, INTERNA, COM ÁREA LÍQUIDA MAIOR OU IGUAL A 6 M², COM VÃO. AF_05/2018</t>
  </si>
  <si>
    <t>97,94</t>
  </si>
  <si>
    <t>24,19</t>
  </si>
  <si>
    <t>PAREDE DE MADEIRA COMPENSADA PARA CONSTRUÇÃO TEMPORÁRIA EM CHAPA SIMPLES, INTERNA, COM ÁREA LÍQUIDA MENOR QUE 6 M², COM VÃO. AF_05/2018</t>
  </si>
  <si>
    <t>123,07</t>
  </si>
  <si>
    <t>EXECUÇÃO DE ALMOXARIFADO EM CANTEIRO DE OBRA EM CHAPA DE MADEIRA COMPENSADA, INCLUSO PRATELEIRAS. AF_02/2016</t>
  </si>
  <si>
    <t>709,08</t>
  </si>
  <si>
    <t>INTERRUPTOR SIMPLES (1 MÓDULO) COM 2 TOMADAS DE EMBUTIR 2P+T 10 A,  INCLUINDO SUPORTE E PLACA - FORNECIMENTO E INSTALAÇÃO. AF_12/2015</t>
  </si>
  <si>
    <t>48,20</t>
  </si>
  <si>
    <t>0,22</t>
  </si>
  <si>
    <t>14,20</t>
  </si>
  <si>
    <t>QUADRO DE DISTRIBUIÇÃO DE ENERGIA EM PVC, DE EMBUTIR, SEM BARRAMENTO, PARA 6 DISJUNTORES - FORNECIMENTO E INSTALAÇÃO. AF_10/2020</t>
  </si>
  <si>
    <t>EXECUÇÃO DE ALMOXARIFADO EM CANTEIRO DE OBRA EM ALVENARIA, INCLUSO PRATELEIRAS. AF_02/2016</t>
  </si>
  <si>
    <t>791,35</t>
  </si>
  <si>
    <t>EMBOÇO OU MASSA ÚNICA EM ARGAMASSA TRAÇO 1:2:8, PREPARO MANUAL, APLICADA MANUALMENTE EM PANOS CEGOS DE FACHADA (SEM PRESENÇA DE VÃOS), ESPESSURA DE 25 MM. AF_06/2014</t>
  </si>
  <si>
    <t>32,13</t>
  </si>
  <si>
    <t>CHAPISCO APLICADO EM ALVENARIA (SEM PRESENÇA DE VÃOS) E ESTRUTURAS DE CONCRETO DE FACHADA, COM ROLO PARA TEXTURA ACRÍLICA.  ARGAMASSA INDUSTRIALIZADA COM PREPARO EM MISTURADOR 300 KG. AF_06/2014</t>
  </si>
  <si>
    <t>16,29</t>
  </si>
  <si>
    <t>1,15</t>
  </si>
  <si>
    <t>11,79</t>
  </si>
  <si>
    <t>EXECUÇÃO DE REFEITÓRIO EM CANTEIRO DE OBRA EM CHAPA DE MADEIRA COMPENSADA, NÃO INCLUSO MOBILIÁRIO E EQUIPAMENTOS. AF_02/2016</t>
  </si>
  <si>
    <t>490,84</t>
  </si>
  <si>
    <t>5,17</t>
  </si>
  <si>
    <t>19,49</t>
  </si>
  <si>
    <t>8,05</t>
  </si>
  <si>
    <t>0,99</t>
  </si>
  <si>
    <t>76,07</t>
  </si>
  <si>
    <t>CAIXA DE GORDURA SIMPLES, CIRCULAR, EM CONCRETO PRÉ-MOLDADO, DIÂMETRO INTERNO = 0,4 M, ALTURA INTERNA = 0,4 M. AF_12/2020</t>
  </si>
  <si>
    <t>150,26</t>
  </si>
  <si>
    <t>13,84</t>
  </si>
  <si>
    <t>28,17</t>
  </si>
  <si>
    <t>EXECUÇÃO DE REFEITÓRIO EM CANTEIRO DE OBRA EM ALVENARIA, NÃO INCLUSO MOBILIÁRIO E EQUIPAMENTOS. AF_02/2016</t>
  </si>
  <si>
    <t>498,70</t>
  </si>
  <si>
    <t>4,92</t>
  </si>
  <si>
    <t>49,94</t>
  </si>
  <si>
    <t>17,87</t>
  </si>
  <si>
    <t>0,50</t>
  </si>
  <si>
    <t>EXECUÇÃO DE SANITÁRIO E VESTIÁRIO EM CANTEIRO DE OBRA EM CHAPA DE MADEIRA COMPENSADA, NÃO INCLUSO MOBILIÁRIO. AF_02/2016</t>
  </si>
  <si>
    <t>810,34</t>
  </si>
  <si>
    <t>9,51</t>
  </si>
  <si>
    <t>RALO SIFONADO, PVC, DN 100 X 40 MM, JUNTA SOLDÁVEL, FORNECIDO E INSTALADO EM RAMAL DE DESCARGA OU EM RAMAL DE ESGOTO SANITÁRIO. AF_12/2014</t>
  </si>
  <si>
    <t>2,46</t>
  </si>
  <si>
    <t>KIT DE REGISTRO DE PRESSÃO BRUTO DE LATÃO ¾", INCLUSIVE CONEXÕES, ROSCÁVEL, INSTALADO EM RAMAL DE ÁGUA FRIA - FORNECIMENTO E INSTALAÇÃO. AF_12/2014</t>
  </si>
  <si>
    <t>27,23</t>
  </si>
  <si>
    <t>FECHADURA DE EMBUTIR PARA PORTA DE BANHEIRO, COMPLETA, ACABAMENTO PADRÃO POPULAR, INCLUSO EXECUÇÃO DE FURO - FORNECIMENTO E INSTALAÇÃO. AF_12/2019</t>
  </si>
  <si>
    <t>84,70</t>
  </si>
  <si>
    <t>8,61</t>
  </si>
  <si>
    <t>ELETRODUTO RÍGIDO ROSCÁVEL, PVC, DN 25 MM (3/4"), PARA CIRCUITOS TERMINAIS, INSTALADO EM PAREDE - FORNECIMENTO E INSTALAÇÃO. AF_12/2015</t>
  </si>
  <si>
    <t>0,23</t>
  </si>
  <si>
    <t>LUVA PARA ELETRODUTO, PVC, ROSCÁVEL, DN 25 MM (3/4"), PARA CIRCUITOS TERMINAIS, INSTALADA EM FORRO - FORNECIMENTO E INSTALAÇÃO. AF_12/2015</t>
  </si>
  <si>
    <t>LUVA PARA ELETRODUTO, PVC, ROSCÁVEL, DN 20 MM (1/2"), PARA CIRCUITOS TERMINAIS, INSTALADA EM PAREDE - FORNECIMENTO E INSTALAÇÃO. AF_12/2015</t>
  </si>
  <si>
    <t>5,29</t>
  </si>
  <si>
    <t>CURVA 90 GRAUS PARA ELETRODUTO, PVC, ROSCÁVEL, DN 25 MM (3/4"), PARA CIRCUITOS TERMINAIS, INSTALADA EM FORRO - FORNECIMENTO E INSTALAÇÃO. AF_12/2015</t>
  </si>
  <si>
    <t>30,15</t>
  </si>
  <si>
    <t>41,27</t>
  </si>
  <si>
    <t>4,27</t>
  </si>
  <si>
    <t>12,10</t>
  </si>
  <si>
    <t>PISO CIMENTADO, TRAÇO 1:3 (CIMENTO E AREIA), ACABAMENTO LISO, ESPESSURA 2,0 CM, PREPARO MECÂNICO DA ARGAMASSA. AF_09/2020</t>
  </si>
  <si>
    <t>27,24</t>
  </si>
  <si>
    <t>13,98</t>
  </si>
  <si>
    <t>CHUVEIRO ELÉTRICO COMUM CORPO PLÁSTICO, TIPO DUCHA  FORNECIMENTO E INSTALAÇÃO. AF_01/2020</t>
  </si>
  <si>
    <t>81,44</t>
  </si>
  <si>
    <t>2,61</t>
  </si>
  <si>
    <t>EXECUÇÃO DE SANITÁRIO E VESTIÁRIO EM CANTEIRO DE OBRA EM ALVENARIA, NÃO INCLUSO MOBILIÁRIO. AF_02/2016</t>
  </si>
  <si>
    <t>876,65</t>
  </si>
  <si>
    <t>197,44</t>
  </si>
  <si>
    <t>16,81</t>
  </si>
  <si>
    <t>14,72</t>
  </si>
  <si>
    <t>2,36</t>
  </si>
  <si>
    <t>0,09</t>
  </si>
  <si>
    <t>10,04</t>
  </si>
  <si>
    <t>ELETRODUTO FLEXÍVEL CORRUGADO, PVC, DN 25 MM (3/4"), PARA CIRCUITOS TERMINAIS, INSTALADO EM FORRO - FORNECIMENTO E INSTALAÇÃO. AF_12/2015</t>
  </si>
  <si>
    <t>6,73</t>
  </si>
  <si>
    <t>ELETRODUTO FLEXÍVEL CORRUGADO, PVC, DN 25 MM (3/4"), PARA CIRCUITOS TERMINAIS, INSTALADO EM PAREDE - FORNECIMENTO E INSTALAÇÃO. AF_12/2015</t>
  </si>
  <si>
    <t>EXECUÇÃO DE RESERVATÓRIO ELEVADO DE ÁGUA (1000 LITROS) EM CANTEIRO DE OBRA, APOIADO EM ESTRUTURA DE MADEIRA. AF_02/2016</t>
  </si>
  <si>
    <t>4.401,84</t>
  </si>
  <si>
    <t>4,72</t>
  </si>
  <si>
    <t>14,16</t>
  </si>
  <si>
    <t>KIT DE REGISTRO DE GAVETA BRUTO DE LATÃO ¾", INCLUSIVE CONEXÕES, ROSCÁVEL, INSTALADO EM RAMAL DE ÁGUA FRIA - FORNECIMENTO E INSTALAÇÃO. AF_12/2014</t>
  </si>
  <si>
    <t>TUBO, PVC, SOLDÁVEL, DN  25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</si>
  <si>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</si>
  <si>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</si>
  <si>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TORNEIRA DE BOIA PARA CAIXA D'ÁGUA, ROSCÁVEL, 3/4" - FORNECIMENTO E INSTALAÇÃO. AF_08/2021</t>
  </si>
  <si>
    <t>ESTRUTURA DE MADEIRA PROVISÓRIA PARA SUPORTE DE CAIXA D ÁGUA ELEVADA DE 1000 LITROS. AF_05/2018_P</t>
  </si>
  <si>
    <t>3.690,81</t>
  </si>
  <si>
    <t>EXECUÇÃO DE RESERVATÓRIO ELEVADO DE ÁGUA (2000 LITROS) EM CANTEIRO DE OBRA, APOIADO EM ESTRUTURA DE MADEIRA. AF_02/2016</t>
  </si>
  <si>
    <t>6.801,96</t>
  </si>
  <si>
    <t>ESTRUTURA DE MADEIRA PROVISÓRIA PARA SUPORTE DE CAIXA D ÁGUA ELEVADA DE 3000 LITROS. AF_05/2018_P</t>
  </si>
  <si>
    <t>5.531,69</t>
  </si>
  <si>
    <t>EXECUÇÃO DE CENTRAL DE ARMADURA EM CANTEIRO DE OBRA, NÃO INCLUSO MOBILIÁRIO E EQUIPAMENTOS. AF_04/2016</t>
  </si>
  <si>
    <t>222,98</t>
  </si>
  <si>
    <t>18,13</t>
  </si>
  <si>
    <t>17,61</t>
  </si>
  <si>
    <t>EXECUÇÃO DE CENTRAL DE FÔRMAS, PRODUÇÃO DE ARGAMASSA OU CONCRETO EM CANTEIRO DE OBRA, NÃO INCLUSO MOBILIÁRIO E EQUIPAMENTOS. AF_04/2016</t>
  </si>
  <si>
    <t>366,63</t>
  </si>
  <si>
    <t>13,28</t>
  </si>
  <si>
    <t>7,88</t>
  </si>
  <si>
    <t>27,25</t>
  </si>
  <si>
    <t>EXECUÇÃO DE DEPÓSITO EM CANTEIRO DE OBRA EM CHAPA DE MADEIRA COMPENSADA, NÃO INCLUSO MOBILIÁRIO. AF_04/2016</t>
  </si>
  <si>
    <t>682,64</t>
  </si>
  <si>
    <t>29,36</t>
  </si>
  <si>
    <t>EXECUÇÃO DE GUARITA EM CANTEIRO DE OBRA EM CHAPA DE MADEIRA COMPENSADA, NÃO INCLUSO MOBILIÁRIO. AF_04/2016</t>
  </si>
  <si>
    <t>884,76</t>
  </si>
  <si>
    <t>131,23</t>
  </si>
  <si>
    <t>INTERRUPTOR SIMPLES (2 MÓDULOS) COM 1 TOMADA DE EMBUTIR 2P+T 10 A,  INCLUINDO SUPORTE E PLACA - FORNECIMENTO E INSTALAÇÃO. AF_12/2015</t>
  </si>
  <si>
    <t>83,70</t>
  </si>
  <si>
    <t>23,73</t>
  </si>
  <si>
    <t>4,58</t>
  </si>
  <si>
    <t>LÂMPADA FLUORESCENTE ESPIRAL BRANCA 45 W, BASE E27 - FORNECIMENTO E INSTALAÇÃO. AF_02/2020</t>
  </si>
  <si>
    <t>42,56</t>
  </si>
  <si>
    <t>81,85</t>
  </si>
  <si>
    <t>0,02</t>
  </si>
  <si>
    <t>25,81</t>
  </si>
  <si>
    <t>14,57</t>
  </si>
  <si>
    <t>3,65</t>
  </si>
  <si>
    <t>SERRA CIRCULAR DE BANCADA COM MOTOR ELÉTRICO POTÊNCIA DE 5HP, COM COIFA PARA DISCO 10" - CHP DIURNO. AF_08/2015</t>
  </si>
  <si>
    <t>SERRA CIRCULAR DE BANCADA COM MOTOR ELÉTRICO POTÊNCIA DE 5HP, COM COIFA PARA DISCO 10" - CHI DIURNO. AF_08/2015</t>
  </si>
  <si>
    <t>CONCRETO MAGRO PARA LASTRO, TRAÇO 1:4,5:4,5 (EM MASSA SECA DE CIMENTO/ AREIA MÉDIA/ BRITA 1) - PREPARO MANUAL. AF_05/2021</t>
  </si>
  <si>
    <t>341,58</t>
  </si>
  <si>
    <t>6,86</t>
  </si>
  <si>
    <t>PAREDE DE MADEIRA COMPENSADA PARA CONSTRUÇÃO TEMPORÁRIA EM CHAPA DUPLA, EXTERNA, COM ÁREA LÍQUIDA MAIOR OU IGUAL A 6 M², SEM VÃO. AF_05/2018</t>
  </si>
  <si>
    <t>125,66</t>
  </si>
  <si>
    <t>15,50</t>
  </si>
  <si>
    <t>PAREDE DE MADEIRA COMPENSADA PARA CONSTRUÇÃO TEMPORÁRIA EM CHAPA DUPLA, EXTERNA, COM ÁREA LÍQUIDA MENOR QUE 6 M², SEM VÃO. AF_05/2018</t>
  </si>
  <si>
    <t>128,84</t>
  </si>
  <si>
    <t>18,55</t>
  </si>
  <si>
    <t>18,02</t>
  </si>
  <si>
    <t>PAREDE DE MADEIRA COMPENSADA PARA CONSTRUÇÃO TEMPORÁRIA EM CHAPA DUPLA, INTERNA, COM ÁREA LÍQUIDA MAIOR OU IGUAL A 6 M², SEM VÃO. AF_05/2018</t>
  </si>
  <si>
    <t>111,62</t>
  </si>
  <si>
    <t>PAREDE DE MADEIRA COMPENSADA PARA CONSTRUÇÃO TEMPORÁRIA EM CHAPA DUPLA, INTERNA, COM ÁREA LÍQUIDA MENOR QUE 6 M², SEM VÃO. AF_05/2018</t>
  </si>
  <si>
    <t>113,55</t>
  </si>
  <si>
    <t>9,75</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</si>
  <si>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</si>
  <si>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</si>
  <si>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190,55</t>
  </si>
  <si>
    <t>PAREDE DE MADEIRA COMPENSADA PARA CONSTRUÇÃO TEMPORÁRIA EM CHAPA DUPLA, INTERNA, COM ÁREA LÍQUIDA MAIOR OU IGUAL A 6 M², COM VÃO. AF_05/2018</t>
  </si>
  <si>
    <t>130,03</t>
  </si>
  <si>
    <t>PAREDE DE MADEIRA COMPENSADA PARA CONSTRUÇÃO TEMPORÁRIA EM CHAPA DUPLA, INTERNA, COM ÁREA LÍQUIDA MENOR QUE 6 M², COM VÃO. AF_05/2018</t>
  </si>
  <si>
    <t>163,72</t>
  </si>
  <si>
    <t>29,17</t>
  </si>
  <si>
    <t>TAPUME COM COMPENSADO DE MADEIRA. AF_05/2018</t>
  </si>
  <si>
    <t>91,83</t>
  </si>
  <si>
    <t>85,74</t>
  </si>
  <si>
    <t>75,54</t>
  </si>
  <si>
    <t>PISO PARA CONSTRUÇÃO TEMPORÁRIA EM MADEIRA, SEM REAPROVEITAMENTO. AF_05/2018</t>
  </si>
  <si>
    <t>101,61</t>
  </si>
  <si>
    <t>7,12</t>
  </si>
  <si>
    <t>57,73</t>
  </si>
  <si>
    <t>ESCAVADEIRA HIDRÁULICA SOBRE ESTEIRAS, CAÇAMBA 0,80 M3, PESO OPERACIONAL 17 T, POTENCIA BRUTA 111 HP - DEPRECIAÇÃO. AF_06/2014</t>
  </si>
  <si>
    <t>ESCAVADEIRA HIDRÁULICA SOBRE ESTEIRAS, CAÇAMBA 0,80 M3, PESO OPERACIONAL 17 T, POTENCIA BRUTA 111 HP - JUROS. AF_06/2014</t>
  </si>
  <si>
    <t>4,56</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</si>
  <si>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</si>
  <si>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</si>
  <si>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54,81</t>
  </si>
  <si>
    <t>OPERADOR DE ESCAVADEIRA COM ENCARGOS COMPLEMENTARES</t>
  </si>
  <si>
    <t>16,69</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</si>
  <si>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</si>
  <si>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4X4, POTÊNCIA LÍQ. 88 HP, CAÇAMBA CARREG. CAP. MÍN. 1 M3, CAÇAMBA RETRO CAP. 0,26 M3, PESO OPERACIONAL MÍN. 6.674 KG, PROFUNDIDADE ESCAVAÇÃO MÁX. 4,37 M - MATERIAIS NA OPERAÇÃO. AF_06/2014</t>
  </si>
  <si>
    <t>45,40</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</si>
  <si>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</si>
  <si>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</si>
  <si>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CHP DIURNO. AF_06/2014</t>
  </si>
  <si>
    <t>97,97</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</si>
  <si>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</si>
  <si>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</si>
  <si>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</si>
  <si>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</si>
  <si>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118,10</t>
  </si>
  <si>
    <t>ROLO COMPACTADOR VIBRATÓRIO DE UM CILINDRO AÇO LISO, POTÊNCIA 80 HP, PESO OPERACIONAL MÁXIMO 8,1 T, IMPACTO DINÂMICO 16,15 / 9,5 T, LARGURA DE TRABALHO 1,68 M - MANUTENÇÃO. AF_06/2014</t>
  </si>
  <si>
    <t>29,38</t>
  </si>
  <si>
    <t>ROLO COMPACTADOR VIBRATÓRIO DE UM CILINDRO AÇO LISO, POTÊNCIA 80 HP, PESO OPERACIONAL MÁXIMO 8,1 T, IMPACTO DINÂMICO 16,15 / 9,5 T, LARGURA DE TRABALHO 1,68 M - MATERIAIS NA OPERAÇÃO. AF_06/2014</t>
  </si>
  <si>
    <t>48,60</t>
  </si>
  <si>
    <t>OPERADOR DE ROLO COMPACTADOR COM ENCARGOS COMPLEMENTARES</t>
  </si>
  <si>
    <t>13,38</t>
  </si>
  <si>
    <t>ROLO COMPACTADOR VIBRATÓRIO DE UM CILINDRO AÇO LISO, POTÊNCIA 80 HP, PESO OPERACIONAL MÁXIMO 8,1 T, IMPACTO DINÂMICO 16,15 / 9,5 T, LARGURA DE TRABALHO 1,68 M - DEPRECIAÇÃO. AF_06/2014</t>
  </si>
  <si>
    <t>23,48</t>
  </si>
  <si>
    <t>ROLO COMPACTADOR VIBRATÓRIO DE UM CILINDRO AÇO LISO, POTÊNCIA 80 HP, PESO OPERACIONAL MÁXIMO 8,1 T, IMPACTO DINÂMICO 16,15 / 9,5 T, LARGURA DE TRABALHO 1,68 M - JUROS. AF_06/2014</t>
  </si>
  <si>
    <t>GRADE DE DISCO CONTROLE REMOTO REBOCÁVEL, COM 24 DISCOS 24 X 6 MM COM PNEUS PARA TRANSPORTE - CHP DIURNO. AF_06/2014</t>
  </si>
  <si>
    <t>GRADE DE DISCO CONTROLE REMOTO REBOCÁVEL, COM 24 DISCOS 24 X 6 MM COM PNEUS PARA TRANSPORTE - MANUTENÇÃO. AF_06/2014</t>
  </si>
  <si>
    <t>GRADE DE DISCO CONTROLE REMOTO REBOCÁVEL, COM 24 DISCOS 24 X 6 MM COM PNEUS PARA TRANSPORTE - DEPRECIAÇÃO. AF_06/2014</t>
  </si>
  <si>
    <t>GRADE DE DISCO CONTROLE REMOTO REBOCÁVEL, COM 24 DISCOS 24 X 6 MM COM PNEUS PARA TRANSPORTE - JUROS. AF_06/2014</t>
  </si>
  <si>
    <t>MARTELETE OU ROMPEDOR PNEUMÁTICO MANUAL, 28 KG, COM SILENCIADOR - CHP DIURNO. AF_07/2016</t>
  </si>
  <si>
    <t>15,16</t>
  </si>
  <si>
    <t>MARTELETE OU ROMPEDOR PNEUMÁTICO MANUAL, 28 KG, COM SILENCIADOR - MANUTENÇÃO. AF_07/2016</t>
  </si>
  <si>
    <t>OPERADOR DE MARTELETE OU MARTELETEIRO COM ENCARGOS COMPLEMENTARES</t>
  </si>
  <si>
    <t>11,16</t>
  </si>
  <si>
    <t>MARTELETE OU ROMPEDOR PNEUMÁTICO MANUAL, 28 KG, COM SILENCIADOR - DEPRECIAÇÃO. AF_07/2016</t>
  </si>
  <si>
    <t>MARTELETE OU ROMPEDOR PNEUMÁTICO MANUAL, 28 KG, COM SILENCIADOR - JUROS. AF_07/2016</t>
  </si>
  <si>
    <t>CAMINHÃO BASCULANTE 6 M3, PESO BRUTO TOTAL 16.000 KG, CARGA ÚTIL MÁXIMA 13.071 KG, DISTÂNCIA ENTRE EIXOS 4,80 M, POTÊNCIA 230 CV INCLUSIVE CAÇAMBA METÁLICA - CHP DIURNO. AF_06/2014</t>
  </si>
  <si>
    <t>155,73</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</si>
  <si>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</si>
  <si>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MATERIAIS NA OPERAÇÃO. AF_06/2014</t>
  </si>
  <si>
    <t>86,17</t>
  </si>
  <si>
    <t>MOTORISTA DE BASCULANTE COM ENCARGOS COMPLEMENTARES</t>
  </si>
  <si>
    <t>CAMINHÃO BASCULANTE 6 M3, PESO BRUTO TOTAL 16.000 KG, CARGA ÚTIL MÁXIMA 13.071 KG, DISTÂNCIA ENTRE EIXOS 4,80 M, POTÊNCIA 230 CV INCLUSIVE CAÇAMBA METÁLICA - DEPRECIAÇÃO. AF_06/2014</t>
  </si>
  <si>
    <t>17,89</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</si>
  <si>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</si>
  <si>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</si>
  <si>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USINA DE CONCRETO FIXA, CAPACIDADE NOMINAL DE 90 A 120 M3/H, SEM SILO - CHP DIURNO. AF_07/2016</t>
  </si>
  <si>
    <t>163,97</t>
  </si>
  <si>
    <t>72,03</t>
  </si>
  <si>
    <t>USINA DE CONCRETO FIXA, CAPACIDADE NOMINAL DE 90 A 120 M3/H, SEM SILO - MATERIAIS NA OPERAÇÃO. AF_07/2016</t>
  </si>
  <si>
    <t>USINA DE CONCRETO FIXA, CAPACIDADE NOMINAL DE 90 A 120 M3/H, SEM SILO - MANUTENÇÃO. AF_07/2016</t>
  </si>
  <si>
    <t>OPERADOR DE USINA DE ASFALTO, DE SOLOS OU DE CONCRETO COM ENCARGOS COMPLEMENTARES</t>
  </si>
  <si>
    <t>USINA DE CONCRETO FIXA, CAPACIDADE NOMINAL DE 90 A 120 M3/H, SEM SILO - DEPRECIAÇÃO. AF_07/2016</t>
  </si>
  <si>
    <t>USINA DE CONCRETO FIXA, CAPACIDADE NOMINAL DE 90 A 120 M3/H, SEM SILO - JUROS. AF_07/2016</t>
  </si>
  <si>
    <t>CAMINHÃO TOCO, PBT 16.000 KG, CARGA ÚTIL MÁX. 10.685 KG, DIST. ENTRE EIXOS 4,8 M, POTÊNCIA 189 CV, INCLUSIVE CARROCERIA FIXA ABERTA DE MADEIRA P/ TRANSPORTE GERAL DE CARGA SECA, DIMEN. APROX. 2,5 X 7,00 X 0,50 M - CHP DIURNO. AF_06/2014</t>
  </si>
  <si>
    <t>148,39</t>
  </si>
  <si>
    <t>35,10</t>
  </si>
  <si>
    <t>CAMINHÃO TOCO, PBT 16.000 KG, CARGA ÚTIL MÁX. 10.685 KG, DIST. ENTRE EIXOS 4,8 M, POTÊNCIA 189 CV, INCLUSIVE CARROCERIA FIXA ABERTA DE MADEIRA P/ TRANSPORTE GERAL DE CARGA SECA, DIMEN. APROX. 2,5 X 7,00 X 0,50 M - MANUTENÇÃO. AF_06/2014</t>
  </si>
  <si>
    <t>20,80</t>
  </si>
  <si>
    <t>CAMINHÃO TOCO, PBT 16.000 KG, CARGA ÚTIL MÁX. 10.685 KG, DIST. ENTRE EIXOS 4,8 M, POTÊNCIA 189 CV, INCLUSIVE CARROCERIA FIXA ABERTA DE MADEIRA P/ TRANSPORTE GERAL DE CARGA SECA, DIMEN. APROX. 2,5 X 7,00 X 0,50 M - MATERIAIS NA OPERAÇÃO. AF_06/2014</t>
  </si>
  <si>
    <t>99,10</t>
  </si>
  <si>
    <t>MOTORISTA DE CAMINHÃO COM ENCARGOS COMPLEMENTARES</t>
  </si>
  <si>
    <t>CAMINHÃO TOCO, PBT 16.000 KG, CARGA ÚTIL MÁX. 10.685 KG, DIST. ENTRE EIXOS 4,8 M, POTÊNCIA 189 CV, INCLUSIVE CARROCERIA FIXA ABERTA DE MADEIRA P/ TRANSPORTE GERAL DE CARGA SECA, DIMEN. APROX. 2,5 X 7,00 X 0,50 M - DEPRECIAÇÃO. AF_06/2014</t>
  </si>
  <si>
    <t>11,09</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</si>
  <si>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</si>
  <si>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</si>
  <si>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VIBROACABADORA DE ASFALTO SOBRE ESTEIRAS, LARGURA DE PAVIMENTAÇÃO 1,90 M A 5,30 M, POTÊNCIA 105 HP CAPACIDADE 450 T/H - CHP DIURNO. AF_11/2014</t>
  </si>
  <si>
    <t>342,82</t>
  </si>
  <si>
    <t>78,65</t>
  </si>
  <si>
    <t>VIBROACABADORA DE ASFALTO SOBRE ESTEIRAS, LARGURA DE PAVIMENTAÇÃO 1,90 M A 5,30 M, POTÊNCIA 105 HP CAPACIDADE 450 T/H - MANUTENÇÃO. AF_11/2014</t>
  </si>
  <si>
    <t>144,76</t>
  </si>
  <si>
    <t>VIBROACABADORA DE ASFALTO SOBRE ESTEIRAS, LARGURA DE PAVIMENTAÇÃO 1,90 M A 5,30 M, POTÊNCIA 105 HP CAPACIDADE 450 T/H - MATERIAIS NA OPERAÇÃO. AF_11/2014</t>
  </si>
  <si>
    <t>75,73</t>
  </si>
  <si>
    <t>OPERADOR DE PAVIMENTADORA COM ENCARGOS COMPLEMENTARES</t>
  </si>
  <si>
    <t>16,08</t>
  </si>
  <si>
    <t>VIBROACABADORA DE ASFALTO SOBRE ESTEIRAS, LARGURA DE PAVIMENTAÇÃO 1,90 M A 5,30 M, POTÊNCIA 105 HP CAPACIDADE 450 T/H - DEPRECIAÇÃO. AF_11/2014</t>
  </si>
  <si>
    <t>90,05</t>
  </si>
  <si>
    <t>VIBROACABADORA DE ASFALTO SOBRE ESTEIRAS, LARGURA DE PAVIMENTAÇÃO 1,90 M A 5,30 M, POTÊNCIA 105 HP CAPACIDADE 450 T/H - JUROS. AF_11/2014</t>
  </si>
  <si>
    <t>VASSOURA MECÂNICA REBOCÁVEL COM ESCOVA CILÍNDRICA, LARGURA ÚTIL DE VARRIMENTO DE 2,44 M - CHP DIURNO. AF_06/2014</t>
  </si>
  <si>
    <t>VASSOURA MECÂNICA REBOCÁVEL COM ESCOVA CILÍNDRICA, LARGURA ÚTIL DE VARRIMENTO DE 2,44 M - MANUTENÇÃO. AF_06/2014</t>
  </si>
  <si>
    <t>VASSOURA MECÂNICA REBOCÁVEL COM ESCOVA CILÍNDRICA, LARGURA ÚTIL DE VARRIMENTO DE 2,44 M - DEPRECIAÇÃO. AF_06/2014</t>
  </si>
  <si>
    <t>4,46</t>
  </si>
  <si>
    <t>VASSOURA MECÂNICA REBOCÁVEL COM ESCOVA CILÍNDRICA, LARGURA ÚTIL DE VARRIMENTO DE 2,44 M - JUROS. AF_06/2014</t>
  </si>
  <si>
    <t>TRATOR DE PNEUS, POTÊNCIA 122 CV, TRAÇÃO 4X4, PESO COM LASTRO DE 4.510 KG - CHP DIURNO. AF_06/2014</t>
  </si>
  <si>
    <t>194,52</t>
  </si>
  <si>
    <t>34,81</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</si>
  <si>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</si>
  <si>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</si>
  <si>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</si>
  <si>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</si>
  <si>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146,23</t>
  </si>
  <si>
    <t>TRATORISTA COM ENCARGOS COMPLEMENTARES</t>
  </si>
  <si>
    <t>TRATOR DE ESTEIRAS, POTÊNCIA 170 HP, PESO OPERACIONAL 19 T, CAÇAMBA 5,2 M3 - CHP DIURNO. AF_06/2014</t>
  </si>
  <si>
    <t>197,91</t>
  </si>
  <si>
    <t>93,31</t>
  </si>
  <si>
    <t>TRATOR DE ESTEIRAS, POTÊNCIA 170 HP, PESO OPERACIONAL 19 T, CAÇAMBA 5,2 M3 - MATERIAIS NA OPERAÇÃO. AF_06/2014</t>
  </si>
  <si>
    <t>90,39</t>
  </si>
  <si>
    <t>TRATOR DE ESTEIRAS, POTÊNCIA 170 HP, PESO OPERACIONAL 19 T, CAÇAMBA 5,2 M3 - MANUTENÇÃO. AF_06/2014</t>
  </si>
  <si>
    <t>55,81</t>
  </si>
  <si>
    <t>TRATOR DE ESTEIRAS, POTÊNCIA 170 HP, PESO OPERACIONAL 19 T, CAÇAMBA 5,2 M3 - DEPRECIAÇÃO. AF_06/2014</t>
  </si>
  <si>
    <t>31,21</t>
  </si>
  <si>
    <t>TRATOR DE ESTEIRAS, POTÊNCIA 170 HP, PESO OPERACIONAL 19 T, CAÇAMBA 5,2 M3 - JUROS. AF_06/2014</t>
  </si>
  <si>
    <t>TRATOR DE ESTEIRAS, POTÊNCIA 150 HP, PESO OPERACIONAL 16,7 T, COM RODA MOTRIZ ELEVADA E LÂMINA 3,18 M3 - CHP DIURNO. AF_06/2014</t>
  </si>
  <si>
    <t>187,87</t>
  </si>
  <si>
    <t>82,68</t>
  </si>
  <si>
    <t>TRATOR DE ESTEIRAS, POTÊNCIA 150 HP, PESO OPERACIONAL 16,7 T, COM RODA MOTRIZ ELEVADA E LÂMINA 3,18 M3 - MATERIAIS NA OPERAÇÃO. AF_06/2014</t>
  </si>
  <si>
    <t>79,76</t>
  </si>
  <si>
    <t>TRATOR DE ESTEIRAS, POTÊNCIA 150 HP, PESO OPERACIONAL 16,7 T, COM RODA MOTRIZ ELEVADA E LÂMINA 3,18 M3 - MANUTENÇÃO. AF_06/2014</t>
  </si>
  <si>
    <t>56,15</t>
  </si>
  <si>
    <t>TRATOR DE ESTEIRAS, POTÊNCIA 150 HP, PESO OPERACIONAL 16,7 T, COM RODA MOTRIZ ELEVADA E LÂMINA 3,18 M3 - DEPRECIAÇÃO. AF_06/2014</t>
  </si>
  <si>
    <t>31,41</t>
  </si>
  <si>
    <t>TRATOR DE ESTEIRAS, POTÊNCIA 150 HP, PESO OPERACIONAL 16,7 T, COM RODA MOTRIZ ELEVADA E LÂMINA 3,18 M3 - JUROS. AF_06/2014</t>
  </si>
  <si>
    <t>TRATOR DE ESTEIRAS, POTÊNCIA 347 HP, PESO OPERACIONAL 38,5 T, COM LÂMINA 8,70 M3 - CHP DIURNO. AF_06/2014</t>
  </si>
  <si>
    <t>507,91</t>
  </si>
  <si>
    <t>TRATOR DE ESTEIRAS, POTÊNCIA 347 HP, PESO OPERACIONAL 38,5 T, COM LÂMINA 8,70 M3 - MATERIAIS NA OPERAÇÃO. AF_06/2014</t>
  </si>
  <si>
    <t>184,46</t>
  </si>
  <si>
    <t>TRATOR DE ESTEIRAS, POTÊNCIA 347 HP, PESO OPERACIONAL 38,5 T, COM LÂMINA 8,70 M3 - MANUTENÇÃO. AF_06/2014</t>
  </si>
  <si>
    <t>183,94</t>
  </si>
  <si>
    <t>TRATOR DE ESTEIRAS, POTÊNCIA 347 HP, PESO OPERACIONAL 38,5 T, COM LÂMINA 8,70 M3 - DEPRECIAÇÃO. AF_06/2014</t>
  </si>
  <si>
    <t>102,88</t>
  </si>
  <si>
    <t>TRATOR DE ESTEIRAS, POTÊNCIA 347 HP, PESO OPERACIONAL 38,5 T, COM LÂMINA 8,70 M3 - JUROS. AF_06/2014</t>
  </si>
  <si>
    <t>23,15</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</si>
  <si>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</si>
  <si>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MANUTENÇÃO. AF_02/2016</t>
  </si>
  <si>
    <t>ROLO COMPACTADOR VIBRATÓRIO REBOCÁVEL, CILINDRO DE AÇO LISO, POTÊNCIA DE TRAÇÃO DE 65 CV, PESO 4,7 T, IMPACTO DINÂMICO 18,3 T, LARGURA DE TRABALHO 1,67 M - DEPRECIAÇÃO. AF_02/2016</t>
  </si>
  <si>
    <t>ROLO COMPACTADOR VIBRATÓRIO REBOCÁVEL, CILINDRO DE AÇO LISO, POTÊNCIA DE TRAÇÃO DE 65 CV, PESO 4,7 T, IMPACTO DINÂMICO 18,3 T, LARGURA DE TRABALHO 1,67 M - JUROS. AF_02/2016</t>
  </si>
  <si>
    <t>ROLO COMPACTADOR VIBRATÓRIO TANDEM AÇO LISO, POTÊNCIA 58 HP, PESO SEM/COM LASTRO 6,5 / 9,4 T, LARGURA DE TRABALHO 1,2 M - CHP DIURNO. AF_06/2014</t>
  </si>
  <si>
    <t>117,51</t>
  </si>
  <si>
    <t>68,91</t>
  </si>
  <si>
    <t>ROLO COMPACTADOR VIBRATÓRIO TANDEM AÇO LISO, POTÊNCIA 58 HP, PESO SEM/COM LASTRO 6,5 / 9,4 T, LARGURA DE TRABALHO 1,2 M - MANUTENÇÃO. AF_06/2014</t>
  </si>
  <si>
    <t>36,08</t>
  </si>
  <si>
    <t>ROLO COMPACTADOR VIBRATÓRIO TANDEM AÇO LISO, POTÊNCIA 58 HP, PESO SEM/COM LASTRO 6,5 / 9,4 T, LARGURA DE TRABALHO 1,2 M - MATERIAIS NA OPERAÇÃO. AF_06/2014</t>
  </si>
  <si>
    <t>35,22</t>
  </si>
  <si>
    <t>ROLO COMPACTADOR VIBRATÓRIO TANDEM AÇO LISO, POTÊNCIA 58 HP, PESO SEM/COM LASTRO 6,5 / 9,4 T, LARGURA DE TRABALHO 1,2 M - DEPRECIAÇÃO. AF_06/2014</t>
  </si>
  <si>
    <t>28,83</t>
  </si>
  <si>
    <t>ROLO COMPACTADOR VIBRATÓRIO TANDEM AÇO LISO, POTÊNCIA 58 HP, PESO SEM/COM LASTRO 6,5 / 9,4 T, LARGURA DE TRABALHO 1,2 M - JUROS. AF_06/2014</t>
  </si>
  <si>
    <t>RETROESCAVADEIRA SOBRE RODAS COM CARREGADEIRA, TRAÇÃO 4X4, POTÊNCIA LÍQ. 72 HP, CAÇAMBA CARREG. CAP. MÍN. 0,79 M3, CAÇAMBA RETRO CAP. 0,18 M3, PESO OPERACIONAL MÍN. 7.140 KG, PROFUNDIDADE ESCAVAÇÃO MÁX. 4,50 M - CHP DIURNO. AF_06/2014</t>
  </si>
  <si>
    <t>97,84</t>
  </si>
  <si>
    <t>41,40</t>
  </si>
  <si>
    <t>RETROESCAVADEIRA SOBRE RODAS COM CARREGADEIRA, TRAÇÃO 4X4, POTÊNCIA LÍQ. 72 HP, CAÇAMBA CARREG. CAP. MÍN. 0,79 M3, CAÇAMBA RETRO CAP. 0,18 M3, PESO OPERACIONAL MÍN. 7.140 KG, PROFUNDIDADE ESCAVAÇÃO MÁX. 4,50 M - MANUTENÇÃO. AF_06/2014</t>
  </si>
  <si>
    <t>22,36</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</si>
  <si>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</si>
  <si>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</si>
  <si>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</si>
  <si>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ROLO COMPACTADOR VIBRATÓRIO PÉ DE CARNEIRO, OPERADO POR CONTROLE REMOTO, POTÊNCIA 12,5 KW, PESO OPERACIONAL 1,675 T, LARGURA DE TRABALHO 0,85 M - CHP DIURNO. AF_02/2016</t>
  </si>
  <si>
    <t>100,24</t>
  </si>
  <si>
    <t>ROLO COMPACTADOR VIBRATÓRIO PÉ DE CARNEIRO, OPERADO POR CONTROLE REMOTO, POTÊNCIA 12,5 KW, PESO OPERACIONAL 1,675 T, LARGURA DE TRABALHO 0,85 M - DEPRECIAÇÃO. AF_02/2016</t>
  </si>
  <si>
    <t>32,08</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</si>
  <si>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</si>
  <si>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</si>
  <si>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</si>
  <si>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USINA DE LAMA ASFÁLTICA, PROD 30 A 50 T/H, SILO DE AGREGADO 7 M3, RESERVATÓRIOS PARA EMULSÃO E ÁGUA DE 2,3 M3 CADA, MISTURADOR TIPO PUG MILL A SER MONTADO SOBRE CAMINHÃO - CHP DIURNO. AF_10/2014</t>
  </si>
  <si>
    <t>104,10</t>
  </si>
  <si>
    <t>USINA DE LAMA ASFÁLTICA, PROD 30 A 50 T/H, SILO DE AGREGADO 7 M3, RESERVATÓRIOS PARA EMULSÃO E ÁGUA DE 2,3 M3 CADA, MISTURADOR TIPO PUG MILL A SER MONTADO SOBRE CAMINHÃO - MANUTENÇÃO. AF_10/2014</t>
  </si>
  <si>
    <t>40,49</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</si>
  <si>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</si>
  <si>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</si>
  <si>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</si>
  <si>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CAMINHÃO TOCO, PESO BRUTO TOTAL 14.300 KG, CARGA ÚTIL MÁXIMA 9590 KG, DISTÂNCIA ENTRE EIXOS 4,76 M, POTÊNCIA 185 CV (NÃO INCLUI CARROCERIA) - CHP DIURNO. AF_06/2014</t>
  </si>
  <si>
    <t>149,37</t>
  </si>
  <si>
    <t>CAMINHÃO TOCO, PESO BRUTO TOTAL 14.300 KG, CARGA ÚTIL MÁXIMA 9590 KG, DISTÂNCIA ENTRE EIXOS 4,76 M, POTÊNCIA 185 CV (NÃO INCLUI CARROCERIA) - MANUTENÇÃO. AF_06/2014</t>
  </si>
  <si>
    <t>22,60</t>
  </si>
  <si>
    <t>CAMINHÃO TOCO, PESO BRUTO TOTAL 14.300 KG, CARGA ÚTIL MÁXIMA 9590 KG, DISTÂNCIA ENTRE EIXOS 4,76 M, POTÊNCIA 185 CV (NÃO INCLUI CARROCERIA) - MATERIAIS NA OPERAÇÃO. AF_06/2014</t>
  </si>
  <si>
    <t>97,01</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</si>
  <si>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</si>
  <si>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</si>
  <si>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</si>
  <si>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CHP DIURNO. AF_06/2014</t>
  </si>
  <si>
    <t>145,44</t>
  </si>
  <si>
    <t>CAMINHÃO TOCO, PESO BRUTO TOTAL 16.000 KG, CARGA ÚTIL MÁXIMA DE 10.685 KG, DISTÂNCIA ENTRE EIXOS 4,80 M, POTÊNCIA 189 CV EXCLUSIVE CARROCERIA - MANUTENÇÃO. AF_06/2014</t>
  </si>
  <si>
    <t>19,04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</si>
  <si>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</si>
  <si>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</si>
  <si>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</si>
  <si>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</si>
  <si>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PIPA 10.000 L TRUCADO, PESO BRUTO TOTAL 23.000 KG, CARGA ÚTIL MÁXIMA 15.935 KG, DISTÂNCIA ENTRE EIXOS 4,8 M, POTÊNCIA 230 CV, INCLUSIVE TANQUE DE AÇO PARA TRANSPORTE DE ÁGUA - CHP DIURNO. AF_06/2014</t>
  </si>
  <si>
    <t>234,86</t>
  </si>
  <si>
    <t>56,98</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</si>
  <si>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</si>
  <si>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MATERIAIS NA OPERAÇÃO. AF_06/2014</t>
  </si>
  <si>
    <t>163,69</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</si>
  <si>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</si>
  <si>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</si>
  <si>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</si>
  <si>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ESPARGIDOR DE ASFALTO PRESSURIZADO COM TANQUE DE 2500 L, REBOCÁVEL COM MOTOR A GASOLINA POTÊNCIA 3,4 HP - CHP DIURNO. AF_07/2014</t>
  </si>
  <si>
    <t>25,66</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</si>
  <si>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</si>
  <si>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</si>
  <si>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</si>
  <si>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</si>
  <si>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GRADE DE DISCO REBOCÁVEL COM 20 DISCOS 24" X 6 MM COM PNEUS PARA TRANSPORTE - CHP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</si>
  <si>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</si>
  <si>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</si>
  <si>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</si>
  <si>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137,44</t>
  </si>
  <si>
    <t>MOTORISTA OPERADOR DE MUNCK COM ENCARGOS COMPLEMENTARES</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</si>
  <si>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</si>
  <si>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</si>
  <si>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</si>
  <si>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</si>
  <si>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</si>
  <si>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134,52</t>
  </si>
  <si>
    <t>189,21</t>
  </si>
  <si>
    <t>MOTONIVELADORA POTÊNCIA BÁSICA LÍQUIDA (PRIMEIRA MARCHA) 125 HP, PESO BRUTO 13032 KG, LARGURA DA LÂMINA DE 3,7 M - MANUTENÇÃO. AF_06/2014</t>
  </si>
  <si>
    <t>57,35</t>
  </si>
  <si>
    <t>MOTONIVELADORA POTÊNCIA BÁSICA LÍQUIDA (PRIMEIRA MARCHA) 125 HP, PESO BRUTO 13032 KG, LARGURA DA LÂMINA DE 3,7 M - MATERIAIS NA OPERAÇÃO. AF_06/2014</t>
  </si>
  <si>
    <t>71,20</t>
  </si>
  <si>
    <t>OPERADOR DE MOTONIVELADORA COM ENCARGOS COMPLEMENTARES</t>
  </si>
  <si>
    <t>18,56</t>
  </si>
  <si>
    <t>MOTONIVELADORA POTÊNCIA BÁSICA LÍQUIDA (PRIMEIRA MARCHA) 125 HP, PESO BRUTO 13032 KG, LARGURA DA LÂMINA DE 3,7 M - DEPRECIAÇÃO. AF_06/2014</t>
  </si>
  <si>
    <t>35,68</t>
  </si>
  <si>
    <t>MOTONIVELADORA POTÊNCIA BÁSICA LÍQUIDA (PRIMEIRA MARCHA) 125 HP, PESO BRUTO 13032 KG, LARGURA DA LÂMINA DE 3,7 M - JUROS. AF_06/2014</t>
  </si>
  <si>
    <t>PÁ CARREGADEIRA SOBRE RODAS, POTÊNCIA LÍQUIDA 128 HP, CAPACIDADE DA CAÇAMBA 1,7 A 2,8 M3, PESO OPERACIONAL 11632 KG - CHP DIURNO. AF_06/2014</t>
  </si>
  <si>
    <t>152,39</t>
  </si>
  <si>
    <t>PÁ CARREGADEIRA SOBRE RODAS, POTÊNCIA LÍQUIDA 128 HP, CAPACIDADE DA CAÇAMBA 1,7 A 2,8 M3, PESO OPERACIONAL 11632 KG - MANUTENÇÃO. AF_06/2014</t>
  </si>
  <si>
    <t>36,68</t>
  </si>
  <si>
    <t>PÁ CARREGADEIRA SOBRE RODAS, POTÊNCIA LÍQUIDA 128 HP, CAPACIDADE DA CAÇAMBA 1,7 A 2,8 M3, PESO OPERACIONAL 11632 KG - MATERIAIS NA OPERAÇÃO. AF_06/2014</t>
  </si>
  <si>
    <t>68,05</t>
  </si>
  <si>
    <t>OPERADOR DE PÁ CARREGADEIRA COM ENCARGOS COMPLEMENTARES</t>
  </si>
  <si>
    <t>14,34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</si>
  <si>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</si>
  <si>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</si>
  <si>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CHP DIURNO. AF_06/2014</t>
  </si>
  <si>
    <t>171,26</t>
  </si>
  <si>
    <t>PÁ CARREGADEIRA SOBRE RODAS, POTÊNCIA 197 HP, CAPACIDADE DA CAÇAMBA 2,5 A 3,5 M3, PESO OPERACIONAL 18338 KG - MATERIAIS NA OPERAÇÃO. AF_06/2014</t>
  </si>
  <si>
    <t>59,85</t>
  </si>
  <si>
    <t>PÁ CARREGADEIRA SOBRE RODAS, POTÊNCIA 197 HP, CAPACIDADE DA CAÇAMBA 2,5 A 3,5 M3, PESO OPERACIONAL 18338 KG - MANUTENÇÃO. AF_06/2014</t>
  </si>
  <si>
    <t>50,86</t>
  </si>
  <si>
    <t>PÁ CARREGADEIRA SOBRE RODAS, POTÊNCIA 197 HP, CAPACIDADE DA CAÇAMBA 2,5 A 3,5 M3, PESO OPERACIONAL 18338 KG - DEPRECIAÇÃO. AF_06/2014</t>
  </si>
  <si>
    <t>40,69</t>
  </si>
  <si>
    <t>PÁ CARREGADEIRA SOBRE RODAS, POTÊNCIA 197 HP, CAPACIDADE DA CAÇAMBA 2,5 A 3,5 M3, PESO OPERACIONAL 18338 KG - JUROS. AF_06/2014</t>
  </si>
  <si>
    <t>COMPRESSOR DE AR REBOCÁVEL, VAZÃO 189 PCM, PRESSÃO EFETIVA DE TRABALHO 102 PSI, MOTOR DIESEL, POTÊNCIA 63 CV - CHP DIURNO. AF_06/2015</t>
  </si>
  <si>
    <t>48,34</t>
  </si>
  <si>
    <t>COMPRESSOR DE AR REBOCÁVEL, VAZÃO 189 PCM, PRESSÃO EFETIVA DE TRABALHO 102 PSI, MOTOR DIESEL, POTÊNCIA 63 CV - MANUTENÇÃO.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</si>
  <si>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</si>
  <si>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</si>
  <si>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</si>
  <si>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CAMINHÃO PIPA 6.000 L, PESO BRUTO TOTAL 13.000 KG, DISTÂNCIA ENTRE EIXOS 4,80 M, POTÊNCIA 189 CV INCLUSIVE TANQUE DE AÇO PARA TRANSPORTE DE ÁGUA, CAPACIDADE 6 M3 - CHP DIURNO. AF_06/2014</t>
  </si>
  <si>
    <t>193,19</t>
  </si>
  <si>
    <t>CAMINHÃO PIPA 6.000 L, PESO BRUTO TOTAL 13.000 KG, DISTÂNCIA ENTRE EIXOS 4,80 M, POTÊNCIA 189 CV INCLUSIVE TANQUE DE AÇO PARA TRANSPORTE DE ÁGUA, CAPACIDADE 6 M3 -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</si>
  <si>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</si>
  <si>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</si>
  <si>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</si>
  <si>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</si>
  <si>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ROLO COMPACTADOR DE PNEUS ESTÁTICO, PRESSÃO VARIÁVEL, POTÊNCIA 111 HP, PESO SEM/COM LASTRO 9,5 / 26 T, LARGURA DE TRABALHO 1,90 M - CHP DIURNO. AF_07/2014</t>
  </si>
  <si>
    <t>155,89</t>
  </si>
  <si>
    <t>ROLO COMPACTADOR DE PNEUS ESTÁTICO, PRESSÃO VARIÁVEL, POTÊNCIA 111 HP, PESO SEM/COM LASTRO 9,5 / 26 T, LARGURA DE TRABALHO 1,90 M - DEPRECIAÇÃO. AF_07/2014</t>
  </si>
  <si>
    <t>36,69</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</si>
  <si>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</si>
  <si>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</si>
  <si>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45,92</t>
  </si>
  <si>
    <t>ROLO COMPACTADOR DE PNEUS ESTÁTICO, PRESSÃO VARIÁVEL, POTÊNCIA 111 HP, PESO SEM/COM LASTRO 9,5 / 26 T, LARGURA DE TRABALHO 1,90 M - MATERIAIS NA OPERAÇÃO. AF_07/2014</t>
  </si>
  <si>
    <t>TANQUE DE ASFALTO ESTACIONÁRIO COM SERPENTINA, CAPACIDADE 30.000 L - CHP DIURNO. AF_06/2014</t>
  </si>
  <si>
    <t>181,79</t>
  </si>
  <si>
    <t>15,65</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</si>
  <si>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</si>
  <si>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</si>
  <si>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</si>
  <si>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</si>
  <si>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MOTOBOMBA TRASH (PARA ÁGUA SUJA) AUTO ESCORVANTE, MOTOR GASOLINA DE 6,41 HP, DIÂMETROS DE SUCÇÃO X RECALQUE: 3" X 3", HM/Q = 10 MCA / 60 M3/H A 23 MCA / 0 M3/H - CHP DIURNO. AF_10/2014</t>
  </si>
  <si>
    <t>10,79</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</si>
  <si>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</si>
  <si>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</si>
  <si>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</si>
  <si>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</si>
  <si>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CHP DIURNO. AF_06/2014</t>
  </si>
  <si>
    <t>167,11</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</si>
  <si>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</si>
  <si>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</si>
  <si>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</si>
  <si>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40,73</t>
  </si>
  <si>
    <t>ROLO COMPACTADOR PE DE CARNEIRO VIBRATORIO, POTENCIA 125 HP, PESO OPERACIONAL SEM/COM LASTRO 11,95 / 13,30 T, IMPACTO DINAMICO 38,5 / 22,5 T, LARGURA DE TRABALHO 2,15 M - MATERIAIS NA OPERAÇÃO. AF_06/2014</t>
  </si>
  <si>
    <t>75,94</t>
  </si>
  <si>
    <t>CAMINHÃO BASCULANTE 6 M3 TOCO, PESO BRUTO TOTAL 16.000 KG, CARGA ÚTIL MÁXIMA 11.130 KG, DISTÂNCIA ENTRE EIXOS 5,36 M, POTÊNCIA 185 CV, INCLUSIVE CAÇAMBA METÁLICA - CHP DIURNO. AF_06/2014</t>
  </si>
  <si>
    <t>136,38</t>
  </si>
  <si>
    <t>72,24</t>
  </si>
  <si>
    <t>53,52</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</si>
  <si>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</si>
  <si>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</si>
  <si>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</si>
  <si>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32,05</t>
  </si>
  <si>
    <t>CAMINHÃO BASCULANTE 6 M3 TOCO, PESO BRUTO TOTAL 16.000 KG, CARGA ÚTIL MÁXIMA 11.130 KG, DISTÂNCIA ENTRE EIXOS 5,36 M, POTÊNCIA 185 CV, INCLUSIVE CAÇAMBA METÁLICA - MATERIAIS NA OPERAÇÃO. AF_06/2014</t>
  </si>
  <si>
    <t>69,32</t>
  </si>
  <si>
    <t>CAMINHÃO BASCULANTE 6 M3 TOCO, PESO BRUTO TOTAL 16.000 KG, CARGA ÚTIL MÁXIMA 11.130 KG, DISTÂNCIA ENTRE EIXOS 5,36 M, POTÊNCIA 185 CV, INCLUSIVE CAÇAMBA METÁLICA - IMPOSTOS E SEGUROS. AF_06/2014</t>
  </si>
  <si>
    <t>GRUPO GERADOR ESTACIONÁRIO, MOTOR DIESEL POTÊNCIA 170 KVA - CHP DIURNO. AF_02/2016</t>
  </si>
  <si>
    <t>159,92</t>
  </si>
  <si>
    <t>151,52</t>
  </si>
  <si>
    <t>GRUPO GERADOR ESTACIONÁRIO, MOTOR DIESEL POTÊNCIA 170 KVA - DEPRECIAÇÃO. AF_02/2016</t>
  </si>
  <si>
    <t>4,44</t>
  </si>
  <si>
    <t>GRUPO GERADOR ESTACIONÁRIO, MOTOR DIESEL POTÊNCIA 170 KVA - MANUTENÇÃO. AF_02/2016</t>
  </si>
  <si>
    <t>GRUPO GERADOR ESTACIONÁRIO, MOTOR DIESEL POTÊNCIA 170 KVA - MATERIAIS NA OPERAÇÃO. AF_02/2016</t>
  </si>
  <si>
    <t>ROLO COMPACTADOR VIBRATÓRIO PÉ DE CARNEIRO PARA SOLOS, POTÊNCIA 80 HP, PESO OPERACIONAL SEM/COM LASTRO 7,4 / 8,8 T, LARGURA DE TRABALHO 1,68 M - CHP DIURNO. AF_02/2016</t>
  </si>
  <si>
    <t>147,08</t>
  </si>
  <si>
    <t>ROLO COMPACTADOR VIBRATÓRIO PÉ DE CARNEIRO PARA SOLOS, POTÊNCIA 80 HP, PESO OPERACIONAL SEM/COM LASTRO 7,4 / 8,8 T, LARGURA DE TRABALHO 1,68 M - MANUTENÇÃO. AF_02/2016</t>
  </si>
  <si>
    <t>30,55</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</si>
  <si>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</si>
  <si>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</si>
  <si>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</si>
  <si>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40,14</t>
  </si>
  <si>
    <t>CAMINHÃO TOCO, PBT 14.300 KG, CARGA ÚTIL MÁX. 9.710 KG, DIST. ENTRE EIXOS 3,56 M, POTÊNCIA 185 CV, INCLUSIVE CARROCERIA FIXA ABERTA DE MADEIRA P/ TRANSPORTE GERAL DE CARGA SECA, DIMEN. APROX. 2,50 X 6,50 X 0,50 M - CHP DIURNO. AF_06/2014</t>
  </si>
  <si>
    <t>125,12</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</si>
  <si>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</si>
  <si>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</si>
  <si>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</si>
  <si>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</si>
  <si>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</si>
  <si>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</si>
  <si>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</si>
  <si>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</si>
  <si>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</si>
  <si>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</si>
  <si>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ESPARGIDOR DE ASFALTO PRESSURIZADO, TANQUE 6 M3 COM ISOLAÇÃO TÉRMICA, AQUECIDO COM 2 MAÇARICOS, COM BARRA ESPARGIDORA 3,60 M, MONTADO SOBRE CAMINHÃO  TOCO, PBT 14.300 KG, POTÊNCIA 185 CV - CHP DIURNO. AF_08/2015</t>
  </si>
  <si>
    <t>236,95</t>
  </si>
  <si>
    <t>ESPARGIDOR DE ASFALTO PRESSURIZADO, TANQUE 6 M3 COM ISOLAÇÃO TÉRMICA, AQUECIDO COM 2 MAÇARICOS, COM BARRA ESPARGIDORA 3,60 M, MONTADO SOBRE CAMINHÃO  TOCO, PBT 14.300 KG, POTÊNCIA 185 CV - MANUTENÇÃO. AF_08/2015</t>
  </si>
  <si>
    <t>15,20</t>
  </si>
  <si>
    <t>ESPARGIDOR DE ASFALTO PRESSURIZADO, TANQUE 6 M3 COM ISOLAÇÃO TÉRMICA, AQUECIDO COM 2 MAÇARICOS, COM BARRA ESPARGIDORA 3,60 M, MONTADO SOBRE CAMINHÃO  TOCO, PBT 14.300 KG, POTÊNCIA 185 CV - DEPRECIAÇÃO. AF_08/2015</t>
  </si>
  <si>
    <t>19,46</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</si>
  <si>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</si>
  <si>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</si>
  <si>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</si>
  <si>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182,57</t>
  </si>
  <si>
    <t>GRUPO DE SOLDAGEM COM GERADOR A DIESEL 60 CV PARA SOLDA ELÉTRICA, SOBRE 04 RODAS, COM MOTOR 4 CILINDROS 600 A - CHP DIURNO. AF_02/2016</t>
  </si>
  <si>
    <t>83,33</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</si>
  <si>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</si>
  <si>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</si>
  <si>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11,85</t>
  </si>
  <si>
    <t>GRUPO DE SOLDAGEM COM GERADOR A DIESEL 60 CV PARA SOLDA ELÉTRICA, SOBRE 04 RODAS, COM MOTOR 4 CILINDROS 600 A - MATERIAIS NA OPERAÇÃO. AF_02/2016</t>
  </si>
  <si>
    <t>42,70</t>
  </si>
  <si>
    <t>GRUPO DE SOLDAGEM COM GERADOR A DIESEL 60 CV PARA SOLDA ELÉTRICA, SOBRE 04 RODAS, COM MOTOR 4 CILINDROS 600 A - JUROS. AF_02/2016</t>
  </si>
  <si>
    <t>BETONEIRA CAPACIDADE NOMINAL 400 L, CAPACIDADE DE MISTURA 310 L, MOTOR A DIESEL POTÊNCIA 5,0 HP, SEM CARREGADOR - CHP DIURNO.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</si>
  <si>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</si>
  <si>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</si>
  <si>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0,05</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</si>
  <si>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</si>
  <si>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</si>
  <si>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</si>
  <si>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</si>
  <si>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</si>
  <si>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</si>
  <si>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</si>
  <si>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CHP DIURNO. AF_06/2014</t>
  </si>
  <si>
    <t>6,58</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</si>
  <si>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</si>
  <si>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</si>
  <si>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</si>
  <si>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</si>
  <si>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</si>
  <si>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</si>
  <si>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</si>
  <si>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</si>
  <si>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</si>
  <si>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CHP DIURNO. AF_06/2014</t>
  </si>
  <si>
    <t>15,63</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</si>
  <si>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</si>
  <si>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</si>
  <si>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</si>
  <si>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</si>
  <si>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</si>
  <si>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</si>
  <si>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</si>
  <si>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</si>
  <si>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</si>
  <si>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</si>
  <si>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</si>
  <si>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</si>
  <si>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</si>
  <si>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</si>
  <si>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TRATOR DE ESTEIRAS, POTÊNCIA 125 HP, PESO OPERACIONAL 12,9 T, COM LÂMINA 2,7 M3 - CHP DIURNO. AF_10/2014</t>
  </si>
  <si>
    <t>156,33</t>
  </si>
  <si>
    <t>TRATOR DE ESTEIRAS, POTÊNCIA 125 HP, PESO OPERACIONAL 12,9 T, COM LÂMINA 2,7 M3 - DEPRECIAÇÃO. AF_10/2014</t>
  </si>
  <si>
    <t>25,35</t>
  </si>
  <si>
    <t>TRATOR DE ESTEIRAS, POTÊNCIA 125 HP, PESO OPERACIONAL 12,9 T, COM LÂMINA 2,7 M3 - JUROS. AF_10/2014</t>
  </si>
  <si>
    <t>5,70</t>
  </si>
  <si>
    <t>TRATOR DE ESTEIRAS, POTÊNCIA 125 HP, PESO OPERACIONAL 12,9 T, COM LÂMINA 2,7 M3 - MANUTENÇÃO. AF_10/2014</t>
  </si>
  <si>
    <t>TRATOR DE ESTEIRAS, POTÊNCIA 125 HP, PESO OPERACIONAL 12,9 T, COM LÂMINA 2,7 M3 - MATERIAIS NA OPERAÇÃO. AF_10/2014</t>
  </si>
  <si>
    <t>66,47</t>
  </si>
  <si>
    <t>ESCAVADEIRA HIDRÁULICA SOBRE ESTEIRAS, CAÇAMBA 1,20 M3, PESO OPERACIONAL 21 T, POTÊNCIA BRUTA 155 HP - DEPRECIAÇÃO. AF_06/2014</t>
  </si>
  <si>
    <t>37,38</t>
  </si>
  <si>
    <t>ESCAVADEIRA HIDRÁULICA SOBRE ESTEIRAS, CAÇAMBA 1,20 M3, PESO OPERACIONAL 21 T, POTÊNCIA BRUTA 155 HP - JUROS. AF_06/2014</t>
  </si>
  <si>
    <t>ESCAVADEIRA HIDRÁULICA SOBRE ESTEIRAS, CAÇAMBA 1,20 M3, PESO OPERACIONAL 21 T, POTÊNCIA BRUTA 155 HP - MANUTENÇÃO. AF_06/2014</t>
  </si>
  <si>
    <t>46,72</t>
  </si>
  <si>
    <t>ESCAVADEIRA HIDRÁULICA SOBRE ESTEIRAS, CAÇAMBA 1,20 M3, PESO OPERACIONAL 21 T, POTÊNCIA BRUTA 155 HP - MATERIAIS NA OPERAÇÃO. AF_06/2014</t>
  </si>
  <si>
    <t>BOMBA SUBMERSÍVEL ELÉTRICA TRIFÁSICA, POTÊNCIA 2,96 HP, Ø ROTOR 144 MM SEMI-ABERTO, BOCAL DE SAÍDA Ø 2, HM/Q = 2 MCA / 38,8 M3/H A 28 MCA / 5 M3/H - CHP DIURNO. AF_06/2014</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</si>
  <si>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</si>
  <si>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</si>
  <si>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</si>
  <si>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</si>
  <si>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CHP DIURNO. AF_06/2014</t>
  </si>
  <si>
    <t>182,10</t>
  </si>
  <si>
    <t>169,39</t>
  </si>
  <si>
    <t>TANQUE DE ASFALTO ESTACIONÁRIO COM MAÇARICO, CAPACIDADE 20.000 L - DEPRECIAÇÃO. AF_06/2014</t>
  </si>
  <si>
    <t>4,18</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</si>
  <si>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</si>
  <si>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</si>
  <si>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</si>
  <si>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CHP DIURNO. AF_06/2014</t>
  </si>
  <si>
    <t>139,59</t>
  </si>
  <si>
    <t>56,05</t>
  </si>
  <si>
    <t>TRATOR DE ESTEIRAS, POTÊNCIA 100 HP, PESO OPERACIONAL 9,4 T, COM LÂMINA 2,19 M3 - MANUTENÇÃO. AF_06/2014</t>
  </si>
  <si>
    <t>43,31</t>
  </si>
  <si>
    <t>TRATOR DE ESTEIRAS, POTÊNCIA 100 HP, PESO OPERACIONAL 9,4 T, COM LÂMINA 2,19 M3 - MATERIAIS NA OPERAÇÃO. AF_06/2014</t>
  </si>
  <si>
    <t>TRATOR DE ESTEIRAS, POTÊNCIA 100 HP, PESO OPERACIONAL 9,4 T, COM LÂMINA 2,19 M3 - DEPRECIAÇÃO. AF_06/2014</t>
  </si>
  <si>
    <t>24,22</t>
  </si>
  <si>
    <t>TRATOR DE ESTEIRAS, POTÊNCIA 100 HP, PESO OPERACIONAL 9,4 T, COM LÂMINA 2,19 M3 - JUROS. AF_06/2014</t>
  </si>
  <si>
    <t>TRATOR DE PNEUS, POTÊNCIA 85 CV, TRAÇÃO 4X4, PESO COM LASTRO DE 4.675 KG - CHP DIURNO. AF_06/2014</t>
  </si>
  <si>
    <t>140,89</t>
  </si>
  <si>
    <t>TRATOR DE PNEUS, POTÊNCIA 85 CV, TRAÇÃO 4X4, PESO COM LASTRO DE 4.675 KG - MANUTENÇÃO. AF_06/2014</t>
  </si>
  <si>
    <t>12,50</t>
  </si>
  <si>
    <t>TRATOR DE PNEUS, POTÊNCIA 85 CV, TRAÇÃO 4X4, PESO COM LASTRO DE 4.675 KG - MATERIAIS NA OPERAÇÃO. AF_06/2014</t>
  </si>
  <si>
    <t>TRATOR DE PNEUS, POTÊNCIA 85 CV, TRAÇÃO 4X4, PESO COM LASTRO DE 4.675 KG - DEPRECIAÇÃO. AF_06/2014</t>
  </si>
  <si>
    <t>TRATOR DE PNEUS, POTÊNCIA 85 CV, TRAÇÃO 4X4, PESO COM LASTRO DE 4.675 KG - JUROS. AF_06/2014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</si>
  <si>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</si>
  <si>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</si>
  <si>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</si>
  <si>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</si>
  <si>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</si>
  <si>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FRESADORA DE ASFALTO A FRIO SOBRE RODAS, LARGURA FRESAGEM DE 1,0 M, POTÊNCIA 208 HP - CHP DIURNO. AF_11/2014</t>
  </si>
  <si>
    <t>527,81</t>
  </si>
  <si>
    <t>FRESADORA DE ASFALTO A FRIO SOBRE RODAS, LARGURA FRESAGEM DE 1,0 M, POTÊNCIA 208 HP - DEPRECIAÇÃO. AF_11/2014</t>
  </si>
  <si>
    <t>125,61</t>
  </si>
  <si>
    <t>FRESADORA DE ASFALTO A FRIO SOBRE RODAS, LARGURA FRESAGEM DE 1,0 M, POTÊNCIA 208 HP - JUROS. AF_11/2014</t>
  </si>
  <si>
    <t>FRESADORA DE ASFALTO A FRIO SOBRE RODAS, LARGURA FRESAGEM DE 1,0 M, POTÊNCIA 208 HP - MANUTENÇÃO. AF_11/2014</t>
  </si>
  <si>
    <t>224,06</t>
  </si>
  <si>
    <t>FRESADORA DE ASFALTO A FRIO SOBRE RODAS, LARGURA FRESAGEM DE 1,0 M, POTÊNCIA 208 HP - MATERIAIS NA OPERAÇÃO. AF_11/2014</t>
  </si>
  <si>
    <t>142,16</t>
  </si>
  <si>
    <t>FRESADORA DE ASFALTO A FRIO SOBRE RODAS, LARGURA FRESAGEM DE 2,0 M, POTÊNCIA 550 HP - CHP DIURNO. AF_11/2014</t>
  </si>
  <si>
    <t>1.255,34</t>
  </si>
  <si>
    <t>FRESADORA DE ASFALTO A FRIO SOBRE RODAS, LARGURA FRESAGEM DE 2,0 M, POTÊNCIA 550 HP - DEPRECIAÇÃO. AF_11/2014</t>
  </si>
  <si>
    <t>293,43</t>
  </si>
  <si>
    <t>FRESADORA DE ASFALTO A FRIO SOBRE RODAS, LARGURA FRESAGEM DE 2,0 M, POTÊNCIA 550 HP - JUROS. AF_11/2014</t>
  </si>
  <si>
    <t>46,49</t>
  </si>
  <si>
    <t>FRESADORA DE ASFALTO A FRIO SOBRE RODAS, LARGURA FRESAGEM DE 2,0 M, POTÊNCIA 550 HP - MANUTENÇÃO. AF_11/2014</t>
  </si>
  <si>
    <t>523,40</t>
  </si>
  <si>
    <t>FRESADORA DE ASFALTO A FRIO SOBRE RODAS, LARGURA FRESAGEM DE 2,0 M, POTÊNCIA 550 HP - MATERIAIS NA OPERAÇÃO. AF_11/2014</t>
  </si>
  <si>
    <t>375,94</t>
  </si>
  <si>
    <t>RECICLADORA DE ASFALTO A FRIO SOBRE RODAS, LARGURA FRESAGEM DE 2,0 M, POTÊNCIA 422 HP - CHP DIURNO. AF_11/2014</t>
  </si>
  <si>
    <t>RECICLADORA DE ASFALTO A FRIO SOBRE RODAS, LARGURA FRESAGEM DE 2,0 M, POTÊNCIA 422 HP - DEPRECIAÇÃO. AF_11/2014</t>
  </si>
  <si>
    <t>RECICLADORA DE ASFALTO A FRIO SOBRE RODAS, LARGURA FRESAGEM DE 2,0 M, POTÊNCIA 422 HP - JUROS. AF_11/2014</t>
  </si>
  <si>
    <t>40,40</t>
  </si>
  <si>
    <t>RECICLADORA DE ASFALTO A FRIO SOBRE RODAS, LARGURA FRESAGEM DE 2,0 M, POTÊNCIA 422 HP - MANUTENÇÃO. AF_11/2014</t>
  </si>
  <si>
    <t>454,80</t>
  </si>
  <si>
    <t>RECICLADORA DE ASFALTO A FRIO SOBRE RODAS, LARGURA FRESAGEM DE 2,0 M, POTÊNCIA 422 HP - MATERIAIS NA OPERAÇÃO. AF_11/2014</t>
  </si>
  <si>
    <t>320,46</t>
  </si>
  <si>
    <t>VIBROACABADORA DE ASFALTO SOBRE ESTEIRAS, LARGURA DE PAVIMENTAÇÃO 2,13 M A 4,55 M, POTÊNCIA 100 HP CAPACIDADE 400 T/H - CHP DIURNO. AF_11/2014</t>
  </si>
  <si>
    <t>293,89</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</si>
  <si>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</si>
  <si>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</si>
  <si>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</si>
  <si>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118,62</t>
  </si>
  <si>
    <t>VIBROACABADORA DE ASFALTO SOBRE ESTEIRAS, LARGURA DE PAVIMENTAÇÃO 2,13 M A 4,55 M, POTÊNCIA 100 HP, CAPACIDADE 400 T/H - MATERIAIS NA OPERAÇÃO. AF_11/2014</t>
  </si>
  <si>
    <t>72,12</t>
  </si>
  <si>
    <t>GUINDASTE HIDRÁULICO AUTOPROPELIDO, COM LANÇA TELESCÓPICA 28,80 M, CAPACIDADE MÁXIMA 30 T, POTÊNCIA 97 KW, TRAÇÃO 4 X 4 - CHP DIURNO. AF_11/2014</t>
  </si>
  <si>
    <t>158,89</t>
  </si>
  <si>
    <t>9,98</t>
  </si>
  <si>
    <t>OPERADOR DE GUINDASTE COM ENCARGOS COMPLEMENTARES</t>
  </si>
  <si>
    <t>42,45</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</si>
  <si>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</si>
  <si>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</si>
  <si>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</si>
  <si>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68,25</t>
  </si>
  <si>
    <t>GUINDASTE HIDRÁULICO AUTOPROPELIDO, COM LANÇA TELESCÓPICA 28,80 M, CAPACIDADE MÁXIMA 30 T, POTÊNCIA 97 KW, TRAÇÃO 4 X 4 - MATERIAIS NA OPERAÇÃO. AF_11/2014</t>
  </si>
  <si>
    <t>24,68</t>
  </si>
  <si>
    <t>BETONEIRA CAPACIDADE NOMINAL DE 600 L, CAPACIDADE DE MISTURA 440 L, MOTOR A DIESEL POTÊNCIA 10 HP, COM CARREGADOR - CHP DIURNO.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</si>
  <si>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</si>
  <si>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</si>
  <si>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</si>
  <si>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</si>
  <si>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BATE-ESTACAS POR GRAVIDADE, POTÊNCIA DE 160 HP, PESO DO MARTELO ATÉ 3 TONELADAS - CHP DIURNO. AF_11/2014</t>
  </si>
  <si>
    <t>159,67</t>
  </si>
  <si>
    <t>51,12</t>
  </si>
  <si>
    <t>OPERADOR PARA BATE ESTACAS COM ENCARGOS COMPLEMENTARES</t>
  </si>
  <si>
    <t>14,78</t>
  </si>
  <si>
    <t>BATE-ESTACAS POR GRAVIDADE, POTÊNCIA DE 160 HP, PESO DO MARTELO ATÉ 3 TONELADAS - DEPRECIAÇÃO. AF_11/2014</t>
  </si>
  <si>
    <t>24,39</t>
  </si>
  <si>
    <t>BATE-ESTACAS POR GRAVIDADE, POTÊNCIA DE 160 HP, PESO DO MARTELO ATÉ 3 TONELADAS - JUROS. AF_11/2014</t>
  </si>
  <si>
    <t>BATE-ESTACAS POR GRAVIDADE, POTÊNCIA DE 160 HP, PESO DO MARTELO ATÉ 3 TONELADAS - MANUTENÇÃO. AF_11/2014</t>
  </si>
  <si>
    <t>22,89</t>
  </si>
  <si>
    <t>BATE-ESTACAS POR GRAVIDADE, POTÊNCIA DE 160 HP, PESO DO MARTELO ATÉ 3 TONELADAS - MATERIAIS NA OPERAÇÃO. AF_11/2014</t>
  </si>
  <si>
    <t>78,99</t>
  </si>
  <si>
    <t>CAMINHÃO BASCULANTE 14 M3, COM CAVALO MECÂNICO DE CAPACIDADE MÁXIMA DE TRAÇÃO COMBINADO DE 36000 KG, POTÊNCIA 286 CV, INCLUSIVE SEMIREBOQUE COM CAÇAMBA METÁLICA - CHP DIURNO. AF_12/2014</t>
  </si>
  <si>
    <t>253,99</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</si>
  <si>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</si>
  <si>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</si>
  <si>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</si>
  <si>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</si>
  <si>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54,16</t>
  </si>
  <si>
    <t>CAMINHÃO BASCULANTE 14 M3, COM CAVALO MECÂNICO DE CAPACIDADE MÁXIMA DE TRAÇÃO COMBINADO DE 36000 KG, POTÊNCIA 286 CV, INCLUSIVE SEMIREBOQUE COM CAÇAMBA METÁLICA - MATERIAIS NA OPERAÇÃO. AF_12/2014</t>
  </si>
  <si>
    <t>150,00</t>
  </si>
  <si>
    <t>CAMINHÃO BASCULANTE 18 M3, COM CAVALO MECÂNICO DE CAPACIDADE MÁXIMA DE TRAÇÃO COMBINADO DE 45000 KG, POTÊNCIA 330 CV, INCLUSIVE SEMIREBOQUE COM CAÇAMBA METÁLICA - CHP DIURNO. AF_12/2014</t>
  </si>
  <si>
    <t>282,29</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</si>
  <si>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</si>
  <si>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</si>
  <si>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</si>
  <si>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</si>
  <si>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57,30</t>
  </si>
  <si>
    <t>CAMINHÃO BASCULANTE 18 M3, COM CAVALO MECÂNICO DE CAPACIDADE MÁXIMA DE TRAÇÃO COMBINADO DE 45000 KG, POTÊNCIA 330 CV, INCLUSIVE SEMIREBOQUE COM CAÇAMBA METÁLICA - MATERIAIS NA OPERAÇÃO. AF_12/2014</t>
  </si>
  <si>
    <t>173,06</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</si>
  <si>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</si>
  <si>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</si>
  <si>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</si>
  <si>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</si>
  <si>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CHP DIURNO. AF_06/2015</t>
  </si>
  <si>
    <t>8,17</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</si>
  <si>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</si>
  <si>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</si>
  <si>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</si>
  <si>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</si>
  <si>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CHP DIURNO. AF_06/2015</t>
  </si>
  <si>
    <t>106,79</t>
  </si>
  <si>
    <t>OPERADOR DE MÁQUINAS E EQUIPAMENTOS COM ENCARGOS COMPLEMENTARES</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</si>
  <si>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</si>
  <si>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</si>
  <si>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</si>
  <si>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</si>
  <si>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CHP DIURNO. AF_06/2015</t>
  </si>
  <si>
    <t>8,69</t>
  </si>
  <si>
    <t>MISTURADOR DUPLO HORIZONTAL DE ALTA TURBULÊNCIA, CAPACIDADE / VOLUME 2 X 500 LITROS, MOTORES ELÉTRICOS MÍNIMO 5 CV CADA, PARA NATA CIMENTO, ARGAMASSA E OUTROS - DEPRECIAÇÃO. AF_06/2015</t>
  </si>
  <si>
    <t>3,93</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</si>
  <si>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</si>
  <si>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</si>
  <si>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</si>
  <si>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</si>
  <si>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</si>
  <si>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</si>
  <si>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</si>
  <si>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</si>
  <si>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</si>
  <si>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</si>
  <si>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</si>
  <si>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</si>
  <si>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</si>
  <si>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CHP DIURNO.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</si>
  <si>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</si>
  <si>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</si>
  <si>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</si>
  <si>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</si>
  <si>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CHP DIURNO.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</si>
  <si>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</si>
  <si>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</si>
  <si>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</si>
  <si>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</si>
  <si>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CHP DIURNO. AF_06/2015</t>
  </si>
  <si>
    <t>12,31</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</si>
  <si>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</si>
  <si>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</si>
  <si>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</si>
  <si>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</si>
  <si>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CHP DIURNO. AF_06/2015</t>
  </si>
  <si>
    <t>490,35</t>
  </si>
  <si>
    <t>PERFURATRIZ COM TORRE METÁLICA PARA EXECUÇÃO DE ESTACA HÉLICE CONTÍNUA, PROFUNDIDADE MÁXIMA DE 30 M, DIÂMETRO MÁXIMO DE 800 MM, POTÊNCIA INSTALADA DE 268 HP, MESA ROTATIVA COM TORQUE MÁXIMO DE 170 KNM - DEPRECIAÇÃO. AF_06/2015</t>
  </si>
  <si>
    <t>156,95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</si>
  <si>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</si>
  <si>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</si>
  <si>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196,41</t>
  </si>
  <si>
    <t>PERFURATRIZ COM TORRE METÁLICA PARA EXECUÇÃO DE ESTACA HÉLICE CONTÍNUA, PROFUNDIDADE MÁXIMA DE 30 M, DIÂMETRO MÁXIMO DE 800 MM, POTÊNCIA INSTALADA DE 268 HP, MESA ROTATIVA COM TORQUE MÁXIMO DE 170 KNM - MATERIAIS NA OPERAÇÃO. AF_06/2015</t>
  </si>
  <si>
    <t>101,80</t>
  </si>
  <si>
    <t>PERFURATRIZ HIDRÁULICA SOBRE CAMINHÃO COM TRADO CURTO ACOPLADO, PROFUNDIDADE MÁXIMA DE 20 M, DIÂMETRO MÁXIMO DE 1500 MM, POTÊNCIA INSTALADA DE 137 HP, MESA ROTATIVA COM TORQUE MÁXIMO DE 30 KNM - CHP DIURNO. AF_06/2015</t>
  </si>
  <si>
    <t>293,55</t>
  </si>
  <si>
    <t>PERFURATRIZ HIDRÁULICA SOBRE CAMINHÃO COM TRADO CURTO ACOPLADO, PROFUNDIDADE MÁXIMA DE 20 M, DIÂMETRO MÁXIMO DE 1500 MM, POTÊNCIA INSTALADA DE 137 HP, MESA ROTATIVA COM TORQUE MÁXIMO DE 30 KNM - DEPRECIAÇÃO. AF_06/2015</t>
  </si>
  <si>
    <t>82,69</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</si>
  <si>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</si>
  <si>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</si>
  <si>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103,48</t>
  </si>
  <si>
    <t>PERFURATRIZ HIDRÁULICA SOBRE CAMINHÃO COM TRADO CURTO ACOPLADO, PROFUNDIDADE MÁXIMA DE 20 M, DIÂMETRO MÁXIMO DE 1500 MM, POTÊNCIA INSTALADA DE 137 HP, MESA ROTATIVA COM TORQUE MÁXIMO DE 30 KNM - MATERIAIS NA OPERAÇÃO. AF_06/2015</t>
  </si>
  <si>
    <t>78,02</t>
  </si>
  <si>
    <t>PERFURATRIZ HIDRÁULICA SOBRE CAMINHÃO COM TRADO CURTO ACOPLADO, PROFUNDIDADE MÁXIMA DE 20 M, DIÂMETRO MÁXIMO DE 1500 MM, POTÊNCIA INSTALADA DE 137 HP, MESA ROTATIVA COM TORQUE MÁXIMO DE 30 KNM - IMPOSTOS E SEGUROS. AF_06/2015</t>
  </si>
  <si>
    <t>MANIPULADOR TELESCÓPICO, POTÊNCIA DE 85 HP, CAPACIDADE DE CARGA DE 3.500 KG, ALTURA MÁXIMA DE ELEVAÇÃO DE 12,3 M - CHP DIURNO. AF_06/2015</t>
  </si>
  <si>
    <t>128,07</t>
  </si>
  <si>
    <t>MANIPULADOR TELESCÓPICO, POTÊNCIA DE 85 HP, CAPACIDADE DE CARGA DE 3.500 KG, ALTURA MÁXIMA DE ELEVAÇÃO DE 12,3 M - DEPRECIAÇÃO. AF_06/2015</t>
  </si>
  <si>
    <t>29,53</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</si>
  <si>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</si>
  <si>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</si>
  <si>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32,30</t>
  </si>
  <si>
    <t>MANIPULADOR TELESCÓPICO, POTÊNCIA DE 85 HP, CAPACIDADE DE CARGA DE 3.500 KG, ALTURA MÁXIMA DE ELEVAÇÃO DE 12,3 M - MATERIAIS NA OPERAÇÃO. AF_06/2015</t>
  </si>
  <si>
    <t>48,40</t>
  </si>
  <si>
    <t>MINICARREGADEIRA SOBRE RODAS, POTÊNCIA LÍQUIDA DE 47 HP, CAPACIDADE NOMINAL DE OPERAÇÃO DE 646 KG - CHP DIURNO. AF_06/2015</t>
  </si>
  <si>
    <t>94,60</t>
  </si>
  <si>
    <t>MINICARREGADEIRA SOBRE RODAS, POTÊNCIA LÍQUIDA DE 47 HP, CAPACIDADE NOMINAL DE OPERAÇÃO DE 646 KG - DEPRECIAÇÃO. AF_06/2015</t>
  </si>
  <si>
    <t>15,18</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</si>
  <si>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</si>
  <si>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</si>
  <si>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</si>
  <si>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44,58</t>
  </si>
  <si>
    <t>COMPRESSOR DE AR REBOCÁVEL, VAZÃO 89 PCM, PRESSÃO EFETIVA DE TRABALHO 102 PSI, MOTOR DIESEL, POTÊNCIA 20 CV - CHP DIURNO. AF_06/2015</t>
  </si>
  <si>
    <t>11,02</t>
  </si>
  <si>
    <t>COMPRESSOR DE AR REBOCÁVEL, VAZÃO 89 PCM, PRESSÃO EFETIVA DE TRABALHO 102 PSI, MOTOR DIESEL, POTÊNCIA 20 CV - DEPRECIAÇÃO. AF_06/2015</t>
  </si>
  <si>
    <t>4,61</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</si>
  <si>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</si>
  <si>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</si>
  <si>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</si>
  <si>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CHP DIURNO. AF_06/2015</t>
  </si>
  <si>
    <t>62,61</t>
  </si>
  <si>
    <t>51,56</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</si>
  <si>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</si>
  <si>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</si>
  <si>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</si>
  <si>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</si>
  <si>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CHP DIURNO. AF_06/2015</t>
  </si>
  <si>
    <t>161,83</t>
  </si>
  <si>
    <t>133,76</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</si>
  <si>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</si>
  <si>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</si>
  <si>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</si>
  <si>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14,70</t>
  </si>
  <si>
    <t>COMPRESSOR DE AR REBOCÁVEL, VAZÃO 748 PCM, PRESSÃO EFETIVA DE TRABALHO 102 PSI, MOTOR DIESEL, POTÊNCIA 210 CV - MATERIAIS NA OPERAÇÃO. AF_06/2015</t>
  </si>
  <si>
    <t>ESCAVADEIRA HIDRÁULICA SOBRE ESTEIRAS, CAÇAMBA 0,80 M3, PESO OPERACIONAL 17,8 T, POTÊNCIA LÍQUIDA 110 HP - CHP DIURNO. AF_10/2014</t>
  </si>
  <si>
    <t>147,47</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</si>
  <si>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</si>
  <si>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</si>
  <si>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</si>
  <si>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</si>
  <si>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54,31</t>
  </si>
  <si>
    <t>COMPRESSOR DE AR REBOCAVEL, VAZÃO 400 PCM, PRESSAO DE TRABALHO 102 PSI, MOTOR A DIESEL POTÊNCIA 110 CV - CHP DIURNO. AF_06/2015</t>
  </si>
  <si>
    <t>83,13</t>
  </si>
  <si>
    <t>70,03</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</si>
  <si>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</si>
  <si>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</si>
  <si>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</si>
  <si>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</si>
  <si>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CAMINHÃO TRUCADO (C/ TERCEIRO EIXO) ELETRÔNICO - POTÊNCIA 231CV - PBT = 22000KG - DIST. ENTRE EIXOS 5170 MM - INCLUI CARROCERIA FIXA ABERTA DE MADEIRA - CHP DIURNO. AF_06/2015</t>
  </si>
  <si>
    <t>184,81</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</si>
  <si>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</si>
  <si>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</si>
  <si>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</si>
  <si>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</si>
  <si>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</si>
  <si>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121,14</t>
  </si>
  <si>
    <t>9,84</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</si>
  <si>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</si>
  <si>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</si>
  <si>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</si>
  <si>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</si>
  <si>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CHP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</si>
  <si>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</si>
  <si>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</si>
  <si>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</si>
  <si>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</si>
  <si>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BASCULANTE 10 M3, TRUCADO CABINE SIMPLES, PESO BRUTO TOTAL 23.000 KG, CARGA ÚTIL MÁXIMA 15.935 KG, DISTÂNCIA ENTRE EIXOS 4,80 M, POTÊNCIA 230 CV INCLUSIVE CAÇAMBA METÁLICA - CHP DIURNO. AF_06/2014</t>
  </si>
  <si>
    <t>197,60</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</si>
  <si>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</si>
  <si>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</si>
  <si>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</si>
  <si>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</si>
  <si>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</si>
  <si>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120,63</t>
  </si>
  <si>
    <t>COMPACTADOR DE SOLOS DE PERCUSSÃO (SOQUETE) COM MOTOR A GASOLINA 4 TEMPOS, POTÊNCIA 4 CV - CHP DIURNO. AF_08/2015</t>
  </si>
  <si>
    <t>21,38</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</si>
  <si>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</si>
  <si>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</si>
  <si>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</si>
  <si>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</si>
  <si>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6,31</t>
  </si>
  <si>
    <t>GUINDAUTO HIDRÁULICO, CAPACIDADE MÁXIMA DE CARGA 6500 KG, MOMENTO MÁXIMO DE CARGA 5,8 TM, ALCANCE MÁXIMO HORIZONTAL 7,60 M, INCLUSIVE CAMINHÃO TOCO PBT 9.700 KG, POTÊNCIA DE 160 CV - CHP DIURNO. AF_08/2015</t>
  </si>
  <si>
    <t>171,31</t>
  </si>
  <si>
    <t>41,23</t>
  </si>
  <si>
    <t>GUINDAUTO HIDRÁULICO, CAPACIDADE MÁXIMA DE CARGA 6500 KG, MOMENTO MÁXIMO DE CARGA 5,8 TM, ALCANCE MÁXIMO HORIZONTAL 7,60 M, INCLUSIVE CAMINHÃO TOCO PBT 9.700 KG, POTÊNCIA DE 160 CV - DEPRECIAÇÃO. AF_08/2015</t>
  </si>
  <si>
    <t>13,03</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</si>
  <si>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</si>
  <si>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</si>
  <si>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</si>
  <si>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24,42</t>
  </si>
  <si>
    <t>GUINDAUTO HIDRÁULICO, CAPACIDADE MÁXIMA DE CARGA 6500 KG, MOMENTO MÁXIMO DE CARGA 5,8 TM, ALCANCE MÁXIMO HORIZONTAL 7,60 M, INCLUSIVE CAMINHÃO TOCO PBT 9.700 KG, POTÊNCIA DE 160 CV - MATERIAIS NA OPERAÇÃO. AF_08/2015</t>
  </si>
  <si>
    <t>113,86</t>
  </si>
  <si>
    <t>CAMINHÃO DE TRANSPORTE DE MATERIAL ASFÁLTICO 30.000 L, COM CAVALO MECÂNICO DE CAPACIDADE MÁXIMA DE TRAÇÃO COMBINADO DE 66.000 KG, POTÊNCIA 360 CV, INCLUSIVE TANQUE DE ASFALTO COM SERPENTINA - CHP DIURNO. AF_08/2015</t>
  </si>
  <si>
    <t>370,18</t>
  </si>
  <si>
    <t>MOTORISTA DE CAMINHÃO E CARRETA COM ENCARGOS COMPLEMENTARES</t>
  </si>
  <si>
    <t>17,97</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</si>
  <si>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</si>
  <si>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</si>
  <si>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</si>
  <si>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</si>
  <si>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56,83</t>
  </si>
  <si>
    <t>CAMINHÃO DE TRANSPORTE DE MATERIAL ASFÁLTICO 30.000 L, COM CAVALO MECÂNICO DE CAPACIDADE MÁXIMA DE TRAÇÃO COMBINADO DE 66.000 KG, POTÊNCIA 360 CV, INCLUSIVE TANQUE DE ASFALTO COM SERPENTINA - MATERIAIS NA OPERAÇÃO. AF_08/2015</t>
  </si>
  <si>
    <t>256,23</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</si>
  <si>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</si>
  <si>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</si>
  <si>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</si>
  <si>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</si>
  <si>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CHP DIURNO. AF_11/2015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</si>
  <si>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</si>
  <si>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</si>
  <si>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</si>
  <si>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CHP DIURNO. AF_11/2015</t>
  </si>
  <si>
    <t>242,47</t>
  </si>
  <si>
    <t>CAMINHÃO PARA EQUIPAMENTO DE LIMPEZA A SUCÇÃO COM CAMINHÃO TRUCADO DE PESO BRUTO TOTAL 23000 KG, CARGA ÚTIL MÁXIMA 15935 KG, DISTÂNCIA ENTRE EIXOS 4,80 M, POTÊNCIA 230 CV, INCLUSIVE LIMPADORA A SUCÇÃO, TANQUE 12000 L - DEPRECIAÇÃO. AF_11/2015</t>
  </si>
  <si>
    <t>20,40</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</si>
  <si>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</si>
  <si>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</si>
  <si>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</si>
  <si>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38,26</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</si>
  <si>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</si>
  <si>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CHP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</si>
  <si>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</si>
  <si>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</si>
  <si>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</si>
  <si>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</si>
  <si>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CHP DIURNO.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</si>
  <si>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</si>
  <si>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</si>
  <si>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</si>
  <si>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CHP DIURNO. AF_11/2015</t>
  </si>
  <si>
    <t>72,85</t>
  </si>
  <si>
    <t>36,61</t>
  </si>
  <si>
    <t>MOTORISTA DE VEIÍCULO LEVE COM ENCARGOS COMPLEMENTARES</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</si>
  <si>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</si>
  <si>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</si>
  <si>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</si>
  <si>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</si>
  <si>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</si>
  <si>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62,20</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</si>
  <si>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</si>
  <si>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</si>
  <si>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</si>
  <si>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</si>
  <si>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</si>
  <si>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41,00</t>
  </si>
  <si>
    <t>CAMINHÃO DE TRANSPORTE DE MATERIAL ASFÁLTICO 20.000 L, COM CAVALO MECÂNICO DE CAPACIDADE MÁXIMA DE TRAÇÃO COMBINADO DE 45.000 KG, POTÊNCIA 330 CV, INCLUSIVE TANQUE DE ASFALTO COM MAÇARICO - CHP DIURNO. AF_12/2015</t>
  </si>
  <si>
    <t>323,26</t>
  </si>
  <si>
    <t>CAMINHÃO DE TRANSPORTE DE MATERIAL ASFÁLTICO 20.000 L, COM CAVALO MECÂNICO DE CAPACIDADE MÁXIMA DE TRAÇÃO COMBINADO DE 45.000 KG, POTÊNCIA 330 CV, INCLUSIVE TANQUE DE ASFALTO COM MAÇARICO - DEPRECIAÇÃO. AF_12/2015</t>
  </si>
  <si>
    <t>22,23</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</si>
  <si>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</si>
  <si>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</si>
  <si>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</si>
  <si>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41,69</t>
  </si>
  <si>
    <t>CAMINHÃO DE TRANSPORTE DE MATERIAL ASFÁLTICO 20.000 L, COM CAVALO MECÂNICO DE CAPACIDADE MÁXIMA DE TRAÇÃO COMBINADO DE 45.000 KG, POTÊNCIA 330 CV, INCLUSIVE TANQUE DE ASFALTO COM MAÇARICO - MATERIAIS NA OPERAÇÃO. AF_12/2015</t>
  </si>
  <si>
    <t>234,90</t>
  </si>
  <si>
    <t>APARELHO PARA CORTE E SOLDA OXI-ACETILENO SOBRE RODAS, INCLUSIVE CILINDROS E MAÇARICOS - CHP DIURNO. AF_12/2015</t>
  </si>
  <si>
    <t>27,77</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</si>
  <si>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</si>
  <si>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</si>
  <si>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</si>
  <si>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</si>
  <si>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CHP DIURNO. AF_12/2015</t>
  </si>
  <si>
    <t>16,74</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</si>
  <si>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</si>
  <si>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</si>
  <si>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</si>
  <si>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</si>
  <si>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CHP DIURNO. AF_12/2015</t>
  </si>
  <si>
    <t>15,28</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</si>
  <si>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</si>
  <si>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</si>
  <si>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</si>
  <si>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CHP DIURNO. AF_01/2016</t>
  </si>
  <si>
    <t>729,69</t>
  </si>
  <si>
    <t>PERFURATRIZ COM TORRE METÁLICA PARA EXECUÇÃO DE ESTACA HÉLICE CONTÍNUA, PROFUNDIDADE MÁXIMA DE 32 M, DIÂMETRO MÁXIMO DE 1000 MM, POTÊNCIA INSTALADA DE 350 HP, MESA ROTATIVA COM TORQUE MÁXIMO DE 263 KNM - DEPRECIAÇÃO. AF_01/2016</t>
  </si>
  <si>
    <t>244,05</t>
  </si>
  <si>
    <t>PERFURATRIZ COM TORRE METÁLICA PARA EXECUÇÃO DE ESTACA HÉLICE CONTÍNUA, PROFUNDIDADE MÁXIMA DE 32 M, DIÂMETRO MÁXIMO DE 1000 MM, POTÊNCIA INSTALADA DE 350 HP, MESA ROTATIVA COM TORQUE MÁXIMO DE 263 KNM - JUROS. AF_01/2016</t>
  </si>
  <si>
    <t>33,88</t>
  </si>
  <si>
    <t>PERFURATRIZ COM TORRE METÁLICA PARA EXECUÇÃO DE ESTACA HÉLICE CONTÍNUA, PROFUNDIDADE MÁXIMA DE 32 M, DIÂMETRO MÁXIMO DE 1000 MM, POTÊNCIA INSTALADA DE 350 HP, MESA ROTATIVA COM TORQUE MÁXIMO DE 263 KNM - MANUTENÇÃO. AF_01/2016</t>
  </si>
  <si>
    <t>305,41</t>
  </si>
  <si>
    <t>PERFURATRIZ COM TORRE METÁLICA PARA EXECUÇÃO DE ESTACA HÉLICE CONTÍNUA, PROFUNDIDADE MÁXIMA DE 32 M, DIÂMETRO MÁXIMO DE 1000 MM, POTÊNCIA INSTALADA DE 350 HP, MESA ROTATIVA COM TORQUE MÁXIMO DE 263 KNM  MATERIAIS NA OPERAÇÃO. AF_01/2016</t>
  </si>
  <si>
    <t>132,95</t>
  </si>
  <si>
    <t>BETONEIRA CAPACIDADE NOMINAL 400 L, CAPACIDADE DE MISTURA 310 L, MOTOR A GASOLINA POTÊNCIA 5,5 HP, SEM CARREGADOR - CHP DIURNO. AF_02/2016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</si>
  <si>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</si>
  <si>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</si>
  <si>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</si>
  <si>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</si>
  <si>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GRUA ASCENSIONAL, LANCA DE 30 M, CAPACIDADE DE 1,0 T A 30 M, ALTURA ATE 39 M - CHP DIURNO. AF_03/2016</t>
  </si>
  <si>
    <t>107,35</t>
  </si>
  <si>
    <t>GRUA ASCENCIONAL, LANÇA DE 30 M, CAPACIDADE DE 1,0 T A 30 M, ALTURA ATÉ 39 M  DEPRECIAÇÃO. AF_03/2016</t>
  </si>
  <si>
    <t>38,85</t>
  </si>
  <si>
    <t>GRUA ASCENCIONAL, LANÇA DE 30 M, CAPACIDADE DE 1,0 T A 30 M, ALTURA ATÉ 39 M   JUROS. AF_03/2016</t>
  </si>
  <si>
    <t>GRUA ASCENCIONAL, LANÇA DE 30 M, CAPACIDADE DE 1,0 T A 30 M, ALTURA ATÉ 39 M   MANUTENÇÃO. AF_03/2016</t>
  </si>
  <si>
    <t>42,49</t>
  </si>
  <si>
    <t>GRUA ASCENCIONAL, LANÇA DE 30 M, CAPACIDADE DE 1,0 T A 30 M, ALTURA ATÉ 39 M   MATERIAIS NA OPERAÇÃO. AF_03/2016</t>
  </si>
  <si>
    <t>OPERADOR DE GUINCHO COM ENCARGOS COMPLEMENTARES</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</si>
  <si>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</si>
  <si>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</si>
  <si>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</si>
  <si>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</si>
  <si>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CHP DIURNO. AF_03/2016</t>
  </si>
  <si>
    <t>448,13</t>
  </si>
  <si>
    <t>201,11</t>
  </si>
  <si>
    <t>GUINDASTE HIDRÁULICO AUTOPROPELIDO, COM LANÇA TELESCÓPICA 40 M, CAPACIDADE MÁXIMA 60 T, POTÊNCIA 260 KW - DEPRECIAÇÃO. AF_03/2016</t>
  </si>
  <si>
    <t>81,65</t>
  </si>
  <si>
    <t>GUINDASTE HIDRÁULICO AUTOPROPELIDO, COM LANÇA TELESCÓPICA 40 M, CAPACIDADE MÁXIMA 60 T, POTÊNCIA 260 KW - JUROS. AF_03/2016</t>
  </si>
  <si>
    <t>GUINDASTE HIDRÁULICO AUTOPROPELIDO, COM LANÇA TELESCÓPICA 40 M, CAPACIDADE MÁXIMA 60 T, POTÊNCIA 260 KW - MANUTENÇÃO. AF_03/2016</t>
  </si>
  <si>
    <t>131,25</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</si>
  <si>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</si>
  <si>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</si>
  <si>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5,71</t>
  </si>
  <si>
    <t>GUINDAUTO HIDRÁULICO, CAPACIDADE MÁXIMA DE CARGA 3300 KG, MOMENTO MÁXIMO DE CARGA 5,8 TM, ALCANCE MÁXIMO HORIZONTAL 7,60 M, INCLUSIVE CAMINHÃO TOCO PBT 16.000 KG, POTÊNCIA DE 189 CV - CHP DIURNO. AF_03/2016</t>
  </si>
  <si>
    <t>191,97</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</si>
  <si>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</si>
  <si>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</si>
  <si>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</si>
  <si>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</si>
  <si>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</si>
  <si>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MÁQUINA JATO DE PRESSAO PORTÁTIL, CAMARA DE 1 SAIDA, CAPACIDADE 280 L, DIAMETRO 670 MM, BICO DE JATO CURTO VENTURI DE 5/16'' , MANGUEIRA DE 1'' COM COMPRESSOR DE AR REBOCÁVEL 189 PCM E MOTOR DIESEL 63 CV - CHP DIURNO. AF_03/2016</t>
  </si>
  <si>
    <t>70,63</t>
  </si>
  <si>
    <t>12,33</t>
  </si>
  <si>
    <t>43,02</t>
  </si>
  <si>
    <t>OPERADOR JATO DE AREIA OU JATISTA COM ENCARGOS COMPLEMENTARES</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</si>
  <si>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</si>
  <si>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</si>
  <si>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</si>
  <si>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</si>
  <si>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GERADOR PORTÁTIL MONOFÁSICO, POTÊNCIA 5500 VA, MOTOR A GASOLINA, POTÊNCIA DO MOTOR 13 CV - CHP DIURNO. AF_03/2016</t>
  </si>
  <si>
    <t>15,22</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</si>
  <si>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</si>
  <si>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</si>
  <si>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</si>
  <si>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</si>
  <si>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CHP DIURNO. AF_03/2016</t>
  </si>
  <si>
    <t>57,05</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</si>
  <si>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</si>
  <si>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</si>
  <si>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</si>
  <si>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</si>
  <si>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CHP DIURNO. AF_03/2016</t>
  </si>
  <si>
    <t>144,55</t>
  </si>
  <si>
    <t>136,36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</si>
  <si>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</si>
  <si>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</si>
  <si>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</si>
  <si>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</si>
  <si>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CHP DIURNO. AF_03/2016</t>
  </si>
  <si>
    <t>2.783,31</t>
  </si>
  <si>
    <t>USINA DE MISTURA ASFÁLTICA À QUENTE, TIPO CONTRA FLUXO, PROD 40 A 80 TON/HORA - DEPRECIAÇÃO. AF_03/2016</t>
  </si>
  <si>
    <t>96,80</t>
  </si>
  <si>
    <t>USINA DE MISTURA ASFÁLTICA À QUENTE, TIPO CONTRA FLUXO, PROD 40 A 80 TON/HORA - JUROS. AF_03/2016</t>
  </si>
  <si>
    <t>USINA DE MISTURA ASFÁLTICA À QUENTE, TIPO CONTRA FLUXO, PROD 40 A 80 TON/HORA - MANUTENÇÃO. AF_03/2016</t>
  </si>
  <si>
    <t>155,60</t>
  </si>
  <si>
    <t>USINA DE MISTURA ASFÁLTICA À QUENTE, TIPO CONTRA FLUXO, PROD 40 A 80 TON/HORA - MATERIAIS NA OPERAÇÃO. AF_03/2016</t>
  </si>
  <si>
    <t>2.443,20</t>
  </si>
  <si>
    <t>USINA DE ASFALTO À FRIO, CAPACIDADE DE 40 A 60 TON/HORA, ELÉTRICA POTÊNCIA 30 CV - CHP DIURNO. AF_03/2016</t>
  </si>
  <si>
    <t>16,16</t>
  </si>
  <si>
    <t>USINA DE ASFALTO À FRIO, CAPACIDADE DE 40 A 60 TON/HORA, ELÉTRICA POTÊNCIA 30 CV - DEPRECIAÇÃO. AF_03/2016</t>
  </si>
  <si>
    <t>5,24</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</si>
  <si>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</si>
  <si>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</si>
  <si>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</si>
  <si>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MISTURADORA DE SOLOS, CAPACIDADE DE 200 A 500 TON/H, POTENCIA 75KW - CHP DIURNO. AF_07/2016</t>
  </si>
  <si>
    <t>249,62</t>
  </si>
  <si>
    <t>58,01</t>
  </si>
  <si>
    <t>USINA MISTURADORA DE SOLOS, CAPACIDADE DE 200 A 500 TON/H, POTENCIA 75KW - MANUTENÇÃO. AF_07/2016</t>
  </si>
  <si>
    <t>62,41</t>
  </si>
  <si>
    <t>USINA MISTURADORA DE SOLOS, CAPACIDADE DE 200 A 500 TON/H, POTENCIA 75KW - DEPRECIAÇÃO. AF_07/2016</t>
  </si>
  <si>
    <t>49,93</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</si>
  <si>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</si>
  <si>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</si>
  <si>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CHP DIURNO. AF_07/2016</t>
  </si>
  <si>
    <t>176,75</t>
  </si>
  <si>
    <t>DISTRIBUIDOR DE AGREGADOS AUTOPROPELIDO, CAP 3 M3, A DIESEL, POTÊNCIA 176CV - DEPRECIAÇÃO. AF_07/2016</t>
  </si>
  <si>
    <t>16,92</t>
  </si>
  <si>
    <t>DISTRIBUIDOR DE AGREGADOS AUTOPROPELIDO, C/AP 3 M3, A DIESEL, POTÊNCIA 176CV - JUROS. AF_07/2016</t>
  </si>
  <si>
    <t>DISTRIBUIDOR DE AGREGADOS AUTOPROPELIDO, CAP 3 M3, A DIESEL, POTÊNCIA 176CV - MANUTENÇÃO. AF_07/2016</t>
  </si>
  <si>
    <t>18,51</t>
  </si>
  <si>
    <t>DISTRIBUIDOR DE AGREGADOS AUTOPROPELIDO, CAP 3 M3, A DIESEL, POTÊNCIA 176CV  MATERIAIS NA OPERAÇÃO. AF_07/2016</t>
  </si>
  <si>
    <t>125,26</t>
  </si>
  <si>
    <t>MÁQUINA DEMARCADORA DE FAIXA DE TRÁFEGO À FRIO, AUTOPROPELIDA, POTÊNCIA 38 HP - CHP DIURNO. AF_07/2016</t>
  </si>
  <si>
    <t>134,60</t>
  </si>
  <si>
    <t>12,53</t>
  </si>
  <si>
    <t>30,35</t>
  </si>
  <si>
    <t>91,72</t>
  </si>
  <si>
    <t>OPERADOR DE DEMARCADORA DE FAIXAS COM ENCARGOS COMPLEMENTARES</t>
  </si>
  <si>
    <t>MÁQUINA DEMARCADORA DE FAIXA DE TRÁFEGO À FRIO, AUTOPROPELIDA, POTÊNCIA 38 HP - DEPRECIAÇÃO. AF_07/2016</t>
  </si>
  <si>
    <t>30,02</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</si>
  <si>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</si>
  <si>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</si>
  <si>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</si>
  <si>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27,43</t>
  </si>
  <si>
    <t>TALHA MANUAL DE CORRENTE, CAPACIDADE DE 2 TON. COM ELEVAÇÃO DE 3 M - CHP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</si>
  <si>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</si>
  <si>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</si>
  <si>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</si>
  <si>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LANCA DE 42 M, CAPACIDADE DE 1,5 T A 30 M, ALTURA ATE 39 M - CHP DIURNO. AF_08/2016</t>
  </si>
  <si>
    <t>118,77</t>
  </si>
  <si>
    <t>GRUA ASCENCIONAL, LANÇA DE 42 M, CAPACIDADE DE 1,5 T A 30 M, ALTURA ATÉ 39 M  DEPRECIAÇÃO. AF_08/2016</t>
  </si>
  <si>
    <t>44,01</t>
  </si>
  <si>
    <t>GRUA ASCENCIONAL, LANCA DE 42 M, CAPACIDADE DE 1,5 T A 30 M, ALTURA ATE 39 M  JUROS. AF_08/2016</t>
  </si>
  <si>
    <t>GRUA ASCENCIONAL, LANCA DE 42 M, CAPACIDADE DE 1,5 T A 30 M, ALTURA ATE 39 M  MANUTENÇÃO. AF_08/2016</t>
  </si>
  <si>
    <t>48,14</t>
  </si>
  <si>
    <t>GRUA ASCENCIONAL, LANCA DE 42 M, CAPACIDADE DE 1,5 T A 30 M, ALTURA ATE 39 M  MATERIAIS NA OPERAÇÃO. AF_08/2016</t>
  </si>
  <si>
    <t>MARTELO DEMOLIDOR PNEUMÁTICO MANUAL, 32 KG - CHP DIURNO. AF_09/2016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</si>
  <si>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</si>
  <si>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</si>
  <si>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</si>
  <si>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CHP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</si>
  <si>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</si>
  <si>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</si>
  <si>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</si>
  <si>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</si>
  <si>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</si>
  <si>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</si>
  <si>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</si>
  <si>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</si>
  <si>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</si>
  <si>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CHP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</si>
  <si>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</si>
  <si>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</si>
  <si>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</si>
  <si>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</si>
  <si>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CHP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</si>
  <si>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</si>
  <si>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</si>
  <si>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</si>
  <si>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</si>
  <si>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CHP DIURNO. AF_11/2016</t>
  </si>
  <si>
    <t>14,07</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</si>
  <si>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</si>
  <si>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</si>
  <si>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</si>
  <si>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CHP DIURNO. AF_11/2016</t>
  </si>
  <si>
    <t>173,26</t>
  </si>
  <si>
    <t>83,94</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</si>
  <si>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</si>
  <si>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</si>
  <si>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</si>
  <si>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43,95</t>
  </si>
  <si>
    <t>ROLO COMPACTADOR VIBRATORIO TANDEM, ACO LISO, POTENCIA 125 HP, PESO SEM/COM LASTRO 10,20/11,65 T, LARGURA DE TRABALHO 1,73 M - MATERIAIS NA OPERAÇÃO. AF_11/2016</t>
  </si>
  <si>
    <t>PERFURATRIZ MANUAL, TORQUE MAXIMO 55 KGF.M, POTENCIA 5 CV, COM DIAMETRO MAXIMO 8 1/2" - CHP DIURNO. AF_11/2016</t>
  </si>
  <si>
    <t>28,08</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</si>
  <si>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</si>
  <si>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</si>
  <si>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</si>
  <si>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</si>
  <si>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CHP DIURNO. AF_11/2016</t>
  </si>
  <si>
    <t>123,60</t>
  </si>
  <si>
    <t>PERFURATRIZ SOBRE ESTEIRA, TORQUE MÁXIMO 600 KGF, POTÊNCIA ENTRE 50 E 60 HP, DIÂMETRO MÁXIMO 10 - DEPRECIAÇÃO. AF_11/2016</t>
  </si>
  <si>
    <t>32,77</t>
  </si>
  <si>
    <t>PERFURATRIZ SOBRE ESTEIRA, TORQUE MÁXIMO 600 KGF, POTÊNCIA ENTRE 50 E 60 HP, DIÂMETRO MÁXIMO 10 - JUROS. AF_11/2016</t>
  </si>
  <si>
    <t>PERFURATRIZ SOBRE ESTEIRA, TORQUE MÁXIMO 600 KGF, POTÊNCIA ENTRE 50 E 60 HP, DIÂMETRO MÁXIMO 10 - MANUTENÇÃO. AF_11/2016</t>
  </si>
  <si>
    <t>41,02</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</si>
  <si>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</si>
  <si>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CHP DIURNO. AF_11/2016</t>
  </si>
  <si>
    <t>187,16</t>
  </si>
  <si>
    <t>ESCAVADEIRA HIDRAULICA SOBRE ESTEIRA, COM GARRA GIRATORIA DE MANDIBULAS, PESO OPERACIONAL ENTRE 22,00 E 25,50 TON, POTENCIA LIQUIDA ENTRE 150 E 160 HP - DEPRECIAÇÃO. AF_11/2016</t>
  </si>
  <si>
    <t>39,39</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</si>
  <si>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</si>
  <si>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</si>
  <si>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</si>
  <si>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CHP DIURNO. AF_11/2016</t>
  </si>
  <si>
    <t>183,65</t>
  </si>
  <si>
    <t>ESCAVADEIRA HIDRAULICA SOBRE ESTEIRA, EQUIPADA COM CLAMSHELL, COM CAPACIDADE DA CAÇAMBA ENTRE 1,20 E 1,50 M3, PESO OPERACIONAL ENTRE 20,00 E 22,00 TON, POTENCIA LIQUIDA ENTRE 150 E 160 HP - DEPRECIAÇÃO. AF_11/2016</t>
  </si>
  <si>
    <t>37,92</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</si>
  <si>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</si>
  <si>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</si>
  <si>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47,40</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</si>
  <si>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</si>
  <si>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CHP DIURNO. AF_12/2016</t>
  </si>
  <si>
    <t>245,39</t>
  </si>
  <si>
    <t>232,30</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</si>
  <si>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</si>
  <si>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</si>
  <si>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</si>
  <si>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</si>
  <si>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CHP DIURNO. AF_02/2017</t>
  </si>
  <si>
    <t>204,01</t>
  </si>
  <si>
    <t>TRATOR DE PNEUS COM POTÊNCIA DE 122 CV, TRAÇÃO 4X4, COM VASSOURA MECÂNICA ACOPLADA - DEPRECIAÇÃO. AF_02/2017</t>
  </si>
  <si>
    <t>19,84</t>
  </si>
  <si>
    <t>TRATOR DE PNEUS COM POTÊNCIA DE 122 CV, TRAÇÃO 4X4, COM VASSOURA MECÂNICA ACOPLADA - JUROS. AF_02/2017</t>
  </si>
  <si>
    <t>TRATOR DE PNEUS COM POTÊNCIA DE 122 CV, TRAÇÃO 4X4, COM VASSOURA MECÂNICA ACOPLADA - MANUTENÇÃO. AF_02/2017</t>
  </si>
  <si>
    <t>21,71</t>
  </si>
  <si>
    <t>TRATOR DE PNEUS COM POTÊNCIA DE 122 CV, TRAÇÃO 4X4, COM VASSOURA MECÂNICA ACOPLADA - MATERIAIS NA OPERAÇÃO. AF_02/2017</t>
  </si>
  <si>
    <t>TRATOR DE PNEUS COM POTÊNCIA DE 122 CV, TRAÇÃO 4X4, COM GRADE DE DISCOS ACOPLADA - CHP DIURNO. AF_02/2017</t>
  </si>
  <si>
    <t>203,46</t>
  </si>
  <si>
    <t>43,75</t>
  </si>
  <si>
    <t>TRATOR DE PNEUS COM POTÊNCIA DE 122 CV, TRAÇÃO 4X4, COM GRADE DE DISCOS ACOPLADA - DEPRECIAÇÃO. AF_02/2017</t>
  </si>
  <si>
    <t>19,60</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</si>
  <si>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</si>
  <si>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</si>
  <si>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</si>
  <si>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CHP DIURNO. AF_02/2017</t>
  </si>
  <si>
    <t>149,83</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</si>
  <si>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</si>
  <si>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</si>
  <si>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</si>
  <si>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</si>
  <si>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CHP DIURNO. AF_02/2017</t>
  </si>
  <si>
    <t>208,25</t>
  </si>
  <si>
    <t>CAMINHÃO BASCULANTE 10 M3, TRUCADO, POTÊNCIA 230 CV, INCLUSIVE CAÇAMBA METÁLICA, COM DISTRIBUIDOR DE AGREGADOS ACOPLADO - DEPRECIAÇÃO. AF_02/2017</t>
  </si>
  <si>
    <t>23,65</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</si>
  <si>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</si>
  <si>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</si>
  <si>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</si>
  <si>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</si>
  <si>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CHP DIURNO. AF_03/2017</t>
  </si>
  <si>
    <t>150,38</t>
  </si>
  <si>
    <t>TRATOR DE PNEUS COM POTÊNCIA DE 85 CV, TRAÇÃO 4X4, COM VASSOURA MECÂNICA ACOPLADA - DEPRECIAÇÃO. AF_03/2017</t>
  </si>
  <si>
    <t>15,68</t>
  </si>
  <si>
    <t>TRATOR DE PNEUS COM POTÊNCIA DE 85 CV, TRAÇÃO 4X4, COM VASSOURA MECÂNICA ACOPLADA - JUROS. AF_03/2017</t>
  </si>
  <si>
    <t>TRATOR DE PNEUS COM POTÊNCIA DE 85 CV, TRAÇÃO 4X4, COM VASSOURA MECÂNICA ACOPLADA - MANUTENÇÃO. AF_03/2017</t>
  </si>
  <si>
    <t>17,15</t>
  </si>
  <si>
    <t>TRATOR DE PNEUS COM POTÊNCIA DE 85 CV, TRAÇÃO 4X4, COM VASSOURA MECÂNICA ACOPLADA - MATERIAIS NA OPERAÇÃO. AF_03/2017</t>
  </si>
  <si>
    <t>MINICARREGADEIRA SOBRE RODAS POTENCIA 47HP CAPACIDADE OPERACAO 646 KG, COM VASSOURA MECÂNICA ACOPLADA - CHP DIURNO. AF_03/2017</t>
  </si>
  <si>
    <t>109,59</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</si>
  <si>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</si>
  <si>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</si>
  <si>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</si>
  <si>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26,94</t>
  </si>
  <si>
    <t>MINICARREGADEIRA SOBRE RODAS POTENCIA 47HP CAPACIDADE OPERACAO 646 KG, COM VASSOURA MECÂNICA ACOPLADA - MATERIAIS NA OPERAÇÃO. AF_03/2017</t>
  </si>
  <si>
    <t>MINIESCAVADEIRA SOBRE ESTEIRAS, POTENCIA LIQUIDA DE *30* HP, PESO OPERACIONAL DE *3.500* KG - CHP DIURNO. AF_04/2017</t>
  </si>
  <si>
    <t>69,97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</si>
  <si>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</si>
  <si>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</si>
  <si>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</si>
  <si>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</si>
  <si>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14,81</t>
  </si>
  <si>
    <t>ROLO COMPACTADOR DE PNEUS, ESTATICO, PRESSAO VARIAVEL, POTENCIA 110 HP, PESO SEM/COM LASTRO 10,8/27 T, LARGURA DE ROLAGEM 2,30 M - CHP DIURNO. AF_06/2017</t>
  </si>
  <si>
    <t>160,79</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</si>
  <si>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</si>
  <si>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</si>
  <si>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48,75</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</si>
  <si>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</si>
  <si>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</si>
  <si>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38,95</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</si>
  <si>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</si>
  <si>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</si>
  <si>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</si>
  <si>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</si>
  <si>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</si>
  <si>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</si>
  <si>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</si>
  <si>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</si>
  <si>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</si>
  <si>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</si>
  <si>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USINA DE MISTURA ASFÁLTICA À QUENTE, TIPO CONTRA FLUXO, PROD 100 A 140 TON/HORA - CHP DIURNO. AF_12/2019</t>
  </si>
  <si>
    <t>562,22</t>
  </si>
  <si>
    <t>216,58</t>
  </si>
  <si>
    <t>USINA DE MISTURA ASFÁLTICA À QUENTE, TIPO CONTRA FLUXO, PROD 100 A 140 TON/HORA - DEPRECIAÇÃO. AF_12/2019</t>
  </si>
  <si>
    <t>118,90</t>
  </si>
  <si>
    <t>USINA DE MISTURA ASFÁLTICA À QUENTE, TIPO CONTRA FLUXO, PROD 100 A 140 TON/HORA - JUROS. AF_12/2019</t>
  </si>
  <si>
    <t>21,40</t>
  </si>
  <si>
    <t>USINA DE MISTURA ASFÁLTICA À QUENTE, TIPO CONTRA FLUXO, PROD 100 A 140 TON/HORA - MANUTENÇÃO. AF_12/2019</t>
  </si>
  <si>
    <t>191,13</t>
  </si>
  <si>
    <t>USINA DE MISTURA ASFÁLTICA À QUENTE, TIPO CONTRA FLUXO, PROD 100 A 140 TON/HORA - MATERIAIS NA OPERAÇÃO. AF_12/2019</t>
  </si>
  <si>
    <t>USINA DE ASFALTO, TIPO GRAVIMÉTRICA, PROD 150 TON/HORA - CHP DIURNO. AF_12/2019</t>
  </si>
  <si>
    <t>1.196,27</t>
  </si>
  <si>
    <t>309,40</t>
  </si>
  <si>
    <t>USINA DE ASFALTO, TIPO GRAVIMÉTRICA, PROD 150 TON/HORA - DEPRECIAÇÃO. AF_12/2019</t>
  </si>
  <si>
    <t>313,06</t>
  </si>
  <si>
    <t>USINA DE ASFALTO, TIPO GRAVIMÉTRICA, PROD 150 TON/HORA - JUROS. AF_12/2019</t>
  </si>
  <si>
    <t>56,35</t>
  </si>
  <si>
    <t>USINA DE ASFALTO, TIPO GRAVIMÉTRICA, PROD 150 TON/HORA - MANUTENÇÃO. AF_12/2019</t>
  </si>
  <si>
    <t>503,25</t>
  </si>
  <si>
    <t>USINA DE ASFALTO, TIPO GRAVIMÉTRICA, PROD 150 TON/HORA - MATERIAIS NA OPERAÇÃO. AF_12/2019</t>
  </si>
  <si>
    <t>MARTELO DEMOLIDOR ELÉTRICO, COM POTÊNCIA DE 2.000 W, 1.000 IMPACTOS POR MINUTO, PESO DE 30 KG - CHP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</si>
  <si>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</si>
  <si>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</si>
  <si>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</si>
  <si>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</si>
  <si>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RETROESCAVADEIRA SOBRE RODAS COM CARREGADEIRA, TRAÇÃO 4X2, POTÊNCIA LÍQ. 79 HP, CAÇAMBA CARREG. CAP. MÍN. 1 M3, CAÇAMBA RETRO CAP. 0,20 M3, PESO OPERACIONAL MÍN. 6.570 KG, PROFUNDIDADE ESCAVAÇÃO MÁX. 4,37 M - CHI DIURNO. AF_06/2014</t>
  </si>
  <si>
    <t>35,41</t>
  </si>
  <si>
    <t>ROLO COMPACTADOR VIBRATÓRIO DE UM CILINDRO AÇO LISO, POTÊNCIA 80 HP, PESO OPERACIONAL MÁXIMO 8,1 T, IMPACTO DINÂMICO 16,15 / 9,5 T, LARGURA DE TRABALHO 1,68 M - CHI DIURNO. AF_06/2014</t>
  </si>
  <si>
    <t>40,12</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</si>
  <si>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</si>
  <si>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</si>
  <si>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</si>
  <si>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</si>
  <si>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107,32</t>
  </si>
  <si>
    <t>37,03</t>
  </si>
  <si>
    <t>VIBROACABADORA DE ASFALTO SOBRE ESTEIRAS, LARGURA DE PAVIMENTAÇÃO 1,90 M A 5,30 M, POTÊNCIA 105 HP CAPACIDADE 450 T/H - CHI DIURNO. AF_11/2014</t>
  </si>
  <si>
    <t>122,33</t>
  </si>
  <si>
    <t>VASSOURA MECÂNICA REBOCÁVEL COM ESCOVA CILÍNDRICA, LARGURA ÚTIL DE VARRIMENTO DE 2,44 M - CHI DIURNO. AF_06/2014</t>
  </si>
  <si>
    <t>5,06</t>
  </si>
  <si>
    <t>TRATOR DE PNEUS, POTÊNCIA 122 CV, TRAÇÃO 4X4, PESO COM LASTRO DE 4.510 KG - CHI DIURNO. AF_06/2014</t>
  </si>
  <si>
    <t>17,75</t>
  </si>
  <si>
    <t>TRATOR DE ESTEIRAS, POTÊNCIA 170 HP, PESO OPERACIONAL 19 T, CAÇAMBA 5,2 M3 - CHI DIURNO. AF_06/2014</t>
  </si>
  <si>
    <t>TRATOR DE ESTEIRAS, POTÊNCIA 150 HP, PESO OPERACIONAL 16,7 T, COM RODA MOTRIZ ELEVADA E LÂMINA 3,18 M3 - CHI DIURNO. AF_06/2014</t>
  </si>
  <si>
    <t>51,96</t>
  </si>
  <si>
    <t>TRATOR DE ESTEIRAS, POTÊNCIA 347 HP, PESO OPERACIONAL 38,5 T, COM LÂMINA 8,70 M3 - CHI DIURNO. AF_06/2014</t>
  </si>
  <si>
    <t>139,51</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</si>
  <si>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</si>
  <si>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</si>
  <si>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46,21</t>
  </si>
  <si>
    <t>RETROESCAVADEIRA SOBRE RODAS COM CARREGADEIRA, TRAÇÃO 4X4, POTÊNCIA LÍQ. 72 HP, CAÇAMBA CARREG. CAP. MÍN. 0,79 M3, CAÇAMBA RETRO CAP. 0,18 M3, PESO OPERACIONAL MÍN. 7.140 KG, PROFUNDIDADE ESCAVAÇÃO MÁX. 4,50 M - CHI DIURNO. AF_06/2014</t>
  </si>
  <si>
    <t>37,00</t>
  </si>
  <si>
    <t>ROLO COMPACTADOR VIBRATÓRIO PÉ DE CARNEIRO, OPERADO POR CONTROLE REMOTO, POTÊNCIA 12,5 KW, PESO OPERACIONAL 1,675 T, LARGURA DE TRABALHO 0,85 M - CHI DIURNO. AF_02/2016</t>
  </si>
  <si>
    <t>49,91</t>
  </si>
  <si>
    <t>36,53</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</si>
  <si>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</si>
  <si>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</si>
  <si>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29,76</t>
  </si>
  <si>
    <t>CAMINHÃO TOCO, PESO BRUTO TOTAL 16.000 KG, CARGA ÚTIL MÁXIMA DE 10.685 KG, DISTÂNCIA ENTRE EIXOS 4,80 M, POTÊNCIA 189 CV EXCLUSIVE CARROCERIA - CHI DIURNO. AF_06/2014</t>
  </si>
  <si>
    <t>ESPARGIDOR DE ASFALTO PRESSURIZADO COM TANQUE DE 2500 L, REBOCÁVEL COM MOTOR A GASOLINA POTÊNCIA 3,4 HP - CHI DIURNO. AF_07/2014</t>
  </si>
  <si>
    <t>18,46</t>
  </si>
  <si>
    <t>GRADE DE DISCO REBOCÁVEL COM 20 DISCOS 24" X 6 MM COM PNEUS PARA TRANSPORTE - CHI DIURNO. AF_06/2014</t>
  </si>
  <si>
    <t>42,10</t>
  </si>
  <si>
    <t>PÁ CARREGADEIRA SOBRE RODAS, POTÊNCIA LÍQUIDA 128 HP, CAPACIDADE DA CAÇAMBA 1,7 A 2,8 M3, PESO OPERACIONAL 11632 KG - CHI DIURNO. AF_06/2014</t>
  </si>
  <si>
    <t>47,66</t>
  </si>
  <si>
    <t>33,32</t>
  </si>
  <si>
    <t>PÁ CARREGADEIRA SOBRE RODAS, POTÊNCIA 197 HP, CAPACIDADE DA CAÇAMBA 2,5 A 3,5 M3, PESO OPERACIONAL 18338 KG - CHI DIURNO. AF_06/2014</t>
  </si>
  <si>
    <t>60,55</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</si>
  <si>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</si>
  <si>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</si>
  <si>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</si>
  <si>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36,02</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</si>
  <si>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</si>
  <si>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</si>
  <si>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55,16</t>
  </si>
  <si>
    <t>41,78</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</si>
  <si>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</si>
  <si>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</si>
  <si>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</si>
  <si>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50,44</t>
  </si>
  <si>
    <t>CAMINHÃO BASCULANTE 6 M3 TOCO, PESO BRUTO TOTAL 16.000 KG, CARGA ÚTIL MÁXIMA 11.130 KG, DISTÂNCIA ENTRE EIXOS 5,36 M, POTÊNCIA 185 CV, INCLUSIVE CAÇAMBA METÁLICA - CHI DIURNO. AF_06/2014</t>
  </si>
  <si>
    <t>35,01</t>
  </si>
  <si>
    <t>21,47</t>
  </si>
  <si>
    <t>GRUPO GERADOR ESTACIONÁRIO, MOTOR DIESEL POTÊNCIA 170 KVA - CHI DIURNO. AF_02/2016</t>
  </si>
  <si>
    <t>GRUPO GERADOR ESTACIONÁRIO, MOTOR DIESEL POTÊNCIA 170 KVA - JUROS. AF_02/2016</t>
  </si>
  <si>
    <t>GRUPO DE SOLDAGEM COM GERADOR A DIESEL 60 CV PARA SOLDA ELÉTRICA, SOBRE 04 RODAS, COM MOTOR 4 CILINDROS 600 A - CHI DIURNO. AF_02/2016</t>
  </si>
  <si>
    <t>28,78</t>
  </si>
  <si>
    <t>10,54</t>
  </si>
  <si>
    <t>ESCAVADEIRA HIDRÁULICA SOBRE ESTEIRAS, CAÇAMBA 0,80 M3, PESO OPERACIONAL 17,8 T, POTÊNCIA LÍQUIDA 110 HP - CHI DIURNO. AF_10/2014</t>
  </si>
  <si>
    <t>53,09</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</si>
  <si>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</si>
  <si>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</si>
  <si>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</si>
  <si>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</si>
  <si>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</si>
  <si>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</si>
  <si>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</si>
  <si>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</si>
  <si>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33,97</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</si>
  <si>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</si>
  <si>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</si>
  <si>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</si>
  <si>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43,15</t>
  </si>
  <si>
    <t>TRATOR DE PNEUS, POTÊNCIA 85 CV, TRAÇÃO 4X4, PESO COM LASTRO DE 4.675 KG - CHI DIURNO. AF_06/2014</t>
  </si>
  <si>
    <t>26,49</t>
  </si>
  <si>
    <t>BATE-ESTACAS POR GRAVIDADE, POTÊNCIA DE 160 HP, PESO DO MARTELO ATÉ 3 TONELADAS - CHI DIURNO. AF_11/2014</t>
  </si>
  <si>
    <t>57,79</t>
  </si>
  <si>
    <t>5,84</t>
  </si>
  <si>
    <t>BETONEIRA CAPACIDADE NOMINAL DE 600 L, CAPACIDADE DE MISTURA 360 L, MOTOR ELÉTRICO TRIFÁSICO POTÊNCIA DE 4 CV, SEM CARREGADOR - CHI DIURNO. AF_11/2014</t>
  </si>
  <si>
    <t>FRESADORA DE ASFALTO A FRIO SOBRE RODAS, LARGURA FRESAGEM DE 1,0 M, POTÊNCIA 208 HP - CHI DIURNO. AF_11/2014</t>
  </si>
  <si>
    <t>161,59</t>
  </si>
  <si>
    <t>FRESADORA DE ASFALTO A FRIO SOBRE RODAS, LARGURA FRESAGEM DE 2,0 M, POTÊNCIA 550 HP - CHI DIURNO. AF_11/2014</t>
  </si>
  <si>
    <t>356,00</t>
  </si>
  <si>
    <t>RECICLADORA DE ASFALTO A FRIO SOBRE RODAS, LARGURA FRESAGEM DE 2,0 M, POTÊNCIA 422 HP - CHI DIURNO. AF_11/2014</t>
  </si>
  <si>
    <t>311,45</t>
  </si>
  <si>
    <t>VIBROACABADORA DE ASFALTO SOBRE ESTEIRAS, LARGURA DE PAVIMENTAÇÃO 2,13 M A 4,55 M, POTÊNCIA 100 HP, CAPACIDADE 400 T/H - CHI DIURNO. AF_11/2014</t>
  </si>
  <si>
    <t>103,15</t>
  </si>
  <si>
    <t>87,07</t>
  </si>
  <si>
    <t>GUINDASTE HIDRÁULICO AUTOPROPELIDO, COM LANÇA TELESCÓPICA 28,80 M, CAPACIDADE MÁXIMA 30 T, POTÊNCIA 97 KW, TRAÇÃO 4 X 4 - CHI DIURNO. AF_11/2014</t>
  </si>
  <si>
    <t>65,96</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</si>
  <si>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</si>
  <si>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</si>
  <si>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49,83</t>
  </si>
  <si>
    <t>CAMINHÃO BASCULANTE 18 M3, COM CAVALO MECÂNICO DE CAPACIDADE MÁXIMA DE TRAÇÃO COMBINADO DE 45000 KG, POTÊNCIA 330 CV, INCLUSIVE SEMIREBOQUE COM CAÇAMBA METÁLICA - CHI DIURNO. AF_12/2014</t>
  </si>
  <si>
    <t>51,93</t>
  </si>
  <si>
    <t>38,39</t>
  </si>
  <si>
    <t>PERFURATRIZ MANUAL, TORQUE MÁXIMO 83 N.M, POTÊNCIA 5 CV, COM DIÂMETRO MÁXIMO 4" - CHI DIURNO. AF_06/2015</t>
  </si>
  <si>
    <t>PERFURATRIZ SOBRE ESTEIRA, TORQUE MÁXIMO 600 KGF, PESO MÉDIO 1000 KG, POTÊNCIA 20 HP, DIÂMETRO MÁXIMO 10" - CHI DIURNO. AF_06/2015</t>
  </si>
  <si>
    <t>52,47</t>
  </si>
  <si>
    <t>MISTURADOR DUPLO HORIZONTAL DE ALTA TURBULÊNCIA, CAPACIDADE / VOLUME 2 X 500 LITROS, MOTORES ELÉTRICOS MÍNIMO 5 CV CADA, PARA NATA CIMENTO, ARGAMASSA E OUTROS - CHI DIURNO. AF_06/2015</t>
  </si>
  <si>
    <t>4,39</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</si>
  <si>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</si>
  <si>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</si>
  <si>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</si>
  <si>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</si>
  <si>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4,57</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</si>
  <si>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</si>
  <si>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</si>
  <si>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192,14</t>
  </si>
  <si>
    <t>PERFURATRIZ HIDRÁULICA SOBRE CAMINHÃO COM TRADO CURTO ACOPLADO, PROFUNDIDADE MÁXIMA DE 20 M, DIÂMETRO MÁXIMO DE 1500 MM, POTÊNCIA INSTALADA DE 137 HP, MESA ROTATIVA COM TORQUE MÁXIMO DE 30 KNM - CHI DIURNO. AF_06/2015</t>
  </si>
  <si>
    <t>112,05</t>
  </si>
  <si>
    <t>MANIPULADOR TELESCÓPICO, POTÊNCIA DE 85 HP, CAPACIDADE DE CARGA DE 3.500 KG, ALTURA MÁXIMA DE ELEVAÇÃO DE 12,3 M - CHI DIURNO. AF_06/2015</t>
  </si>
  <si>
    <t>47,37</t>
  </si>
  <si>
    <t>33,03</t>
  </si>
  <si>
    <t>MINICARREGADEIRA SOBRE RODAS, POTÊNCIA LÍQUIDA DE 47 HP, CAPACIDADE NOMINAL DE OPERAÇÃO DE 646 KG - CHI DIURNO. AF_06/2015</t>
  </si>
  <si>
    <t>31,05</t>
  </si>
  <si>
    <t>COMPRESSOR DE AR REBOCÁVEL, VAZÃO 89 PCM, PRESSÃO EFETIVA DE TRABALHO 102 PSI, MOTOR DIESEL, POTÊNCIA 20 CV - CHI DIURNO. AF_06/2015</t>
  </si>
  <si>
    <t>COMPRESSOR DE AR REBOCAVEL, VAZÃO 250 PCM, PRESSAO DE TRABALHO 102 PSI, MOTOR A DIESEL POTÊNCIA 81 CV - CHI DIURNO. AF_06/2015</t>
  </si>
  <si>
    <t>5,26</t>
  </si>
  <si>
    <t>COMPRESSOR DE AR REBOCÁVEL, VAZÃO 748 PCM, PRESSÃO EFETIVA DE TRABALHO 102 PSI, MOTOR DIESEL, POTÊNCIA 210 CV - CHI DIURNO. AF_06/2015</t>
  </si>
  <si>
    <t>13,37</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</si>
  <si>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</si>
  <si>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</si>
  <si>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</si>
  <si>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</si>
  <si>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</si>
  <si>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38,99</t>
  </si>
  <si>
    <t>CAMINHÃO TOCO, PBT 14.300 KG, CARGA ÚTIL MÁX. 9.710 KG, DIST. ENTRE EIXOS 3,56 M, POTÊNCIA 185 CV, INCLUSIVE CARROCERIA FIXA ABERTA DE MADEIRA P/ TRANSPORTE GERAL DE CARGA SECA, DIMEN. APROX. 2,50 X 6,50 X 0,50 M - CHI DIURNO. AF_06/2014</t>
  </si>
  <si>
    <t>31,15</t>
  </si>
  <si>
    <t>ESPARGIDOR DE ASFALTO PRESSURIZADO, TANQUE 6 M3 COM ISOLAÇÃO TÉRMICA, AQUECIDO COM 2 MAÇARICOS, COM BARRA ESPARGIDORA 3,60 M, MONTADO SOBRE CAMINHÃO  TOCO, PBT 14.300 KG, POTÊNCIA 185 CV - CHI DIURNO. AF_08/2015</t>
  </si>
  <si>
    <t>39,18</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</si>
  <si>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</si>
  <si>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</si>
  <si>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</si>
  <si>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57,12</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</si>
  <si>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</si>
  <si>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</si>
  <si>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</si>
  <si>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</si>
  <si>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</si>
  <si>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12,75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</si>
  <si>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</si>
  <si>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</si>
  <si>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46,67</t>
  </si>
  <si>
    <t>28,70</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</si>
  <si>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</si>
  <si>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</si>
  <si>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</si>
  <si>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</si>
  <si>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291,33</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</si>
  <si>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</si>
  <si>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</si>
  <si>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</si>
  <si>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56,36</t>
  </si>
  <si>
    <t>GUINDASTE HIDRÁULICO AUTOPROPELIDO, COM LANÇA TELESCÓPICA 40 M, CAPACIDADE MÁXIMA 60 T, POTÊNCIA 260 KW - CHI DIURNO. AF_03/2016</t>
  </si>
  <si>
    <t>115,77</t>
  </si>
  <si>
    <t>GUINDAUTO HIDRÁULICO, CAPACIDADE MÁXIMA DE CARGA 3300 KG, MOMENTO MÁXIMO DE CARGA 5,8 TM, ALCANCE MÁXIMO HORIZONTAL 7,60 M, INCLUSIVE CAMINHÃO TOCO PBT 16.000 KG, POTÊNCIA DE 189 CV - CHI DIURNO. AF_03/2016</t>
  </si>
  <si>
    <t>MÁQUINA JATO DE PRESSAO PORTÁTIL, CAMARA DE 1 SAIDA, CAPACIDADE 280 L, DIAMETRO 670 MM, BICO DE JATO CURTO VENTURI DE 5/16'' , MANGUEIRA DE 1'' COM COMPRESSOR DE AR REBOCÁVEL 189 PCM E MOTOR DIESEL 63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</si>
  <si>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</si>
  <si>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</si>
  <si>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</si>
  <si>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</si>
  <si>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</si>
  <si>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76,63</t>
  </si>
  <si>
    <t>6,34</t>
  </si>
  <si>
    <t>USINA MISTURADORA DE SOLOS, CAPACIDADE DE 200 A 500 TON/H, POTENCIA 75KW - CHI DIURNO. AF_07/2016</t>
  </si>
  <si>
    <t>129,20</t>
  </si>
  <si>
    <t>DISTRIBUIDOR DE AGREGADOS AUTOPROPELIDO, CAP 3 M3, A DIESEL, POTÊNCIA 176CV - CHI DIURNO. AF_07/2016</t>
  </si>
  <si>
    <t>32,98</t>
  </si>
  <si>
    <t>TALHA MANUAL DE CORRENTE, CAPACIDADE DE 2 TON. COM ELEVAÇÃO DE 3 M - CHI DIURNO. AF_07/2016</t>
  </si>
  <si>
    <t>GRUA ASCENCIONAL, LANÇA DE 42 M, CAPACIDADE DE 1,5 T A 30 M, ALTURA ATÉ 39 M - CHI DIURNO. AF_08/2016</t>
  </si>
  <si>
    <t>62,13</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</si>
  <si>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</si>
  <si>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</si>
  <si>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</si>
  <si>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</si>
  <si>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</si>
  <si>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</si>
  <si>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</si>
  <si>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53,37</t>
  </si>
  <si>
    <t>PERFURATRIZ MANUAL, TORQUE MAXIMO 55 KGF.M, POTENCIA 5 CV, COM DIAMETRO MAXIMO 8 1/2" - CHI DIURNO. AF_11/2016</t>
  </si>
  <si>
    <t>18,99</t>
  </si>
  <si>
    <t>PERFURATRIZ SOBRE ESTEIRA, TORQUE MÁXIMO 600 KGF, POTÊNCIA ENTRE 50 E 60 HP, DIÂMETRO MÁXIMO 10 - CHI DIURNO. AF_11/2016</t>
  </si>
  <si>
    <t>50,84</t>
  </si>
  <si>
    <t>ESCAVADEIRA HIDRAULICA SOBRE ESTEIRA, COM GARRA GIRATORIA DE MANDIBULAS, PESO OPERACIONAL ENTRE 22,00 E 25,50 TON, POTENCIA LIQUIDA ENTRE 150 E 160 HP - CHI DIURNO. AF_11/2016</t>
  </si>
  <si>
    <t>61,42</t>
  </si>
  <si>
    <t>ESCAVADEIRA HIDRAULICA SOBRE ESTEIRA, EQUIPADA COM CLAMSHELL, COM CAPACIDADE DA CAÇAMBA ENTRE 1,20 E 1,50 M3, PESO OPERACIONAL ENTRE 20,00 E 22,00 TON, POTENCIA LIQUIDA ENTRE 150 E 160 HP - CHI DIURNO. AF_11/2016</t>
  </si>
  <si>
    <t>43,06</t>
  </si>
  <si>
    <t>GRUPO GERADOR COM CARENAGEM, MOTOR DIESEL POTÊNCIA STANDART ENTRE 250 E 260 KVA - CHI DIURNO. AF_12/2016</t>
  </si>
  <si>
    <t>TRATOR DE PNEUS COM POTÊNCIA DE 122 CV, TRAÇÃO 4X4, COM VASSOURA MECÂNICA ACOPLADA - CHI DIURNO. AF_02/2017</t>
  </si>
  <si>
    <t>36,07</t>
  </si>
  <si>
    <t>22,59</t>
  </si>
  <si>
    <t>35,79</t>
  </si>
  <si>
    <t>TRATOR DE PNEUS COM POTÊNCIA DE 85 CV, TRAÇÃO 4X4, COM GRADE DE DISCOS ACOPLADA - CHI DIURNO. AF_02/2017</t>
  </si>
  <si>
    <t>CAMINHÃO BASCULANTE 10 M3, TRUCADO, POTÊNCIA 230 CV, INCLUSIVE CAÇAMBA METÁLICA, COM DISTRIBUIDOR DE AGREGADOS ACOPLADO - CHI DIURNO. AF_02/2017</t>
  </si>
  <si>
    <t>29,72</t>
  </si>
  <si>
    <t>TRATOR DE PNEUS COM POTÊNCIA DE 85 CV, TRAÇÃO 4X4, COM VASSOURA MECÂNICA ACOPLADA - CHI DIURNO. AF_02/2017</t>
  </si>
  <si>
    <t>MINICARREGADEIRA SOBRE RODAS POTENCIA 47HP CAPACIDADE OPERACAO 646 KG, COM VASSOURA MECÂNICA ACOPLADA - CHI DIURNO. AF_03/2017</t>
  </si>
  <si>
    <t>38,07</t>
  </si>
  <si>
    <t>MÁQUINA DEMARCADORA DE FAIXA DE TRÁFEGO À FRIO, AUTOPROPELIDA, POTÊNCIA 38 HP - CHI DIURNO. AF_07/2016</t>
  </si>
  <si>
    <t>MINIESCAVADEIRA SOBRE ESTEIRAS, POTENCIA LIQUIDA DE *30* HP, PESO OPERACIONAL DE *3.500* KG - CHI DIURNO. AF_04/2017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</si>
  <si>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</si>
  <si>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</si>
  <si>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LAVADORA DE ALTA PRESSAO (LAVA-JATO) PARA AGUA FRIA, PRESSAO DE OPERACAO ENTRE 1400 E 1900 LIB/POL2, VAZAO MAXIMA ENTRE 400 E 700 L/H - CHI DIURNO. AF_04/2019</t>
  </si>
  <si>
    <t>USINA DE MISTURA ASFÁLTICA À QUENTE, TIPO CONTRA FLUXO, PROD 100 A 140 TON/HORA - CHI DIURNO. AF_12/2019</t>
  </si>
  <si>
    <t>154,51</t>
  </si>
  <si>
    <t>USINA DE ASFALTO, TIPO GRAVIMÉTRICA, PROD 150 TON/HORA - CHI DIURNO. AF_12/2019</t>
  </si>
  <si>
    <t>383,62</t>
  </si>
  <si>
    <t>MARTELO DEMOLIDOR ELÉTRICO, COM POTÊNCIA DE 2.000 W, 1.000 IMPACTOS POR MINUTO, PESO DE 30 KG -  CHI DIURNO. AF_01/2021</t>
  </si>
  <si>
    <t>12,29</t>
  </si>
  <si>
    <t>28,11</t>
  </si>
  <si>
    <t>21,64</t>
  </si>
  <si>
    <t>9,14</t>
  </si>
  <si>
    <t>8,08</t>
  </si>
  <si>
    <t>39,48</t>
  </si>
  <si>
    <t>12,27</t>
  </si>
  <si>
    <t>14,99</t>
  </si>
  <si>
    <t>7,76</t>
  </si>
  <si>
    <t>4,91</t>
  </si>
  <si>
    <t>PULVERIZADOR DE TINTA ELÉTRICO/MÁQUINA DE PINTURA AIRLESS, VAZÃO 2 L/MIN - MATERIAIS NA OPERAÇÃO. AF_08/2016</t>
  </si>
  <si>
    <t>PERFURATRIZ ROTATIVA SOBRE ESTEIRA, TORQUE MAXIMO 2500 KGM, POTENCIA 110 HP, MOTOR DIESEL - MATERIAIS NA OPERAÇÃO. AF_05/2017</t>
  </si>
  <si>
    <t>INSTALAÇÃO DE TESOURA (INTEIRA OU MEIA), BIAPOIADA, EM MADEIRA NÃO APARELHADA, PARA VÃOS MAIORES OU IGUAIS A 3,0 M E MENORES QUE 6,0 M, INCLUSO IÇAMENTO. AF_07/2019</t>
  </si>
  <si>
    <t>330,21</t>
  </si>
  <si>
    <t>INSTALAÇÃO DE TESOURA (INTEIRA OU MEIA), BIAPOIADA, EM MADEIRA NÃO APARELHADA, PARA VÃOS MAIORES OU IGUAIS A 6,0 M E MENORES QUE 8,0 M, INCLUSO IÇAMENTO. AF_07/2019</t>
  </si>
  <si>
    <t>371,87</t>
  </si>
  <si>
    <t>INSTALAÇÃO DE TESOURA (INTEIRA OU MEIA), BIAPOIADA, EM MADEIRA NÃO APARELHADA, PARA VÃOS MAIORES OU IGUAIS A 8,0 M E MENORES QUE 10,0 M, INCLUSO IÇAMENTO. AF_07/2019</t>
  </si>
  <si>
    <t>412,26</t>
  </si>
  <si>
    <t>INSTALAÇÃO DE TESOURA (INTEIRA OU MEIA), BIAPOIADA, EM MADEIRA NÃO APARELHADA, PARA VÃOS MAIORES OU IGUAIS A 10,0 M E MENORES QUE 12,0 M, INCLUSO IÇAMENTO. AF_07/2019</t>
  </si>
  <si>
    <t>477,28</t>
  </si>
  <si>
    <t>TRAMA DE MADEIRA COMPOSTA POR RIPAS, CAIBROS E TERÇAS PARA TELHADOS DE ATÉ 2 ÁGUAS PARA TELHA DE ENCAIXE DE CERÂMICA OU DE CONCRETO, INCLUSO TRANSPORTE VERTICAL. AF_07/2019</t>
  </si>
  <si>
    <t>49,13</t>
  </si>
  <si>
    <t>38,59</t>
  </si>
  <si>
    <t>TRAMA DE MADEIRA COMPOSTA POR RIPAS, CAIBROS E TERÇAS PARA TELHADOS DE MAIS QUE 2 ÁGUAS PARA TELHA DE ENCAIXE DE CERÂMICA OU DE CONCRETO, INCLUSO TRANSPORTE VERTICAL. AF_07/2019</t>
  </si>
  <si>
    <t>55,33</t>
  </si>
  <si>
    <t>15,11</t>
  </si>
  <si>
    <t>TRAMA DE MADEIRA COMPOSTA POR RIPAS, CAIBROS E TERÇAS PARA TELHADOS DE ATÉ 2 ÁGUAS PARA TELHA CERÂMICA CAPA-CANAL, INCLUSO TRANSPORTE VERTICAL. AF_07/2019</t>
  </si>
  <si>
    <t>12,42</t>
  </si>
  <si>
    <t>TRAMA DE MADEIRA COMPOSTA POR RIPAS, CAIBROS E TERÇAS PARA TELHADOS DE MAIS QUE 2 ÁGUAS PARA TELHA CERÂMICA CAPA-CANAL, INCLUSO TRANSPORTE VERTICAL. AF_07/2019</t>
  </si>
  <si>
    <t>64,03</t>
  </si>
  <si>
    <t>17,18</t>
  </si>
  <si>
    <t>TRAMA DE MADEIRA COMPOSTA POR TERÇAS PARA TELHADOS DE ATÉ 2 ÁGUAS PARA TELHA ESTRUTURAL DE FIBROCIMENTO, INCLUSO TRANSPORTE VERTICAL. AF_07/2019</t>
  </si>
  <si>
    <t>FABRICAÇÃO E INSTALAÇÃO DE TESOURA INTEIRA EM MADEIRA NÃO APARELHADA, VÃO DE 3 M, PARA TELHA CERÂMICA OU DE CONCRETO, INCLUSO IÇAMENTO. AF_07/2019</t>
  </si>
  <si>
    <t>698,58</t>
  </si>
  <si>
    <t>FABRICAÇÃO E INSTALAÇÃO DE TESOURA INTEIRA EM MADEIRA NÃO APARELHADA, VÃO DE 4 M, PARA TELHA CERÂMICA OU DE CONCRETO, INCLUSO IÇAMENTO. AF_07/2019</t>
  </si>
  <si>
    <t>848,67</t>
  </si>
  <si>
    <t>37,79</t>
  </si>
  <si>
    <t>FABRICAÇÃO E INSTALAÇÃO DE TESOURA INTEIRA EM MADEIRA NÃO APARELHADA, VÃO DE 5 M, PARA TELHA CERÂMICA OU DE CONCRETO, INCLUSO IÇAMENTO. AF_07/2019</t>
  </si>
  <si>
    <t>895,26</t>
  </si>
  <si>
    <t>FABRICAÇÃO E INSTALAÇÃO DE TESOURA INTEIRA EM MADEIRA NÃO APARELHADA, VÃO DE 6 M, PARA TELHA CERÂMICA OU DE CONCRETO, INCLUSO IÇAMENTO. AF_07/2019</t>
  </si>
  <si>
    <t>991,95</t>
  </si>
  <si>
    <t>FABRICAÇÃO E INSTALAÇÃO DE TESOURA INTEIRA EM MADEIRA NÃO APARELHADA, VÃO DE 7 M, PARA TELHA CERÂMICA OU DE CONCRETO, INCLUSO IÇAMENTO. AF_07/2019</t>
  </si>
  <si>
    <t>1.230,70</t>
  </si>
  <si>
    <t>FABRICAÇÃO E INSTALAÇÃO DE TESOURA INTEIRA EM MADEIRA NÃO APARELHADA, VÃO DE 8 M, PARA TELHA CERÂMICA OU DE CONCRETO, INCLUSO IÇAMENTO. AF_07/2019</t>
  </si>
  <si>
    <t>1.542,84</t>
  </si>
  <si>
    <t>FABRICAÇÃO E INSTALAÇÃO DE TESOURA INTEIRA EM MADEIRA NÃO APARELHADA, VÃO DE 9 M, PARA TELHA CERÂMICA OU DE CONCRETO, INCLUSO IÇAMENTO. AF_07/2019</t>
  </si>
  <si>
    <t>1.602,08</t>
  </si>
  <si>
    <t>FABRICAÇÃO E INSTALAÇÃO DE TESOURA INTEIRA EM MADEIRA NÃO APARELHADA, VÃO DE 10 M, PARA TELHA CERÂMICA OU DE CONCRETO, INCLUSO IÇAMENTO. AF_07/2019</t>
  </si>
  <si>
    <t>1.734,80</t>
  </si>
  <si>
    <t>FABRICAÇÃO E INSTALAÇÃO DE TESOURA INTEIRA EM MADEIRA NÃO APARELHADA, VÃO DE 11 M, PARA TELHA CERÂMICA OU DE CONCRETO, INCLUSO IÇAMENTO. AF_07/2019</t>
  </si>
  <si>
    <t>1.982,97</t>
  </si>
  <si>
    <t>FABRICAÇÃO E INSTALAÇÃO DE TESOURA INTEIRA EM MADEIRA NÃO APARELHADA, VÃO DE 12 M, PARA TELHA CERÂMICA OU DE CONCRETO, INCLUSO IÇAMENTO. AF_07/2019</t>
  </si>
  <si>
    <t>2.050,66</t>
  </si>
  <si>
    <t>FABRICAÇÃO E INSTALAÇÃO DE TESOURA INTEIRA EM MADEIRA NÃO APARELHADA, VÃO DE 3 M, PARA TELHA ONDULADA DE FIBROCIMENTO, METÁLICA, PLÁSTICA OU TERMOACÚSTICA, INCLUSO IÇAMENTO. AF_07/2019</t>
  </si>
  <si>
    <t>690,13</t>
  </si>
  <si>
    <t>FABRICAÇÃO E INSTALAÇÃO DE TESOURA INTEIRA EM MADEIRA NÃO APARELHADA, VÃO DE 4 M, PARA TELHA ONDULADA DE FIBROCIMENTO, METÁLICA, PLÁSTICA OU TERMOACÚSTICA, INCLUSO IÇAMENTO. AF_07/2019</t>
  </si>
  <si>
    <t>833,87</t>
  </si>
  <si>
    <t>FABRICAÇÃO E INSTALAÇÃO DE TESOURA INTEIRA EM MADEIRA NÃO APARELHADA, VÃO DE 5 M, PARA TELHA ONDULADA DE FIBROCIMENTO, METÁLICA, PLÁSTICA OU TERMOACÚSTICA, INCLUSO IÇAMENTO. AF_07/2019</t>
  </si>
  <si>
    <t>880,45</t>
  </si>
  <si>
    <t>FABRICAÇÃO E INSTALAÇÃO DE TESOURA INTEIRA EM MADEIRA NÃO APARELHADA, VÃO DE 6 M, PARA TELHA ONDULADA DE FIBROCIMENTO, METÁLICA, PLÁSTICA OU TERMOACÚSTICA, INCLUSO IÇAMENTO. AF_07/2019</t>
  </si>
  <si>
    <t>983,50</t>
  </si>
  <si>
    <t>FABRICAÇÃO E INSTALAÇÃO DE TESOURA INTEIRA EM MADEIRA NÃO APARELHADA, VÃO DE 7 M, PARA TELHA ONDULADA DE FIBROCIMENTO, METÁLICA, PLÁSTICA OU TERMOACÚSTICA, INCLUSO IÇAMENTO. AF_07/2019</t>
  </si>
  <si>
    <t>1.214,97</t>
  </si>
  <si>
    <t>FABRICAÇÃO E INSTALAÇÃO DE TESOURA INTEIRA EM MADEIRA NÃO APARELHADA, VÃO DE 8 M, PARA TELHA ONDULADA DE FIBROCIMENTO, METÁLICA, PLÁSTICA OU TERMOACÚSTICA, INCLUSO IÇAMENTO. AF_07/2019</t>
  </si>
  <si>
    <t>1.521,41</t>
  </si>
  <si>
    <t>FABRICAÇÃO E INSTALAÇÃO DE TESOURA INTEIRA EM MADEIRA NÃO APARELHADA, VÃO DE 9 M, PARA TELHA ONDULADA DE FIBROCIMENTO, METÁLICA, PLÁSTICA OU TERMOACÚSTICA, INCLUSO IÇAMENTO. AF_07/2019</t>
  </si>
  <si>
    <t>1.581,23</t>
  </si>
  <si>
    <t>FABRICAÇÃO E INSTALAÇÃO DE TESOURA INTEIRA EM MADEIRA NÃO APARELHADA, VÃO DE 10 M, PARA TELHA ONDULADA DE FIBROCIMENTO, METÁLICA, PLÁSTICA OU TERMOACÚSTICA, INCLUSO IÇAMENTO. AF_07/2019</t>
  </si>
  <si>
    <t>1.699,15</t>
  </si>
  <si>
    <t>FABRICAÇÃO E INSTALAÇÃO DE TESOURA INTEIRA EM MADEIRA NÃO APARELHADA, VÃO DE 11 M, PARA TELHA ONDULADA DE FIBROCIMENTO, METÁLICA, PLÁSTICA OU TERMOACÚSTICA, INCLUSO IÇAMENTO. AF_07/2019</t>
  </si>
  <si>
    <t>1.941,28</t>
  </si>
  <si>
    <t>FABRICAÇÃO E INSTALAÇÃO DE TESOURA INTEIRA EM MADEIRA NÃO APARELHADA, VÃO DE 12 M, PARA TELHA ONDULADA DE FIBROCIMENTO, METÁLICA, PLÁSTICA OU TERMOACÚSTICA, INCLUSO IÇAMENTO. AF_07/2019</t>
  </si>
  <si>
    <t>1.999,60</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</si>
  <si>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</si>
  <si>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</si>
  <si>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15,83</t>
  </si>
  <si>
    <t>FABRICAÇÃO E INSTALAÇÃO DE ESTRUTURA PONTALETADA DE MADEIRA NÃO APARELHADA PARA TELHADOS COM MAIS QUE 2 ÁGUAS E PARA TELHA CERÂMICA OU DE CONCRETO, INCLUSO TRANSPORTE VERTICAL. AF_12/2015</t>
  </si>
  <si>
    <t>23,89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</si>
  <si>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</si>
  <si>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</si>
  <si>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34,48</t>
  </si>
  <si>
    <t>FABRICAÇÃO E INSTALAÇÃO DE PONTALETES DE MADEIRA NÃO APARELHADA PARA TELHADOS COM ATÉ 2 ÁGUAS E COM TELHA CERÂMICA OU DE CONCRETO EM EDIFÍCIO INSTITUCIONAL TÉRREO, INCLUSO TRANSPORTE VERTICAL. AF_07/2019</t>
  </si>
  <si>
    <t>38,18</t>
  </si>
  <si>
    <t>FABRICAÇÃO E INSTALAÇÃO DE PONTALETES DE MADEIRA NÃO APARELHADA PARA TELHADOS COM ATÉ 2 ÁGUAS E COM TELHA ONDULADA DE FIBROCIMENTO, ALUMÍNIO OU PLÁSTICA EM EDIFÍCIO RESIDENCIAL DE MÚLTIPLOS PAVIMENTOS, INCLUSO TRANSPORTE VERTICAL. AF_07/2019</t>
  </si>
  <si>
    <t>17,27</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</si>
  <si>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</si>
  <si>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</si>
  <si>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</si>
  <si>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7,61</t>
  </si>
  <si>
    <t>22,05</t>
  </si>
  <si>
    <t>FABRICAÇÃO E INSTALAÇÃO DE PONTALETES DE MADEIRA NÃO APARELHADA PARA TELHADOS COM MAIS QUE 2 ÁGUAS E COM TELHA CERÂMICA OU DE CONCRETO EM EDIFÍCIO INSTITUCIONAL TÉRREO, INCLUSO TRANSPORTE VERTICAL. AF_07/2019</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</si>
  <si>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</si>
  <si>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</si>
  <si>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</si>
  <si>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14,92</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</si>
  <si>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</si>
  <si>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</si>
  <si>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</si>
  <si>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</si>
  <si>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5,47</t>
  </si>
  <si>
    <t>RETIRADA E RECOLOCAÇÃO DE CAIBRO EM TELHADOS DE MAIS DE 2 ÁGUAS COM TELHA CERÂMICA CAPA-CANAL, INCLUSO TRANSPORTE VERTICAL. AF_07/2019</t>
  </si>
  <si>
    <t>TELHAMENTO COM TELHA DE CONCRETO DE ENCAIXE, COM ATÉ 2 ÁGUAS, INCLUSO TRANSPORTE VERTICAL. AF_07/2019</t>
  </si>
  <si>
    <t>31,90</t>
  </si>
  <si>
    <t>TELHAMENTO COM TELHA DE CONCRETO DE ENCAIXE, COM MAIS DE 2 ÁGUAS, INCLUSO TRANSPORTE VERTICAL. AF_07/2019</t>
  </si>
  <si>
    <t>TELHAMENTO COM TELHA CERÂMICA DE ENCAIXE, TIPO PORTUGUESA, COM ATÉ 2 ÁGUAS, INCLUSO TRANSPORTE VERTICAL. AF_07/2019</t>
  </si>
  <si>
    <t>3,54</t>
  </si>
  <si>
    <t>TELHAMENTO COM TELHA CERÂMICA DE ENCAIXE, TIPO PORTUGUESA, COM MAIS DE 2 ÁGUAS, INCLUSO TRANSPORTE VERTICAL. AF_07/2019</t>
  </si>
  <si>
    <t>41,01</t>
  </si>
  <si>
    <t>TELHAMENTO COM TELHA CERÂMICA CAPA-CANAL, TIPO COLONIAL, COM ATÉ 2 ÁGUAS, INCLUSO TRANSPORTE VERTICAL. AF_07/2019</t>
  </si>
  <si>
    <t>TELHAMENTO COM TELHA CERÂMICA CAPA-CANAL, TIPO COLONIAL, COM MAIS DE 2 ÁGUAS, INCLUSO TRANSPORTE VERTICAL. AF_07/2019</t>
  </si>
  <si>
    <t>48,25</t>
  </si>
  <si>
    <t>EMBOÇAMENTO COM ARGAMASSA TRAÇO 1:2:9 (CIMENTO, CAL E AREIA). AF_07/2019</t>
  </si>
  <si>
    <t>17,91</t>
  </si>
  <si>
    <t>ARGAMASSA TRAÇO 1:2:9 (EM VOLUME DE CIMENTO, CAL E AREIA MÉDIA ÚMIDA) PARA EMBOÇO/MASSA ÚNICA/ASSENTAMENTO DE ALVENARIA DE VEDAÇÃO, PREPARO MECÂNICO COM MISTURADOR DE EIXO HORIZONTAL DE 300 KG. AF_08/2019</t>
  </si>
  <si>
    <t>392,88</t>
  </si>
  <si>
    <t>SUBCOBERTURA COM MANTA PLÁSTICA REVESTIDA POR PELÍCULA DE ALUMÍNO, INCLUSO TRANSPORTE VERTICAL. AF_07/2019</t>
  </si>
  <si>
    <t>AMARRAÇÃO DE TELHAS CERÂMICAS OU DE CONCRETO.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</si>
  <si>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</si>
  <si>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</si>
  <si>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</si>
  <si>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</si>
  <si>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</si>
  <si>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</si>
  <si>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</si>
  <si>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</si>
  <si>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TELHAMENTO COM TELHA ONDULADA DE FIBROCIMENTO E = 6 MM, COM RECOBRIMENTO LATERAL DE 1/4 DE ONDA PARA TELHADO COM INCLINAÇÃO MAIOR QUE 10°, COM ATÉ 2 ÁGUAS, INCLUSO IÇAMENTO. AF_07/2019</t>
  </si>
  <si>
    <t>49,46</t>
  </si>
  <si>
    <t>4,96</t>
  </si>
  <si>
    <t>48,70</t>
  </si>
  <si>
    <t>TELHAMENTO COM TELHA ESTRUTURAL DE FIBROCIMENTO E= 8 MM, COM ATÉ 2 ÁGUAS, INCLUSO IÇAMENTO. AF_07/2019_P</t>
  </si>
  <si>
    <t>110,69</t>
  </si>
  <si>
    <t>2,09</t>
  </si>
  <si>
    <t>TELHAMENTO COM TELHA DE AÇO/ALUMÍNIO E = 0,5 MM, COM ATÉ 2 ÁGUAS, INCLUSO IÇAMENTO. AF_07/2019</t>
  </si>
  <si>
    <t>78,08</t>
  </si>
  <si>
    <t>TELHAMENTO COM TELHA METÁLICA TERMOACÚSTICA E = 30 MM, COM ATÉ 2 ÁGUAS, INCLUSO IÇAMENTO. AF_07/2019</t>
  </si>
  <si>
    <t>230,19</t>
  </si>
  <si>
    <t>CUMEEIRA E ESPIGÃO PARA TELHA CERÂMICA EMBOÇADA COM ARGAMASSA TRAÇO 1:2:9 (CIMENTO, CAL E AREIA), PARA TELHADOS COM MAIS DE 2 ÁGUAS, INCLUSO TRANSPORTE VERTICAL. AF_07/2019</t>
  </si>
  <si>
    <t>CUMEEIRA E ESPIGÃO PARA TELHA DE CONCRETO EMBOÇADA COM ARGAMASSA TRAÇO 1:2:9 (CIMENTO, CAL E AREIA), PARA TELHADOS COM MAIS DE 2 ÁGUAS, INCLUSO TRANSPORTE VERTICAL. AF_07/2019</t>
  </si>
  <si>
    <t>42,30</t>
  </si>
  <si>
    <t>26,91</t>
  </si>
  <si>
    <t>CUMEEIRA PARA TELHA CERÂMICA EMBOÇADA COM ARGAMASSA TRAÇO 1:2:9 (CIMENTO, CAL E AREIA) PARA TELHADOS COM ATÉ 2 ÁGUAS, INCLUSO TRANSPORTE VERTICAL. AF_07/2019</t>
  </si>
  <si>
    <t>23,50</t>
  </si>
  <si>
    <t>18,09</t>
  </si>
  <si>
    <t>CUMEEIRA PARA TELHA DE CONCRETO EMBOÇADA COM ARGAMASSA TRAÇO 1:2:9 (CIMENTO, CAL E AREIA) PARA TELHADOS COM ATÉ 2 ÁGUAS, INCLUSO TRANSPORTE VERTICAL. AF_07/2019</t>
  </si>
  <si>
    <t>37,69</t>
  </si>
  <si>
    <t>CUMEEIRA PARA TELHA DE FIBROCIMENTO ONDULADA E = 6 MM, INCLUSO ACESSÓRIOS DE FIXAÇÃO E IÇAMENTO. AF_07/2019</t>
  </si>
  <si>
    <t>16,42</t>
  </si>
  <si>
    <t>CUMEEIRA PARA TELHA DE FIBROCIMENTO ESTRUTURAL E = 6 MM, INCLUSO ACESSÓRIOS DE FIXAÇÃO E IÇAMENTO. AF_07/2019</t>
  </si>
  <si>
    <t>148,31</t>
  </si>
  <si>
    <t>CUMEEIRA SHED PARA TELHA ONDULADA DE FIBROCIMENTO, E = 6 MM, INCLUSO ACESSÓRIOS DE FIXAÇÃO E IÇAMENTO. AF_07/2019</t>
  </si>
  <si>
    <t>RUFO EXTERNO/INTERNO EM CHAPA DE AÇO GALVANIZADO NÚMERO 26, CORTE DE 33 CM, INCLUSO IÇAMENTO. AF_07/2019</t>
  </si>
  <si>
    <t>RETIRADA E RECOLOCAÇÃO DE  TELHA CERÂMICA DE ENCAIXE, COM ATÉ DUAS ÁGUAS, INCLUSO IÇAMENTO. AF_07/2019</t>
  </si>
  <si>
    <t>7,87</t>
  </si>
  <si>
    <t>RETIRADA E RECOLOCAÇÃO DE  TELHA CERÂMICA DE ENCAIXE, COM MAIS DE DUAS ÁGUAS, INCLUSO IÇAMENTO. AF_07/2019</t>
  </si>
  <si>
    <t>RETIRADA E RECOLOCAÇÃO DE  TELHA CERÂMICA CAPA-CANAL, COM ATÉ DUAS ÁGUAS, INCLUSO IÇAMENTO. AF_07/2019</t>
  </si>
  <si>
    <t>16,66</t>
  </si>
  <si>
    <t>RETIRADA E RECOLOCAÇÃO DE  TELHA CERÂMICA CAPA-CANAL, COM MAIS DE DUAS ÁGUAS, INCLUSO IÇAMENTO. AF_07/2019</t>
  </si>
  <si>
    <t>CALHA DE BEIRAL, SEMICIRCULAR DE PVC, DIAMETRO 125 MM, INCLUINDO CABECEIRAS, EMENDAS, BOCAIS, SUPORTES E VEDAÇÕES, EXCLUINDO CONDUTORES, INCLUSO TRANSPORTE VERTICAL. AF_07/2019</t>
  </si>
  <si>
    <t>65,44</t>
  </si>
  <si>
    <t>18,49</t>
  </si>
  <si>
    <t>RUFO EM FIBROCIMENTO PARA TELHA ONDULADA E = 6 MM, ABA DE 26 CM, INCLUSO TRANSPORTE VERTICAL, EXCETO CONTRARRUFO. AF_07/2019</t>
  </si>
  <si>
    <t>31,95</t>
  </si>
  <si>
    <t>58,64</t>
  </si>
  <si>
    <t>78,93</t>
  </si>
  <si>
    <t>11,25</t>
  </si>
  <si>
    <t>153,27</t>
  </si>
  <si>
    <t>46,51</t>
  </si>
  <si>
    <t>TELHAMENTO COM TELHA ONDULADA DE FIBRA DE VIDRO E = 0,6 MM, PARA TELHADO COM INCLINAÇÃO MAIOR QUE 10°, COM ATÉ 2 ÁGUAS, INCLUSO IÇAMENTO. AF_07/2019</t>
  </si>
  <si>
    <t>54,01</t>
  </si>
  <si>
    <t>INSTALAÇÃO DE TESOURA (INTEIRA OU MEIA), EM AÇO, PARA VÃOS MAIORES OU IGUAIS A 3,0 M E MENORES QUE 6,0 M, INCLUSO IÇAMENTO. AF_07/2019</t>
  </si>
  <si>
    <t>141,96</t>
  </si>
  <si>
    <t>22,80</t>
  </si>
  <si>
    <t>20,18</t>
  </si>
  <si>
    <t>INSTALAÇÃO DE TESOURA (INTEIRA OU MEIA), EM AÇO, PARA VÃOS MAIORES OU IGUAIS A 6,0 M E MENORES QUE 8,0 M, INCLUSO IÇAMENTO. AF_07/2019</t>
  </si>
  <si>
    <t>165,66</t>
  </si>
  <si>
    <t>51,64</t>
  </si>
  <si>
    <t>24,56</t>
  </si>
  <si>
    <t>INSTALAÇÃO DE TESOURA (INTEIRA OU MEIA), EM AÇO, PARA VÃOS MAIORES OU IGUAIS A 8,0 M E MENORES QUE 10,0 M, INCLUSO IÇAMENTO. AF_07/2019</t>
  </si>
  <si>
    <t>189,18</t>
  </si>
  <si>
    <t>29,35</t>
  </si>
  <si>
    <t>INSTALAÇÃO DE TESOURA (INTEIRA OU MEIA), EM AÇO, PARA VÃOS MAIORES OU IGUAIS A 10,0 M E MENORES QUE 12,0 M, INCLUSO IÇAMENTO. AF_07/2019</t>
  </si>
  <si>
    <t>227,03</t>
  </si>
  <si>
    <t>TRAMA DE AÇO COMPOSTA POR RIPAS, CAIBROS E TERÇAS PARA TELHADOS DE ATÉ 2 ÁGUAS PARA TELHA DE ENCAIXE DE CERÂMICA OU DE CONCRETO, INCLUSO TRANSPORTE VERTICAL. AF_07/2019</t>
  </si>
  <si>
    <t>146,74</t>
  </si>
  <si>
    <t>TRAMA DE AÇO COMPOSTA POR RIPAS E CAIBROS PARA TELHADOS DE ATÉ 2 ÁGUAS PARA TELHA DE ENCAIXE DE CERÂMICA OU DE CONCRETO, INCLUSO TRANSPORTE VERTICAL. AF_07/2019</t>
  </si>
  <si>
    <t>82,97</t>
  </si>
  <si>
    <t>TRAMA DE AÇO COMPOSTA POR RIPAS PARA TELHADOS DE ATÉ 2 ÁGUAS PARA TELHA DE ENCAIXE DE CERÂMICA OU DE CONCRETO, INCLUSO TRANSPORTE VERTICAL. AF_07/2019</t>
  </si>
  <si>
    <t>53,31</t>
  </si>
  <si>
    <t>TRAMA DE AÇO COMPOSTA POR RIPAS, CAIBROS E TERÇAS PARA TELHADOS DE MAIS DE 2 ÁGUAS PARA TELHA DE ENCAIXE DE CERÂMICA OU DE CONCRETO, INCLUSO TRANSPORTE VERTICAL. AF_07/2019</t>
  </si>
  <si>
    <t>152,03</t>
  </si>
  <si>
    <t>54,92</t>
  </si>
  <si>
    <t>TRAMA DE AÇO COMPOSTA POR RIPAS E CAIBROS PARA TELHADOS DE MAIS DE 2 ÁGUAS PARA TELHA DE ENCAIXE DE CERÂMICA OU DE CONCRETO, INCLUSO TRANSPORTE VERTICAL. AF_07/2019</t>
  </si>
  <si>
    <t>92,74</t>
  </si>
  <si>
    <t>TRAMA DE AÇO COMPOSTA POR RIPAS PARA TELHADOS DE MAIS DE 2 ÁGUAS PARA TELHA DE ENCAIXE DE CERÂMICA OU DE CONCRETO, INCLUSO TRANSPORTE VERTICAL, INCLUSO TRANSPORTE VERTICAL. AF_07/2019</t>
  </si>
  <si>
    <t>55,45</t>
  </si>
  <si>
    <t>TRAMA DE AÇO COMPOSTA POR RIPAS, CAIBROS E TERÇAS PARA TELHADOS DE ATÉ 2 ÁGUAS PARA TELHA CERÂMICA CAPA-CANAL, INCLUSO TRANSPORTE VERTICAL. AF_07/2019</t>
  </si>
  <si>
    <t>148,62</t>
  </si>
  <si>
    <t>62,76</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</si>
  <si>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</si>
  <si>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</si>
  <si>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41,92</t>
  </si>
  <si>
    <t>TRAMA DE AÇO COMPOSTA POR RIPAS, CAIBROS E TERÇAS PARA TELHADOS DE MAIS DE 2 ÁGUAS PARA TELHA CERÂMICA CAPA-CANAL, INCLUSO TRANSPORTE VERTICAL. AF_07/2019</t>
  </si>
  <si>
    <t>154,52</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</si>
  <si>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</si>
  <si>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</si>
  <si>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43,63</t>
  </si>
  <si>
    <t>TRAMA DE AÇO COMPOSTA POR TERÇAS PARA TELHADOS DE ATÉ 2 ÁGUAS PARA TELHA ONDULADA DE FIBROCIMENTO, METÁLICA, PLÁSTICA OU TERMOACÚSTICA, INCLUSO TRANSPORTE VERTICAL. AF_07/2019</t>
  </si>
  <si>
    <t>53,82</t>
  </si>
  <si>
    <t>TRAMA DE AÇO COMPOSTA POR TERÇAS PARA TELHADOS DE ATÉ 2 ÁGUAS PARA TELHA ESTRUTURAL DE FIBROCIMENTO, INCLUSO TRANSPORTE VERTICAL. AF_07/2019</t>
  </si>
  <si>
    <t>56,81</t>
  </si>
  <si>
    <t>FABRICAÇÃO E INSTALAÇÃO DE TESOURA INTEIRA EM AÇO, VÃO DE 3 M, PARA TELHA CERÂMICA OU DE CONCRETO, INCLUSO IÇAMENTO. AF_12/2015</t>
  </si>
  <si>
    <t>753,31</t>
  </si>
  <si>
    <t>FABRICAÇÃO E INSTALAÇÃO DE TESOURA INTEIRA EM AÇO, VÃO DE 4 M, PARA TELHA CERÂMICA OU DE CONCRETO, INCLUSO IÇAMENTO. AF_12/2015</t>
  </si>
  <si>
    <t>903,30</t>
  </si>
  <si>
    <t>FABRICAÇÃO E INSTALAÇÃO DE TESOURA INTEIRA EM AÇO, VÃO DE 5 M, PARA TELHA CERÂMICA OU DE CONCRETO, INCLUSO IÇAMENTO. AF_12/2015</t>
  </si>
  <si>
    <t>1.053,30</t>
  </si>
  <si>
    <t>FABRICAÇÃO E INSTALAÇÃO DE TESOURA INTEIRA EM AÇO, VÃO DE 6 M, PARA TELHA CERÂMICA OU DE CONCRETO, INCLUSO IÇAMENTO. AF_12/2015</t>
  </si>
  <si>
    <t>1.317,90</t>
  </si>
  <si>
    <t>FABRICAÇÃO E INSTALAÇÃO DE TESOURA INTEIRA EM AÇO, VÃO DE 7 M, PARA TELHA CERÂMICA OU DE CONCRETO, INCLUSO IÇAMENTO. AF_12/2015</t>
  </si>
  <si>
    <t>1.467,89</t>
  </si>
  <si>
    <t>FABRICAÇÃO E INSTALAÇÃO DE TESOURA INTEIRA EM AÇO, VÃO DE 8 M, PARA TELHA CERÂMICA OU DE CONCRETO, INCLUSO IÇAMENTO. AF_12/2015</t>
  </si>
  <si>
    <t>1.641,41</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</si>
  <si>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</si>
  <si>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</si>
  <si>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1.920,27</t>
  </si>
  <si>
    <t>FABRICAÇÃO E INSTALAÇÃO DE TESOURA INTEIRA EM AÇO, VÃO DE 10 M, PARA TELHA CERÂMICA OU DE CONCRETO, INCLUSO IÇAMENTO. AF_12/2015</t>
  </si>
  <si>
    <t>2.114,55</t>
  </si>
  <si>
    <t>FABRICAÇÃO E INSTALAÇÃO DE TESOURA INTEIRA EM AÇO, VÃO DE 11 M, PARA TELHA CERÂMICA OU DE CONCRETO, INCLUSO IÇAMENTO. AF_12/2015</t>
  </si>
  <si>
    <t>2.264,54</t>
  </si>
  <si>
    <t>FABRICAÇÃO E INSTALAÇÃO DE TESOURA INTEIRA EM AÇO, VÃO DE 12 M, PARA TELHA CERÂMICA OU DE CONCRETO, INCLUSO IÇAMENTO. AF_12/2015</t>
  </si>
  <si>
    <t>2.452,48</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</si>
  <si>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</si>
  <si>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</si>
  <si>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865,35</t>
  </si>
  <si>
    <t>FABRICAÇÃO E INSTALAÇÃO DE TESOURA INTEIRA EM AÇO, VÃO DE 5 M, PARA TELHA ONDULADA DE FIBROCIMENTO, METÁLICA, PLÁSTICA OU TERMOACÚSTICA, INCLUSO IÇAMENTO. AF_12/2015</t>
  </si>
  <si>
    <t>1.015,34</t>
  </si>
  <si>
    <t>FABRICAÇÃO E INSTALAÇÃO DE TESOURA INTEIRA EM AÇO, VÃO DE 6 M, PARA TELHA ONDULADA DE FIBROCIMENTO, METÁLICA, PLÁSTICA OU TERMOACÚSTICA, INCLUSO IÇAMENTO. AF_12/2015</t>
  </si>
  <si>
    <t>1.241,99</t>
  </si>
  <si>
    <t>FABRICAÇÃO E INSTALAÇÃO DE TESOURA INTEIRA EM AÇO, VÃO DE 7 M, PARA TELHA ONDULADA DE FIBROCIMENTO, METÁLICA, PLÁSTICA OU TERMOACÚSTICA, INCLUSO IÇAMENTO. AF_12/2015</t>
  </si>
  <si>
    <t>1.391,98</t>
  </si>
  <si>
    <t>FABRICAÇÃO E INSTALAÇÃO DE TESOURA INTEIRA EM AÇO, VÃO DE 8 M, PARA TELHA ONDULADA DE FIBROCIMENTO, METÁLICA, PLÁSTICA OU TERMOACÚSTICA, INCLUSO IÇAMENTO, INCLUSO IÇAMENTO. AF_12/2015</t>
  </si>
  <si>
    <t>1.565,50</t>
  </si>
  <si>
    <t>FABRICAÇÃO E INSTALAÇÃO DE TESOURA INTEIRA EM AÇO, VÃO DE 9 M, PARA TELHA ONDULADA DE FIBROCIMENTO, METÁLICA, PLÁSTICA OU TERMOACÚSTICA, INCLUSO IÇAMENTO. AF_12/2015</t>
  </si>
  <si>
    <t>1.768,46</t>
  </si>
  <si>
    <t>FABRICAÇÃO E INSTALAÇÃO DE TESOURA INTEIRA EM AÇO, VÃO DE 10 M, PARA TELHA ONDULADA DE FIBROCIMENTO, METÁLICA, PLÁSTICA OU TERMOACÚSTICA, INCLUSO IÇAMENTO. AF_12/2015</t>
  </si>
  <si>
    <t>2.000,68</t>
  </si>
  <si>
    <t>FABRICAÇÃO E INSTALAÇÃO DE TESOURA INTEIRA EM AÇO, VÃO DE 11 M, PARA TELHA ONDULADA DE FIBROCIMENTO, METÁLICA, PLÁSTICA OU TERMOACÚSTICA, INCLUSO IÇAMENTO. AF_12/2015</t>
  </si>
  <si>
    <t>2.150,68</t>
  </si>
  <si>
    <t>FABRICAÇÃO E INSTALAÇÃO DE TESOURA INTEIRA EM AÇO, VÃO DE 12 M, PARA TELHA ONDULADA DE FIBROCIMENTO, METÁLICA, PLÁSTICA OU TERMOACÚSTICA, INCLUSO IÇAMENTO. AF_12/2015</t>
  </si>
  <si>
    <t>2.300,66</t>
  </si>
  <si>
    <t>FABRICAÇÃO E INSTALAÇÃO DE MEIA TESOURA DE MADEIRA NÃO APARELHADA, COM VÃO DE 3 M, PARA TELHA CERÂMICA OU DE CONCRETO, INCLUSO IÇAMENTO. AF_07/2019</t>
  </si>
  <si>
    <t>720,49</t>
  </si>
  <si>
    <t>FABRICAÇÃO E INSTALAÇÃO DE MEIA TESOURA DE MADEIRA NÃO APARELHADA, COM VÃO DE 4 M, PARA TELHA CERÂMICA OU DE CONCRETO, INCLUSO IÇAMENTO. AF_07/2019</t>
  </si>
  <si>
    <t>961,70</t>
  </si>
  <si>
    <t>50,39</t>
  </si>
  <si>
    <t>FABRICAÇÃO E INSTALAÇÃO DE MEIA TESOURA DE MADEIRA NÃO APARELHADA, COM VÃO DE 5 M, PARA TELHA CERÂMICA OU DE CONCRETO, INCLUSO IÇAMENTO. AF_07/2019</t>
  </si>
  <si>
    <t>1.008,62</t>
  </si>
  <si>
    <t>FABRICAÇÃO E INSTALAÇÃO DE MEIA TESOURA DE MADEIRA NÃO APARELHADA, COM VÃO DE 6 M, PARA TELHA CERÂMICA OU DE CONCRETO, INCLUSO IÇAMENTO. AF_07/2019</t>
  </si>
  <si>
    <t>1.113,51</t>
  </si>
  <si>
    <t>FABRICAÇÃO E INSTALAÇÃO DE MEIA TESOURA DE MADEIRA NÃO APARELHADA, COM VÃO DE 7 M, PARA TELHA CERÂMICA OU DE CONCRETO, INCLUSO IÇAMENTO. AF_07/2019</t>
  </si>
  <si>
    <t>1.373,45</t>
  </si>
  <si>
    <t>464,40</t>
  </si>
  <si>
    <t>34,73</t>
  </si>
  <si>
    <t>FABRICAÇÃO E INSTALAÇÃO DE MEIA TESOURA DE MADEIRA NÃO APARELHADA, COM VÃO DE 8 M, PARA TELHA CERÂMICA OU DE CONCRETO, INCLUSO IÇAMENTO. AF_07/2019</t>
  </si>
  <si>
    <t>1.891,93</t>
  </si>
  <si>
    <t>FABRICAÇÃO E INSTALAÇÃO DE MEIA TESOURA DE MADEIRA NÃO APARELHADA, COM VÃO DE 9 M, PARA TELHA CERÂMICA OU DE CONCRETO, INCLUSO IÇAMENTO. AF_07/2019</t>
  </si>
  <si>
    <t>1.952,14</t>
  </si>
  <si>
    <t>FABRICAÇÃO E INSTALAÇÃO DE MEIA TESOURA DE MADEIRA NÃO APARELHADA, COM VÃO DE 10 M, PARA TELHA CERÂMICA OU DE CONCRETO, INCLUSO IÇAMENTO. AF_07/2019</t>
  </si>
  <si>
    <t>2.110,53</t>
  </si>
  <si>
    <t>FABRICAÇÃO E INSTALAÇÃO DE MEIA TESOURA DE MADEIRA NÃO APARELHADA, COM VÃO DE 11 M, PARA TELHA CERÂMICA OU DE CONCRETO, INCLUSO IÇAMENTO. AF_07/2019</t>
  </si>
  <si>
    <t>2.407,37</t>
  </si>
  <si>
    <t>FABRICAÇÃO E INSTALAÇÃO DE MEIA TESOURA DE MADEIRA NÃO APARELHADA, COM VÃO DE 12 M, PARA TELHA CERÂMICA OU DE CONCRETO, INCLUSO IÇAMENTO. AF_07/2019</t>
  </si>
  <si>
    <t>2.559,31</t>
  </si>
  <si>
    <t>FABRICAÇÃO E INSTALAÇÃO DE MEIA TESOURA DE MADEIRA NÃO APARELHADA, COM VÃO DE 3 M, PARA TELHA ONDULADA DE FIBROCIMENTO, ALUMÍNIO, PLÁSTICA OU TERMOACÚSTICA, INCLUSO IÇAMENTO. AF_07/2019</t>
  </si>
  <si>
    <t>703,59</t>
  </si>
  <si>
    <t>109,85</t>
  </si>
  <si>
    <t>FABRICAÇÃO E INSTALAÇÃO DE MEIA TESOURA DE MADEIRA NÃO APARELHADA, COM VÃO DE 4 M, PARA TELHA ONDULADA DE FIBROCIMENTO, ALUMÍNIO, PLÁSTICA OU TERMOACÚSTICA, INCLUSO IÇAMENTO. AF_07/2019</t>
  </si>
  <si>
    <t>940,85</t>
  </si>
  <si>
    <t>FABRICAÇÃO E INSTALAÇÃO DE MEIA TESOURA DE MADEIRA NÃO APARELHADA, COM VÃO DE 5 M, PARA TELHA ONDULADA DE FIBROCIMENTO, ALUMÍNIO, PLÁSTICA OU TERMOACÚSTICA, INCLUSO IÇAMENTO. AF_07/2019</t>
  </si>
  <si>
    <t>987,78</t>
  </si>
  <si>
    <t>FABRICAÇÃO E INSTALAÇÃO DE MEIA TESOURA DE MADEIRA NÃO APARELHADA, COM VÃO DE 6 M, PARA TELHA ONDULADA DE FIBROCIMENTO, ALUMÍNIO, PLÁSTICA OU TERMOACÚSTICA, INCLUSO IÇAMENTO. AF_07/2019</t>
  </si>
  <si>
    <t>1.157,25</t>
  </si>
  <si>
    <t>FABRICAÇÃO E INSTALAÇÃO DE MEIA TESOURA DE MADEIRA NÃO APARELHADA, COM VÃO DE 7 M, PARA TELHA ONDULADA DE FIBROCIMENTO, ALUMÍNIO, PLÁSTICA OU TERMOACÚSTICA, INCLUSO IÇAMENTO. AF_07/2019</t>
  </si>
  <si>
    <t>1.317,86</t>
  </si>
  <si>
    <t>FABRICAÇÃO E INSTALAÇÃO DE MEIA TESOURA DE MADEIRA NÃO APARELHADA, COM VÃO DE 8 M, PARA TELHA ONDULADA DE FIBROCIMENTO, ALUMÍNIO, PLÁSTICA OU TERMOACÚSTICA, INCLUSO IÇAMENTO. AF_07/2019</t>
  </si>
  <si>
    <t>1.796,69</t>
  </si>
  <si>
    <t>FABRICAÇÃO E INSTALAÇÃO DE MEIA TESOURA DE MADEIRA NÃO APARELHADA, COM VÃO DE 9 M, PARA TELHA ONDULADA DE FIBROCIMENTO, ALUMÍNIO, PLÁSTICA OU TERMOACÚSTICA, INCLUSO IÇAMENTO. AF_07/2019</t>
  </si>
  <si>
    <t>1.853,25</t>
  </si>
  <si>
    <t>FABRICAÇÃO E INSTALAÇÃO DE MEIA TESOURA DE MADEIRA NÃO APARELHADA, COM VÃO DE 10 M, PARA TELHA ONDULADA DE FIBROCIMENTO, ALUMÍNIO, PLÁSTICA OU TERMOACÚSTICA, INCLUSO IÇAMENTO. AF_07/2019</t>
  </si>
  <si>
    <t>1.977,85</t>
  </si>
  <si>
    <t>21,14</t>
  </si>
  <si>
    <t>FABRICAÇÃO E INSTALAÇÃO DE MEIA TESOURA DE MADEIRA NÃO APARELHADA, COM VÃO DE 11 M, PARA TELHA ONDULADA DE FIBROCIMENTO, ALUMÍNIO, PLÁSTICA OU TERMOACÚSTICA, INCLUSO IÇAMENTO. AF_07/2019</t>
  </si>
  <si>
    <t>2.212,47</t>
  </si>
  <si>
    <t>FABRICAÇÃO E INSTALAÇÃO DE MEIA TESOURA DE MADEIRA NÃO APARELHADA, COM VÃO DE 12 M, PARA TELHA ONDULADA DE FIBROCIMENTO, ALUMÍNIO, PLÁSTICA OU TERMOACÚSTICA, INCLUSO IÇAMENTO. AF_07/2019</t>
  </si>
  <si>
    <t>2.174,96</t>
  </si>
  <si>
    <t>FABRICAÇÃO E INSTALAÇÃO DE TESOURA (INTEIRA OU MEIA) EM AÇO, VÃOS MAIORES OU IGUAIS A 3,0 M E MENORES OU IGUAL A 6,0 M, INCLUSO IÇAMENTO. AF_07/2019</t>
  </si>
  <si>
    <t>8,59</t>
  </si>
  <si>
    <t>FABRICAÇÃO E INSTALAÇÃO DE TESOURA (INTEIRA OU MEIA) EM AÇO, VÃOS MAIORES QUE 6,0 M E MENORES QUE 12,0 M, INCLUSO IÇAMENTO. AF_07/2019</t>
  </si>
  <si>
    <t>FABRICAÇÃO E INSTALAÇÃO DE PONTALETES DE MADEIRA NÃO APARELHADA PARA TELHADOS COM ATÉ 2 ÁGUAS E COM TELHA ONDULADA DE FIBROCIMENTO, ALUMÍNIO OU PLÁSTICA EM EDIFÍCIO RESIDENCIAL TÉRREO, INCLUSO TRANSPORTE VERTICAL. AF_07/2019</t>
  </si>
  <si>
    <t>TELHAMENTO COM TELHA DE ENCAIXE, TIPO FRANCESA DE VIDRO, COM ATÉ 2 ÁGUAS, INCLUSO TRANSPORTE VERTICAL. AF_07/2019</t>
  </si>
  <si>
    <t>753,25</t>
  </si>
  <si>
    <t>DRENO SUBSUPERFICIAL (SEÇÃO 0,40 X 0,40 M), COM TUBO DE PEAD CORRUGADO PERFURADO, DN 100 MM, ENCHIMENTO COM AREIA. AF_07/2021</t>
  </si>
  <si>
    <t>17,67</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</si>
  <si>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AF_02/2021</t>
  </si>
  <si>
    <t>DRENO SUBSUPERFICIAL (SEÇÃO 0,40 X 0,40 M), COM TUBO DE CONCRETO SIMPLES POROSO, DN 200 MM, ENCHIMENTO COM AREIA. AF_07/2021</t>
  </si>
  <si>
    <t>27,85</t>
  </si>
  <si>
    <t>DRENO SUBSUPERFICIAL (SEÇÃO 0,40 X 0,40 M), CEGO, ENCHIMENTO DE BRITA, ENVOLVIDO COM MANTA GEOTÊXTIL. AF_07/2021</t>
  </si>
  <si>
    <t>39,33</t>
  </si>
  <si>
    <t>35,97</t>
  </si>
  <si>
    <t>DRENO SUBSUPERFICIAL (SEÇÃO 0,40 X 0,40 M), CEGO, ENCHIMENTO DE BRITA. AF_07/2021</t>
  </si>
  <si>
    <t>DRENO SUBSUPERFICIAL (SEÇÃO 0,40 X 0,40 M), COM TUBO DE PEAD CORRUGADO PERFURADO, DN 100 MM, ENCHIMENTO COM BRITA, ENVOLVIDO COM MANTA GEOTÊXTIL. AF_07/2021</t>
  </si>
  <si>
    <t>DRENO SUBSUPERFICIAL (SEÇÃO 0,40 X 0,40 M), COM TUBO DE CONCRETO SIMPLES POROSO, DN 200 MM, ENCHIMENTO COM BRITA, ENVOLVIDO COM MANTA GEOTÊXTIL. AF_07/2021</t>
  </si>
  <si>
    <t>67,37</t>
  </si>
  <si>
    <t>DRENO PROFUNDO (SEÇÃO 0,50 X 1,50 M), COM TUBO DE PEAD CORRUGADO PERFURADO, DN 100 MM, ENCHIMENTO COM AREIA, COM SELO DE ARGILA. AF_07/2021</t>
  </si>
  <si>
    <t>82,33</t>
  </si>
  <si>
    <t>DRENO PROFUNDO (SEÇÃO 0,50 X 1,50 M), COM TUBO DE CONCRETO SIMPLES POROSO, DN 200 MM, ENCHIMENTO COM AREIA, COM SELO DE ARGILA. AF_07/2021</t>
  </si>
  <si>
    <t>117,05</t>
  </si>
  <si>
    <t>DRENO PROFUNDO (SEÇÃO 0,50 X 1,50 M), COM TUBO DE PEAD CORRUGADO PERFURADO, DN 100 MM, ENCHIMENTO COM AREIA. AF_07/2021</t>
  </si>
  <si>
    <t>88,78</t>
  </si>
  <si>
    <t>78,77</t>
  </si>
  <si>
    <t>DRENO PROFUNDO (SEÇÃO 0,50 X 1,50 M), COM TUBO DE CONCRETO SIMPLES POROSO, DN 200 MM, ENCHIMENTO COM AREIA. AF_07/2021</t>
  </si>
  <si>
    <t>109,80</t>
  </si>
  <si>
    <t>94,74</t>
  </si>
  <si>
    <t>6,62</t>
  </si>
  <si>
    <t>DRENO PROFUNDO (SEÇÃO 0,50 X 1,50 M), CEGO, ENCHIMENTO DE BRITA, ENVOLVIDO COM MANTA GEOTÊXTIL, COM SELO DE ARGILA. AF_07/2021</t>
  </si>
  <si>
    <t>112,48</t>
  </si>
  <si>
    <t>41,30</t>
  </si>
  <si>
    <t>DRENO PROFUNDO (SEÇÃO 0,50 X 1,50 M), CEGO, ENCHIMENTO DE BRITA, ENVOLVIDO COM MANTA GEOTÊXTIL. AF_07/2021</t>
  </si>
  <si>
    <t>120,79</t>
  </si>
  <si>
    <t>DRENO PROFUNDO (SEÇÃO 0,50 X 1,50 M), COM TUBO DE PEAD CORRUGADO PERFURADO, DN 100 MM, ENCHIMENTO COM BRITA, ENVOLVIDO COM MANTA GEOTÊXTIL, COM SELO DE ARGILA. AF_07/2021</t>
  </si>
  <si>
    <t>123,96</t>
  </si>
  <si>
    <t>DRENO PROFUNDO (SEÇÃO 0,50 X 1,50 M), COM TUBO DE CONCRETO SIMPLES POROSO, DN 200 MM, ENCHIMENTO COM BRITA, ENVOLVIDO COM MANTA GEOTÊXTIL, COM SELO DE ARGILA. AF_07/2021</t>
  </si>
  <si>
    <t>148,63</t>
  </si>
  <si>
    <t>DRENO PROFUNDO (SEÇÃO 0,50 X 1,50 M), COM TUBO DE PEAD CORRUGADO PERFURADO, DN 100 MM, ENCHIMENTO COM BRITA, ENVOLVIDO COM MANTA GEOTÊXTIL. AF_07/2021</t>
  </si>
  <si>
    <t>132,26</t>
  </si>
  <si>
    <t>DRENO PROFUNDO (SEÇÃO 0,50 X 1,50 M), COM TUBO DE CONCRETO SIMPLES POROSO, DN 200 MM, ENCHIMENTO COM BRITA, ENVOLVIDO COM MANTA GEOTÊXTIL. AF_07/2021</t>
  </si>
  <si>
    <t>153,23</t>
  </si>
  <si>
    <t>DRENO ESPINHA DE PEIXE (SEÇÃO (0,40 X 0,40 M), COM TUBO DE PEAD CORRUGADO PERFURADO, DN 100 MM, ENCHIMENTO COM AREIA, INCLUSIVE CONEXÕES. AF_07/2021</t>
  </si>
  <si>
    <t>33,35</t>
  </si>
  <si>
    <t>28,27</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</si>
  <si>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</si>
  <si>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</si>
  <si>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</si>
  <si>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89,44</t>
  </si>
  <si>
    <t>TUBO DE PEAD CORRUGADO PERFURADO, DN 100 MM, PARA DRENO - FORNECIMENTO E ASSENTAMENTO. AF_07/2021</t>
  </si>
  <si>
    <t>11,34</t>
  </si>
  <si>
    <t>TUBO DE PVC CORRUGADO FLEXÍVEL PERFURADO, DN 100 MM, PARA DRENO - FORNECIMENTO E ASSENTAMENTO. AF_07/2021</t>
  </si>
  <si>
    <t>TUBO DE CONCRETO SIMPLES POROSO, DN 200 MM, PARA DRENO - FORNECIMENTO E ASSENTAMENTO. AF_07/2021</t>
  </si>
  <si>
    <t>31,48</t>
  </si>
  <si>
    <t>LUVA DE PVC, SÉRIE NORMAL, PARA ESGOTO PREDIAL, DN 100 MM, INSTALADA EM DRENO  - FORNECIMENTO E INSTALAÇÃO. AF_07/2021</t>
  </si>
  <si>
    <t>JUNÇÃO SIMPLES DE PVC, 45 GRAUS, SÉRIE NORMAL, PARA ESGOTO PREDIAL, DN 100 MM, INSTALADA EM DRENO - FORNECIMENTO E INSTALAÇÃO. AF_07/2021</t>
  </si>
  <si>
    <t>44,74</t>
  </si>
  <si>
    <t>JUNÇÃO DUPLA DE PVC, SÉRIE NORMAL, PARA ESGOTO PREDIAL, DN 100 X 100 X 100 MM, INSTALADA EM DRENO  - FORNECIMENTO E INSTALAÇÃO. AF_07/2021</t>
  </si>
  <si>
    <t>GEOTÊXTIL NÃO TECIDO 100% POLIÉSTER, RESISTÊNCIA A TRAÇÃO DE 9 KN/M (RT - 9), INSTALADO EM DRENO - FORNECIMENTO E INSTALAÇÃO.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</si>
  <si>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</si>
  <si>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</si>
  <si>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26,52</t>
  </si>
  <si>
    <t>26,24</t>
  </si>
  <si>
    <t>ENCHIMENTO DE AREIA PARA DRENO, LANÇAMENTO MECANIZADO. AF_07/2021</t>
  </si>
  <si>
    <t>101,71</t>
  </si>
  <si>
    <t>ENCHIMENTO DE BRITA PARA DRENO, LANÇAMENTO MECANIZADO. AF_07/2021</t>
  </si>
  <si>
    <t>103,74</t>
  </si>
  <si>
    <t>ENCHIMENTO DE AREIA PARA DRENO, LANÇAMENTO MANUAL. AF_07/2021</t>
  </si>
  <si>
    <t>107,95</t>
  </si>
  <si>
    <t>91,34</t>
  </si>
  <si>
    <t>ENCHIMENTO DE BRITA PARA DRENO, LANÇAMENTO MANUAL.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</si>
  <si>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</si>
  <si>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</si>
  <si>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46,17</t>
  </si>
  <si>
    <t>DRENO BARBACÃ, DN 100 MM, COM MATERIAL DRENANTE. AF_07/2021</t>
  </si>
  <si>
    <t>DRENO BARBACÃ, DN 75 MM, COM MATERIAL DRENANTE. AF_07/2021</t>
  </si>
  <si>
    <t>DRENO BARBACÃ, DN 50 MM, COM MATERIAL DRENANTE. AF_07/2021</t>
  </si>
  <si>
    <t>MURO DE GABIÃO, ENCHIMENTO COM PEDRA DE MÃO TIPO RACHÃO, DE GRAVIDADE, COM GAIOLAS DE COMPRIMENTO IGUAL A 2 M, PARA MUROS COM ALTURA MENOR OU IGUAL A 4 M  FORNECIMENTO E EXECUÇÃO. AF_12/2015</t>
  </si>
  <si>
    <t>499,09</t>
  </si>
  <si>
    <t>73,37</t>
  </si>
  <si>
    <t>MURO DE GABIÃO, ENCHIMENTO COM PEDRA DE MÃO TIPO RACHÃO, DE GRAVIDADE, COM GAIOLAS DE COMPRIMENTO IGUAL A 5 M, PARA MUROS COM ALTURA MENOR OU IGUAL A 4 M  FORNECIMENTO E EXECUÇÃO. AF_12/2015</t>
  </si>
  <si>
    <t>486,57</t>
  </si>
  <si>
    <t>17,52</t>
  </si>
  <si>
    <t>MURO DE GABIÃO, ENCHIMENTO COM PEDRA DE MÃO TIPO RACHÃO, DE GRAVIDADE, COM GAIOLAS DE COMPRIMENTO IGUAL A 2 M, PARA MUROS COM ALTURA MAIOR QUE 4 M E MENOR OU IGUAL A 6 M  FORNECIMENTO E EXECUÇÃO. AF_12/2015</t>
  </si>
  <si>
    <t>619,09</t>
  </si>
  <si>
    <t>27,90</t>
  </si>
  <si>
    <t>MURO DE GABIÃO, ENCHIMENTO COM PEDRA DE MÃO TIPO RACHÃO, DE GRAVIDADE, COM GAIOLAS DE COMPRIMENTO IGUAL A 5 M, PARA MUROS COM ALTURA MAIOR QUE 4 M E MENOR OU IGUAL A 6 M   FORNECIMENTO E EXECUÇÃO. AF_12/2015</t>
  </si>
  <si>
    <t>574,72</t>
  </si>
  <si>
    <t>25,61</t>
  </si>
  <si>
    <t>MURO DE GABIÃO, ENCHIMENTO COM PEDRA DE MÃO TIPO RACHÃO, DE GRAVIDADE, COM GAIOLAS DE COMPRIMENTO IGUAL A 2 M, PARA MUROS COM ALTURA MAIOR QUE 6 M E MENOR OU IGUAL A 10 M   FORNECIMENTO E EXECUÇÃO. AF_12/2015</t>
  </si>
  <si>
    <t>687,46</t>
  </si>
  <si>
    <t>MURO DE GABIÃO, ENCHIMENTO COM PEDRA DE MÃO TIPO RACHÃO, DE GRAVIDADE, COM GAIOLAS DE COMPRIMENTO IGUAL A 5 M, PARA MUROS COM ALTURA MAIOR QUE 6 M E MENOR OU IGUAL A 10 M FORNECIMENTO E EXECUÇÃO. AF_12/2015</t>
  </si>
  <si>
    <t>625,21</t>
  </si>
  <si>
    <t>22,44</t>
  </si>
  <si>
    <t>MURO DE GABIÃO, ENCHIMENTO COM PEDRA DE MÃO TIPO RACHÃO, COM SOLO REFORÇADO, PARA MUROS COM ALTURA MENOR OU IGUAL A 4 M   FORNECIMENTO E EXECUÇÃO. AF_12/2015</t>
  </si>
  <si>
    <t>719,87</t>
  </si>
  <si>
    <t>13,68</t>
  </si>
  <si>
    <t>MURO DE GABIÃO, ENCHIMENTO COM PEDRA DE MÃO TIPO RACHÃO, COM SOLO REFORÇADO, PARA MUROS COM ALTURA MAIOR QUE 4 M E MENOR OU IGUAL A 12 M   FORNECIMENTO E EXECUÇÃO. AF_12/2015</t>
  </si>
  <si>
    <t>1.241,63</t>
  </si>
  <si>
    <t>52,88</t>
  </si>
  <si>
    <t>78,47</t>
  </si>
  <si>
    <t>MURO DE GABIÃO, ENCHIMENTO COM PEDRA DE MÃO TIPO RACHÃO, COM SOLO REFORÇADO, PARA MUROS COM ALTURA MAIOR QUE 12 M E MENOR OU IGUAL A 20 M    FORNECIMENTO E EXECUÇÃO. AF_12/2015</t>
  </si>
  <si>
    <t>1.545,01</t>
  </si>
  <si>
    <t>35,90</t>
  </si>
  <si>
    <t>MURO DE GABIÃO, ENCHIMENTO COM PEDRA DE MÃO TIPO RACHÃO, COM SOLO REFORÇADO, PARA MUROS COM ALTURA MAIOR QUE 20 M E MENOR OU IGUAL A 28 M   FORNECIMENTO E EXECUÇÃO. AF_12/2015</t>
  </si>
  <si>
    <t>1.847,31</t>
  </si>
  <si>
    <t>40,53</t>
  </si>
  <si>
    <t>MURO DE GABIÃO, ENCHIMENTO COM RESÍDUO DE CONSTRUÇÃO E DEMOLIÇÃO, DE GRAVIDADE, COM GAIOLA TRAPEZOIDAL DE COMPRIMENTO IGUAL A 2 M, PARA MUROS COM ALTURA MENOR OU IGUAL A 2 M   FORNECIMENTO E EXECUÇÃO. AF_12/2015</t>
  </si>
  <si>
    <t>474,27</t>
  </si>
  <si>
    <t>9,21</t>
  </si>
  <si>
    <t>47,45</t>
  </si>
  <si>
    <t>15,96</t>
  </si>
  <si>
    <t>MURO DE GABIÃO, ENCHIMENTO COM RESÍDUO DE CONSTRUÇÃO E DEMOLIÇÃO, DE GRAVIDADE, COM GAIOLA TRAPEZOIDAL DE COMPRIMENTO IGUAL A 2 M, PARA MUROS COM ALTURA MAIOR QUE 2 M E MENOR OU IGUAL A 4 M    FORNECIMENTO E EXECUÇÃO. AF_12/2015</t>
  </si>
  <si>
    <t>433,26</t>
  </si>
  <si>
    <t>PROTEÇÃO SUPERFICIAL DE CANAL EM GABIÃO TIPO COLCHÃO, ALTURA DE 17 CENTÍMETROS, ENCHIMENTO COM PEDRA DE MÃO TIPO RACHÃO - FORNECIMENTO E EXECUÇÃO. AF_12/2015</t>
  </si>
  <si>
    <t>184,17</t>
  </si>
  <si>
    <t>PROTEÇÃO SUPERFICIAL DE CANAL EM GABIÃO TIPO COLCHÃO, ALTURA DE 23 CENTÍMETROS, ENCHIMENTO COM PEDRA DE MÃO TIPO RACHÃO - FORNECIMENTO E EXECUÇÃO. AF_12/2015</t>
  </si>
  <si>
    <t>208,73</t>
  </si>
  <si>
    <t>PROTEÇÃO SUPERFICIAL DE CANAL EM GABIÃO TIPO COLCHÃO, ALTURA DE 30 CENTÍMETROS, ENCHIMENTO COM PEDRA DE MÃO TIPO RACHÃO - FORNECIMENTO E EXECUÇÃO. AF_12/2015</t>
  </si>
  <si>
    <t>238,60</t>
  </si>
  <si>
    <t>33,99</t>
  </si>
  <si>
    <t>PROTEÇÃO SUPERFICIAL DE CANAL EM GABIÃO TIPO SACO, DIÂMETRO DE 65 CENTÍMETROS, ENCHIMENTO MANUAL COM PEDRA DE MÃO TIPO RACHÃO - FORNECIMENTO E EXECUÇÃO. AF_12/2015</t>
  </si>
  <si>
    <t>572,34</t>
  </si>
  <si>
    <t>EXECUÇÃO DE REVESTIMENTO DE CONCRETO PROJETADO COM ESPESSURA DE 7 CM, ARMADO COM TELA, INCLINAÇÃO MENOR QUE 90°, APLICAÇÃO CONTÍNUA, UTILIZANDO EQUIPAMENTO DE PROJEÇÃO COM 6 M³/H DE CAPACIDADE. AF_01/2016</t>
  </si>
  <si>
    <t>110,67</t>
  </si>
  <si>
    <t>OPERADOR DE BETONEIRA ESTACIONÁRIA/MISTURADOR COM ENCARGOS COMPLEMENTARES</t>
  </si>
  <si>
    <t>TUBO PVC, SÉRIE R, ÁGUA PLUVIAL, DN 50 MM, FORNECIDO E INSTALADO EM RAMAL DE ENCAMINHAMENTO. AF_12/2014</t>
  </si>
  <si>
    <t>25,53</t>
  </si>
  <si>
    <t>7,31</t>
  </si>
  <si>
    <t>EXECUÇÃO DE REVESTIMENTO DE CONCRETO PROJETADO COM ESPESSURA DE 10 CM, ARMADO COM TELA, INCLINAÇÃO MENOR QUE 90°, APLICAÇÃO CONTÍNUA, UTILIZANDO EQUIPAMENTO DE PROJEÇÃO COM 6 M³/H DE CAPACIDADE. AF_01/2016</t>
  </si>
  <si>
    <t>121,28</t>
  </si>
  <si>
    <t>EXECUÇÃO DE REVESTIMENTO DE CONCRETO PROJETADO COM ESPESSURA DE 7 CM, ARMADO COM TELA, INCLINAÇÃO DE 90°, APLICAÇÃO CONTÍNUA, UTILIZANDO EQUIPAMENTO DE PROJEÇÃO COM 6 M³/H DE CAPACIDADE. AF_01/2016</t>
  </si>
  <si>
    <t>139,14</t>
  </si>
  <si>
    <t>5,97</t>
  </si>
  <si>
    <t>EXECUÇÃO DE REVESTIMENTO DE CONCRETO PROJETADO COM ESPESSURA DE 10 CM, ARMADO COM TELA, INCLINAÇÃO DE 90°, APLICAÇÃO CONTÍNUA, UTILIZANDO EQUIPAMENTO DE PROJEÇÃO COM 6 M³/H DE CAPACIDADE. AF_01/2016</t>
  </si>
  <si>
    <t>149,70</t>
  </si>
  <si>
    <t>32,25</t>
  </si>
  <si>
    <t>17,58</t>
  </si>
  <si>
    <t>EXECUÇÃO DE REVESTIMENTO DE CONCRETO PROJETADO COM ESPESSURA DE 7 CM, ARMADO COM TELA, INCLINAÇÃO MENOR QUE 90°, APLICAÇÃO CONTÍNUA, UTILIZANDO EQUIPAMENTO DE PROJEÇÃO COM 3 M³/H DE CAPACIDADE. AF_01/2016</t>
  </si>
  <si>
    <t>94,33</t>
  </si>
  <si>
    <t>EXECUÇÃO DE REVESTIMENTO DE CONCRETO PROJETADO COM ESPESSURA DE 10 CM, ARMADO COM TELA, INCLINAÇÃO MENOR QUE 90°, APLICAÇÃO CONTÍNUA, UTILIZANDO EQUIPAMENTO DE PROJEÇÃO COM 3 M³/H DE CAPACIDADE. AF_01/2016</t>
  </si>
  <si>
    <t>131,63</t>
  </si>
  <si>
    <t>EXECUÇÃO DE REVESTIMENTO DE CONCRETO PROJETADO COM ESPESSURA DE 7 CM, ARMADO COM TELA, INCLINAÇÃO DE 90°, APLICAÇÃO CONTÍNUA, UTILIZANDO EQUIPAMENTO DE PROJEÇÃO COM 3 M³/H DE CAPACIDADE. AF_01/2016</t>
  </si>
  <si>
    <t>149,85</t>
  </si>
  <si>
    <t>22,10</t>
  </si>
  <si>
    <t>EXECUÇÃO DE REVESTIMENTO DE CONCRETO PROJETADO COM ESPESSURA DE 10 CM, ARMADO COM TELA, INCLINAÇÃO DE 90°, APLICAÇÃO CONTÍNUA, UTILIZANDO EQUIPAMENTO DE PROJEÇÃO COM 3 M³/H DE CAPACIDADE. AF_01/2016</t>
  </si>
  <si>
    <t>161,45</t>
  </si>
  <si>
    <t>22,97</t>
  </si>
  <si>
    <t>EXECUÇÃO DE REVESTIMENTO DE CONCRETO PROJETADO COM ESPESSURA DE 7 CM, ARMADO COM FIBRAS DE AÇO, INCLINAÇÃO MENOR QUE 90°, APLICAÇÃO CONTÍNUA, UTILIZANDO EQUIPAMENTO DE PROJEÇÃO COM 6 M³/H DE CAPACIDADE. AF_01/2016</t>
  </si>
  <si>
    <t>108,30</t>
  </si>
  <si>
    <t>9,01</t>
  </si>
  <si>
    <t>EXECUÇÃO DE REVESTIMENTO DE CONCRETO PROJETADO COM ESPESSURA DE 10 CM, ARMADO COM FIBRAS DE AÇO, INCLINAÇÃO MENOR QUE 90°, APLICAÇÃO CONTÍNUA, UTILIZANDO EQUIPAMENTO DE PROJEÇÃO COM 6 M³/H DE CAPACIDADE. AF_01/2016</t>
  </si>
  <si>
    <t>127,44</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</si>
  <si>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</si>
  <si>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</si>
  <si>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131,56</t>
  </si>
  <si>
    <t>EXECUÇÃO DE REVESTIMENTO DE CONCRETO PROJETADO COM ESPESSURA DE 7 CM, ARMADO COM FIBRAS DE AÇO, INCLINAÇÃO MENOR QUE 90°, APLICAÇÃO CONTÍNUA, UTILIZANDO EQUIPAMENTO DE PROJEÇÃO COM 3 M³/H DE CAPACIDADE. AF_01/2016</t>
  </si>
  <si>
    <t>118,94</t>
  </si>
  <si>
    <t>EXECUÇÃO DE REVESTIMENTO DE CONCRETO PROJETADO COM ESPESSURA DE 10 CM, ARMADO COM FIBRAS DE AÇO, INCLINAÇÃO MENOR QUE 90°, APLICAÇÃO CONTÍNUA, UTILIZANDO EQUIPAMENTO DE PROJEÇÃO COM 3 M³/H DE CAPACIDADE. AF_01/2016</t>
  </si>
  <si>
    <t>138,95</t>
  </si>
  <si>
    <t>11,57</t>
  </si>
  <si>
    <t>EXECUÇÃO DE REVESTIMENTO DE CONCRETO PROJETADO COM ESPESSURA DE 7 CM, ARMADO COM FIBRAS DE AÇO, INCLINAÇÃO DE 90°, APLICAÇÃO CONTÍNUA, UTILIZANDO EQUIPAMENTO DE PROJEÇÃO COM 3 M³/H DE CAPACIDADE. AF_01/2016</t>
  </si>
  <si>
    <t>126,34</t>
  </si>
  <si>
    <t>EXECUÇÃO DE REVESTIMENTO DE CONCRETO PROJETADO COM ESPESSURA DE 10 CM, ARMADO COM FIBRAS DE AÇO, INCLINAÇÃO DE 90°, APLICAÇÃO CONTÍNUA, UTILIZANDO EQUIPAMENTO DE PROJEÇÃO COM 3 M³/H DE CAPACIDADE. AF_01/2016</t>
  </si>
  <si>
    <t>146,12</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</si>
  <si>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</si>
  <si>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</si>
  <si>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129,28</t>
  </si>
  <si>
    <t>103,81</t>
  </si>
  <si>
    <t>EXECUÇÃO DE REVESTIMENTO DE CONCRETO PROJETADO COM ESPESSURA DE 7 CM, ARMADO COM TELA, INCLINAÇÃO DE 90°, APLICAÇÃO DESCONTÍNUA, UTILIZANDO EQUIPAMENTO DE PROJEÇÃO COM 6 M³/H DE CAPACIDADE. AF_01/2016</t>
  </si>
  <si>
    <t>147,87</t>
  </si>
  <si>
    <t>36,81</t>
  </si>
  <si>
    <t>6,08</t>
  </si>
  <si>
    <t>EXECUÇÃO DE REVESTIMENTO DE CONCRETO PROJETADO COM ESPESSURA DE 10 CM, ARMADO COM TELA, INCLINAÇÃO DE 90°, APLICAÇÃO DESCONTÍNUA, UTILIZANDO EQUIPAMENTO DE PROJEÇÃO COM 6 M³/H DE CAPACIDADE. AF_01/2016</t>
  </si>
  <si>
    <t>158,83</t>
  </si>
  <si>
    <t>EXECUÇÃO DE REVESTIMENTO DE CONCRETO PROJETADO COM ESPESSURA DE 7 CM, ARMADO COM TELA, INCLINAÇÃO MENOR QUE 90°, APLICAÇÃO DESCONTÍNUA, UTILIZANDO EQUIPAMENTO DE PROJEÇÃO COM 3 M³/H DE CAPACIDADE. AF_01/2016</t>
  </si>
  <si>
    <t>126,24</t>
  </si>
  <si>
    <t>EXECUÇÃO DE REVESTIMENTO DE CONCRETO PROJETADO COM ESPESSURA DE 10 CM, ARMADO COM TELA, INCLINAÇÃO MENOR QUE 90°, APLICAÇÃO DESCONTÍNUA, UTILIZANDO EQUIPAMENTO DE PROJEÇÃO COM 3 M³/H DE CAPACIDADE. AF_01/2016</t>
  </si>
  <si>
    <t>138,24</t>
  </si>
  <si>
    <t>EXECUÇÃO DE REVESTIMENTO DE CONCRETO PROJETADO COM ESPESSURA DE 7 CM, ARMADO COM TELA, INCLINAÇÃO DE 90°, APLICAÇÃO DESCONTÍNUA, UTILIZANDO EQUIPAMENTO DE PROJEÇÃO COM 3 M³/H DE CAPACIDADE. AF_01/2016</t>
  </si>
  <si>
    <t>156,72</t>
  </si>
  <si>
    <t>10,33</t>
  </si>
  <si>
    <t>EXECUÇÃO DE REVESTIMENTO DE CONCRETO PROJETADO COM ESPESSURA DE 10 CM, ARMADO COM TELA, INCLINAÇÃO DE 90°, APLICAÇÃO DESCONTÍNUA, UTILIZANDO EQUIPAMENTO DE PROJEÇÃO COM 3 M³/H DE CAPACIDADE. AF_01/2016</t>
  </si>
  <si>
    <t>168,94</t>
  </si>
  <si>
    <t>EXECUÇÃO DE REVESTIMENTO DE CONCRETO PROJETADO COM ESPESSURA DE 7 CM, ARMADO COM FIBRAS DE AÇO, INCLINAÇÃO MENOR QUE 90°, APLICAÇÃO DESCONTÍNUA, UTILIZANDO EQUIPAMENTO DE PROJEÇÃO COM 6 M³/H DE CAPACIDADE. AF_01/2016</t>
  </si>
  <si>
    <t>112,47</t>
  </si>
  <si>
    <t>EXECUÇÃO DE REVESTIMENTO DE CONCRETO PROJETADO COM ESPESSURA DE 10 CM, ARMADO COM FIBRAS DE AÇO, INCLINAÇÃO MENOR QUE 90°, APLICAÇÃO DESCONTÍNUA, UTILIZANDO EQUIPAMENTO DE PROJEÇÃO COM 6 M³/H DE CAPACIDADE. AF_01/2016</t>
  </si>
  <si>
    <t>131,93</t>
  </si>
  <si>
    <t>EXECUÇÃO DE REVESTIMENTO DE CONCRETO PROJETADO COM ESPESSURA DE 7 CM, ARMADO COM FIBRAS DE AÇO, INCLINAÇÃO DE 90°, APLICAÇÃO DESCONTÍNUA, UTILIZANDO EQUIPAMENTO DE PROJEÇÃO COM 6 M³/H DE CAPACIDADE. AF_01/2016</t>
  </si>
  <si>
    <t>114,72</t>
  </si>
  <si>
    <t>13,63</t>
  </si>
  <si>
    <t>96,18</t>
  </si>
  <si>
    <t>EXECUÇÃO DE REVESTIMENTO DE CONCRETO PROJETADO COM ESPESSURA DE 10 CM, ARMADO COM FIBRAS DE AÇO, INCLINAÇÃO DE 90°, APLICAÇÃO DESCONTÍNUA, UTILIZANDO EQUIPAMENTO DE PROJEÇÃO COM 6 M³/H DE CAPACIDADE. AF_01/2016</t>
  </si>
  <si>
    <t>134,04</t>
  </si>
  <si>
    <t>8,25</t>
  </si>
  <si>
    <t>EXECUÇÃO DE REVESTIMENTO DE CONCRETO PROJETADO COM ESPESSURA DE 7 CM, ARMADO COM FIBRAS DE AÇO, INCLINAÇÃO MENOR QUE 90°, APLICAÇÃO DESCONTÍNUA, UTILIZANDO EQUIPAMENTO DE PROJEÇÃO COM 3 M³/H DE CAPACIDADE. AF_01/2016</t>
  </si>
  <si>
    <t>122,88</t>
  </si>
  <si>
    <t>19,50</t>
  </si>
  <si>
    <t>EXECUÇÃO DE REVESTIMENTO DE CONCRETO PROJETADO COM ESPESSURA DE 10 CM, ARMADO COM FIBRAS DE AÇO, INCLINAÇÃO MENOR QUE 90°, APLICAÇÃO DESCONTÍNUA, UTILIZANDO EQUIPAMENTO DE PROJEÇÃO COM 3 M³/H DE CAPACIDADE. AF_01/2016</t>
  </si>
  <si>
    <t>143,25</t>
  </si>
  <si>
    <t>EXECUÇÃO DE REVESTIMENTO DE CONCRETO PROJETADO COM ESPESSURA DE 7 CM, ARMADO COM FIBRAS DE AÇO, INCLINAÇÃO DE 90°, APLICAÇÃO DESCONTÍNUA, UTILIZANDO EQUIPAMENTO DE PROJEÇÃO COM 3 M³/H DE CAPACIDADE. AF_01/2016</t>
  </si>
  <si>
    <t>128,78</t>
  </si>
  <si>
    <t>3,88</t>
  </si>
  <si>
    <t>EXECUÇÃO DE REVESTIMENTO DE CONCRETO PROJETADO COM ESPESSURA DE 10 CM, ARMADO COM FIBRAS DE AÇO, INCLINAÇÃO DE 90°, APLICAÇÃO DESCONTÍNUA, UTILIZANDO EQUIPAMENTO DE PROJEÇÃO COM 3 M³/H DE CAPACIDADE. AF_01/2016</t>
  </si>
  <si>
    <t>149,09</t>
  </si>
  <si>
    <t>25,22</t>
  </si>
  <si>
    <t>EXECUÇÃO DE GRAMPO PARA SOLO GRAMPEADO COM COMPRIMENTO MENOR OU IGUAL A 4 M, DIÂMETRO DE 10 CM, PERFURAÇÃO COM EQUIPAMENTO MANUAL E ARMADURA COM DIÂMETRO DE 16 MM. AF_05/2016</t>
  </si>
  <si>
    <t>182,14</t>
  </si>
  <si>
    <t>25,55</t>
  </si>
  <si>
    <t>SERVIÇOS TÉCNICOS ESPECIALIZADOS PARA ACOMPANHAMENTO DE EXECUÇÃO DE FUNDAÇÕES PROFUNDAS E ESTRUTURAS DE CONTENÇÃO</t>
  </si>
  <si>
    <t>111,24</t>
  </si>
  <si>
    <t>PINTURA COM TINTA ALQUÍDICA DE FUNDO E ACABAMENTO (ESMALTE SINTÉTICO GRAFITE) APLICADA A ROLO OU PINCEL SOBRE SUPERFÍCIES METÁLICAS (EXCETO PERFIL) EXECUTADO EM OBRA (POR DEMÃO). AF_01/2020</t>
  </si>
  <si>
    <t>18,30</t>
  </si>
  <si>
    <t>CARGA, MANOBRA E DESCARGA DE ENTULHO EM CAMINHÃO BASCULANTE 6 M³ - CARGA COM ESCAVADEIRA HIDRÁULICA  (CAÇAMBA DE 0,80 M³ / 111 HP) E DESCARGA LIVRE (UNIDADE: M3). AF_07/2020</t>
  </si>
  <si>
    <t>EXECUÇÃO DE GRAMPO PARA SOLO GRAMPEADO COM COMPRIMENTO MAIOR QUE 4 M E MENOR OU IGUAL A 6 M, DIÂMETRO DE 10 CM, PERFURAÇÃO COM EQUIPAMENTO MANUAL E ARMADURA COM DIÂMETRO DE 16 MM. AF_05/2016</t>
  </si>
  <si>
    <t>171,08</t>
  </si>
  <si>
    <t>13,43</t>
  </si>
  <si>
    <t>20,78</t>
  </si>
  <si>
    <t>27,96</t>
  </si>
  <si>
    <t>EXECUÇÃO DE GRAMPO PARA SOLO GRAMPEADO COM COMPRIMENTO MAIOR QUE 6 M E MENOR OU IGUAL A 8 M, DIÂMETRO DE 10 CM, PERFURAÇÃO COM EQUIPAMENTO MANUAL E ARMADURA COM DIÂMETRO DE 16 MM. AF_05/2016</t>
  </si>
  <si>
    <t>164,42</t>
  </si>
  <si>
    <t>10,22</t>
  </si>
  <si>
    <t>25,98</t>
  </si>
  <si>
    <t>EXECUÇÃO DE GRAMPO PARA SOLO GRAMPEADO COM COMPRIMENTO MAIOR QUE 8 M E MENOR OU IGUAL A 10 M, DIÂMETRO DE 10 CM, PERFURAÇÃO COM EQUIPAMENTO MANUAL E ARMADURA COM DIÂMETRO DE 16 MM. AF_05/2016</t>
  </si>
  <si>
    <t>159,71</t>
  </si>
  <si>
    <t>19,20</t>
  </si>
  <si>
    <t>0,30</t>
  </si>
  <si>
    <t>EXECUÇÃO DE GRAMPO PARA SOLO GRAMPEADO COM COMPRIMENTO MAIOR QUE 10 M, DIÂMETRO DE 10 CM, PERFURAÇÃO COM EQUIPAMENTO MANUAL E ARMADURA COM DIÂMETRO DE 16 MM. AF_05/2016</t>
  </si>
  <si>
    <t>155,95</t>
  </si>
  <si>
    <t>18,91</t>
  </si>
  <si>
    <t>9,15</t>
  </si>
  <si>
    <t>EXECUÇÃO DE GRAMPO PARA SOLO GRAMPEADO COM COMPRIMENTO MENOR OU IGUAL A 4 M, DIÂMETRO DE 10 CM, PERFURAÇÃO COM EQUIPAMENTO MANUAL E ARMADURA COM DIÂMETRO DE 20 MM. AF_05/2016</t>
  </si>
  <si>
    <t>199,73</t>
  </si>
  <si>
    <t>EXECUÇÃO DE GRAMPO PARA SOLO GRAMPEADO COM COMPRIMENTO MAIOR QUE 4 M E MENOR OU IGUAL A 6 M, DIÂMETRO DE 10 CM, PERFURAÇÃO COM EQUIPAMENTO MANUAL E ARMADURA COM DIÂMETRO DE 20 MM. AF_05/2016</t>
  </si>
  <si>
    <t>187,92</t>
  </si>
  <si>
    <t>EXECUÇÃO DE GRAMPO PARA SOLO GRAMPEADO COM COMPRIMENTO MAIOR QUE 6 M E MENOR OU IGUAL A 8 M, DIÂMETRO DE 10 CM, PERFURAÇÃO COM EQUIPAMENTO MANUAL E ARMADURA COM DIÂMETRO DE 20 MM. AF_05/2016</t>
  </si>
  <si>
    <t>180,90</t>
  </si>
  <si>
    <t>EXECUÇÃO DE GRAMPO PARA SOLO GRAMPEADO COM COMPRIMENTO MAIOR QUE 8 M E MENOR OU IGUAL A 10 M, DIÂMETRO DE 10 CM, PERFURAÇÃO COM EQUIPAMENTO MANUAL E ARMADURA COM DIÂMETRO DE 20 MM. AF_05/2016</t>
  </si>
  <si>
    <t>175,94</t>
  </si>
  <si>
    <t>107,93</t>
  </si>
  <si>
    <t>EXECUÇÃO DE GRAMPO PARA SOLO GRAMPEADO COM COMPRIMENTO MAIOR QUE 10 M, DIÂMETRO DE 10 CM, PERFURAÇÃO COM EQUIPAMENTO MANUAL E ARMADURA COM DIÂMETRO DE 20 MM. AF_05/2016</t>
  </si>
  <si>
    <t>45,45</t>
  </si>
  <si>
    <t>EXECUÇÃO DE GRAMPO PARA SOLO GRAMPEADO COM COMPRIMENTO MENOR OU IGUAL A 4 M, DIÂMETRO DE 7 CM, PERFURAÇÃO COM EQUIPAMENTO MANUAL E ARMADURA COM DIÂMETRO DE 16 MM. AF_05/2016</t>
  </si>
  <si>
    <t>171,02</t>
  </si>
  <si>
    <t>14,37</t>
  </si>
  <si>
    <t>12,22</t>
  </si>
  <si>
    <t>EXECUÇÃO DE GRAMPO PARA SOLO GRAMPEADO COM COMPRIMENTO MAIOR QUE 4 E MENOR OU IGUAL A 6 M, DIÂMETRO DE 7 CM, PERFURAÇÃO COM EQUIPAMENTO MANUAL E ARMADURA COM DIÂMETRO DE 16 MM. AF_05/2016</t>
  </si>
  <si>
    <t>159,98</t>
  </si>
  <si>
    <t>20,59</t>
  </si>
  <si>
    <t>12,88</t>
  </si>
  <si>
    <t>10,68</t>
  </si>
  <si>
    <t>26,86</t>
  </si>
  <si>
    <t>EXECUÇÃO DE GRAMPO PARA SOLO GRAMPEADO COM COMPRIMENTO MAIOR QUE 6 M E MENOR OU IGUAL A 8 M, DIÂMETRO DE 7 CM, PERFURAÇÃO COM EQUIPAMENTO MANUAL E ARMADURA COM DIÂMETRO DE 16 MM. AF_05/2016</t>
  </si>
  <si>
    <t>153,37</t>
  </si>
  <si>
    <t>20,01</t>
  </si>
  <si>
    <t>EXECUÇÃO DE GRAMPO PARA SOLO GRAMPEADO COM COMPRIMENTO MAIOR QUE 8 M E MENOR OU IGUAL A 10 M, DIÂMETRO DE 7 CM, PERFURAÇÃO COM EQUIPAMENTO MANUAL E ARMADURA COM DIÂMETRO DE 16 MM. AF_05/2016</t>
  </si>
  <si>
    <t>147,34</t>
  </si>
  <si>
    <t>19,41</t>
  </si>
  <si>
    <t>EXECUÇÃO DE GRAMPO PARA SOLO GRAMPEADO COM COMPRIMENTO MAIOR QUE 10 M, DIÂMETRO DE 7 CM, PERFURAÇÃO COM EQUIPAMENTO MANUAL E ARMADURA COM DIÂMETRO DE 16 MM. AF_05/2016</t>
  </si>
  <si>
    <t>144,93</t>
  </si>
  <si>
    <t>EXECUÇÃO DE GRAMPO PARA SOLO GRAMPEADO COM COMPRIMENTO MENOR OU IGUAL A 4 M, DIÂMETRO DE 7 CM, PERFURAÇÃO COM EQUIPAMENTO MANUAL E ARMADURA COM DIÂMETRO DE 20 MM. AF_05/2016</t>
  </si>
  <si>
    <t>188,59</t>
  </si>
  <si>
    <t>59,21</t>
  </si>
  <si>
    <t>EXECUÇÃO DE GRAMPO PARA SOLO GRAMPEADO COM COMPRIMENTO MAIOR QUE 4 E MENOR OU IGUAL A 6 M, DIÂMETRO DE 7 CM, PERFURAÇÃO COM EQUIPAMENTO MANUAL E ARMADURA COM DIÂMETRO DE 20 MM. AF_05/2016</t>
  </si>
  <si>
    <t>176,85</t>
  </si>
  <si>
    <t>EXECUÇÃO DE GRAMPO PARA SOLO GRAMPEADO COM COMPRIMENTO MAIOR QUE 6 M E MENOR OU IGUAL A 8 M, DIÂMETRO DE 7 CM, PERFURAÇÃO COM EQUIPAMENTO MANUAL E ARMADURA COM DIÂMETRO DE 20 MM. AF_05/2016</t>
  </si>
  <si>
    <t>169,82</t>
  </si>
  <si>
    <t>9,09</t>
  </si>
  <si>
    <t>EXECUÇÃO DE GRAMPO PARA SOLO GRAMPEADO COM COMPRIMENTO MAIOR QUE 8 MENOR OU IGUAL A 10 M, DIÂMETRO DE 7 CM, PERFURAÇÃO COM EQUIPAMENTO MANUAL E ARMADURA COM DIÂMETRO DE 20 MM. AF_05/2016</t>
  </si>
  <si>
    <t>164,93</t>
  </si>
  <si>
    <t>18,27</t>
  </si>
  <si>
    <t>EXECUÇÃO DE GRAMPO PARA SOLO GRAMPEADO COM COMPRIMENTO MAIOR QUE 10 M, DIÂMETRO DE 7 CM, PERFURAÇÃO COM EQUIPAMENTO MANUAL E ARMADURA COM DIÂMETRO DE 20 MM. AF_05/2016</t>
  </si>
  <si>
    <t>156,88</t>
  </si>
  <si>
    <t>EXECUÇÃO DE PROTEÇÃO DA CABEÇA DO TIRANTE COM USO DE FÔRMAS EM CHAPA COMPENSADA PLASTIFICADA DE MADEIRA E CONCRETO FCK =15 MPA. AF_07/2016</t>
  </si>
  <si>
    <t>21,95</t>
  </si>
  <si>
    <t>MONTAGEM E DESMONTAGEM DE FÔRMA DE PILARES RETANGULARES E ESTRUTURAS SIMILARES, PÉ-DIREITO SIMPLES, EM CHAPA DE MADEIRA COMPENSADA PLASTIFICADA, 18 UTILIZAÇÕES. AF_09/2020</t>
  </si>
  <si>
    <t>CONCRETO FCK = 15MPA, TRAÇO 1:3,4:3,5 (EM MASSA SECA DE CIMENTO/ AREIA MÉDIA/ BRITA 1) - PREPARO MECÂNICO COM BETONEIRA 400 L. AF_05/2021</t>
  </si>
  <si>
    <t>337,12</t>
  </si>
  <si>
    <t>CONTENÇÃO EM PERFIL PRANCHADO COM PRANCHÃO DE MADEIRA, PERFIS ESPAÇADOS A 1,5 M PARA 1 SUBSOLO. AF_07/2019</t>
  </si>
  <si>
    <t>968,96</t>
  </si>
  <si>
    <t>ESTACA METÁLICA PARA CONTENÇÃO, UTILIZANDO PERFIL LAMINADO W250X32,7 (EXCLUSIVE MOBILIZAÇÃO E DESMOBILIZAÇÃO). AF_01/2020</t>
  </si>
  <si>
    <t>CONTENÇÃO EM PERFIL PRANCHADO COM PRANCHÃO DE MADEIRA, PERFIS ESPAÇADOS A 1,5 M PARA 2 OU MAIS SUBSOLOS. AF_07/2019</t>
  </si>
  <si>
    <t>580,84</t>
  </si>
  <si>
    <t>30,61</t>
  </si>
  <si>
    <t>CONTENÇÃO EM PERFIL PRANCHADO COM PRANCHÃO DE MADEIRA, PERFIS ESPAÇADOS A 2 M PARA 1 SUBSOLO. AF_07/2019</t>
  </si>
  <si>
    <t>759,49</t>
  </si>
  <si>
    <t>CONTENÇÃO EM PERFIL PRANCHADO COM PRANCHÃO DE MADEIRA, PERFIS ESPAÇADOS A 2 M PARA 2 OU MAIS SUBSOLOS. AF_07/2019</t>
  </si>
  <si>
    <t>468,40</t>
  </si>
  <si>
    <t>FABRICAÇÃO, MONTAGEM E DESMONTAGEM DE FÔRMA PARA CORTINA DE CONTENÇÃO, EM CHAPA DE MADEIRA COMPENSADA PLASTIFICADA, E = 18 MM, 10 UTILIZAÇÕES. AF_07/2019</t>
  </si>
  <si>
    <t>MES</t>
  </si>
  <si>
    <t>ARMAÇÃO DE CORTINA DE CONTENÇÃO EM CONCRETO ARMADO, COM AÇO CA-50 DE 6,3 MM - MONTAGEM. AF_07/2019</t>
  </si>
  <si>
    <t>2,29</t>
  </si>
  <si>
    <t>CORTE E DOBRA DE AÇO CA-50, DIÂMETRO DE 6,3 MM, UTILIZADO EM ESTRUTURAS DIVERSAS, EXCETO LAJES. AF_12/2015</t>
  </si>
  <si>
    <t>ARMAÇÃO DE CORTINA DE CONTENÇÃO EM CONCRETO ARMADO, COM AÇO CA-50 DE 8 MM - MONTAGEM. AF_07/2019</t>
  </si>
  <si>
    <t>CORTE E DOBRA DE AÇO CA-50, DIÂMETRO DE 8,0 MM, UTILIZADO EM ESTRUTURAS DIVERSAS, EXCETO LAJES. AF_12/2015</t>
  </si>
  <si>
    <t>ARMAÇÃO DE CORTINA DE CONTENÇÃO EM CONCRETO ARMADO, COM AÇO CA-50 DE 10 MM - MONTAGEM. AF_07/2019</t>
  </si>
  <si>
    <t>15,79</t>
  </si>
  <si>
    <t>CORTE E DOBRA DE AÇO CA-50, DIÂMETRO DE 10,0 MM, UTILIZADO EM ESTRUTURAS DIVERSAS, EXCETO LAJES. AF_12/2015</t>
  </si>
  <si>
    <t>14,00</t>
  </si>
  <si>
    <t>ARMAÇÃO DE CORTINA DE CONTENÇÃO EM CONCRETO ARMADO, COM AÇO CA-50 DE 12,5 MM - MONTAGEM. AF_07/2019</t>
  </si>
  <si>
    <t>CORTE E DOBRA DE AÇO CA-50, DIÂMETRO DE 12,5 MM, UTILIZADO EM ESTRUTURAS DIVERSAS, EXCETO LAJES. AF_12/2015</t>
  </si>
  <si>
    <t>ARMAÇÃO DE CORTINA DE CONTENÇÃO EM CONCRETO ARMADO, COM AÇO CA-50 DE 16 MM - MONTAGEM. AF_07/2019</t>
  </si>
  <si>
    <t>CORTE E DOBRA DE AÇO CA-50, DIÂMETRO DE 16,0 MM, UTILIZADO EM ESTRUTURAS DIVERSAS, EXCETO LAJES. AF_12/2015</t>
  </si>
  <si>
    <t>ARMAÇÃO DE CORTINA DE CONTENÇÃO EM CONCRETO ARMADO, COM AÇO CA-50 DE 20 MM - MONTAGEM. AF_07/2019</t>
  </si>
  <si>
    <t>14,73</t>
  </si>
  <si>
    <t>CORTE E DOBRA DE AÇO CA-50, DIÂMETRO DE 20,0 MM, UTILIZADO EM ESTRUTURAS DIVERSAS, EXCETO LAJES. AF_12/2015</t>
  </si>
  <si>
    <t>ARMAÇÃO DE CORTINA DE CONTENÇÃO EM CONCRETO ARMADO, COM AÇO CA-50 DE 25 MM - MONTAGEM. AF_07/2019</t>
  </si>
  <si>
    <t>CORTE E DOBRA DE AÇO CA-50, DIÂMETRO DE 25,0 MM, UTILIZADO EM ESTRUTURAS DIVERSAS, EXCETO LAJES. AF_12/2015</t>
  </si>
  <si>
    <t>CONCRETAGEM DE CORTINA DE CONTENÇÃO, ATRAVÉS DE BOMBA   LANÇAMENTO, ADENSAMENTO E ACABAMENTO. AF_07/2019</t>
  </si>
  <si>
    <t>620,95</t>
  </si>
  <si>
    <t>CANALETA MEIA CANA PRÉ-MOLDADA DE CONCRETO (D = 20 CM) - FORNECIMENTO E INSTALAÇÃO. AF_08/2021</t>
  </si>
  <si>
    <t>CANALETA MEIA CANA PRÉ-MOLDADA DE CONCRETO (D = 30 CM) - FORNECIMENTO E INSTALAÇÃO. AF_08/2021</t>
  </si>
  <si>
    <t>22,19</t>
  </si>
  <si>
    <t>CANALETA MEIA CANA PRÉ-MOLDADA DE CONCRETO (D = 40 CM) - FORNECIMENTO E INSTALAÇÃO. AF_08/2021</t>
  </si>
  <si>
    <t>41,64</t>
  </si>
  <si>
    <t>6,26</t>
  </si>
  <si>
    <t>CANALETA MEIA CANA PRÉ-MOLDADA DE CONCRETO (D = 50 CM) - FORNECIMENTO E INSTALAÇÃO. AF_08/2021</t>
  </si>
  <si>
    <t>61,53</t>
  </si>
  <si>
    <t>CANALETA MEIA CANA PRÉ-MOLDADA DE CONCRETO (D = 60 CM) - FORNECIMENTO E INSTALAÇÃO. AF_08/2021</t>
  </si>
  <si>
    <t>80,07</t>
  </si>
  <si>
    <t>CANALETA MEIA CANA PRÉ-MOLDADA DE CONCRETO (D = 80 CM) - FORNECIMENTO E INSTALAÇÃO. AF_08/2021</t>
  </si>
  <si>
    <t>137,18</t>
  </si>
  <si>
    <t>8,65</t>
  </si>
  <si>
    <t>EXECUÇÃO DE CANALETA DE CONCRETO MOLDADO IN LOCO, ESPESSURA DE 0,07 M, GEOMETRIA TRAPEZOIDAL (DIMENSÕES INTERNAS: B=0,6 M; B=0,147 M; H=0,2 M). AF_08/2021</t>
  </si>
  <si>
    <t>CONCRETO FCK = 20MPA, TRAÇO 1:2,7:3 (EM MASSA SECA DE CIMENTO/ AREIA MÉDIA/ BRITA 1) - PREPARO MECÂNICO COM BETONEIRA 400 L. AF_05/2021</t>
  </si>
  <si>
    <t>371,92</t>
  </si>
  <si>
    <t>EXECUÇÃO DE JUNTAS DE CONTRAÇÃO PARA PAVIMENTOS DE CONCRETO. AF_11/2017</t>
  </si>
  <si>
    <t>TRANSPORTE HORIZONTAL COM JERICA DE 60 L, DE MASSA/ GRANEL (UNIDADE: M3XKM). AF_07/2019</t>
  </si>
  <si>
    <t>M3XKM</t>
  </si>
  <si>
    <t>957,65</t>
  </si>
  <si>
    <t>EXECUÇÃO DE CANALETA DE CONCRETO MOLDADO IN LOCO, ESPESSURA DE 0,07 M, GEOMETRIA TRAPEZOIDAL (DIMENSÕES INTERNAS: B=0,9 M; B=0,246 M; H=0,3 M). AF_08/2021</t>
  </si>
  <si>
    <t>55,93</t>
  </si>
  <si>
    <t>EXECUÇÃO DE CANALETA DE CONCRETO MOLDADO IN LOCO, ESPESSURA DE 0,08 M, GEOMETRIA TRAPEZOIDAL (DIMENSÕES INTERNAS: B=1M; B=0,5 M; H=0,25 M). AF_08/2021</t>
  </si>
  <si>
    <t>75,27</t>
  </si>
  <si>
    <t>EXECUÇÃO DE CANALETA DE CONCRETO MOLDADO IN LOCO, ESPESSURA DE 0,08 M, GEOMETRIA TRAPEZOIDAL (DIMENSÕES INTERNAS: B=1,074 M; B=0,534 M; H=0,27 M). AF_08/2021</t>
  </si>
  <si>
    <t>71,81</t>
  </si>
  <si>
    <t>EXECUÇÃO DE CANALETA DE CONCRETO MOLDADO IN LOCO, ESPESSURA DE 0,08 M, GEOMETRIA TRAPEZOIDAL (DIMENSÕES INTERNAS: B=1,4 M; B=0,7 M; H=0,35 M). AF_08/2021</t>
  </si>
  <si>
    <t>90,91</t>
  </si>
  <si>
    <t>21,75</t>
  </si>
  <si>
    <t>EXECUÇÃO DE CANALETA DE CONCRETO MOLDADO IN LOCO, ESPESSURA DE 0,08 M, GEOMETRIA TRAPEZOIDAL (DIMENSÕES INTERNAS: B=1,474 M; B=0,934 M; H=0,27 M). AF_08/2021</t>
  </si>
  <si>
    <t>91,28</t>
  </si>
  <si>
    <t>21,83</t>
  </si>
  <si>
    <t>GRELHA DE FERRO FUNDIDO SIMPLES COM REQUADRO, 150 X 1000 MM, ASSENTADA COM ARGAMASSA 1 : 3 CIMENTO: AREIA - FORNECIMENTO E INSTALAÇÃO. AF_08/2021</t>
  </si>
  <si>
    <t>240,38</t>
  </si>
  <si>
    <t>GRELHA DE FERRO FUNDIDO SIMPLES COM REQUADRO, 200 X 1000 MM, ASSENTADA COM ARGAMASSA 1 : 3 CIMENTO: AREIA - FORNECIMENTO E INSTALAÇÃO. AF_08/2021</t>
  </si>
  <si>
    <t>301,56</t>
  </si>
  <si>
    <t>GRELHA DE FERRO FUNDIDO SIMPLES COM REQUADRO, 300 X 1000 MM, ASSENTADA COM ARGAMASSA 1 : 3 CIMENTO: AREIA - FORNECIMENTO E INSTALAÇÃO. AF_08/2021</t>
  </si>
  <si>
    <t>423,97</t>
  </si>
  <si>
    <t>CAIXA COM GRELHA RETANGULAR DE FERRO FUNDIDO, EM ALVENARIA COM TIJOLOS CERÂMICOS MACIÇOS, DIMENSÕES INTERNAS: 0,15 X 1,00 X 0,3 M. AF_08/2021</t>
  </si>
  <si>
    <t>543,14</t>
  </si>
  <si>
    <t>ARGAMASSA TRAÇO 1:4 (EM VOLUME DE CIMENTO E AREIA GROSSA ÚMIDA) PARA CHAPISCO CONVENCIONAL, PREPARO MECÂNICO COM BETONEIRA 400 L. AF_08/2019</t>
  </si>
  <si>
    <t>368,45</t>
  </si>
  <si>
    <t>ARGAMASSA TRAÇO 1:3 (EM VOLUME DE CIMENTO E AREIA MÉDIA ÚMIDA), PREPARO MECÂNICO COM BETONEIRA 400 L. AF_08/2019</t>
  </si>
  <si>
    <t>442,19</t>
  </si>
  <si>
    <t>GRAUTEAMENTO DE CINTA SUPERIOR OU DE VERGA EM ALVENARIA ESTRUTURAL. AF_09/2021</t>
  </si>
  <si>
    <t>742,59</t>
  </si>
  <si>
    <t>ARMAÇÃO DE CINTA DE ALVENARIA ESTRUTURAL; DIÂMETRO DE 10,0 MM. AF_09/2021</t>
  </si>
  <si>
    <t>13,69</t>
  </si>
  <si>
    <t>CONCRETO FCK = 20MPA, TRAÇO 1:2,7:3 (EM MASSA SECA DE CIMENTO/ AREIA MÉDIA/ BRITA 1) - PREPARO MECÂNICO COM BETONEIRA 600 L. AF_05/2021</t>
  </si>
  <si>
    <t>365,13</t>
  </si>
  <si>
    <t>32,71</t>
  </si>
  <si>
    <t>FABRICAÇÃO, MONTAGEM E DESMONTAGEM DE FÔRMA PARA VIGA BALDRAME, EM MADEIRA SERRADA, E=25 MM, 4 UTILIZAÇÕES. AF_06/2017</t>
  </si>
  <si>
    <t>PREPARO DE FUNDO DE VALA COM LARGURA MENOR QUE 1,5 M (ACERTO DO SOLO NATURAL). AF_08/2020</t>
  </si>
  <si>
    <t>CAIXA COM GRELHA RETANGULAR DE FERRO FUNDIDO, EM ALVENARIA COM TIJOLOS CERÂMICOS MACIÇOS, DIMENSÕES INTERNAS: 0,20 X 1,00 X 0,4 M. AF_08/2021</t>
  </si>
  <si>
    <t>736,43</t>
  </si>
  <si>
    <t>27,02</t>
  </si>
  <si>
    <t>CAIXA COM GRELHA RETANGULAR DE FERRO FUNDIDO, EM ALVENARIA COM TIJOLOS CERÂMICOS MACIÇOS, DIMENSÕES INTERNAS: 0,30 X 1,00 X 0,5 M. AF_08/2021</t>
  </si>
  <si>
    <t>986,01</t>
  </si>
  <si>
    <t>CAIXA COM GRELHA SIMPLES RETANGULAR, EM CONCRETO PRÉ-MOLDADO, DIMENSÕES INTERNAS: 0,6X1,0X1,0 M. AF_12/2020</t>
  </si>
  <si>
    <t>919,08</t>
  </si>
  <si>
    <t>15,12</t>
  </si>
  <si>
    <t>PREPARO DE FUNDO DE VALA COM LARGURA MAIOR OU IGUAL A 1,5 M E MENOR QUE 2,5 M, COM CAMADA DE BRITA, LANÇAMENTO MECANIZADO. AF_08/2020</t>
  </si>
  <si>
    <t>147,53</t>
  </si>
  <si>
    <t>CAIXA COM GRELHA DUPLA RETANGULAR, EM CONCRETO PRÉ-MOLDADO, DIMENSÕES INTERNAS: 0,6X2,2X1,0 M. AF_12/2020</t>
  </si>
  <si>
    <t>1.922,82</t>
  </si>
  <si>
    <t>8,23</t>
  </si>
  <si>
    <t>PEÇA RETANGULAR PRÉ-MOLDADA, VOLUME DE CONCRETO ACIMA DE 100 LITROS, TAXA DE AÇO APROXIMADA DE 30KG/M³. AF_01/2018</t>
  </si>
  <si>
    <t>1.375,21</t>
  </si>
  <si>
    <t>14,75</t>
  </si>
  <si>
    <t>CAIXA PARA BOCA DE LOBO SIMPLES RETANGULAR, EM CONCRETO PRÉ-MOLDADO, DIMENSÕES INTERNAS: 0,6X1,0X1,2 M. AF_12/2020</t>
  </si>
  <si>
    <t>737,46</t>
  </si>
  <si>
    <t>24,00</t>
  </si>
  <si>
    <t>PEÇA RETANGULAR PRÉ-MOLDADA, VOLUME DE CONCRETO DE 30 A 100 LITROS, TAXA DE AÇO APROXIMADA DE 30KG/M³. AF_01/2018</t>
  </si>
  <si>
    <t>1.941,64</t>
  </si>
  <si>
    <t>CAIXA PARA BOCA DE LOBO DUPLA RETANGULAR, EM CONCRETO PRÉ-MOLDADO, DIMENSÕES INTERNAS: 0,6X2,2X1,2 M. AF_12/2020</t>
  </si>
  <si>
    <t>1.589,70</t>
  </si>
  <si>
    <t>PEÇA RETANGULAR PRÉ-MOLDADA, VOLUME DE CONCRETO DE 30 A 70 LITROS , TAXA DE AÇO APROXIMADA DE 70KG/M³. AF_01/2018</t>
  </si>
  <si>
    <t>2.890,61</t>
  </si>
  <si>
    <t>CAIXA COM GRELHA SIMPLES RETANGULAR, EM ALVENARIA COM TIJOLOS CERÂMICOS MACIÇOS, DIMENSÕES INTERNAS: 0,5X1X1 M. AF_12/2020</t>
  </si>
  <si>
    <t>1.523,12</t>
  </si>
  <si>
    <t>119,47</t>
  </si>
  <si>
    <t>32,09</t>
  </si>
  <si>
    <t>PREPARO DE FUNDO DE VALA COM LARGURA MAIOR OU IGUAL A 1,5 M E MENOR QUE 2,5 M (ACERTO DO SOLO NATURAL). AF_08/2020</t>
  </si>
  <si>
    <t>CAIXA COM GRELHA DUPLA RETANGULAR, EM ALVENARIA COM TIJOLOS CERÂMICOS MACIÇOS, DIMENSÕES INTERNAS: 0,5X2,2X1 M. AF_12/2020</t>
  </si>
  <si>
    <t>2.804,84</t>
  </si>
  <si>
    <t>7,39</t>
  </si>
  <si>
    <t>CAIXA PARA BOCA DE LOBO SIMPLES RETANGULAR, EM ALVENARIA COM TIJOLOS CERÂMICOS MACIÇOS, DIMENSÕES INTERNAS: 0,6X1X1,2 M. AF_12/2020</t>
  </si>
  <si>
    <t>1.508,61</t>
  </si>
  <si>
    <t>59,44</t>
  </si>
  <si>
    <t>CAIXA PARA BOCA DE LOBO DUPLA RETANGULAR, EM ALVENARIA COM TIJOLOS CERÂMICOS MACIÇOS, DIMENSÕES INTERNAS: 0,6X2,2X1,2 M. AF_12/2020</t>
  </si>
  <si>
    <t>2.651,00</t>
  </si>
  <si>
    <t>11,21</t>
  </si>
  <si>
    <t>110,41</t>
  </si>
  <si>
    <t>66,80</t>
  </si>
  <si>
    <t>4,50</t>
  </si>
  <si>
    <t>CAIXA PARA BOCA DE LOBO COMBINADA COM GRELHA RETANGULAR, EM ALVENARIA COM TIJOLOS CERÂMICOS MACIÇOS, DIMENSÕES INTERNAS: 1,3X1X1,2 M. AF_12/2020</t>
  </si>
  <si>
    <t>2.426,59</t>
  </si>
  <si>
    <t>CAIXA PARA BOCA DE LOBO DUPLA COMBINADA COM GRELHA RETANGULAR, EM ALVENARIA COM TIJOLOS CERÂMICOS MACIÇOS, DIMENSÕES INTERNAS: 1,3X2,2X1,2 M. AF_12/2020</t>
  </si>
  <si>
    <t>4.184,81</t>
  </si>
  <si>
    <t>16,44</t>
  </si>
  <si>
    <t>CAIXA COM GRELHA SIMPLES RETANGULAR, EM ALVENARIA COM BLOCOS DE CONCRETO, DIMENSÕES INTERNAS: 0,5X1X1 M. AF_12/2020</t>
  </si>
  <si>
    <t>1.069,32</t>
  </si>
  <si>
    <t>79,50</t>
  </si>
  <si>
    <t>CAIXA COM GRELHA DUPLA RETANGULAR, EM ALVENARIA COM BLOCOS DE CONCRETO, DIMENSÕES INTERNAS: 0,5X2,2X1 M. AF_12/2020</t>
  </si>
  <si>
    <t>2.348,66</t>
  </si>
  <si>
    <t>GRAUTEAMENTO VERTICAL EM ALVENARIA ESTRUTURAL. AF_09/2021</t>
  </si>
  <si>
    <t>766,44</t>
  </si>
  <si>
    <t>ARMAÇÃO VERTICAL DE ALVENARIA ESTRUTURAL; DIÂMETRO DE 10,0 MM. AF_09/2021</t>
  </si>
  <si>
    <t>14,03</t>
  </si>
  <si>
    <t>CAIXA PARA BOCA DE LOBO SIMPLES RETANGULAR, EM ALVENARIA COM BLOCOS DE CONCRETO, DIMENSÕES INTERNAS: 0,6X1X1,2 M. AF_12/2020</t>
  </si>
  <si>
    <t>1.110,16</t>
  </si>
  <si>
    <t>55,86</t>
  </si>
  <si>
    <t>45,66</t>
  </si>
  <si>
    <t>CAIXA PARA BOCA DE LOBO DUPLA RETANGULAR, EM ALVENARIA COM BLOCOS DE CONCRETO, DIMENSÕES INTERNAS: 0,6X2,2X1,2 M. AF_12/2020</t>
  </si>
  <si>
    <t>1.999,26</t>
  </si>
  <si>
    <t>CAIXA PARA BOCA DE LOBO COMBINADA COM GRELHA RETANGULAR, EM ALVENARIA COM BLOCOS DE CONCRETO, DIMENSÕES INTERNAS: 1,3X1X1,2 M. AF_12/2020</t>
  </si>
  <si>
    <t>1.847,96</t>
  </si>
  <si>
    <t>CAIXA PARA BOCA DE LOBO DUPLA COMBINADA COM GRELHA RETANGULAR, EM ALVENARIA COM BLOCOS DE CONCRETO, DIMENSÕES INTERNAS: 1,3X2,2X1,2 M. AF_12/2020</t>
  </si>
  <si>
    <t>3.508,06</t>
  </si>
  <si>
    <t>POÇO DE INSPEÇÃO CIRCULAR PARA ESGOTO, EM CONCRETO PRÉ-MOLDADO, DIÂMETRO INTERNO = 0,6 M, PROFUNDIDADE = 1 M, EXCLUINDO TAMPÃO. AF_12/2020</t>
  </si>
  <si>
    <t>385,15</t>
  </si>
  <si>
    <t>PEÇA CIRCULAR PRÉ-MOLDADA, VOLUME DE CONCRETO DE 10 A 30 LITROS, TAXA DE FIBRA DE POLIPROPILENO APROXIMADA DE 6 KG/M³. AF_01/2018_P</t>
  </si>
  <si>
    <t>3.683,01</t>
  </si>
  <si>
    <t>ARGAMASSA TRAÇO 1:3 (EM VOLUME DE CIMENTO E AREIA MÉDIA ÚMIDA) COM ADIÇÃO DE IMPERMEABILIZANTE, PREPARO MECÂNICO COM BETONEIRA 400 L. AF_08/2019</t>
  </si>
  <si>
    <t>553,81</t>
  </si>
  <si>
    <t>16,06</t>
  </si>
  <si>
    <t>PREPARO DE FUNDO DE VALA COM LARGURA MAIOR OU IGUAL A 1,5 M E MENOR QUE 2,5 M, COM CAMADA DE AREIA, LANÇAMENTO MECANIZADO. AF_08/2020</t>
  </si>
  <si>
    <t>115,75</t>
  </si>
  <si>
    <t>POÇO DE INSPEÇÃO CIRCULAR PARA ESGOTO, EM CONCRETO PRÉ-MOLDADO, DIÂMETRO INTERNO = 0,6 M, PROFUNDIDADE = 1,5 M, EXCLUINDO TAMPÃO. AF_12/2020</t>
  </si>
  <si>
    <t>400,58</t>
  </si>
  <si>
    <t>18,77</t>
  </si>
  <si>
    <t>POÇO DE INSPEÇÃO CIRCULAR PARA ESGOTO, EM ALVENARIA COM TIJOLOS CERÂMICOS MACIÇOS, DIÂMETRO INTERNO = 0,6 M, PROFUNDIDADE = 1 M, EXCLUINDO TAMPÃO. AF_12/2020</t>
  </si>
  <si>
    <t>905,98</t>
  </si>
  <si>
    <t>27,99</t>
  </si>
  <si>
    <t>ARMAÇÃO DE LAJE DE UMA ESTRUTURA CONVENCIONAL DE CONCRETO ARMADO EM UMA EDIFICAÇÃO TÉRREA OU SOBRADO UTILIZANDO AÇO CA-60 DE 4,2 MM - MONTAGEM. AF_12/2015</t>
  </si>
  <si>
    <t>39,37</t>
  </si>
  <si>
    <t>POÇO DE INSPEÇÃO CIRCULAR PARA ESGOTO, EM ALVENARIA COM TIJOLOS CERÂMICOS MACIÇOS, DIÂMETRO INTERNO = 0,6 M, PROFUNDIDADE = 1,5 M, EXCLUINDO TAMPÃO. AF_12/2020</t>
  </si>
  <si>
    <t>1.285,25</t>
  </si>
  <si>
    <t>BASE PARA POÇO DE VISITA CIRCULAR PARA ESGOTO, EM CONCRETO PRÉ-MOLDADO, DIÂMETRO INTERNO = 0,8 M, PROFUNDIDADE = 1,45 M, EXCLUINDO TAMPÃO. AF_12/2020</t>
  </si>
  <si>
    <t>754,02</t>
  </si>
  <si>
    <t>25,27</t>
  </si>
  <si>
    <t>20,33</t>
  </si>
  <si>
    <t>PEÇA CIRCULAR PRÉ-MOLDADA, VOLUME DE CONCRETO DE 30 A 100 LITROS, TAXA DE AÇO APROXIMADA DE 30KG/M³. AF_01/2018</t>
  </si>
  <si>
    <t>2.253,57</t>
  </si>
  <si>
    <t>31,51</t>
  </si>
  <si>
    <t>BASE PARA POÇO DE VISITA CIRCULAR PARA  ESGOTO, EM ALVENARIA COM TIJOLOS CERÂMICOS MACIÇOS, DIÂMETRO INTERNO = 0,8 M, PROFUNDIDADE = 1,45 M, EXCLUINDO TAMPÃO. AF_12/2020</t>
  </si>
  <si>
    <t>1.697,30</t>
  </si>
  <si>
    <t>37,35</t>
  </si>
  <si>
    <t>21,22</t>
  </si>
  <si>
    <t>PEÇA CIRCULAR PRÉ-MOLDADA, VOLUME DE CONCRETO ACIMA DE 100 LITROS, TAXA DE AÇO APROXIMADA DE 30KG/M³. AF_01/2018</t>
  </si>
  <si>
    <t>1.825,77</t>
  </si>
  <si>
    <t>ACRÉSCIMO PARA POÇO DE VISITA CIRCULAR PARA ESGOTO, EM ALVENARIA COM TIJOLOS CERÂMICOS MACIÇOS, DIÂMETRO INTERNO = 0,8 M. AF_12/2020</t>
  </si>
  <si>
    <t>967,92</t>
  </si>
  <si>
    <t>ACRÉSCIMO PARA POÇO DE VISITA CIRCULAR PARA ESGOTO, EM CONCRETO PRÉ-MOLDADO, DIÂMETRO INTERNO = 1 M. AF_12/2020</t>
  </si>
  <si>
    <t>435,62</t>
  </si>
  <si>
    <t>403,13</t>
  </si>
  <si>
    <t>11,71</t>
  </si>
  <si>
    <t>ACRÉSCIMO PARA POÇO DE VISITA CIRCULAR PARA  ESGOTO, EM ALVENARIA COM TIJOLOS CERÂMICOS MACIÇOS, DIÂMETRO INTERNO = 1 M. AF_12/2020</t>
  </si>
  <si>
    <t>1.169,98</t>
  </si>
  <si>
    <t>16,39</t>
  </si>
  <si>
    <t>ACRÉSCIMO PARA POÇO DE VISITA CIRCULAR PARA ESGOTO, EM CONCRETO PRÉ-MOLDADO, DIÂMETRO INTERNO = 1,2 M. AF_12/2020</t>
  </si>
  <si>
    <t>581,99</t>
  </si>
  <si>
    <t>BASE PARA POÇO DE VISITA CIRCULAR PARA  ESGOTO, EM ALVENARIA COM TIJOLOS CERÂMICOS MACIÇOS, DIÂMETRO INTERNO = 1,2 M, PROFUNDIDADE = 1,45 M, EXCLUINDO TAMPÃO. AF_12/2020</t>
  </si>
  <si>
    <t>2.535,23</t>
  </si>
  <si>
    <t>ACRÉSCIMO PARA POÇO DE VISITA CIRCULAR PARA ESGOTO, EM ALVENARIA COM TIJOLOS CERÂMICOS MACIÇOS, DIÂMETRO INTERNO = 1,2 M. AF_12/2020</t>
  </si>
  <si>
    <t>1.372,09</t>
  </si>
  <si>
    <t>ACRÉSCIMO PARA POÇO DE VISITA CIRCULAR PARA  ESGOTO, EM CONCRETO PRÉ-MOLDADO, DIÂMETRO INTERNO = 1,5 M. AF_12/2020</t>
  </si>
  <si>
    <t>826,35</t>
  </si>
  <si>
    <t>39,80</t>
  </si>
  <si>
    <t>BASE PARA POÇO DE VISITA CIRCULAR PARA ESGOTO, EM ALVENARIA COM TIJOLOS CERÂMICOS MACIÇOS, DIÂMETRO INTERNO = 1,5 M, PROFUNDIDADE = 1,45 M, EXCLUINDO TAMPÃO. AF_12/2020</t>
  </si>
  <si>
    <t>3.289,09</t>
  </si>
  <si>
    <t>10,11</t>
  </si>
  <si>
    <t>49,18</t>
  </si>
  <si>
    <t>ACRÉSCIMO PARA POÇO DE VISITA CIRCULAR PARA  ESGOTO, EM ALVENARIA COM TIJOLOS CERÂMICOS MACIÇOS, DIÂMETRO INTERNO = 1,5 M. AF_12/2020</t>
  </si>
  <si>
    <t>1.675,21</t>
  </si>
  <si>
    <t>34,97</t>
  </si>
  <si>
    <t>BASE PARA POÇO DE VISITA RETANGULAR PARA  ESGOTO, EM ALVENARIA COM BLOCOS DE CONCRETO, DIMENSÕES INTERNAS = 1X1 M, PROFUNDIDADE = 1,45 M, EXCLUINDO TAMPÃO. AF_12/2020</t>
  </si>
  <si>
    <t>2.074,87</t>
  </si>
  <si>
    <t>ACRÉSCIMO PARA POÇO DE VISITA RETANGULAR PARA ESGOTO, EM ALVENARIA COM BLOCOS DE CONCRETO, DIMENSÕES INTERNAS = 1X1 M. AF_12/2020</t>
  </si>
  <si>
    <t>963,38</t>
  </si>
  <si>
    <t>33,51</t>
  </si>
  <si>
    <t>BASE PARA POÇO DE VISITA RETANGULAR PARA ESGOTO, EM ALVENARIA COM BLOCOS DE CONCRETO, DIMENSÕES INTERNAS = 1X1,5 M, PROFUNDIDADE = 1,45 M, EXCLUINDO TAMPÃO. AF_12/2020</t>
  </si>
  <si>
    <t>2.636,07</t>
  </si>
  <si>
    <t>15,42</t>
  </si>
  <si>
    <t>205,35</t>
  </si>
  <si>
    <t>312,91</t>
  </si>
  <si>
    <t>ACRÉSCIMO PARA POÇO DE VISITA RETANGULAR PARA ESGOTO, EM ALVENARIA COM BLOCOS DE CONCRETO, DIMENSÕES INTERNAS = 1X1,5 M. AF_12/2020</t>
  </si>
  <si>
    <t>1.148,76</t>
  </si>
  <si>
    <t>24,49</t>
  </si>
  <si>
    <t>ACRÉSCIMO PARA POÇO DE VISITA RETANGULAR PARA ESGOTO, EM ALVENARIA COM BLOCOS DE CONCRETO, DIMENSÕES INTERNAS = 1X2 M. AF_12/2020</t>
  </si>
  <si>
    <t>1.334,16</t>
  </si>
  <si>
    <t>ACRÉSCIMO PARA POÇO DE VISITA RETANGULAR PARA ESGOTO, EM ALVENARIA COM BLOCOS DE CONCRETO, DIMENSÕES INTERNAS = 1X2,5 M. AF_12/2020</t>
  </si>
  <si>
    <t>1.519,55</t>
  </si>
  <si>
    <t>BASE PARA POÇO DE VISITA RETANGULAR PARA ESGOTO, EM ALVENARIA COM BLOCOS DE CONCRETO, DIMENSÕES INTERNAS = 1X3 M, PROFUNDIDADE = 1,45 M, EXCLUINDO TAMPÃO. AF_12/2020</t>
  </si>
  <si>
    <t>4.343,63</t>
  </si>
  <si>
    <t>122,89</t>
  </si>
  <si>
    <t>22,43</t>
  </si>
  <si>
    <t>36,90</t>
  </si>
  <si>
    <t>ACRÉSCIMO PARA POÇO DE VISITA RETANGULAR PARA ESGOTO, EM ALVENARIA COM BLOCOS DE CONCRETO, DIMENSÕES INTERNAS = 1X3 M. AF_12/2020</t>
  </si>
  <si>
    <t>1.704,99</t>
  </si>
  <si>
    <t>50,27</t>
  </si>
  <si>
    <t>ACRÉSCIMO PARA POÇO DE VISITA RETANGULAR PARA ESGOTO, EM ALVENARIA COM BLOCOS DE CONCRETO, DIMENSÕES INTERNAS = 1X3,5 M. AF_12/2020</t>
  </si>
  <si>
    <t>1.890,38</t>
  </si>
  <si>
    <t>BASE PARA POÇO DE VISITA RETANGULAR PARA ESGOTO, EM ALVENARIA COM BLOCOS DE CONCRETO, DIMENSÕES INTERNAS = 1X4 M, PROFUNDIDADE = 1,45 M, EXCLUINDO TAMPÃO. AF_12/2020</t>
  </si>
  <si>
    <t>5.468,93</t>
  </si>
  <si>
    <t>123,34</t>
  </si>
  <si>
    <t>ACRÉSCIMO PARA POÇO DE VISITA RETANGULAR PARA ESGOTO, EM ALVENARIA COM BLOCOS DE CONCRETO, DIMENSÕES INTERNAS = 1X4 M. AF_12/2020</t>
  </si>
  <si>
    <t>2.075,79</t>
  </si>
  <si>
    <t>BASE PARA POÇO DE VISITA RETANGULAR PARA ESGOTO, EM ALVENARIA COM BLOCOS DE CONCRETO, DIMENSÕES INTERNAS = 1,5X1,5 M, PROFUNDIDADE = 1,45 M, EXCLUINDO TAMPÃO . AF_12/2020</t>
  </si>
  <si>
    <t>3.293,40</t>
  </si>
  <si>
    <t>57,43</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</si>
  <si>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</si>
  <si>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</si>
  <si>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4.029,00</t>
  </si>
  <si>
    <t>35,57</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</si>
  <si>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</si>
  <si>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</si>
  <si>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4.745,37</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</si>
  <si>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</si>
  <si>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</si>
  <si>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5.461,73</t>
  </si>
  <si>
    <t>2,83</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</si>
  <si>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</si>
  <si>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</si>
  <si>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6.181,97</t>
  </si>
  <si>
    <t>36,15</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</si>
  <si>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</si>
  <si>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</si>
  <si>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6.894,54</t>
  </si>
  <si>
    <t>ACRÉSCIMO PARA POÇO DE VISITA RETANGULAR PARA ESGOTO, EM ALVENARIA COM BLOCOS DE CONCRETO, DIMENSÕES INTERNAS = 1,5X4 M. AF_12/2020</t>
  </si>
  <si>
    <t>2.278,42</t>
  </si>
  <si>
    <t>67,42</t>
  </si>
  <si>
    <t>BASE PARA POÇO DE VISITA RETANGULAR PARA ESGOTO, EM ALVENARIA COM BLOCOS DE CONCRETO, DIMENSÕES INTERNAS = 2X2 M, PROFUNDIDADE = 1,45 M, EXCLUINDO TAMPÃO. AF_12/2020</t>
  </si>
  <si>
    <t>4.886,42</t>
  </si>
  <si>
    <t>ACRÉSCIMO PARA POÇO DE VISITA RETANGULAR PARA ESGOTO, EM ALVENARIA COM BLOCOS DE CONCRETO, DIMENSÕES INTERNAS = 2X2 M. AF_12/2020</t>
  </si>
  <si>
    <t>1.722,29</t>
  </si>
  <si>
    <t>BASE PARA POÇO DE VISITA RETANGULAR PARA ESGOTO, EM ALVENARIA COM BLOCOS DE CONCRETO, DIMENSÕES INTERNAS = 2X2,5 M, PROFUNDIDADE = 1,45 M, EXCLUINDO TAMPÃO. AF_12/2020</t>
  </si>
  <si>
    <t>5.749,35</t>
  </si>
  <si>
    <t>32,87</t>
  </si>
  <si>
    <t>ACRÉSCIMO PARA POÇO DE VISITA RETANGULAR PARA ESGOTO, EM ALVENARIA COM BLOCOS DE CONCRETO, DIMENSÕES INTERNAS = 2X2,5 M. AF_12/2020</t>
  </si>
  <si>
    <t>1.907,63</t>
  </si>
  <si>
    <t>BASE PARA POÇO DE VISITA RETANGULAR PARA ESGOTO, EM ALVENARIA COM BLOCOS DE CONCRETO, DIMENSÕES INTERNAS = 2X3 M, PROFUNDIDADE = 1,45 M, EXCLUINDO TAMPÃO. AF_12/2020</t>
  </si>
  <si>
    <t>6.650,68</t>
  </si>
  <si>
    <t>89,32</t>
  </si>
  <si>
    <t>ACRÉSCIMO PARA POÇO DE VISITA RETANGULAR PARA ESGOTO, EM ALVENARIA COM BLOCOS DE CONCRETO, DIMENSÕES INTERNAS = 2X3 M. AF_12/2020</t>
  </si>
  <si>
    <t>2.093,07</t>
  </si>
  <si>
    <t>BASE PARA POÇO DE VISITA RETANGULAR PARA ESGOTO, EM ALVENARIA COM BLOCOS DE CONCRETO, DIMENSÕES INTERNAS = 2X3,5 M, PROFUNDIDADE = 1,45 M, EXCLUINDO TAMPÃO. AF_12/2020</t>
  </si>
  <si>
    <t>7.514,95</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</si>
  <si>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</si>
  <si>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</si>
  <si>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8.379,29</t>
  </si>
  <si>
    <t>53,24</t>
  </si>
  <si>
    <t>ACRÉSCIMO PARA POÇO DE VISITA RETANGULAR PARA ESGOTO, EM ALVENARIA COM BLOCOS DE CONCRETO, DIMENSÕES INTERNAS = 2X4 M. AF_12/2020</t>
  </si>
  <si>
    <t>2.467,40</t>
  </si>
  <si>
    <t>389,96</t>
  </si>
  <si>
    <t>BASE PARA POÇO DE VISITA RETANGULAR PARA ESGOTO, EM ALVENARIA COM BLOCOS DE CONCRETO, DIMENSÕES INTERNAS = 2,5X2,5 M, PROFUNDIDADE = 1,45 M, EXCLUINDO TAMPÃO. AF_12/2020</t>
  </si>
  <si>
    <t>6.833,03</t>
  </si>
  <si>
    <t>ACRÉSCIMO PARA POÇO DE VISITA RETANGULAR PARA ESGOTO, EM ALVENARIA COM BLOCOS DE CONCRETO, DIMENSÕES INTERNAS = 2,5X2,5 M. AF_12/2020</t>
  </si>
  <si>
    <t>2.096,68</t>
  </si>
  <si>
    <t>BASE PARA POÇO DE VISITA RETANGULAR PARA ESGOTO, EM ALVENARIA COM BLOCOS DE CONCRETO, DIMENSÕES INTERNAS = 2,5X3 M, PROFUNDIDADE = 1,45 M, EXCLUINDO TAMPÃO. AF_12/2020</t>
  </si>
  <si>
    <t>7.880,20</t>
  </si>
  <si>
    <t>ACRÉSCIMO PARA POÇO DE VISITA RETANGULAR PARA ESGOTO, EM ALVENARIA COM BLOCOS DE CONCRETO, DIMENSÕES INTERNAS = 2,5X3 M. AF_12/2020</t>
  </si>
  <si>
    <t>2.282,03</t>
  </si>
  <si>
    <t>BASE PARA POÇO DE VISITA RETANGULAR PARA ESGOTO, EM ALVENARIA COM BLOCOS DE CONCRETO, DIMENSÕES INTERNAS = 2,5X3,5 M, PROFUNDIDADE = 1,45 M, EXCLUINDO TAMPÃO. AF_12/2020</t>
  </si>
  <si>
    <t>8.927,33</t>
  </si>
  <si>
    <t>56,56</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</si>
  <si>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</si>
  <si>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</si>
  <si>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9.974,51</t>
  </si>
  <si>
    <t>116,56</t>
  </si>
  <si>
    <t>ACRÉSCIMO PARA POÇO DE VISITA RETANGULAR PARA ESGOTO, EM ALVENARIA COM BLOCOS DE CONCRETO, DIMENSÕES INTERNAS = 2,5X4 M. AF_12/2020</t>
  </si>
  <si>
    <t>2.656,38</t>
  </si>
  <si>
    <t>BASE PARA POÇO DE VISITA RETANGULAR PARA ESGOTO, EM ALVENARIA COM BLOCOS DE CONCRETO, DIMENSÕES INTERNAS = 3X3 M, PROFUNDIDADE = 1,45 M, EXCLUINDO TAMPÃO. AF_12/2020</t>
  </si>
  <si>
    <t>9.123,73</t>
  </si>
  <si>
    <t>57,67</t>
  </si>
  <si>
    <t>ACRÉSCIMO PARA POÇO DE VISITA RETANGULAR PARA ESGOTO, EM ALVENARIA COM BLOCOS DE CONCRETO, DIMENSÕES INTERNAS = 3X3 M. AF_12/2020</t>
  </si>
  <si>
    <t>2.471,00</t>
  </si>
  <si>
    <t>BASE PARA POÇO DE VISITA RETANGULAR PARA ESGOTO, EM ALVENARIA COM BLOCOS DE CONCRETO, DIMENSÕES INTERNAS = 3X3,5 M, PROFUNDIDADE = 1,45 M, EXCLUINDO TAMPÃO. AF_12/2020</t>
  </si>
  <si>
    <t>10.332,01</t>
  </si>
  <si>
    <t>65,22</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</si>
  <si>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</si>
  <si>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</si>
  <si>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11.540,31</t>
  </si>
  <si>
    <t>110,10</t>
  </si>
  <si>
    <t>ACRÉSCIMO PARA POÇO DE VISITA RETANGULAR PARA ESGOTO, EM ALVENARIA COM BLOCOS DE CONCRETO, DIMENSÕES INTERNAS = 3X4 M. AF_12/2020</t>
  </si>
  <si>
    <t>2.845,40</t>
  </si>
  <si>
    <t>BASE PARA POÇO DE VISITA RETANGULAR PARA ESGOTO, EM ALVENARIA COM BLOCOS DE CONCRETO, DIMENSÕES INTERNAS = 3,5X3,5 M, PROFUNDIDADE = 1,45 M, EXCLUINDO TAMPÃO. AF_12/2020</t>
  </si>
  <si>
    <t>11.729,39</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</si>
  <si>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</si>
  <si>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</si>
  <si>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13.106,04</t>
  </si>
  <si>
    <t>ACRÉSCIMO PARA POÇO DE VISITA RETANGULAR PARA ESGOTO, EM ALVENARIA COM BLOCOS DE CONCRETO, DIMENSÕES INTERNAS = 3,5X4 M. AF_12/2020</t>
  </si>
  <si>
    <t>3.034,38</t>
  </si>
  <si>
    <t>BASE PARA POÇO DE VISITA RETANGULAR PARA ESGOTO, EM ALVENARIA COM BLOCOS DE CONCRETO, DIMENSÕES INTERNAS = 4X4 M, PROFUNDIDADE = 1,45 M, EXCLUINDO TAMPÃO. AF_12/2020</t>
  </si>
  <si>
    <t>15.306,88</t>
  </si>
  <si>
    <t>ACRÉSCIMO PARA POÇO DE VISITA RETANGULAR PARA ESGOTO, EM ALVENARIA COM BLOCOS DE CONCRETO, DIMENSÕES INTERNAS = 4X4 M. AF_12/2020</t>
  </si>
  <si>
    <t>3.188,12</t>
  </si>
  <si>
    <t>CHAMINÉ CIRCULAR PARA POÇO DE VISITA PARA ESGOTO, EM CONCRETO PRÉ-MOLDADO, DIÂMETRO INTERNO = 0,6 M. AF_12/2020</t>
  </si>
  <si>
    <t>241,90</t>
  </si>
  <si>
    <t>CHAMINÉ CIRCULAR PARA POÇO DE VISITA PARA ESGOTO, EM ALVENARIA COM TIJOLOS CERÂMICOS MACIÇOS, DIÂMETRO INTERNO = 0,6 M. AF_12/2020</t>
  </si>
  <si>
    <t>769,20</t>
  </si>
  <si>
    <t>BASE PARA POÇO DE VISITA CIRCULAR PARA  ESGOTO, EM ALVENARIA COM TIJOLOS CERÂMICOS MACIÇOS, DIÂMETRO INTERNO = 1 M, PROFUNDIDADE = 1,45 M, EXCLUINDO TAMPÃO. AF_12/2020</t>
  </si>
  <si>
    <t>2.113,90</t>
  </si>
  <si>
    <t>BASE PARA POÇO DE VISITA RETANGULAR PARA ESGOTO, EM ALVENARIA COM BLOCOS DE CONCRETO, DIMENSÕES INTERNAS = 1X3,5 M, PROFUNDIDADE = 1,45 M, EXCLUINDO TAMPÃO. AF_12/2020</t>
  </si>
  <si>
    <t>4.907,80</t>
  </si>
  <si>
    <t>597,39</t>
  </si>
  <si>
    <t>BASE PARA POÇO DE VISITA RETANGULAR PARA ESGOTO, EM ALVENARIA COM BLOCOS DE CONCRETO, DIMENSÕES INTERNAS = 1X2 M, PROFUNDIDADE = 1,45 M, EXCLUINDO TAMPÃO. AF_12/2020</t>
  </si>
  <si>
    <t>3.197,18</t>
  </si>
  <si>
    <t>11,60</t>
  </si>
  <si>
    <t>BASE PARA POÇO DE VISITA RETANGULAR PARA ESGOTO, EM ALVENARIA COM BLOCOS DE CONCRETO, DIMENSÕES INTERNAS = 1X2,5 M, PROFUNDIDADE = 1,45 M, EXCLUINDO TAMPÃO. AF_12/2020</t>
  </si>
  <si>
    <t>3.758,33</t>
  </si>
  <si>
    <t>ACRÉSCIMO PARA POÇO DE VISITA CIRCULAR PARA ESGOTO, EM CONCRETO PRÉ-MOLDADO, DIÂMETRO INTERNO = 0,8 M. AF_12/2020</t>
  </si>
  <si>
    <t>328,71</t>
  </si>
  <si>
    <t>BASE PARA POÇO DE VISITA CIRCULAR PARA ESGOTO, EM CONCRETO PRÉ-MOLDADO, DIÂMETRO INTERNO = 1 M, PROFUNDIDADE = 1,45 M, EXCLUINDO TAMPÃO. AF_12/2020</t>
  </si>
  <si>
    <t>1.020,37</t>
  </si>
  <si>
    <t>BASE PARA POÇO DE VISITA CIRCULAR PARA  ESGOTO, EM CONCRETO PRÉ-MOLDADO, DIÂMETRO INTERNO = 1 M, PROFUNDIDADE = 1,45 M, EXCLUINDO TAMPÃO. AF_12/2020</t>
  </si>
  <si>
    <t>1.009,26</t>
  </si>
  <si>
    <t>(COMPOSIÇÃO REPRESENTATIVA) POÇO DE VISITA CIRCULAR PARA ESGOTO, EM CONCRETO PRÉ-MOLDADO, DIÂMETRO INTERNO = 1,0 M, PROFUNDIDADE ATÉ 1,50 M, EXCLUINDO TAMPÃO. AF_04/2018</t>
  </si>
  <si>
    <t>1.149,87</t>
  </si>
  <si>
    <t>CONCRETO MAGRO PARA LASTRO, TRAÇO 1:4,5:4,5 (EM MASSA SECA DE CIMENTO/ AREIA MÉDIA/ BRITA 1) - PREPARO MECÂNICO COM BETONEIRA 400 L. AF_05/2021</t>
  </si>
  <si>
    <t>298,74</t>
  </si>
  <si>
    <t>(COMPOSIÇÃO REPRESENTATIVA) POÇO DE VISITA CIRCULAR PARA ESGOTO, EM CONCRETO PRÉ-MOLDADO, DIÂMETRO INTERNO = 1,0 M, PROFUNDIDADE DE 1,50 A 2,00 M, EXCLUINDO TAMPÃO. AF_04/2018</t>
  </si>
  <si>
    <t>1.227,07</t>
  </si>
  <si>
    <t>(COMPOSIÇÃO REPRESENTATIVA) POÇO DE VISITA CIRCULAR PARA ESGOTO, EM CONCRETO PRÉ-MOLDADO, DIÂMETRO INTERNO = 1,0 M, PROFUNDIDADE DE 2,00 A 2,50 M, EXCLUINDO TAMPÃO. AF_04/2018</t>
  </si>
  <si>
    <t>1.444,88</t>
  </si>
  <si>
    <t>(COMPOSIÇÃO REPRESENTATIVA) POÇO DE VISITA CIRCULAR PARA ESGOTO, EM CONCRETO PRÉ-MOLDADO, DIÂMETRO INTERNO = 1,0 M, PROFUNDIDADE DE 2,50 A 3,00 M, EXCLUINDO TAMPÃO. AF_04/2018</t>
  </si>
  <si>
    <t>1.565,83</t>
  </si>
  <si>
    <t>(COMPOSIÇÃO REPRESENTATIVA) POÇO DE VISITA CIRCULAR PARA ESGOTO, EM CONCRETO PRÉ-MOLDADO, DIÂMETRO INTERNO = 1,0 M, PROFUNDIDADE DE 3,00 A 3,50 M, EXCLUINDO TAMPÃO. AF_04/2018</t>
  </si>
  <si>
    <t>1.686,78</t>
  </si>
  <si>
    <t>(COMPOSIÇÃO REPRESENTATIVA) POÇO DE VISITA CIRCULAR PARA ESGOTO, EM CONCRETO PRÉ-MOLDADO, DIÂMETRO INTERNO = 1,0 M, PROFUNDIDADE ATÉ 1,50 M, INCLUINDO TAMPÃO DE FERRO FUNDIDO, DIÂMETRO DE 60 CM. AF_04/2018</t>
  </si>
  <si>
    <t>1.724,48</t>
  </si>
  <si>
    <t>29,25</t>
  </si>
  <si>
    <t>TAMPA CIRCULAR PARA ESGOTO E DRENAGEM, EM FERRO FUNDIDO, DIÂMETRO INTERNO = 0,6 M. AF_12/2020</t>
  </si>
  <si>
    <t>715,22</t>
  </si>
  <si>
    <t>(COMPOSIÇÃO REPRESENTATIVA) POÇO DE VISITA CIRCULAR PARA ESGOTO, EM CONCRETO PRÉ-MOLDADO, DIÂMETRO INTERNO = 1,0 M, PROFUNDIDADE DE 1,50 A 2,00 M, INCLUINDO TAMPÃO DE FERRO FUNDIDO, DIÂMETRO DE 60 CM. AF_04/2018</t>
  </si>
  <si>
    <t>1.942,29</t>
  </si>
  <si>
    <t>177,77</t>
  </si>
  <si>
    <t>35,87</t>
  </si>
  <si>
    <t>(COMPOSIÇÃO REPRESENTATIVA) POÇO DE VISITA CIRCULAR PARA ESGOTO, EM CONCRETO PRÉ-MOLDADO, DIÂMETRO INTERNO = 1,0 M, PROFUNDIDADE DE 2,00 A 2,50 M, INCLUINDO TAMPÃO DE FERRO FUNDIDO, DIÂMETRO DE 60 CM. AF_04/2018</t>
  </si>
  <si>
    <t>2.160,10</t>
  </si>
  <si>
    <t>42,52</t>
  </si>
  <si>
    <t>(COMPOSIÇÃO REPRESENTATIVA) POÇO DE VISITA CIRCULAR PARA ESGOTO, EM CONCRETO PRÉ-MOLDADO, DIÂMETRO INTERNO = 1,0 M, PROFUNDIDADE DE 2,50 A 3,00 M, INCLUINDO TAMPÃO DE FERRO FUNDIDO, DIÂMETRO DE 60 CM. AF_04/2018</t>
  </si>
  <si>
    <t>2.281,05</t>
  </si>
  <si>
    <t>(COMPOSIÇÃO REPRESENTATIVA) POÇO DE VISITA CIRCULAR PARA ESGOTO, EM CONCRETO PRÉ-MOLDADO, DIÂMETRO INTERNO = 1,0 M, PROFUNDIDADE DE 3,00 A 3,50 M, INCLUINDO TAMPÃO DE FERRO FUNDIDO, DIÂMETRO DE 60 CM. AF_04/2018</t>
  </si>
  <si>
    <t>2.402,00</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</si>
  <si>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</si>
  <si>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</si>
  <si>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3.221,27</t>
  </si>
  <si>
    <t>(COMPOSIÇÃO REPRESENTATIVA) POÇO DE VISITA CIRCULAR PARA ESGOTO, EM ALVENARIA COM TIJOLOS CERÂMICOS MACIÇOS, DIÂMETRO INTERNO = 1,2 M, PROFUNDIDADE DE 2,00 A 2,50 M, EXCLUINDO TAMPÃO. AF_04/2018</t>
  </si>
  <si>
    <t>3.907,32</t>
  </si>
  <si>
    <t>(COMPOSIÇÃO REPRESENTATIVA) POÇO DE VISITA CIRCULAR PARA ESGOTO, EM ALVENARIA COM TIJOLOS CERÂMICOS MACIÇOS, DIÂMETRO INTERNO = 1,2 M, PROFUNDIDADE DE 2,50 A 3,00 M, EXCLUINDO TAMPÃO. AF_04/2018</t>
  </si>
  <si>
    <t>4.291,92</t>
  </si>
  <si>
    <t>(COMPOSIÇÃO REPRESENTATIVA) POÇO DE VISITA CIRCULAR PARA ESGOTO, EM ALVENARIA COM TIJOLOS CERÂMICOS MACIÇOS, DIÂMETRO INTERNO = 1,2 M, PROFUNDIDADE DE 3,00 A 3,50 M, EXCLUINDO TAMPÃO. AF_04/2018</t>
  </si>
  <si>
    <t>4.676,52</t>
  </si>
  <si>
    <t>(COMPOSIÇÃO REPRESENTATIVA) POÇO DE VISITA CIRCULAR PARA ESGOTO, EM ALVENARIA COM TIJOLOS CERÂMICOS MACIÇOS, DIÂMETRO INTERNO = 1,2 M, PROFUNDIDADE ATÉ 1,50 M, INCLUINDO TAMPÃO DE FERRO FUNDIDO, DIÂMETRO DE 60 CM. AF_04/2018</t>
  </si>
  <si>
    <t>3.250,45</t>
  </si>
  <si>
    <t>(COMPOSIÇÃO REPRESENTATIVA) POÇO DE VISITA CIRCULAR PARA ESGOTO, EM ALVENARIA COM TIJOLOS CERÂMICOS MACIÇOS, DIÂMETRO INTERNO = 1,2 M, PROFUNDIDADE DE 1,50 A 2,00 M, INCLUINDO TAMPÃO DE FERRO FUNDIDO, DIÂMETRO DE 60 CM. AF_04/2018</t>
  </si>
  <si>
    <t>3.936,49</t>
  </si>
  <si>
    <t>(COMPOSIÇÃO REPRESENTATIVA) POÇO DE VISITA CIRCULAR PARA ESGOTO, EM ALVENARIA COM TIJOLOS CERÂMICOS MACIÇOS, DIÂMETRO INTERNO = 1,2 M, PROFUNDIDADE DE 2,00 A 2,50 M, INCLUINDO TAMPÃO DE FERRO FUNDIDO, DIÂMETRO DE 60 CM. AF_04/2018</t>
  </si>
  <si>
    <t>4.622,54</t>
  </si>
  <si>
    <t>(COMPOSIÇÃO REPRESENTATIVA) POÇO DE VISITA CIRCULAR PARA ESGOTO, EM ALVENARIA COM TIJOLOS CERÂMICOS MACIÇOS, DIÂMETRO INTERNO = 1,2 M, PROFUNDIDADE DE 2,50 A 3,00 M, INCLUINDO TAMPÃO DE FERRO FUNDIDO, DIÂMETRO DE 60 CM. AF_04/2018</t>
  </si>
  <si>
    <t>5.007,14</t>
  </si>
  <si>
    <t>(COMPOSIÇÃO REPRESENTATIVA) POÇO DE VISITA CIRCULAR PARA ESGOTO, EM ALVENARIA COM TIJOLOS CERÂMICOS MACIÇOS, DIÂMETRO INTERNO = 1,2 M, PROFUNDIDADE DE 3,00 A 3,50 M, INCLUINDO TAMPÃO DE FERRO FUNDIDO, DIÂMETRO DE 60 CM. AF_04/2018</t>
  </si>
  <si>
    <t>5.391,74</t>
  </si>
  <si>
    <t>19,42</t>
  </si>
  <si>
    <t>ACRÉSCIMO PARA POÇO DE VISITA CIRCULAR PARA DRENAGEM, EM CONCRETO PRÉ-MOLDADO, DIÂMETRO INTERNO = 1,2 M. AF_12/2020</t>
  </si>
  <si>
    <t>579,45</t>
  </si>
  <si>
    <t>ACRÉSCIMO PARA POÇO DE VISITA RETANGULAR PARA DRENAGEM, EM ALVENARIA COM BLOCOS DE CONCRETO, DIMENSÕES INTERNAS = 1,5X1,5 M. AF_12/2020</t>
  </si>
  <si>
    <t>1.280,98</t>
  </si>
  <si>
    <t>BASE PARA POÇO DE VISITA CIRCULAR PARA DRENAGEM, EM ALVENARIA COM TIJOLOS CERÂMICOS MACIÇOS, DIÂMETRO INTERNO = 1,2 M, PROFUNDIDADE = 1,45 M, EXCLUINDO TAMPÃO. AF_12/2020</t>
  </si>
  <si>
    <t>2.462,93</t>
  </si>
  <si>
    <t>ACRÉSCIMO PARA POÇO DE VISITA CIRCULAR PARA DRENAGEM, EM ALVENARIA COM TIJOLOS CERÂMICOS MACIÇOS, DIÂMETRO INTERNO = 1,2 M. AF_12/2020</t>
  </si>
  <si>
    <t>1.303,61</t>
  </si>
  <si>
    <t>BASE PARA POÇO DE VISITA RETANGULAR PARA DRENAGEM, EM ALVENARIA COM BLOCOS DE CONCRETO, DIMENSÕES INTERNAS = 1,5X2 M, PROFUNDIDADE = 1,45 M, EXCLUINDO TAMPÃO. AF_12/2020</t>
  </si>
  <si>
    <t>3.942,12</t>
  </si>
  <si>
    <t>ACRÉSCIMO PARA POÇO DE VISITA CIRCULAR PARA DRENAGEM, EM CONCRETO PRÉ-MOLDADO, DIÂMETRO INTERNO = 1,5 M. AF_12/2020</t>
  </si>
  <si>
    <t>822,89</t>
  </si>
  <si>
    <t>ACRÉSCIMO PARA POÇO DE VISITA RETANGULAR PARA DRENAGEM, EM ALVENARIA COM BLOCOS DE CONCRETO, DIMENSÕES INTERNAS = 1,5X2 M. AF_12/2020</t>
  </si>
  <si>
    <t>1.458,56</t>
  </si>
  <si>
    <t>BASE PARA POÇO DE VISITA CIRCULAR PARA DRENAGEM, EM ALVENARIA COM TIJOLOS CERÂMICOS MACIÇOS, DIÂMETRO INTERNO = 1,5 M, PROFUNDIDADE = 1,45 M, EXCLUINDO TAMPÃO. AF_12/2020</t>
  </si>
  <si>
    <t>3.770,66</t>
  </si>
  <si>
    <t>ACRÉSCIMO PARA POÇO DE VISITA CIRCULAR PARA DRENAGEM, EM ALVENARIA COM TIJOLOS CERÂMICOS MACIÇOS, DIÂMETRO INTERNO = 1,5 M. AF_12/2020</t>
  </si>
  <si>
    <t>1.596,07</t>
  </si>
  <si>
    <t>BASE PARA POÇO DE VISITA RETANGULAR PARA DRENAGEM, EM ALVENARIA COM BLOCOS DE CONCRETO, DIMENSÕES INTERNAS = 1X1 M, PROFUNDIDADE = 1,45 M, EXCLUINDO TAMPÃO. AF_12/2020</t>
  </si>
  <si>
    <t>2.029,58</t>
  </si>
  <si>
    <t>179,39</t>
  </si>
  <si>
    <t>ACRÉSCIMO PARA POÇO DE VISITA RETANGULAR PARA DRENAGEM, EM ALVENARIA COM BLOCOS DE CONCRETO, DIMENSÕES INTERNAS = 1X1 M. AF_12/2020</t>
  </si>
  <si>
    <t>925,84</t>
  </si>
  <si>
    <t>BASE PARA POÇO DE VISITA RETANGULAR PARA DRENAGEM, EM ALVENARIA COM BLOCOS DE CONCRETO, DIMENSÕES INTERNAS = 1,5X2,5 M, PROFUNDIDADE = 1,45 M, EXCLUINDO TAMPÃO. AF_12/2020</t>
  </si>
  <si>
    <t>4.655,01</t>
  </si>
  <si>
    <t>BASE PARA POÇO DE VISITA RETANGULAR PARA DRENAGEM, EM ALVENARIA COM BLOCOS DE CONCRETO, DIMENSÕES INTERNAS = 1X1,5 M, PROFUNDIDADE = 1,45 M, EXCLUINDO TAMPÃO. AF_12/2020</t>
  </si>
  <si>
    <t>2.578,28</t>
  </si>
  <si>
    <t>ACRÉSCIMO PARA POÇO DE VISITA RETANGULAR PARA DRENAGEM, EM ALVENARIA COM BLOCOS DE CONCRETO, DIMENSÕES INTERNAS = 1X1,5 M. AF_12/2020</t>
  </si>
  <si>
    <t>1.103,41</t>
  </si>
  <si>
    <t>179,66</t>
  </si>
  <si>
    <t>ACRÉSCIMO PARA POÇO DE VISITA RETANGULAR PARA DRENAGEM, EM ALVENARIA COM BLOCOS DE CONCRETO, DIMENSÕES INTERNAS = 1,5X2,5 M. AF_12/2020</t>
  </si>
  <si>
    <t>1.636,18</t>
  </si>
  <si>
    <t>BASE PARA POÇO DE VISITA RETANGULAR PARA DRENAGEM, EM ALVENARIA COM BLOCOS DE CONCRETO, DIMENSÕES INTERNAS = 1X2 M, PROFUNDIDADE = 1,45 M, EXCLUINDO TAMPÃO. AF_12/2020</t>
  </si>
  <si>
    <t>3.126,87</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</si>
  <si>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</si>
  <si>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</si>
  <si>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3.677,74</t>
  </si>
  <si>
    <t>POÇO DE INSPEÇÃO CIRCULAR PARA DRENAGEM, EM CONCRETO PRÉ-MOLDADO, DIÂMETRO INTERNO = 0,6 M, PROFUNDIDADE = 1 M, EXCLUINDO TAMPÃO. AF_12/2020</t>
  </si>
  <si>
    <t>381,91</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</si>
  <si>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</si>
  <si>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</si>
  <si>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529,71</t>
  </si>
  <si>
    <t>BASE PARA POÇO DE VISITA RETANGULAR PARA DRENAGEM, EM ALVENARIA COM BLOCOS DE CONCRETO, DIMENSÕES INTERNAS = 1,5X3 M, PROFUNDIDADE = 1,45 M, EXCLUINDO TAMPÃO. AF_12/2020</t>
  </si>
  <si>
    <t>5.343,52</t>
  </si>
  <si>
    <t>POÇO DE INSPEÇÃO CIRCULAR PARA DRENAGEM, EM ALVENARIA COM TIJOLOS CERÂMICOS MACIÇOS, DIÂMETRO INTERNO = 0,6 M, PROFUNDIDADE = 1 M, EXCLUINDO TAMPÃO. AF_12/2020</t>
  </si>
  <si>
    <t>873,43</t>
  </si>
  <si>
    <t>POÇO DE INSPEÇÃO CIRCULAR PARA DRENAGEM, EM ALVENARIA COM TIJOLOS CERÂMICOS MACIÇOS, DIÂMETRO INTERNO = 0,6 M, PROFUNDIDADE = 1,5 M, EXCLUINDO TAMPÃO. AF_12/2020</t>
  </si>
  <si>
    <t>1.240,33</t>
  </si>
  <si>
    <t>5,63</t>
  </si>
  <si>
    <t>BASE PARA POÇO DE VISITA RETANGULAR PARA DRENAGEM, EM ALVENARIA COM BLOCOS DE CONCRETO, DIMENSÕES INTERNAS = 1X3 M, PROFUNDIDADE = 1,45 M, EXCLUINDO TAMPÃO. AF_12/2020</t>
  </si>
  <si>
    <t>4.248,36</t>
  </si>
  <si>
    <t>BASE PARA POÇO DE VISITA CIRCULAR PARA DRENAGEM, EM CONCRETO PRÉ-MOLDADO, DIÂMETRO INTERNO = 0,8 M, PROFUNDIDADE = 1,45 M, EXCLUINDO TAMPÃO. AF_12/2020</t>
  </si>
  <si>
    <t>747,67</t>
  </si>
  <si>
    <t>ACRÉSCIMO PARA POÇO DE VISITA RETANGULAR PARA DRENAGEM, EM ALVENARIA COM BLOCOS DE CONCRETO, DIMENSÕES INTERNAS = 1,5X3 M. AF_12/2020</t>
  </si>
  <si>
    <t>1.813,74</t>
  </si>
  <si>
    <t>ACRÉSCIMO PARA POÇO DE VISITA RETANGULAR PARA DRENAGEM, EM ALVENARIA COM BLOCOS DE CONCRETO, DIMENSÕES INTERNAS = 1X3 M. AF_12/2020</t>
  </si>
  <si>
    <t>ACRÉSCIMO PARA POÇO DE VISITA CIRCULAR PARA DRENAGEM, EM CONCRETO PRÉ-MOLDADO, DIÂMETRO INTERNO = 0,8 M. AF_12/2020</t>
  </si>
  <si>
    <t>327,17</t>
  </si>
  <si>
    <t>6,10</t>
  </si>
  <si>
    <t>BASE PARA POÇO DE VISITA RETANGULAR PARA DRENAGEM, EM ALVENARIA COM BLOCOS DE CONCRETO, DIMENSÕES INTERNAS = 1X3,5 M, PROFUNDIDADE = 1,45 M, EXCLUINDO TAMPÃO. AF_12/2020</t>
  </si>
  <si>
    <t>4.800,03</t>
  </si>
  <si>
    <t>BASE PARA POÇO DE VISITA CIRCULAR PARA DRENAGEM, EM ALVENARIA COM TIJOLOS CERÂMICOS MACIÇOS, DIÂMETRO INTERNO = 0,8 M, PROFUNDIDADE = 1,45 M, EXCLUINDO TAMPÃO. AF_12/2020</t>
  </si>
  <si>
    <t>1.640,27</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</si>
  <si>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</si>
  <si>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</si>
  <si>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2.009,38</t>
  </si>
  <si>
    <t>ACRÉSCIMO PARA POÇO DE VISITA CIRCULAR PARA DRENAGEM, EM ALVENARIA COM TIJOLOS CERÂMICOS MACIÇOS, DIÂMETRO INTERNO = 0,8 M. AF_12/2020</t>
  </si>
  <si>
    <t>913,64</t>
  </si>
  <si>
    <t>BASE PARA POÇO DE VISITA RETANGULAR PARA DRENAGEM, EM ALVENARIA COM BLOCOS DE CONCRETO, DIMENSÕES INTERNAS = 1,5X3,5 M, PROFUNDIDADE = 1,45 M, EXCLUINDO TAMPÃO. AF_12/2020</t>
  </si>
  <si>
    <t>6.044,30</t>
  </si>
  <si>
    <t>BASE PARA POÇO DE VISITA CIRCULAR PARA DRENAGEM, EM CONCRETO PRÉ-MOLDADO, DIÂMETRO INTERNO = 1 M, PROFUNDIDADE = 1,45 M, EXCLUINDO TAMPÃO. AF_05/2018</t>
  </si>
  <si>
    <t>1.078,52</t>
  </si>
  <si>
    <t>BASE PARA POÇO DE VISITA RETANGULAR PARA DRENAGEM, EM ALVENARIA COM BLOCOS DE CONCRETO, DIMENSÕES INTERNAS = 1X4 M, PROFUNDIDADE = 1,45 M, EXCLUINDO TAMPÃO. AF_12/2020</t>
  </si>
  <si>
    <t>5.348,67</t>
  </si>
  <si>
    <t>BASE PARA POÇO DE VISITA RETANGULAR PARA DRENAGEM, EM ALVENARIA COM BLOCOS DE CONCRETO, DIMENSÕES INTERNAS = 2,5X3 M, PROFUNDIDADE = 1,45 M, EXCLUINDO TAMPÃO. AF_12/2020</t>
  </si>
  <si>
    <t>7.709,96</t>
  </si>
  <si>
    <t>ACRÉSCIMO PARA POÇO DE VISITA CIRCULAR PARA DRENAGEM, EM CONCRETO PRÉ-MOLDADO, DIÂMETRO INTERNO = 1 M. AF_12/2020</t>
  </si>
  <si>
    <t>488,74</t>
  </si>
  <si>
    <t>61,26</t>
  </si>
  <si>
    <t>ACRÉSCIMO PARA POÇO DE VISITA RETANGULAR PARA DRENAGEM, EM ALVENARIA COM BLOCOS DE CONCRETO, DIMENSÕES INTERNAS = 1X4 M. AF_12/2020</t>
  </si>
  <si>
    <t>1.968,12</t>
  </si>
  <si>
    <t>BASE PARA POÇO DE VISITA RETANGULAR PARA DRENAGEM, EM ALVENARIA COM BLOCOS DE CONCRETO, DIMENSÕES INTERNAS = 1,5X1,5 M, PROFUNDIDADE = 1,45 M, EXCLUINDO TAMPÃO. AF_12/2020</t>
  </si>
  <si>
    <t>3.222,20</t>
  </si>
  <si>
    <t>27,91</t>
  </si>
  <si>
    <t>ACRÉSCIMO PARA POÇO DE VISITA RETANGULAR PARA DRENAGEM, EM ALVENARIA COM BLOCOS DE CONCRETO, DIMENSÕES INTERNAS = 1,5X3,5 M. AF_12/2020</t>
  </si>
  <si>
    <t>1.991,34</t>
  </si>
  <si>
    <t>BASE PARA POÇO DE VISITA CIRCULAR PARA DRENAGEM, EM ALVENARIA COM TIJOLOS CERÂMICOS MACIÇOS, DIÂMETRO INTERNO = 1 M, PROFUNDIDADE = 1,45 M, EXCLUINDO TAMPÃO. AF_12/2020</t>
  </si>
  <si>
    <t>2.048,88</t>
  </si>
  <si>
    <t>ACRÉSCIMO PARA POÇO DE VISITA CIRCULAR PARA DRENAGEM, EM ALVENARIA COM TIJOLOS CERÂMICOS MACIÇOS, DIÂMETRO INTERNO = 1 M. AF_12/2020</t>
  </si>
  <si>
    <t>1.108,60</t>
  </si>
  <si>
    <t>BASE PARA POÇO DE VISITA RETANGULAR PARA DRENAGEM, EM ALVENARIA COM BLOCOS DE CONCRETO, DIMENSÕES INTERNAS = 1,5X4 M, PROFUNDIDADE = 1,45 M, EXCLUINDO TAMPÃO. AF_12/2020</t>
  </si>
  <si>
    <t>6.705,57</t>
  </si>
  <si>
    <t>ACRÉSCIMO PARA POÇO DE VISITA RETANGULAR PARA DRENAGEM, EM ALVENARIA COM BLOCOS DE CONCRETO, DIMENSÕES INTERNAS = 2,5X3 M. AF_12/2020</t>
  </si>
  <si>
    <t>2.186,92</t>
  </si>
  <si>
    <t>ACRÉSCIMO PARA POÇO DE VISITA RETANGULAR PARA DRENAGEM, EM ALVENARIA COM BLOCOS DE CONCRETO, DIMENSÕES INTERNAS = 1,5X4 M. AF_12/2020</t>
  </si>
  <si>
    <t>2.183,80</t>
  </si>
  <si>
    <t>BASE PARA POÇO DE VISITA RETANGULAR PARA DRENAGEM, EM ALVENARIA COM BLOCOS DE CONCRETO, DIMENSÕES INTERNAS = 2,5X3,5 M, PROFUNDIDADE = 1,45 M, EXCLUINDO TAMPÃO. AF_12/2020</t>
  </si>
  <si>
    <t>8.734,05</t>
  </si>
  <si>
    <t>ACRÉSCIMO PARA POÇO DE VISITA RETANGULAR PARA DRENAGEM, EM ALVENARIA COM BLOCOS DE CONCRETO, DIMENSÕES INTERNAS = 2,5X3,5 M. AF_12/2020</t>
  </si>
  <si>
    <t>2.364,46</t>
  </si>
  <si>
    <t>BASE PARA POÇO DE VISITA RETANGULAR PARA DRENAGEM, EM ALVENARIA COM BLOCOS DE CONCRETO, DIMENSÕES INTERNAS = 2,5X4 M, PROFUNDIDADE = 1,45 M, EXCLUINDO TAMPÃO. AF_12/2020</t>
  </si>
  <si>
    <t>9.758,33</t>
  </si>
  <si>
    <t>BASE PARA POÇO DE VISITA RETANGULAR PARA DRENAGEM, EM ALVENARIA COM BLOCOS DE CONCRETO, DIMENSÕES INTERNAS = 2X2 M, PROFUNDIDADE = 1,45 M, EXCLUINDO TAMPÃO. AF_12/2020</t>
  </si>
  <si>
    <t>4.784,62</t>
  </si>
  <si>
    <t>ACRÉSCIMO PARA POÇO DE VISITA RETANGULAR PARA DRENAGEM, EM ALVENARIA COM BLOCOS DE CONCRETO, DIMENSÕES INTERNAS = 2,5X4 M. AF_12/2020</t>
  </si>
  <si>
    <t>2.545,14</t>
  </si>
  <si>
    <t>BASE PARA POÇO DE VISITA RETANGULAR PARA DRENAGEM, EM ALVENARIA COM BLOCOS DE CONCRETO, DIMENSÕES INTERNAS = 3X3 M, PROFUNDIDADE = 1,45 M, EXCLUINDO TAMPÃO. AF_12/2020</t>
  </si>
  <si>
    <t>8.926,08</t>
  </si>
  <si>
    <t>ACRÉSCIMO PARA POÇO DE VISITA RETANGULAR PARA DRENAGEM, EM ALVENARIA COM BLOCOS DE CONCRETO, DIMENSÕES INTERNAS = 3X3 M. AF_12/2020</t>
  </si>
  <si>
    <t>2.367,57</t>
  </si>
  <si>
    <t>BASE PARA POÇO DE VISITA RETANGULAR PARA DRENAGEM, EM ALVENARIA COM BLOCOS DE CONCRETO, DIMENSÕES INTERNAS = 3X3,5 M, PROFUNDIDADE = 1,45 M, EXCLUINDO TAMPÃO. AF_12/2020</t>
  </si>
  <si>
    <t>10.108,13</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</si>
  <si>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</si>
  <si>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</si>
  <si>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1.706,53</t>
  </si>
  <si>
    <t>BASE PARA POÇO DE VISITA RETANGULAR PARA DRENAGEM, EM ALVENARIA COM BLOCOS DE CONCRETO, DIMENSÕES INTERNAS = 3X4 M, PROFUNDIDADE = 1,45 M, EXCLUINDO TAMPÃO. AF_12/2020</t>
  </si>
  <si>
    <t>11.287,86</t>
  </si>
  <si>
    <t>ACRÉSCIMO PARA POÇO DE VISITA RETANGULAR PARA DRENAGEM, EM ALVENARIA COM BLOCOS DE CONCRETO, DIMENSÕES INTERNAS = 3X4 M. AF_12/2020</t>
  </si>
  <si>
    <t>2.725,84</t>
  </si>
  <si>
    <t>BASE PARA POÇO DE VISITA RETANGULAR PARA DRENAGEM, EM ALVENARIA COM BLOCOS DE CONCRETO, DIMENSÕES INTERNAS = 3,5X3,5 M, PROFUNDIDADE = 1,45 M, EXCLUINDO TAMPÃO. AF_12/2020</t>
  </si>
  <si>
    <t>11.484,09</t>
  </si>
  <si>
    <t>13,32</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</si>
  <si>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</si>
  <si>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</si>
  <si>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5.625,07</t>
  </si>
  <si>
    <t>BASE PARA POÇO DE VISITA RETANGULAR PARA DRENAGEM, EM ALVENARIA COM BLOCOS DE CONCRETO, DIMENSÕES INTERNAS = 3,5X4 M, PROFUNDIDADE = 1,45 M, EXCLUINDO TAMPÃO. AF_12/2020</t>
  </si>
  <si>
    <t>12.821,97</t>
  </si>
  <si>
    <t>ACRÉSCIMO PARA POÇO DE VISITA RETANGULAR PARA DRENAGEM, EM ALVENARIA COM BLOCOS DE CONCRETO, DIMENSÕES INTERNAS = 3,5X4 M. AF_12/2020</t>
  </si>
  <si>
    <t>2.906,52</t>
  </si>
  <si>
    <t>BASE PARA POÇO DE VISITA RETANGULAR PARA DRENAGEM, EM ALVENARIA COM BLOCOS DE CONCRETO, DIMENSÕES INTERNAS = 4X4 M, PROFUNDIDADE = 1,45 M, EXCLUINDO TAMPÃO. AF_12/2020</t>
  </si>
  <si>
    <t>14.353,87</t>
  </si>
  <si>
    <t>ACRÉSCIMO PARA POÇO DE VISITA RETANGULAR PARA DRENAGEM, EM ALVENARIA COM BLOCOS DE CONCRETO, DIMENSÕES INTERNAS = 2X2,5 M. AF_12/2020</t>
  </si>
  <si>
    <t>1.828,65</t>
  </si>
  <si>
    <t>CHAMINÉ CIRCULAR PARA POÇO DE VISITA PARA DRENAGEM, EM CONCRETO PRÉ-MOLDADO, DIÂMETRO INTERNO = 0,6 M. AF_12/2020</t>
  </si>
  <si>
    <t>CHAMINÉ CIRCULAR PARA POÇO DE VISITA PARA DRENAGEM, EM ALVENARIA COM TIJOLOS CERÂMICOS MACIÇOS, DIÂMETRO INTERNO = 0,6 M. AF_12/2020</t>
  </si>
  <si>
    <t>723,80</t>
  </si>
  <si>
    <t>179,88</t>
  </si>
  <si>
    <t>BASE PARA POÇO DE VISITA RETANGULAR PARA DRENAGEM, EM ALVENARIA COM BLOCOS DE CONCRETO, DIMENSÕES INTERNAS = 2X3 M, PROFUNDIDADE = 1,45 M, EXCLUINDO TAMPÃO. AF_12/2020</t>
  </si>
  <si>
    <t>6.507,94</t>
  </si>
  <si>
    <t>ACRÉSCIMO PARA POÇO DE VISITA RETANGULAR PARA DRENAGEM, EM ALVENARIA COM BLOCOS DE CONCRETO, DIMENSÕES INTERNAS = 2X3 M. AF_12/2020</t>
  </si>
  <si>
    <t>2.006,27</t>
  </si>
  <si>
    <t>BASE PARA POÇO DE VISITA RETANGULAR PARA DRENAGEM, EM ALVENARIA COM BLOCOS DE CONCRETO, DIMENSÕES INTERNAS = 2X3,5 M, PROFUNDIDADE = 1,45 M, EXCLUINDO TAMPÃO. AF_12/2020</t>
  </si>
  <si>
    <t>7.353,76</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</si>
  <si>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</si>
  <si>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</si>
  <si>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8.199,64</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</si>
  <si>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</si>
  <si>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</si>
  <si>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6.685,53</t>
  </si>
  <si>
    <t>ACRÉSCIMO PARA POÇO DE VISITA RETANGULAR PARA DRENAGEM, EM ALVENARIA COM BLOCOS DE CONCRETO, DIMENSÕES INTERNAS = 4X4 M. AF_12/2020</t>
  </si>
  <si>
    <t>3.056,74</t>
  </si>
  <si>
    <t>CAIXA COM GRELHA RETANGULAR DE FERRO FUNDIDO, EM ALVENARIA COM TIJOLOS CERÂMICOS MACIÇOS, DIMENSÕES INTERNAS: 0,30 X 1,00 X 1,00. AF_12/2020</t>
  </si>
  <si>
    <t>1.301,19</t>
  </si>
  <si>
    <t>98,75</t>
  </si>
  <si>
    <t>164,98</t>
  </si>
  <si>
    <t>CAIXA COM GRELHA RETANGULAR DE FERRO FUNDIDO, EM ALVENARIA COM BLOCOS DE CONCRETO, DIMENSÕES INTERNAS: 0,30 X 1,00 X 1,00. AF_12/2020</t>
  </si>
  <si>
    <t>972,48</t>
  </si>
  <si>
    <t>CAIXA ENTERRADA DISTRIBUIDORA DE VAZÃO (SUMIDOUROS MÚLTIPLOS), RETANGULAR, EM ALVENARIA COM TIJOLOS MACIÇOS, DIMENSÕES INTERNAS: 0,60 X 0,60 X 0,50 M. AF_12/2020</t>
  </si>
  <si>
    <t>416,85</t>
  </si>
  <si>
    <t>85,61</t>
  </si>
  <si>
    <t>PEÇA RETANGULAR PRÉ-MOLDADA, VOLUME DE CONCRETO DE 10 A 30 LITROS, TAXA DE AÇO APROXIMADA DE 30KG/M³. AF_01/2018</t>
  </si>
  <si>
    <t>2.272,26</t>
  </si>
  <si>
    <t>CAIXA ENTERRADA DISTRIBUIDORA DE VAZÃO (SUMIDOUROS MÚLTIPLOS), RETANGULAR, EM ALVENARIA COM BLOCOS DE CONCRETO, DIMENSÕES INTERNAS: 0,60 X 0,60 X 0,50 M. AF_12/2020</t>
  </si>
  <si>
    <t>351,74</t>
  </si>
  <si>
    <t>PEÇA RETANGULAR PRÉ-MOLDADA, VOLUME DE CONCRETO DE ATÉ 10 LITROS, TAXA DE AÇO APROXIMADA DE 30KG/M³. AF_01/2018</t>
  </si>
  <si>
    <t>2.683,90</t>
  </si>
  <si>
    <t>CAIXA ENTERRADA DISTRIBUIDORA DE VAZÃO (SUMIDOUROS MÚLTIPLOS), RETANGULAR, EM CONCRETO PRÉ-MOLDADO, DIMENSÕES INTERNAS: 0,60 X 0,60 X 0,50 M. AF_12/2020</t>
  </si>
  <si>
    <t>435,89</t>
  </si>
  <si>
    <t>BASE PARA POCO DE VISITA RETANGULAR PARA ESGOTO E DRENAGEM, EM CONCRETO ESTRUTURAL, DIMENSÕES INTERNAS DE 90X150 M, PROFUNDIDADE DE 1,25 M, EXCLUINDO TAMPÃO. AF_12/2020</t>
  </si>
  <si>
    <t>2.322,45</t>
  </si>
  <si>
    <t>14,95</t>
  </si>
  <si>
    <t>CONCRETAGEM DE BLOCOS DE COROAMENTO E VIGAS BALDRAME, FCK 30 MPA, COM USO DE JERICA  LANÇAMENTO, ADENSAMENTO E ACABAMENTO. AF_06/2017</t>
  </si>
  <si>
    <t>541,74</t>
  </si>
  <si>
    <t>BASE PARA POÇO DE VISITA CIRCULAR PARA  ESGOTO, EM CONCRETO PRÉ-MOLDADO, DIÂMETRO INTERNO = 1,2 M, PROFUNDIDADE = 1,45 M, EXCLUINDO TAMPÃO. AF_12/2020</t>
  </si>
  <si>
    <t>1.423,93</t>
  </si>
  <si>
    <t>BASE PARA POÇO DE VISITA CIRCULAR PARA  ESGOTO, EM CONCRETO PRÉ-MOLDADO, DIÂMETRO INTERNO = 1,5 M, PROFUNDIDADE = 1,45 M, EXCLUINDO TAMPÃO. AF_12/2020</t>
  </si>
  <si>
    <t>2.286,87</t>
  </si>
  <si>
    <t>52,41</t>
  </si>
  <si>
    <t>76,03</t>
  </si>
  <si>
    <t>BASE PARA POÇO DE VISITA CIRCULAR PARA DRENAGEM, EM CONCRETO PRÉ-MOLDADO, DIÂMETRO INTERNO = 1,5 M, PROFUNDIDADE = 1,45 M, EXCLUINDO TAMPÃO. AF_12/2020</t>
  </si>
  <si>
    <t>2.258,19</t>
  </si>
  <si>
    <t>BASE PARA POÇO DE VISITA CIRCULAR PARA DRENAGEM, EM CONCRETO PRÉ-MOLDADO, DIÂMETRO INTERNO = 1,2 M, PROFUNDIDADE = 1,45 M, EXCLUINDO TAMPÃO. AF_05/2021</t>
  </si>
  <si>
    <t>1.406,91</t>
  </si>
  <si>
    <t>34,93</t>
  </si>
  <si>
    <t>67,38</t>
  </si>
  <si>
    <t>GUIA (MEIO-FIO) CONCRETO, MOLDADA  IN LOCO  EM TRECHO RETO COM EXTRUSORA, 13 CM BASE X 22 CM ALTURA. AF_06/2016</t>
  </si>
  <si>
    <t>18,40</t>
  </si>
  <si>
    <t>AJUDANTE ESPECIALIZADO COM ENCARGOS COMPLEMENTARES</t>
  </si>
  <si>
    <t>ARGAMASSA TRAÇO 1:4 (EM VOLUME DE CIMENTO E AREIA MÉDIA ÚMIDA), PREPARO MANUAL. AF_08/2019</t>
  </si>
  <si>
    <t>456,21</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</si>
  <si>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</si>
  <si>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</si>
  <si>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</si>
  <si>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41,09</t>
  </si>
  <si>
    <t>GUIA (MEIO-FIO) E SARJETA CONJUGADOS DE CONCRETO, MOLDADA  IN LOCO  EM TRECHO RETO COM EXTRUSORA, 45 CM BASE (15 CM BASE DA GUIA + 30 CM BASE DA SARJETA) X 22 CM ALTURA. AF_06/2016</t>
  </si>
  <si>
    <t>46,04</t>
  </si>
  <si>
    <t>GUIA (MEIO-FIO) E SARJETA CONJUGADOS DE CONCRETO, MOLDADA  IN LOCO  EM TRECHO CURVO COM EXTRUSORA, 45 CM BASE (15 CM BASE DA GUIA + 30 CM BASE DA SARJETA) X 22 CM ALTURA. AF_06/2016</t>
  </si>
  <si>
    <t>49,27</t>
  </si>
  <si>
    <t>GUIA (MEIO-FIO) E SARJETA CONJUGADOS DE CONCRETO, MOLDADA  IN LOCO  EM TRECHO RETO COM EXTRUSORA, 60 CM BASE (15 CM BASE DA GUIA + 45 CM BASE DA SARJETA) X 26 CM ALTURA. AF_06/2016</t>
  </si>
  <si>
    <t>67,39</t>
  </si>
  <si>
    <t>GUIA (MEIO-FIO) E SARJETA CONJUGADOS DE CONCRETO, MOLDADA IN LOCO  EM TRECHO CURVO COM EXTRUSORA, 60 CM BASE (15 CM BASE DA GUIA + 45 CM BASE DA SARJETA) X 26 CM ALTURA. AF_06/2016</t>
  </si>
  <si>
    <t>71,91</t>
  </si>
  <si>
    <t>GUIA (MEIO-FIO) E SARJETA CONJUGADOS DE CONCRETO, MOLDADA  IN LOCO  EM TRECHO RETO COM EXTRUSORA, 65 CM BASE (15 CM BASE DA GUIA + 50 CM BASE DA SARJETA) X 26 CM ALTURA. AF_06/2016</t>
  </si>
  <si>
    <t>82,37</t>
  </si>
  <si>
    <t>GUIA (MEIO-FIO) E SARJETA CONJUGADOS DE CONCRETO, MOLDADA  IN LOCO  EM TRECHO CURVO COM EXTRUSORA, 65 CM BASE (15 CM BASE DA GUIA + 50 CM BASE DA SARJETA) X 26 CM ALTURA. AF_06/2016</t>
  </si>
  <si>
    <t>88,40</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</si>
  <si>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</si>
  <si>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</si>
  <si>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51,87</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</si>
  <si>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</si>
  <si>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</si>
  <si>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ASSENTAMENTO DE GUIA (MEIO-FIO) EM TRECHO RETO, CONFECCIONADA EM CONCRETO PRÉ-FABRICADO, DIMENSÕES 80X08X08X25 CM (COMPRIMENTO X BASE INFERIOR X BASE SUPERIOR X ALTURA), PARA URBANIZAÇÃO INTERNA DE EMPREENDIMENTOS. AF_06/2016</t>
  </si>
  <si>
    <t>38,64</t>
  </si>
  <si>
    <t>ASSENTAMENTO DE GUIA (MEIO-FIO) EM TRECHO CURVO, CONFECCIONADA EM CONCRETO PRÉ-FABRICADO, DIMENSÕES 80X08X08X25 CM (COMPRIMENTO X BASE INFERIOR X BASE SUPERIOR X ALTURA), PARA URBANIZAÇÃO INTERNA DE EMPREENDIMENTOS. AF_06/2016</t>
  </si>
  <si>
    <t>41,46</t>
  </si>
  <si>
    <t>ASSENTAMENTO DE GUIA (MEIO-FIO) EM TRECHO RETO, CONFECCIONADA EM CONCRETO PRÉ-FABRICADO, DIMENSÕES 39X6,5X6,5X19 CM (COMPRIMENTO X BASE INFERIOR X BASE SUPERIOR X ALTURA), PARA DELIMITAÇÃO DE JARDINS, PRAÇAS OU PASSEIOS. AF_05/2016</t>
  </si>
  <si>
    <t>46,24</t>
  </si>
  <si>
    <t>ASSENTAMENTO DE GUIA (MEIO-FIO) EM TRECHO CURVO, CONFECCIONADA EM CONCRETO PRÉ-FABRICADO, DIMENSÕES 39X6,5X6,5X19 CM (COMPRIMENTO X BASE INFERIOR X BASE SUPERIOR X ALTURA), PARA DELIMITAÇÃO DE JARDINS, PRAÇAS OU PASSEIOS. AF_05/2016</t>
  </si>
  <si>
    <t>49,07</t>
  </si>
  <si>
    <t>9,60</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</si>
  <si>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</si>
  <si>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</si>
  <si>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</si>
  <si>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60,81</t>
  </si>
  <si>
    <t>47,69</t>
  </si>
  <si>
    <t>EXECUÇÃO DE SARJETA DE CONCRETO USINADO, MOLDADA  IN LOCO  EM TRECHO CURVO, 45 CM BASE X 15 CM ALTURA. AF_06/2016</t>
  </si>
  <si>
    <t>69,40</t>
  </si>
  <si>
    <t>EXECUÇÃO DE SARJETA DE CONCRETO USINADO, MOLDADA  IN LOCO  EM TRECHO RETO, 60 CM BASE X 15 CM ALTURA. AF_06/2016</t>
  </si>
  <si>
    <t>75,49</t>
  </si>
  <si>
    <t>13,89</t>
  </si>
  <si>
    <t>EXECUÇÃO DE SARJETA DE CONCRETO USINADO, MOLDADA  IN LOCO  EM TRECHO CURVO, 60 CM BASE X 15 CM ALTURA. AF_06/2016</t>
  </si>
  <si>
    <t>84,07</t>
  </si>
  <si>
    <t>EXECUÇÃO DE SARJETA DE CONCRETO USINADO, MOLDADA  IN LOCO  EM TRECHO RETO, 30 CM BASE X 10 CM ALTURA. AF_06/2016</t>
  </si>
  <si>
    <t>23,62</t>
  </si>
  <si>
    <t>EXECUÇÃO DE SARJETA DE CONCRETO USINADO, MOLDADA  IN LOCO  EM TRECHO CURVO, 30 CM BASE X 10 CM ALTURA. AF_06/2016</t>
  </si>
  <si>
    <t>EXECUÇÃO DE SARJETA DE CONCRETO USINADO, MOLDADA  IN LOCO  EM TRECHO RETO, 45 CM BASE X 10 CM ALTURA. AF_06/2016</t>
  </si>
  <si>
    <t>45,25</t>
  </si>
  <si>
    <t>11,93</t>
  </si>
  <si>
    <t>EXECUÇÃO DE SARJETA DE CONCRETO USINADO, MOLDADA  IN LOCO  EM TRECHO CURVO, 45 CM BASE X 10 CM ALTURA. AF_06/2016</t>
  </si>
  <si>
    <t>35,09</t>
  </si>
  <si>
    <t>12,91</t>
  </si>
  <si>
    <t>10,24</t>
  </si>
  <si>
    <t>EXECUÇÃO DE SARJETA DE CONCRETO USINADO, MOLDADA  IN LOCO  EM TRECHO RETO, 60 CM BASE X 10 CM ALTURA. AF_06/2016</t>
  </si>
  <si>
    <t>55,52</t>
  </si>
  <si>
    <t>35,62</t>
  </si>
  <si>
    <t>EXECUÇÃO DE SARJETA DE CONCRETO USINADO, MOLDADA  IN LOCO  EM TRECHO CURVO, 60 CM BASE X 10 CM ALTURA. AF_06/2016</t>
  </si>
  <si>
    <t>63,04</t>
  </si>
  <si>
    <t>EXECUÇÃO DE SARJETÃO DE CONCRETO USINADO, MOLDADA  IN LOCO  EM TRECHO RETO, 100 CM BASE X 20 CM ALTURA. AF_06/2016</t>
  </si>
  <si>
    <t>153,85</t>
  </si>
  <si>
    <t>EXECUÇÃO DE ESCORAS DE CONCRETO PARA CONTENÇÃO DE GUIAS PRÉ-FABRICADAS. AF_06/2016</t>
  </si>
  <si>
    <t>CONCRETO FCK = 15MPA, TRAÇO 1:3,4:3,5 (EM MASSA SECA DE CIMENTO/ AREIA MÉDIA/ BRITA 1) - PREPARO MECÂNICO COM BETONEIRA 600 L. AF_05/2021</t>
  </si>
  <si>
    <t>334,09</t>
  </si>
  <si>
    <t>FABRICAÇÃO, MONTAGEM E DESMONTAGEM DE FÔRMA PARA BOCA PARA BUEIRO, EM CHAPA DE MADEIRA COMPENSADA RESINADA, E = 17 MM, 2 UTILIZAÇÕES. AF_07/2021</t>
  </si>
  <si>
    <t>15,27</t>
  </si>
  <si>
    <t>ARMAÇÃO DE MURO ALA E MURO TESTA UTILIZANDO AÇO CA-50 DE 6,3 MM - MONTAGEM. AF_07/2021</t>
  </si>
  <si>
    <t>AJUDANTE DE ARMADOR COM ENCARGOS COMPLEMENTARES</t>
  </si>
  <si>
    <t>ARMAÇÃO DE MURO ALA E MURO TESTA UTILIZANDO AÇO CA-50 DE 8 MM - MONTAGEM. AF_07/2021</t>
  </si>
  <si>
    <t>17,45</t>
  </si>
  <si>
    <t>15,76</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</si>
  <si>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</si>
  <si>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</si>
  <si>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</si>
  <si>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12,62</t>
  </si>
  <si>
    <t>ARMAÇÃO DE MURO ALA E MURO TESTA UTILIZANDO AÇO CA-50 DE 20 MM - MONTAGEM. AF_07/2021</t>
  </si>
  <si>
    <t>15,09</t>
  </si>
  <si>
    <t>ARMAÇÃO DE SOLEIRA UTILIZANDO AÇO CA-50 DE 6,3 MM - MONTAGEM. AF_07/2021</t>
  </si>
  <si>
    <t>17,14</t>
  </si>
  <si>
    <t>CORTE E DOBRA DE AÇO CA-50, DIÂMETRO DE 6,3 MM, UTILIZADO EM LAJE. AF_12/2015</t>
  </si>
  <si>
    <t>ARMAÇÃO DE SOLEIRA UTILIZANDO AÇO CA-50 DE 8 MM - MONTAGEM. AF_07/2021</t>
  </si>
  <si>
    <t>16,84</t>
  </si>
  <si>
    <t>CORTE E DOBRA DE AÇO CA-50, DIÂMETRO DE 8,0 MM, UTILIZADO EM LAJE. AF_12/2015</t>
  </si>
  <si>
    <t>CONCRETAGEM DE BOCA PARA BUEIRO, FCK = 20 MPA, COM USO DE BOMBA - LANÇAMENTO, ADENSAMENTO E ACABAMENTO. AF_07/2021</t>
  </si>
  <si>
    <t>595,38</t>
  </si>
  <si>
    <t>BOCA PARA BUEIRO SIMPLES TUBULAR D = 40 CM EM CONCRETO, ALAS COM ESCONSIDADE DE 0°, INCLUINDO FÔRMAS E MATERIAIS. AF_07/2021</t>
  </si>
  <si>
    <t>1.052,32</t>
  </si>
  <si>
    <t>LASTRO DE CONCRETO MAGRO, APLICADO EM PISOS, LAJES SOBRE SOLO OU RADIERS. AF_08/2017</t>
  </si>
  <si>
    <t>453,39</t>
  </si>
  <si>
    <t>BOCA PARA BUEIRO SIMPLES TUBULAR D = 60 CM EM CONCRETO, ALAS COM ESCONSIDADE DE 0°, INCLUINDO FÔRMAS E MATERIAIS. AF_07/2021</t>
  </si>
  <si>
    <t>2.195,64</t>
  </si>
  <si>
    <t>91,35</t>
  </si>
  <si>
    <t>BOCA PARA BUEIRO SIMPLES TUBULAR D = 80 CM EM CONCRETO, ALAS COM ESCONSIDADE DE 0°, INCLUINDO FÔRMAS E MATERIAIS. AF_07/2021</t>
  </si>
  <si>
    <t>3.715,41</t>
  </si>
  <si>
    <t>BOCA PARA BUEIRO SIMPLES TUBULAR D = 100 CM EM CONCRETO, ALAS COM ESCONSIDADE DE 0°, INCLUINDO FÔRMAS E MATERIAIS. AF_07/2021</t>
  </si>
  <si>
    <t>5.622,12</t>
  </si>
  <si>
    <t>738,74</t>
  </si>
  <si>
    <t>BOCA PARA BUEIRO SIMPLES TUBULAR D = 120 CM EM CONCRETO, ALAS COM ESCONSIDADE DE 0°, INCLUINDO FÔRMAS E MATERIAIS. AF_07/2021</t>
  </si>
  <si>
    <t>7.959,85</t>
  </si>
  <si>
    <t>83,69</t>
  </si>
  <si>
    <t>BOCA PARA BUEIRO SIMPLES TUBULAR D = 150 CM EM CONCRETO, ALAS COM ESCONSIDADE DE 0°, INCLUINDO FÔRMAS E MATERIAIS. AF_07/2021</t>
  </si>
  <si>
    <t>13.903,86</t>
  </si>
  <si>
    <t>BOCA PARA BUEIRO DUPLO TUBULAR D = 80 CM EM CONCRETO, ALAS COM ESCONSIDADE DE 0°, INCLUINDO FÔRMAS E MATERIAIS. AF_07/2021</t>
  </si>
  <si>
    <t>14.971,86</t>
  </si>
  <si>
    <t>BOCA PARA BUEIRO DUPLO TUBULAR D = 100 CM EM CONCRETO, ALAS COM ESCONSIDADE DE 0°, INCLUINDO FÔRMAS E MATERIAIS. AF_07/2021</t>
  </si>
  <si>
    <t>6.796,55</t>
  </si>
  <si>
    <t>BOCA PARA BUEIRO DUPLO TUBULAR D = 120 CM EM CONCRETO, ALAS COM ESCONSIDADE DE 0°, INCLUINDO FÔRMAS E MATERIAIS. AF_07/2021</t>
  </si>
  <si>
    <t>9.639,71</t>
  </si>
  <si>
    <t>BOCA PARA BUEIRO DUPLO TUBULAR D = 150 CM EM CONCRETO, ALAS COM ESCONSIDADE DE 0°, INCLUINDO FÔRMAS E MATERIAIS. AF_07/2021</t>
  </si>
  <si>
    <t>16.866,22</t>
  </si>
  <si>
    <t>149,94</t>
  </si>
  <si>
    <t>BOCA PARA BUEIRO TRIPLO TUBULAR D = 100 CM EM CONCRETO, ALAS COM ESCONSIDADE DE 0°, INCLUINDO FÔRMAS E MATERIAIS. AF_07/2021</t>
  </si>
  <si>
    <t>8.461,23</t>
  </si>
  <si>
    <t>BOCA PARA BUEIRO TRIPLO TUBULAR D = 120 CM EM CONCRETO, ALAS COM ESCONSIDADE DE 0°, INCLUINDO FÔRMAS E MATERIAIS. AF_07/2021</t>
  </si>
  <si>
    <t>11.943,54</t>
  </si>
  <si>
    <t>BOCA PARA BUEIRO TRIPLO TUBULAR D = 150 CM EM CONCRETO, ALAS COM ESCONSIDADE DE 0°, INCLUINDO FÔRMAS E MATERIAIS. AF_07/2021</t>
  </si>
  <si>
    <t>20.692,10</t>
  </si>
  <si>
    <t>BOCA PARA BUEIRO SIMPLES TUBULAR D = 60 CM EM CONCRETO, ALAS COM ESCONSIDADE DE 30°, INCLUINDO FÔRMAS E MATERIAIS. AF_07/2021</t>
  </si>
  <si>
    <t>2.695,53</t>
  </si>
  <si>
    <t>BOCA PARA BUEIRO SIMPLES TUBULAR D = 80 CM EM CONCRETO, ALAS COM ESCONSIDADE DE 30°, INCLUINDO FÔRMAS E MATERIAIS. AF_07/2021</t>
  </si>
  <si>
    <t>4.769,00</t>
  </si>
  <si>
    <t>BOCA PARA BUEIRO SIMPLES TUBULAR D = 100 CM EM CONCRETO, ALAS COM ESCONSIDADE DE 30°, INCLUINDO FÔRMAS E MATERIAIS. AF_07/2021</t>
  </si>
  <si>
    <t>7.697,52</t>
  </si>
  <si>
    <t>BOCA PARA BUEIRO SIMPLES TUBULAR D = 120 CM EM CONCRETO, ALAS COM ESCONSIDADE DE 30°, INCLUINDO FÔRMAS E MATERIAIS. AF_07/2021</t>
  </si>
  <si>
    <t>11.522,44</t>
  </si>
  <si>
    <t>BOCA PARA BUEIRO SIMPLES TUBULAR D = 150 CM EM CONCRETO, ALAS COM ESCONSIDADE DE 30°, INCLUINDO FÔRMAS E MATERIAIS. AF_07/2021</t>
  </si>
  <si>
    <t>22.123,07</t>
  </si>
  <si>
    <t>BOCA PARA BUEIRO DUPLO TUBULAR D = 100 CM EM CONCRETO, ALAS COM ESCONSIDADE DE 30°, INCLUINDO FÔRMAS E MATERIAIS. AF_07/2021</t>
  </si>
  <si>
    <t>10.813,68</t>
  </si>
  <si>
    <t>BOCA PARA BUEIRO DUPLO TUBULAR D = 120 CM EM CONCRETO, ALAS COM ESCONSIDADE DE 30°, INCLUINDO FÔRMAS E MATERIAIS. AF_07/2021</t>
  </si>
  <si>
    <t>16.238,59</t>
  </si>
  <si>
    <t>BOCA PARA BUEIRO DUPLO TUBULAR D = 150 CM EM CONCRETO, ALAS COM ESCONSIDADE DE 30°, INCLUINDO FÔRMAS E MATERIAIS. AF_07/2021</t>
  </si>
  <si>
    <t>30.502,91</t>
  </si>
  <si>
    <t>BOCA PARA BUEIRO TRIPLO TUBULAR D = 100 CM EM CONCRETO, ALAS COM ESCONSIDADE DE 30°, INCLUINDO FÔRMAS E MATERIAIS. AF_07/2021</t>
  </si>
  <si>
    <t>13.945,14</t>
  </si>
  <si>
    <t>BOCA PARA BUEIRO TRIPLO TUBULAR D = 120 CM EM CONCRETO, ALAS COM ESCONSIDADE DE 30°, INCLUINDO FÔRMAS E MATERIAIS. AF_07/2021</t>
  </si>
  <si>
    <t>20.978,01</t>
  </si>
  <si>
    <t>BOCA PARA BUEIRO TRIPLO TUBULAR D = 150 CM EM CONCRETO, ALAS COM ESCONSIDADE DE 30°, INCLUINDO FÔRMAS E MATERIAIS. AF_07/2021</t>
  </si>
  <si>
    <t>39.035,48</t>
  </si>
  <si>
    <t>BOCA PARA BUEIRO SIMPLES CELULAR 150 X 150 CM EM CONCRETO, ALAS COM ESCONSIDADE DE 30°, INCLUINDO FÔRMAS E MATERIAIS. AF_07/2021</t>
  </si>
  <si>
    <t>12.596,82</t>
  </si>
  <si>
    <t>BOCA PARA BUEIRO SIMPLES CELULAR 200 X 200 CM EM CONCRETO, ALAS COM ESCONSIDADE DE 30°, INCLUINDO FÔRMAS E MATERIAIS. AF_07/2021</t>
  </si>
  <si>
    <t>19.845,30</t>
  </si>
  <si>
    <t>BOCA PARA BUEIRO SIMPLES CELULAR 250 X 250 CM EM CONCRETO, ALAS COM ESCONSIDADE DE 30°, INCLUINDO FÔRMAS E MATERIAIS. AF_07/2021</t>
  </si>
  <si>
    <t>27.904,71</t>
  </si>
  <si>
    <t>BOCA PARA BUEIRO SIMPLES CELULAR 300 X 300 CM EM CONCRETO, ALAS COM ESCONSIDADE DE 30°, INCLUINDO FÔRMAS E MATERIAIS. AF_07/2021</t>
  </si>
  <si>
    <t>40.112,83</t>
  </si>
  <si>
    <t>BOCA PARA BUEIRO DUPLO CELULAR 150 X 150 CM EM CONCRETO, ALAS COM ESCONSIDADE DE 30°, INCLUINDO FÔRMAS E MATERIAIS. AF_07/2021</t>
  </si>
  <si>
    <t>15.581,29</t>
  </si>
  <si>
    <t>BOCA PARA BUEIRO DUPLO CELULAR 200 X 200 CM EM CONCRETO, ALAS COM ESCONSIDADE DE 30°, INCLUINDO FÔRMAS E MATERIAIS. AF_07/2021</t>
  </si>
  <si>
    <t>23.997,27</t>
  </si>
  <si>
    <t>BOCA PARA BUEIRO DUPLO CELULAR 250 X 250 CM EM CONCRETO, ALAS COM ESCONSIDADE DE 30°, INCLUINDO FÔRMAS E MATERIAIS. AF_07/2021</t>
  </si>
  <si>
    <t>34.074,56</t>
  </si>
  <si>
    <t>BOCA PARA BUEIRO DUPLO CELULAR 300 X 300 CM EM CONCRETO, ALAS COM ESCONSIDADE DE 30°, INCLUINDO FÔRMAS E MATERIAIS. AF_07/2021</t>
  </si>
  <si>
    <t>48.565,53</t>
  </si>
  <si>
    <t>BOCA PARA BUEIRO TRIPLO CELULAR 150 X 150 CM EM CONCRETO, ALAS COM ESCONSIDADE DE 30°, INCLUINDO FÔRMAS E MATERIAIS. AF_07/2021</t>
  </si>
  <si>
    <t>18.065,03</t>
  </si>
  <si>
    <t>BOCA PARA BUEIRO TRIPLO CELULAR 200 X 200 CM EM CONCRETO, ALAS COM ESCONSIDADE DE 30°, INCLUINDO FÔRMAS E MATERIAIS. AF_07/2021</t>
  </si>
  <si>
    <t>28.222,72</t>
  </si>
  <si>
    <t>BOCA PARA BUEIRO TRIPLO CELULAR 250 X 250 CM EM CONCRETO, ALAS COM ESCONSIDADE DE 30°, INCLUINDO FÔRMAS E MATERIAIS. AF_07/2021</t>
  </si>
  <si>
    <t>40.047,90</t>
  </si>
  <si>
    <t>BOCA PARA BUEIRO TRIPLO CELULAR 300 X 300 CM EM CONCRETO, ALAS COM ESCONSIDADE DE 30°, INCLUINDO FÔRMAS E MATERIAIS. AF_07/2021</t>
  </si>
  <si>
    <t>57.714,46</t>
  </si>
  <si>
    <t>BOCA PARA BUEIRO SIMPLES TUBULAR D = 40 CM EM GABIÃO, ALAS COM ESCONSIDADE DE 45°, INCLUINDO FÔRMAS E MATERIAIS. AF_07/2021</t>
  </si>
  <si>
    <t>6.080,02</t>
  </si>
  <si>
    <t>455,63</t>
  </si>
  <si>
    <t>BOCA PARA BUEIRO SIMPLES TUBULAR D = 60 CM EM GABIÃO, ALAS COM ESCONSIDADE DE 45°, INCLUINDO FÔRMAS E MATERIAIS. AF_07/2021</t>
  </si>
  <si>
    <t>BOCA PARA BUEIRO SIMPLES TUBULAR D = 80 CM EM GABIÃO, ALAS COM ESCONSIDADE DE 45°, INCLUINDO FÔRMAS E MATERIAIS. AF_07/2021</t>
  </si>
  <si>
    <t>9.074,56</t>
  </si>
  <si>
    <t>BOCA PARA BUEIRO SIMPLES TUBULAR D = 100 CM EM GABIÃO, ALAS COM ESCONSIDADE DE 45°, INCLUINDO FÔRMAS E MATERIAIS. AF_07/2021</t>
  </si>
  <si>
    <t>BOCA PARA BUEIRO SIMPLES TUBULAR D = 120 CM EM GABIÃO, ALAS COM ESCONSIDADE DE 45°, INCLUINDO FÔRMAS E MATERIAIS. AF_07/2021</t>
  </si>
  <si>
    <t>13.734,28</t>
  </si>
  <si>
    <t>BOCA PARA BUEIRO SIMPLES TUBULAR D = 150 CM EM GABIÃO, ALAS COM ESCONSIDADE DE 45°, INCLUINDO FÔRMAS E MATERIAIS. AF_07/2021</t>
  </si>
  <si>
    <t>20.916,94</t>
  </si>
  <si>
    <t>BOCA PARA BUEIRO DUPLO TUBULAR D = 40 CM EM GABIÃO, ALAS COM ESCONSIDADE DE 45°, INCLUINDO FÔRMAS E MATERIAIS. AF_07/2021</t>
  </si>
  <si>
    <t>BOCA PARA BUEIRO DUPLO TUBULAR D = 60 CM EM GABIÃO, ALAS COM ESCONSIDADE DE 45°, INCLUINDO FÔRMAS E MATERIAIS. AF_07/2021</t>
  </si>
  <si>
    <t>6.996,57</t>
  </si>
  <si>
    <t>BOCA PARA BUEIRO DUPLO TUBULAR D = 80 CM EM GABIÃO, ALAS COM ESCONSIDADE DE 45°, INCLUINDO FÔRMAS E MATERIAIS. AF_07/2021</t>
  </si>
  <si>
    <t>10.365,42</t>
  </si>
  <si>
    <t>BOCA PARA BUEIRO DUPLO TUBULAR D = 100 CM EM GABIÃO, ALAS COM ESCONSIDADE DE 45°, INCLUINDO FÔRMAS E MATERIAIS. AF_07/2021</t>
  </si>
  <si>
    <t>11.606,21</t>
  </si>
  <si>
    <t>BOCA PARA BUEIRO DUPLO TUBULAR D = 120 CM EM GABIÃO, ALAS COM ESCONSIDADE DE 45°, INCLUINDO FÔRMAS E MATERIAIS. AF_07/2021</t>
  </si>
  <si>
    <t>15.349,39</t>
  </si>
  <si>
    <t>BOCA PARA BUEIRO DUPLO TUBULAR D = 150 CM EM GABIÃO, ALAS COM ESCONSIDADE DE 45°, INCLUINDO FÔRMAS E MATERIAIS. AF_07/2021</t>
  </si>
  <si>
    <t>24.508,27</t>
  </si>
  <si>
    <t>BOCA PARA BUEIRO TRIPLO TUBULAR D = 40 CM EM GABIÃO, ALAS COM ESCONSIDADE DE 45°, INCLUINDO FÔRMAS E MATERIAIS. AF_07/2021</t>
  </si>
  <si>
    <t>BOCA PARA BUEIRO TRIPLO TUBULAR D = 60 CM EM GABIÃO, ALAS COM ESCONSIDADE DE 45°, INCLUINDO FÔRMAS E MATERIAIS. AF_07/2021</t>
  </si>
  <si>
    <t>7.863,04</t>
  </si>
  <si>
    <t>BOCA PARA BUEIRO TRIPLO TUBULAR D = 80 CM EM GABIÃO, ALAS COM ESCONSIDADE DE 45°, INCLUINDO FÔRMAS E MATERIAIS. AF_07/2021</t>
  </si>
  <si>
    <t>BOCA PARA BUEIRO TRIPLO TUBULAR D = 100 CM EM GABIÃO, ALAS COM ESCONSIDADE DE 45°, INCLUINDO FÔRMAS E MATERIAIS. AF_07/2021</t>
  </si>
  <si>
    <t>12.837,60</t>
  </si>
  <si>
    <t>BOCA PARA BUEIRO TRIPLO TUBULAR D = 120 CM EM GABIÃO, ALAS COM ESCONSIDADE DE 45°, INCLUINDO FÔRMAS E MATERIAIS. AF_07/2021</t>
  </si>
  <si>
    <t>16.908,15</t>
  </si>
  <si>
    <t>BOCA PARA BUEIRO TRIPLO TUBULAR D = 150 CM EM GABIÃO, ALAS COM ESCONSIDADE DE 45°, INCLUINDO FÔRMAS E MATERIAIS. AF_07/2021</t>
  </si>
  <si>
    <t>28.256,10</t>
  </si>
  <si>
    <t>BOCA PARA BUEIRO SIMPLES CELULAR 150 X 150 CM EM GABIÃO, ALAS COM ESCONSIDADE DE 45°, INCLUINDO FÔRMAS E MATERIAIS. AF_07/2021</t>
  </si>
  <si>
    <t>22.352,47</t>
  </si>
  <si>
    <t>BOCA PARA BUEIRO SIMPLES CELULAR 200 X 200 CM EM GABIÃO, ALAS COM ESCONSIDADE DE 45°, INCLUINDO FÔRMAS E MATERIAIS. AF_07/2021</t>
  </si>
  <si>
    <t>36.522,81</t>
  </si>
  <si>
    <t>BOCA PARA BUEIRO SIMPLES CELULAR 250 X 250 CM EM GABIÃO, ALAS COM ESCONSIDADE DE 45°, INCLUINDO FÔRMAS E MATERIAIS. AF_07/2021</t>
  </si>
  <si>
    <t>49.437,82</t>
  </si>
  <si>
    <t>BOCA PARA BUEIRO SIMPLES CELULAR 300 X 300 CM EM GABIÃO, ALAS COM ESCONSIDADE DE 45°, INCLUINDO FÔRMAS E MATERIAIS. AF_07/2021</t>
  </si>
  <si>
    <t>70.939,62</t>
  </si>
  <si>
    <t>BOCA PARA BUEIRO DUPLO CELULAR 150 X 150 CM EM GABIÃO, ALAS COM ESCONSIDADE DE 45°, INCLUINDO FÔRMAS E MATERIAIS. AF_07/2021</t>
  </si>
  <si>
    <t>23.848,13</t>
  </si>
  <si>
    <t>BOCA PARA BUEIRO DUPLO CELULAR 200 X 200 CM EM GABIÃO, ALAS COM ESCONSIDADE DE 45°, INCLUINDO FÔRMAS E MATERIAIS. AF_07/2021</t>
  </si>
  <si>
    <t>38.660,44</t>
  </si>
  <si>
    <t>BOCA PARA BUEIRO DUPLO CELULAR 250 X 250 CM EM GABIÃO, ALAS COM ESCONSIDADE DE 45°, INCLUINDO FÔRMAS E MATERIAIS. AF_07/2021</t>
  </si>
  <si>
    <t>54.929,93</t>
  </si>
  <si>
    <t>BOCA PARA BUEIRO DUPLO CELULAR 300 X 300 CM EM GABIÃO, ALAS COM ESCONSIDADE DE 45°, INCLUINDO FÔRMAS E MATERIAIS. AF_07/2021</t>
  </si>
  <si>
    <t>67.311,92</t>
  </si>
  <si>
    <t>BOCA PARA BUEIRO TRIPLO CELULAR 150 X 150 CM EM GABIÃO, ALAS COM ESCONSIDADE DE 45°, INCLUINDO FÔRMAS E MATERIAIS. AF_07/2021</t>
  </si>
  <si>
    <t>24.347,22</t>
  </si>
  <si>
    <t>BOCA PARA BUEIRO TRIPLO CELULAR 200 X 200 CM EM GABIÃO, ALAS COM ESCONSIDADE DE 45°, INCLUINDO FÔRMAS E MATERIAIS. AF_07/2021</t>
  </si>
  <si>
    <t>42.426,37</t>
  </si>
  <si>
    <t>BOCA PARA BUEIRO TRIPLO CELULAR 250 X 250 CM EM GABIÃO, ALAS COM ESCONSIDADE DE 45°, INCLUINDO FÔRMAS E MATERIAIS. AF_07/2021</t>
  </si>
  <si>
    <t>59.574,86</t>
  </si>
  <si>
    <t>BOCA PARA BUEIRO TRIPLO CELULAR 300 X 300 CM EM GABIÃO, ALAS COM ESCONSIDADE DE 45°, INCLUINDO FÔRMAS E MATERIAIS. AF_07/2021</t>
  </si>
  <si>
    <t>71.487,45</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</si>
  <si>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</si>
  <si>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</si>
  <si>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</si>
  <si>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</si>
  <si>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</si>
  <si>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</si>
  <si>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15,13</t>
  </si>
  <si>
    <t>7,74</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</si>
  <si>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</si>
  <si>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</si>
  <si>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</si>
  <si>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</si>
  <si>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28,91</t>
  </si>
  <si>
    <t>ESCORAMENTO DE VALA, TIPO DESCONTÍNUO, COM PROFUNDIDADE DE 3,0 A 4,5 M, LARGURA MENOR QUE 1,5 M. AF_08/2020</t>
  </si>
  <si>
    <t>ESCORAMENTO DE VALA, TIPO DESCONTÍNUO, COM PROFUNDIDADE DE 3,0 A 4,5 M, LARGURA MAIOR OU IGUAL A 1,5 E MENOR QUE 2,5 M. AF_08/2020</t>
  </si>
  <si>
    <t>ESCORAMENTO DE VALA, TIPO CONTÍNUO, COM PROFUNDIDADE DE 0 A 1,5 M, LARGURA MENOR QUE 1,5 M. AF_08/2020</t>
  </si>
  <si>
    <t>42,84</t>
  </si>
  <si>
    <t>ESCORAMENTO DE VALA, TIPO CONTÍNUO, COM PROFUNDIDADE DE 0 A 1,5 M, LARGURA MAIOR OU IGUAL A 1,5 M E MENOR QUE 2,5 M. AF_08/2020</t>
  </si>
  <si>
    <t>28,62</t>
  </si>
  <si>
    <t>ESCORAMENTO DE VALA, TIPO CONTÍNUO, COM PROFUNDIDADE DE 1,5 M A 3,0 M, LARGURA MENOR QUE 1,5 M. AF_08/2020</t>
  </si>
  <si>
    <t>ESCORAMENTO DE VALA, TIPO CONTÍNUO, COM PROFUNDIDADE DE 1,5 A 3,0 M, LARGURA MAIOR OU IGUAL A 1,5 M E MENOR QUE 2,5 M. AF_08/2020</t>
  </si>
  <si>
    <t>46,30</t>
  </si>
  <si>
    <t>ESCORAMENTO DE VALA, TIPO CONTÍNUO, COM PROFUNDIDADE DE 3,0 A 4,5 M, LARGURA MENOR QUE 1,5 M. AF_08/2020</t>
  </si>
  <si>
    <t>30,28</t>
  </si>
  <si>
    <t>ESCORAMENTO DE VALA, TIPO CONTÍNUO, COM PROFUNDIDADE DE 3,0 A 4,5 M, LARGURA MAIOR OU IGUAL A 1,5 E MENOR QUE 2,5 M. AF_08/2020</t>
  </si>
  <si>
    <t>41,65</t>
  </si>
  <si>
    <t>16,56</t>
  </si>
  <si>
    <t>ESCORAMENTO DE VALA, TIPO CONTÍNUO COM PERFIL METÁLICO "U", COM PROFUNDIDADE DE 0 A 1,5 M, LARGURA MENOR QUE 1,5 M. AF_08/2020</t>
  </si>
  <si>
    <t>20,64</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</si>
  <si>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</si>
  <si>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</si>
  <si>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15,06</t>
  </si>
  <si>
    <t>16,24</t>
  </si>
  <si>
    <t>ESCORAMENTO DE VALA, TIPO CONTÍNUO COM PERFIL METÁLICO "U", COM PROFUNDIDADE DE 1,5 A 3,0 M, LARGURA MAIOR OU IGUAL 1,5 M E MENOR QUE 2,5 M. AF_08/2020</t>
  </si>
  <si>
    <t>76,57</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</si>
  <si>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</si>
  <si>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</si>
  <si>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62,59</t>
  </si>
  <si>
    <t>21,27</t>
  </si>
  <si>
    <t>19,85</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</si>
  <si>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</si>
  <si>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</si>
  <si>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</si>
  <si>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</si>
  <si>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</si>
  <si>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</si>
  <si>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KIT DE PORTA-PRONTA DE MADEIRA EM ACABAMENTO MELAMÍNICO BRANCO, FOLHA LEVE OU MÉDIA, 60X210CM, EXCLUSIVE FECHADURA, FIXAÇÃO COM PREENCHIMENTO PARCIAL DE ESPUMA EXPANSIVA - FORNECIMENTO E INSTALAÇÃO. AF_12/2019</t>
  </si>
  <si>
    <t>713,26</t>
  </si>
  <si>
    <t>KIT DE PORTA-PRONTA DE MADEIRA EM ACABAMENTO MELAMÍNICO BRANCO, FOLHA LEVE OU MÉDIA, 70X210CM, EXCLUSIVE FECHADURA, FIXAÇÃO COM PREENCHIMENTO PARCIAL DE ESPUMA EXPANSIVA - FORNECIMENTO E INSTALAÇÃO. AF_12/2019</t>
  </si>
  <si>
    <t>714,50</t>
  </si>
  <si>
    <t>KIT DE PORTA-PRONTA DE MADEIRA EM ACABAMENTO MELAMÍNICO BRANCO, FOLHA LEVE OU MÉDIA, 80X210CM, EXCLUSIVE FECHADURA, FIXAÇÃO COM PREENCHIMENTO PARCIAL DE ESPUMA EXPANSIVA - FORNECIMENTO E INSTALAÇÃO. AF_12/2019</t>
  </si>
  <si>
    <t>736,75</t>
  </si>
  <si>
    <t>KIT DE PORTA-PRONTA DE MADEIRA EM ACABAMENTO MELAMÍNICO BRANCO, FOLHA PESADA OU SUPERPESADA, 80X210CM, FIXAÇÃO COM PREENCHIMENTO PARCIAL DE ESPUMA EXPANSIVA - FORNECIMENTO E INSTALAÇÃO. AF_12/2019</t>
  </si>
  <si>
    <t>862,84</t>
  </si>
  <si>
    <t>KIT DE PORTA-PRONTA DE MADEIRA EM ACABAMENTO MELAMÍNICO BRANCO, FOLHA PESADA OU SUPERPESADA, 90X210CM, FIXAÇÃO COM PREENCHIMENTO TOTAL DE ESPUMA EXPANSIVA - FORNECIMENTO E INSTALAÇÃO. AF_12/2019</t>
  </si>
  <si>
    <t>913,21</t>
  </si>
  <si>
    <t>KIT DE PORTA-PRONTA DE MADEIRA EM ACABAMENTO MELAMÍNICO BRANCO, FOLHA LEVE OU MÉDIA, E BATENTE METÁLICO, 60X210CM, FIXAÇÃO COM ARGAMASSA - FORNECIMENTO E INSTALAÇÃO. AF_12/2019</t>
  </si>
  <si>
    <t>604,15</t>
  </si>
  <si>
    <t>12,43</t>
  </si>
  <si>
    <t>KIT DE PORTA-PRONTA DE MADEIRA EM ACABAMENTO MELAMÍNICO BRANCO, FOLHA LEVE OU MÉDIA, E BATENTE METÁLICO, 70X210CM, FIXAÇÃO COM ARGAMASSA - FORNECIMENTO E INSTALAÇÃO. AF_12/2019</t>
  </si>
  <si>
    <t>609,10</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</si>
  <si>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</si>
  <si>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</si>
  <si>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618,98</t>
  </si>
  <si>
    <t>KIT DE PORTA-PRONTA DE MADEIRA EM ACABAMENTO MELAMÍNICO BRANCO, FOLHA PESADA OU SUPERPESADA, E BATENTE METÁLICO, 80X210CM, FIXAÇÃO COM ARGAMASSA - FORNECIMENTO E INSTALAÇÃO. AF_12/2019</t>
  </si>
  <si>
    <t>904,45</t>
  </si>
  <si>
    <t>KIT DE PORTA-PRONTA DE MADEIRA EM ACABAMENTO MELAMÍNICO BRANCO, FOLHA PESADA OU SUPERPESADA, E BATENTE METÁLICO, 90X210CM, FIXAÇÃO COM ARGAMASSA - FORNECIMENTO E INSTALAÇÃO. AF_12/2019</t>
  </si>
  <si>
    <t>932,55</t>
  </si>
  <si>
    <t>8,93</t>
  </si>
  <si>
    <t>18,67</t>
  </si>
  <si>
    <t>BATENTE PARA PORTA DE MADEIRA, PADRÃO MÉDIO - FORNECIMENTO E MONTAGEM. AF_12/2019</t>
  </si>
  <si>
    <t>183,30</t>
  </si>
  <si>
    <t>BATENTE PARA PORTA DE MADEIRA, FIXAÇÃO COM ARGAMASSA, PADRÃO MÉDIO - FORNECIMENTO E INSTALAÇÃO. AF_12/2019_P</t>
  </si>
  <si>
    <t>250,72</t>
  </si>
  <si>
    <t>62,28</t>
  </si>
  <si>
    <t>PORTA DE MADEIRA PARA PINTURA, SEMI-OCA (LEVE OU MÉDIA), 70X210CM, ESPESSURA DE 3,5CM, INCLUSO DOBRADIÇAS - FORNECIMENTO E INSTALAÇÃO. AF_12/2019</t>
  </si>
  <si>
    <t>280,92</t>
  </si>
  <si>
    <t>PORTA DE MADEIRA PARA PINTURA, SEMI-OCA (LEVE OU MÉDIA), 90X210CM, ESPESSURA DE 3,5CM, INCLUSO DOBRADIÇAS - FORNECIMENTO E INSTALAÇÃO. AF_12/2019</t>
  </si>
  <si>
    <t>369,07</t>
  </si>
  <si>
    <t>33,91</t>
  </si>
  <si>
    <t>PORTA DE MADEIRA PARA PINTURA, SEMI-OCA (PESADA OU SUPERPESADA), 80X210CM, ESPESSURA DE 3,5CM, INCLUSO DOBRADIÇAS - FORNECIMENTO E INSTALAÇÃO. AF_12/2019</t>
  </si>
  <si>
    <t>526,05</t>
  </si>
  <si>
    <t>PORTA DE MADEIRA, MACIÇA (PESADA OU SUPERPESADA), 90X210CM, ESPESSURA DE 3,5CM, INCLUSO DOBRADIÇAS - FORNECIMENTO E INSTALAÇÃO. AF_12/2019</t>
  </si>
  <si>
    <t>585,38</t>
  </si>
  <si>
    <t>FECHADURA DE EMBUTIR COM CILINDRO, EXTERNA, COMPLETA, ACABAMENTO PADRÃO MÉDIO, INCLUSO EXECUÇÃO DE FURO - FORNECIMENTO E INSTALAÇÃO. AF_12/2019</t>
  </si>
  <si>
    <t>140,55</t>
  </si>
  <si>
    <t>FECHADURA DE EMBUTIR PARA PORTA DE BANHEIRO, COMPLETA, ACABAMENTO PADRÃO MÉDIO, INCLUSO EXECUÇÃO DE FURO - FORNECIMENTO E INSTALAÇÃO. AF_12/2019</t>
  </si>
  <si>
    <t>123,73</t>
  </si>
  <si>
    <t>KIT DE PORTA DE MADEIRA PARA PINTURA, SEMI-OCA (LEVE OU MÉDIA), PADRÃO MÉDIO, 60X210CM, ESPESSURA DE 3,5CM, ITENS INCLUSOS: DOBRADIÇAS, MONTAGEM E INSTALAÇÃO DO BATENTE, FECHADURA COM EXECUÇÃO DO FURO - FORNECIMENTO E INSTALAÇÃO. AF_12/2019</t>
  </si>
  <si>
    <t>713,92</t>
  </si>
  <si>
    <t>ALIZAR DE 5X1,5CM PARA PORTA FIXADO COM PREGOS, PADRÃO MÉDIO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</si>
  <si>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</si>
  <si>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720,24</t>
  </si>
  <si>
    <t>FECHADURA DE EMBUTIR PARA PORTAS INTERNAS, COMPLETA, ACABAMENTO PADRÃO MÉDIO, COM EXECUÇÃO DE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</si>
  <si>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</si>
  <si>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758,14</t>
  </si>
  <si>
    <t>KIT DE PORTA DE MADEIRA PARA PINTURA, SEMI-OCA (LEVE OU MÉDIA), PADRÃO MÉDIO, 90X210CM, ESPESSURA DE 3,5CM, ITENS INCLUSOS: DOBRADIÇAS, MONTAGEM E INSTALAÇÃO DO BATENTE, FECHADURA COM EXECUÇÃO DO FURO - FORNECIMENTO E INSTALAÇÃO. AF_12/2019</t>
  </si>
  <si>
    <t>827,86</t>
  </si>
  <si>
    <t>KIT DE PORTA DE MADEIRA PARA PINTURA, SEMI-OCA (PESADA OU SUPERPESADA), PADRÃO MÉDIO, 80X210CM, ESPESSURA DE 3,5CM, ITENS INCLUSOS: DOBRADIÇAS, MONTAGEM E INSTALAÇÃO DO BATENTE, FECHADURA COM EXECUÇÃO DO FURO - FORNECIMENTO E INSTALAÇÃO. AF_12/2019</t>
  </si>
  <si>
    <t>983,52</t>
  </si>
  <si>
    <t>KIT DE PORTA DE MADEIRA PARA PINTURA, SEMI-OCA (PESADA OU SUPERPESADA), PADRÃO MÉDIO, 90X210CM, ESPESSURA DE 3,5CM, ITENS INCLUSOS: DOBRADIÇAS, MONTAGEM E INSTALAÇÃO DO BATENTE, FECHADURA COM EXECUÇÃO DO FURO - FORNECIMENTO E INSTALAÇÃO. AF_12/2019</t>
  </si>
  <si>
    <t>1.044,17</t>
  </si>
  <si>
    <t>KIT DE PORTA DE MADEIRA PARA PINTURA, SEMI-OCA (LEVE OU MÉDIA), PADRÃO MÉDIO, 60X210CM, ESPESSURA DE 3,5CM, ITENS INCLUSOS: DOBRADIÇAS, MONTAGEM E INSTALAÇÃO DO BATENTE, SEM FECHADURA - FORNECIMENTO E INSTALAÇÃO. AF_12/2019</t>
  </si>
  <si>
    <t>590,19</t>
  </si>
  <si>
    <t>456,76</t>
  </si>
  <si>
    <t>KIT DE PORTA DE MADEIRA PARA PINTURA, SEMI-OCA (LEVE OU MÉDIA), PADRÃO MÉDIO, 70X210CM, ESPESSURA DE 3,5CM, ITENS INCLUSOS: DOBRADIÇAS, MONTAGEM E INSTALAÇÃO DO BATENTE, SEM FECHADURA - FORNECIMENTO E INSTALAÇÃO. AF_12/2019</t>
  </si>
  <si>
    <t>596,51</t>
  </si>
  <si>
    <t>KIT DE PORTA DE MADEIRA PARA PINTURA, SEMI-OCA (LEVE OU MÉDIA), PADRÃO MÉDIO, 80X210CM, ESPESSURA DE 3,5CM, ITENS INCLUSOS: DOBRADIÇAS, MONTAGEM E INSTALAÇÃO DO BATENTE, SEM FECHADURA - FORNECIMENTO E INSTALAÇÃO. AF_12/2019</t>
  </si>
  <si>
    <t>617,59</t>
  </si>
  <si>
    <t>KIT DE PORTA DE MADEIRA PARA PINTURA, SEMI-OCA (LEVE OU MÉDIA), PADRÃO MÉDIO, 90X210CM, ESPESSURA DE 3,5CM, ITENS INCLUSOS: DOBRADIÇAS, MONTAGEM E INSTALAÇÃO DO BATENTE, SEM FECHADURA - FORNECIMENTO E INSTALAÇÃO. AF_12/2019</t>
  </si>
  <si>
    <t>687,31</t>
  </si>
  <si>
    <t>KIT DE PORTA DE MADEIRA PARA PINTURA, SEMI-OCA (PESADA OU SUPERPESADA), PADRÃO MÉDIO, 80X210CM, ESPESSURA DE 3,5CM, ITENS INCLUSOS: DOBRADIÇAS, MONTAGEM E INSTALAÇÃO DO BATENTE, SEM FECHADURA - FORNECIMENTO E INSTALAÇÃO. AF_12/2019</t>
  </si>
  <si>
    <t>842,97</t>
  </si>
  <si>
    <t>KIT DE PORTA DE MADEIRA PARA PINTURA, SEMI-OCA (PESADA OU SUPERPESADA), PADRÃO MÉDIO, 90X210CM, ESPESSURA DE 3,5CM, ITENS INCLUSOS: DOBRADIÇAS, MONTAGEM E INSTALAÇÃO DO BATENTE, SEM FECHADURA - FORNECIMENTO E INSTALAÇÃO. AF_12/2019</t>
  </si>
  <si>
    <t>903,62</t>
  </si>
  <si>
    <t>PORTA DE MADEIRA PARA VERNIZ, SEMI-OCA (LEVE OU MÉDIA), 60X210CM, ESPESSURA DE 3,5CM, INCLUSO DOBRADIÇAS - FORNECIMENTO E INSTALAÇÃO. AF_12/2019</t>
  </si>
  <si>
    <t>285,65</t>
  </si>
  <si>
    <t>PORTA DE MADEIRA PARA VERNIZ, SEMI-OCA (LEVE OU MÉDIA), 70X210CM, ESPESSURA DE 3,5CM, INCLUSO DOBRADIÇAS - FORNECIMENTO E INSTALAÇÃO. AF_12/2019</t>
  </si>
  <si>
    <t>291,11</t>
  </si>
  <si>
    <t>PORTA DE MADEIRA PARA VERNIZ, SEMI-OCA (LEVE OU MÉDIA), 80X210CM, ESPESSURA DE 3,5CM, INCLUSO DOBRADIÇAS - FORNECIMENTO E INSTALAÇÃO. AF_12/2019</t>
  </si>
  <si>
    <t>340,19</t>
  </si>
  <si>
    <t>PORTA DE MADEIRA PARA VERNIZ, SEMI-OCA (LEVE OU MÉDIA), 90X210CM, ESPESSURA DE 3,5CM, INCLUSO DOBRADIÇAS - FORNECIMENTO E INSTALAÇÃO. AF_12/2019</t>
  </si>
  <si>
    <t>377,70</t>
  </si>
  <si>
    <t>KIT DE PORTA DE MADEIRA PARA VERNIZ, SEMI-OCA (LEVE OU MÉDIA), PADRÃO MÉDIO, 60X210CM, ESPESSURA DE 3,5CM, ITENS INCLUSOS: DOBRADIÇAS, MONTAGEM E INSTALAÇÃO DO BATENTE, SEM FECHADURA - FORNECIMENTO E INSTALAÇÃO. AF_12/2019</t>
  </si>
  <si>
    <t>599,92</t>
  </si>
  <si>
    <t>KIT DE PORTA DE MADEIRA PARA VERNIZ, SEMI-OCA (LEVE OU MÉDIA), PADRÃO MÉDIO, 70X210CM, ESPESSURA DE 3,5CM, ITENS INCLUSOS: DOBRADIÇAS, MONTAGEM E INSTALAÇÃO DO BATENTE, SEM FECHADURA - FORNECIMENTO E INSTALAÇÃO. AF_12/2019</t>
  </si>
  <si>
    <t>606,70</t>
  </si>
  <si>
    <t>KIT DE PORTA DE MADEIRA PARA VERNIZ, SEMI-OCA (LEVE OU MÉDIA), PADRÃO MÉDIO, 80X210CM, ESPESSURA DE 3,5CM, ITENS INCLUSOS: DOBRADIÇAS, MONTAGEM E INSTALAÇÃO DO BATENTE, SEM FECHADURA - FORNECIMENTO E INSTALAÇÃO. AF_12/2019</t>
  </si>
  <si>
    <t>657,11</t>
  </si>
  <si>
    <t>KIT DE PORTA DE MADEIRA PARA VERNIZ, SEMI-OCA (LEVE OU MÉDIA), PADRÃO MÉDIO, 90X210CM, ESPESSURA DE 3,5CM, ITENS INCLUSOS: DOBRADIÇAS, MONTAGEM E INSTALAÇÃO DO BATENTE, SEM FECHADURA - FORNECIMENTO E INSTALAÇÃO. AF_12/2019</t>
  </si>
  <si>
    <t>695,94</t>
  </si>
  <si>
    <t>BATENTE PARA PORTA DE MADEIRA, PADRÃO POPULAR - FORNECIMENTO E MONTAGEM. AF_12/2019</t>
  </si>
  <si>
    <t>140,93</t>
  </si>
  <si>
    <t>55,47</t>
  </si>
  <si>
    <t>BATENTE PARA PORTA DE MADEIRA, FIXAÇÃO COM ARGAMASSA, PADRÃO POPULAR. FORNECIMENTO E INSTALAÇÃO. AF_12/2019_P</t>
  </si>
  <si>
    <t>208,35</t>
  </si>
  <si>
    <t>PORTA DE MADEIRA FRISADA, SEMI-OCA (LEVE OU MÉDIA), 60X210CM, ESPESSURA DE 3CM, INCLUSO DOBRADIÇAS - FORNECIMENTO E INSTALAÇÃO. AF_12/2019</t>
  </si>
  <si>
    <t>294,07</t>
  </si>
  <si>
    <t>PORTA DE MADEIRA FRISADA, SEMI-OCA (LEVE OU MÉDIA), 70X210CM, ESPESSURA DE 3CM, INCLUSO DOBRADIÇAS - FORNECIMENTO E INSTALAÇÃO. AF_12/2019</t>
  </si>
  <si>
    <t>314,65</t>
  </si>
  <si>
    <t>PORTA DE MADEIRA FRISADA, SEMI-OCA (LEVE OU MÉDIA), 80X210CM, ESPESSURA DE 3,5CM, INCLUSO DOBRADIÇAS - FORNECIMENTO E INSTALAÇÃO. AF_12/2019</t>
  </si>
  <si>
    <t>345,81</t>
  </si>
  <si>
    <t>PORTA DE MADEIRA TIPO VENEZIANA, 80X210CM, ESPESSURA DE 3CM, INCLUSO DOBRADIÇAS - FORNECIMENTO E INSTALAÇÃO. AF_12/2019</t>
  </si>
  <si>
    <t>652,08</t>
  </si>
  <si>
    <t>PORTA DE MADEIRA, TIPO MEXICANA, MACIÇA (PESADA OU SUPERPESADA), 80X210CM, ESPESSURA DE 3,5CM, INCLUSO DOBRADIÇAS - FORNECIMENTO E INSTALAÇÃO. AF_12/2019</t>
  </si>
  <si>
    <t>907,19</t>
  </si>
  <si>
    <t>FECHADURA DE EMBUTIR COM CILINDRO, EXTERNA, COMPLETA, ACABAMENTO PADRÃO POPULAR, INCLUSO EXECUÇÃO DE FURO - FORNECIMENTO E INSTALAÇÃO. AF_12/2019</t>
  </si>
  <si>
    <t>83,81</t>
  </si>
  <si>
    <t>FECHADURA DE EMBUTIR PARA PORTAS INTERNAS, COMPLETA, ACABAMENTO PADRÃO POPULAR, COM EXECUÇÃO DE FURO - FORNECIMENTO E INSTALAÇÃO. AF_12/2019</t>
  </si>
  <si>
    <t>71,53</t>
  </si>
  <si>
    <t>KIT DE PORTA DE MADEIRA PARA PINTURA, SEMI-OCA (LEVE OU MÉDIA), PADRÃO POPULAR, 60X210CM, ESPESSURA DE 3,5CM, ITENS INCLUSOS: DOBRADIÇAS, MONTAGEM E INSTALAÇÃO DO BATENTE, FECHADURA COM EXECUÇÃO DO FURO - FORNECIMENTO E INSTALAÇÃO. AF_12/2019</t>
  </si>
  <si>
    <t>614,18</t>
  </si>
  <si>
    <t>ALIZAR DE 5X1,5CM PARA PORTA FIXADO COM PREGOS, PADRÃO POPULAR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</si>
  <si>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</si>
  <si>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606,95</t>
  </si>
  <si>
    <t>KIT DE PORTA DE MADEIRA PARA PINTURA, SEMI-OCA (LEVE OU MÉDIA), PADRÃO POPULAR, 80X210CM, ESPESSURA DE 3,5CM, ITENS INCLUSOS: DOBRADIÇAS, MONTAGEM E INSTALAÇÃO DO BATENTE, FECHADURA COM EXECUÇÃO DO FURO - FORNECIMENTO E INSTALAÇÃO. AF_12/2019</t>
  </si>
  <si>
    <t>639,93</t>
  </si>
  <si>
    <t>KIT DE PORTA DE MADEIRA PARA PINTURA, SEMI-OCA (LEVE OU MÉDIA), PADRÃO POPULAR, 90X210CM, ESPESSURA DE 3,5CM, ITENS INCLUSOS: DOBRADIÇAS, MONTAGEM E INSTALAÇÃO DO BATENTE, FECHADURA COM EXECUÇÃO DO FURO - FORNECIMENTO E INSTALAÇÃO. AF_12/2019</t>
  </si>
  <si>
    <t>709,27</t>
  </si>
  <si>
    <t>48,04</t>
  </si>
  <si>
    <t>KIT DE PORTA DE MADEIRA PARA PINTURA, SEMI-OCA (PESADA OU SUPERPESADA), PADRÃO POPULAR, 80X210CM, ESPESSURA DE 3,5CM, ITENS INCLUSOS: DOBRADIÇAS, MONTAGEM E INSTALAÇÃO DO BATENTE, FECHADURA COM EXECUÇÃO DO FURO - FORNECIMENTO E INSTALAÇÃO. AF_12/2019</t>
  </si>
  <si>
    <t>865,31</t>
  </si>
  <si>
    <t>KIT DE PORTA DE MADEIRA PARA PINTURA, SEMI-OCA (PESADA OU SUPERPESADA), PADRÃO POPULAR, 90X210CM, ESPESSURA DE 3,5CM, ITENS INCLUSOS: DOBRADIÇAS, MONTAGEM E INSTALAÇÃO DO BATENTE, FECHADURA COM EXECUÇÃO DO FURO - FORNECIMENTO E INSTALAÇÃO. AF_12/2019</t>
  </si>
  <si>
    <t>925,58</t>
  </si>
  <si>
    <t>KIT DE PORTA DE MADEIRA PARA PINTURA, SEMI-OCA (LEVE OU MÉDIA), PADRÃO POPULAR, 60X210CM, ESPESSURA DE 3,5CM, ITENS INCLUSOS: DOBRADIÇAS, MONTAGEM E INSTALAÇÃO DO BATENTE, SEM FECHADURA - FORNECIMENTO E INSTALAÇÃO. AF_12/2019</t>
  </si>
  <si>
    <t>529,48</t>
  </si>
  <si>
    <t>KIT DE PORTA DE MADEIRA PARA PINTURA, SEMI-OCA (LEVE OU MÉDIA), PADRÃO POPULAR, 70X210CM, ESPESSURA DE 3,5CM, ITENS INCLUSOS: DOBRADIÇAS, MONTAGEM E INSTALAÇÃO DO BATENTE, SEM FECHADURA - FORNECIMENTO E INSTALAÇÃO. AF_12/2019</t>
  </si>
  <si>
    <t>535,42</t>
  </si>
  <si>
    <t>KIT DE PORTA DE MADEIRA PARA PINTURA, SEMI-OCA (LEVE OU MÉDIA), PADRÃO POPULAR, 80X210CM, ESPESSURA DE 3,5CM, ITENS INCLUSOS: DOBRADIÇAS, MONTAGEM E INSTALAÇÃO DO BATENTE, SEM FECHADURA - FORNECIMENTO E INSTALAÇÃO. AF_12/2019</t>
  </si>
  <si>
    <t>556,12</t>
  </si>
  <si>
    <t>KIT DE PORTA DE MADEIRA PARA PINTURA, SEMI-OCA (LEVE OU MÉDIA), PADRÃO POPULAR, 90X210CM, ESPESSURA DE 3,5CM, ITENS INCLUSOS: DOBRADIÇAS, MONTAGEM E INSTALAÇÃO DO BATENTE, SEM FECHADURA - FORNECIMENTO E INSTALAÇÃO. AF_12/2019</t>
  </si>
  <si>
    <t>625,46</t>
  </si>
  <si>
    <t>KIT DE PORTA DE MADEIRA PARA PINTURA, SEMI-OCA (PESADA OU SUPERPESADA), PADRÃO POPULAR, 80X210CM, ESPESSURA DE 3,5CM, ITENS INCLUSOS: DOBRADIÇAS, MONTAGEM E INSTALAÇÃO DO BATENTE, SEM FECHADURA - FORNECIMENTO E INSTALAÇÃO. AF_12/2019</t>
  </si>
  <si>
    <t>781,50</t>
  </si>
  <si>
    <t>KIT DE PORTA DE MADEIRA PARA PINTURA, SEMI-OCA (PESADA OU SUPERPESADA), PADRÃO POPULAR, 90X210CM, ESPESSURA DE 3,5CM, ITENS INCLUSOS: DOBRADIÇAS, MONTAGEM E INSTALAÇÃO DO BATENTE, SEM FECHADURA - FORNECIMENTO E INSTALAÇÃO. AF_12/2019</t>
  </si>
  <si>
    <t>841,77</t>
  </si>
  <si>
    <t>KIT DE PORTA DE MADEIRA PARA VERNIZ, SEMI-OCA (LEVE OU MÉDIA), PADRÃO POPULAR, 60X210CM, ESPESSURA DE 3,5CM, ITENS INCLUSOS: DOBRADIÇAS, MONTAGEM E INSTALAÇÃO DO BATENTE, SEM FECHADURA - FORNECIMENTO E INSTALAÇÃO. AF_12/2019</t>
  </si>
  <si>
    <t>539,21</t>
  </si>
  <si>
    <t>KIT DE PORTA DE MADEIRA PARA VERNIZ, SEMI-OCA (LEVE OU MÉDIA), PADRÃO POPULAR, 70X210CM, ESPESSURA DE 3,5CM, ITENS INCLUSOS: DOBRADIÇAS, MONTAGEM E INSTALAÇÃO DO BATENTE, SEM FECHADURA - FORNECIMENTO E INSTALAÇÃO. AF_12/2019</t>
  </si>
  <si>
    <t>545,61</t>
  </si>
  <si>
    <t>KIT DE PORTA DE MADEIRA PARA VERNIZ, SEMI-OCA (LEVE OU MÉDIA), PADRÃO POPULAR, 80X210CM, ESPESSURA DE 3,5CM, ITENS INCLUSOS: DOBRADIÇAS, MONTAGEM E INSTALAÇÃO DO BATENTE, SEM FECHADURA - FORNECIMENTO E INSTALAÇÃO. AF_12/2019</t>
  </si>
  <si>
    <t>595,64</t>
  </si>
  <si>
    <t>KIT DE PORTA DE MADEIRA PARA VERNIZ, SEMI-OCA (LEVE OU MÉDIA), PADRÃO POPULAR, 90X210CM, ESPESSURA DE 3,5CM, ITENS INCLUSOS: DOBRADIÇAS, MONTAGEM E INSTALAÇÃO DO BATENTE, SEM FECHADURA - FORNECIMENTO E INSTALAÇÃO. AF_12/2019</t>
  </si>
  <si>
    <t>634,09</t>
  </si>
  <si>
    <t>KIT DE PORTA DE MADEIRA FRISADA, SEMI-OCA (LEVE OU MÉDIA), PADRÃO MÉDIO 60X210CM, ESPESSURA DE 3CM, ITENS INCLUSOS: DOBRADIÇAS, MONTAGEM E INSTALAÇÃO DO BATENTE, SEM FECHADURA - FORNECIMENTO E INSTALAÇÃO. AF_12/2019</t>
  </si>
  <si>
    <t>608,34</t>
  </si>
  <si>
    <t>KIT DE PORTA DE MADEIRA FRISADA, SEMI-OCA (LEVE OU MÉDIA), PADRÃO POPULAR, 60X210CM, ESPESSURA DE 3CM, ITENS INCLUSOS: DOBRADIÇAS, MONTAGEM E INSTALAÇÃO DO BATENTE, SEM FECHADURA - FORNECIMENTO E INSTALAÇÃO. AF_12/2019</t>
  </si>
  <si>
    <t>547,63</t>
  </si>
  <si>
    <t>KIT DE PORTA DE MADEIRA FRISADA, SEMI-OCA (LEVE OU MÉDIA), PADRÃO MÉDIO, 70X210CM, ESPESSURA DE 3CM, ITENS INCLUSOS: DOBRADIÇAS, MONTAGEM E INSTALAÇÃO DO BATENTE, SEM FECHADURA - FORNECIMENTO E INSTALAÇÃO. AF_12/2019</t>
  </si>
  <si>
    <t>630,24</t>
  </si>
  <si>
    <t>KIT DE PORTA DE MADEIRA FRISADA, SEMI-OCA (LEVE OU MÉDIA), PADRÃO POPULAR, 70X210CM, ESPESSURA DE 3CM, ITENS INCLUSOS: DOBRADIÇAS, MONTAGEM E INSTALAÇÃO DO BATENTE, SEM FECHADURA - FORNECIMENTO E INSTALAÇÃO. AF_12/2019</t>
  </si>
  <si>
    <t>569,15</t>
  </si>
  <si>
    <t>KIT DE PORTA DE MADEIRA FRISADA, SEMI-OCA (LEVE OU MÉDIA), PADRÃO MÉDIO, 80X210CM, ESPESSURA DE 3,5CM, ITENS INCLUSOS: DOBRADIÇAS, MONTAGEM E INSTALAÇÃO DO BATENTE, SEM FECHADURA - FORNECIMENTO E INSTALAÇÃO. AF_12/2019</t>
  </si>
  <si>
    <t>662,73</t>
  </si>
  <si>
    <t>KIT DE PORTA DE MADEIRA FRISADA, SEMI-OCA (LEVE OU MÉDIA), PADRÃO POPULAR, 80X210CM, ESPESSURA DE 3,5CM, ITENS INCLUSOS: DOBRADIÇAS, MONTAGEM E INSTALAÇÃO DO BATENTE, SEM FECHADURA - FORNECIMENTO E INSTALAÇÃO. AF_12/2019</t>
  </si>
  <si>
    <t>601,26</t>
  </si>
  <si>
    <t>KIT DE PORTA DE MADEIRA TIPO VENEZIANA, PADRÃO MÉDIO, 80X210CM, ESPESSURA DE 3CM, ITENS INCLUSOS: DOBRADIÇAS, MONTAGEM E INSTALAÇÃO DO BATENTE, SEM FECHADURA - FORNECIMENTO E INSTALAÇÃO. AF_12/2019</t>
  </si>
  <si>
    <t>969,00</t>
  </si>
  <si>
    <t>139,25</t>
  </si>
  <si>
    <t>KIT DE PORTA DE MADEIRA TIPO VENEZIANA, PADRÃO POPULAR, 80X210CM, ESPESSURA DE 3CM, ITENS INCLUSOS: DOBRADIÇAS, MONTAGEM E INSTALAÇÃO DO BATENTE, SEM FECHADURA - FORNECIMENTO E INSTALAÇÃO. AF_12/2019</t>
  </si>
  <si>
    <t>907,53</t>
  </si>
  <si>
    <t>139,44</t>
  </si>
  <si>
    <t>KIT DE PORTA DE MADEIRA TIPO MEXICANA, MACIÇA (PESADA OU SUPERPESADA), PADRÃO MÉDIO, 80X210CM, ESPESSURA DE 3CM, ITENS INCLUSOS: DOBRADIÇAS, MONTAGEM E INSTALAÇÃO DO BATENTE, SEM FECHADURA - FORNECIMENTO E INSTALAÇÃO. AF_12/2019</t>
  </si>
  <si>
    <t>1.224,11</t>
  </si>
  <si>
    <t>KIT DE PORTA DE MADEIRA TIPO MEXICANA, MACIÇA (PESADA OU SUPERPESADA), PADRÃO POPULAR, 80X210CM, ESPESSURA DE 3CM, ITENS INCLUSOS: DOBRADIÇAS, MONTAGEM E INSTALAÇÃO DO BATENTE, SEM FECHADURA - FORNECIMENTO E INSTALAÇÃO. AF_12/2019</t>
  </si>
  <si>
    <t>1.162,64</t>
  </si>
  <si>
    <t>KIT DE PORTA-PRONTA DE MADEIRA EM ACABAMENTO MELAMÍNICO BRANCO, FOLHA LEVE OU MÉDIA, 90X210, EXCLUSIVE FECHADURA, FIXAÇÃO COM PREENCHIMENTO TOTAL DE ESPUMA EXPANSIVA - FORNECIMENTO E INSTALAÇÃO. AF_12/2019</t>
  </si>
  <si>
    <t>814,86</t>
  </si>
  <si>
    <t>BATENTE PARA PORTA COM BANDEIRA, FIXAÇÃO COM PARAFUSO E BUCHA. AF_12/2019</t>
  </si>
  <si>
    <t>118,60</t>
  </si>
  <si>
    <t>KIT DE PORTA DE MADEIRA PARA VERNIZ, SEMI-OCA (LEVE OU MÉDIA), PADRÃO MÉDIO, 60X210CM, ESPESSURA DE 3,5CM, ITENS INCLUSOS: DOBRADIÇAS, MONTAGEM E INSTALAÇÃO DE BATENTE, FECHADURA COM EXECUÇÃO DO FURO - FORNECIMENTO E INSTALAÇÃO. AF_12/2019</t>
  </si>
  <si>
    <t>723,65</t>
  </si>
  <si>
    <t>KIT DE PORTA DE MADEIRA PARA VERNIZ, SEMI-OCA (LEVE OU MÉDIA), PADRÃO POPULAR, 60X210CM, ESPESSURA DE 3,5CM, ITENS INCLUSOS: DOBRADIÇAS, MONTAGEM E INSTALAÇÃO DE BATENTE, FECHADURA COM EXECUÇÃO DO FURO - FORNECIMENTO E INSTALAÇÃO. AF_12/2019</t>
  </si>
  <si>
    <t>623,91</t>
  </si>
  <si>
    <t>KIT DE PORTA DE MADEIRA PARA VERNIZ, SEMI-OCA (LEVE OU MÉDIA), PADRÃO MÉDIO, 70X210CM, ESPESSURA DE 3,5CM, ITENS INCLUSOS: DOBRADIÇAS, MONTAGEM E INSTALAÇÃO DE BATENTE, FECHADURA COM EXECUÇÃO DO FURO - FORNECIMENTO E INSTALAÇÃO. AF_12/2019</t>
  </si>
  <si>
    <t>730,43</t>
  </si>
  <si>
    <t>KIT DE PORTA DE MADEIRA FRISADA, SEMI-OCA (LEVE OU MÉDIA), PADRÃO MÉDIO, 70X210CM, ESPESSURA DE 3CM, ITENS INCLUSOS: DOBRADIÇAS, MONTAGEM E INSTALAÇÃO DE BATENTE, FECHADURA COM EXECUÇÃO DO FURO - FORNECIMENTO E INSTALAÇÃO. AF_12/2019</t>
  </si>
  <si>
    <t>753,97</t>
  </si>
  <si>
    <t>KIT DE PORTA DE MADEIRA FRISADA, SEMI-OCA (LEVE OU MÉDIA), PADRÃO POPULAR, 70X210CM, ESPESSURA DE 3CM, ITENS INCLUSOS: DOBRADIÇAS, MONTAGEM E INSTALAÇÃO DE BATENTE, FECHADURA COM EXECUÇÃO DO FURO - FORNECIMENTO E INSTALAÇÃO. AF_12/2019</t>
  </si>
  <si>
    <t>640,68</t>
  </si>
  <si>
    <t>KIT DE PORTA DE MADEIRA PARA VERNIZ, SEMI-OCA (LEVE OU MÉDIA), PADRÃO MÉDIO, 80X210CM, ESPESSURA DE 3,5CM, ITENS INCLUSOS: DOBRADIÇAS, MONTAGEM E INSTALAÇÃO DE BATENTE, FECHADURA COM EXECUÇÃO DO FURO - FORNECIMENTO E INSTALAÇÃO. AF_12/2019</t>
  </si>
  <si>
    <t>797,66</t>
  </si>
  <si>
    <t>KIT DE PORTA DE MADEIRA PARA VERNIZ, SEMI-OCA (LEVE OU MÉDIA), PADRÃO POPULAR, 80X210CM, ESPESSURA DE 3,5CM, ITENS INCLUSOS: DOBRADIÇAS, MONTAGEM E INSTALAÇÃO DE BATENTE, FECHADURA COM EXECUÇÃO DO FURO - FORNECIMENTO E INSTALAÇÃO. AF_12/2019</t>
  </si>
  <si>
    <t>679,45</t>
  </si>
  <si>
    <t>KIT DE PORTA DE MADEIRA PARA VERNIZ, SEMI-OCA (LEVE OU MÉDIA), PADRÃO MÉDIO, 90X210CM, ESPESSURA DE 3,5CM, ITENS INCLUSOS: DOBRADIÇAS, MONTAGEM E INSTALAÇÃO DE BATENTE, FECHADURA COM EXECUÇÃO DO FURO - FORNECIMENTO E INSTALAÇÃO. AF_12/2019</t>
  </si>
  <si>
    <t>836,49</t>
  </si>
  <si>
    <t>KIT DE PORTA DE MADEIRA PARA VERNIZ, SEMI-OCA (LEVE OU MÉDIA), PADRÃO POPULAR, 90X210CM, ESPESSURA DE 3CM, ITENS INCLUSOS: DOBRADIÇAS, MONTAGEM E INSTALAÇÃO DE BATENTE, FECHADURA COM EXECUÇÃO DO FURO - FORNECIMENTO E INSTALAÇÃO. AF_12/2019</t>
  </si>
  <si>
    <t>717,90</t>
  </si>
  <si>
    <t>KIT DE PORTA DE MADEIRA FRISADA, SEMI-OCA (LEVE OU MÉDIA), PADRÃO MÉDIO, 60X210CM, ESPESSURA DE 3,5CM, ITENS INCLUSOS: DOBRADIÇAS, MONTAGEM E INSTALAÇÃO DE BATENTE, FECHADURA COM EXECUÇÃO DO FURO - FORNECIMENTO E INSTALAÇÃO. AF_12/2019</t>
  </si>
  <si>
    <t>732,07</t>
  </si>
  <si>
    <t>KIT DE PORTA DE MADEIRA FRISADA, SEMI-OCA (LEVE OU MÉDIA), PADRÃO POPULAR, 60X210CM, ESPESSURA DE 3CM, ITENS INCLUSOS: DOBRADIÇAS, MONTAGEM E INSTALAÇÃO DE BATENTE, FECHADURA COM EXECUÇÃO DO FURO - FORNECIMENTO E INSTALAÇÃO. AF_12/2019</t>
  </si>
  <si>
    <t>632,33</t>
  </si>
  <si>
    <t>KIT DE PORTA DE MADEIRA FRISADA, SEMI-OCA (LEVE OU MÉDIA), PADRÃO MÉDIO, 80X210CM, ESPESSURA DE 3,5CM, ITENS INCLUSOS: DOBRADIÇAS, MONTAGEM E INSTALAÇÃO DE BATENTE, FECHADURA COM EXECUÇÃO DO FURO - FORNECIMENTO E INSTALAÇÃO. AF_12/2019</t>
  </si>
  <si>
    <t>803,28</t>
  </si>
  <si>
    <t>KIT DE PORTA DE MADEIRA FRISADA, SEMI-OCA (LEVE OU MÉDIA), PADRÃO POPULAR, 80X210CM, ESPESSURA DE 3,5CM, ITENS INCLUSOS: DOBRADIÇAS, MONTAGEM E INSTALAÇÃO DE BATENTE, FECHADURA COM EXECUÇÃO DO FURO - FORNECIMENTO E INSTALAÇÃO. AF_12/2019</t>
  </si>
  <si>
    <t>685,07</t>
  </si>
  <si>
    <t>KIT DE PORTA DE MADEIRA TIPO VENEZIANA, 80X210CM (ESPESSURA DE 3CM), PADRÃO MÉDIO, ITENS INCLUSOS: DOBRADIÇAS, MONTAGEM E INSTALAÇÃO DE BATENTE, FECHADURA COM EXECUÇÃO DO FURO - FORNECIMENTO E INSTALAÇÃO. AF_12/2019</t>
  </si>
  <si>
    <t>1.109,55</t>
  </si>
  <si>
    <t>KIT DE PORTA DE MADEIRA TIPO VENEZIANA, 80X210CM (ESPESSURA DE 3CM), PADRÃO POPULAR, ITENS INCLUSOS: DOBRADIÇAS, MONTAGEM E INSTALAÇÃO DE BATENTE, FECHADURA COM EXECUÇÃO DO FURO - FORNECIMENTO E INSTALAÇÃO. AF_12/2019</t>
  </si>
  <si>
    <t>991,34</t>
  </si>
  <si>
    <t>KIT DE PORTA DE MADEIRA TIPO MEXICANA, MACIÇA (PESADA OU SUPERPESADA), PADRÃO MÉDIO, 80X210CM, ESPESSURA DE 3,5CM, ITENS INCLUSOS: DOBRADIÇAS, MONTAGEM E INSTALAÇÃO DE BATENTE, FECHADURA COM EXECUÇÃO DO FURO - FORNECIMENTO E INSTALAÇÃO. AF_12/2019</t>
  </si>
  <si>
    <t>1.364,66</t>
  </si>
  <si>
    <t>KIT DE PORTA DE MADEIRA TIPO MEXICANA, MACIÇA (PESADA OU SUPERPESADA), PADRÃO POPULAR, 80X210CM, ESPESSURA DE 3,5CM, ITENS INCLUSOS: DOBRADIÇAS, MONTAGEM E INSTALAÇÃO DE BATENTE, FECHADURA COM EXECUÇÃO DO FURO - FORNECIMENTO E INSTALAÇÃO. AF_12/2019</t>
  </si>
  <si>
    <t>1.246,45</t>
  </si>
  <si>
    <t>RECOLOCAÇÃO DE FOLHAS DE PORTA DE MADEIRA LEVE OU MÉDIA DE 60CM DE LARGURA, CONSIDERANDO REAPROVEITAMENTO DO MATERIAL. AF_12/2019</t>
  </si>
  <si>
    <t>41,91</t>
  </si>
  <si>
    <t>RECOLOCAÇÃO DE FOLHAS DE PORTA DE MADEIRA LEVE OU MÉDIA DE 70CM DE LARGURA, CONSIDERANDO REAPROVEITAMENTO DO MATERIAL. AF_12/2019</t>
  </si>
  <si>
    <t>46,55</t>
  </si>
  <si>
    <t>11,31</t>
  </si>
  <si>
    <t>RECOLOCAÇÃO DE FOLHAS DE PORTA DE MADEIRA LEVE OU MÉDIA DE 80CM DE LARGURA, CONSIDERANDO REAPROVEITAMENTO DO MATERIAL. AF_12/2019</t>
  </si>
  <si>
    <t>38,86</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</si>
  <si>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</si>
  <si>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</si>
  <si>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66,65</t>
  </si>
  <si>
    <t>PORTA DE MADEIRA COMPENSADA LISA PARA PINTURA, 120X210X3,5CM, 2 FOLHAS, INCLUSO ADUELA 2A, ALIZAR 2A E DOBRADIÇAS. AF_12/2019</t>
  </si>
  <si>
    <t>640,06</t>
  </si>
  <si>
    <t>98,59</t>
  </si>
  <si>
    <t>25,64</t>
  </si>
  <si>
    <t>24,54</t>
  </si>
  <si>
    <t>33,98</t>
  </si>
  <si>
    <t>ARGAMASSA TRAÇO 1:0,5:4,5 (EM VOLUME DE CIMENTO, CAL E AREIA MÉDIA ÚMIDA) PARA ASSENTAMENTO DE ALVENARIA, PREPARO MANUAL. AF_08/2019</t>
  </si>
  <si>
    <t>489,06</t>
  </si>
  <si>
    <t>KIT DE PORTA DE MADEIRA PARA VERNIZ, SEMI-OCA (LEVE OU MÉDIA), PADRÃO POPULAR, 70X210CM, ESPESSURA DE 3,5CM, ITENS INCLUSOS: DOBRADIÇAS, MONTAGEM E INSTALAÇÃO DE BATENTE, FECHADURA COM EXECUÇÃO DO FURO - FORNECIMENTO E INSTALAÇÃO. AF_12/2019</t>
  </si>
  <si>
    <t>617,14</t>
  </si>
  <si>
    <t>JANELA DE MADEIRA (PINUS/EUCALIPTO OU EQUIV.) DE ABRIR COM 4 FOLHAS (2 VENEZIANAS E 2 GUILHOTINAS PARA VIDRO), COM BATENTE, ALIZAR E FERRAGENS. EXCLUSIVE VIDROS, ACABAMENTO E CONTRAMARCO. FORNECIMENTO E INSTALAÇÃO. AF_12/2019</t>
  </si>
  <si>
    <t>586,19</t>
  </si>
  <si>
    <t>JANELA DE MADEIRA (IMBUIA/CEDRO OU EQUIV.) DE ABRIR COM 4 FOLHAS (2 VENEZIANAS E 2 GUILHOTINAS PARA VIDRO), COM BATENTE, ALIZAR E FERRAGENS. EXCLUSIVE VIDROS, ACABAMENTO E CONTRAMARCO. FORNECIMENTO E INSTALAÇÃO. AF_12/2019</t>
  </si>
  <si>
    <t>965,12</t>
  </si>
  <si>
    <t>JANELA DE MADEIRA (CEDRINHO/ANGELIM OU EQUIV.) TIPO MAXIM-AR, PARA VIDRO, COM BATENTE, ALIZAR E FERRAGENS. EXCLUSIVE VIDRO, ACABAMENTO E CONTRAMARCO. FORNECIMENTO E INSTALAÇÃO. AF_12/2019</t>
  </si>
  <si>
    <t>1.156,08</t>
  </si>
  <si>
    <t>JANELA DE MADEIRA (PINUS/EUCALIPTO OU EQUIV.) TIPO BASCULANTE COM 2 FOLHAS PARA VIDRO, COM BATENTE, ALIZAR E FERRAGENS. EXCLUSIVE VIDROS, ACABAMENTO E CONTRAMARCO. FORNECIMENTO E INSTALAÇÃO. AF_12/2019</t>
  </si>
  <si>
    <t>688,93</t>
  </si>
  <si>
    <t>JANELA DE MADEIRA (CEDRINHO/ANGELIM OU EQUIV.) DE CORRER COM 6 FOLHAS (2 VENEZ. FIXAS, 2 VENEZ. DE CORRER E 2 DE CORRER PARA VIDRO), COM BATENTE, ALIZAR E FERRAGENS. EXCLUSIVE VIDROS, ACABAMENTO E CONTRAMARCO. FORNECIMENTO E INSTALAÇÃO. AF_12/2019</t>
  </si>
  <si>
    <t>927,25</t>
  </si>
  <si>
    <t>JANELA DE MADEIRA (IMBUIA/CEDRO OU EQUIV) DE CORRER COM 6 FOLHAS (2 VENEZIANAS FIXAS, 2 VENEZIANAS DE CORRER E 2 DE CORRER PARA VIDRO), COM BATENTE, ALIZAR E FERRAGENS. EXCLUSIVE VIDROS, ACABAMENTO E CONTRAMARCO. FORNECIMENTO E INSTALAÇÃO. AF_12/2019</t>
  </si>
  <si>
    <t>1.152,85</t>
  </si>
  <si>
    <t>JANELA DE MADEIRA (PINUS/EUCALIPTO OU EQUIV.) DE CORRER COM 6 FOLHAS (2 VENEZ. FIXAS, 2 VENEZ. DE CORRER E 2 DE CORRER PARA VIDRO), COM BATENTE, ALIZAR E FERRAGENS. EXCLUSIVE VIDROS, ACABAMENTO E CONTRAMARCO. FORNECIMENTO EINSTALAÇÃO. AF_12/2019</t>
  </si>
  <si>
    <t>741,24</t>
  </si>
  <si>
    <t>PORTA DE FERRO, DE ABRIR, TIPO GRADE COM CHAPA, COM GUARNIÇÕES. AF_12/2019</t>
  </si>
  <si>
    <t>542,46</t>
  </si>
  <si>
    <t>8,07</t>
  </si>
  <si>
    <t>JANELA DE AÇO DE CORRER COM 4 FOLHAS PARA VIDRO, COM BATENTE, FERRAGENS E PINTURA ANTICORROSIVA. EXCLUSIVE VIDROS, ALIZAR E CONTRAMARCO. FORNECIMENTO E INSTALAÇÃO. AF_12/2019</t>
  </si>
  <si>
    <t>709,41</t>
  </si>
  <si>
    <t>37,08</t>
  </si>
  <si>
    <t>CONTRAMARCO DE AÇO, FIXAÇÃO COM ARGAMASSA - FORNECIMENTO E INSTALAÇÃO. AF_12/2019</t>
  </si>
  <si>
    <t>64,68</t>
  </si>
  <si>
    <t>CONTRAMARCO DE AÇO, FIXAÇÃO COM PARAFUSO - FORNECIMENTO E INSTALAÇÃO. AF_12/2019</t>
  </si>
  <si>
    <t>GUARDA-CORPO DE AÇO GALVANIZADO DE 1,10M, MONTANTES TUBULARES DE 1.1/4" ESPAÇADOS DE 1,20M, TRAVESSA SUPERIOR DE 1.1/2", GRADIL FORMADO POR TUBOS HORIZONTAIS DE 1" E VERTICAIS DE 3/4", FIXADO COM CHUMBADOR MECÂNICO. AF_04/2019_P</t>
  </si>
  <si>
    <t>601,50</t>
  </si>
  <si>
    <t>63,77</t>
  </si>
  <si>
    <t>GUARDA-CORPO DE AÇO GALVANIZADO DE 1,10M DE ALTURA, MONTANTES TUBULARES DE 1.1/2 ESPAÇADOS DE 1,20M, TRAVESSA SUPERIOR DE 2, GRADIL FORMADO POR BARRAS CHATAS EM FERRO DE 32X4,8MM, FIXADO COM CHUMBADOR MECÂNICO. AF_04/2019_P</t>
  </si>
  <si>
    <t>468,84</t>
  </si>
  <si>
    <t>GUARDA-CORPO PANORÂMICO COM PERFIS DE ALUMÍNIO E VIDRO LAMINADO 8 MM, FIXADO COM CHUMBADOR MECÂNICO. AF_04/2019_P</t>
  </si>
  <si>
    <t>1.236,79</t>
  </si>
  <si>
    <t>CORRIMÃO SIMPLES, DIÂMETRO EXTERNO = 1 1/2", EM AÇO GALVANIZADO. AF_04/2019_P</t>
  </si>
  <si>
    <t>110,15</t>
  </si>
  <si>
    <t>21,04</t>
  </si>
  <si>
    <t>CORRIMÃO SIMPLES, DIÂMETRO EXTERNO = 1 1/2", EM ALUMÍNIO. AF_04/2019_P</t>
  </si>
  <si>
    <t>67,53</t>
  </si>
  <si>
    <t>GRADIL EM FERRO FIXADO EM VÃOS DE JANELAS, FORMADO POR BARRAS CHATAS DE 25X4,8 MM. AF_04/2019</t>
  </si>
  <si>
    <t>548,04</t>
  </si>
  <si>
    <t>78,23</t>
  </si>
  <si>
    <t>GRADIL EM ALUMÍNIO FIXADO EM VÃOS DE JANELAS, FORMADO POR TUBOS DE 3/4". AF_04/2019</t>
  </si>
  <si>
    <t>440,37</t>
  </si>
  <si>
    <t>PORTA CORTA-FOGO 90X210X4CM - FORNECIMENTO E INSTALAÇÃO. AF_12/2019</t>
  </si>
  <si>
    <t>1.193,96</t>
  </si>
  <si>
    <t>61,20</t>
  </si>
  <si>
    <t>PORTA DE ALUMÍNIO DE ABRIR COM LAMBRI, COM GUARNIÇÃO, FIXAÇÃO COM PARAFUSOS - FORNECIMENTO E INSTALAÇÃO. AF_12/2019</t>
  </si>
  <si>
    <t>680,30</t>
  </si>
  <si>
    <t>PORTA DE ALUMÍNIO DE ABRIR PARA VIDRO SEM GUARNIÇÃO, 87X210CM, FIXAÇÃO COM PARAFUSOS, INCLUSIVE VIDROS - FORNECIMENTO E INSTALAÇÃO. AF_12/2019</t>
  </si>
  <si>
    <t>741,71</t>
  </si>
  <si>
    <t>PORTA EM AÇO DE ABRIR PARA VIDRO SEM GUARNIÇÃO, 87X210CM, FIXAÇÃO COM PARAFUSOS, EXCLUSIVE VIDROS - FORNECIMENTO E INSTALAÇÃO. AF_12/2019</t>
  </si>
  <si>
    <t>558,59</t>
  </si>
  <si>
    <t>16,23</t>
  </si>
  <si>
    <t>PORTA EM AÇO DE ABRIR TIPO VENEZIANA SEM GUARNIÇÃO, 87X210CM, FIXAÇÃO COM PARAFUSOS - FORNECIMENTO E INSTALAÇÃO. AF_12/2019</t>
  </si>
  <si>
    <t>675,50</t>
  </si>
  <si>
    <t>PORTA DE CORRER DE ALUMÍNIO, COM DUAS FOLHAS PARA VIDRO, INCLUSO VIDRO LISO INCOLOR, FECHADURA E PUXADOR, SEM ALIZAR. AF_12/2019</t>
  </si>
  <si>
    <t>394,61</t>
  </si>
  <si>
    <t>MOLA HIDRAULICA DE PISO PARA PORTA DE VIDRO TEMPERADO. AF_01/2021</t>
  </si>
  <si>
    <t>775,99</t>
  </si>
  <si>
    <t>42,22</t>
  </si>
  <si>
    <t>VIDRACEIRO COM ENCARGOS COMPLEMENTARES</t>
  </si>
  <si>
    <t>17,01</t>
  </si>
  <si>
    <t>30,92</t>
  </si>
  <si>
    <t>JOGO DE FERRAGENS CROMADAS PARA PORTA DE VIDRO TEMPERADO, UMA FOLHA COMPOSTO DE DOBRADICAS SUPERIOR E INFERIOR, TRINCO, FECHADURA, CONTRA FECHADURA COM CAPUCHINHO SEM MOLA E PUXADOR. AF_01/2021</t>
  </si>
  <si>
    <t>195,54</t>
  </si>
  <si>
    <t>148,64</t>
  </si>
  <si>
    <t>PUXADOR CENTRAL PARA ESQUADRIA DE MADEIRA. AF_12/2019</t>
  </si>
  <si>
    <t>30,34</t>
  </si>
  <si>
    <t>PORTA CADEADO ZINCADO OXIDADO PRETO COM CADEADO DE AÇO INOX, LARGURA DE *50* MM. AF_12/2019</t>
  </si>
  <si>
    <t>TARJETA TIPO LIVRE/OCUPADO PARA PORTA DE BANHEIRO. AF_12/2019</t>
  </si>
  <si>
    <t>72,76</t>
  </si>
  <si>
    <t>18,47</t>
  </si>
  <si>
    <t>CREMONA EM LATÃO CROMADO OU POLIDO, COMPLETA. AF_12/2019</t>
  </si>
  <si>
    <t>60,12</t>
  </si>
  <si>
    <t>FECHO DE EMBUTIR TIPO UNHA 22CM. AF_12/2019</t>
  </si>
  <si>
    <t>140,78</t>
  </si>
  <si>
    <t>FECHO DE EMBUTIR TIPO UNHA 40CM. AF_12/2019</t>
  </si>
  <si>
    <t>178,36</t>
  </si>
  <si>
    <t>25,23</t>
  </si>
  <si>
    <t>DOBRADIÇA EM AÇO/FERRO, 3" X 21/2", E=1,9 A 2MM, SEN ANEL, CROMADO OU ZINCADO, TAMPA BOLA, COM PARAFUSOS. AF_12/2019</t>
  </si>
  <si>
    <t>DOBRADIÇA TIPO VAI E VEM EM LATÃO POLIDO 3". AF_12/2019</t>
  </si>
  <si>
    <t>95,48</t>
  </si>
  <si>
    <t>INSTALAÇÃO DE VIDRO LISO INCOLOR, E = 3 MM, EM ESQUADRIA DE MADEIRA, FIXADO COM BAGUETE. AF_01/2021</t>
  </si>
  <si>
    <t>176,30</t>
  </si>
  <si>
    <t>INSTALAÇÃO DE VIDRO LISO, E = 4 MM, EM ESQUADRIA DE MADEIRA, FIXADO COM BAGUETE. AF_01/2021</t>
  </si>
  <si>
    <t>224,96</t>
  </si>
  <si>
    <t>INSTALAÇÃO DE VIDRO LISO FUME, E = 4 MM, EM ESQUADRIA DE MADEIRA, FIXADO COM BAGUETE. AF_01/2021</t>
  </si>
  <si>
    <t>289,85</t>
  </si>
  <si>
    <t>INSTALAÇÃO DE VIDRO LISO INCOLOR, E = 5 MM, EM ESQUADRIA DE MADEIRA, FIXADO COM BAGUETE. AF_01/2021</t>
  </si>
  <si>
    <t>251,50</t>
  </si>
  <si>
    <t>INSTALAÇÃO DE VIDRO LISO FUME, E = 5 MM, EM ESQUADRIA DE MADEIRA, FIXADO COM BAGUETE. AF_01/2021</t>
  </si>
  <si>
    <t>304,56</t>
  </si>
  <si>
    <t>INSTALAÇÃO DE VIDRO LISO INCOLOR, E = 6 MM, EM ESQUADRIA DE MADEIRA, FIXADO COM BAGUETE. AF_01/2021</t>
  </si>
  <si>
    <t>294,48</t>
  </si>
  <si>
    <t>9,13</t>
  </si>
  <si>
    <t>INSTALAÇÃO DE VIDRO LISO FUME, E = 6 MM, EM ESQUADRIA DE MADEIRA, FIXADO COM BAGUETE. AF_01/2021</t>
  </si>
  <si>
    <t>408,04</t>
  </si>
  <si>
    <t>INSTALAÇÃO DE VIDRO LISO INCOLOR, E = 8 MM, EM ESQUADRIA DE MADEIRA, FIXADO COM BAGUETE. AF_01/2021</t>
  </si>
  <si>
    <t>416,20</t>
  </si>
  <si>
    <t>INSTALAÇÃO DE VIDRO LISO INCOLOR, E = 10 MM, EM ESQUADRIA DE MADEIRA, FIXADO COM BAGUETE. AF_01/2021</t>
  </si>
  <si>
    <t>498,82</t>
  </si>
  <si>
    <t>INSTALAÇÃO DE VIDRO IMPRESSO, E = 4 MM, EM ESQUADRIA DE MADEIRA, FIXADO COM BAGUETE. AF_01/2021</t>
  </si>
  <si>
    <t>192,52</t>
  </si>
  <si>
    <t>177,53</t>
  </si>
  <si>
    <t>INSTALAÇÃO DE VIDRO LISO INCOLOR, E = 3 MM, EM ESQUADRIA DE ALUMÍNIO OU PVC, FIXADO COM BAGUETE. AF_01/2021_P</t>
  </si>
  <si>
    <t>265,48</t>
  </si>
  <si>
    <t>INSTALAÇÃO DE VIDRO LISO INCOLOR, E = 4 MM, EM ESQUADRIA DE ALUMÍNIO OU PVC, FIXADO COM BAGUETE. AF_01/2021_P</t>
  </si>
  <si>
    <t>314,14</t>
  </si>
  <si>
    <t>INSTALAÇÃO DE VIDRO LISO FUME, E = 4 MM, EM ESQUADRIA DE ALUMÍNIO OU PVC, FIXADO COM BAGUETE. AF_01/2021_P</t>
  </si>
  <si>
    <t>INSTALAÇÃO DE VIDRO LISO INCOLOR, E = 5 MM, EM ESQUADRIA DE ALUMÍNIO OU PVC, FIXADO COM BAGUETE. AF_01/2021_P</t>
  </si>
  <si>
    <t>324,28</t>
  </si>
  <si>
    <t>14,32</t>
  </si>
  <si>
    <t>INSTALAÇÃO DE VIDRO LISO FUME, E = 5 MM, EM ESQUADRIA DE ALUMÍNIO OU PVC, FIXADO COM BAGUETE. AF_01/2021_P</t>
  </si>
  <si>
    <t>377,34</t>
  </si>
  <si>
    <t>INSTALAÇÃO DE VIDRO LISO INCOLOR, E = 6 MM, EM ESQUADRIA DE ALUMÍNIO OU PVC, FIXADO COM BAGUETE. AF_01/2021_P</t>
  </si>
  <si>
    <t>350,84</t>
  </si>
  <si>
    <t>INSTALAÇÃO DE VIDRO LISO FUME, E = 6 MM, EM ESQUADRIA DE ALUMÍNIO OU PVC, FIXADO COM BAGUETE. AF_01/2021_P</t>
  </si>
  <si>
    <t>INSTALAÇÃO DE VIDRO LISO INCOLOR, E = 8 MM, EM ESQUADRIA DE ALUMÍNIO OU PVC, FIXADO COM BAGUETE. AF_01/2021_P</t>
  </si>
  <si>
    <t>457,98</t>
  </si>
  <si>
    <t>INSTALAÇÃO DE VIDRO LISO INCOLOR, E = 10 MM, EM ESQUADRIA DE ALUMÍNIO OU PVC, FIXADO COM BAGUETE. AF_01/2021_P</t>
  </si>
  <si>
    <t>535,19</t>
  </si>
  <si>
    <t>INSTALAÇÃO DE VIDRO IMPRESSO, E = 4 MM, EM ESQUADRIA DE ALUMÍNIO OU PVC, FIXADO COM BAGUETE. AF_01/2021_P</t>
  </si>
  <si>
    <t>281,70</t>
  </si>
  <si>
    <t>INSTALAÇÃO DE VIDRO ARAMADO, E = 6 MM, EM ESQUADRIA DE ALUMÍNIO OU PVC, FIXADO COM BAGUETE. AF_01/2021_P</t>
  </si>
  <si>
    <t>583,83</t>
  </si>
  <si>
    <t>INSTALAÇÃO DE VIDRO ARAMADO, E = 7 MM, EM ESQUADRIA DE ALUMÍNIO OU PVC, FIXADO COM BAGUETE. AF_01/2021_P</t>
  </si>
  <si>
    <t>577,95</t>
  </si>
  <si>
    <t>INSTALAÇÃO DE VIDRO LAMINADO, E = 8 MM (4+4), ENCAIXADO EM PERFIL U. AF_01/2021_P</t>
  </si>
  <si>
    <t>1.067,36</t>
  </si>
  <si>
    <t>INSTALAÇÃO DE VIDRO LAMINADO, E = 12 MM (4+4+4), ENCAIXADO EM PERFIL U. AF_01/2021_P</t>
  </si>
  <si>
    <t>2.228,92</t>
  </si>
  <si>
    <t>INSTALAÇÃO DE VIDRO LAMINADO, E = 15 MM (5+5+5), ENCAIXADO EM PERFIL U. AF_01/2021_P</t>
  </si>
  <si>
    <t>2.573,91</t>
  </si>
  <si>
    <t>28,37</t>
  </si>
  <si>
    <t>INSTALAÇÃO DE VIDRO TEMPERADO, E = 6 MM, ENCAIXADO EM PERFIL U. AF_01/2021_P</t>
  </si>
  <si>
    <t>288,86</t>
  </si>
  <si>
    <t>INSTALAÇÃO DE VIDRO TEMPERADO, E = 8 MM, ENCAIXADO EM PERFIL U. AF_01/2021_P</t>
  </si>
  <si>
    <t>336,14</t>
  </si>
  <si>
    <t>INSTALAÇÃO DE VIDRO TEMPERADO, E = 10 MM, ENCAIXADO EM PERFIL U. AF_01/2021_P</t>
  </si>
  <si>
    <t>400,31</t>
  </si>
  <si>
    <t>PORTA PIVOTANTE DE VIDRO TEMPERADO, 90X210 CM, ESPESSURA 10 MM, INCLUSIVE ACESSÓRIOS. AF_01/2021</t>
  </si>
  <si>
    <t>835,08</t>
  </si>
  <si>
    <t>PORTA PIVOTANTE DE VIDRO TEMPERADO, 2 FOLHAS DE 90X210 CM, ESPESSURA DE 10MM, INCLUSIVE ACESSÓRIOS. AF_01/2021</t>
  </si>
  <si>
    <t>1.678,17</t>
  </si>
  <si>
    <t>PORTA DE ABRIR COM MOLA HIDRÁULICA, EM VIDRO TEMPERADO, 90X210 CM, ESPESSURA 10 MM, INCLUSIVE ACESSÓRIOS. AF_01/2021</t>
  </si>
  <si>
    <t>1.596,22</t>
  </si>
  <si>
    <t>PORTA DE ABRIR COM MOLA HIDRÁULICA, EM VIDRO TEMPERADO, 2 FOLHAS DE 90X210 CM, ESPESSURA DD 10MM, INCLUSIVE ACESSÓRIOS. AF_01/2021</t>
  </si>
  <si>
    <t>3.200,21</t>
  </si>
  <si>
    <t>REMOÇÃO DE VIDRO LISO COMUM DE ESQUADRIA COM BAGUETE DE MADEIRA. AF_01/2021</t>
  </si>
  <si>
    <t>REMOÇÃO DE VIDRO LISO COMUM DE ESQUADRIA COM BAGUETE DE ALUMÍNIO OU PVC. AF_01/2021</t>
  </si>
  <si>
    <t>REMOÇÃO DE VIDRO TEMPERADO FIXADO EM PERFIL U. AF_01/2021</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</si>
  <si>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</si>
  <si>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</si>
  <si>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483,33</t>
  </si>
  <si>
    <t>9,17</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</si>
  <si>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</si>
  <si>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</si>
  <si>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525,48</t>
  </si>
  <si>
    <t>JANELA DE ALUMÍNIO DE CORRER COM 6 FOLHAS (2 VENEZIANAS FIXAS, 2 VENEZIANAS DE CORRER E 2 PARA VIDRO), COM VIDROS, BATENTE, ACABAMENTO COM ACETATO OU BRILHANTE E FERRAGENS. EXCLUSIVE ALIZAR E CONTRAMARCO. FORNECIMENTO E INSTALAÇÃO. AF_12/2019</t>
  </si>
  <si>
    <t>780,70</t>
  </si>
  <si>
    <t>JANELA FIXA DE ALUMÍNIO PARA VIDRO, COM VIDRO, BATENTE E FERRAGENS. EXCLUSIVE ACABAMENTO, ALIZAR E CONTRAMARCO. FORNECIMENTO E INSTALAÇÃO. AF_12/2019</t>
  </si>
  <si>
    <t>504,63</t>
  </si>
  <si>
    <t>TUBULÃO A CÉU ABERTO, DIÂMETRO DO FUSTE DE 70CM, ESCAVAÇÃO MANUAL, SEM ALARGAMENTO DE BASE, CONCRETO FEITO EM OBRA E LANÇADO COM JERICA. AF_05/2020</t>
  </si>
  <si>
    <t>995,94</t>
  </si>
  <si>
    <t>11,46</t>
  </si>
  <si>
    <t>ENCARREGADO GERAL COM ENCARGOS COMPLEMENTARES</t>
  </si>
  <si>
    <t>ENGENHEIRO CIVIL DE OBRA PLENO COM ENCARGOS COMPLEMENTARES</t>
  </si>
  <si>
    <t>91,06</t>
  </si>
  <si>
    <t>CONCRETO FCK = 25MPA, TRAÇO 1:2,3:2,7 (EM MASSA SECA DE CIMENTO/ AREIA MÉDIA/ BRITA 1) - PREPARO MECÂNICO COM BETONEIRA 600 L. AF_05/2021</t>
  </si>
  <si>
    <t>388,37</t>
  </si>
  <si>
    <t>MONTAGEM DE ARMADURA DE ESTACAS, DIÂMETRO = 8,0 MM. AF_09/2021</t>
  </si>
  <si>
    <t>MONTAGEM DE ARMADURA DE ESTACAS, DIÂMETRO = 16,0 MM. AF_09/2021</t>
  </si>
  <si>
    <t>12,58</t>
  </si>
  <si>
    <t>TRANSPORTE COM CAMINHÃO BASCULANTE DE 6 M³, EM VIA URBANA EM REVESTIMENTO PRIMÁRIO (UNIDADE: M3XKM). AF_07/2020</t>
  </si>
  <si>
    <t>TRANSPORTE HORIZONTAL COM JERICA DE 90 L, DE MASSA/ GRANEL (UNIDADE: M3XKM). AF_07/2019</t>
  </si>
  <si>
    <t>692,22</t>
  </si>
  <si>
    <t>25,95</t>
  </si>
  <si>
    <t>CARGA, MANOBRA E DESCARGA DE SOLOS E MATERIAIS GRANULARES EM CAMINHÃO BASCULANTE 6 M³ - CARGA COM PÁ CARREGADEIRA (CAÇAMBA DE 1,7 A 2,8 M³ / 128 HP) E DESCARGA LIVRE (UNIDADE: M3). AF_07/2020</t>
  </si>
  <si>
    <t>TUBULÃO A CÉU ABERTO, DIÂMETRO DO FUSTE DE 80CM, ESCAVAÇÃO MANUAL, SEM ALARGAMENTO DE BASE, CONCRETO FEITO EM OBRA E LANÇADO COM JERICA. AF_05/2020</t>
  </si>
  <si>
    <t>956,57</t>
  </si>
  <si>
    <t>TUBULÃO A CÉU ABERTO, DIÂMETRO DO FUSTE DE 100CM, ESCAVAÇÃO MANUAL, SEM ALARGAMENTO DE BASE, CONCRETO FEITO EM OBRA E LANÇADO COM JERICA. AF_05/2020</t>
  </si>
  <si>
    <t>914,93</t>
  </si>
  <si>
    <t>34,52</t>
  </si>
  <si>
    <t>51,90</t>
  </si>
  <si>
    <t>30,08</t>
  </si>
  <si>
    <t>MONTAGEM DE ARMADURA DE ESTACAS, DIÂMETRO = 20,0 MM. AF_09/2021</t>
  </si>
  <si>
    <t>TUBULÃO A CÉU ABERTO, DIÂMETRO DO FUSTE DE 120CM, ESCAVAÇÃO MANUAL, SEM ALARGAMENTO DE BASE, CONCRETO FEITO EM OBRA E LANÇADO COM JERICA. AF_05/2020</t>
  </si>
  <si>
    <t>840,41</t>
  </si>
  <si>
    <t>TUBULÃO A CÉU ABERTO, DIÂMETRO DO FUSTE DE 70CM, ESCAVAÇÃO MECÂNICA, SEM ALARGAMENTO DE BASE, CONCRETO FEITO EM OBRA E LANÇADO COM JERICA. AF_05/2020</t>
  </si>
  <si>
    <t>807,14</t>
  </si>
  <si>
    <t>TUBULÃO A CÉU ABERTO, DIÂMETRO DO FUSTE DE 80CM, ESCAVAÇÃO MECÂNICA, SEM ALARGAMENTO DE BASE, CONCRETO FEITO EM OBRA E LANÇADO COM JERICA. AF_05/2020</t>
  </si>
  <si>
    <t>794,11</t>
  </si>
  <si>
    <t>8,39</t>
  </si>
  <si>
    <t>TUBULÃO A CÉU ABERTO, DIÂMETRO DO FUSTE DE 100CM, ESCAVAÇÃO MECÂNICA, SEM ALARGAMENTO DE BASE, CONCRETO FEITO EM OBRA E LANÇADO COM JERICA. AF_05/2020</t>
  </si>
  <si>
    <t>788,88</t>
  </si>
  <si>
    <t>TUBULÃO A CÉU ABERTO, DIÂMETRO DO FUSTE DE 120CM, ESCAVAÇÃO MECÂNICA, SEM ALARGAMENTO DE BASE, CONCRETO FEITO EM OBRA E LANÇADO COM JERICA. AF_05/2020</t>
  </si>
  <si>
    <t>738,00</t>
  </si>
  <si>
    <t>79,14</t>
  </si>
  <si>
    <t>18,71</t>
  </si>
  <si>
    <t>TUBULÃO A CÉU ABERTO, DIÂMETRO DO FUSTE DE 70CM, ESCAVAÇÃO MANUAL, SEM ALARGAMENTO DE BASE, CONCRETO USINADO E LANÇADO COM BOMBA OU DIRETAMENTE DO CAMINHÃO. AF_05/2020</t>
  </si>
  <si>
    <t>1.120,33</t>
  </si>
  <si>
    <t>TUBULÃO A CÉU ABERTO, DIÂMETRO DO FUSTE DE 80CM, ESCAVAÇÃO MANUAL, SEM ALARGAMENTO DE BASE, CONCRETO USINADO E LANÇADO COM BOMBA OU DIRETAMENTE DO CAMINHÃO. AF_05/2020</t>
  </si>
  <si>
    <t>1.079,05</t>
  </si>
  <si>
    <t>TUBULÃO A CÉU ABERTO, DIÂMETRO DO FUSTE DE 100CM, ESCAVAÇÃO MANUAL, SEM ALARGAMENTO DE BASE, CONCRETO USINADO E LANÇADO COM BOMBA OU DIRETAMENTE DO CAMINHÃO. AF_05/2020</t>
  </si>
  <si>
    <t>1.034,85</t>
  </si>
  <si>
    <t>TUBULÃO A CÉU ABERTO, DIÂMETRO DO FUSTE DE 120CM, ESCAVAÇÃO MANUAL, SEM ALARGAMENTO DE BASE, CONCRETO USINADO E LANÇADO COM BOMBA OU DIRETAMENTE DO CAMINHÃO. AF_05/2020</t>
  </si>
  <si>
    <t>956,52</t>
  </si>
  <si>
    <t>573,11</t>
  </si>
  <si>
    <t>TUBULÃO A CÉU ABERTO, DIÂMETRO DO FUSTE DE 70CM, ESCAVAÇÃO MECÂNICA, SEM ALARGAMENTO DE BASE, CONCRETO USINADO E LANÇADO COM BOMBA OU DIRETAMENTE DO CAMINHÃO. AF_05/2020</t>
  </si>
  <si>
    <t>927,73</t>
  </si>
  <si>
    <t>TUBULÃO A CÉU ABERTO, DIÂMETRO DO FUSTE DE 80CM, ESCAVAÇÃO MECÂNICA, SEM ALARGAMENTO DE BASE, CONCRETO USINADO E LANÇADO COM BOMBA OU DIRETAMENTE DO CAMINHÃO. AF_05/2020</t>
  </si>
  <si>
    <t>913,00</t>
  </si>
  <si>
    <t>TUBULÃO A CÉU ABERTO, DIÂMETRO DO FUSTE DE 100CM, ESCAVAÇÃO MECÂNICA, SEM ALARGAMENTO DE BASE, CONCRETO USINADO E LANÇADO COM BOMBA OU DIRETAMENTE DO CAMINHÃO. AF_05/2020</t>
  </si>
  <si>
    <t>905,64</t>
  </si>
  <si>
    <t>TUBULÃO A CÉU ABERTO, DIÂMETRO DO FUSTE DE 120CM, ESCAVAÇÃO MECÂNICA, SEM ALARGAMENTO DE BASE, CONCRETO USINADO E LANÇADO COM BOMBA OU DIRETAMENTE DO CAMINHÃO. AF_05/2020</t>
  </si>
  <si>
    <t>851,38</t>
  </si>
  <si>
    <t>ALARGAMENTO DE BASE DE TUBULÃO A CÉU ABERTO, ESCAVAÇÃO MANUAL, CONCRETO FEITO EM OBRA E LANÇADO COM JERICA. AF_05/2020</t>
  </si>
  <si>
    <t>670,01</t>
  </si>
  <si>
    <t>ALARGAMENTO DE BASE DE TUBULÃO A CÉU ABERTO, ESCAVAÇÃO MANUAL, CONCRETO USINADO E LANÇADO COM BOMBA OU DIRETAMENTE DO CAMINHÃO. AF_05/2020</t>
  </si>
  <si>
    <t>799,41</t>
  </si>
  <si>
    <t>ARRASAMENTO MECANICO DE ESTACA DE CONCRETO ARMADO, DIAMETROS DE ATÉ 40 CM. AF_05/2021</t>
  </si>
  <si>
    <t>ARRASAMENTO MECANICO DE ESTACA DE CONCRETO ARMADO, DIAMETROS DE 41 CM A 60 CM. AF_05/2021</t>
  </si>
  <si>
    <t>15,82</t>
  </si>
  <si>
    <t>ARRASAMENTO MECANICO DE ESTACA DE CONCRETO ARMADO, DIAMETROS DE 61 CM A 80 CM. AF_05/2021</t>
  </si>
  <si>
    <t>ARRASAMENTO MECANICO DE ESTACA DE CONCRETO ARMADO, DIAMETROS DE 81 CM A 100 CM. AF_05/2021</t>
  </si>
  <si>
    <t>41,89</t>
  </si>
  <si>
    <t>ARRASAMENTO MECANICO DE ESTACA DE CONCRETO ARMADO, DIAMETROS DE 101 CM A 150 CM. AF_05/2021</t>
  </si>
  <si>
    <t>76,93</t>
  </si>
  <si>
    <t>18,22</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</si>
  <si>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</si>
  <si>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</si>
  <si>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</si>
  <si>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HÉLICE CONTÍNUA, DIÂMETRO DE 30 CM, INCLUSO CONCRETO FCK=30MPA E ARMADURA MÍNIMA (EXCLUSIVE MOBILIZAÇÃO, DESMOBILIZAÇÃO E BOMBEAMENTO). AF_12/2019</t>
  </si>
  <si>
    <t>129,18</t>
  </si>
  <si>
    <t>66,77</t>
  </si>
  <si>
    <t>MONTAGEM DE ARMADURA TRANSVERSAL DE ESTACAS DE SEÇÃO CIRCULAR, DIÂMETRO = 6,30 MM. AF_09/2021</t>
  </si>
  <si>
    <t>ESTACA HÉLICE CONTÍNUA , DIÂMETRO DE 50 CM, INCLUSO CONCRETO FCK=30MPA E ARMADURA MÍNIMA (EXCLUSIVE MOBILIZAÇÃO, DESMOBILIZAÇÃO E BOMBEAMENTO). AF_12/2019</t>
  </si>
  <si>
    <t>252,49</t>
  </si>
  <si>
    <t>ESTACA HÉLICE CONTÍNUA, DIÂMETRO DE 70 CM, INCLUSO CONCRETO FCK=30MPA E ARMADURA MÍNIMA (EXCLUSIVE MOBILIZAÇÃO, DESMOBILIZAÇÃO E BOMBEAMENTO). AF_12/2019</t>
  </si>
  <si>
    <t>427,88</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</si>
  <si>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</si>
  <si>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</si>
  <si>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688,66</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</si>
  <si>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</si>
  <si>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</si>
  <si>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85,96</t>
  </si>
  <si>
    <t>5,43</t>
  </si>
  <si>
    <t>ESTACA PRÉ-MOLDADA DE CONCRETO CENTRIFUGADO, SEÇÃO CIRCULAR, CAPACIDADE DE 100 TONELADAS, INCLUSO EMENDA (EXCLUSIVE MOBILIZAÇÃO E DESMOBILIZAÇÃO). AF_12/2019</t>
  </si>
  <si>
    <t>194,86</t>
  </si>
  <si>
    <t>178,25</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</si>
  <si>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</si>
  <si>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</si>
  <si>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</si>
  <si>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</si>
  <si>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ESTACA ESCAVADA MECANICAMENTE, SEM FLUIDO ESTABILIZANTE, COM 25CM DE DIÂMETRO, CONCRETO LANÇADO POR CAMINHÃO BETONEIRA (EXCLUSIVE MOBILIZAÇÃO E DESMOBILIZAÇÃO). AF_01/2020</t>
  </si>
  <si>
    <t>55,88</t>
  </si>
  <si>
    <t>MONTAGEM DE ARMADURA DE ESTACAS, DIÂMETRO = 12,5 MM. AF_09/2021</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</si>
  <si>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</si>
  <si>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</si>
  <si>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222,56</t>
  </si>
  <si>
    <t>200,41</t>
  </si>
  <si>
    <t>ESTACA ESCAVADA MECANICAMENTE, SEM FLUIDO ESTABILIZANTE, COM 25CM DE DIÂMETRO, CONCRETO LANÇADO MANUALMENTE (EXCLUSIVE MOBILIZAÇÃO E DESMOBILIZAÇÃO). AF_01/2020</t>
  </si>
  <si>
    <t>26,72</t>
  </si>
  <si>
    <t>ESTACA ESCAVADA MECANICAMENTE, SEM FLUIDO ESTABILIZANTE, COM 60CM DE DIÂMETRO, CONCRETO LANÇADO POR BOMBA LANÇA (EXCLUSIVE MOBILIZAÇÃO E DESMOBILIZAÇÃO). AF_01/2020</t>
  </si>
  <si>
    <t>254,45</t>
  </si>
  <si>
    <t>ESTACA BROCA DE CONCRETO, DIÂMETRO DE 20CM, ESCAVAÇÃO MANUAL COM TRADO CONCHA, COM ARMADURA DE ARRANQUE. AF_05/2020</t>
  </si>
  <si>
    <t>52,64</t>
  </si>
  <si>
    <t>ESTACA BROCA DE CONCRETO, DIÂMETRO DE 25CM, ESCAVAÇÃO MANUAL COM TRADO CONCHA, COM ARMADURA DE ARRANQUE. AF_05/2020</t>
  </si>
  <si>
    <t>69,70</t>
  </si>
  <si>
    <t>23,66</t>
  </si>
  <si>
    <t>14,04</t>
  </si>
  <si>
    <t>22,63</t>
  </si>
  <si>
    <t>ESTACA BROCA DE CONCRETO, DIÂMETRO DE 30CM, ESCAVAÇÃO MANUAL COM TRADO CONCHA, COM ARMADURA DE ARRANQUE. AF_05/2020</t>
  </si>
  <si>
    <t>95,13</t>
  </si>
  <si>
    <t>62,68</t>
  </si>
  <si>
    <t>ESTACA BROCA DE CONCRETO, DIÂMETRO DE 30CM, ESCAVAÇÃO MANUAL COM TRADO CONCHA, INTEIRAMENTE ARMADA. AF_05/2020</t>
  </si>
  <si>
    <t>129,34</t>
  </si>
  <si>
    <t>MONTAGEM DE ARMADURA TRANSVERSAL DE ESTACAS DE SEÇÃO CIRCULAR, DIÂMETRO = 5,0 MM. AF_09/2021</t>
  </si>
  <si>
    <t>ARRASAMENTO MECÂNICO DE ESTACA BARRETE DE CONCRETO ARMADO, SEÇÃO DE 0,40 X 2,50 M. AF_05/2021</t>
  </si>
  <si>
    <t>63,46</t>
  </si>
  <si>
    <t>ARRASAMENTO MECÂNICO DE ESTACA BARRETE DE CONCRETO ARMADO, SEÇÃO DE 0,60 X 2,50 M. AF_05/2021</t>
  </si>
  <si>
    <t>93,12</t>
  </si>
  <si>
    <t>22,54</t>
  </si>
  <si>
    <t>47,89</t>
  </si>
  <si>
    <t>ARRASAMENTO MECÂNICO DE ESTACA BARRETE DE CONCRETO ARMADO, SEÇÃO DE 0,80 X 2,50 M. AF_05/2021</t>
  </si>
  <si>
    <t>122,76</t>
  </si>
  <si>
    <t>CONCRETO MAGRO PARA LASTRO, TRAÇO 1:4,5:4,5 (EM MASSA SECA DE CIMENTO/ AREIA MÉDIA/ BRITA 1) - PREPARO MECÂNICO COM BETONEIRA 600 L. AF_05/2021</t>
  </si>
  <si>
    <t>297,82</t>
  </si>
  <si>
    <t>10,09</t>
  </si>
  <si>
    <t>15,94</t>
  </si>
  <si>
    <t>LASTRO DE CONCRETO MAGRO, APLICADO EM BLOCOS DE COROAMENTO OU SAPATAS. AF_08/2017</t>
  </si>
  <si>
    <t>470,03</t>
  </si>
  <si>
    <t>LASTRO DE CONCRETO MAGRO, APLICADO EM BLOCOS DE COROAMENTO OU SAPATAS, ESPESSURA DE 3 CM. AF_08/2017</t>
  </si>
  <si>
    <t>LASTRO DE CONCRETO MAGRO, APLICADO EM BLOCOS DE COROAMENTO OU SAPATAS, ESPESSURA DE 5 CM. AF_08/2017</t>
  </si>
  <si>
    <t>LASTRO COM MATERIAL GRANULAR, APLICAÇÃO EM BLOCOS DE COROAMENTO, ESPESSURA DE *5 CM*. AF_08/2017</t>
  </si>
  <si>
    <t>166,68</t>
  </si>
  <si>
    <t>LASTRO COM MATERIAL GRANULAR, APLICADO EM PISOS OU LAJES SOBRE SOLO, ESPESSURA DE *5 CM*. AF_08/2017</t>
  </si>
  <si>
    <t>117,57</t>
  </si>
  <si>
    <t>LASTRO COM MATERIAL GRANULAR, APLICADO EM BLOCOS DE COROAMENTO, ESPESSURA DE *10 CM*. AF_08/2017</t>
  </si>
  <si>
    <t>155,29</t>
  </si>
  <si>
    <t>LASTRO COM MATERIAL GRANULAR (PEDRA BRITADA N.2), APLICADO EM PISOS OU LAJES SOBRE SOLO, ESPESSURA DE *10 CM*. AF_08/2017</t>
  </si>
  <si>
    <t>18,20</t>
  </si>
  <si>
    <t>ESCAVAÇÃO MANUAL DE VIGA DE BORDA PARA RADIER. AF_09/2021</t>
  </si>
  <si>
    <t>40,71</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</si>
  <si>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</si>
  <si>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</si>
  <si>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FABRICAÇÃO, MONTAGEM E DESMONTAGEM DE FORMA PARA RADIER, PISO DE CONCRETO OU LAJE SOBRE SOLO, EM MADEIRA SERRADA, 4 UTILIZAÇÕES. AF_09/2021</t>
  </si>
  <si>
    <t>84,39</t>
  </si>
  <si>
    <t>36,23</t>
  </si>
  <si>
    <t>CAMADA SEPARADORA PARA EXECUÇÃO DE RADIER, PISO DE CONCRETO OU LAJE SOBRE SOLO, EM LONA PLÁSTICA. AF_09/2021</t>
  </si>
  <si>
    <t>ARMAÇÃO PARA EXECUÇÃO DE RADIER, PISO DE CONCRETO OU LAJE SOBRE SOLO, COM USO DE TELA Q-92. AF_09/2021</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</si>
  <si>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</si>
  <si>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</si>
  <si>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</si>
  <si>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23,07</t>
  </si>
  <si>
    <t>ARMAÇÃO PARA EXECUÇÃO DE RADIER, PISO DE CONCRETO OU LAJE SOBRE SOLO, COM USO DE TELA Q-196. AF_09/2021</t>
  </si>
  <si>
    <t>22,41</t>
  </si>
  <si>
    <t>18,26</t>
  </si>
  <si>
    <t>ARMAÇÃO PARA EXECUÇÃO DE RADIER, PISO DE CONCRETO OU LAJE SOBRE SOLO, COM USO DE TELA Q-283. AF_09/2021</t>
  </si>
  <si>
    <t>CONCRETAGEM DE RADIER, PISO DE CONCRETO OU LAJE SOBRE SOLO, FCK 30 MPA - LANÇAMENTO, ADENSAMENTO E ACABAMENTO. AF_09/2021</t>
  </si>
  <si>
    <t>591,20</t>
  </si>
  <si>
    <t>ACABAMENTO POLIDO PARA PISO DE CONCRETO ARMADO OU LAJE SOBRE SOLO DE ALTA RESISTÊNCIA. AF_09/2021</t>
  </si>
  <si>
    <t>EXECUÇÃO DE RADIER, ESPESSURA DE 10 CM, FCK = 30 MPA, COM USO DE FORMAS EM MADEIRA SERRADA. AF_09/2021</t>
  </si>
  <si>
    <t>191,27</t>
  </si>
  <si>
    <t>79,81</t>
  </si>
  <si>
    <t>EXECUÇÃO DE RADIER, ESPESSURA DE 15 CM, FCK = 30 MPA, COM USO DE FORMAS EM MADEIRA SERRADA. AF_09/2021</t>
  </si>
  <si>
    <t>240,31</t>
  </si>
  <si>
    <t>226,71</t>
  </si>
  <si>
    <t>EXECUÇÃO DE RADIER, ESPESSURA DE 20 CM, FCK = 30 MPA, COM USO DE FORMAS EM MADEIRA SERRADA. AF_09/2021</t>
  </si>
  <si>
    <t>283,38</t>
  </si>
  <si>
    <t>138,93</t>
  </si>
  <si>
    <t>LASTRO COM MATERIAL GRANULAR (PEDRA BRITADA N.3), APLICADO EM PISOS OU LAJES SOBRE SOLO, ESPESSURA DE *10 CM*. AF_07/2019</t>
  </si>
  <si>
    <t>108,10</t>
  </si>
  <si>
    <t>LASTRO COM MATERIAL GRANULAR (AREIA MÉDIA), APLICADO EM PISOS OU LAJES SOBRE SOLO, ESPESSURA DE *10 CM*. AF_07/2019</t>
  </si>
  <si>
    <t>LASTRO COM MATERIAL GRANULAR (PEDRA BRITADA N.1 E PEDRA BRITADA N.2), APLICADO EM PISOS OU LAJES SOBRE SOLO, ESPESSURA DE *10 CM*. AF_07/2019</t>
  </si>
  <si>
    <t>113,30</t>
  </si>
  <si>
    <t>EXECUÇÃO DE RADIER, ESPESSURA DE 25 CM, FCK = 30 MPA, COM USO DE FORMAS EM MADEIRA SERRADA. AF_09/2021</t>
  </si>
  <si>
    <t>337,75</t>
  </si>
  <si>
    <t>EXECUÇÃO DE RADIER, ESPESSURA DE 30 CM, FCK = 30 MPA, COM USO DE FORMAS EM MADEIRA SERRADA. AF_09/2021</t>
  </si>
  <si>
    <t>418,75</t>
  </si>
  <si>
    <t>18,32</t>
  </si>
  <si>
    <t>EXECUÇÃO DE PISO DE CONCRETO, SEM ACABAMENTO SUPERFICIAL, ESPESSURA DE 15 CM, FCK = 30 MPA, COM USO DE FORMAS EM MADEIRA SERRADA. AF_09/2021</t>
  </si>
  <si>
    <t>182,85</t>
  </si>
  <si>
    <t>88,68</t>
  </si>
  <si>
    <t>EXECUÇÃO DE PISO DE CONCRETO, COM ACABAMENTO SUPERFICIAL, ESPESSURA DE 15 CM, FCK = 30 MPA, COM USO DE FORMAS EM MADEIRA SERRADA. AF_09/2021</t>
  </si>
  <si>
    <t>211,02</t>
  </si>
  <si>
    <t>EXECUÇÃO DE LAJE SOBRE SOLO, ESPESSURA DE 10 CM, FCK = 30 MPA, COM USO DE FORMAS EM MADEIRA SERRADA. AF_09/2021</t>
  </si>
  <si>
    <t>168,57</t>
  </si>
  <si>
    <t>EXECUÇÃO DE LAJE SOBRE SOLO, ESPESSURA DE 15 CM, FCK = 30 MPA, COM USO DE FORMAS EM MADEIRA SERRADA. AF_09/2021</t>
  </si>
  <si>
    <t>217,61</t>
  </si>
  <si>
    <t>EXECUÇÃO DE LAJE SOBRE SOLO, ESPESSURA DE 20 CM, FCK = 30 MPA, COM USO DE FORMAS EM MADEIRA SERRADA. AF_09/2021</t>
  </si>
  <si>
    <t>260,68</t>
  </si>
  <si>
    <t>EXECUÇÃO DE LAJE SOBRE SOLO, ESPESSURA DE 25 CM, FCK = 30 MPA, COM USO DE FORMAS EM MADEIRA SERRADA. AF_09/2021</t>
  </si>
  <si>
    <t>315,05</t>
  </si>
  <si>
    <t>15,17</t>
  </si>
  <si>
    <t>EXECUÇÃO DE LAJE SOBRE SOLO, ESPESSURA DE 30 CM, FCK = 30 MPA, COM USO DE FORMAS EM MADEIRA SERRADA. AF_09/2021</t>
  </si>
  <si>
    <t>396,05</t>
  </si>
  <si>
    <t>FABRICAÇÃO DE FÔRMA PARA PILARES E ESTRUTURAS SIMILARES, EM CHAPA DE MADEIRA COMPENSADA RESINADA, E = 17 MM. AF_09/2020</t>
  </si>
  <si>
    <t>133,14</t>
  </si>
  <si>
    <t>18,90</t>
  </si>
  <si>
    <t>FABRICAÇÃO DE FÔRMA PARA PILARES E ESTRUTURAS SIMILARES, EM CHAPA DE MADEIRA COMPENSADA PLASTIFICADA, E = 18 MM. AF_09/2020</t>
  </si>
  <si>
    <t>142,78</t>
  </si>
  <si>
    <t>FABRICAÇÃO DE FÔRMA PARA VIGAS, EM CHAPA DE MADEIRA COMPENSADA RESINADA, E = 17 MM. AF_09/2020</t>
  </si>
  <si>
    <t>19,88</t>
  </si>
  <si>
    <t>FABRICAÇÃO DE FÔRMA PARA VIGAS, EM CHAPA DE MADEIRA COMPENSADA PLASTIFICADA, E = 18 MM. AF_09/2020</t>
  </si>
  <si>
    <t>103,01</t>
  </si>
  <si>
    <t>FABRICAÇÃO DE FÔRMA PARA LAJES, EM CHAPA DE MADEIRA COMPENSADA RESINADA, E = 17 MM. AF_09/2020</t>
  </si>
  <si>
    <t>FABRICAÇÃO DE FÔRMA PARA LAJES, EM CHAPA DE MADEIRA COMPENSADA PLASTIFICADA, E = 18 MM. AF_09/2020</t>
  </si>
  <si>
    <t>50,63</t>
  </si>
  <si>
    <t>FABRICAÇÃO DE FÔRMA PARA PILARES E ESTRUTURAS SIMILARES, EM MADEIRA SERRADA, E=25 MM. AF_09/2020</t>
  </si>
  <si>
    <t>125,92</t>
  </si>
  <si>
    <t>FABRICAÇÃO DE FÔRMA PARA VIGAS, COM MADEIRA SERRADA, E = 25 MM. AF_09/2020</t>
  </si>
  <si>
    <t>109,16</t>
  </si>
  <si>
    <t>92,91</t>
  </si>
  <si>
    <t>FABRICAÇÃO DE FÔRMA PARA LAJES, EM MADEIRA SERRADA, E=25 MM. AF_09/2020</t>
  </si>
  <si>
    <t>63,83</t>
  </si>
  <si>
    <t>FABRICAÇÃO DE ESCORAS DE VIGA DO TIPO GARFO, EM MADEIRA. AF_09/2020</t>
  </si>
  <si>
    <t>29,69</t>
  </si>
  <si>
    <t>FABRICAÇÃO DE ESCORAS DO TIPO PONTALETE, EM MADEIRA, PARA PÉ-DIREITO SIMPLES. AF_09/2020</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</si>
  <si>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</si>
  <si>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</si>
  <si>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128,23</t>
  </si>
  <si>
    <t>79,24</t>
  </si>
  <si>
    <t>MONTAGEM E DESMONTAGEM DE FÔRMA DE PILARES RETANGULARES E ESTRUTURAS SIMILARES, PÉ-DIREITO SIMPLES, EM MADEIRA SERRADA, 4 UTILIZAÇÕES. AF_09/2020</t>
  </si>
  <si>
    <t>80,38</t>
  </si>
  <si>
    <t>44,41</t>
  </si>
  <si>
    <t>38,20</t>
  </si>
  <si>
    <t>MONTAGEM E DESMONTAGEM DE FÔRMA DE PILARES RETANGULARES E ESTRUTURAS SIMILARES, PÉ-DIREITO SIMPLES, EM CHAPA DE MADEIRA COMPENSADA RESINADA, 2 UTILIZAÇÕES. AF_09/2020</t>
  </si>
  <si>
    <t>MONTAGEM E DESMONTAGEM DE FÔRMA DE PILARES RETANGULARES E ESTRUTURAS SIMILARES, PÉ-DIREITO DUPLO, EM CHAPA DE MADEIRA COMPENSADA RESINADA, 2 UTILIZAÇÕES. AF_09/2020</t>
  </si>
  <si>
    <t>119,25</t>
  </si>
  <si>
    <t>MONTAGEM E DESMONTAGEM DE FÔRMA DE PILARES RETANGULARES E ESTRUTURAS SIMILARES, PÉ-DIREITO SIMPLES, EM CHAPA DE MADEIRA COMPENSADA RESINADA, 4 UTILIZAÇÕES. AF_09/2020</t>
  </si>
  <si>
    <t>64,49</t>
  </si>
  <si>
    <t>MONTAGEM E DESMONTAGEM DE FÔRMA DE PILARES RETANGULARES E ESTRUTURAS SIMILARES, PÉ-DIREITO DUPLO, EM CHAPA DE MADEIRA COMPENSADA RESINADA, 4 UTILIZAÇÕES. AF_09/2020</t>
  </si>
  <si>
    <t>75,74</t>
  </si>
  <si>
    <t>35,81</t>
  </si>
  <si>
    <t>MONTAGEM E DESMONTAGEM DE FÔRMA DE PILARES RETANGULARES E ESTRUTURAS SIMILARES, PÉ-DIREITO SIMPLES, EM CHAPA DE MADEIRA COMPENSADA RESINADA, 6 UTILIZAÇÕES. AF_09/2020</t>
  </si>
  <si>
    <t>52,22</t>
  </si>
  <si>
    <t>MONTAGEM E DESMONTAGEM DE FÔRMA DE PILARES RETANGULARES E ESTRUTURAS SIMILARES, PÉ-DIREITO DUPLO, EM CHAPA DE MADEIRA COMPENSADA RESINADA, 6 UTILIZAÇÕES. AF_09/2020</t>
  </si>
  <si>
    <t>61,99</t>
  </si>
  <si>
    <t>26,70</t>
  </si>
  <si>
    <t>MONTAGEM E DESMONTAGEM DE FÔRMA DE PILARES RETANGULARES E ESTRUTURAS SIMILARES, PÉ-DIREITO SIMPLES, EM CHAPA DE MADEIRA COMPENSADA RESINADA, 8 UTILIZAÇÕES. AF_09/2020</t>
  </si>
  <si>
    <t>46,00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</si>
  <si>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</si>
  <si>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PLASTIFICADA, 10 UTILIZAÇÕES. AF_09/2020</t>
  </si>
  <si>
    <t>40,31</t>
  </si>
  <si>
    <t>MONTAGEM E DESMONTAGEM DE FÔRMA DE PILARES RETANGULARES E ESTRUTURAS SIMILARES, PÉ-DIREITO DUPLO, EM CHAPA DE MADEIRA COMPENSADA PLASTIFICADA, 10 UTILIZAÇÕES. AF_09/2020</t>
  </si>
  <si>
    <t>48,90</t>
  </si>
  <si>
    <t>19,01</t>
  </si>
  <si>
    <t>MONTAGEM E DESMONTAGEM DE FÔRMA DE PILARES RETANGULARES E ESTRUTURAS SIMILARES, PÉ-DIREITO SIMPLES, EM CHAPA DE MADEIRA COMPENSADA PLASTIFICADA, 12 UTILIZAÇÕES. AF_09/2020</t>
  </si>
  <si>
    <t>38,28</t>
  </si>
  <si>
    <t>MONTAGEM E DESMONTAGEM DE FÔRMA DE PILARES RETANGULARES E ESTRUTURAS SIMILARES, PÉ-DIREITO DUPLO, EM CHAPA DE MADEIRA COMPENSADA PLASTIFICADA, 12 UTILIZAÇÕES. AF_09/2020</t>
  </si>
  <si>
    <t>46,59</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</si>
  <si>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</si>
  <si>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</si>
  <si>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</si>
  <si>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41,47</t>
  </si>
  <si>
    <t>MONTAGEM E DESMONTAGEM DE FÔRMA DE VIGA, ESCORAMENTO COM PONTALETE DE MADEIRA, PÉ-DIREITO SIMPLES, EM MADEIRA SERRADA, 1 UTILIZAÇÃO. AF_09/2020</t>
  </si>
  <si>
    <t>196,61</t>
  </si>
  <si>
    <t>MONTAGEM E DESMONTAGEM DE FÔRMA DE VIGA, ESCORAMENTO COM PONTALETE DE MADEIRA, PÉ-DIREITO SIMPLES, EM MADEIRA SERRADA, 2 UTILIZAÇÕES. AF_09/2020</t>
  </si>
  <si>
    <t>138,44</t>
  </si>
  <si>
    <t>92,93</t>
  </si>
  <si>
    <t>MONTAGEM E DESMONTAGEM DE FÔRMA DE VIGA, ESCORAMENTO COM PONTALETE DE MADEIRA, PÉ-DIREITO SIMPLES, EM MADEIRA SERRADA, 4 UTILIZAÇÕES. AF_09/2020</t>
  </si>
  <si>
    <t>111,10</t>
  </si>
  <si>
    <t>MONTAGEM E DESMONTAGEM DE FÔRMA DE VIGA, ESCORAMENTO COM GARFO DE MADEIRA, PÉ-DIREITO DUPLO, EM CHAPA DE MADEIRA RESINADA, 2 UTILIZAÇÕES. AF_09/2020</t>
  </si>
  <si>
    <t>209,36</t>
  </si>
  <si>
    <t>MONTAGEM E DESMONTAGEM DE FÔRMA DE VIGA, ESCORAMENTO METÁLICO, PÉ-DIREITO DUPLO, EM CHAPA DE MADEIRA RESINADA, 2 UTILIZAÇÕES. AF_09/2020</t>
  </si>
  <si>
    <t>247,54</t>
  </si>
  <si>
    <t>MONTAGEM E DESMONTAGEM DE FÔRMA DE VIGA, ESCORAMENTO COM GARFO DE MADEIRA, PÉ-DIREITO SIMPLES, EM CHAPA DE MADEIRA RESINADA, 2 UTILIZAÇÕES. AF_09/2020</t>
  </si>
  <si>
    <t>142,10</t>
  </si>
  <si>
    <t>MONTAGEM E DESMONTAGEM DE FÔRMA DE VIGA, ESCORAMENTO METÁLICO, PÉ-DIREITO SIMPLES, EM CHAPA DE MADEIRA RESINADA, 2 UTILIZAÇÕES. AF_09/2020</t>
  </si>
  <si>
    <t>122,42</t>
  </si>
  <si>
    <t>MONTAGEM E DESMONTAGEM DE FÔRMA DE VIGA, ESCORAMENTO COM GARFO DE MADEIRA, PÉ-DIREITO DUPLO, EM CHAPA DE MADEIRA RESINADA, 4 UTILIZAÇÕES. AF_09/2020</t>
  </si>
  <si>
    <t>137,71</t>
  </si>
  <si>
    <t>MONTAGEM E DESMONTAGEM DE FÔRMA DE VIGA, ESCORAMENTO METÁLICO, PÉ-DIREITO DUPLO, EM CHAPA DE MADEIRA RESINADA, 4 UTILIZAÇÕES. AF_09/2020</t>
  </si>
  <si>
    <t>224,34</t>
  </si>
  <si>
    <t>MONTAGEM E DESMONTAGEM DE FÔRMA DE VIGA, ESCORAMENTO COM GARFO DE MADEIRA, PÉ-DIREITO SIMPLES, EM CHAPA DE MADEIRA RESINADA, 4 UTILIZAÇÕES. AF_09/2020</t>
  </si>
  <si>
    <t>MONTAGEM E DESMONTAGEM DE FÔRMA DE VIGA, ESCORAMENTO METÁLICO, PÉ-DIREITO SIMPLES, EM CHAPA DE MADEIRA RESINADA, 4 UTILIZAÇÕES. AF_09/2020</t>
  </si>
  <si>
    <t>98,42</t>
  </si>
  <si>
    <t>28,57</t>
  </si>
  <si>
    <t>MONTAGEM E DESMONTAGEM DE FÔRMA DE VIGA, ESCORAMENTO COM GARFO DE MADEIRA, PÉ-DIREITO DUPLO, EM CHAPA DE MADEIRA RESINADA, 6 UTILIZAÇÕES. AF_09/2020</t>
  </si>
  <si>
    <t>155,65</t>
  </si>
  <si>
    <t>24,73</t>
  </si>
  <si>
    <t>MONTAGEM E DESMONTAGEM DE FÔRMA DE VIGA, ESCORAMENTO METÁLICO, PÉ-DIREITO DUPLO, EM CHAPA DE MADEIRA RESINADA, 6 UTILIZAÇÕES. AF_12/2015</t>
  </si>
  <si>
    <t>209,92</t>
  </si>
  <si>
    <t>MONTAGEM E DESMONTAGEM DE FÔRMA DE VIGA, ESCORAMENTO COM GARFO DE MADEIRA, PÉ-DIREITO SIMPLES, EM CHAPA DE MADEIRA RESINADA, 6 UTILIZAÇÕES. AF_09/2020</t>
  </si>
  <si>
    <t>24,98</t>
  </si>
  <si>
    <t>73,48</t>
  </si>
  <si>
    <t>MONTAGEM E DESMONTAGEM DE FÔRMA DE VIGA, ESCORAMENTO METÁLICO, PÉ-DIREITO SIMPLES, EM CHAPA DE MADEIRA RESINADA, 6 UTILIZAÇÕES. AF_09/2020</t>
  </si>
  <si>
    <t>79,37</t>
  </si>
  <si>
    <t>33,27</t>
  </si>
  <si>
    <t>MONTAGEM E DESMONTAGEM DE FÔRMA DE VIGA, ESCORAMENTO COM GARFO DE MADEIRA, PÉ-DIREITO DUPLO, EM CHAPA DE MADEIRA RESINADA, 8 UTILIZAÇÕES. AF_09/2020</t>
  </si>
  <si>
    <t>143,63</t>
  </si>
  <si>
    <t>MONTAGEM E DESMONTAGEM DE FÔRMA DE VIGA, ESCORAMENTO METÁLICO, PÉ-DIREITO DUPLO, EM CHAPA DE MADEIRA RESINADA, 8 UTILIZAÇÕES. AF_09/2020</t>
  </si>
  <si>
    <t>201,06</t>
  </si>
  <si>
    <t>MONTAGEM E DESMONTAGEM DE FÔRMA DE VIGA, ESCORAMENTO COM GARFO DE MADEIRA, PÉ-DIREITO SIMPLES, EM CHAPA DE MADEIRA RESINADA, 8 UTILIZAÇÕES. AF_09/2020</t>
  </si>
  <si>
    <t>MONTAGEM E DESMONTAGEM DE FÔRMA DE VIGA, ESCORAMENTO METÁLICO, PÉ-DIREITO SIMPLES, EM CHAPA DE MADEIRA RESINADA, 8 UTILIZAÇÕES. AF_09/2020</t>
  </si>
  <si>
    <t>74,91</t>
  </si>
  <si>
    <t>27,45</t>
  </si>
  <si>
    <t>MONTAGEM E DESMONTAGEM DE FÔRMA DE VIGA, ESCORAMENTO COM GARFO DE MADEIRA, PÉ-DIREITO DUPLO, EM CHAPA DE MADEIRA PLASTIFICADA, 10 UTILIZAÇÕES. AF_09/2020</t>
  </si>
  <si>
    <t>MONTAGEM E DESMONTAGEM DE FÔRMA DE VIGA, ESCORAMENTO METÁLICO, PÉ-DIREITO DUPLO, EM CHAPA DE MADEIRA PLASTIFICADA, 10 UTILIZAÇÕES. AF_09/2020</t>
  </si>
  <si>
    <t>192,84</t>
  </si>
  <si>
    <t>30,06</t>
  </si>
  <si>
    <t>MONTAGEM E DESMONTAGEM DE FÔRMA DE VIGA, ESCORAMENTO COM GARFO DE MADEIRA, PÉ-DIREITO SIMPLES, EM CHAPA DE MADEIRA PLASTIFICADA, 10 UTILIZAÇÕES. AF_09/2020</t>
  </si>
  <si>
    <t>69,39</t>
  </si>
  <si>
    <t>MONTAGEM E DESMONTAGEM DE FÔRMA DE VIGA, ESCORAMENTO METÁLICO, PÉ-DIREITO SIMPLES, EM CHAPA DE MADEIRA PLASTIFICADA, 10 UTILIZAÇÕES. AF_09/2020</t>
  </si>
  <si>
    <t>66,68</t>
  </si>
  <si>
    <t>22,56</t>
  </si>
  <si>
    <t>MONTAGEM E DESMONTAGEM DE FÔRMA DE VIGA, ESCORAMENTO COM GARFO DE MADEIRA, PÉ-DIREITO DUPLO, EM CHAPA DE MADEIRA PLASTIFICADA, 12 UTILIZAÇÕES. AF_09/2020</t>
  </si>
  <si>
    <t>99,89</t>
  </si>
  <si>
    <t>15,24</t>
  </si>
  <si>
    <t>MONTAGEM E DESMONTAGEM DE FÔRMA DE VIGA, ESCORAMENTO METÁLICO, PÉ-DIREITO DUPLO, EM CHAPA DE MADEIRA PLASTIFICADA, 12 UTILIZAÇÕES. AF_09/2020</t>
  </si>
  <si>
    <t>188,47</t>
  </si>
  <si>
    <t>27,74</t>
  </si>
  <si>
    <t>MONTAGEM E DESMONTAGEM DE FÔRMA DE VIGA, ESCORAMENTO COM GARFO DE MADEIRA, PÉ-DIREITO SIMPLES, EM CHAPA DE MADEIRA PLASTIFICADA, 12 UTILIZAÇÕES. AF_09/2020</t>
  </si>
  <si>
    <t>63,22</t>
  </si>
  <si>
    <t>MONTAGEM E DESMONTAGEM DE FÔRMA DE VIGA, ESCORAMENTO METÁLICO, PÉ-DIREITO SIMPLES, EM CHAPA DE MADEIRA PLASTIFICADA, 12 UTILIZAÇÕES. AF_09/2020</t>
  </si>
  <si>
    <t>62,78</t>
  </si>
  <si>
    <t>MONTAGEM E DESMONTAGEM DE FÔRMA DE VIGA, ESCORAMENTO COM GARFO DE MADEIRA, PÉ-DIREITO DUPLO, EM CHAPA DE MADEIRA PLASTIFICADA, 14 UTILIZAÇÕES. AF_09/2020</t>
  </si>
  <si>
    <t>91,87</t>
  </si>
  <si>
    <t>68,13</t>
  </si>
  <si>
    <t>18,03</t>
  </si>
  <si>
    <t>50,29</t>
  </si>
  <si>
    <t>MONTAGEM E DESMONTAGEM DE FÔRMA DE VIGA, ESCORAMENTO METÁLICO, PÉ-DIREITO DUPLO, EM CHAPA DE MADEIRA PLASTIFICADA, 14 UTILIZAÇÕES. AF_09/2020</t>
  </si>
  <si>
    <t>18,68</t>
  </si>
  <si>
    <t>MONTAGEM E DESMONTAGEM DE FÔRMA DE VIGA, ESCORAMENTO COM GARFO DE MADEIRA, PÉ-DIREITO SIMPLES, EM CHAPA DE MADEIRA PLASTIFICADA, 14 UTILIZAÇÕES. AF_09/2020</t>
  </si>
  <si>
    <t>58,23</t>
  </si>
  <si>
    <t>MONTAGEM E DESMONTAGEM DE FÔRMA DE VIGA, ESCORAMENTO METÁLICO, PÉ-DIREITO SIMPLES, EM CHAPA DE MADEIRA PLASTIFICADA, 14 UTILIZAÇÕES. AF_09/2020</t>
  </si>
  <si>
    <t>59,48</t>
  </si>
  <si>
    <t>MONTAGEM E DESMONTAGEM DE FÔRMA DE VIGA, ESCORAMENTO COM GARFO DE MADEIRA, PÉ-DIREITO DUPLO, EM CHAPA DE MADEIRA PLASTIFICADA, 18 UTILIZAÇÕES. AF_09/2020</t>
  </si>
  <si>
    <t>74,61</t>
  </si>
  <si>
    <t>MONTAGEM E DESMONTAGEM DE FÔRMA DE VIGA, ESCORAMENTO METÁLICO, PÉ-DIREITO DUPLO, EM CHAPA DE MADEIRA PLASTIFICADA, 18 UTILIZAÇÕES. AF_09/2020</t>
  </si>
  <si>
    <t>177,28</t>
  </si>
  <si>
    <t>MONTAGEM E DESMONTAGEM DE FÔRMA DE VIGA, ESCORAMENTO COM GARFO DE MADEIRA, PÉ-DIREITO SIMPLES, EM CHAPA DE MADEIRA PLASTIFICADA, 18 UTILIZAÇÕES. AF_09/2020</t>
  </si>
  <si>
    <t>47,49</t>
  </si>
  <si>
    <t>MONTAGEM E DESMONTAGEM DE FÔRMA DE VIGA, ESCORAMENTO METÁLICO, PÉ-DIREITO SIMPLES, EM CHAPA DE MADEIRA PLASTIFICADA, 18 UTILIZAÇÕES. AF_09/2020</t>
  </si>
  <si>
    <t>52,85</t>
  </si>
  <si>
    <t>16,46</t>
  </si>
  <si>
    <t>MONTAGEM E DESMONTAGEM DE FÔRMA DE LAJE MACIÇA, PÉ-DIREITO SIMPLES, EM MADEIRA SERRADA, 1 UTILIZAÇÃO. AF_09/2020</t>
  </si>
  <si>
    <t>209,33</t>
  </si>
  <si>
    <t>MONTAGEM E DESMONTAGEM DE FÔRMA DE LAJE MACIÇA, PÉ-DIREITO SIMPLES, EM MADEIRA SERRADA, 2 UTILIZAÇÕES. AF_09/2020</t>
  </si>
  <si>
    <t>151,85</t>
  </si>
  <si>
    <t>MONTAGEM E DESMONTAGEM DE FÔRMA DE LAJE MACIÇA, PÉ-DIREITO SIMPLES, EM MADEIRA SERRADA, 4 UTILIZAÇÕES. AF_09/2020</t>
  </si>
  <si>
    <t>106,98</t>
  </si>
  <si>
    <t>MONTAGEM E DESMONTAGEM DE FÔRMA DE LAJE NERVURADA COM CUBETA E ASSOALHO, PÉ-DIREITO DUPLO, EM CHAPA DE MADEIRA COMPENSADA RESINADA, 8 UTILIZAÇÕES. AF_09/2020</t>
  </si>
  <si>
    <t>73,76</t>
  </si>
  <si>
    <t>15,87</t>
  </si>
  <si>
    <t>MONTAGEM E DESMONTAGEM DE FÔRMA DE LAJE NERVURADA COM CUBETA E ASSOALHO, PÉ-DIREITO SIMPLES, EM CHAPA DE MADEIRA COMPENSADA RESINADA, 8 UTILIZAÇÕES. AF_09/2020</t>
  </si>
  <si>
    <t>41,85</t>
  </si>
  <si>
    <t>MONTAGEM E DESMONTAGEM DE FÔRMA DE LAJE NERVURADA COM CUBETA E ASSOALHO, PÉ-DIREITO DUPLO, EM CHAPA DE MADEIRA COMPENSADA RESINADA, 10 UTILIZAÇÕES. AF_09/2020</t>
  </si>
  <si>
    <t>71,02</t>
  </si>
  <si>
    <t>20,03</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</si>
  <si>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</si>
  <si>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</si>
  <si>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</si>
  <si>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</si>
  <si>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17,03</t>
  </si>
  <si>
    <t>MONTAGEM E DESMONTAGEM DE FÔRMA DE LAJE NERVURADA COM CUBETA E ASSOALHO, PÉ-DIREITO SIMPLES, EM CHAPA DE MADEIRA COMPENSADA RESINADA, 14 UTILIZAÇÕES. AF_09/2020</t>
  </si>
  <si>
    <t>10,89</t>
  </si>
  <si>
    <t>13,45</t>
  </si>
  <si>
    <t>MONTAGEM E DESMONTAGEM DE FÔRMA DE LAJE NERVURADA COM CUBETA E ASSOALHO, PÉ-DIREITO DUPLO, EM CHAPA DE MADEIRA COMPENSADA RESINADA, 18 UTILIZAÇÕES. AF_09/2020</t>
  </si>
  <si>
    <t>41,22</t>
  </si>
  <si>
    <t>MONTAGEM E DESMONTAGEM DE FÔRMA DE LAJE NERVURADA COM CUBETA E ASSOALHO, PÉ-DIREITO SIMPLES, EM CHAPA DE MADEIRA COMPENSADA RESINADA, 18 UTILIZAÇÕES. AF_09/2020</t>
  </si>
  <si>
    <t>35,33</t>
  </si>
  <si>
    <t>9,77</t>
  </si>
  <si>
    <t>MONTAGEM E DESMONTAGEM DE FÔRMA DE LAJE MACIÇA, PÉ-DIREITO DUPLO, EM CHAPA DE MADEIRA COMPENSADA RESINADA, 2 UTILIZAÇÕES. AF_09/2020</t>
  </si>
  <si>
    <t>79,53</t>
  </si>
  <si>
    <t>MONTAGEM E DESMONTAGEM DE FÔRMA DE LAJE MACIÇA, PÉ-DIREITO SIMPLES, EM CHAPA DE MADEIRA COMPENSADA RESINADA, 2 UTILIZAÇÕES. AF_09/2020</t>
  </si>
  <si>
    <t>44,44</t>
  </si>
  <si>
    <t>MONTAGEM E DESMONTAGEM DE FÔRMA DE LAJE MACIÇA, PÉ-DIREITO DUPLO, EM CHAPA DE MADEIRA COMPENSADA RESINADA, 4 UTILIZAÇÕES. AF_09/2020</t>
  </si>
  <si>
    <t>63,85</t>
  </si>
  <si>
    <t>MONTAGEM E DESMONTAGEM DE FÔRMA DE LAJE MACIÇA, PÉ-DIREITO SIMPLES, EM CHAPA DE MADEIRA COMPENSADA RESINADA, 4 UTILIZAÇÕES. AF_09/2020</t>
  </si>
  <si>
    <t>31,08</t>
  </si>
  <si>
    <t>MONTAGEM E DESMONTAGEM DE FÔRMA DE LAJE MACIÇA, PÉ-DIREITO DUPLO, EM CHAPA DE MADEIRA COMPENSADA RESINADA, 6 UTILIZAÇÕES. AF_09/2020</t>
  </si>
  <si>
    <t>57,29</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</si>
  <si>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</si>
  <si>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</si>
  <si>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53,94</t>
  </si>
  <si>
    <t>MONTAGEM E DESMONTAGEM DE FÔRMA DE LAJE MACIÇA, PÉ-DIREITO SIMPLES, EM CHAPA DE MADEIRA COMPENSADA RESINADA, 8 UTILIZAÇÕES. AF_09/2020</t>
  </si>
  <si>
    <t>22,70</t>
  </si>
  <si>
    <t>MONTAGEM E DESMONTAGEM DE FÔRMA DE LAJE MACIÇA, PÉ-DIREITO DUPLO, EM CHAPA DE MADEIRA COMPENSADA PLASTIFICADA, 10 UTILIZAÇÕES. AF-09/2020</t>
  </si>
  <si>
    <t>11,04</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</si>
  <si>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</si>
  <si>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</si>
  <si>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50,48</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</si>
  <si>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</si>
  <si>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</si>
  <si>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49,56</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</si>
  <si>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</si>
  <si>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</si>
  <si>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47,90</t>
  </si>
  <si>
    <t>MONTAGEM E DESMONTAGEM DE FÔRMA DE LAJE MACIÇA, PÉ-DIREITO SIMPLES, EM CHAPA DE MADEIRA COMPENSADA PLASTIFICADA, 18 UTILIZAÇÕES. AF_09/2020</t>
  </si>
  <si>
    <t>FABRICAÇÃO DE FÔRMA PARA PILARES CIRCULARES, EM CHAPA DE MADEIRA COMPENSADA RESINADA. AF_06/2017</t>
  </si>
  <si>
    <t>35,82</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</si>
  <si>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</si>
  <si>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</si>
  <si>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141,22</t>
  </si>
  <si>
    <t>30,38</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</si>
  <si>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</si>
  <si>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</si>
  <si>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</si>
  <si>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126,51</t>
  </si>
  <si>
    <t>18,37</t>
  </si>
  <si>
    <t>FABRICAÇÃO, MONTAGEM E DESMONTAGEM DE FÔRMA PARA BLOCO DE COROAMENTO, EM MADEIRA SERRADA, E=25 MM, 2 UTILIZAÇÕES. AF_06/2017</t>
  </si>
  <si>
    <t>87,77</t>
  </si>
  <si>
    <t>58,75</t>
  </si>
  <si>
    <t>FABRICAÇÃO, MONTAGEM E DESMONTAGEM DE FÔRMA PARA SAPATA, EM MADEIRA SERRADA, E=25 MM, 2 UTILIZAÇÕES. AF_06/2017</t>
  </si>
  <si>
    <t>148,28</t>
  </si>
  <si>
    <t>FABRICAÇÃO, MONTAGEM E DESMONTAGEM DE FÔRMA PARA VIGA BALDRAME, EM MADEIRA SERRADA, E=25 MM, 2 UTILIZAÇÕES. AF_06/2017</t>
  </si>
  <si>
    <t>77,60</t>
  </si>
  <si>
    <t>32,02</t>
  </si>
  <si>
    <t>FABRICAÇÃO, MONTAGEM E DESMONTAGEM DE FÔRMA PARA BLOCO DE COROAMENTO, EM MADEIRA SERRADA, E=25 MM, 4 UTILIZAÇÕES. AF_06/2017</t>
  </si>
  <si>
    <t>60,57</t>
  </si>
  <si>
    <t>FABRICAÇÃO, MONTAGEM E DESMONTAGEM DE FÔRMA PARA SAPATA, EM MADEIRA SERRADA, E=25 MM, 4 UTILIZAÇÕES. AF_06/2017</t>
  </si>
  <si>
    <t>102,18</t>
  </si>
  <si>
    <t>FABRICAÇÃO, MONTAGEM E DESMONTAGEM DE FÔRMA PARA BLOCO DE COROAMENTO, EM CHAPA DE MADEIRA COMPENSADA RESINADA, E=17 MM, 2 UTILIZAÇÕES. AF_06/2017</t>
  </si>
  <si>
    <t>141,32</t>
  </si>
  <si>
    <t>44,99</t>
  </si>
  <si>
    <t>FABRICAÇÃO, MONTAGEM E DESMONTAGEM DE FÔRMA PARA SAPATA, EM CHAPA DE MADEIRA COMPENSADA RESINADA, E=17 MM, 2 UTILIZAÇÕES. AF_06/2017</t>
  </si>
  <si>
    <t>204,36</t>
  </si>
  <si>
    <t>41,12</t>
  </si>
  <si>
    <t>FABRICAÇÃO, MONTAGEM E DESMONTAGEM DE FÔRMA PARA VIGA BALDRAME, EM CHAPA DE MADEIRA COMPENSADA RESINADA, E=17 MM, 2 UTILIZAÇÕES. AF_06/2017</t>
  </si>
  <si>
    <t>94,10</t>
  </si>
  <si>
    <t>FABRICAÇÃO, MONTAGEM E DESMONTAGEM DE FÔRMA PARA BLOCO DE COROAMENTO, EM CHAPA DE MADEIRA COMPENSADA RESINADA, E=17 MM, 4 UTILIZAÇÕES. AF_06/2017</t>
  </si>
  <si>
    <t>95,55</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</si>
  <si>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</si>
  <si>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</si>
  <si>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9,97</t>
  </si>
  <si>
    <t>ARMAÇÃO DE BLOCO, VIGA BALDRAME E SAPATA UTILIZANDO AÇO CA-60 DE 5 MM - MONTAGEM. AF_06/2017</t>
  </si>
  <si>
    <t>CORTE E DOBRA DE AÇO CA-60, DIÂMETRO DE 5,0 MM, UTILIZADO EM ESTRUTURAS DIVERSAS, EXCETO LAJES. AF_12/2015</t>
  </si>
  <si>
    <t>MONTAGEM E DESMONTAGEM DE FÔRMA DE PILARES CIRCULARES, COM ÁREA MÉDIA DAS SEÇÕES MAIOR QUE 0,28 M², PÉ-DIREITO DUPLO, EM MADEIRA, 2 UTILIZAÇÕES.  AF_06/2017</t>
  </si>
  <si>
    <t>154,34</t>
  </si>
  <si>
    <t>FABRICAÇÃO DE ESCORAS DO TIPO PONTALETE, EM MADEIRA, PARA PÉ-DIREITO DUPLO. AF_09/2020</t>
  </si>
  <si>
    <t>24,04</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</si>
  <si>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</si>
  <si>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</si>
  <si>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FÔRMA PARA ESCADAS, COM 2 LANCES EM "U" E LAJE PLANA, EM CHAPA DE MADEIRA COMPENSADA PLASTIFICADA, E=18 MM. AF_11/2020</t>
  </si>
  <si>
    <t>135,23</t>
  </si>
  <si>
    <t>FABRICAÇÃO DE FÔRMA PARA ESCADAS, COM 2 LANCES EM "U" E LAJE PLANA, EM CHAPA DE MADEIRA COMPENSADA RESINADA, E= 17 MM. AF_11/2020</t>
  </si>
  <si>
    <t>126,60</t>
  </si>
  <si>
    <t>FABRICAÇÃO DE FÔRMA PARA ESCADAS, COM 2 LANCES EM "U" E LAJE PLANA, EM MADEIRA SERRADA, E=25 MM. AF_11/2020</t>
  </si>
  <si>
    <t>133,87</t>
  </si>
  <si>
    <t>19,53</t>
  </si>
  <si>
    <t>MONTAGEM E DESMONTAGEM DE FÔRMA PARA ESCADAS, COM 2 LANCES EM "U" E LAJE PLANA, EM MADEIRA SERRADA, 1 UTILIZAÇÃO. AF_11/2020</t>
  </si>
  <si>
    <t>330,45</t>
  </si>
  <si>
    <t>MONTAGEM E DESMONTAGEM DE FÔRMA PARA ESCADAS, COM 2 LANCES EM "U"  E LAJE PLANA, EM MADEIRA SERRADA, 2 UTILIZAÇÕES. AF_11/2020</t>
  </si>
  <si>
    <t>282,09</t>
  </si>
  <si>
    <t>56,63</t>
  </si>
  <si>
    <t>MONTAGEM E DESMONTAGEM DE FÔRMA PARA ESCADAS, COM 2 LANCES EM "U" E LAJE PLANA, EM CHAPA DE MADEIRA COMPENSADA RESINADA, 2 UTILIZAÇÕES. AF_11/2020</t>
  </si>
  <si>
    <t>217,24</t>
  </si>
  <si>
    <t>MONTAGEM E DESMONTAGEM DE FÔRMA PARA ESCADAS, COM 2 LANCES EM "U" E LAJE PLANA, EM CHAPA DE MADEIRA COMPENSADA RESINADA, 4 UTILIZAÇÕES. AF_11/2020</t>
  </si>
  <si>
    <t>199,10</t>
  </si>
  <si>
    <t>60,97</t>
  </si>
  <si>
    <t>113,94</t>
  </si>
  <si>
    <t>MONTAGEM E DESMONTAGEM DE FÔRMA PARA ESCADAS, COM 2 LANCES EM "U" E LAJE PLANA, EM CHAPA DE MADEIRA COMPENSADA PLASTIFICADA, 6 UTILIZAÇÕES. AF_11/2020</t>
  </si>
  <si>
    <t>56,78</t>
  </si>
  <si>
    <t>MONTAGEM E DESMONTAGEM DE FÔRMA PARA ESCADAS, COM 2 LANCES EM "U" E LAJE PLANA, EM CHAPA DE MADEIRA COMPENSADA PLASTIFICADA, 8 UTILIZAÇÕES. AF_11/2020</t>
  </si>
  <si>
    <t>135,48</t>
  </si>
  <si>
    <t>MONTAGEM E DESMONTAGEM DE FÔRMA PARA ESCADAS, COM 2 LANCES EM "U" E LAJE PLANA, EM CHAPA DE MADEIRA COMPENSADA PLASTIFICADA, 10 UTILIZAÇÕES. AF_11/2020</t>
  </si>
  <si>
    <t>123,91</t>
  </si>
  <si>
    <t>FABRICAÇÃO DE FÔRMA PARA ESCADAS, COM 2 LANCES EM "U" E LAJE CASCATA, EM CHAPA DE MADEIRA COMPENSADA PLASTIFICADA, E=18 MM. AF_11/2020</t>
  </si>
  <si>
    <t>129,78</t>
  </si>
  <si>
    <t>FABRICAÇÃO DE FÔRMA PARA ESCADAS, COM 2 LANCES EM "U" E LAJE CASCATA, EM CHAPA DE MADEIRA COMPENSADA RESINADA, E= 17 MM. AF_11/2020</t>
  </si>
  <si>
    <t>118,80</t>
  </si>
  <si>
    <t>61,54</t>
  </si>
  <si>
    <t>FABRICAÇÃO DE FÔRMA PARA ESCADAS, COM 2 LANCES EM "U" E LAJE CASCATA, EM MADEIRA SERRADA, E=25 MM. AF_11/2020</t>
  </si>
  <si>
    <t>152,97</t>
  </si>
  <si>
    <t>FABRICAÇÃO DE FÔRMA PARA ESCADAS, COM 2 LANCES EM "L" E LAJE PLANA, EM CHAPA DE MADEIRA COMPENSADA PLASTIFICADA, E=18 MM. AF_11/2020</t>
  </si>
  <si>
    <t>141,14</t>
  </si>
  <si>
    <t>16,87</t>
  </si>
  <si>
    <t>56,33</t>
  </si>
  <si>
    <t>FABRICAÇÃO DE FÔRMA PARA ESCADAS, COM 2 LANCES EM "L" E LAJE PLANA, EM CHAPA DE MADEIRA COMPENSADA RESINADA, E= 17 MM. AF_11/2020</t>
  </si>
  <si>
    <t>132,61</t>
  </si>
  <si>
    <t>FABRICAÇÃO DE FÔRMA PARA ESCADAS, COM 2 LANCES EM "L" E LAJE PLANA, EM MADEIRA SERRADA, E=25 MM. AF_11/2020</t>
  </si>
  <si>
    <t>143,81</t>
  </si>
  <si>
    <t>99,85</t>
  </si>
  <si>
    <t>FABRICAÇÃO DE FÔRMA PARA ESCADAS, COM 2 LANCES EM "L" E LAJE CASCATA, EM CHAPA DE MADEIRA COMPENSADA PLASTIFICADA, E=18 MM. AF_11/2020</t>
  </si>
  <si>
    <t>130,79</t>
  </si>
  <si>
    <t>FABRICAÇÃO DE FÔRMA PARA ESCADAS, COM 2 LANCES EM "L" E LAJE CASCATA, EM CHAPA DE MADEIRA COMPENSADA RESINADA, E= 17 MM. AF_11/2020</t>
  </si>
  <si>
    <t>120,29</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</si>
  <si>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</si>
  <si>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</si>
  <si>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</si>
  <si>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139,07</t>
  </si>
  <si>
    <t>123,20</t>
  </si>
  <si>
    <t>53,66</t>
  </si>
  <si>
    <t>FABRICAÇÃO DE FÔRMA PARA ESCADAS, COM 1 LANCE E LAJE PLANA, EM MADEIRA SERRADA, E=25 MM. AF_11/2020</t>
  </si>
  <si>
    <t>153,99</t>
  </si>
  <si>
    <t>FABRICAÇÃO DE FÔRMA PARA ESCADAS, COM 1 LANCE E LAJE CASCATA, EM CHAPA DE MADEIRA COMPENSADA PLASTIFICADA, E=18 MM. AF_11/2020</t>
  </si>
  <si>
    <t>129,43</t>
  </si>
  <si>
    <t>FABRICAÇÃO DE FÔRMA PARA ESCADAS, COM 1 LANCE E LAJE CASCATA, EM CHAPA DE MADEIRA COMPENSADA RESINADA, E= 17 MM. AF_11/2020</t>
  </si>
  <si>
    <t>118,70</t>
  </si>
  <si>
    <t>FABRICAÇÃO DE FÔRMA PARA ESCADAS, COM 1 LANCE E LAJE CASCATA, EM MADEIRA SERRADA, E=25 MM. AF_11/2020</t>
  </si>
  <si>
    <t>190,36</t>
  </si>
  <si>
    <t>MONTAGEM E DESMONTAGEM DE FÔRMA PARA ESCADAS, COM 2 LANCES EM "U" E LAJE CASCATA, EM MADEIRA SERRADA, 1 UTILIZAÇÃO. AF_11/2020</t>
  </si>
  <si>
    <t>324,02</t>
  </si>
  <si>
    <t>MONTAGEM E DESMONTAGEM DE FÔRMA PARA ESCADAS, COM 2 LANCES EM "U" E LAJE CASCATA, EM MADEIRA SERRADA, 2 UTILIZAÇÕES. AF_11/2020</t>
  </si>
  <si>
    <t>279,20</t>
  </si>
  <si>
    <t>MONTAGEM E DESMONTAGEM DE FÔRMA PARA ESCADAS, COM 2 LANCES EM "U" E LAJE CASCATA, EM CHAPA DE MADEIRA COMPENSADA RESINADA, 2 UTILIZAÇÕES. AF_11/2020</t>
  </si>
  <si>
    <t>209,61</t>
  </si>
  <si>
    <t>MONTAGEM E DESMONTAGEM DE FÔRMA PARA ESCADAS, COM 2 LANCES EM "U" E LAJE CASCATA, EM CHAPA DE MADEIRA COMPENSADA RESINADA, 4 UTILIZAÇÕES. AF_11/2020</t>
  </si>
  <si>
    <t>192,53</t>
  </si>
  <si>
    <t>MONTAGEM E DESMONTAGEM DE FÔRMA PARA ESCADAS, COM 2 LANCES EM "U" E LAJE CASCATA, EM CHAPA DE MADEIRA COMPENSADA PLASTIFICADA, 6 UTILIZAÇÕES. AF_11/2020</t>
  </si>
  <si>
    <t>149,10</t>
  </si>
  <si>
    <t>MONTAGEM E DESMONTAGEM DE FÔRMA PARA ESCADAS, COM 2 LANCES EM "U" E LAJE CASCATA, EM CHAPA DE MADEIRA COMPENSADA PLASTIFICADA, 8 UTILIZAÇÕES. AF_11/2020</t>
  </si>
  <si>
    <t>131,32</t>
  </si>
  <si>
    <t>MONTAGEM E DESMONTAGEM DE FÔRMA PARA ESCADAS, COM 2 LANCES EM "U" E LAJE CASCATA, EM CHAPA DE MADEIRA COMPENSADA PLASTIFICADA, 10 UTILIZAÇÕES. AF_11/2020</t>
  </si>
  <si>
    <t>120,14</t>
  </si>
  <si>
    <t>MONTAGEM E DESMONTAGEM DE FÔRMA PARA ESCADAS, COM 2 LANCES EM "L" E LAJE PLANA, EM MADEIRA SERRADA, 1 UTILIZAÇÃO. AF_11/2020</t>
  </si>
  <si>
    <t>324,66</t>
  </si>
  <si>
    <t>MONTAGEM E DESMONTAGEM DE FÔRMA PARA ESCADAS, COM 2 LANCES EM "L" E LAJE PLANA, EM MADEIRA SERRADA, 2 UTILIZAÇÕES. AF_11/2020</t>
  </si>
  <si>
    <t>272,47</t>
  </si>
  <si>
    <t>96,19</t>
  </si>
  <si>
    <t>MONTAGEM E DESMONTAGEM DE FÔRMA PARA ESCADAS, COM 2 LANCES EM "L" E LAJE PLANA, EM CHAPA DE MADEIRA COMPENSADA RESINADA, 2 UTILIZAÇÕES. AF_11/2020</t>
  </si>
  <si>
    <t>219,37</t>
  </si>
  <si>
    <t>MONTAGEM E DESMONTAGEM DE FÔRMA PARA ESCADAS, COM 2 LANCES EM "L" E LAJE PLANA, EM CHAPA DE MADEIRA COMPENSADA RESINADA, 4 UTILIZAÇÕES. AF_11/2020</t>
  </si>
  <si>
    <t>199,41</t>
  </si>
  <si>
    <t>MONTAGEM E DESMONTAGEM DE FÔRMA PARA ESCADAS, COM 2 LANCES EM "L" E LAJE PLANA, EM CHAPA DE MADEIRA COMPENSADA PLASTIFICADA, 6 UTILIZAÇÕES. AF_11/2020</t>
  </si>
  <si>
    <t>153,22</t>
  </si>
  <si>
    <t>82,81</t>
  </si>
  <si>
    <t>MONTAGEM E DESMONTAGEM DE FÔRMA PARA ESCADAS, COM 2 LANCES EM "L" E LAJE PLANA, EM CHAPA DE MADEIRA COMPENSADA PLASTIFICADA, 8 UTILIZAÇÕES. AF_11/2020</t>
  </si>
  <si>
    <t>134,20</t>
  </si>
  <si>
    <t>MONTAGEM E DESMONTAGEM DE FÔRMA PARA ESCADAS, COM 2 LANCES EM "L" E LAJE PLANA, EM CHAPA DE MADEIRA COMPENSADA PLASTIFICADA, 10 UTILIZAÇÕES. AF_11/2020</t>
  </si>
  <si>
    <t>123,63</t>
  </si>
  <si>
    <t>50,79</t>
  </si>
  <si>
    <t>MONTAGEM E DESMONTAGEM DE FÔRMA PARA ESCADAS, COM 2 LANCES EM "L" E LAJE CASCATA, EM MADEIRA SERRADA, 1 UTILIZAÇÃO. AF_11/2020</t>
  </si>
  <si>
    <t>349,00</t>
  </si>
  <si>
    <t>MONTAGEM E DESMONTAGEM DE FÔRMA PARA ESCADAS, COM 2 LANCES EM "L" E LAJE CASCATA, EM MADEIRA SERRADA, 2 UTILIZAÇÕES. AF_11/2020</t>
  </si>
  <si>
    <t>293,20</t>
  </si>
  <si>
    <t>MONTAGEM E DESMONTAGEM DE FÔRMA PARA ESCADAS, COM 2 LANCES EM "L" E LAJE CASCATA, EM CHAPA DE MADEIRA COMPENSADA RESINADA, 2 UTILIZAÇÕES. AF_11/2020</t>
  </si>
  <si>
    <t>208,34</t>
  </si>
  <si>
    <t>114,25</t>
  </si>
  <si>
    <t>MONTAGEM E DESMONTAGEM DE FÔRMA PARA ESCADAS, COM 2 LANCES EM "L" E LAJE CASCATA, EM CHAPA DE MADEIRA COMPENSADA RESINADA, 4 UTILIZAÇÕES. AF_11/2020</t>
  </si>
  <si>
    <t>189,83</t>
  </si>
  <si>
    <t>MONTAGEM E DESMONTAGEM DE FÔRMA PARA ESCADAS, COM 2 LANCES EM "L" E LAJE CASCATA, EM CHAPA DE MADEIRA COMPENSADA PLASTIFICADA, 6 UTILIZAÇÕES. AF_11/2020</t>
  </si>
  <si>
    <t>146,58</t>
  </si>
  <si>
    <t>MONTAGEM E DESMONTAGEM DE FÔRMA PARA ESCADAS, COM 2 LANCES EM "L" E LAJE CASCATA, EM CHAPA DE MADEIRA COMPENSADA PLASTIFICADA, 8 UTILIZAÇÕES. AF_11/2020</t>
  </si>
  <si>
    <t>128,69</t>
  </si>
  <si>
    <t>MONTAGEM E DESMONTAGEM DE FÔRMA PARA ESCADAS, COM 2 LANCES EM "L" E LAJE CASCATA, EM CHAPA DE MADEIRA COMPENSADA PLASTIFICADA, 10 UTILIZAÇÕES. AF_11/2020</t>
  </si>
  <si>
    <t>118,74</t>
  </si>
  <si>
    <t>MONTAGEM E DESMONTAGEM DE FÔRMA PARA ESCADAS, COM 1 LANCE E LAJE PLANA, EM MADEIRA SERRADA, 1 UTILIZAÇÃO. AF_11/2020</t>
  </si>
  <si>
    <t>335,98</t>
  </si>
  <si>
    <t>MONTAGEM E DESMONTAGEM DE FÔRMA PARA ESCADAS, COM 1 LANCE E LAJE PLANA, EM MADEIRA SERRADA, 2 UTILIZAÇÕES. AF_11/2020</t>
  </si>
  <si>
    <t>281,09</t>
  </si>
  <si>
    <t>MONTAGEM E DESMONTAGEM DE FÔRMA PARA ESCADAS, COM 1 LANCE E LAJE PLANA, EM CHAPA DE MADEIRA COMPENSADA RESINADA, 2 UTILIZAÇÕES. AF_11/2020</t>
  </si>
  <si>
    <t>221,66</t>
  </si>
  <si>
    <t>MONTAGEM E DESMONTAGEM DE FÔRMA PARA ESCADAS, COM 1 LANCE E LAJE PLANA, EM CHAPA DE MADEIRA COMPENSADA RESINADA, 4 UTILIZAÇÕES. AF_11/2020</t>
  </si>
  <si>
    <t>199,76</t>
  </si>
  <si>
    <t>121,15</t>
  </si>
  <si>
    <t>MONTAGEM E DESMONTAGEM DE FÔRMA PARA ESCADAS, COM 1 LANCE E LAJE PLANA, EM CHAPA DE MADEIRA COMPENSADA PLASTIFICADA, 6 UTILIZAÇÕES. AF_11/2020</t>
  </si>
  <si>
    <t>153,21</t>
  </si>
  <si>
    <t>77,29</t>
  </si>
  <si>
    <t>MONTAGEM E DESMONTAGEM DE FÔRMA PARA ESCADAS, COM 1 LANCE E LAJE PLANA, EM CHAPA DE MADEIRA COMPENSADA PLASTIFICADA, 8 UTILIZAÇÕES. AF_11/2020</t>
  </si>
  <si>
    <t>134,84</t>
  </si>
  <si>
    <t>MONTAGEM E DESMONTAGEM DE FÔRMA PARA ESCADAS, COM 1 LANCE E LAJE PLANA, EM CHAPA DE MADEIRA COMPENSADA PLASTIFICADA, 10 UTILIZAÇÕES. AF_11/2020</t>
  </si>
  <si>
    <t>123,83</t>
  </si>
  <si>
    <t>MONTAGEM E DESMONTAGEM DE FÔRMA PARA ESCADAS, COM 1 LANCE E LAJE CASCATA, EM MADEIRA SERRADA, 1 UTILIZAÇÃO. AF_11/2020</t>
  </si>
  <si>
    <t>351,75</t>
  </si>
  <si>
    <t>MONTAGEM E DESMONTAGEM DE FÔRMA PARA ESCADAS, COM 1 LANCE E LAJE CASCATA, EM MADEIRA SERRADA, 2 UTILIZAÇÕES. AF_11/2020</t>
  </si>
  <si>
    <t>300,30</t>
  </si>
  <si>
    <t>MONTAGEM E DESMONTAGEM DE FÔRMA PARA ESCADAS, COM 1 LANCE E LAJE CASCATA, EM CHAPA DE MADEIRA COMPENSADA RESINADA, 2 UTILIZAÇÕES. AF_11/2020</t>
  </si>
  <si>
    <t>204,15</t>
  </si>
  <si>
    <t>MONTAGEM E DESMONTAGEM DE FÔRMA PARA ESCADAS, COM 1 LANCE E LAJE CASCATA, EM CHAPA DE MADEIRA COMPENSADA RESINADA, 4 UTILIZAÇÕES. AF_11/2020</t>
  </si>
  <si>
    <t>183,66</t>
  </si>
  <si>
    <t>105,64</t>
  </si>
  <si>
    <t>MONTAGEM E DESMONTAGEM DE FÔRMA PARA ESCADAS, COM 1 LANCE E LAJE CASCATA, EM CHAPA DE MADEIRA COMPENSADA PLASTIFICADA, 6 UTILIZAÇÕES. AF_11/2020</t>
  </si>
  <si>
    <t>142,17</t>
  </si>
  <si>
    <t>MONTAGEM E DESMONTAGEM DE FÔRMA PARA ESCADAS, COM 1 LANCE E LAJE CASCATA, EM CHAPA DE MADEIRA COMPENSADA PLASTIFICADA, 8 UTILIZAÇÕES. AF_11/2020</t>
  </si>
  <si>
    <t>124,43</t>
  </si>
  <si>
    <t>MONTAGEM E DESMONTAGEM DE FÔRMA PARA ESCADAS, COM 1 LANCE E LAJE CASCATA, EM CHAPA DE MADEIRA COMPENSADA PLASTIFICADA, 10 UTILIZAÇÕES. AF_11/2020</t>
  </si>
  <si>
    <t>114,57</t>
  </si>
  <si>
    <t>MONTAGEM E DESMONTAGEM DE FÔRMA PARA ESCADA DUPLA COM 2 LANCES EM "X" E LAJE PLANA, EM MADEIRA SERRADA, 1 UTILIZAÇÃO. AF_11/2020</t>
  </si>
  <si>
    <t>317,46</t>
  </si>
  <si>
    <t>54,48</t>
  </si>
  <si>
    <t>FABRICAÇÃO DE FÔRMA PARA ESCADA DUPLA COM 2 LANCES EM X E LAJE PLANA, EM MADEIRA SERRADA, E=25 MM. AF_11/2020</t>
  </si>
  <si>
    <t>143,99</t>
  </si>
  <si>
    <t>MONTAGEM E DESMONTAGEM DE FÔRMA PARA ESCADA DUPLA COM 2 LANCES EM "X" E LAJE PLANA, EM MADEIRA SERRADA, 2 UTILIZAÇÕES. AF_11/2020</t>
  </si>
  <si>
    <t>267,97</t>
  </si>
  <si>
    <t>74,09</t>
  </si>
  <si>
    <t>MONTAGEM E DESMONTAGEM DE FÔRMA PARA ESCADA DUPLA COM 2 LANCES EM "X" E LAJE PLANA, EM CHAPA DE MADEIRA COMPENSADA RESINADA, 2 UTILIZAÇÕES. AF_11/2020</t>
  </si>
  <si>
    <t>206,15</t>
  </si>
  <si>
    <t>FABRICAÇÃO DE FÔRMA PARA ESCADA DUPLA COM 2 LANCES EM "X" E LAJE PLANA, EM CHAPA DE MADEIRA COMPENSADA RESINADA, E= 17 MM. AF_11/2020</t>
  </si>
  <si>
    <t>134,24</t>
  </si>
  <si>
    <t>MONTAGEM E DESMONTAGEM DE FÔRMA PARA ESCADA DUPLA COM 2 LANCES EM "X" E LAJE PLANA, EM CHAPA DE MADEIRA COMPENSADA RESINADA, 4 UTILIZAÇÕES. AF_11/2020</t>
  </si>
  <si>
    <t>189,55</t>
  </si>
  <si>
    <t>MONTAGEM E DESMONTAGEM DE FÔRMA PARA ESCADA DUPLA COM 2 LANCES EM "X" E LAJE PLANA, EM CHAPA DE MADEIRA COMPENSADA PLASTIFICADA, 6 UTILIZAÇÕES. AF_11/2020</t>
  </si>
  <si>
    <t>144,21</t>
  </si>
  <si>
    <t>FABRICAÇÃO DE FÔRMA PARA ESCADA DUPLA COM 2 LANCES EM "X" E LAJE PLANA, EM CHAPA DE MADEIRA COMPENSADA PLASTIFICADA, E=18 MM. AF_11/2020</t>
  </si>
  <si>
    <t>143,20</t>
  </si>
  <si>
    <t>77,32</t>
  </si>
  <si>
    <t>MONTAGEM E DESMONTAGEM DE FÔRMA PARA ESCADA DUPLA COM 2 LANCES EM "X" E LAJE PLANA, EM CHAPA DE MADEIRA COMPENSADA PLASTIFICADA, 8 UTILIZAÇÕES. AF_11/2020</t>
  </si>
  <si>
    <t>125,53</t>
  </si>
  <si>
    <t>MONTAGEM E DESMONTAGEM DE FÔRMA PARA ESCADA DUPLA COM 2 LANCES EM "X" E LAJE PLANA, EM CHAPA DE MADEIRA COMPENSADA PLASTIFICADA, 10 UTILIZAÇÕES. AF_11/2020</t>
  </si>
  <si>
    <t>115,18</t>
  </si>
  <si>
    <t>MONTAGEM E DESMONTAGEM DE FÔRMA PARA ESCADA DUPLA COM 2 LANCES EM "X" E LAJE CASCATA, EM MADEIRA SERRADA, 1 UTILIZAÇÃO. AF_11/2020</t>
  </si>
  <si>
    <t>FABRICAÇÃO DE FÔRMA PARA ESCADA DUPLA COM 2 LANCES EM X E LAJE CASCATA, EM MADEIRA SERRADA, E=25 MM. AF_11/2020</t>
  </si>
  <si>
    <t>162,47</t>
  </si>
  <si>
    <t>MONTAGEM E DESMONTAGEM DE FÔRMA PARA ESCADA DUPLA COM 2 LANCES EM "X" E LAJE CASCATA, EM MADEIRA SERRADA, 2 UTILIZAÇÕES. AF_11/2020</t>
  </si>
  <si>
    <t>272,83</t>
  </si>
  <si>
    <t>86,19</t>
  </si>
  <si>
    <t>MONTAGEM E DESMONTAGEM DE FÔRMA PARA ESCADA DUPLA COM 2 LANCES EM "X" E LAJE CASCATA, EM CHAPA DE MADEIRA COMPENSADA RESINADA, 2 UTILIZAÇÕES. AF_11/2020</t>
  </si>
  <si>
    <t>187,45</t>
  </si>
  <si>
    <t>FABRICAÇÃO DE FÔRMA PARA ESCADA DUPLA COM 2 LANCES EM "X" E LAJE CASCATA, EM CHAPA DE MADEIRA COMPENSADA RESINADA, E= 17 MM. AF_11/2020</t>
  </si>
  <si>
    <t>113,46</t>
  </si>
  <si>
    <t>MONTAGEM E DESMONTAGEM DE FÔRMA PARA ESCADA DUPLA COM 2 LANCES EM "X" E LAJE CASCATA, EM CHAPA DE MADEIRA COMPENSADA RESINADA, 4 UTILIZAÇÕES. AF_11/2020</t>
  </si>
  <si>
    <t>172,34</t>
  </si>
  <si>
    <t>MONTAGEM E DESMONTAGEM DE FÔRMA PARA ESCADA DUPLA COM 2 LANCES EM "X" E LAJE CASCATA, EM CHAPA DE MADEIRA COMPENSADA PLASTIFICADA, 6 UTILIZAÇÕES. AF_11/2020</t>
  </si>
  <si>
    <t>132,44</t>
  </si>
  <si>
    <t>FABRICAÇÃO DE FÔRMA PARA ESCADA DUPLA COM 2 LANCES EM "X" E LAJE CASCATA, EM CHAPA DE MADEIRA COMPENSADA PLASTIFICADA, E=18 MM. AF_11/2020</t>
  </si>
  <si>
    <t>123,62</t>
  </si>
  <si>
    <t>MONTAGEM E DESMONTAGEM DE FÔRMA PARA ESCADA DUPLA COM 2 LANCES EM "X" E LAJE CASCATA, EM CHAPA DE MADEIRA COMPENSADA PLASTIFICADA, 8 UTILIZAÇÕES. AF_11/2020</t>
  </si>
  <si>
    <t>115,91</t>
  </si>
  <si>
    <t>MONTAGEM E DESMONTAGEM DE FÔRMA PARA ESCADA DUPLA COM 2 LANCES EM "X" E LAJE CASCATA, EM CHAPA DE MADEIRA COMPENSADA PLASTIFICADA, 10 UTILIZAÇÕES. AF_11/2020</t>
  </si>
  <si>
    <t>114,21</t>
  </si>
  <si>
    <t>ESCADA EM CONCRETO ARMADO MOLDADO IN LOCO, FCK 20 MPA, COM 1 LANCE E LAJE PLANA, FÔRMA EM CHAPA DE MADEIRA COMPENSADA RESINADA. AF_11/2020</t>
  </si>
  <si>
    <t>3.168,56</t>
  </si>
  <si>
    <t>CONCRETAGEM DE VIGAS E LAJES, FCK=20 MPA, PARA LAJES MACIÇAS OU NERVURADAS COM USO DE BOMBA EM EDIFICAÇÃO COM ÁREA MÉDIA DE LAJES MENOR OU IGUAL A 20 M² - LANÇAMENTO, ADENSAMENTO E ACABAMENTO. AF_12/2015</t>
  </si>
  <si>
    <t>586,30</t>
  </si>
  <si>
    <t>ARMAÇÃO DE ESCADA, DE UMA ESTRUTURA CONVENCIONAL DE CONCRETO ARMADO UTILIZANDO AÇO CA-60 DE 5,0 MM - MONTAGEM. AF_11/2020</t>
  </si>
  <si>
    <t>21,58</t>
  </si>
  <si>
    <t>ARMAÇÃO DE ESCADA, DE UMA ESTRUTURA CONVENCIONAL DE CONCRETO ARMADO UTILIZANDO AÇO CA-50 DE 10,0 MM - MONTAGEM. AF_11/2020</t>
  </si>
  <si>
    <t>ARMAÇÃO DE ESCADA, DE UMA ESTRUTURA CONVENCIONAL DE CONCRETO ARMADO UTILIZANDO AÇO CA-50 DE 12,5 MM - MONTAGEM. AF_11/2020</t>
  </si>
  <si>
    <t>ESCADA EM CONCRETO ARMADO MOLDADO IN LOCO, FCK 20 MPA, COM 2 LANCES EM "U" E LAJE PLANA, FÔRMA EM CHAPA DE MADEIRA COMPENSADA RESINADA. AF_11/2020</t>
  </si>
  <si>
    <t>4.022,46</t>
  </si>
  <si>
    <t>107,65</t>
  </si>
  <si>
    <t>ESCADA EM CONCRETO ARMADO MOLDADO IN LOCO, FCK 20 MPA, COM 2 LANCES EM "L" E LAJE PLANA, FÔRMA EM CHAPA DE MADEIRA COMPENSADA RESINADA. AF_11/2020</t>
  </si>
  <si>
    <t>4.296,68</t>
  </si>
  <si>
    <t>ESCADA EM CONCRETO ARMADO MOLDADO IN LOCO, FCK 20 MPA, COM 2 LANCES EM "X" E LAJE PLANA, FÔRMA EM CHAPA DE MADEIRA COMPENSADA RESINADA. AF_11/2020</t>
  </si>
  <si>
    <t>4.398,32</t>
  </si>
  <si>
    <t>ESCADA EM CONCRETO ARMADO MOLDADO IN LOCO, FCK 20 MPA, COM 1 LANCE E LAJE CASCATA, FÔRMA EM CHAPA DE MADEIRA COMPENSADA RESINADA. AF_11/2020</t>
  </si>
  <si>
    <t>4.651,32</t>
  </si>
  <si>
    <t>ESCADA EM CONCRETO ARMADO MOLDADO IN LOCO, FCK 20 MPA, COM 2 LANCES EM "U" E LAJE CASCATA, FÔRMA EM CHAPA DE MADEIRA COMPENSADA RESINADA. AF_11/2020</t>
  </si>
  <si>
    <t>4.652,46</t>
  </si>
  <si>
    <t>ESCADA EM CONCRETO ARMADO MOLDADO IN LOCO, FCK 20 MPA, COM 2 LANCES EM "L" E LAJE CASCATA, FÔRMA EM CHAPA DE MADEIRA COMPENSADA RESINADA. AF_11/2020</t>
  </si>
  <si>
    <t>4.585,82</t>
  </si>
  <si>
    <t>ESCADA EM CONCRETO ARMADO MOLDADO IN LOCO, FCK 20 MPA, COM 2 LANCES EM "X" E LAJE CASCATA, FÔRMA EM CHAPA DE MADEIRA COMPENSADA RESINADA. AF_11/2020</t>
  </si>
  <si>
    <t>4.155,51</t>
  </si>
  <si>
    <t>ARMAÇÃO VERTICAL DE ALVENARIA ESTRUTURAL; DIÂMETRO DE 12,5 MM. AF_09/2021</t>
  </si>
  <si>
    <t>ARMAÇÃO DE VERGA E CONTRAVERGA DE ALVENARIA ESTRUTURAL; DIÂMETRO DE 8,0 MM. AF_09/2021</t>
  </si>
  <si>
    <t>ARMAÇÃO DE VERGA E CONTRAVERGA DE ALVENARIA ESTRUTURAL; DIÂMETRO DE 10,0 MM. AF_09/2021</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</si>
  <si>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</si>
  <si>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</si>
  <si>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16,76</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</si>
  <si>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</si>
  <si>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</si>
  <si>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</si>
  <si>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</si>
  <si>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</si>
  <si>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</si>
  <si>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</si>
  <si>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</si>
  <si>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</si>
  <si>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</si>
  <si>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</si>
  <si>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17,35</t>
  </si>
  <si>
    <t>ARMAÇÃO DE PILAR OU VIGA DE UMA ESTRUTURA CONVENCIONAL DE CONCRETO ARMADO EM UM EDIFÍCIO DE MÚLTIPLOS PAVIMENTOS UTILIZANDO AÇO CA-50 DE 8,0 MM - MONTAGEM. AF_12/2015</t>
  </si>
  <si>
    <t>17,07</t>
  </si>
  <si>
    <t>ARMAÇÃO DE PILAR OU VIGA DE UMA ESTRUTURA CONVENCIONAL DE CONCRETO ARMADO EM UM EDIFÍCIO DE MÚLTIPLOS PAVIMENTOS UTILIZANDO AÇO CA-50 DE 10,0 MM - MONTAGEM. AF_12/2015</t>
  </si>
  <si>
    <t>14,65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</si>
  <si>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</si>
  <si>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</si>
  <si>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</si>
  <si>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</si>
  <si>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</si>
  <si>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17,51</t>
  </si>
  <si>
    <t>14,49</t>
  </si>
  <si>
    <t>CORTE E DOBRA DE AÇO CA-60, DIÂMETRO DE 4,2 MM, UTILIZADO EM LAJE. AF_12/2015</t>
  </si>
  <si>
    <t>ARMAÇÃO DE LAJE DE UMA ESTRUTURA CONVENCIONAL DE CONCRETO ARMADO EM UM EDIFÍCIO DE MÚLTIPLOS PAVIMENTOS UTILIZANDO AÇO CA-60 DE 5,0 MM - MONTAGEM. AF_12/2015</t>
  </si>
  <si>
    <t>CORTE E DOBRA DE AÇO CA-60, DIÂMETRO DE 5,0 MM, UTILIZADO EM LAJE.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</si>
  <si>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</si>
  <si>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</si>
  <si>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</si>
  <si>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CORTE E DOBRA DE AÇO CA-50, DIÂMETRO DE 10,0 MM, UTILIZADO EM LAJE. AF_12/2015</t>
  </si>
  <si>
    <t>ARMAÇÃO DE LAJE DE UMA ESTRUTURA CONVENCIONAL DE CONCRETO ARMADO EM UM EDIFÍCIO DE MÚLTIPLOS PAVIMENTOS UTILIZANDO AÇO CA-50 DE 12,5 MM - MONTAGEM. AF_12/2015</t>
  </si>
  <si>
    <t>12,59</t>
  </si>
  <si>
    <t>CORTE E DOBRA DE AÇO CA-50, DIÂMETRO DE 12,5 MM, UTILIZADO EM LAJE. AF_12/2015</t>
  </si>
  <si>
    <t>ARMAÇÃO DE LAJE DE UMA ESTRUTURA CONVENCIONAL DE CONCRETO ARMADO EM UM EDIFÍCIO DE MÚLTIPLOS PAVIMENTOS UTILIZANDO AÇO CA-50 DE 16,0 MM - MONTAGEM. AF_12/2015</t>
  </si>
  <si>
    <t>12,76</t>
  </si>
  <si>
    <t>CORTE E DOBRA DE AÇO CA-50, DIÂMETRO DE 16,0 MM, UTILIZADO EM LAJE. AF_12/2015</t>
  </si>
  <si>
    <t>ARMAÇÃO DE LAJE DE UMA ESTRUTURA CONVENCIONAL DE CONCRETO ARMADO EM UM EDIFÍCIO DE MÚLTIPLOS PAVIMENTOS UTILIZANDO AÇO CA-50 DE 20,0 MM - MONTAGEM. AF_12/2015</t>
  </si>
  <si>
    <t>CORTE E DOBRA DE AÇO CA-50, DIÂMETRO DE 20,0 MM, UTILIZADO EM LAJE.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</si>
  <si>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</si>
  <si>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</si>
  <si>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</si>
  <si>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</si>
  <si>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</si>
  <si>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</si>
  <si>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</si>
  <si>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</si>
  <si>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5,0 MM - MONTAGEM. AF_12/2015</t>
  </si>
  <si>
    <t>17,65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</si>
  <si>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</si>
  <si>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</si>
  <si>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</si>
  <si>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15,72</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</si>
  <si>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</si>
  <si>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</si>
  <si>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</si>
  <si>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14,18</t>
  </si>
  <si>
    <t>CORTE E DOBRA DE AÇO CA-25, DIÂMETRO DE 6,3 MM. AF_12/2015</t>
  </si>
  <si>
    <t>CORTE E DOBRA DE AÇO CA-25, DIÂMETRO DE 8,0 MM. AF_12/2015</t>
  </si>
  <si>
    <t>CORTE E DOBRA DE AÇO CA-25, DIÂMETRO DE 10,0 MM. AF_12/2015</t>
  </si>
  <si>
    <t>CORTE E DOBRA DE AÇO CA-25, DIÂMETRO DE 12,5 MM. AF_12/2015</t>
  </si>
  <si>
    <t>14,83</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</si>
  <si>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</si>
  <si>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</si>
  <si>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</si>
  <si>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</si>
  <si>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</si>
  <si>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</si>
  <si>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16,65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</si>
  <si>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</si>
  <si>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</si>
  <si>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</si>
  <si>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</si>
  <si>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</si>
  <si>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</si>
  <si>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</si>
  <si>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</si>
  <si>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</si>
  <si>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</si>
  <si>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</si>
  <si>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</si>
  <si>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AF_09/2021</t>
  </si>
  <si>
    <t>CORTE E DOBRA DE AÇO CA-50, DIÂMETRO DE 6,3 MM, UTILIZADO EM ESTRIBO CONTÍNUO HELICOIDAL. AF_09/2021</t>
  </si>
  <si>
    <t>14,24</t>
  </si>
  <si>
    <t>14,06</t>
  </si>
  <si>
    <t>CORTE E DOBRA DE AÇO CA-50, DIÂMERO DE 32 MM, UTILIZADO EM ESTRUTURAS DIVERSAS, EXCETO LAJE. AF_10/2016</t>
  </si>
  <si>
    <t>MONTAGEM DE ARMADURA DE ESTACAS, DIÂMETRO = 10,0 MM. AF_09/2021</t>
  </si>
  <si>
    <t>14,36</t>
  </si>
  <si>
    <t>MONTAGEM DE ARMADURA DE ESTACAS, DIÂMETRO = 25,0 MM. AF_09/2021</t>
  </si>
  <si>
    <t>MONTAGEM DE ARMADURA DE ESTACAS, DIÂMETRO = 32,0 MM. AF_09/2021</t>
  </si>
  <si>
    <t>MONTAGEM DE ARMADURA TRANVERSAL DE ESTACAS DE SEÇÃO RETANGULAR, DIÂMETRO = 5,0 MM. AF_09/2021</t>
  </si>
  <si>
    <t>17,78</t>
  </si>
  <si>
    <t>MONTAGEM DE ARMADURA TRANSVERSAL DE ESTACAS DE SEÇÃO RETANGULAR, DIÂMETRO = 6,30 MM. AF_09/2021</t>
  </si>
  <si>
    <t>ARMAÇÃO DE ESCADA, DE UMA ESTRUTURA CONVENCIONAL DE CONCRETO ARMADO UTILIZANDO AÇO CA-50 DE 6,3 MM - MONTAGEM. AF_11/2020</t>
  </si>
  <si>
    <t>21,09</t>
  </si>
  <si>
    <t>ARMAÇÃO DE ESCADA, DE UMA ESTRUTURA CONVENCIONAL DE CONCRETO ARMADO UTILIZANDO AÇO CA-50 DE 8,0 MM - MONTAGEM. AF_11/2020</t>
  </si>
  <si>
    <t>ARMAÇÃO DE ESCADA, DE UMA ESTRUTURA CONVENCIONAL DE CONCRETO ARMADO UTILIZANDO AÇO CA-50 DE 16,0 MM - MONTAGEM. AF_11/2020</t>
  </si>
  <si>
    <t>ARMAÇÃO DE BLOCO, VIGA BALDRAME OU SAPATA UTILIZANDO AÇO CA-50 DE 6,3 MM - MONTAGEM. AF_06/2017</t>
  </si>
  <si>
    <t>ARMAÇÃO DE BLOCO, VIGA BALDRAME OU SAPATA UTILIZANDO AÇO CA-50 DE 8 MM - MONTAGEM. AF_06/2017</t>
  </si>
  <si>
    <t>18,21</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</si>
  <si>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</si>
  <si>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</si>
  <si>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</si>
  <si>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</si>
  <si>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15,47</t>
  </si>
  <si>
    <t>ARMAÇÃO DE BLOCO, VIGA BALDRAME OU SAPATA UTILIZANDO AÇO CA-50 DE 25 MM - MONTAGEM. AF_06/2017</t>
  </si>
  <si>
    <t>15,21</t>
  </si>
  <si>
    <t>ARMAÇÃO DO SISTEMA DE PAREDES DE CONCRETO, EXECUTADA COMO ARMADURA POSITIVA DE LAJES, TELA Q-159.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</si>
  <si>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</si>
  <si>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</si>
  <si>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</si>
  <si>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ARMAÇÃO DE CINTA DE ALVENARIA ESTRUTURAL; DIÂMETRO DE 12,5 MM. AF_09/2021</t>
  </si>
  <si>
    <t>ARMAÇÃO VERTICAL DE ALVENARIA ESTRUTURAL; DIÂMETRO DE 16,0 MM. AF_09/2021</t>
  </si>
  <si>
    <t>ARMAÇÃO DE VERGA E CONTRAVERGA DE ALVENARIA ESTRUTURAL; DIÂMETRO DE 16,0 MM. AF_09/2021</t>
  </si>
  <si>
    <t>ARMAÇÃO DE CINTA DE ALVENARIA ESTRUTURAL; DIÂMETRO DE 16,0 MM. AF_09/2021</t>
  </si>
  <si>
    <t>ARMAÇÃO DE VERGA E CONTRAVERGA DE ALVENARIA ESTRUTURAL; DIÂMETRO DE 12,5 MM. AF_09/2021</t>
  </si>
  <si>
    <t>GRAUTE FGK=20 MPA; TRAÇO 1:0,04:1,8:2,1 (EM MASSA SECA DE CIMENTO/ CAL/ AREIA GROSSA/ BRITA 0) - PREPARO MECÂNICO COM BETONEIRA 400 L. AF_09/2021</t>
  </si>
  <si>
    <t>450,78</t>
  </si>
  <si>
    <t>GRAUTEAMENTO DE CINTA INTERMEDIÁRIA OU DE CONTRAVERGA EM ALVENARIA ESTRUTURAL. AF_09/2021</t>
  </si>
  <si>
    <t>673,22</t>
  </si>
  <si>
    <t>GRAUTE FGK=15 MPA; TRAÇO 1:0,04:2,2:2,5 (EM MASSA SECA DE CIMENTO/CAL/AREIA GROSSA/BRITA 0) - PREPARO MECÂNICO COM BETONEIRA 400 L. AF_09/2021</t>
  </si>
  <si>
    <t>405,86</t>
  </si>
  <si>
    <t>53,93</t>
  </si>
  <si>
    <t>35,73</t>
  </si>
  <si>
    <t>GRAUTE FGK=25 MPA; TRAÇO 1:0,02:1,3:1,6 (EM MASSA SECA DE CIMENTO/ CAL/ AREIA GROSSA/ BRITA 0) - PREPARO MECÂNICO COM BETONEIRA 400 L. AF_09/2021</t>
  </si>
  <si>
    <t>505,58</t>
  </si>
  <si>
    <t>42,07</t>
  </si>
  <si>
    <t>GRAUTE FGK=30 MPA; TRAÇO 1:0,02:0,9:1,2 (EM MASSA SECA DE CIMENTO/ CAL/ AREIA GROSSA/ BRITA 0) - PREPARO MECÂNICO COM BETONEIRA 400 L. AF_09/2021</t>
  </si>
  <si>
    <t>596,11</t>
  </si>
  <si>
    <t>GRAUTE FGK=15 MPA; TRAÇO 1:2,2:2,5:0,3 (EM MASSA SECA DE CIMENTO/ AREIA GROSSA/ BRITA 0/ ADITIVO) - PREPARO MECÂNICO COM BETONEIRA 400 L. AF_09/2021</t>
  </si>
  <si>
    <t>398,32</t>
  </si>
  <si>
    <t>37,10</t>
  </si>
  <si>
    <t>GRAUTE FGK=20 MPA; TRAÇO 1:1,8:2,1:0,4 (EM MASSA SECA DE CIMENTO/ AREIA GROSSA/ BRITA 0/ ADITIVO) - PREPARO MECÂNICO COM BETONEIRA 400 L. AF_09/2021</t>
  </si>
  <si>
    <t>443,39</t>
  </si>
  <si>
    <t>49,39</t>
  </si>
  <si>
    <t>34,40</t>
  </si>
  <si>
    <t>19,78</t>
  </si>
  <si>
    <t>GRAUTE FGK=25 MPA; TRAÇO 1:1,3:1,6:0,4 (EM MASSA SECA DE CIMENTO/ AREIA GROSSA/ BRITA 0/ ADITIVO) - PREPARO MECÂNICO COM BETONEIRA 400 L. AF_09/2021</t>
  </si>
  <si>
    <t>501,30</t>
  </si>
  <si>
    <t>GRAUTE FGK=30 MPA; TRAÇO 1:0,9:1,2:0,6 (EM MASSA SECA DE CIMENTO/ AREIA GROSSA/ BRITA 0/ ADITIVO) - PREPARO MECÂNICO COM BETONEIRA 400 L. AF_09/2021</t>
  </si>
  <si>
    <t>596,33</t>
  </si>
  <si>
    <t>33,96</t>
  </si>
  <si>
    <t>CONCRETAGEM DE PILARES, FCK = 25 MPA,  COM USO DE BALDES EM EDIFICAÇÃO COM SEÇÃO MÉDIA DE PILARES MENOR OU IGUAL A 0,25 M² - LANÇAMENTO, ADENSAMENTO E ACABAMENTO. AF_12/2015</t>
  </si>
  <si>
    <t>682,78</t>
  </si>
  <si>
    <t>CONCRETAGEM DE PILARES, FCK = 25 MPA, COM USO DE GRUA EM EDIFICAÇÃO COM SEÇÃO MÉDIA DE PILARES MENOR OU IGUAL A 0,25 M² - LANÇAMENTO, ADENSAMENTO E ACABAMENTO. AF_12/2015</t>
  </si>
  <si>
    <t>566,24</t>
  </si>
  <si>
    <t>CONCRETAGEM DE PILARES, FCK = 25 MPA, COM USO DE BOMBA EM EDIFICAÇÃO COM SEÇÃO MÉDIA DE PILARES MENOR OU IGUAL A 0,25 M² - LANÇAMENTO, ADENSAMENTO E ACABAMENTO. AF_12/2015</t>
  </si>
  <si>
    <t>607,42</t>
  </si>
  <si>
    <t>CONCRETAGEM DE PILARES, FCK = 25 MPA, COM USO DE GRUA EM EDIFICAÇÃO COM SEÇÃO MÉDIA DE PILARES MAIOR QUE 0,25 M² - LANÇAMENTO, ADENSAMENTO E ACABAMENTO. AF_12/2015</t>
  </si>
  <si>
    <t>559,09</t>
  </si>
  <si>
    <t>11,00</t>
  </si>
  <si>
    <t>CONCRETAGEM DE PILARES, FCK = 25 MPA, COM USO DE BOMBA EM EDIFICAÇÃO COM SEÇÃO MÉDIA DE PILARES MAIOR QUE 0,25 M² - LANÇAMENTO, ADENSAMENTO E ACABAMENTO. AF_12/2015</t>
  </si>
  <si>
    <t>604,47</t>
  </si>
  <si>
    <t>CONCRETAGEM DE VIGAS E LAJES, FCK=20 MPA, PARA LAJES PREMOLDADAS COM USO DE BOMBA EM EDIFICAÇÃO COM ÁREA MÉDIA DE LAJES MENOR OU IGUAL A 20 M² - LANÇAMENTO, ADENSAMENTO E ACABAMENTO. AF_12/2015</t>
  </si>
  <si>
    <t>590,00</t>
  </si>
  <si>
    <t>CONCRETAGEM DE VIGAS E LAJES, FCK=20 MPA, PARA LAJES PREMOLDADAS COM USO DE BOMBA EM EDIFICAÇÃO COM ÁREA MÉDIA DE LAJES MAIOR QUE 20 M² - LANÇAMENTO, ADENSAMENTO E ACABAMENTO. AF_12/2015</t>
  </si>
  <si>
    <t>587,41</t>
  </si>
  <si>
    <t>10,53</t>
  </si>
  <si>
    <t>CONCRETAGEM DE VIGAS E LAJES, FCK=20 MPA, PARA LAJES MACIÇAS OU NERVURADAS COM USO DE BOMBA EM EDIFICAÇÃO COM ÁREA MÉDIA DE LAJES MAIOR QUE 20 M² - LANÇAMENTO, ADENSAMENTO E ACABAMENTO. AF_12/2015</t>
  </si>
  <si>
    <t>584,45</t>
  </si>
  <si>
    <t>CONCRETAGEM DE VIGAS E LAJES, FCK=20 MPA, PARA LAJES PREMOLDADAS COM JERICAS EM ELEVADOR DE CABO EM EDIFICAÇÃO DE MULTIPAVIMENTOS ATÉ 16 ANDARES, COM ÁREA MÉDIA DE LAJES MENOR OU IGUAL A 20 M² - LANÇAMENTO, ADENSAMENTO E ACABAMENTO. AF_12/2015</t>
  </si>
  <si>
    <t>625,08</t>
  </si>
  <si>
    <t>CONCRETAGEM DE VIGAS E LAJES, FCK=20 MPA, PARA LAJES PREMOLDADAS COM JERICAS EM ELEVADOR DE CABO EM EDIFICAÇÃO DE MULTIPAVIMENTOS ATÉ 16 ANDARES, COM ÁREA MÉDIA DE LAJES MAIOR QUE 20 M² - LANÇAMENTO, ADENSAMENTO E ACABAMENTO. AF_12/2015</t>
  </si>
  <si>
    <t>606,50</t>
  </si>
  <si>
    <t>CONCRETAGEM DE VIGAS E LAJES, FCK=20 MPA, PARA LAJES MACIÇAS OU NERVURADAS COM JERICAS EM ELEVADOR DE CABO EM EDIFICAÇÃO DE ATÉ 16 ANDARES, COM ÁREA MÉDIA DE LAJES MENOR OU IGUAL A 20 M² - LANÇAMENTO, ADENSAMENTO E ACABAMENTO. AF_12/2015</t>
  </si>
  <si>
    <t>598,64</t>
  </si>
  <si>
    <t>CONCRETAGEM DE VIGAS E LAJES, FCK=20 MPA, PARA LAJES MACIÇAS OU NERVURADAS COM JERICAS EM ELEVADOR DE CABO EM EDIFICAÇÃO DE MULTIPAVIMENTOS ATÉ 16 ANDARES, COM ÁREA MÉDIA DE LAJES MAIOR QUE 20 M² - LANÇAMENTO, ADENSAMENTO E ACABAMENTO. AF_12/2015</t>
  </si>
  <si>
    <t>585,51</t>
  </si>
  <si>
    <t>39,69</t>
  </si>
  <si>
    <t>CONCRETAGEM DE VIGAS E LAJES, FCK=20 MPA, PARA LAJES PREMOLDADAS COM JERICAS EM CREMALHEIRA EM EDIFICAÇÃO DE MULTIPAVIMENTOS ATÉ 16 ANDARES, COM ÁREA MÉDIA DE LAJES MENOR OU IGUAL A 20 M² - LANÇAMENTO, ADENSAMENTO E ACABAMENTO. AF_12/2015</t>
  </si>
  <si>
    <t>600,70</t>
  </si>
  <si>
    <t>CONCRETAGEM DE VIGAS E LAJES, FCK=20 MPA, PARA LAJES PREMOLDADAS COM JERICAS EM CREMALHEIRA EM EDIFICAÇÃO DE MULTIPAVIMENTOS ATÉ 16 ANDARES, COM ÁREA MÉDIA DE LAJES MAIOR QUE 20 M² - LANÇAMENTO, ADENSAMENTO E ACABAMENTO. AF_12/2015</t>
  </si>
  <si>
    <t>587,96</t>
  </si>
  <si>
    <t>CONCRETAGEM DE VIGAS E LAJES, FCK=20 MPA, PARA LAJES MACIÇAS OU NERVURADAS COM JERICAS EM CREMALHEIRA EM EDIFICAÇÃO DE MULTIPAVIMENTOS ATÉ 16 ANDARES, COM ÁREA MÉDIA DE LAJES MENOR OU IGUAL A 20 M² - LANÇAMENTO, ADENSAMENTO E ACABAMENTO. AF_12/2015</t>
  </si>
  <si>
    <t>582,54</t>
  </si>
  <si>
    <t>CONCRETAGEM DE VIGAS E LAJES, FCK=20 MPA, PARA LAJES MACIÇAS OU NERVURADAS COM JERICAS EM CREMALHEIRA EM EDIFICAÇÃO DE MULTIPAVIMENTOS ATÉ 16 ANDARES, COM ÁREA MÉDIA DE LAJES MAIOR QUE 20 M² - LANÇAMENTO, ADENSAMENTO E ACABAMENTO. AF_12/2015</t>
  </si>
  <si>
    <t>573,56</t>
  </si>
  <si>
    <t>CONCRETAGEM DE VIGAS E LAJES, FCK=20 MPA, PARA LAJES PREMOLDADAS COM GRUA DE CAÇAMBA DE 350 L EM EDIFICAÇÃO DE MULTIPAVIMENTOS ATÉ 16 ANDARES, COM ÁREA MÉDIA DE LAJES MENOR OU IGUAL A 20 M² - LANÇAMENTO, ADENSAMENTO E ACABAMENTO. AF_12/2015</t>
  </si>
  <si>
    <t>578,78</t>
  </si>
  <si>
    <t>CONCRETAGEM DE VIGAS E LAJES, FCK=20 MPA, PARA LAJES PREMOLDADAS COM GRUA DE CAÇAMBA DE 350 L EM EDIFICAÇÃO DE MULTIPAVIMENTOS ATÉ 16 ANDARES, COM ÁREA MÉDIA DE LAJES MAIOR QUE 20 M² - LANÇAMENTO, ADENSAMENTO E ACABAMENTO. AF_12/2015</t>
  </si>
  <si>
    <t>569,06</t>
  </si>
  <si>
    <t>CONCRETAGEM DE VIGAS E LAJES, FCK=20 MPA, PARA LAJES MACIÇAS OU NERVURADAS COM GRUA DE CAÇAMBA DE 500 L EM EDIFICAÇÃO DE MULTIPAVIMENTOS ATÉ 16 ANDARES, COM ÁREA MÉDIA DE LAJES MENOR OU IGUAL A 20 M² - LANÇAMENTO, ADENSAMENTO E ACABAMENTO. AF_12/2015</t>
  </si>
  <si>
    <t>554,97</t>
  </si>
  <si>
    <t>CONCRETAGEM DE VIGAS E LAJES, FCK=20 MPA, PARA LAJES MACIÇAS OU NERVURADAS COM GRUA DE CAÇAMBA DE 500 L EM EDIFICAÇÃO DE MULTIPAVIMENTOS ATÉ 16 ANDARES, COM ÁREA MÉDIA DE LAJES MAIOR QUE 20 M² - LANÇAMENTO, ADENSAMENTO E ACABAMENTO. AF_12/2015</t>
  </si>
  <si>
    <t>550,15</t>
  </si>
  <si>
    <t>CONCRETAGEM DE VIGAS E LAJES, FCK=20 MPA, PARA QUALQUER TIPO DE LAJE COM BALDES EM EDIFICAÇÃO TÉRREA, COM ÁREA MÉDIA DE LAJES MENOR OU IGUAL A 20 M² - LANÇAMENTO, ADENSAMENTO E ACABAMENTO. AF_12/2015</t>
  </si>
  <si>
    <t>726,94</t>
  </si>
  <si>
    <t>CONCRETAGEM DE VIGAS E LAJES, FCK=20 MPA, PARA QUALQUER TIPO DE LAJE COM BALDES EM EDIFICAÇÃO DE MULTIPAVIMENTOS ATÉ 04 ANDARES, COM ÁREA MÉDIA DE LAJES MENOR OU IGUAL A 20 M² - LANÇAMENTO, ADENSAMENTO E ACABAMENTO. AF_12/2015</t>
  </si>
  <si>
    <t>912,83</t>
  </si>
  <si>
    <t>LANÇAMENTO COM USO DE BALDES, ADENSAMENTO E ACABAMENTO DE CONCRETO EM ESTRUTURAS. AF_12/2015</t>
  </si>
  <si>
    <t>144,10</t>
  </si>
  <si>
    <t>LANÇAMENTO COM USO DE BOMBA, ADENSAMENTO E ACABAMENTO DE CONCRETO EM ESTRUTURAS. AF_12/2015</t>
  </si>
  <si>
    <t>46,64</t>
  </si>
  <si>
    <t>CONCRETO FCK = 25MPA, TRAÇO 1:2,3:2,7 (EM MASSA SECA DE CIMENTO/ AREIA MÉDIA/ BRITA 1) - PREPARO MECÂNICO COM BETONEIRA 400 L. AF_05/2021</t>
  </si>
  <si>
    <t>391,19</t>
  </si>
  <si>
    <t>CONCRETO FCK = 30MPA, TRAÇO 1:2,1:2,5 (EM MASSA SECA DE CIMENTO/ AREIA MÉDIA/ BRITA 1) - PREPARO MECÂNICO COM BETONEIRA 400 L. AF_05/2021</t>
  </si>
  <si>
    <t>406,64</t>
  </si>
  <si>
    <t>CONCRETO FCK = 40MPA, TRAÇO 1:1,6:1,9 (EM MASSA SECA DE CIMENTO/ AREIA MÉDIA/ BRITA 1) - PREPARO MECÂNICO COM BETONEIRA 400 L. AF_05/2021</t>
  </si>
  <si>
    <t>469,93</t>
  </si>
  <si>
    <t>34,78</t>
  </si>
  <si>
    <t>60,01</t>
  </si>
  <si>
    <t>46,95</t>
  </si>
  <si>
    <t>CONCRETO FCK = 30MPA, TRAÇO 1:2,1:2,5 (EM MASSA SECA DE CIMENTO/ AREIA MÉDIA/ BRITA 1) - PREPARO MECÂNICO COM BETONEIRA 600 L. AF_05/2021</t>
  </si>
  <si>
    <t>403,81</t>
  </si>
  <si>
    <t>CONCRETO FCK = 40MPA, TRAÇO 1:1,6:1,9 (EM MASSA SECA DE CIMENTO/ AREIA MÉDIA/ BRITA 1) - PREPARO MECÂNICO COM BETONEIRA 600 L. AF_05/2021</t>
  </si>
  <si>
    <t>466,24</t>
  </si>
  <si>
    <t>CONCRETO FCK = 15MPA, TRAÇO 1:3,4:3,5 (EM MASSA SECA DE CIMENTO/ AREIA MÉDIA/ BRITA 1) - PREPARO MANUAL. AF_05/2021</t>
  </si>
  <si>
    <t>376,21</t>
  </si>
  <si>
    <t>CONCRETAGEM DE SAPATAS, FCK 30 MPA, COM USO DE JERICA  LANÇAMENTO, ADENSAMENTO E ACABAMENTO. AF_06/2017</t>
  </si>
  <si>
    <t>598,44</t>
  </si>
  <si>
    <t>CONCRETAGEM DE BLOCOS DE COROAMENTO E VIGAS BALDRAMES, FCK 30 MPA, COM USO DE BOMBA  LANÇAMENTO, ADENSAMENTO E ACABAMENTO. AF_06/2017</t>
  </si>
  <si>
    <t>641,37</t>
  </si>
  <si>
    <t>CONCRETAGEM DE SAPATAS, FCK 30 MPA, COM USO DE BOMBA  LANÇAMENTO, ADENSAMENTO E ACABAMENTO. AF_11/2016</t>
  </si>
  <si>
    <t>646,49</t>
  </si>
  <si>
    <t>CONCRETAGEM DE EDIFICAÇÕES (PAREDES E LAJES) FEITAS COM SISTEMA DE FÔRMAS MANUSEÁVEIS, COM CONCRETO USINADO AUTOADENSÁVEL FCK 25 MPA - LANÇAMENTO E ACABAMENTO. AF_06/2015</t>
  </si>
  <si>
    <t>626,45</t>
  </si>
  <si>
    <t>CONCRETAGEM DE LAJES EM EDIFICAÇÕES UNIFAMILIARES FEITAS COM SISTEMA DE FÔRMAS MANUSEÁVEIS, COM CONCRETO USINADO BOMBEÁVEL FCK 25 MPA - LANÇAMENTO, ADENSAMENTO E ACABAMENTO (EXCLUSIVE BOMBA LANÇA). AF_06/2015</t>
  </si>
  <si>
    <t>647,51</t>
  </si>
  <si>
    <t>18,50</t>
  </si>
  <si>
    <t>CONCRETAGEM DE PAREDES EM EDIFICAÇÕES UNIFAMILIARES FEITAS COM SISTEMA DE FÔRMAS MANUSEÁVEIS, COM CONCRETO USINADO BOMBEÁVEL FCK 25 MPA - LANÇAMENTO, ADENSAMENTO E ACABAMENTO (EXCLUSIVE BOMBA LANÇA). AF_06/2015</t>
  </si>
  <si>
    <t>628,65</t>
  </si>
  <si>
    <t>CONCRETAGEM DE PLATIBANDA EM EDIFICAÇÕES UNIFAMILIARES FEITAS COM SISTEMA DE FÔRMAS MANUSEÁVEIS, COM CONCRETO USINADO BOMBEÁVEL FCK 25 MPA, - LANÇAMENTO, ADENSAMENTO E ACABAMENTO (EXCLUSIVE BOMBA LANÇA). AF_06/2015</t>
  </si>
  <si>
    <t>680,42</t>
  </si>
  <si>
    <t>CONCRETAGEM DE LAJES EM EDIFICAÇÕES MULTIFAMILIARES FEITAS COM SISTEMA DE FÔRMAS MANUSEÁVEIS, COM CONCRETO USINADO BOMBEÁVEL FCK 25 MPA - LANÇAMENTO, ADENSAMENTO E ACABAMENTO (EXCLUSIVE BOMBA LANÇA). AF_06/2015</t>
  </si>
  <si>
    <t>650,71</t>
  </si>
  <si>
    <t>CONCRETAGEM DE PAREDES EM EDIFICAÇÕES MULTIFAMILIARES FEITAS COM SISTEMA DE FÔRMAS MANUSEÁVEIS, COM CONCRETO USINADO BOMBEÁVEL FCK 25 MPA - LANÇAMENTO, ADENSAMENTO E ACABAMENTO (EXCLUSIVE BOMBA LANÇA). AF_06/2015</t>
  </si>
  <si>
    <t>630,77</t>
  </si>
  <si>
    <t>CONCRETAGEM DE PLATIBANDA EM EDIFICAÇÕES MULTIFAMILIARES FEITAS COM SISTEMA DE FÔRMAS MANUSEÁVEIS, COM CONCRETO USINADO BOMBEÁVEL FCK 25 MPA - LANÇAMENTO, ADENSAMENTO E ACABAMENTO (EXCLUSIVE BOMBA LANÇA). AF_06/2015</t>
  </si>
  <si>
    <t>695,05</t>
  </si>
  <si>
    <t>CONCRETAGEM DE PLATIBANDA EM EDIFICAÇÕES UNIFAMILIARES FEITAS COM SISTEMA DE FÔRMAS MANUSEÁVEIS, COM CONCRETO USINADO AUTOADENSÁVEL FCK 25 MPA - LANÇAMENTO E ACABAMENTO. AF_06/2015</t>
  </si>
  <si>
    <t>664,09</t>
  </si>
  <si>
    <t>CONCRETAGEM DE PLATIBANDA EM EDIFICAÇÕES MULTIFAMILIARES FEITAS COM SISTEMA DE FÔRMAS MANUSEÁVEIS, COM CONCRETO USINADO AUTOADENSÁVEL FCK 25 MPA - LANÇAMENTO E ACABAMENTO. AF_06/2015</t>
  </si>
  <si>
    <t>668,50</t>
  </si>
  <si>
    <t>CONCRETAGEM DE EDIFICAÇÕES (PAREDES E LAJES) FEITAS COM SISTEMA DE FÔRMAS MANUSEÁVEIS, COM CONCRETO USINADO BOMBEÁVEL FCK 25 MPA - LANÇAMENTO, ADENSAMENTO E ACABAMENTO (EXCLUSIVE BOMBA LANÇA). AF_06/2015</t>
  </si>
  <si>
    <t>636,71</t>
  </si>
  <si>
    <t>CONCRETO MAGRO PARA LASTRO, TRAÇO 1:4,5:4,5 (EM MASSA SECA DE CIMENTO/ AREIA MÉDIA/ SEIXO ROLADO) - PREPARO MECÂNICO COM BETONEIRA 400 L. AF_05/2021</t>
  </si>
  <si>
    <t>318,50</t>
  </si>
  <si>
    <t>60,64</t>
  </si>
  <si>
    <t>CONCRETO FCK = 15MPA, TRAÇO 1:3,4:3,4 (EM MASSA SECA DE CIMENTO/ AREIA MÉDIA/ SEIXO ROLADO) - PREPARO MECÂNICO COM BETONEIRA 400 L. AF_05/2021</t>
  </si>
  <si>
    <t>356,75</t>
  </si>
  <si>
    <t>CONCRETO FCK = 20MPA, TRAÇO 1:2,6:2,9 (EM MASSA SECA DE CIMENTO/ AREIA MÉDIA/ SEIXO ROLADO) - PREPARO MECÂNICO COM BETONEIRA 400 L. AF_05/2021</t>
  </si>
  <si>
    <t>394,14</t>
  </si>
  <si>
    <t>43,18</t>
  </si>
  <si>
    <t>CONCRETO FCK = 25MPA, TRAÇO 1:2,2:2,5 (EM MASSA SECA DE CIMENTO/ AREIA MÉDIA/ SEIXO ROLADO) - PREPARO MECÂNICO COM BETONEIRA 400 L. AF_05/2021</t>
  </si>
  <si>
    <t>415,66</t>
  </si>
  <si>
    <t>CONCRETO FCK = 30MPA, TRAÇO 1:1,9:2,3 (EM MASSA SECA DE CIMENTO/ AREIA MÉDIA/ SEIXO ROLADO) - PREPARO MECÂNICO COM BETONEIRA 400 L. AF_05/2021</t>
  </si>
  <si>
    <t>444,45</t>
  </si>
  <si>
    <t>CONCRETO FCK = 40MPA, TRAÇO 1:1,4:1,8 (EM MASSA SECA DE CIMENTO/ AREIA MÉDIA/ SEIXO ROLADO) - PREPARO MECÂNICO COM BETONEIRA 400 L. AF_05/2021</t>
  </si>
  <si>
    <t>497,89</t>
  </si>
  <si>
    <t>CONCRETO MAGRO PARA LASTRO, TRAÇO 1:4,5:4,5 (EM MASSA SECA DE CIMENTO/ AREIA MÉDIA/ SEIXO ROLADO) - PREPARO MECÂNICO COM BETONEIRA 600 L. AF_05/2021</t>
  </si>
  <si>
    <t>317,52</t>
  </si>
  <si>
    <t>61,62</t>
  </si>
  <si>
    <t>CONCRETO FCK = 15MPA, TRAÇO 1:3,4:3,4 (EM MASSA SECA DE CIMENTO/ AREIA MÉDIA/ SEIXO ROLADO) - PREPARO MECÂNICO COM BETONEIRA 600 L. AF_05/2021</t>
  </si>
  <si>
    <t>353,81</t>
  </si>
  <si>
    <t>CONCRETO FCK = 20MPA, TRAÇO 1:2,6:2,9 (EM MASSA SECA DE CIMENTO/ AREIA MÉDIA/ SEIXO ROLADO) - PREPARO MECÂNICO COM BETONEIRA 600 L. AF_05/2021</t>
  </si>
  <si>
    <t>387,23</t>
  </si>
  <si>
    <t>CONCRETO FCK = 25MPA, TRAÇO 1:2,2:2,5 (EM MASSA SECA DE CIMENTO/ AREIA MÉDIA/ SEIXO ROLADO) - PREPARO MECÂNICO COM BETONEIRA 600 L. AF_05/2021</t>
  </si>
  <si>
    <t>414,98</t>
  </si>
  <si>
    <t>CONCRETO FCK = 30MPA, TRAÇO 1:1,9:2,3 (EM MASSA SECA DE CIMENTO/ AREIA MÉDIA/ SEIXO ROLADO) - PREPARO MECÂNICO COM BETONEIRA 600 L. AF_05/2021</t>
  </si>
  <si>
    <t>441,22</t>
  </si>
  <si>
    <t>CONCRETO FCK = 40MPA, TRAÇO 1:1,4:1,8 (EM MASSA SECA DE CIMENTO/ AREIA MÉDIA/ SEIXO ROLADO) - PREPARO MECÂNICO COM BETONEIRA 600 L. AF_05/2021</t>
  </si>
  <si>
    <t>498,51</t>
  </si>
  <si>
    <t>CONCRETO MAGRO PARA LASTRO, TRAÇO 1:4,5:4,5 (EM MASSA SECA DE CIMENTO/ AREIA MÉDIA/ SEIXO ROLADO) - PREPARO MANUAL. AF_05/2021</t>
  </si>
  <si>
    <t>360,98</t>
  </si>
  <si>
    <t>CONCRETO FCK = 15MPA, TRAÇO 1:3,4:3,4 (EM MASSA SECA DE CIMENTO/ AREIA MÉDIA/ SEIXO ROLADO) - PREPARO MANUAL. AF_05/2021</t>
  </si>
  <si>
    <t>395,36</t>
  </si>
  <si>
    <t>CONCRETO CICLÓPICO FCK = 15MPA, 30% PEDRA DE MÃO EM VOLUME REAL, INCLUSIVE LANÇAMENTO. AF_05/2021</t>
  </si>
  <si>
    <t>426,08</t>
  </si>
  <si>
    <t>29,51</t>
  </si>
  <si>
    <t>LAJE PRÉ-MOLDADA UNIDIRECIONAL, BIAPOIADA, PARA PISO, ENCHIMENTO EM CERÂMICA, VIGOTA CONVENCIONAL, ALTURA TOTAL DA LAJE (ENCHIMENTO+CAPA) = (8+4). AF_11/2020</t>
  </si>
  <si>
    <t>182,75</t>
  </si>
  <si>
    <t>13,27</t>
  </si>
  <si>
    <t>LAJE PRÉ-MOLDADA UNIDIRECIONAL, BIAPOIADA, PARA FORRO, ENCHIMENTO EM CERÂMICA, VIGOTA CONVENCIONAL, ALTURA TOTAL DA LAJE (ENCHIMENTO+CAPA) = (8+3). AF_11/2020</t>
  </si>
  <si>
    <t>169,71</t>
  </si>
  <si>
    <t>ARGAMASSA TRAÇO 1:2:8 (EM VOLUME DE CIMENTO, CAL E AREIA MÉDIA ÚMIDA) PARA EMBOÇO/MASSA ÚNICA/ASSENTAMENTO DE ALVENARIA DE VEDAÇÃO, PREPARO MECÂNICO COM BETONEIRA 400 L. AF_08/2019</t>
  </si>
  <si>
    <t>412,45</t>
  </si>
  <si>
    <t>ALVENARIA DE EMBASAMENTO COM BLOCO ESTRUTURAL DE CERÂMICA, DE 14X19X29CM E ARGAMASSA DE ASSENTAMENTO COM PREPARO EM BETONEIRA. AF_05/2020</t>
  </si>
  <si>
    <t>576,20</t>
  </si>
  <si>
    <t>TRATAMENTO DE JUNTA DE DILATAÇÃO, COM TARUGO DE POLIETILENO E SELANTE PU, INCLUSO PREENCHIMENTO COM ESPUMA EXPANSIVA PU. AF_06/2018</t>
  </si>
  <si>
    <t>TRATAMENTO DE JUNTA DE DILATAÇÃO COM MANTA ASFÁLTICA ADERIDA COM MAÇARICO. AF_06/2018</t>
  </si>
  <si>
    <t>20,89</t>
  </si>
  <si>
    <t>IMPERMEABILIZADOR COM ENCARGOS COMPLEMENTARES</t>
  </si>
  <si>
    <t>TRATAMENTO DE JUNTA SERRADA, COM TARUGO DE POLIETILENO E SELANTE À BASE DE SILICONE. AF_06/2018</t>
  </si>
  <si>
    <t>31,97</t>
  </si>
  <si>
    <t>VERGA PRÉ-MOLDADA PARA JANELAS COM ATÉ 1,5 M DE VÃO. AF_03/2016</t>
  </si>
  <si>
    <t>37,31</t>
  </si>
  <si>
    <t>ARGAMASSA TRAÇO 1:2:9 (EM VOLUME DE CIMENTO, CAL E AREIA MÉDIA ÚMIDA) PARA EMBOÇO/MASSA ÚNICA/ASSENTAMENTO DE ALVENARIA DE VEDAÇÃO, PREPARO MECÂNICO COM BETONEIRA 600 L. AF_08/2019</t>
  </si>
  <si>
    <t>393,54</t>
  </si>
  <si>
    <t>VERGA PRÉ-MOLDADA PARA JANELAS COM MAIS DE 1,5 M DE VÃO. AF_03/2016</t>
  </si>
  <si>
    <t>48,86</t>
  </si>
  <si>
    <t>42,26</t>
  </si>
  <si>
    <t>VERGA PRÉ-MOLDADA PARA PORTAS COM ATÉ 1,5 M DE VÃO. AF_03/2016</t>
  </si>
  <si>
    <t>VERGA PRÉ-MOLDADA PARA PORTAS COM MAIS DE 1,5 M DE VÃO. AF_03/2016</t>
  </si>
  <si>
    <t>VERGA MOLDADA IN LOCO EM CONCRETO PARA JANELAS COM ATÉ 1,5 M DE VÃO. AF_03/2016</t>
  </si>
  <si>
    <t>65,46</t>
  </si>
  <si>
    <t>VERGA MOLDADA IN LOCO EM CONCRETO PARA JANELAS COM MAIS DE 1,5 M DE VÃO. AF_03/2016</t>
  </si>
  <si>
    <t>76,27</t>
  </si>
  <si>
    <t>61,82</t>
  </si>
  <si>
    <t>VERGA MOLDADA IN LOCO EM CONCRETO PARA PORTAS COM ATÉ 1,5 M DE VÃO. AF_03/2016</t>
  </si>
  <si>
    <t>62,24</t>
  </si>
  <si>
    <t>VERGA MOLDADA IN LOCO EM CONCRETO PARA PORTAS COM MAIS DE 1,5 M DE VÃO. AF_03/2016</t>
  </si>
  <si>
    <t>VERGA MOLDADA IN LOCO COM UTILIZAÇÃO DE BLOCOS CANALETA PARA JANELAS COM ATÉ 1,5 M DE VÃO. AF_03/2016</t>
  </si>
  <si>
    <t>39,98</t>
  </si>
  <si>
    <t>33,90</t>
  </si>
  <si>
    <t>VERGA MOLDADA IN LOCO COM UTILIZAÇÃO DE BLOCOS CANALETA PARA JANELAS COM MAIS DE 1,5 M DE VÃO. AF_03/2016</t>
  </si>
  <si>
    <t>43,22</t>
  </si>
  <si>
    <t>VERGA MOLDADA IN LOCO COM UTILIZAÇÃO DE BLOCOS CANALETA PARA PORTAS COM ATÉ 1,5 M DE VÃO. AF_03/2016</t>
  </si>
  <si>
    <t>38,04</t>
  </si>
  <si>
    <t>VERGA MOLDADA IN LOCO COM UTILIZAÇÃO DE BLOCOS CANALETA PARA PORTAS COM MAIS DE 1,5 M DE VÃO. AF_03/2016</t>
  </si>
  <si>
    <t>CONTRAVERGA PRÉ-MOLDADA PARA VÃOS DE ATÉ 1,5 M DE COMPRIMENTO. AF_03/2016</t>
  </si>
  <si>
    <t>36,66</t>
  </si>
  <si>
    <t>30,77</t>
  </si>
  <si>
    <t>CONTRAVERGA PRÉ-MOLDADA PARA VÃOS DE MAIS DE 1,5 M DE COMPRIMENTO. AF_03/2016</t>
  </si>
  <si>
    <t>43,80</t>
  </si>
  <si>
    <t>CONTRAVERGA MOLDADA IN LOCO EM CONCRETO PARA VÃOS DE ATÉ 1,5 M DE COMPRIMENTO. AF_03/2016</t>
  </si>
  <si>
    <t>CONTRAVERGA MOLDADA IN LOCO EM CONCRETO PARA VÃOS DE MAIS DE 1,5 M DE COMPRIMENTO. AF_03/2016</t>
  </si>
  <si>
    <t>55,34</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</si>
  <si>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</si>
  <si>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</si>
  <si>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</si>
  <si>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</si>
  <si>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</si>
  <si>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21,82</t>
  </si>
  <si>
    <t>FIXAÇÃO (ENCUNHAMENTO) DE ALVENARIA DE VEDAÇÃO COM ESPUMA DE POLIURETANO EXPANSIVA. AF_03/2016</t>
  </si>
  <si>
    <t>13,88</t>
  </si>
  <si>
    <t>CINTA DE AMARRAÇÃO DE ALVENARIA MOLDADA IN LOCO EM CONCRETO. AF_03/2016</t>
  </si>
  <si>
    <t>(COMPOSIÇÃO REPRESENTATIVA) EXECUÇÃO DE ESTRUTURAS DE CONCRETO ARMADO CONVENCIONAL, PARA EDIFICAÇÃO HABITACIONAL MULTIFAMILIAR (PRÉDIO), FCK = 25 MPA. AF_01/2017</t>
  </si>
  <si>
    <t>2.252,04</t>
  </si>
  <si>
    <t>87,85</t>
  </si>
  <si>
    <t>50,12</t>
  </si>
  <si>
    <t>(COMPOSIÇÃO REPRESENTATIVA) EXECUÇÃO DE ESTRUTURAS DE CONCRETO ARMADO, PARA EDIFICAÇÃO HABITACIONAL UNIFAMILIAR COM DOIS PAVIMENTOS (CASA ISOLADA), FCK = 25 MPA. AF_01/2017</t>
  </si>
  <si>
    <t>3.359,40</t>
  </si>
  <si>
    <t>(COMPOSIÇÃO REPRESENTATIVA) EXECUÇÃO DE ESTRUTURAS DE CONCRETO ARMADO, PARA EDIFICAÇÃO HABITACIONAL UNIFAMILIAR COM DOIS PAVIMENTOS (CASA EM EMPREENDIMENTOS), FCK = 25 MPA. AF_01/2017</t>
  </si>
  <si>
    <t>2.474,09</t>
  </si>
  <si>
    <t>(COMPOSIÇÃO REPRESENTATIVA) EXECUÇÃO DE ESTRUTURAS DE CONCRETO ARMADO, PARA EDIFICAÇÃO HABITACIONAL UNIFAMILIAR TÉRREA (CASA ISOLADA), FCK = 25 MPA. AF_01/2017</t>
  </si>
  <si>
    <t>2.987,79</t>
  </si>
  <si>
    <t>(COMPOSIÇÃO REPRESENTATIVA) EXECUÇÃO DE ESTRUTURAS DE CONCRETO ARMADO, PARA EDIFICAÇÃO HABITACIONAL UNIFAMILIAR TÉRREA (CASA EM EMPREENDIMENTOS), FCK = 25 MPA. AF_01/2017</t>
  </si>
  <si>
    <t>2.404,19</t>
  </si>
  <si>
    <t>40,51</t>
  </si>
  <si>
    <t>(COMPOSIÇÃO REPRESENTATIVA) EXECUÇÃO DE ESTRUTURAS DE CONCRETO ARMADO, PARA EDIFICAÇÃO INSTITUCIONAL TÉRREA, FCK = 25 MPA. AF_01/2017</t>
  </si>
  <si>
    <t>3.218,86</t>
  </si>
  <si>
    <t>(COMPOSIÇÃO REPRESENTATIVA) EXECUÇÃO DE ESCADA EM CONCRETO ARMADO, MOLDADA IN LOCO, FCK = 25 MPA. AF_02/2017</t>
  </si>
  <si>
    <t>2.886,52</t>
  </si>
  <si>
    <t>90,12</t>
  </si>
  <si>
    <t>11,77</t>
  </si>
  <si>
    <t>14,50</t>
  </si>
  <si>
    <t>10,76</t>
  </si>
  <si>
    <t>422,17</t>
  </si>
  <si>
    <t>CONTENÇÃO EM CORTINA COM ESTACAS ESPAÇADAS COM 30 CM DE DIÂMETRO E PROFUNDIDADE MENOR OU IGUAL A 10 M. AF_06/2018</t>
  </si>
  <si>
    <t>CONTENÇÃO EM CORTINA COM ESTACAS ESPAÇADAS COM 30 CM DE DIÂMETRO E PROFUNDIDADE MAIOR QUE 10 M E MENOR OU IGUAL A 15 M. AF_06/2018</t>
  </si>
  <si>
    <t>100,02</t>
  </si>
  <si>
    <t>CONTENÇÃO EM CORTINA COM ESTACAS ESPAÇADAS COM 30 CM DE DIÂMETRO E PROFUNDIDADE MAIOR QUE 15 M. AF_06/2018</t>
  </si>
  <si>
    <t>94,03</t>
  </si>
  <si>
    <t>CONTENÇÃO EM CORTINA COM ESTACAS ESPAÇADAS COM 40 CM DE DIÂMETRO E PROFUNDIDADE MENOR OU IGUAL A 10 M. AF_06/2018</t>
  </si>
  <si>
    <t>CONTENÇÃO EM CORTINA COM ESTACAS ESPAÇADAS COM 40 CM DE DIÂMETRO E PROFUNDIDADE MAIOR QUE 10 M E MENOR OU IGUAL A 15 M. AF_06/2018</t>
  </si>
  <si>
    <t>119,10</t>
  </si>
  <si>
    <t>94,01</t>
  </si>
  <si>
    <t>CONTENÇÃO EM CORTINA COM ESTACAS ESPAÇADAS COM 40 CM DE DIÂMETRO E PROFUNDIDADE MAIOR QUE 15 M. AF_06/2018</t>
  </si>
  <si>
    <t>114,50</t>
  </si>
  <si>
    <t>93,91</t>
  </si>
  <si>
    <t>CONTENÇÃO EM CORTINA COM ESTACAS ESPAÇADAS COM 50 CM DE DIÂMETRO E PROFUNDIDADE MENOR OU IGUAL A 10 M. AF_06/2018</t>
  </si>
  <si>
    <t>148,56</t>
  </si>
  <si>
    <t>CONTENÇÃO EM CORTINA COM ESTACAS ESPAÇADAS COM 50 CM DE DIÂMETRO E PROFUNDIDADE MAIOR QUE 10 M E MENOR OU IGUAL A 15 M. AF_06/2018</t>
  </si>
  <si>
    <t>141,21</t>
  </si>
  <si>
    <t>CONTENÇÃO EM CORTINA COM ESTACAS ESPAÇADAS COM 50 CM DE DIÂMETRO E PROFUNDIDADE MAIOR QUE 15 M. AF_06/2018</t>
  </si>
  <si>
    <t>CONTENÇÃO EM CORTINA COM ESTACAS ESPAÇADAS COM 60 CM DE DIÂMETRO E PROFUNDIDADE MENOR OU IGUAL A 10 M. AF_06/2018</t>
  </si>
  <si>
    <t>170,03</t>
  </si>
  <si>
    <t>140,84</t>
  </si>
  <si>
    <t>CONTENÇÃO EM CORTINA COM ESTACAS ESPAÇADAS COM 60 CM DE DIÂMETRO E PROFUNDIDADE MAIOR QUE 10 M E MENOR OU IGUAL A 15 M. AF_06/2018</t>
  </si>
  <si>
    <t>163,78</t>
  </si>
  <si>
    <t>CONTENÇÃO EM CORTINA COM ESTACAS ESPAÇADAS COM 60 CM DE DIÂMETRO E PROFUNDIDADE MAIOR QUE 15 M. AF_06/2018</t>
  </si>
  <si>
    <t>160,52</t>
  </si>
  <si>
    <t>EXECUÇÃO DE MURETA GUIA PARA CONTENÇÃO/ FUNDAÇÃO COM 30 CM DE ESPESSURA. AF_06/2018</t>
  </si>
  <si>
    <t>609,64</t>
  </si>
  <si>
    <t>10,69</t>
  </si>
  <si>
    <t>ESCAVAÇÃO MECANIZADA PARA VIGA BALDRAME COM MINI-ESCAVADEIRA (INCLUINDO ESCAVAÇÃO PARA COLOCAÇÃO DE FÔRMAS). AF_06/2017</t>
  </si>
  <si>
    <t>28,50</t>
  </si>
  <si>
    <t>EXECUÇÃO DE MURETA GUIA PARA CONTENÇÃO/ FUNDAÇÃO COM 40 CM DE ESPESSURA. AF_06/2018</t>
  </si>
  <si>
    <t>617,05</t>
  </si>
  <si>
    <t>EXECUÇÃO DE MURETA GUIA PARA CONTENÇÃO/ FUNDAÇÃO COM 50 CM DE ESPESSURA. AF_06/2018</t>
  </si>
  <si>
    <t>624,45</t>
  </si>
  <si>
    <t>EXECUÇÃO DE MURETA GUIA PARA CONTENÇÃO/ FUNDAÇÃO COM 60 CM DE ESPESSURA. AF_06/2018</t>
  </si>
  <si>
    <t>631,86</t>
  </si>
  <si>
    <t>EXECUÇÃO DE MURETA GUIA PARA CONTENÇÃO/ FUNDAÇÃO COM 80 CM DE ESPESSURA. AF_06/2018</t>
  </si>
  <si>
    <t>646,68</t>
  </si>
  <si>
    <t>SOLDA DE TOPO EM CHAPA/PERFIL/TUBO DE AÇO CHANFRADO, ESPESSURA=1/4''. AF_06/2018</t>
  </si>
  <si>
    <t>SOLDA DE TOPO EM CHAPA/PERFIL/TUBO DE AÇO CHANFRADO, ESPESSURA=5/16''. AF_06/2018</t>
  </si>
  <si>
    <t>SOLDA DE TOPO EM CHAPA/PERFIL/TUBO DE AÇO CHANFRADO, ESPESSURA=3/8''. AF_06/2018</t>
  </si>
  <si>
    <t>41,68</t>
  </si>
  <si>
    <t>SOLDA DE TOPO EM CHAPA/PERFIL/TUBO DE AÇO CHANFRADO, ESPESSURA=1/2''. AF_06/2018</t>
  </si>
  <si>
    <t>93,81</t>
  </si>
  <si>
    <t>SOLDA DE TOPO EM CHAPA/PERFIL/TUBO DE AÇO CHANFRADO, ESPESSURA=5/8''. AF_06/2018</t>
  </si>
  <si>
    <t>128,97</t>
  </si>
  <si>
    <t>26,15</t>
  </si>
  <si>
    <t>SOLDA DE TOPO EM CHAPA/PERFIL/TUBO DE AÇO CHANFRADO, ESPESSURA=3/4''. AF_06/2018</t>
  </si>
  <si>
    <t>172,75</t>
  </si>
  <si>
    <t>VIGA METÁLICA EM PERFIL LAMINADO OU SOLDADO EM AÇO ESTRUTURAL, COM CONEXÕES PARAFUSADAS, INCLUSOS MÃO DE OBRA, TRANSPORTE E IÇAMENTO UTILIZANDO GUINDASTE - FORNECIMENTO E INSTALAÇÃO. AF_01/2020_P</t>
  </si>
  <si>
    <t>JATEAMENTO ABRASIVO COM GRANALHA DE AÇO EM PERFIL METÁLICO EM FÁBRICA. AF_01/2020</t>
  </si>
  <si>
    <t>23,90</t>
  </si>
  <si>
    <t>PINTURA COM TINTA ALQUÍDICA DE FUNDO (TIPO ZARCÃO) PULVERIZADA SOBRE PERFIL METÁLICO EXECUTADO EM FÁBRICA (POR DEMÃO). AF_01/2020_P</t>
  </si>
  <si>
    <t>VIGA METÁLICA EM PERFIL LAMINADO OU SOLDADO EM AÇO ESTRUTURAL, COM CONEXÕES SOLDADAS, INCLUSOS MÃO DE OBRA, TRANSPORTE E IÇAMENTO UTILIZANDO GUINDASTE - FORNECIMENTO E INSTALAÇÃO. AF_01/2020_P</t>
  </si>
  <si>
    <t>14,48</t>
  </si>
  <si>
    <t>PILAR METÁLICO PERFIL LAMINADO/SOLDADO EM AÇO ESTRUTURAL, COM CONEXÕES PARAFUSADAS, INCLUSOS MÃO DE OBRA, TRANSPORTE E IÇAMENTO UTILIZANDO GUINDASTE - FORNECIMENTO E INSTALAÇÃO. AF_01/2020_P</t>
  </si>
  <si>
    <t>PILAR METÁLICO PERFIL LAMINADO OU SOLDADO EM AÇO ESTRUTURAL, COM CONEXÕES SOLDADAS,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</si>
  <si>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</si>
  <si>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15,23</t>
  </si>
  <si>
    <t>CONTRAVENTAMENTO COM CANTONEIRAS DE AÇO, ABAS IGUAIS, COM CONEXÕES SOLDADAS,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</si>
  <si>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</si>
  <si>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</si>
  <si>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</si>
  <si>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GRUA, PARA EDIFÍCIOS DE 6 A 10 PAVIMENTOS - FORNECIMENTO E INSTALAÇÃO. AF_01/2020_P</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</si>
  <si>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</si>
  <si>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</si>
  <si>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</si>
  <si>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</si>
  <si>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</si>
  <si>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</si>
  <si>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IMPERMEABILIZAÇÃO DE PISO COM ARGAMASSA DE CIMENTO E AREIA, COM ADITIVO IMPERMEABILIZANTE, E = 2CM. AF_06/2018</t>
  </si>
  <si>
    <t>34,72</t>
  </si>
  <si>
    <t>ARGAMASSA TRAÇO 1:3 (EM VOLUME DE CIMENTO E AREIA MÉDIA ÚMIDA) PARA CONTRAPISO, PREPARO MECÂNICO COM BETONEIRA 400 L. AF_08/2019</t>
  </si>
  <si>
    <t>529,35</t>
  </si>
  <si>
    <t>IMPERMEABILIZAÇÃO DE PAREDES COM ARGAMASSA DE CIMENTO E AREIA, COM ADITIVO IMPERMEABILIZANTE, E = 2CM. AF_06/2018</t>
  </si>
  <si>
    <t>ARGAMASSA TRAÇO 1:1:6 (EM VOLUME DE CIMENTO, CAL E AREIA MÉDIA ÚMIDA) PARA EMBOÇO/MASSA ÚNICA/ASSENTAMENTO DE ALVENARIA DE VEDAÇÃO, PREPARO MECÂNICO COM BETONEIRA 400 L. AF_08/2019</t>
  </si>
  <si>
    <t>421,30</t>
  </si>
  <si>
    <t>IMPERMEABILIZAÇÃO DE FLOREIRA OU VIGA BALDRAME COM ARGAMASSA DE CIMENTO E AREIA, COM ADITIVO IMPERMEABILIZANTE, E = 2 CM. AF_06/2018</t>
  </si>
  <si>
    <t>31,20</t>
  </si>
  <si>
    <t>IMPERMEABILIZAÇÃO DE SUPERFÍCIE COM ARGAMASSA POLIMÉRICA / MEMBRANA ACRÍLICA, 3 DEMÃOS. AF_06/2018</t>
  </si>
  <si>
    <t>IMPERMEABILIZAÇÃO DE SUPERFÍCIE COM ARGAMASSA POLIMÉRICA / MEMBRANA ACRÍLICA, 4 DEMÃOS, REFORÇADA COM VÉU DE POLIÉSTER (MAV). AF_06/2018</t>
  </si>
  <si>
    <t>38,69</t>
  </si>
  <si>
    <t>16,28</t>
  </si>
  <si>
    <t>TRATAMENTO DE RALO OU PONTO EMERGENTE COM ARGAMASSA POLIMÉRICA / MEMBRANA ACRÍLICA REFORÇADO COM VÉU DE POLIÉSTER (MAV). AF_06/2018</t>
  </si>
  <si>
    <t>TRATAMENTO DE RODAPÉ COM VÉU DE POLIÉSTER. AF_06/2018</t>
  </si>
  <si>
    <t>IMPERMEABILIZAÇÃO DE SUPERFÍCIE COM MANTA ASFÁLTICA, UMA CAMADA, INCLUSIVE APLICAÇÃO DE PRIMER ASFÁLTICO, E=3MM. AF_06/2018</t>
  </si>
  <si>
    <t>92,51</t>
  </si>
  <si>
    <t>IMPERMEABILIZAÇÃO DE SUPERFÍCIE COM MANTA ASFÁLTICA, DUAS CAMADAS, INCLUSIVE APLICAÇÃO DE PRIMER ASFÁLTICO, E=3MM E E=4MM. AF_06/2018</t>
  </si>
  <si>
    <t>174,71</t>
  </si>
  <si>
    <t>IMPERMEABILIZAÇÃO DE SUPERFÍCIE COM MEMBRANA À BASE DE POLIURETANO, 2 DEMÃOS. AF_06/2018</t>
  </si>
  <si>
    <t>100,25</t>
  </si>
  <si>
    <t>89,82</t>
  </si>
  <si>
    <t>IMPERMEABILIZAÇÃO DE SUPERFÍCIE COM MEMBRANA À BASE DE RESINA ACRÍLICA, 3 DEMÃOS. AF_06/2018</t>
  </si>
  <si>
    <t>20,86</t>
  </si>
  <si>
    <t>IMPERMEABILIZAÇÃO DE SUPERFÍCIE COM EMULSÃO ASFÁLTICA, 2 DEMÃOS AF_06/2018</t>
  </si>
  <si>
    <t>PROTEÇÃO MECÂNICA DE SUPERFÍCIE HORIZONTAL COM ARGAMASSA DE CIMENTO E AREIA, TRAÇO 1:3, E=2CM. AF_06/2018</t>
  </si>
  <si>
    <t>ARGAMASSA TRAÇO 1:3 (EM VOLUME DE CIMENTO E AREIA MÉDIA ÚMIDA) PARA CONTRAPISO, PREPARO MANUAL. AF_08/2019</t>
  </si>
  <si>
    <t>625,40</t>
  </si>
  <si>
    <t>PROTEÇÃO MECÂNICA DE SUPERFÍCIE VERTICAL COM ARGAMASSA DE CIMENTO E AREIA, TRAÇO 1:3, E=2CM. AF_06/2018</t>
  </si>
  <si>
    <t>PROTEÇÃO MECÂNICA DE SUPERFICIE HORIZONTAL COM ARGAMASSA DE CIMENTO E AREIA, TRAÇO 1:3, E=3CM. AF_06/2018</t>
  </si>
  <si>
    <t>21,88</t>
  </si>
  <si>
    <t>PROTEÇÃO MECÂNICA DE SUPERFÍCIE VERTICAL COM ARGAMASSA DE CIMENTO E AREIA, TRAÇO 1:3, E=3CM. AF_06/2018</t>
  </si>
  <si>
    <t>PROTEÇÃO MECÂNICA DE SUPERFICIE HORIZONTAL COM ARGAMASSA DE CIMENTO E AREIA, TRAÇO 1:3, E=4CM. AF_06/2018</t>
  </si>
  <si>
    <t>47,98</t>
  </si>
  <si>
    <t>PROTEÇÃO MECÂNICA DE SUPERFÍCIE VERTICAL COM ARGAMASSA DE CIMENTO E AREIA, TRAÇO 1:3, E=4CM. AF_06/2018</t>
  </si>
  <si>
    <t>59,39</t>
  </si>
  <si>
    <t>PROTEÇÃO MECÂNICA DE SUPERFICIE HORIZONTAL COM ARGAMASSA DE CIMENTO E AREIA, TRAÇO 1:3, E=5CM. AF_06/2018</t>
  </si>
  <si>
    <t>PROTEÇÃO MECÂNICA DE SUPERFÍCIE VERTICAL COM ARGAMASSA DE CIMENTO E AREIA, TRAÇO 1:3, E=5CM. AF_06/2018</t>
  </si>
  <si>
    <t>70,58</t>
  </si>
  <si>
    <t>PROTEÇÃO MECÂNICA DE SUPERFICIE HORIZONTAL COM CONCRETO 15 MPA, E=4CM. AF_06/2018</t>
  </si>
  <si>
    <t>35,14</t>
  </si>
  <si>
    <t>20,05</t>
  </si>
  <si>
    <t>PROTEÇÃO MECÂNICA DE SUPERFICIE HORIZONTAL COM CONCRETO 15 MPA, E=5CM. AF_06/2018</t>
  </si>
  <si>
    <t>30,31</t>
  </si>
  <si>
    <t>PROTEÇÃO MECÂNICA DE SUPERFÍCIE VERTICAL COM CONCRETO 15 MPA, E=5CM. AF_06/2018</t>
  </si>
  <si>
    <t>ELETRODUTO FLEXÍVEL CORRUGADO REFORÇADO, PVC, DN 20 MM (1/2"), PARA CIRCUITOS TERMINAIS, INSTALADO EM FORRO - FORNECIMENTO E INSTALAÇÃO. AF_12/2015</t>
  </si>
  <si>
    <t>ELETRODUTO FLEXÍVEL CORRUGADO, PVC, DN 32 MM (1"), PARA CIRCUITOS TERMINAIS, INSTALADO EM FORRO - FORNECIMENTO E INSTALAÇÃO. AF_12/2015</t>
  </si>
  <si>
    <t>ELETRODUTO FLEXÍVEL LISO, PEAD, DN 32 MM (1"), PARA CIRCUITOS TERMINAIS, INSTALADO EM FORRO - FORNECIMENTO E INSTALAÇÃO. AF_12/2015</t>
  </si>
  <si>
    <t>7,59</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</si>
  <si>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</si>
  <si>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</si>
  <si>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PVC, DN 20 MM (1/2"), PARA CIRCUITOS TERMINAIS, INSTALADO EM LAJE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</si>
  <si>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</si>
  <si>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</si>
  <si>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</si>
  <si>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</si>
  <si>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</si>
  <si>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</si>
  <si>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</si>
  <si>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</si>
  <si>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PVC, DN 32 MM (1"),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</si>
  <si>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</si>
  <si>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</si>
  <si>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</si>
  <si>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</si>
  <si>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</si>
  <si>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</si>
  <si>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</si>
  <si>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</si>
  <si>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</si>
  <si>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</si>
  <si>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</si>
  <si>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60 MM (2") - FORNECIMENTO E INSTALAÇÃO. AF_12/2015</t>
  </si>
  <si>
    <t>ELETRODUTO RÍGIDO ROSCÁVEL, PVC, DN 85 MM (3") - FORNECIMENTO E INSTALAÇÃO. AF_12/2015</t>
  </si>
  <si>
    <t>31,34</t>
  </si>
  <si>
    <t>ELETRODUTO RÍGIDO ROSCÁVEL, PVC, DN 110 MM (4") - FORNECIMENTO E INSTALAÇÃO. AF_12/2015</t>
  </si>
  <si>
    <t>42,36</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</si>
  <si>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</si>
  <si>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</si>
  <si>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</si>
  <si>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</si>
  <si>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</si>
  <si>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</si>
  <si>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</si>
  <si>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</si>
  <si>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</si>
  <si>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ELETRODUTO DE AÇO GALVANIZADO, CLASSE SEMI PESADO, DN 32 MM (1 1/4), APARENTE, INSTALADO EM TETO - FORNECIMENTO E INSTALAÇÃO. AF_11/2016_P</t>
  </si>
  <si>
    <t>38,30</t>
  </si>
  <si>
    <t>LUVA DE EMENDA PARA ELETRODUTO, AÇO GALVANIZADO, DN 32 MM (1 1/4''), APARENTE, INSTALADA EM TETO - FORNECIMENTO E INSTALAÇÃO. AF_11/2016_P</t>
  </si>
  <si>
    <t>ELETRODUTO DE AÇO GALVANIZADO, CLASSE SEMI PESADO, DN 40 MM (1 1/2 ), APARENTE, INSTALADO EM TETO - FORNECIMENTO E INSTALAÇÃO. AF_11/2016_P</t>
  </si>
  <si>
    <t>LUVA DE EMENDA PARA ELETRODUTO, AÇO GALVANIZADO, DN 40 MM (1 1/2''), APARENTE, INSTALADA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</si>
  <si>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</si>
  <si>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</si>
  <si>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27,07</t>
  </si>
  <si>
    <t>ELETRODUTO DE AÇO GALVANIZADO, CLASSE SEMI PESADO, DN 32 MM (1 1/4), APARENTE, INSTALADO EM PAREDE - FORNECIMENTO E INSTALAÇÃO. AF_11/2016_P</t>
  </si>
  <si>
    <t>LUVA DE EMENDA PARA ELETRODUTO, AÇO GALVANIZADO, DN 32 MM (1 1/4''), APARENTE, INSTALADA EM PAREDE - FORNECIMENTO E INSTALAÇÃO. AF_11/2016_P</t>
  </si>
  <si>
    <t>ELETRODUTO DE AÇO GALVANIZADO, CLASSE SEMI PESADO, DN 40 MM (1 1/2  ), APARENTE, INSTALADO EM PAREDE - FORNECIMENTO E INSTALAÇÃO. AF_11/2016_P</t>
  </si>
  <si>
    <t>45,06</t>
  </si>
  <si>
    <t>5,16</t>
  </si>
  <si>
    <t>LUVA DE EMENDA PARA ELETRODUTO, AÇO GALVANIZADO, DN 40 MM (1 1/2''), APARENTE, INSTALADA EM PAREDE - FORNECIMENTO E INSTALAÇÃO. AF_11/2016_P</t>
  </si>
  <si>
    <t>ELETRODUTO FLEXÍVEL CORRUGADO, PEAD, DN 50 (1 ½)  - FORNECIMENTO E INSTALAÇÃO. AF_04/2016</t>
  </si>
  <si>
    <t>ELETRODUTO FLEXÍVEL CORRUGADO, PEAD, DN 63 (2")  - FORNECIMENTO E INSTALAÇÃO. AF_04/2016</t>
  </si>
  <si>
    <t>LUVA PARA ELETRODUTO, PVC, ROSCÁVEL, DN 20 MM (1/2"),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</si>
  <si>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</si>
  <si>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</si>
  <si>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</si>
  <si>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</si>
  <si>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</si>
  <si>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</si>
  <si>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</si>
  <si>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</si>
  <si>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</si>
  <si>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</si>
  <si>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</si>
  <si>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180 GRAUS PARA ELETRODUTO, PVC, ROSCÁVEL, DN 25 MM (3/4"), PARA CIRCUITOS TERMINAIS, INSTALADA EM FORRO - FORNECIMENTO E INSTALAÇÃO. AF_12/2015</t>
  </si>
  <si>
    <t>CURVA 180 GRAUS PARA ELETRODUTO, PVC, ROSCÁVEL, DN 32 MM (1"), PARA CIRCUITOS TERMINAIS, INSTALADA EM FORRO - FORNECIMENTO E INSTALAÇÃO. AF_12/2015</t>
  </si>
  <si>
    <t>11,96</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</si>
  <si>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</si>
  <si>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</si>
  <si>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</si>
  <si>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</si>
  <si>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</si>
  <si>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</si>
  <si>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</si>
  <si>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11,63</t>
  </si>
  <si>
    <t>CURVA 180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</si>
  <si>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</si>
  <si>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</si>
  <si>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</si>
  <si>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</si>
  <si>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</si>
  <si>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</si>
  <si>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180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</si>
  <si>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</si>
  <si>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</si>
  <si>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</si>
  <si>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</si>
  <si>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</si>
  <si>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</si>
  <si>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</si>
  <si>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</si>
  <si>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</si>
  <si>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</si>
  <si>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34,95</t>
  </si>
  <si>
    <t>CURVA 90 GRAUS PARA ELETRODUTO, PVC, ROSCÁVEL, DN 85 MM (3") - FORNECIMENTO E INSTALAÇÃO. AF_12/2015</t>
  </si>
  <si>
    <t>36,58</t>
  </si>
  <si>
    <t>CURVA 90 GRAUS PARA ELETRODUTO, PVC, ROSCÁVEL, DN 110 MM (4") - FORNECIMENTO E INSTALAÇÃO. AF_12/2015</t>
  </si>
  <si>
    <t>60,86</t>
  </si>
  <si>
    <t>11,69</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</si>
  <si>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</si>
  <si>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</si>
  <si>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</si>
  <si>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</si>
  <si>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</si>
  <si>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</si>
  <si>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</si>
  <si>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CABO DE COBRE FLEXÍVEL ISOLADO, 1,5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</si>
  <si>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</si>
  <si>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</si>
  <si>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</si>
  <si>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</si>
  <si>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</si>
  <si>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23,76</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</si>
  <si>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</si>
  <si>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</si>
  <si>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25 MM², ANTI-CHAMA 450/750 V, PARA DISTRIBUIÇÃO - FORNECIMENTO E INSTALAÇÃO. AF_12/2015</t>
  </si>
  <si>
    <t>27,34</t>
  </si>
  <si>
    <t>28,10</t>
  </si>
  <si>
    <t>CABO DE COBRE FLEXÍVEL ISOLADO, 35 MM², ANTI-CHAMA 450/750 V, PARA DISTRIBUIÇÃO - FORNECIMENTO E INSTALAÇÃO. AF_12/2015</t>
  </si>
  <si>
    <t>38,22</t>
  </si>
  <si>
    <t>CABO DE COBRE FLEXÍVEL ISOLADO, 50 MM², ANTI-CHAMA 450/750 V, PARA DISTRIBUIÇÃO - FORNECIMENTO E INSTALAÇÃO. AF_12/2015</t>
  </si>
  <si>
    <t>CABO DE COBRE FLEXÍVEL ISOLADO, 70 MM², ANTI-CHAMA 450/750 V, PARA DISTRIBUIÇÃO - FORNECIMENTO E INSTALAÇÃO. AF_12/2015</t>
  </si>
  <si>
    <t>75,09</t>
  </si>
  <si>
    <t>74,21</t>
  </si>
  <si>
    <t>CABO DE COBRE FLEXÍVEL ISOLADO, 95 MM², ANTI-CHAMA 450/750 V, PARA DISTRIBUIÇÃO - FORNECIMENTO E INSTALAÇÃO. AF_12/2015</t>
  </si>
  <si>
    <t>98,12</t>
  </si>
  <si>
    <t>98,19</t>
  </si>
  <si>
    <t>CABO DE COBRE FLEXÍVEL ISOLADO, 120 MM², ANTI-CHAMA 450/750 V, PARA DISTRIBUIÇÃO - FORNECIMENTO E INSTALAÇÃO. AF_12/2015</t>
  </si>
  <si>
    <t>126,06</t>
  </si>
  <si>
    <t>CABO DE COBRE FLEXÍVEL ISOLADO, 120 MM², ANTI-CHAMA 0,6/1,0 KV, PARA DISTRIBUIÇÃO - FORNECIMENTO E INSTALAÇÃO. AF_12/2015</t>
  </si>
  <si>
    <t>127,33</t>
  </si>
  <si>
    <t>CABO DE COBRE FLEXÍVEL ISOLADO, 150 MM², ANTI-CHAMA 450/750 V, PARA DISTRIBUIÇÃO - FORNECIMENTO E INSTALAÇÃO. AF_12/2015</t>
  </si>
  <si>
    <t>157,02</t>
  </si>
  <si>
    <t>CABO DE COBRE FLEXÍVEL ISOLADO, 150 MM², ANTI-CHAMA 0,6/1,0 KV, PARA DISTRIBUIÇÃO - FORNECIMENTO E INSTALAÇÃO. AF_12/2015</t>
  </si>
  <si>
    <t>157,47</t>
  </si>
  <si>
    <t>CABO DE COBRE FLEXÍVEL ISOLADO, 185 MM², ANTI-CHAMA 450/750 V, PARA DISTRIBUIÇÃO - FORNECIMENTO E INSTALAÇÃO. AF_12/2015</t>
  </si>
  <si>
    <t>190,90</t>
  </si>
  <si>
    <t>192,78</t>
  </si>
  <si>
    <t>187,57</t>
  </si>
  <si>
    <t>CABO DE COBRE FLEXÍVEL ISOLADO, 240 MM², ANTI-CHAMA 450/750 V, PARA DISTRIBUIÇÃO - FORNECIMENTO E INSTALAÇÃO. AF_12/2015</t>
  </si>
  <si>
    <t>251,77</t>
  </si>
  <si>
    <t>CABO DE COBRE FLEXÍVEL ISOLADO, 240 MM², ANTI-CHAMA 0,6/1,0 KV, PARA DISTRIBUIÇÃO - FORNECIMENTO E INSTALAÇÃO. AF_12/2015</t>
  </si>
  <si>
    <t>253,34</t>
  </si>
  <si>
    <t>CABO DE COBRE RÍGIDO ISOLADO, 300 MM², ANTI-CHAMA 450/750 V, PARA DISTRIBUIÇÃO - FORNECIMENTO E INSTALAÇÃO. AF_12/2015</t>
  </si>
  <si>
    <t>307,70</t>
  </si>
  <si>
    <t>CABO DE COBRE FLEXÍVEL ISOLADO, 300 MM², ANTI-CHAMA 0,6/1,0 KV, PARA DISTRIBUIÇÃO - FORNECIMENTO E INSTALAÇÃO. AF_12/2015</t>
  </si>
  <si>
    <t>316,45</t>
  </si>
  <si>
    <t>CABO DE COBRE ISOLADO, 10 MM², ANTI-CHAMA 450/750 V, INSTALADO EM ELETROCALHA OU PERFILADO - FORNECIMENTO E INSTALAÇÃO. AF_10/2020</t>
  </si>
  <si>
    <t>CABO DE COBRE ISOLADO, 10 MM², ANTI-CHAMA 0,6/1 KV, INSTALADO EM ELETROCALHA OU PERFILADO - FORNECIMENTO E INSTALAÇÃO. AF_10/2020</t>
  </si>
  <si>
    <t>CABO DE COBRE ISOLADO, 16 MM², ANTI-CHAMA 450/750 V, INSTALADO EM ELETROCALHA OU PERFILADO - FORNECIMENTO E INSTALAÇÃO. AF_10/2020</t>
  </si>
  <si>
    <t>CABO DE COBRE ISOLADO, 16 MM², ANTI-CHAMA 0,6/1 KV, INSTALADO EM ELETROCALHA OU PERFILADO - FORNECIMENTO E INSTALAÇÃO. AF_10/2020</t>
  </si>
  <si>
    <t>CABO DE COBRE ISOLADO, 25 MM², ANTI-CHAMA 450/750 V, INSTALADO EM ELETROCALHA OU PERFILADO - FORNECIMENTO E INSTALAÇÃO. AF_10/2020</t>
  </si>
  <si>
    <t>CABO DE COBRE ISOLADO, 25 MM², ANTI-CHAMA 0,6/1 KV, INSTALADO EM ELETROCALHA OU PERFILADO - FORNECIMENTO E INSTALAÇÃO. AF_10/2020</t>
  </si>
  <si>
    <t>CAIXA OCTOGONAL 4" X 4", PVC, INSTALADA EM LAJE - FORNECIMENTO E INSTALAÇÃO. AF_12/2015</t>
  </si>
  <si>
    <t>12,94</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</si>
  <si>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</si>
  <si>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</si>
  <si>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</si>
  <si>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</si>
  <si>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</si>
  <si>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</si>
  <si>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</si>
  <si>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4" ALTA (2,00 M DO PISO), METÁLICA, INSTALADA EM PAREDE - FORNECIMENTO E INSTALAÇÃO. AF_12/2015</t>
  </si>
  <si>
    <t>23,42</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</si>
  <si>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</si>
  <si>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</si>
  <si>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</si>
  <si>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21,15</t>
  </si>
  <si>
    <t>CONDULETE DE ALUMÍNIO, TIPO C, PARA ELETRODUTO DE AÇO GALVANIZADO DN 20 MM (3/4''), APARENTE - FORNECIMENTO E INSTALAÇÃO. AF_11/2016_P</t>
  </si>
  <si>
    <t>21,73</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</si>
  <si>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</si>
  <si>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</si>
  <si>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24,30</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</si>
  <si>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</si>
  <si>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</si>
  <si>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</si>
  <si>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</si>
  <si>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</si>
  <si>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</si>
  <si>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35,06</t>
  </si>
  <si>
    <t>24,52</t>
  </si>
  <si>
    <t>7,81</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</si>
  <si>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</si>
  <si>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</si>
  <si>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31,44</t>
  </si>
  <si>
    <t>CONDULETE DE ALUMÍNIO, TIPO T, PARA ELETRODUTO DE AÇO GALVANIZADO DN 32 MM (1 1/4''), APARENTE - FORNECIMENTO E INSTALAÇÃO. AF_11/2016_P</t>
  </si>
  <si>
    <t>29,49</t>
  </si>
  <si>
    <t>CONDULETE DE ALUMÍNIO, TIPO X, PARA ELETRODUTO DE AÇO GALVANIZADO DN 25 MM (1''), APARENTE - FORNECIMENTO E INSTALAÇÃO. AF_11/2016_P</t>
  </si>
  <si>
    <t>13,29</t>
  </si>
  <si>
    <t>44,70</t>
  </si>
  <si>
    <t>CONDULETE DE PVC, TIPO B, PARA ELETRODUTO DE PVC SOLDÁVEL DN 20 MM (1/2''),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</si>
  <si>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</si>
  <si>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</si>
  <si>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</si>
  <si>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</si>
  <si>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</si>
  <si>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11,92</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</si>
  <si>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</si>
  <si>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</si>
  <si>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</si>
  <si>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</si>
  <si>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</si>
  <si>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25,37</t>
  </si>
  <si>
    <t>CONDULETE DE PVC, TIPO X, PARA ELETRODUTO DE PVC SOLDÁVEL DN 25 MM (3/4''), APARENTE - FORNECIMENTO E INSTALAÇÃO. AF_11/2016</t>
  </si>
  <si>
    <t>CONDULETE DE PVC, TIPO X, PARA ELETRODUTO DE PVC SOLDÁVEL DN 32 MM (1''), APARENTE - FORNECIMENTO E INSTALAÇÃO. AF_11/2016</t>
  </si>
  <si>
    <t>CAIXA ENTERRADA ELÉTRICA RETANGULAR, EM CONCRETO PRÉ-MOLDADO, FUNDO COM BRITA, DIMENSÕES INTERNAS: 0,3X0,3X0,3 M. AF_12/2020</t>
  </si>
  <si>
    <t>113,40</t>
  </si>
  <si>
    <t>PREPARO DE FUNDO DE VALA COM LARGURA MENOR QUE 1,5 M, COM CAMADA DE BRITA, LANÇAMENTO MANUAL. AF_08/2020</t>
  </si>
  <si>
    <t>CAIXA ENTERRADA ELÉTRICA RETANGULAR, EM CONCRETO PRÉ-MOLDADO, FUNDO COM BRITA, DIMENSÕES INTERNAS: 0,4X0,4X0,4 M. AF_12/2020</t>
  </si>
  <si>
    <t>178,50</t>
  </si>
  <si>
    <t>CAIXA ENTERRADA ELÉTRICA RETANGULAR, EM CONCRETO PRÉ-MOLDADO, FUNDO COM BRITA, DIMENSÕES INTERNAS: 0,6X0,6X0,5 M. AF_12/2020</t>
  </si>
  <si>
    <t>344,49</t>
  </si>
  <si>
    <t>PREPARO DE FUNDO DE VALA COM LARGURA MENOR QUE 1,5 M, COM CAMADA DE BRITA, LANÇAMENTO MECANIZADO. AF_08/2020</t>
  </si>
  <si>
    <t>176,72</t>
  </si>
  <si>
    <t>CAIXA ENTERRADA ELÉTRICA RETANGULAR, EM CONCRETO PRÉ-MOLDADO, FUNDO COM BRITA, DIMENSÕES INTERNAS: 0,8X0,8X0,5 M. AF_12/2020</t>
  </si>
  <si>
    <t>676,82</t>
  </si>
  <si>
    <t>CAIXA ENTERRADA ELÉTRICA RETANGULAR, EM CONCRETO PRÉ-MOLDADO, FUNDO COM BRITA, DIMENSÕES INTERNAS: 1X1X0,5 M. AF_12/2020</t>
  </si>
  <si>
    <t>1.049,97</t>
  </si>
  <si>
    <t>CAIXA ENTERRADA ELÉTRICA RETANGULAR, EM ALVENARIA COM TIJOLOS CERÂMICOS MACIÇOS, FUNDO COM BRITA, DIMENSÕES INTERNAS: 0,4X0,4X0,4 M. AF_12/2020</t>
  </si>
  <si>
    <t>233,05</t>
  </si>
  <si>
    <t>64,23</t>
  </si>
  <si>
    <t>45,07</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</si>
  <si>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</si>
  <si>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</si>
  <si>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610,32</t>
  </si>
  <si>
    <t>CAIXA ENTERRADA ELÉTRICA RETANGULAR, EM ALVENARIA COM TIJOLOS CERÂMICOS MACIÇOS, FUNDO COM BRITA, DIMENSÕES INTERNAS: 1X1X0,6 M. AF_12/2020</t>
  </si>
  <si>
    <t>719,79</t>
  </si>
  <si>
    <t>CAIXA ENTERRADA ELÉTRICA RETANGULAR, EM ALVENARIA COM BLOCOS DE CONCRETO, FUNDO COM BRITA, DIMENSÕES INTERNAS: 0,4X0,4X0,4 M. AF_12/2020</t>
  </si>
  <si>
    <t>157,08</t>
  </si>
  <si>
    <t>CAIXA ENTERRADA ELÉTRICA RETANGULAR, EM ALVENARIA COM BLOCOS DE CONCRETO, FUNDO COM BRITA, DIMENSÕES INTERNAS: 0,6X0,6X0,6 M. AF_12/2020</t>
  </si>
  <si>
    <t>296,12</t>
  </si>
  <si>
    <t>54,99</t>
  </si>
  <si>
    <t>CAIXA ENTERRADA ELÉTRICA RETANGULAR, EM ALVENARIA COM BLOCOS DE CONCRETO, FUNDO COM BRITA, DIMENSÕES INTERNAS: 0,8X0,8X0,6 M. AF_12/2020</t>
  </si>
  <si>
    <t>405,47</t>
  </si>
  <si>
    <t>33,07</t>
  </si>
  <si>
    <t>CAIXA ENTERRADA ELÉTRICA RETANGULAR, EM ALVENARIA COM BLOCOS DE CONCRETO, FUNDO COM BRITA, DIMENSÕES INTERNAS: 1X1X0,6 M. AF_12/2020</t>
  </si>
  <si>
    <t>471,56</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</si>
  <si>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</si>
  <si>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</si>
  <si>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</si>
  <si>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</si>
  <si>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DIN, CORRENTE NOMINAL DE 16A - FORNECIMENTO E INSTALAÇÃO. AF_10/2020</t>
  </si>
  <si>
    <t>55,57</t>
  </si>
  <si>
    <t>57,25</t>
  </si>
  <si>
    <t>59,26</t>
  </si>
  <si>
    <t>DISJUNTOR BIPOLAR TIPO DIN, CORRENTE NOMINAL DE 40A - FORNECIMENTO E INSTALAÇÃO. AF_10/2020</t>
  </si>
  <si>
    <t>DISJUNTOR BIPOLAR TIPO DIN, CORRENTE NOMINAL DE 50A - FORNECIMENTO E INSTALAÇÃO. AF_10/2020</t>
  </si>
  <si>
    <t>65,52</t>
  </si>
  <si>
    <t>56,20</t>
  </si>
  <si>
    <t>DISJUNTOR TRIPOLAR TIPO DIN, CORRENTE NOMINAL DE 10A - FORNECIMENTO E INSTALAÇÃO. AF_10/2020</t>
  </si>
  <si>
    <t>68,16</t>
  </si>
  <si>
    <t>DISJUNTOR TRIPOLAR TIPO DIN, CORRENTE NOMINAL DE 16A - FORNECIMENTO E INSTALAÇÃO. AF_10/2020</t>
  </si>
  <si>
    <t>69,36</t>
  </si>
  <si>
    <t>DISJUNTOR TRIPOLAR TIPO DIN, CORRENTE NOMINAL DE 20A - FORNECIMENTO E INSTALAÇÃO. AF_10/2020</t>
  </si>
  <si>
    <t>71,89</t>
  </si>
  <si>
    <t>DISJUNTOR TRIPOLAR TIPO DIN, CORRENTE NOMINAL DE 25A - FORNECIMENTO E INSTALAÇÃO. AF_10/2020</t>
  </si>
  <si>
    <t>74,90</t>
  </si>
  <si>
    <t>DISJUNTOR TRIPOLAR TIPO DIN, CORRENTE NOMINAL DE 50A - FORNECIMENTO E INSTALAÇÃO. AF_10/2020</t>
  </si>
  <si>
    <t>85,48</t>
  </si>
  <si>
    <t>7,94</t>
  </si>
  <si>
    <t>QUADRO DE MEDIÇÃO GERAL DE ENERGIA COM 8 MEDIDORES - FORNECIMENTO E INSTALAÇÃO. AF_10/2020</t>
  </si>
  <si>
    <t>2.597,37</t>
  </si>
  <si>
    <t>QUADRO DE MEDIÇÃO GERAL DE ENERGIA COM 12 MEDIDORES - FORNECIMENTO E INSTALAÇÃO. AF_10/2020</t>
  </si>
  <si>
    <t>5.011,68</t>
  </si>
  <si>
    <t>QUADRO DE MEDIÇÃO GERAL DE ENERGIA COM 16 MEDIDORES - FORNECIMENTO E INSTALAÇÃO. AF_10/2020</t>
  </si>
  <si>
    <t>6.682,24</t>
  </si>
  <si>
    <t>QUADRO DE MEDIÇÃO GERAL DE ENERGIA PARA BARRAMENTO BLINDADO COM 4 MEDIDORES - FORNECIMENTO E INSTALAÇÃO. AF_10/2020</t>
  </si>
  <si>
    <t>1.917,35</t>
  </si>
  <si>
    <t>507,02</t>
  </si>
  <si>
    <t>8,54</t>
  </si>
  <si>
    <t>QUADRO DE DISTRIBUIÇÃO DE ENERGIA EM PVC, DE EMBUTIR, SEM BARRAMENTO, PARA 3 DISJUNTORES - FORNECIMENTO E INSTALAÇÃO. AF_10/2020</t>
  </si>
  <si>
    <t>39,51</t>
  </si>
  <si>
    <t>QUADRO DE DISTRIBUIÇÃO DE ENERGIA EM CHAPA DE AÇO GALVANIZADO, DE SOBREPOR, COM BARRAMENTO TRIFÁSICO, PARA 18 DISJUNTORES DIN 100A - FORNECIMENTO E INSTALAÇÃO. AF_10/2020</t>
  </si>
  <si>
    <t>545,84</t>
  </si>
  <si>
    <t>37,57</t>
  </si>
  <si>
    <t>QUADRO DE DISTRIBUIÇÃO DE ENERGIA EM CHAPA DE AÇO GALVANIZADO, DE EMBUTIR, COM BARRAMENTO TRIFÁSICO, PARA 24 DISJUNTORES DIN 100A - FORNECIMENTO E INSTALAÇÃO. AF_10/2020</t>
  </si>
  <si>
    <t>588,48</t>
  </si>
  <si>
    <t>QUADRO DE DISTRIBUIÇÃO DE ENERGIA EM CHAPA DE AÇO GALVANIZADO, DE EMBUTIR, COM BARRAMENTO TRIFÁSICO, PARA 30 DISJUNTORES DIN 150A - FORNECIMENTO E INSTALAÇÃO. AF_10/2020</t>
  </si>
  <si>
    <t>676,90</t>
  </si>
  <si>
    <t>QUADRO DE DISTRIBUIÇÃO DE ENERGIA EM CHAPA DE AÇO GALVANIZADO, DE EMBUTIR, COM BARRAMENTO TRIFÁSICO, PARA 40 DISJUNTORES DIN 100A - FORNECIMENTO E INSTALAÇÃO. AF_10/2020</t>
  </si>
  <si>
    <t>979,14</t>
  </si>
  <si>
    <t>QUADRO DE DISTRIBUIÇÃO DE ENERGIA EM CHAPA DE AÇO GALVANIZADO, DE EMBUTIR, COM BARRAMENTO TRIFÁSICO, PARA 30 DISJUNTORES DIN 225A - FORNECIMENTO E INSTALAÇÃO. AF_10/2020</t>
  </si>
  <si>
    <t>1.395,72</t>
  </si>
  <si>
    <t>QUADRO DE DISTRIBUIÇÃO DE ENERGIA EM CHAPA DE AÇO GALVANIZADO, DE EMBUTIR, COM BARRAMENTO TRIFÁSICO, PARA 18 DISJUNTORES DIN 100A - FORNECIMENTO E INSTALAÇÃO. AF_10/2020</t>
  </si>
  <si>
    <t>560,62</t>
  </si>
  <si>
    <t>DISJUNTOR MONOPOLAR TIPO NEMA, CORRENTE NOMINAL DE 10 ATÉ 30A - FORNECIMENTO E INSTALAÇÃO. AF_10/2020</t>
  </si>
  <si>
    <t>DISJUNTOR BIPOLAR TIPO NEMA, CORRENTE NOMINAL DE 10 ATÉ 50A - FORNECIMENTO E INSTALAÇÃO. AF_10/2020</t>
  </si>
  <si>
    <t>68,24</t>
  </si>
  <si>
    <t>DISJUNTOR TRIPOLAR TIPO NEMA, CORRENTE NOMINAL DE 10 ATÉ 50A - FORNECIMENTO E INSTALAÇÃO. AF_10/2020</t>
  </si>
  <si>
    <t>86,73</t>
  </si>
  <si>
    <t>DISJUNTOR TRIPOLAR TIPO NEMA, CORRENTE NOMINAL DE 60 ATÉ 100A - FORNECIMENTO E INSTALAÇÃO. AF_10/2020</t>
  </si>
  <si>
    <t>140,67</t>
  </si>
  <si>
    <t>DISJUNTOR TERMOMAGNÉTICO TRIPOLAR , CORRENTE NOMINAL DE 125A - FORNECIMENTO E INSTALAÇÃO. AF_10/2020</t>
  </si>
  <si>
    <t>395,86</t>
  </si>
  <si>
    <t>DISJUNTOR TERMOMAGNÉTICO TRIPOLAR , CORRENTE NOMINAL DE 200A - FORNECIMENTO E INSTALAÇÃO. AF_10/2020</t>
  </si>
  <si>
    <t>604,22</t>
  </si>
  <si>
    <t>DISJUNTOR TERMOMAGNÉTICO TRIPOLAR , CORRENTE NOMINAL DE 250A - FORNECIMENTO E INSTALAÇÃO. AF_10/2020</t>
  </si>
  <si>
    <t>977,67</t>
  </si>
  <si>
    <t>DISJUNTOR TERMOMAGNÉTICO TRIPOLAR , CORRENTE NOMINAL DE 400A - FORNECIMENTO E INSTALAÇÃO. AF_10/2020</t>
  </si>
  <si>
    <t>1.316,51</t>
  </si>
  <si>
    <t>DISJUNTOR TERMOMAGNÉTICO TRIPOLAR , CORRENTE NOMINAL DE 600A - FORNECIMENTO E INSTALAÇÃO. AF_10/2020</t>
  </si>
  <si>
    <t>2.122,49</t>
  </si>
  <si>
    <t>DISJUNTOR BAIXA TENSÃO TRIPOLAR A SECO  800A/600V - FORNECIMENTO E INSTALAÇÃO. AF_10/2020</t>
  </si>
  <si>
    <t>4.456,97</t>
  </si>
  <si>
    <t>CONTATOR TRIPOLAR I NOMINAL 12A - FORNECIMENTO E INSTALAÇÃO. AF_10/2020</t>
  </si>
  <si>
    <t>142,07</t>
  </si>
  <si>
    <t>CONTATOR TRIPOLAR I NOMINAL 22A - FORNECIMENTO E INSTALAÇÃO. AF_10/2020</t>
  </si>
  <si>
    <t>175,15</t>
  </si>
  <si>
    <t>CONTATOR TRIPOLAR I NOMINAL 38A - FORNECIMENTO E INSTALAÇÃO. AF_10/2020</t>
  </si>
  <si>
    <t>366,03</t>
  </si>
  <si>
    <t>CONTATOR TRIPOLAR I NOMIMAL 95A - FORNECIMENTO E INSTALAÇÃO. AF_10/2020</t>
  </si>
  <si>
    <t>1.359,01</t>
  </si>
  <si>
    <t>CAIXA DE PROTEÇÃO PARA MEDIDOR MONOFÁSICO DE EMBUTIR - FORNECIMENTO E INSTALAÇÃO. AF_10/2020</t>
  </si>
  <si>
    <t>QUADRO DE MEDIÇÃO GERAL DE ENERGIA PARA 1 MEDIDOR DE SOBREPOR - FORNECIMENTO E INSTALAÇÃO. AF_10/2020</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</si>
  <si>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</si>
  <si>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</si>
  <si>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</si>
  <si>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</si>
  <si>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</si>
  <si>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</si>
  <si>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PARALELO (1 MÓDULO), 10A/250V, SEM SUPORTE E SEM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</si>
  <si>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</si>
  <si>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</si>
  <si>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34,55</t>
  </si>
  <si>
    <t>INTERRUPTOR SIMPLES (2 MÓDULOS), 10A/250V, SEM SUPORTE E SEM PLACA - FORNECIMENTO E INSTALAÇÃO. AF_12/2015</t>
  </si>
  <si>
    <t>24,17</t>
  </si>
  <si>
    <t>INTERRUPTOR PARALELO (2 MÓDULOS), 10A/250V, SEM SUPORTE E SEM PLACA - FORNECIMENTO E INSTALAÇÃO. AF_12/2015</t>
  </si>
  <si>
    <t>33,02</t>
  </si>
  <si>
    <t>INTERRUPTOR SIMPLES (1 MÓDULO) COM INTERRUPTOR PARALELO (2 MÓDULOS), 10A/250V, SEM SUPORTE E SEM PLACA - FORNECIMENTO E INSTALAÇÃO. AF_12/2015</t>
  </si>
  <si>
    <t>26,38</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</si>
  <si>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</si>
  <si>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</si>
  <si>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45,67</t>
  </si>
  <si>
    <t>INTERRUPTOR SIMPLES (3 MÓDULOS), 10A/250V, SEM SUPORTE E SEM PLACA - FORNECIMENTO E INSTALAÇÃO. AF_12/2015</t>
  </si>
  <si>
    <t>35,29</t>
  </si>
  <si>
    <t>INTERRUPTOR PARALELO (3 MÓDULOS), 10A/250V, SEM SUPORTE E SEM PLACA - FORNECIMENTO E INSTALAÇÃO. AF_12/2015</t>
  </si>
  <si>
    <t>48,54</t>
  </si>
  <si>
    <t>INTERRUPTOR PARALELO (3 MÓDULOS), 10A/250V, INCLUINDO SUPORTE E PLACA - FORNECIMENTO E INSTALAÇÃO. AF_12/2015</t>
  </si>
  <si>
    <t>54,52</t>
  </si>
  <si>
    <t>INTERRUPTOR SIMPLES (3 MÓDULOS) COM INTERRUPTOR PARALELO (1 MÓDULO), 10A/250V, SEM SUPORTE E SEM PLACA - FORNECIMENTO E INSTALAÇÃO. AF_12/2015</t>
  </si>
  <si>
    <t>51,04</t>
  </si>
  <si>
    <t>INTERRUPTOR SIMPLES (3 MÓDULOS) COM INTERRUPTOR PARALELO (1 MÓDULO), 10A/250V, INCLUINDO SUPORTE E PLACA - FORNECIMENTO E INSTALAÇÃO. AF_12/2015</t>
  </si>
  <si>
    <t>60,78</t>
  </si>
  <si>
    <t>INTERRUPTOR SIMPLES (2 MÓDULOS) COM INTERRUPTOR PARALELO (2 MÓDULOS), 10A/250V, SEM SUPORTE E SEM PLACA - FORNECIMENTO E INSTALAÇÃO. AF_12/2015</t>
  </si>
  <si>
    <t>55,48</t>
  </si>
  <si>
    <t>INTERRUPTOR SIMPLES (2 MÓDULOS) COM INTERRUPTOR PARALELO (2 MÓDULOS), 10A/250V, INCLUINDO SUPORTE E PLACA - FORNECIMENTO E INSTALAÇÃO. AF_12/2015</t>
  </si>
  <si>
    <t>INTERRUPTOR SIMPLES (4 MÓDULOS), 10A/250V, SEM SUPORTE E SEM PLACA - FORNECIMENTO E INSTALAÇÃO. AF_12/2015</t>
  </si>
  <si>
    <t>28,69</t>
  </si>
  <si>
    <t>23,16</t>
  </si>
  <si>
    <t>INTERRUPTOR SIMPLES (4 MÓDULOS), 10A/250V, INCLUINDO SUPORTE E PLACA - FORNECIMENTO E INSTALAÇÃO. AF_12/2015</t>
  </si>
  <si>
    <t>56,34</t>
  </si>
  <si>
    <t>INTERRUPTOR SIMPLES (6 MÓDULOS), 10A/250V, SEM SUPORTE E SEM PLACA - FORNECIMENTO E INSTALAÇÃO. AF_12/2015</t>
  </si>
  <si>
    <t>34,74</t>
  </si>
  <si>
    <t>INTERRUPTOR SIMPLES (6 MÓDULOS), 10A/250V, INCLUINDO SUPORTE E PLACA - FORNECIMENTO E INSTALAÇÃO. AF_12/2015</t>
  </si>
  <si>
    <t>INTERRUPTOR INTERMEDIÁRIO (1 MÓDULO), 10A/250V, SEM SUPORTE E SEM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</si>
  <si>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</si>
  <si>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</si>
  <si>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</si>
  <si>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71,76</t>
  </si>
  <si>
    <t>DIMMER ROTATIVO (1 MÓDULO), 220V/600W, INCLUINDO SUPORTE E PLACA - FORNECIMENTO E INSTALAÇÃO. AF_09/2017</t>
  </si>
  <si>
    <t>77,74</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</si>
  <si>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</si>
  <si>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</si>
  <si>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</si>
  <si>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</si>
  <si>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</si>
  <si>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</si>
  <si>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</si>
  <si>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</si>
  <si>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</si>
  <si>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</si>
  <si>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</si>
  <si>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</si>
  <si>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</si>
  <si>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</si>
  <si>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MÉDIA DE EMBUTIR (2 MÓDULOS), 2P+T 10 A, SEM SUPORTE E SEM PLACA - FORNECIMENTO E INSTALAÇÃO. AF_12/2015</t>
  </si>
  <si>
    <t>31,10</t>
  </si>
  <si>
    <t>TOMADA MÉDIA DE EMBUTIR (2 MÓDULOS), 2P+T 20 A, SEM SUPORTE E SEM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</si>
  <si>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</si>
  <si>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</si>
  <si>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20 A, INCLUINDO SUPORTE E PLACA - FORNECIMENTO E INSTALAÇÃO. AF_12/2015</t>
  </si>
  <si>
    <t>36,04</t>
  </si>
  <si>
    <t>TOMADA MÉDIA DE EMBUTIR (3 MÓDULOS), 2P+T 10 A, SEM SUPORTE E SEM PLACA - FORNECIMENTO E INSTALAÇÃO. AF_12/2015</t>
  </si>
  <si>
    <t>TOMADA MÉDIA DE EMBUTIR (3 MÓDULOS), 2P+T 20 A, SEM SUPORTE E SEM PLACA - FORNECIMENTO E INSTALAÇÃO. AF_12/2015</t>
  </si>
  <si>
    <t>51,18</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</si>
  <si>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</si>
  <si>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</si>
  <si>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</si>
  <si>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</si>
  <si>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</si>
  <si>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44,57</t>
  </si>
  <si>
    <t>TOMADA BAIXA DE EMBUTIR (3 MÓDULOS), 2P+T 20 A, INCLUINDO SUPORTE E PLACA - FORNECIMENTO E INSTALAÇÃO. AF_12/2015</t>
  </si>
  <si>
    <t>50,09</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</si>
  <si>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</si>
  <si>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</si>
  <si>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</si>
  <si>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75,71</t>
  </si>
  <si>
    <t>TOMADA BAIXA DE EMBUTIR (6 MÓDULOS), 2P+T 10 A, INCLUINDO SUPORTE E PLACA - FORNECIMENTO E INSTALAÇÃO. AF_12/2015</t>
  </si>
  <si>
    <t>85,45</t>
  </si>
  <si>
    <t>29,77</t>
  </si>
  <si>
    <t>55,68</t>
  </si>
  <si>
    <t>INTERRUPTOR SIMPLES (1 MÓDULO) COM 1 TOMADA DE EMBUTIR 2P+T 10 A,  SEM SUPORTE E SEM PLACA - FORNECIMENTO E INSTALAÇÃO. AF_12/2015</t>
  </si>
  <si>
    <t>INTERRUPTOR SIMPLES (1 MÓDULO) COM 2 TOMADAS DE EMBUTIR 2P+T 10 A,  SEM SUPORTE E SEM PLACA - FORNECIMENTO E INSTALAÇÃO. AF_12/2015</t>
  </si>
  <si>
    <t>INTERRUPTOR SIMPLES (2 MÓDULOS) COM 1 TOMADA DE EMBUTIR 2P+T 10 A,  SEM SUPORTE E SEM PLACA - FORNECIMENTO E INSTALAÇÃO. AF_12/2015</t>
  </si>
  <si>
    <t>38,73</t>
  </si>
  <si>
    <t>INTERRUPTOR PARALELO (1 MÓDULO) COM 1 TOMADA DE EMBUTIR 2P+T 10 A,  SEM SUPORTE E SEM PLACA - FORNECIMENTO E INSTALAÇÃO. AF_12/2015</t>
  </si>
  <si>
    <t>32,06</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</si>
  <si>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</si>
  <si>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</si>
  <si>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46,62</t>
  </si>
  <si>
    <t>INTERRUPTOR PARALELO (1 MÓDULO) COM 2 TOMADAS DE EMBUTIR 2P+T 10 A,  INCLUINDO SUPORTE E PLACA - FORNECIMENTO E INSTALAÇÃO. AF_12/2015</t>
  </si>
  <si>
    <t>52,60</t>
  </si>
  <si>
    <t>INTERRUPTOR PARALELO (2 MÓDULOS) COM 1 TOMADA DE EMBUTIR 2P+T 10 A,  SEM SUPORTE E SEM PLACA - FORNECIMENTO E INSTALAÇÃO. AF_12/2015</t>
  </si>
  <si>
    <t>47,58</t>
  </si>
  <si>
    <t>INTERRUPTOR PARALELO (2 MÓDULOS) COM 1 TOMADA DE EMBUTIR 2P+T 10 A,  INCLUINDO SUPORTE E PLACA - FORNECIMENTO E INSTALAÇÃO. AF_12/2015</t>
  </si>
  <si>
    <t>53,56</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</si>
  <si>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</si>
  <si>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</si>
  <si>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49,16</t>
  </si>
  <si>
    <t>29,59</t>
  </si>
  <si>
    <t>LUMINÁRIA TIPO CALHA, DE SOBREPOR, COM 1 LÂMPADA TUBULAR FLUORESCENTE DE 18 W, COM REATOR DE PARTIDA RÁPIDA - FORNECIMENTO E INSTALAÇÃO. AF_02/2020</t>
  </si>
  <si>
    <t>75,67</t>
  </si>
  <si>
    <t>LUMINÁRIA TIPO CALHA, DE SOBREPOR, COM 1 LÂMPADA TUBULAR FLUORESCENTE DE 36 W, COM REATOR DE PARTIDA RÁPIDA - FORNECIMENTO E INSTALAÇÃO. AF_02/2020</t>
  </si>
  <si>
    <t>107,46</t>
  </si>
  <si>
    <t>LUMINÁRIA TIPO CALHA, DE SOBREPOR, COM 2 LÂMPADAS TUBULARES FLUORESCENTES DE 18 W, COM REATOR DE PARTIDA RÁPIDA - FORNECIMENTO E INSTALAÇÃO. AF_02/2020</t>
  </si>
  <si>
    <t>102,67</t>
  </si>
  <si>
    <t>LUMINÁRIA TIPO CALHA, DE EMBUTIR, COM 2 LÂMPADAS FLUORESCENTES DE 14 W, COM REATOR DE PARTIDA RÁPIDA - FORNECIMENTO E INSTALAÇÃO. AF_02/2020</t>
  </si>
  <si>
    <t>261,85</t>
  </si>
  <si>
    <t>LUMINÁRIA TIPO PLAFON EM PLÁSTICO, DE SOBREPOR, COM 1 LÂMPADA FLUORESCENTE DE 15 W, SEM REATOR - FORNECIMENTO E INSTALAÇÃO. AF_02/2020</t>
  </si>
  <si>
    <t>28,42</t>
  </si>
  <si>
    <t>LUMINÁRIA TIPO PLAFON REDONDO COM VIDRO FOSCO, DE SOBREPOR, COM 1 LÂMPADA FLUORESCENTE DE 15 W, SEM REATOR - FORNECIMENTO E INSTALAÇÃO. AF_02/2020</t>
  </si>
  <si>
    <t>81,47</t>
  </si>
  <si>
    <t>71,46</t>
  </si>
  <si>
    <t>LUMINÁRIA TIPO PLAFON REDONDO COM VIDRO FOSCO, DE SOBREPOR, COM 2 LÂMPADAS FLUORESCENTES DE 15 W, SEM REATOR - FORNECIMENTO E INSTALAÇÃO. AF_02/2020</t>
  </si>
  <si>
    <t>103,84</t>
  </si>
  <si>
    <t>LUMINÁRIA TIPO PLAFON, DE SOBREPOR, COM 1 LÂMPADA LED DE 12/13 W, SEM REATOR - FORNECIMENTO E INSTALAÇÃO. AF_02/2020</t>
  </si>
  <si>
    <t>8,26</t>
  </si>
  <si>
    <t>LUMINÁRIA TIPO SPOT, DE SOBREPOR, COM 2 LÂMPADAS FLUORESCENTES DE 15 W, SEM REATOR - FORNECIMENTO E INSTALAÇÃO. AF_02/2020</t>
  </si>
  <si>
    <t>105,59</t>
  </si>
  <si>
    <t>SENSOR DE PRESENÇA COM FOTOCÉLULA, FIXAÇÃO EM PAREDE - FORNECIMENTO E INSTALAÇÃO. AF_02/2020</t>
  </si>
  <si>
    <t>88,72</t>
  </si>
  <si>
    <t>SENSOR DE PRESENÇA SEM FOTOCÉLULA, FIXAÇÃO EM PAREDE - FORNECIMENTO E INSTALAÇÃO. AF_02/2020</t>
  </si>
  <si>
    <t>60,06</t>
  </si>
  <si>
    <t>SENSOR DE PRESENÇA COM FOTOCÉLULA, FIXAÇÃO EM TETO - FORNECIMENTO E INSTALAÇÃO. AF_02/2020</t>
  </si>
  <si>
    <t>61,34</t>
  </si>
  <si>
    <t>54,32</t>
  </si>
  <si>
    <t>SENSOR DE PRESENÇA SEM FOTOCÉLULA, FIXAÇÃO EM TETO - FORNECIMENTO E INSTALAÇÃO. AF_02/2020</t>
  </si>
  <si>
    <t>57,68</t>
  </si>
  <si>
    <t>50,66</t>
  </si>
  <si>
    <t>LUMINÁRIA DE EMERGÊNCIA, COM 30 LÂMPADAS LED DE 2 W, SEM REATOR - FORNECIMENTO E INSTALAÇÃO. AF_02/2020</t>
  </si>
  <si>
    <t>18,96</t>
  </si>
  <si>
    <t>LÂMPADA COMPACTA DE LED 6 W, BASE E27 - FORNECIMENTO E INSTALAÇÃO. AF_02/2020</t>
  </si>
  <si>
    <t>LÂMPADA COMPACTA DE VAPOR MERCURIO 125 W, BASE E27 - FORNECIMENTO E INSTALAÇÃO. AF_02/2020</t>
  </si>
  <si>
    <t>LÂMPADA COMPACTA DE VAPOR METÁLICO OVOIDE 150 W, BASE E27 - FORNECIMENTO E INSTALAÇÃO. AF_02/2020</t>
  </si>
  <si>
    <t>37,47</t>
  </si>
  <si>
    <t>LÂMPADA TUBULAR FLUORESCENTE T8 DE 16/18 W, BASE G13 - FORNECIMENTO E INSTALAÇÃO. AF_02/2020_P</t>
  </si>
  <si>
    <t>40,48</t>
  </si>
  <si>
    <t>LÂMPADA TUBULAR FLUORESCENTE T8 DE 32/36 W, BASE G13 - FORNECIMENTO E INSTALAÇÃO. AF_02/2020_P</t>
  </si>
  <si>
    <t>LÂMPADA TUBULAR FLUORESCENTE T10 DE 20/40 W, BASE G13 - FORNECIMENTO E INSTALAÇÃO. AF_02/2020_P</t>
  </si>
  <si>
    <t>52,07</t>
  </si>
  <si>
    <t>LÂMPADA TUBULAR FLUORESCENTE T5 DE 14 W, BASE G13 - FORNECIMENTO E INSTALAÇÃO. AF_02/2020_P</t>
  </si>
  <si>
    <t>LÂMPADA TUBULAR LED DE 9/10 W, BASE G13 - FORNECIMENTO E INSTALAÇÃO. AF_02/2020_P</t>
  </si>
  <si>
    <t>LÂMPADA TUBULAR LED DE 18/20 W, BASE G13 - FORNECIMENTO E INSTALAÇÃO. AF_02/2020_P</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</si>
  <si>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</si>
  <si>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</si>
  <si>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</si>
  <si>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282,13</t>
  </si>
  <si>
    <t>LÂMPADA FLUORESCENTE ESPIRAL BRANCA 65 W, BASE E27 - FORNECIMENTO E INSTALAÇÃO. AF_02/2020</t>
  </si>
  <si>
    <t>71,31</t>
  </si>
  <si>
    <t>REATOR DE PARTIDA RÁPIDA PARA LÂMPADA FLUORESCENTE 2X40W - FORNECIMENTO E INSTALAÇÃO. AF_02/2020</t>
  </si>
  <si>
    <t>53,96</t>
  </si>
  <si>
    <t>REATOR DE PARTIDA RÁPIDA PARA LÂMPADA FLUORESCENTE 1X20W - FORNECIMENTO E INSTALAÇÃO. AF_02/2020</t>
  </si>
  <si>
    <t>REATOR DE PARTIDA RÁPIDA PARA LÂMPADA FLUORESCENTE 1X40W - FORNECIMENTO E INSTALAÇÃO. AF_02/2020</t>
  </si>
  <si>
    <t>45,80</t>
  </si>
  <si>
    <t>ENTRADA DE ENERGIA ELÉTRICA, AÉREA, MONOFÁSICA, COM CAIXA DE SOBREPOR, CABO DE 10 MM2 E DISJUNTOR DIN 50A (NÃO INCLUSO O POSTE DE CONCRETO). AF_07/2020_P</t>
  </si>
  <si>
    <t>1.097,57</t>
  </si>
  <si>
    <t>CORDOALHA DE COBRE NU 50 MM², ENTERRADA, SEM ISOLADOR - FORNECIMENTO E INSTALAÇÃO. AF_12/2017</t>
  </si>
  <si>
    <t>90,94</t>
  </si>
  <si>
    <t>HASTE DE ATERRAMENTO 3/4  PARA SPDA - FORNECIMENTO E INSTALAÇÃO. AF_12/2017</t>
  </si>
  <si>
    <t>79,03</t>
  </si>
  <si>
    <t>ASSENTAMENTO DE POSTE DE CONCRETO COM COMPRIMENTO NOMINAL DE 9 M, CARGA NOMINAL MENOR OU IGUAL A 1000 DAN, ENGASTAMENTO SIMPLES COM 1,5 M DE SOLO (NÃO INCLUI FORNECIMENTO). AF_11/2019</t>
  </si>
  <si>
    <t>373,32</t>
  </si>
  <si>
    <t>ENTRADA DE ENERGIA ELÉTRICA, AÉREA, MONOFÁSICA, COM CAIXA DE SOBREPOR, CABO DE 16 MM2 E DISJUNTOR DIN 50A (NÃO INCLUSO O POSTE DE CONCRETO). AF_07/2020_P</t>
  </si>
  <si>
    <t>1.187,88</t>
  </si>
  <si>
    <t>ENTRADA DE ENERGIA ELÉTRICA, AÉREA, MONOFÁSICA, COM CAIXA DE SOBREPOR, CABO DE 25 MM2 E DISJUNTOR DIN 50A (NÃO INCLUSO O POSTE DE CONCRETO). AF_07/2020_P</t>
  </si>
  <si>
    <t>1.235,62</t>
  </si>
  <si>
    <t>ENTRADA DE ENERGIA ELÉTRICA, AÉREA, MONOFÁSICA, COM CAIXA DE SOBREPOR, CABO DE 35 MM2 E DISJUNTOR DIN 50A (NÃO INCLUSO O POSTE DE CONCRETO). AF_07/2020_P</t>
  </si>
  <si>
    <t>1.368,30</t>
  </si>
  <si>
    <t>ENTRADA DE ENERGIA ELÉTRICA, AÉREA, MONOFÁSICA, COM CAIXA DE EMBUTIR, CABO DE 10 MM2 E DISJUNTOR DIN 50A (NÃO INCLUSO O POSTE DE CONCRETO). AF_07/2020_P</t>
  </si>
  <si>
    <t>1.087,68</t>
  </si>
  <si>
    <t>ENTRADA DE ENERGIA ELÉTRICA, AÉREA, MONOFÁSICA, COM CAIXA DE EMBUTIR, CABO DE 16 MM2 E DISJUNTOR DIN 50A (NÃO INCLUSO O POSTE DE CONCRETO). AF_07/2020_P</t>
  </si>
  <si>
    <t>1.177,99</t>
  </si>
  <si>
    <t>ENTRADA DE ENERGIA ELÉTRICA, AÉREA, MONOFÁSICA, COM CAIXA DE EMBUTIR, CABO DE 25 MM2 E DISJUNTOR DIN 50A (NÃO INCLUSO O POSTE DE CONCRETO). AF_07/2020_P</t>
  </si>
  <si>
    <t>1.225,73</t>
  </si>
  <si>
    <t>197,22</t>
  </si>
  <si>
    <t>ENTRADA DE ENERGIA ELÉTRICA, AÉREA, MONOFÁSICA, COM CAIXA DE EMBUTIR, CABO DE 35 MM2 E DISJUNTOR DIN 50A (NÃO INCLUSO O POSTE DE CONCRETO). AF_07/2020_P</t>
  </si>
  <si>
    <t>1.358,41</t>
  </si>
  <si>
    <t>ENTRADA DE ENERGIA ELÉTRICA, AÉREA, BIFÁSICA, COM CAIXA DE SOBREPOR, CABO DE 10 MM2 E DISJUNTOR DIN 50A (NÃO INCLUSO O POSTE DE CONCRETO). AF_07/2020_P</t>
  </si>
  <si>
    <t>1.312,98</t>
  </si>
  <si>
    <t>ENTRADA DE ENERGIA ELÉTRICA, AÉREA, BIFÁSICA, COM CAIXA DE SOBREPOR, CABO DE 16 MM2 E DISJUNTOR DIN 50A (NÃO INCLUSO O POSTE DE CONCRETO). AF_07/2020_P</t>
  </si>
  <si>
    <t>1.449,68</t>
  </si>
  <si>
    <t>ENTRADA DE ENERGIA ELÉTRICA, AÉREA, BIFÁSICA, COM CAIXA DE SOBREPOR, CABO DE 25 MM2 E DISJUNTOR DIN 50A (NÃO INCLUSO O POSTE DE CONCRETO). AF_07/2020_P</t>
  </si>
  <si>
    <t>1.521,94</t>
  </si>
  <si>
    <t>ENTRADA DE ENERGIA ELÉTRICA, AÉREA, BIFÁSICA, COM CAIXA DE SOBREPOR, CABO DE 35 MM2 E DISJUNTOR DIN 50A (NÃO INCLUSO O POSTE DE CONCRETO). AF_07/2020_P</t>
  </si>
  <si>
    <t>1.711,80</t>
  </si>
  <si>
    <t>ENTRADA DE ENERGIA ELÉTRICA, AÉREA, BIFÁSICA, COM CAIXA DE EMBUTIR, CABO DE 10 MM2 E DISJUNTOR DIN 50A (NÃO INCLUSO O POSTE DE CONCRETO). AF_07/2020_P</t>
  </si>
  <si>
    <t>1.308,72</t>
  </si>
  <si>
    <t>ENTRADA DE ENERGIA ELÉTRICA, AÉREA, BIFÁSICA, COM CAIXA DE EMBUTIR, CABO DE 16 MM2 E DISJUNTOR DIN 50A (NÃO INCLUSO O POSTE DE CONCRETO). AF_07/2020_P</t>
  </si>
  <si>
    <t>1.445,42</t>
  </si>
  <si>
    <t>ENTRADA DE ENERGIA ELÉTRICA, AÉREA, BIFÁSICA, COM CAIXA DE EMBUTIR, CABO DE 25 MM2 E DISJUNTOR DIN 50A (NÃO INCLUSO O POSTE DE CONCRETO). AF_07/2020_P</t>
  </si>
  <si>
    <t>1.517,68</t>
  </si>
  <si>
    <t>ENTRADA DE ENERGIA ELÉTRICA, AÉREA, BIFÁSICA, COM CAIXA DE EMBUTIR, CABO DE 35 MM2 E DISJUNTOR DIN 50A (NÃO INCLUSO O POSTE DE CONCRETO). AF_07/2020_P</t>
  </si>
  <si>
    <t>1.707,54</t>
  </si>
  <si>
    <t>ENTRADA DE ENERGIA ELÉTRICA, AÉREA, TRIFÁSICA, COM CAIXA DE SOBREPOR, CABO DE 10 MM2 E DISJUNTOR DIN 50A (NÃO INCLUSO O POSTE DE CONCRETO). AF_07/2020_P</t>
  </si>
  <si>
    <t>1.419,25</t>
  </si>
  <si>
    <t>ENTRADA DE ENERGIA ELÉTRICA, AÉREA, TRIFÁSICA, COM CAIXA DE SOBREPOR, CABO DE 16 MM2 E DISJUNTOR DIN 50A (NÃO INCLUSO O POSTE DE CONCRETO). AF_07/2020_P</t>
  </si>
  <si>
    <t>1.601,51</t>
  </si>
  <si>
    <t>ENTRADA DE ENERGIA ELÉTRICA, AÉREA, TRIFÁSICA, COM CAIXA DE SOBREPOR, CABO DE 25 MM2 E DISJUNTOR DIN 50A (NÃO INCLUSO O POSTE DE CONCRETO). AF_07/2020_P</t>
  </si>
  <si>
    <t>1.697,86</t>
  </si>
  <si>
    <t>ENTRADA DE ENERGIA ELÉTRICA, AÉREA, TRIFÁSICA, COM CAIXA DE SOBREPOR, CABO DE 35 MM2 E DISJUNTOR DIN 50A (NÃO INCLUSO O POSTE DE CONCRETO). AF_07/2020_P</t>
  </si>
  <si>
    <t>1.943,88</t>
  </si>
  <si>
    <t>ENTRADA DE ENERGIA ELÉTRICA, AÉREA, TRIFÁSICA, COM CAIXA DE EMBUTIR, CABO DE 10 MM2 E DISJUNTOR DIN 50A (NÃO INCLUSO O POSTE DE CONCRETO). AF_07/2020</t>
  </si>
  <si>
    <t>1.559,62</t>
  </si>
  <si>
    <t>ENTRADA DE ENERGIA ELÉTRICA, AÉREA, TRIFÁSICA, COM CAIXA DE EMBUTIR, CABO DE 16 MM2 E DISJUNTOR DIN 50A (NÃO INCLUSO O POSTE DE CONCRETO). AF_07/2020</t>
  </si>
  <si>
    <t>1.741,88</t>
  </si>
  <si>
    <t>ENTRADA DE ENERGIA ELÉTRICA, AÉREA, TRIFÁSICA, COM CAIXA DE EMBUTIR, CABO DE 25 MM2 E DISJUNTOR DIN 50A (NÃO INCLUSO O POSTE DE CONCRETO). AF_07/2020</t>
  </si>
  <si>
    <t>1.838,23</t>
  </si>
  <si>
    <t>ENTRADA DE ENERGIA ELÉTRICA, AÉREA, TRIFÁSICA, COM CAIXA DE EMBUTIR, CABO DE 35 MM2 E DISJUNTOR DIN 50A (NÃO INCLUSO O POSTE DE CONCRETO). AF_07/2020</t>
  </si>
  <si>
    <t>2.084,25</t>
  </si>
  <si>
    <t>ENTRADA DE ENERGIA ELÉTRICA, SUBTERRÂNEA, MONOFÁSICA, COM CAIXA DE SOBREPOR, CABO DE 10 MM2 E DISJUNTOR DIN 50A (NÃO INCLUSA MURETA DE ALVENARIA). AF_07/2020_P</t>
  </si>
  <si>
    <t>635,76</t>
  </si>
  <si>
    <t>ENTRADA DE ENERGIA ELÉTRICA, SUBTERRÂNEA, MONOFÁSICA, COM CAIXA DE SOBREPOR, CABO DE 16 MM2 E DISJUNTOR DIN 50A (NÃO INCLUSA MURETA DE ALVENARIA). AF_07/2020_P</t>
  </si>
  <si>
    <t>744,13</t>
  </si>
  <si>
    <t>ENTRADA DE ENERGIA ELÉTRICA, SUBTERRÂNEA, MONOFÁSICA, COM CAIXA DE SOBREPOR, CABO DE 25 MM2 E DISJUNTOR DIN 50A (NÃO INCLUSA MURETA DE ALVENARIA). AF_07/2020_P</t>
  </si>
  <si>
    <t>801,42</t>
  </si>
  <si>
    <t>ENTRADA DE ENERGIA ELÉTRICA, SUBTERRÂNEA, MONOFÁSICA, COM CAIXA DE SOBREPOR, CABO DE 35 MM2 E DISJUNTOR DIN 50A (NÃO INCLUSA MURETA DE ALVENARIA). AF_07/2020_P</t>
  </si>
  <si>
    <t>935,00</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</si>
  <si>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</si>
  <si>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</si>
  <si>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734,25</t>
  </si>
  <si>
    <t>ENTRADA DE ENERGIA ELÉTRICA, SUBTERRÂNEA, MONOFÁSICA, COM CAIXA DE EMBUTIR, CABO DE 25 MM2 E DISJUNTOR DIN 50A (NÃO INCLUSA MURETA DE ALVENARIA). AF_07/2020_P</t>
  </si>
  <si>
    <t>791,54</t>
  </si>
  <si>
    <t>ENTRADA DE ENERGIA ELÉTRICA, SUBTERRÂNEA, MONOFÁSICA, COM CAIXA DE EMBUTIR, CABO DE 35 MM2 E DISJUNTOR DIN 50A (NÃO INCLUSA MURETA DE ALVENARIA). AF_07/2020_P</t>
  </si>
  <si>
    <t>925,12</t>
  </si>
  <si>
    <t>ENTRADA DE ENERGIA ELÉTRICA, SUBTERRÂNEA, BIFÁSICA, COM CAIXA DE SOBREPOR, CABO DE 10 MM2 E DISJUNTOR DIN 50A (NÃO INCLUSA MURETA DE ALVENARIA). AF_07/2020_P</t>
  </si>
  <si>
    <t>865,95</t>
  </si>
  <si>
    <t>110,65</t>
  </si>
  <si>
    <t>ENTRADA DE ENERGIA ELÉTRICA, SUBTERRÂNEA, BIFÁSICA, COM CAIXA DE SOBREPOR, CABO DE 16 MM2 E DISJUNTOR DIN 50A (NÃO INCLUSA MURETA DE ALVENARIA). AF_07/2020_P</t>
  </si>
  <si>
    <t>1.028,50</t>
  </si>
  <si>
    <t>129,27</t>
  </si>
  <si>
    <t>ENTRADA DE ENERGIA ELÉTRICA, SUBTERRÂNEA, BIFÁSICA, COM CAIXA DE SOBREPOR, CABO DE 25 MM2 E DISJUNTOR DIN 50A (NÃO INCLUSA MURETA DE ALVENARIA). AF_07/2020_P</t>
  </si>
  <si>
    <t>1.114,44</t>
  </si>
  <si>
    <t>ENTRADA DE ENERGIA ELÉTRICA, SUBTERRÂNEA, BIFÁSICA, COM CAIXA DE SOBREPOR, CABO DE 35 MM2 E DISJUNTOR DIN 50A (NÃO INCLUSA MURETA DE ALVENARIA). AF_07/2020_P</t>
  </si>
  <si>
    <t>1.314,81</t>
  </si>
  <si>
    <t>ENTRADA DE ENERGIA ELÉTRICA, SUBTERRÂNEA, BIFÁSICA, COM CAIXA DE EMBUTIR, CABO DE 10 MM2 E DISJUNTOR DIN 50A (NÃO INCLUSA MURETA DE ALVENARIA). AF_07/2020_P</t>
  </si>
  <si>
    <t>861,70</t>
  </si>
  <si>
    <t>ENTRADA DE ENERGIA ELÉTRICA, SUBTERRÂNEA, BIFÁSICA, COM CAIXA DE EMBUTIR, CABO DE 16 MM2 E DISJUNTOR DIN 50A (NÃO INCLUSA MURETA DE ALVENARIA). AF_07/2020_P</t>
  </si>
  <si>
    <t>1.024,25</t>
  </si>
  <si>
    <t>ENTRADA DE ENERGIA ELÉTRICA, SUBTERRÂNEA, BIFÁSICA, COM CAIXA DE EMBUTIR, CABO DE 25 MM2 E DISJUNTOR DIN 50A (NÃO INCLUSA MURETA DE ALVENARIA). AF_07/2020_P</t>
  </si>
  <si>
    <t>1.110,19</t>
  </si>
  <si>
    <t>ENTRADA DE ENERGIA ELÉTRICA, SUBTERRÂNEA, BIFÁSICA, COM CAIXA DE EMBUTIR, CABO DE 35 MM2 E DISJUNTOR DIN 50A (NÃO INCLUSA MURETA DE ALVENARIA). AF_07/2020_P</t>
  </si>
  <si>
    <t>1.310,56</t>
  </si>
  <si>
    <t>ENTRADA DE ENERGIA ELÉTRICA, SUBTERRÂNEA, TRIFÁSICA, COM CAIXA DE SOBREPOR, CABO DE 10 MM2 E DISJUNTOR DIN 50A (NÃO INCLUSA MURETA DE ALVENARIA). AF_07/2020_P</t>
  </si>
  <si>
    <t>988,54</t>
  </si>
  <si>
    <t>ENTRADA DE ENERGIA ELÉTRICA, SUBTERRÂNEA, TRIFÁSICA, COM CAIXA DE SOBREPOR, CABO DE 16 MM2 E DISJUNTOR DIN 50A (NÃO INCLUSA MURETA DE ALVENARIA). AF_07/2020_P</t>
  </si>
  <si>
    <t>1.205,28</t>
  </si>
  <si>
    <t>ENTRADA DE ENERGIA ELÉTRICA, SUBTERRÂNEA, TRIFÁSICA, COM CAIXA DE SOBREPOR, CABO DE 25 MM2 E DISJUNTOR DIN 50A (NÃO INCLUSA MURETA DE ALVENARIA). AF_07/2020_P</t>
  </si>
  <si>
    <t>1.319,86</t>
  </si>
  <si>
    <t>ENTRADA DE ENERGIA ELÉTRICA, SUBTERRÂNEA, TRIFÁSICA, COM CAIXA DE SOBREPOR, CABO DE 35 MM2 E DISJUNTOR DIN 50A (NÃO INCLUSA MURETA DE ALVENARIA). AF_07/2020_P</t>
  </si>
  <si>
    <t>1.587,02</t>
  </si>
  <si>
    <t>ENTRADA DE ENERGIA ELÉTRICA, SUBTERRÂNEA, TRIFÁSICA, COM CAIXA DE EMBUTIR, CABO DE 10 MM2 E DISJUNTOR DIN 50A (NÃO INCLUSA MURETA DE ALVENARIA). AF_07/2020</t>
  </si>
  <si>
    <t>1.128,92</t>
  </si>
  <si>
    <t>ENTRADA DE ENERGIA ELÉTRICA, SUBTERRÂNEA, TRIFÁSICA, COM CAIXA DE EMBUTIR, CABO DE 16 MM2 E DISJUNTOR DIN 50A (NÃO INCLUSA MURETA DE ALVENARIA). AF_07/2020</t>
  </si>
  <si>
    <t>1.345,66</t>
  </si>
  <si>
    <t>ENTRADA DE ENERGIA ELÉTRICA, SUBTERRÂNEA, TRIFÁSICA, COM CAIXA DE EMBUTIR, CABO DE 25 MM2 E DISJUNTOR DIN 50A (NÃO INCLUSA MURETA DE ALVENARIA). AF_07/2020</t>
  </si>
  <si>
    <t>1.460,24</t>
  </si>
  <si>
    <t>ENTRADA DE ENERGIA ELÉTRICA, SUBTERRÂNEA, TRIFÁSICA, COM CAIXA DE EMBUTIR, CABO DE 35 MM2 E DISJUNTOR DIN 50A (NÃO INCLUSA MURETA DE ALVENARIA). AF_07/2020</t>
  </si>
  <si>
    <t>1.727,40</t>
  </si>
  <si>
    <t>APARELHO SINALIZADOR DE SAÍDA DE GARAGEM, COM CÉLULA FOTOELÉTRICA - FORNECIMENTO E INSTALAÇÃO. AF_07/2020</t>
  </si>
  <si>
    <t>ARMAÇÃO SECUNDÁRIA, COM 1 ESTRIBO E 1 ISOLADOR - FORNECIMENTO E INSTALAÇÃO. AF_07/2020</t>
  </si>
  <si>
    <t>45,87</t>
  </si>
  <si>
    <t>ARMAÇÃO SECUNDÁRIA, COM 2 ESTRIBOS E 2 ISOLADORES - FORNECIMENTO E INSTALAÇÃO. AF_07/2020</t>
  </si>
  <si>
    <t>73,42</t>
  </si>
  <si>
    <t>ARMAÇÃO SECUNDÁRIA, COM 3 ESTRIBOS E 3 ISOLADORES - FORNECIMENTO E INSTALAÇÃO. AF_07/2020</t>
  </si>
  <si>
    <t>ARMAÇÃO SECUNDÁRIA, COM 4 ESTRIBOS E 4 ISOLADORES - FORNECIMENTO E INSTALAÇÃO. AF_07/2020</t>
  </si>
  <si>
    <t>164,27</t>
  </si>
  <si>
    <t>27,33</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</si>
  <si>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</si>
  <si>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</si>
  <si>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</si>
  <si>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95,51</t>
  </si>
  <si>
    <t>ARMAÇÃO SECUNDÁRIA, COM 4 ESTRIBOS, SEM ISOLADOR - FORNECIMENTO E INSTALAÇÃO. AF_07/2020</t>
  </si>
  <si>
    <t>140,68</t>
  </si>
  <si>
    <t>121,23</t>
  </si>
  <si>
    <t>ISOLADOR, TIPO PINO, PARA TENSÃO 15 KV - FORNECIMENTO E INSTALAÇÃO. AF_07/2020</t>
  </si>
  <si>
    <t>ISOLADOR, TIPO DISCO, PARA TENSÃO 15 KV - FORNECIMENTO E INSTALAÇÃO. AF_07/2020</t>
  </si>
  <si>
    <t>88,41</t>
  </si>
  <si>
    <t>ISOLADOR, TIPO ROLDANA, PARA BAIXA TENSÃO - FORNECIMENTO E INSTALAÇÃO. AF_07/2020</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</si>
  <si>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</si>
  <si>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</si>
  <si>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</si>
  <si>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</si>
  <si>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</si>
  <si>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</si>
  <si>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</si>
  <si>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</si>
  <si>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</si>
  <si>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36,78</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</si>
  <si>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</si>
  <si>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</si>
  <si>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72,59</t>
  </si>
  <si>
    <t>72,54</t>
  </si>
  <si>
    <t>CABO DE COBRE FLEXÍVEL ISOLADO, 95 MM², 0,6/1,0 KV, PARA REDE AÉREA DE DISTRIBUIÇÃO DE ENERGIA ELÉTRICA DE BAIXA TENSÃO - FORNECIMENTO E INSTALAÇÃO. AF_07/2020</t>
  </si>
  <si>
    <t>96,41</t>
  </si>
  <si>
    <t>CABO DE COBRE FLEXÍVEL ISOLADO, 120 MM², 0,6/1,0 KV, PARA REDE AÉREA DE DISTRIBUIÇÃO DE ENERGIA ELÉTRICA DE BAIXA TENSÃO - FORNECIMENTO E INSTALAÇÃO. AF_07/2020</t>
  </si>
  <si>
    <t>125,49</t>
  </si>
  <si>
    <t>REATOR PARA LÂMPADA VAPOR DE MERCÚRIO 400 W, USO EXTERNO - FORNECIMENTO E INSTALAÇÃO. AF_08/2020</t>
  </si>
  <si>
    <t>154,16</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</si>
  <si>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</si>
  <si>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</si>
  <si>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</si>
  <si>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134,65</t>
  </si>
  <si>
    <t>SUBSTITUIÇÃO DE REATOR PARA ILUMINAÇÃO PÚBLICA (NÃO INCLUI FORNECIMENTO). AF_08/2020</t>
  </si>
  <si>
    <t>IGNITOR PARA PARTIDA LÂMPADA VAPOR SÓDIO / VAPOR METÁLICO ATÉ 400 W - FORNECIMENTO E INSTALAÇÃO. AF_08/2020</t>
  </si>
  <si>
    <t>RELÉ FOTOELÉTRICO PARA COMANDO DE ILUMINAÇÃO EXTERNA 1000 W - FORNECIMENTO E INSTALAÇÃO. AF_08/2020</t>
  </si>
  <si>
    <t>SUBSTITUIÇÃO DE RELÉ FOTOELÉTRICO PARA COMANDO DE ILUMINAÇÃO EXTERNA 1000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</si>
  <si>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</si>
  <si>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</si>
  <si>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116,34</t>
  </si>
  <si>
    <t>LÂMPADA VAPOR METÁLICO 400 W - FORNECIMENTO E INSTALAÇÃO. AF_08/2020</t>
  </si>
  <si>
    <t>LÂMPADA VAPOR METÁLICO 150 W - FORNECIMENTO E INSTALAÇÃO. AF_08/2020</t>
  </si>
  <si>
    <t>31,31</t>
  </si>
  <si>
    <t>LÂMPADA VAPOR DE MERCÚRIO 125 W - FORNECIMENTO E INSTALAÇÃO. AF_08/2020</t>
  </si>
  <si>
    <t>LÂMPADA VAPOR DE MERCÚRIO 250 W - FORNECIMENTO E INSTALAÇÃO. AF_08/2020</t>
  </si>
  <si>
    <t>LÂMPADA VAPOR DE MERCÚRIO 400 W - FORNECIMENTO E INSTALAÇÃO. AF_08/2020</t>
  </si>
  <si>
    <t>36,97</t>
  </si>
  <si>
    <t>LÂMPADA MISTA 160 W - FORNECIMENTO E INSTALAÇÃO. AF_08/2020</t>
  </si>
  <si>
    <t>LÂMPADA MISTA 250 W - FORNECIMENTO E INSTALAÇÃO. AF_08/2020</t>
  </si>
  <si>
    <t>LÂMPADA MISTA 500 W - FORNECIMENTO E INSTALAÇÃO. AF_08/2020</t>
  </si>
  <si>
    <t>42,69</t>
  </si>
  <si>
    <t>LÂMPADA VAPOR DE SÓDIO 150 W - FORNECIMENTO E INSTALAÇÃO. AF_08/2020</t>
  </si>
  <si>
    <t>LÂMPADA VAPOR DE SÓDIO 250 W - FORNECIMENTO E INSTALAÇÃO. AF_08/2020</t>
  </si>
  <si>
    <t>LÂMPADA VAPOR DE SÓDIO 400 W - FORNECIMENTO E INSTALAÇÃO. AF_08/2020</t>
  </si>
  <si>
    <t>SUBSTITUIÇÃO DE LÂMPADA PARA ILUMINAÇÃO PÚBLICA (NÃO INCLUI FORNECIMENTO). AF_08/2020</t>
  </si>
  <si>
    <t>48,59</t>
  </si>
  <si>
    <t>LUMINÁRIA FECHADA, PARA ILUMINAÇÃO PÚBLICA, PARA LÂMPADA DE VAPOR - FORNECIMENTO E INSTALAÇÃO (EXCLUSIVE LÂMPADA E REATOR). AF_08/2020</t>
  </si>
  <si>
    <t>446,89</t>
  </si>
  <si>
    <t>LUMINÁRIA ABERTA PARA ILUMINAÇÃO PÚBLICA, PARA LÂMPADA VAPOR DE MERCÚRIO ATÉ 400 W E MISTA ATÉ 500 W, COM BRAÇO EM TUBO DE AÇO GALV 1", COMPRIMENTO DE 1,50 M, PARA POSTE DE CONCRETO - FORNECIMENTO E INSTALAÇÃO (EXCLUSIVE LÂMPADA E REATOR). AF_08/2020</t>
  </si>
  <si>
    <t>229,71</t>
  </si>
  <si>
    <t>LUMINÁRIA DE LED PARA ILUMINAÇÃO PÚBLICA, DE 33 W ATÉ 50 W - FORNECIMENTO E INSTALAÇÃO. AF_08/2020</t>
  </si>
  <si>
    <t>238,95</t>
  </si>
  <si>
    <t>LUMINÁRIA DE LED PARA ILUMINAÇÃO PÚBLICA, DE 51 W ATÉ 67 W - FORNECIMENTO E INSTALAÇÃO. AF_08/2020</t>
  </si>
  <si>
    <t>394,91</t>
  </si>
  <si>
    <t>LUMINÁRIA DE LED PARA ILUMINAÇÃO PÚBLICA, DE 68 W ATÉ 97 W - FORNECIMENTO E INSTALAÇÃO. AF_08/2020</t>
  </si>
  <si>
    <t>431,33</t>
  </si>
  <si>
    <t>LUMINÁRIA DE LED PARA ILUMINAÇÃO PÚBLICA, DE 98 W ATÉ 137 W - FORNECIMENTO E INSTALAÇÃO. AF_08/2020</t>
  </si>
  <si>
    <t>508,90</t>
  </si>
  <si>
    <t>LUMINÁRIA DE LED PARA ILUMINAÇÃO PÚBLICA, DE 138 W ATÉ 180 W - FORNECIMENTO E INSTALAÇÃO. AF_08/2020</t>
  </si>
  <si>
    <t>668,40</t>
  </si>
  <si>
    <t>LUMINÁRIA DE LED PARA ILUMINAÇÃO PÚBLICA, DE 181 W ATÉ 239 W - FORNECIMENTO E INSTALAÇÃO. AF_08/2020</t>
  </si>
  <si>
    <t>767,60</t>
  </si>
  <si>
    <t>LUMINÁRIA DE LED PARA ILUMINAÇÃO PÚBLICA, DE 240 W ATÉ 350 W - FORNECIMENTO E INSTALAÇÃO. AF_08/2020</t>
  </si>
  <si>
    <t>1.235,90</t>
  </si>
  <si>
    <t>SUBSTITUIÇÃO DE LUMINÁRIA DE VAPOR DE MERCÚRIO/VAPOR DE SÓDIO POR LUMINÁRIA DE LED PARA ILUMINAÇÃO PÚBLICA (NÃO INCLUI FORNECIMENTO). AF_08/2020</t>
  </si>
  <si>
    <t>80,59</t>
  </si>
  <si>
    <t>LUMINÁRIA FECHADA PARA ILUMINAÇÃO PÚBLICA, COM REATOR DE PARTIDA RÁPIDA, COM LÂMPADA VAPOR DE MERCÚRIO 250 W - FORNECIMENTO E INSTALAÇÃO. AF_08/2020</t>
  </si>
  <si>
    <t>608,90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</si>
  <si>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</si>
  <si>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</si>
  <si>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</si>
  <si>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21,69</t>
  </si>
  <si>
    <t>REFLETOR RETANGULAR FECHADO, COM LÂMPADA VAPOR METÁLICO 400 W - FORNECIMENTO E INSTALAÇÃO. AF_08/2020</t>
  </si>
  <si>
    <t>330,05</t>
  </si>
  <si>
    <t>LUMINÁRIA ESTANQUE COM PROTEÇÃO CONTRA ÁGUA, POEIRA OU IMPACTOS - FORNECIMENTO E INSTALAÇÃO. AF_08/2020</t>
  </si>
  <si>
    <t>ASSENTAMENTO DE POSTE DE CONCRETO COM COMPRIMENTO NOMINAL DE 10 M, CARGA NOMINAL MENOR OU IGUAL A 1000 DAN, ENGASTAMENTO SIMPLES COM 1,6 M DE SOLO (NÃO INCLUI FORNECIMENTO). AF_11/2019</t>
  </si>
  <si>
    <t>410,13</t>
  </si>
  <si>
    <t>ASSENTAMENTO DE POSTE DE CONCRETO COM COMPRIMENTO NOMINAL DE 10 M, CARGA NOMINAL MAIOR QUE 1000 DAN, ENGASTAMENTO SIMPLES COM 1,6 M DE SOLO (NÃO INCLUI FORNECIMENTO). AF_11/2019</t>
  </si>
  <si>
    <t>441,91</t>
  </si>
  <si>
    <t>ASSENTAMENTO DE POSTE DE CONCRETO COM COMPRIMENTO NOMINAL DE 10,5 M, CARGA NOMINAL MENOR OU IGUAL A 1000 DAN, ENGASTAMENTO SIMPLES COM 1,65 M DE SOLO (NÃO INCLUI FORNECIMENTO). AF_11/2019</t>
  </si>
  <si>
    <t>428,40</t>
  </si>
  <si>
    <t>ASSENTAMENTO DE POSTE DE CONCRETO COM COMPRIMENTO NOMINAL DE 10,5 M, CARGA NOMINAL MAIOR QUE 1000 DAN, ENGASTAMENTO SIMPLES COM 1,65 M DE SOLO (NÃO INCLUI FORNECIMENTO). AF_11/2019</t>
  </si>
  <si>
    <t>485,60</t>
  </si>
  <si>
    <t>ASSENTAMENTO DE POSTE DE CONCRETO COM COMPRIMENTO NOMINAL DE 11 M, CARGA NOMINAL MENOR OU IGUAL A 1000 DAN, ENGASTAMENTO SIMPLES COM 1,7 M DE SOLO (NÃO INCLUI FORNECIMENTO). AF_11/2019</t>
  </si>
  <si>
    <t>447,71</t>
  </si>
  <si>
    <t>ASSENTAMENTO DE POSTE DE CONCRETO COM COMPRIMENTO NOMINAL DE 11 M, CARGA NOMINAL MAIOR QUE 1000 DAN, ENGASTAMENTO SIMPLES COM 1,7 M DE SOLO (NÃO INCLUI FORNECIMENTO). AF_11/2019</t>
  </si>
  <si>
    <t>482,16</t>
  </si>
  <si>
    <t>ASSENTAMENTO DE POSTE DE CONCRETO COM COMPRIMENTO NOMINAL DE 12 M, CARGA NOMINAL MENOR OU IGUAL A 1000 DAN, ENGASTAMENTO SIMPLES COM 1,8 M DE SOLO (NÃO INCLUI FORNECIMENTO). AF_11/2019</t>
  </si>
  <si>
    <t>485,44</t>
  </si>
  <si>
    <t>ASSENTAMENTO DE POSTE DE CONCRETO COM COMPRIMENTO NOMINAL DE 12 M, CARGA NOMINAL MAIOR QUE 1000 DAN, ENGASTAMENTO SIMPLES COM 1,8 M DE SOLO (NÃO INCLUI FORNECIMENTO). AF_11/2019</t>
  </si>
  <si>
    <t>540,39</t>
  </si>
  <si>
    <t>ASSENTAMENTO DE POSTE DE CONCRETO COM COMPRIMENTO NOMINAL DE 13 M, CARGA NOMINAL MENOR OU IGUAL A 1000 DAN, ENGASTAMENTO SIMPLES COM 1,9 M DE SOLO (NÃO INCLUI FORNECIMENTO). AF_11/2019</t>
  </si>
  <si>
    <t>524,25</t>
  </si>
  <si>
    <t>ASSENTAMENTO DE POSTE DE CONCRETO COM COMPRIMENTO NOMINAL DE 13 M, CARGA NOMINAL MAIOR QUE 1000 DAN, ENGASTAMENTO SIMPLES COM 1,9 M DE SOLO (NÃO INCLUI FORNECIMENTO). AF_11/2019</t>
  </si>
  <si>
    <t>566,97</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</si>
  <si>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</si>
  <si>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</si>
  <si>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615,20</t>
  </si>
  <si>
    <t>ASSENTAMENTO DE POSTE DE CONCRETO COM COMPRIMENTO NOMINAL DE 14 M, CARGA NOMINAL MENOR OU IGUAL A 1000 DAN, ENGASTAMENTO SIMPLES COM 2 M DE SOLO (NÃO INCLUI FORNECIMENTO). AF_11/2019</t>
  </si>
  <si>
    <t>574,32</t>
  </si>
  <si>
    <t>ASSENTAMENTO DE POSTE DE CONCRETO COM COMPRIMENTO NOMINAL DE 14 M, CARGA NOMINAL MAIOR QUE 1000 DAN, ENGASTAMENTO SIMPLES COM 2 M DE SOLO (NÃO INCLUI FORNECIMENTO). AF_11/2019</t>
  </si>
  <si>
    <t>609,23</t>
  </si>
  <si>
    <t>ASSENTAMENTO DE POSTE DE CONCRETO COM COMPRIMENTO NOMINAL DE 15 M, CARGA NOMINAL MENOR OU IGUAL A 1000 DAN, ENGASTAMENTO SIMPLES COM 2,1 M DE SOLO (NÃO INCLUI FORNECIMENTO). AF_11/2019</t>
  </si>
  <si>
    <t>615,05</t>
  </si>
  <si>
    <t>ASSENTAMENTO DE POSTE DE CONCRETO COM COMPRIMENTO NOMINAL DE 15 M, CARGA NOMINAL MAIOR QUE 1000 DAN, ENGASTAMENTO SIMPLES COM 2,1 M DE SOLO (NÃO INCLUI FORNECIMENTO). AF_11/2019</t>
  </si>
  <si>
    <t>674,34</t>
  </si>
  <si>
    <t>ASSENTAMENTO DE POSTE DE CONCRETO COM COMPRIMENTO NOMINAL DE 18 M, CARGA NOMINAL MENOR OU IGUAL A 1000 DAN, ENGASTAMENTO SIMPLES COM 2,4 M DE SOLO (NÃO INCLUI FORNECIMENTO). AF_11/2019</t>
  </si>
  <si>
    <t>737,18</t>
  </si>
  <si>
    <t>144,28</t>
  </si>
  <si>
    <t>ASSENTAMENTO DE POSTE DE CONCRETO COM COMPRIMENTO NOMINAL DE 18 M, CARGA NOMINAL MAIOR QUE 1000 DAN, ENGASTAMENTO SIMPLES COM 2,4 M DE SOLO (NÃO INCLUI FORNECIMENTO). AF_11/2019</t>
  </si>
  <si>
    <t>817,27</t>
  </si>
  <si>
    <t>ASSENTAMENTO DE POSTE DE CONCRETO COM COMPRIMENTO NOMINAL DE 20 M, CARGA NOMINAL MENOR OU IGUAL A 1000 DAN, ENGASTAMENTO SIMPLES COM 2,6 M DE SOLO (NÃO INCLUI FORNECIMENTO). AF_11/2019</t>
  </si>
  <si>
    <t>845,80</t>
  </si>
  <si>
    <t>ASSENTAMENTO DE POSTE DE CONCRETO COM COMPRIMENTO NOMINAL DE 20 M, CARGA NOMINAL MAIOR QUE 1000, ENGASTAMENTO SIMPLES COM 2,6 M DE SOLO (NÃO INCLUI FORNECIMENTO). AF_11/2019</t>
  </si>
  <si>
    <t>911,85</t>
  </si>
  <si>
    <t>ASSENTAMENTO DE POSTE DE CONCRETO COM COMPRIMENTO NOMINAL DE 9 M, CARGA NOMINAL DE 150 DAN, ENGASTAMENTO BASE CONCRETADA COM 1 M DE CONCRETO E 0,5 M DE SOLO (NÃO INCLUI FORNECIMENTO). AF_11/2019</t>
  </si>
  <si>
    <t>393,43</t>
  </si>
  <si>
    <t>ASSENTAMENTO DE POSTE DE CONCRETO COM COMPRIMENTO NOMINAL DE 9 M, CARGA NOMINAL DE 300 DAN, ENGASTAMENTO BASE CONCRETADA COM 1 M DE CONCRETO E 0,5 M DE SOLO (NÃO INCLUI FORNECIMENTO). AF_11/2019</t>
  </si>
  <si>
    <t>460,02</t>
  </si>
  <si>
    <t>ASSENTAMENTO DE POSTE DE CONCRETO COM COMPRIMENTO NOMINAL DE 9 M, CARGA NOMINAL DE 400 DAN, ENGASTAMENTO BASE CONCRETADA COM 1 M DE CONCRETO E 0,5 M DE SOLO (NÃO INCLUI FORNECIMENTO). AF_11/2019</t>
  </si>
  <si>
    <t>575,21</t>
  </si>
  <si>
    <t>ASSENTAMENTO DE POSTE DE CONCRETO COM COMPRIMENTO NOMINAL DE 9 M, CARGA NOMINAL DE 600 DAN, ENGASTAMENTO BASE CONCRETADA COM 1 M DE CONCRETO E 0,5 M DE SOLO (NÃO INCLUI FORNECIMENTO). AF_11/2019</t>
  </si>
  <si>
    <t>718,87</t>
  </si>
  <si>
    <t>ASSENTAMENTO DE POSTE DE CONCRETO COM COMPRIMENTO NOMINAL DE 9 M, CARGA NOMINAL DE 1000 DAN, ENGASTAMENTO BASE CONCRETADA COM 1 M DE CONCRETO E 0,5 M DE SOLO (NÃO INCLUI FORNECIMENTO). AF_11/2019</t>
  </si>
  <si>
    <t>1.087,46</t>
  </si>
  <si>
    <t>ASSENTAMENTO DE POSTE DE CONCRETO COM COMPRIMENTO NOMINAL DE 10 M, CARGA NOMINAL DE 300 DAN, ENGASTAMENTO BASE CONCRETADA COM 1 M DE CONCRETO E 0,6 M DE SOLO (NÃO INCLUI FORNECIMENTO). AF_11/2019</t>
  </si>
  <si>
    <t>489,94</t>
  </si>
  <si>
    <t>ASSENTAMENTO DE POSTE DE CONCRETO COM COMPRIMENTO NOMINAL DE 10 M, CARGA NOMINAL DE 600 DAN, ENGASTAMENTO BASE CONCRETADA COM 1 M DE CONCRETO E 0,6 M DE SOLO (NÃO INCLUI FORNECIMENTO). AF_11/2019</t>
  </si>
  <si>
    <t>754,45</t>
  </si>
  <si>
    <t>159,33</t>
  </si>
  <si>
    <t>ASSENTAMENTO DE POSTE DE CONCRETO COM COMPRIMENTO NOMINAL DE 10 M, CARGA NOMINAL DE 1000 DAN, ENGASTAMENTO BASE CONCRETADA COM 1 M DE CONCRETO E 0,6 M DE SOLO (NÃO INCLUI FORNECIMENTO). AF_11/2019</t>
  </si>
  <si>
    <t>1.130,30</t>
  </si>
  <si>
    <t>ASSENTAMENTO DE POSTE DE CONCRETO COM COMPRIMENTO NOMINAL DE 10,5 M, CARGA NOMINAL DE 300 DAN, ENGASTAMENTO BASE CONCRETADA COM 1 M DE CONCRETO E 0,65 M DE SOLO (NÃO INCLUI FORNECIMENTO). AF_11/2019</t>
  </si>
  <si>
    <t>504,22</t>
  </si>
  <si>
    <t>ASSENTAMENTO DE POSTE DE CONCRETO COM COMPRIMENTO NOMINAL DE 10,5 M, CARGA NOMINAL DE 600 DAN, ENGASTAMENTO BASE CONCRETADA COM 1 M DE CONCRETO E 0,65 M DE SOLO (NÃO INCLUI FORNECIMENTO). AF_11/2019</t>
  </si>
  <si>
    <t>772,02</t>
  </si>
  <si>
    <t>163,45</t>
  </si>
  <si>
    <t>ASSENTAMENTO DE POSTE DE CONCRETO COM COMPRIMENTO NOMINAL DE 10,5 M, CARGA NOMINAL DE 1000 DAN, ENGASTAMENTO BASE CONCRETADA COM 1 M DE CONCRETO E 0,65 M DE SOLO (NÃO INCLUI FORNECIMENTO). AF_11/2019</t>
  </si>
  <si>
    <t>1.153,02</t>
  </si>
  <si>
    <t>ASSENTAMENTO DE POSTE DE CONCRETO COM COMPRIMENTO NOMINAL DE 11 M, CARGA NOMINAL DE 300 DAN, ENGASTAMENTO BASE CONCRETADA COM 1 M DE CONCRETO E 0,7 M DE SOLO (NÃO INCLUI FORNECIMENTO). AF_11/2019</t>
  </si>
  <si>
    <t>518,48</t>
  </si>
  <si>
    <t>ASSENTAMENTO DE POSTE DE CONCRETO COM COMPRIMENTO NOMINAL DE 11 M, CARGA NOMINAL DE 400 DAN, ENGASTAMENTO BASE CONCRETADA COM 1 M DE CONCRETO E 0,7 M DE SOLO (NÃO INCLUI FORNECIMENTO). AF_11/2019</t>
  </si>
  <si>
    <t>638,66</t>
  </si>
  <si>
    <t>ASSENTAMENTO DE POSTE DE CONCRETO COM COMPRIMENTO NOMINAL DE 11 M, CARGA NOMINAL DE 600 DAN, ENGASTAMENTO BASE CONCRETADA COM 1 M DE CONCRETO E 0,7 M DE SOLO (NÃO INCLUI FORNECIMENTO). AF_11/2019</t>
  </si>
  <si>
    <t>789,28</t>
  </si>
  <si>
    <t>ASSENTAMENTO DE POSTE DE CONCRETO COM COMPRIMENTO NOMINAL DE 11 M, CARGA NOMINAL DE 1000 DAN, ENGASTAMENTO BASE CONCRETADA COM 1 M DE CONCRETO E 0,7 M DE SOLO (NÃO INCLUI FORNECIMENTO). AF_11/2019</t>
  </si>
  <si>
    <t>1.175,18</t>
  </si>
  <si>
    <t>ASSENTAMENTO DE POSTE DE CONCRETO COM COMPRIMENTO NOMINAL DE 12 M, CARGA NOMINAL DE 400 DAN, ENGASTAMENTO BASE CONCRETADA COM 1 M DE CONCRETO E 0,8 M DE SOLO (NÃO INCLUI FORNECIMENTO). AF_11/2019</t>
  </si>
  <si>
    <t>669,90</t>
  </si>
  <si>
    <t>ASSENTAMENTO DE POSTE DE CONCRETO COM COMPRIMENTO NOMINAL DE 12 M, CARGA NOMINAL DE 600 DAN, ENGASTAMENTO BASE CONCRETADA COM 1 M DE CONCRETO E 0,8 M DE SOLO (NÃO INCLUI FORNECIMENTO). AF_11/2019</t>
  </si>
  <si>
    <t>823,55</t>
  </si>
  <si>
    <t>ASSENTAMENTO DE POSTE DE CONCRETO COM COMPRIMENTO NOMINAL DE 12 M, CARGA NOMINAL DE 1000 DAN, ENGASTAMENTO BASE CONCRETADA COM 1 M DE CONCRETO E 0,8 M DE SOLO (NÃO INCLUI FORNECIMENTO). AF_11/2019</t>
  </si>
  <si>
    <t>1.221,51</t>
  </si>
  <si>
    <t>ASSENTAMENTO DE POSTE DE CONCRETO COM COMPRIMENTO NOMINAL DE 13 M, CARGA NOMINAL DE 600 DAN, ENGASTAMENTO BASE CONCRETADA COM 1 M DE CONCRETO E 0,9 M DE SOLO (NÃO INCLUI FORNECIMENTO). AF_11/2019</t>
  </si>
  <si>
    <t>857,62</t>
  </si>
  <si>
    <t>ASSENTAMENTO DE POSTE DE CONCRETO COM COMPRIMENTO NOMINAL DE 13 M, CARGA NOMINAL DE 1000 DAN, ENGASTAMENTO BASE CONCRETADA COM 1 M DE CONCRETO E 0,9 M DE SOLO - SOMENTE INSTALAÇÃO, SEM FORNECIMENTO. AF_11/2019</t>
  </si>
  <si>
    <t>1.272,71</t>
  </si>
  <si>
    <t>POSTE DECORATIVO PARA JARDIM EM AÇO TUBULAR, H = *2,5* M, SEM LUMINÁRIA - FORNECIMENTO E INSTALAÇÃO. AF_11/2019</t>
  </si>
  <si>
    <t>535,91</t>
  </si>
  <si>
    <t>POSTE DE AÇO CONICO CONTÍNUO CURVO SIMPLES, FLANGEADO, H=9M, INCLUSIVE LUMINÁRIA, SEM LÂMPADA - FORNECIMENTO E INSTALACAO. AF_11/2019</t>
  </si>
  <si>
    <t>3.352,51</t>
  </si>
  <si>
    <t>POSTE DE AÇO CONICO CONTÍNUO CURVO DUPLO, FLANGEADO, H=9M, INCLUSIVE LUMINÁRIAS, SEM LÂMPADAS - FORNECIMENTO E INSTALACAO. AF_11/2019</t>
  </si>
  <si>
    <t>3.839,68</t>
  </si>
  <si>
    <t>2.628,39</t>
  </si>
  <si>
    <t>POSTE DE AÇO CONICO CONTÍNUO CURVO DUPLO, ENGASTADO, H=9M, INCLUSIVE LUMINÁRIAS, SEM LÂMPADAS - FORNECIMENTO E INSTALACAO. AF_11/2019</t>
  </si>
  <si>
    <t>2.804,92</t>
  </si>
  <si>
    <t>REFLETOR EM ALUMÍNIO, DE SUPORTE E ALÇA, COM 1 LÂMPADA VAPOR DE MERCÚRIO DE 125 W, COM REATOR ALTO FATOR DE POTÊNCIA - FORNECIMENTO E INSTALAÇÃO. AF_02/2020</t>
  </si>
  <si>
    <t>298,00</t>
  </si>
  <si>
    <t>REFLETOR EM ALUMÍNIO, DE SUPORTE E ALÇA, COM LÂMPADA VAPOR DE MERCÚRIO DE 250 W, COM REATOR ALTO FATOR DE POTÊNCIA - FORNECIMENTO E INSTALAÇÃO. AF_02/2020</t>
  </si>
  <si>
    <t>309,61</t>
  </si>
  <si>
    <t>LUMINÁRIA ARANDELA TIPO MEIA LUA, DE SOBREPOR, COM 1 LÂMPADA LED DE 6 W, SEM REATOR - FORNECIMENTO E INSTALAÇÃO. AF_02/2020</t>
  </si>
  <si>
    <t>80,21</t>
  </si>
  <si>
    <t>8,85</t>
  </si>
  <si>
    <t>71,36</t>
  </si>
  <si>
    <t>LUMINÁRIA ARANDELA TIPO MEIA LUA, DE SOBREPOR, COM 1 LÂMPADA FLUORESCENTE DE 15 W, SEM REATOR - FORNECIMENTO E INSTALAÇÃO. AF_02/2020</t>
  </si>
  <si>
    <t>83,21</t>
  </si>
  <si>
    <t>74,36</t>
  </si>
  <si>
    <t>LUMINÁRIA ARANDELA TIPO TARTARUGA, DE SOBREPOR, COM 1 LÂMPADA LED DE 6 W, SEM REATOR - FORNECIMENTO E INSTALAÇÃO. AF_02/2020</t>
  </si>
  <si>
    <t>96,99</t>
  </si>
  <si>
    <t>LUMINÁRIA ARANDELA TIPO TARTARUGA, COM GRADE, DE SOBREPOR, COM 1 LÂMPADA FLUORESCENTE DE 15 W, SEM REATOR - FORNECIMENTO E INSTALAÇÃO. AF_02/2020</t>
  </si>
  <si>
    <t>99,99</t>
  </si>
  <si>
    <t>TRANSFORMADOR DE DISTRIBUIÇÃO, 30 KVA, TRIFÁSICO, 60 HZ, CLASSE 15 KV, IMERSO EM ÓLEO MINERAL, INSTALAÇÃO EM POSTE (NÃO INCLUSO SUPORTE) - FORNECIMENTO E INSTALAÇÃO. AF_12/2020</t>
  </si>
  <si>
    <t>9.173,26</t>
  </si>
  <si>
    <t>TRANSFORMADOR DE DISTRIBUIÇÃO, 45 KVA, TRIFÁSICO, 60 HZ, CLASSE 15 KV, IMERSO EM ÓLEO MINERAL, INSTALAÇÃO EM POSTE (NÃO INCLUSO SUPORTE) - FORNECIMENTO E INSTALAÇÃO. AF_12/2020</t>
  </si>
  <si>
    <t>10.218,57</t>
  </si>
  <si>
    <t>TRANSFORMADOR DE DISTRIBUIÇÃO, 75 KVA, TRIFÁSICO, 60 HZ, CLASSE 15 KV, IMERSO EM ÓLEO MINERAL, INSTALAÇÃO EM POSTE (NÃO INCLUSO SUPORTE) - FORNECIMENTO E INSTALAÇÃO. AF_12/2020</t>
  </si>
  <si>
    <t>13.135,79</t>
  </si>
  <si>
    <t>TRANSFORMADOR DE DISTRIBUIÇÃO, 112,5 KVA, TRIFÁSICO, 60 HZ, CLASSE 15 KV, IMERSO EM ÓLEO MINERAL, INSTALAÇÃO EM POSTE (NÃO INCLUSO SUPORTE) - FORNECIMENTO E INSTALAÇÃO. AF_12/2020</t>
  </si>
  <si>
    <t>16.167,05</t>
  </si>
  <si>
    <t>TRANSFORMADOR DE DISTRIBUIÇÃO, 150 KVA, TRIFÁSICO, 60 HZ, CLASSE 15 KV, IMERSO EM ÓLEO MINERAL, INSTALAÇÃO EM POSTE (NÃO INCLUSO SUPORTE) - FORNECIMENTO E INSTALAÇÃO. AF_12/2020</t>
  </si>
  <si>
    <t>20.307,68</t>
  </si>
  <si>
    <t>TRANSFORMADOR DE DISTRIBUIÇÃO, 225 KVA, TRIFÁSICO, 60 HZ, CLASSE 15 KV, IMERSO EM ÓLEO MINERAL, INSTALAÇÃO EM POSTE (NÃO INCLUSO SUPORTE) - FORNECIMENTO E INSTALAÇÃO. AF_12/2020</t>
  </si>
  <si>
    <t>28.376,66</t>
  </si>
  <si>
    <t>TRANSFORMADOR DE DISTRIBUIÇÃO, 300 KVA, TRIFÁSICO, 60 HZ, CLASSE 15 KV, IMERSO EM ÓLEO MINERAL, INSTALAÇÃO EM POSTE (NÃO INCLUSO SUPORTE) - FORNECIMENTO E INSTALAÇÃO. AF_12/2020</t>
  </si>
  <si>
    <t>33.060,91</t>
  </si>
  <si>
    <t>80,43</t>
  </si>
  <si>
    <t>188,50</t>
  </si>
  <si>
    <t>SUPORTE PARA TRANSFORMADOR EM POSTE DE CONCRETO CIRCULAR - FORNECIMENTO E INSTALAÇÃO. AF_12/2020</t>
  </si>
  <si>
    <t>58,66</t>
  </si>
  <si>
    <t>SUPORTE PARA TRANSFORMADOR EM POSTE DE CONCRETO DUPLO T - FORNECIMENTO E INSTALAÇÃO. AF_12/2020</t>
  </si>
  <si>
    <t>207,67</t>
  </si>
  <si>
    <t>PONTO DE ILUMINAÇÃO RESIDENCIAL INCLUINDO INTERRUPTOR SIMPLES, CAIXA ELÉTRICA, ELETRODUTO, CABO, RASGO, QUEBRA E CHUMBAMENTO (EXCLUINDO LUMINÁRIA E LÂMPADA). AF_01/2016</t>
  </si>
  <si>
    <t>20,19</t>
  </si>
  <si>
    <t>PONTO DE ILUMINAÇÃO RESIDENCIAL INCLUINDO INTERRUPTOR SIMPLES (2 MÓDULOS), CAIXA ELÉTRICA, ELETRODUTO, CABO, RASGO, QUEBRA E CHUMBAMENTO (EXCLUINDO LUMINÁRIA E LÂMPADA). AF_01/2016</t>
  </si>
  <si>
    <t>129,76</t>
  </si>
  <si>
    <t>61,22</t>
  </si>
  <si>
    <t>PONTO DE ILUMINAÇÃO RESIDENCIAL INCLUINDO INTERRUPTOR PARALELO, CAIXA ELÉTRICA, ELETRODUTO, CABO, RASGO, QUEBRA E CHUMBAMENTO (EXCLUINDO LUMINÁRIA E LÂMPADA). AF_01/2016</t>
  </si>
  <si>
    <t>123,08</t>
  </si>
  <si>
    <t>PONTO DE ILUMINAÇÃO RESIDENCIAL INCLUINDO INTERRUPTOR PARALELO (2 MÓDULOS), CAIXA ELÉTRICA, ELETRODUTO, CABO, RASGO, QUEBRA E CHUMBAMENTO (EXCLUINDO LUMINÁRIA E LÂMPADA). AF_01/2016</t>
  </si>
  <si>
    <t>160,03</t>
  </si>
  <si>
    <t>PONTO DE ILUMINAÇÃO RESIDENCIAL INCLUINDO INTERRUPTOR SIMPLES CONJUGADO COM PARALELO, CAIXA ELÉTRICA, ELETRODUTO, CABO, RASGO, QUEBRA E CHUMBAMENTO (EXCLUINDO LUMINÁRIA E LÂMPADA). AF_01/2016</t>
  </si>
  <si>
    <t>150,22</t>
  </si>
  <si>
    <t>PONTO DE TOMADA RESIDENCIAL INCLUINDO TOMADA 10A/250V, CAIXA ELÉTRICA, ELETRODUTO, CABO, RASGO, QUEBRA E CHUMBAMENTO. AF_01/2016</t>
  </si>
  <si>
    <t>137,61</t>
  </si>
  <si>
    <t>PONTO DE TOMADA RESIDENCIAL INCLUINDO TOMADA (2 MÓDULOS) 10A/250V, CAIXA ELÉTRICA, ELETRODUTO, CABO, RASGO, QUEBRA E CHUMBAMENTO. AF_01/2016</t>
  </si>
  <si>
    <t>152,18</t>
  </si>
  <si>
    <t>PONTO DE TOMADA RESIDENCIAL INCLUINDO TOMADA 20A/250V, CAIXA ELÉTRICA, ELETRODUTO, CABO, RASGO, QUEBRA E CHUMBAMENTO. AF_01/2016</t>
  </si>
  <si>
    <t>139,45</t>
  </si>
  <si>
    <t>PONTO DE UTILIZAÇÃO DE EQUIPAMENTOS ELÉTRICOS, RESIDENCIAL, INCLUINDO SUPORTE E PLACA, CAIXA ELÉTRICA, ELETRODUTO, CABO, RASGO, QUEBRA E CHUMBAMENTO. AF_01/2016</t>
  </si>
  <si>
    <t>196,63</t>
  </si>
  <si>
    <t>PONTO DE ILUMINAÇÃO E TOMADA, RESIDENCIAL, INCLUINDO INTERRUPTOR SIMPLES E TOMADA 10A/250V, CAIXA ELÉTRICA, ELETRODUTO, CABO, RASGO, QUEBRA E CHUMBAMENTO (EXCLUINDO LUMINÁRIA E LÂMPADA). AF_01/2016</t>
  </si>
  <si>
    <t>170,11</t>
  </si>
  <si>
    <t>PONTO DE ILUMINAÇÃO E TOMADA, RESIDENCIAL, INCLUINDO INTERRUPTOR PARALELO E TOMADA 10A/250V, CAIXA ELÉTRICA, ELETRODUTO, CABO, RASGO, QUEBRA E CHUMBAMENTO (EXCLUINDO LUMINÁRIA E LÂMPADA). AF_01/2016</t>
  </si>
  <si>
    <t>185,27</t>
  </si>
  <si>
    <t>PONTO DE ILUMINAÇÃO E TOMADA, RESIDENCIAL, INCLUINDO INTERRUPTOR SIMPLES, INTERRUPTOR PARALELO E TOMADA 10A/250V, CAIXA ELÉTRICA, ELETRODUTO, CABO, RASGO, QUEBRA E CHUMBAMENTO (EXCLUINDO LUMINÁRIA E LÂMPADA). AF_01/2016</t>
  </si>
  <si>
    <t>212,45</t>
  </si>
  <si>
    <t>CORDOALHA DE COBRE NU 16 MM², NÃO ENTERRADA, COM ISOLADOR - FORNECIMENTO E INSTALAÇÃO. AF_12/2017</t>
  </si>
  <si>
    <t>SUPORTE ISOLADOR PARA CORDOALHA DE COBRE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</si>
  <si>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</si>
  <si>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</si>
  <si>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</si>
  <si>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</si>
  <si>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83,14</t>
  </si>
  <si>
    <t>CORDOALHA DE COBRE NU 95 MM², NÃO ENTERRADA, COM ISOLADOR - FORNECIMENTO E INSTALAÇÃO. AF_12/2017</t>
  </si>
  <si>
    <t>110,18</t>
  </si>
  <si>
    <t>CORDOALHA DE COBRE NU 70 MM², ENTERRADA, SEM ISOLADOR - FORNECIMENTO E INSTALAÇÃO. AF_12/2017</t>
  </si>
  <si>
    <t>65,49</t>
  </si>
  <si>
    <t>CORDOALHA DE COBRE NU 95 MM², ENTERRADA, SEM ISOLADOR - FORNECIMENTO E INSTALAÇÃO. AF_12/2017</t>
  </si>
  <si>
    <t>91,93</t>
  </si>
  <si>
    <t>90,42</t>
  </si>
  <si>
    <t>ELETRODUTO PVC 40MM (1 ¼ ) PARA SPDA - FORNECIMENTO E INSTALAÇÃO. AF_12/2017</t>
  </si>
  <si>
    <t>41,32</t>
  </si>
  <si>
    <t>46,73</t>
  </si>
  <si>
    <t>BASE METÁLICA PARA MASTRO 1 ½  PARA SPDA - FORNECIMENTO E INSTALAÇÃO. AF_12/2017</t>
  </si>
  <si>
    <t>90,86</t>
  </si>
  <si>
    <t>MASTRO 1 ½  PARA SPDA - FORNECIMENTO E INSTALAÇÃO. AF_12/2017</t>
  </si>
  <si>
    <t>165,51</t>
  </si>
  <si>
    <t>138,60</t>
  </si>
  <si>
    <t>ABRIGO PARA HIDRANTE, 90X60X17CM, COM REGISTRO GLOBO ANGULAR 45 GRAUS 2 1/2", ADAPTADOR STORZ 2 1/2", MANGUEIRA DE INCÊNDIO 20M, REDUÇÃO 2 1/2" X 1 1/2" E ESGUICHO EM LATÃO 1 1/2" - FORNECIMENTO E INSTALAÇÃO. AF_10/2020</t>
  </si>
  <si>
    <t>1.338,17</t>
  </si>
  <si>
    <t>EXTINTOR DE INCÊNDIO PORTÁTIL COM CARGA DE ÁGUA PRESSURIZADA DE 10 L, CLASSE A - FORNECIMENTO E INSTALAÇÃO. AF_10/2020_P</t>
  </si>
  <si>
    <t>157,31</t>
  </si>
  <si>
    <t>EXTINTOR DE INCÊNDIO PORTÁTIL COM CARGA DE CO2 DE 4 KG, CLASSE BC - FORNECIMENTO E INSTALAÇÃO. AF_10/2020_P</t>
  </si>
  <si>
    <t>465,12</t>
  </si>
  <si>
    <t>EXTINTOR DE INCÊNDIO PORTÁTIL COM CARGA DE CO2 DE 6 KG, CLASSE BC - FORNECIMENTO E INSTALAÇÃO. AF_10/2020_P</t>
  </si>
  <si>
    <t>502,63</t>
  </si>
  <si>
    <t>EXTINTOR DE INCÊNDIO PORTÁTIL COM CARGA DE PQS DE 4 KG, CLASSE BC - FORNECIMENTO E INSTALAÇÃO. AF_10/2020_P</t>
  </si>
  <si>
    <t>152,62</t>
  </si>
  <si>
    <t>EXTINTOR DE INCÊNDIO PORTÁTIL COM CARGA DE PQS DE 6 KG, CLASSE BC - FORNECIMENTO E INSTALAÇÃO. AF_10/2020_P</t>
  </si>
  <si>
    <t>177,63</t>
  </si>
  <si>
    <t>EXTINTOR DE INCÊNDIO PORTÁTIL COM CARGA DE PQS DE 8 KG, CLASSE BC - FORNECIMENTO E INSTALAÇÃO. AF_10/2020_P</t>
  </si>
  <si>
    <t>208,87</t>
  </si>
  <si>
    <t>EXTINTOR DE INCÊNDIO PORTÁTIL COM CARGA DE PQS DE 12 KG, CLASSE BC - FORNECIMENTO E INSTALAÇÃO. AF_10/2020_P</t>
  </si>
  <si>
    <t>240,12</t>
  </si>
  <si>
    <t>ABRIGO PARA HIDRANTE, 75X45X17CM, COM REGISTRO GLOBO ANGULAR 45 GRAUS 2 1/2", ADAPTADOR STORZ 2 1/2", MANGUEIRA DE INCÊNDIO 15M 2 1/2" E ESGUICHO EM LATÃO 2 1/2" - FORNECIMENTO E INSTALAÇÃO. AF_10/2020</t>
  </si>
  <si>
    <t>1.299,41</t>
  </si>
  <si>
    <t>80,57</t>
  </si>
  <si>
    <t>CAIXA DE INCÊNDIO 45X75X17CM - FORNECIMENTO E INSTALAÇÃO. AF_10/2020</t>
  </si>
  <si>
    <t>426,49</t>
  </si>
  <si>
    <t>57,22</t>
  </si>
  <si>
    <t>CAIXA DE INCÊNDIO 60X90X17CM - FORNECIMENTO E INSTALAÇÃO. AF_10/2020</t>
  </si>
  <si>
    <t>372,11</t>
  </si>
  <si>
    <t>20,36</t>
  </si>
  <si>
    <t>CONJUNTO DE MANGUEIRA PARA COMBATE A INCÊNDIO EM FIBRA DE POLIESTER PURA, COM 1.1/2", REVESTIDA INTERNAMENTE, COMPRIMENTO DE 15M - FORNECIMENTO E INSTALAÇÃO. AF_10/2020</t>
  </si>
  <si>
    <t>354,40</t>
  </si>
  <si>
    <t>HIDRANTE SUBTERRÂNEO PREDIAL (COM CURVA LONGA E CAIXA), DN 75 MM - FORNECIMENTO E INSTALAÇÃO. AF_10/2020</t>
  </si>
  <si>
    <t>2.747,06</t>
  </si>
  <si>
    <t>MANÔMETRO 0 A 200 PSI (0 A 14 KGF/CM2), D = 50MM - FORNECIMENTO E INSTALAÇÃO. AF_10/2020</t>
  </si>
  <si>
    <t>114,56</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</si>
  <si>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</si>
  <si>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</si>
  <si>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</si>
  <si>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</si>
  <si>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</si>
  <si>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</si>
  <si>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</si>
  <si>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</si>
  <si>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</si>
  <si>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28,29</t>
  </si>
  <si>
    <t>CABO TELEFÔNICO CI-50 50 PARES INSTALADO EM ENTRADA DE EDIFICAÇÃO - FORNECIMENTO E INSTALAÇÃO. AF_11/2019</t>
  </si>
  <si>
    <t>52,73</t>
  </si>
  <si>
    <t>49,63</t>
  </si>
  <si>
    <t>CABO TELEFÔNICO CI-50 75 PARES INSTALADO EM ENTRADA DE EDIFICAÇÃO - FORNECIMENTO E INSTALAÇÃO. AF_11/2019</t>
  </si>
  <si>
    <t>CABO TELEFÔNICO CI-50 200 PARES INSTALADO EM ENTRADA DE EDIFICAÇÃO - FORNECIMENTO E INSTALAÇÃO. AF_11/2019</t>
  </si>
  <si>
    <t>201,87</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</si>
  <si>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</si>
  <si>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</si>
  <si>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</si>
  <si>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</si>
  <si>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</si>
  <si>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</si>
  <si>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</si>
  <si>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50,78</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</si>
  <si>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</si>
  <si>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</si>
  <si>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</si>
  <si>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</si>
  <si>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</si>
  <si>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CI-50 10 PARES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</si>
  <si>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</si>
  <si>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</si>
  <si>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</si>
  <si>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</si>
  <si>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</si>
  <si>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</si>
  <si>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DISTRIBUIÇÃO DE EDIFICAÇÃO INSTITUCIONAL - FORNECIMENTO E INSTALAÇÃO. AF_11/2019</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</si>
  <si>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</si>
  <si>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</si>
  <si>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</si>
  <si>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8,52</t>
  </si>
  <si>
    <t>CAIXA DE PASSAGEM PARA TELEFONE 80X80X15CM (SOBREPOR) FORNECIMENTO E INSTALACAO. AF_11/2019</t>
  </si>
  <si>
    <t>483,28</t>
  </si>
  <si>
    <t>QUADRO DE DISTRIBUIÇÃO PARA TELEFONE N.2, 20X20X12CM EM CHAPA METALICA, DE EMBUTIR, SEM ACESSORIOS, PADRÃO TELEBRAS, FORNECIMENTO E INSTALAÇÃO. AF_11/2019</t>
  </si>
  <si>
    <t>96,05</t>
  </si>
  <si>
    <t>QUADRO DE DISTRIBUICAO PARA TELEFONE N.3, 40X40X12CM EM CHAPA METALICA, DE EMBUTIR, SEM ACESSORIOS, PADRAO TELEBRAS, FORNECIMENTO E INSTALAÇÃO. AF_11/2019</t>
  </si>
  <si>
    <t>183,23</t>
  </si>
  <si>
    <t>QUADRO DE DISTRIBUICAO PARA TELEFONE N.4, 60X60X12CM EM CHAPA METALICA, DE EMBUTIR, SEM ACESSORIOS, PADRAO TELEBRAS, FORNECIMENTO E INSTALAÇÃO. AF_11/2019</t>
  </si>
  <si>
    <t>288,68</t>
  </si>
  <si>
    <t>QUADRO DE DISTRIBUIÇÃO PARA TELEFONE N.5, 80X80X12CM EM CHAPA METALICA, SEM ACESSORIOS, PADRAO TELEBRAS, FORNECIMENTO E INSTALAÇÃO. AF_11/2019</t>
  </si>
  <si>
    <t>420,30</t>
  </si>
  <si>
    <t>CAIXA ENTERRADA PARA INSTALAÇÕES TELEFÔNICAS TIPO R1, EM ALVENARIA COM BLOCOS DE CONCRETO, DIMENSÕES INTERNAS: 0,35X0,60X0,60 M, EXCLUINDO TAMPÃO. AF_12/2020</t>
  </si>
  <si>
    <t>434,90</t>
  </si>
  <si>
    <t>TAMPA PARA CAIXA TIPO R1, EM FERRO FUNDIDO, DIMENSÕES INTERNAS: 0,40 X 0,60 M - FORNECIMENTO E INSTALAÇÃO. AF_12/2020</t>
  </si>
  <si>
    <t>368,54</t>
  </si>
  <si>
    <t>TAMPA PARA CAIXA TIPO R2 E R3, EM FERRO FUNDIDO, DIMENSÕES INTERNAS: 0,55 X 1,10 M - FORNECIMENTO E INSTALAÇÃO. AF_12/2020</t>
  </si>
  <si>
    <t>907,66</t>
  </si>
  <si>
    <t>36,79</t>
  </si>
  <si>
    <t>PINTURA ANTICORROSIVA DE DUTO METÁLICO. AF_04/2018</t>
  </si>
  <si>
    <t>INSTALAÇÃO DE TUBOS E CONEXÕES, EM AÇO/FERRO GALVANIZADO, PARA O CENTRO DE MEDIÇÃO DE GÁS DE EDIFÍCIO RESIDENCIAL, COM 4 PAVIMENTOS, 16 UNIDADES HABITACIONAIS, DN 32 (1 1/4) - FORNECIMENTO E INSTALAÇÃO. AF_10/2020</t>
  </si>
  <si>
    <t>5.366,15</t>
  </si>
  <si>
    <t>INSTALAÇÃO DE TUBOS E CONEXÕES, EM AÇO/FERRO GALVANIZADO, PARA O CENTRO DE MEDIÇÃO DE GÁS DE EDIFÍCIO RESIDENCIAL, COM 4 PAVIMENTOS, 16 UNIDADES HABITACIONAIS, DN 50 (2) - FORNECIMENTO E INSTALAÇÃO. AF_10/2020</t>
  </si>
  <si>
    <t>9.624,83</t>
  </si>
  <si>
    <t>CABO ELETRÔNICO CATEGORIA 5E, INSTALADO EM EDIFICAÇÃO RESIDENCIAL - FORNECIMENTO E INSTALAÇÃO. AF_11/2019</t>
  </si>
  <si>
    <t>CABO ELETRÔNICO CATEGORIA 6, INSTALADO EM EDIFICAÇÃO RESIDENCIAL - FORNECIMENTO E INSTALAÇÃO. AF_11/2019</t>
  </si>
  <si>
    <t>PATCH PANEL 24 PORTAS, CATEGORIA 5E - FORNECIMENTO E INSTALAÇÃO. AF_11/2019</t>
  </si>
  <si>
    <t>438,77</t>
  </si>
  <si>
    <t>PATCH PANEL 24 PORTAS, CATEGORIA 6 - FORNECIMENTO E INSTALAÇÃO. AF_11/2019</t>
  </si>
  <si>
    <t>615,96</t>
  </si>
  <si>
    <t>PATCH PANEL 48 PORTAS, CATEGORIA 6 - FORNECIMENTO E INSTALAÇÃO. AF_11/2019</t>
  </si>
  <si>
    <t>958,63</t>
  </si>
  <si>
    <t>PATCH PANEL 48 PORTAS, CATEGORIA 5E - FORNECIMENTO E INSTALAÇÃO. AF_11/2019</t>
  </si>
  <si>
    <t>746,99</t>
  </si>
  <si>
    <t>TUBO, PVC, SOLDÁVEL, DN 20MM, INSTALADO EM RAMAL OU SUB-RAMAL DE ÁGUA - FORNECIMENTO E INSTALAÇÃO. AF_12/2014</t>
  </si>
  <si>
    <t>TUBO, PVC, SOLDÁVEL, DN 25MM, INSTALADO EM RAMAL OU SUB-RAMAL DE ÁGUA - FORNECIMENTO E INSTALAÇÃO. AF_12/2014</t>
  </si>
  <si>
    <t>TUBO, PVC, SOLDÁVEL, DN 20MM,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</si>
  <si>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</si>
  <si>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</si>
  <si>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</si>
  <si>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</si>
  <si>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60MM, INSTALADO EM PRUMADA DE ÁGUA - FORNECIMENTO E INSTALAÇÃO. AF_12/2014</t>
  </si>
  <si>
    <t>46,01</t>
  </si>
  <si>
    <t>57,33</t>
  </si>
  <si>
    <t>TUBO PVC, SÉRIE R, ÁGUA PLUVIAL, DN 40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</si>
  <si>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</si>
  <si>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</si>
  <si>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42,47</t>
  </si>
  <si>
    <t>84,19</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</si>
  <si>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</si>
  <si>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</si>
  <si>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</si>
  <si>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32,89</t>
  </si>
  <si>
    <t>TUBO, CPVC, SOLDÁVEL, DN 35MM, INSTALADO EM RAMAL OU SUB-RAMAL DE ÁGUA  FORNECIMENTO E INSTALAÇÃO. AF_12/2014</t>
  </si>
  <si>
    <t>52,03</t>
  </si>
  <si>
    <t>TUBO PVC, SERIE NORMAL, ESGOTO PREDIAL, DN 75 MM, FORNECIDO E INSTALADO EM RAMAL DE DESCARGA OU RAMAL DE ESGOTO SANITÁRIO. AF_12/2014</t>
  </si>
  <si>
    <t>22,58</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</si>
  <si>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</si>
  <si>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</si>
  <si>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</si>
  <si>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</si>
  <si>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</si>
  <si>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</si>
  <si>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191,62</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</si>
  <si>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</si>
  <si>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</si>
  <si>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</si>
  <si>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22,92</t>
  </si>
  <si>
    <t>TUBO PVC, SERIE NORMAL, ESGOTO PREDIAL, DN 100 MM, FORNECIDO E INSTALADO EM SUBCOLETOR AÉREO DE ESGOTO SANITÁRIO. AF_12/2014</t>
  </si>
  <si>
    <t>TUBO PVC, SERIE NORMAL, ESGOTO PREDIAL, DN 150 MM, FORNECIDO E INSTALADO EM SUBCOLETOR AÉREO DE ESGOTO SANITÁRIO. AF_12/2014</t>
  </si>
  <si>
    <t>(COMPOSIÇÃO REPRESENTATIVA) DO SERVIÇO DE INSTALAÇÃO DE TUBOS DE PVC, SOLDÁVEL, ÁGUA FRIA, DN 20 MM (INSTALADO EM RAMAL, SUB-RAMAL OU RAMAL DE DISTRIBUIÇÃO), INCLUSIVE CONEXÕES, CORTES E FIXAÇÕES, PARA PRÉDIOS. AF_10/2015</t>
  </si>
  <si>
    <t>32,75</t>
  </si>
  <si>
    <t>JOELHO 90 GRAUS, PVC, SOLDÁVEL, DN 20MM, INSTALADO EM RAMAL OU SUB-RAMAL DE ÁGUA - FORNECIMENTO E INSTALAÇÃO. AF_12/2014</t>
  </si>
  <si>
    <t>LUVA,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</si>
  <si>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</si>
  <si>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</si>
  <si>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ADAPTADOR CURTO COM BOLSA E ROSCA PARA REGISTRO, PVC, SOLDÁVEL, DN 20MM X 1/2, INSTALADO EM RAMAL OU SUB-RAMAL DE ÁGUA - FORNECIMENTO E INSTALAÇÃO. AF_12/2014</t>
  </si>
  <si>
    <t>TE, PVC, SOLDÁVEL, DN 20MM, INSTALADO EM RAMAL OU SUB-RAMAL DE ÁGUA - FORNECIMENTO E INSTALAÇÃO. AF_12/2014</t>
  </si>
  <si>
    <t>TÊ DE REDUÇÃO, PVC, SOLDÁVEL, DN 25MM X 20MM,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</si>
  <si>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</si>
  <si>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</si>
  <si>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LUVA,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</si>
  <si>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</si>
  <si>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TE, PVC, SOLDÁVEL, DN 20MM, INSTALADO EM RAMAL DE DISTRIBUIÇÃO DE ÁGUA - FORNECIMENTO E INSTALAÇÃO. AF_12/2014</t>
  </si>
  <si>
    <t>TÊ DE REDUÇÃO, PVC, SOLDÁVEL, DN 25MM X 20MM, INSTALADO EM RAMAL DE DISTRIBUIÇÃO DE ÁGUA - FORNECIMENTO E INSTALAÇÃO. AF_12/2014</t>
  </si>
  <si>
    <t>FURO EM ALVENARIA PARA DIÂMETROS MENORES OU IGUAIS A 40 MM. AF_05/2015</t>
  </si>
  <si>
    <t>CHUMBAMENTO PONTUAL EM PASSAGEM DE TUBO COM DIÂMETRO MENOR OU IGUAL A 40 MM. AF_05/2015</t>
  </si>
  <si>
    <t>(COMPOSIÇÃO REPRESENTATIVA) DO SERVIÇO DE INSTALAÇÃO DE TUBOS DE PVC, SOLDÁVEL, ÁGUA FRIA, DN 25 MM (INSTALADO EM RAMAL, SUB-RAMAL, RAMAL DE DISTRIBUIÇÃO OU PRUMADA), INCLUSIVE CONEXÕES, CORTES E FIXAÇÕES, PARA PRÉDIOS. AF_10/2015</t>
  </si>
  <si>
    <t>32,58</t>
  </si>
  <si>
    <t>JOELHO 90 GRAUS, PVC, SOLDÁVEL, DN 25MM, INSTALADO EM RAMAL OU SUB-RAMAL DE ÁGUA - FORNECIMENTO E INSTALAÇÃO. AF_12/2014</t>
  </si>
  <si>
    <t>LUVA, PVC, SOLDÁVEL, DN 25MM, INSTALADO EM RAMAL OU SUB-RAMAL DE ÁGUA - FORNECIMENTO E INSTALAÇÃO. AF_12/2014</t>
  </si>
  <si>
    <t>TE, PVC, SOLDÁVEL, DN 25MM, INSTALADO EM RAMAL OU SUB-RAMAL DE ÁGUA - FORNECIMENTO E INSTALAÇÃO. AF_12/2014</t>
  </si>
  <si>
    <t>TÊ DE REDUÇÃO, PVC, SOLDÁVEL, DN 32MM X 25MM, INSTALADO EM RAMAL OU SUB-RAMAL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</si>
  <si>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</si>
  <si>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</si>
  <si>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LUVA, PVC, SOLDÁVEL, DN 25MM, INSTALADO EM PRUMADA DE ÁGUA - FORNECIMENTO E INSTALAÇÃO. AF_12/2014</t>
  </si>
  <si>
    <t>LUVA DE REDUÇÃO, PVC, SOLDÁVEL, DN 32MM X 25MM, INSTALADO EM PRUMADA DE ÁGUA - FORNECIMENTO E INSTALAÇÃO. AF_12/2014</t>
  </si>
  <si>
    <t>TÊ DE REDUÇÃO, PVC, SOLDÁVEL, DN 32MM X 25MM, INSTALADO EM PRUMADA DE ÁGUA - FORNECIMENTO E INSTALAÇÃO. AF_12/2014</t>
  </si>
  <si>
    <t>PASSANTE TIPO TUBO DE DIÂMETRO MENOR OU IGUAL A 40 MM, FIXADO EM LAJE. AF_05/2015</t>
  </si>
  <si>
    <t>FIXAÇÃO DE TUBOS HORIZONTAIS DE PVC, CPVC OU COBRE DIÂMETROS MENORES OU IGUAIS A 40 MM COM ABRAÇADEIRA METÁLICA FLEXÍVEL 18 MM, FIXADA DIRETAMENTE NA LAJE. AF_05/2015</t>
  </si>
  <si>
    <t>(COMPOSIÇÃO REPRESENTATIVA) DO SERVIÇO DE INSTALAÇÃO TUBOS DE PVC, SOLDÁVEL, ÁGUA FRIA, DN 32 MM (INSTALADO EM RAMAL, SUB-RAMAL, RAMAL DE DISTRIBUIÇÃO OU PRUMADA), INCLUSIVE CONEXÕES, CORTES E FIXAÇÕES, PARA PRÉDIOS. AF_10/2015</t>
  </si>
  <si>
    <t>25,11</t>
  </si>
  <si>
    <t>LUVA, PVC, SOLDÁVEL, DN 32MM, INSTALADO EM RAMAL OU SUB-RAMAL DE ÁGUA - FORNECIMENTO E INSTALAÇÃO. AF_12/2014</t>
  </si>
  <si>
    <t>LUVA DE REDUÇÃO, PVC, SOLDÁVEL, DN 40MM X 32MM, INSTALADO EM RAMAL OU SUB-RAMAL DE ÁGUA - FORNECIMENTO E INSTALAÇÃO. AF_12/2014</t>
  </si>
  <si>
    <t>TE, PVC, SOLDÁVEL, DN 32MM, INSTALADO EM RAMAL OU SUB-RAMAL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</si>
  <si>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</si>
  <si>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</si>
  <si>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LUVA, PVC, SOLDÁVEL, DN 32MM,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</si>
  <si>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</si>
  <si>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</si>
  <si>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TE, PVC, SOLDÁVEL, DN 32MM, INSTALADO EM RAMAL DE DISTRIBUIÇÃO DE ÁGUA - FORNECIMENTO E INSTALAÇÃO. AF_12/2014</t>
  </si>
  <si>
    <t>JOELHO 90 GRAUS, PVC, SOLDÁVEL, DN 32MM, INSTALADO EM PRUMADA DE ÁGUA - FORNECIMENTO E INSTALAÇÃO. AF_12/2014</t>
  </si>
  <si>
    <t>LUVA, PVC, SOLDÁVEL, DN 32MM, INSTALADO EM PRUMADA DE ÁGUA - FORNECIMENTO E INSTALAÇÃO. AF_12/2014</t>
  </si>
  <si>
    <t>ADAPTADOR CURTO COM BOLSA E ROSCA PARA REGISTRO, PVC, SOLDÁVEL, DN 32MM X 1, INSTALADO EM PRUMADA DE ÁGUA - FORNECIMENTO E INSTALAÇÃO. AF_12/2014</t>
  </si>
  <si>
    <t>LUVA DE REDUÇÃO, PVC, SOLDÁVEL, DN 40MM X 32MM, INSTALADO EM PRUMADA DE ÁGUA - FORNECIMENTO E INSTALAÇÃO. AF_12/2014</t>
  </si>
  <si>
    <t>TE, PVC, SOLDÁVEL, DN 32MM, INSTALADO EM PRUMADA DE ÁGUA - FORNECIMENTO E INSTALAÇÃO. AF_12/2014</t>
  </si>
  <si>
    <t>TÊ DE REDUÇÃO, PVC, SOLDÁVEL, DN 40MM X 32MM, INSTALADO EM PRUMADA DE ÁGUA - FORNECIMENTO E INSTALAÇÃO. AF_12/2014</t>
  </si>
  <si>
    <t>17,38</t>
  </si>
  <si>
    <t>FURO EM CONCRETO PARA DIÂMETROS MENORES OU IGUAIS A 40 MM. AF_05/2015</t>
  </si>
  <si>
    <t>39,21</t>
  </si>
  <si>
    <t>(COMPOSIÇÃO REPRESENTATIVA) DO SERVIÇO DE INSTALAÇÃO DE TUBOS DE PVC, SOLDÁVEL, ÁGUA FRIA, DN 40 MM (INSTALADO EM PRUMADA), INCLUSIVE CONEXÕES, CORTES E FIXAÇÕES, PARA PRÉDIOS. AF_10/2015</t>
  </si>
  <si>
    <t>JOELHO 90 GRAUS, PVC, SOLDÁVEL, DN 40MM, INSTALADO EM PRUMADA DE ÁGUA - FORNECIMENTO E INSTALAÇÃO. AF_12/2014</t>
  </si>
  <si>
    <t>JOELHO 45 GRAUS, PVC, SOLDÁVEL, DN 40MM, INSTALADO EM PRUMADA DE ÁGUA - FORNECIMENTO E INSTALAÇÃO. AF_12/2014</t>
  </si>
  <si>
    <t>LUVA, PVC, SOLDÁVEL, DN 40MM, INSTALADO EM PRUMADA DE ÁGUA - FORNECIMENTO E INSTALAÇÃO. AF_12/2014</t>
  </si>
  <si>
    <t>UNIÃO, PVC, SOLDÁVEL, DN 40MM, INSTALADO EM PRUMADA DE ÁGUA - FORNECIMENTO E INSTALAÇÃO. AF_12/2014</t>
  </si>
  <si>
    <t>34,28</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</si>
  <si>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</si>
  <si>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</si>
  <si>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TE, PVC, SOLDÁVEL, DN 40MM, INSTALADO EM PRUMADA DE ÁGUA - FORNECIMENTO E INSTALAÇÃO. AF_12/2014</t>
  </si>
  <si>
    <t>TÊ DE REDUÇÃO, PVC, SOLDÁVEL, DN 50MM X 40MM, INSTALADO EM PRUMADA DE ÁGUA - FORNECIMENTO E INSTALAÇÃO. AF_12/2014</t>
  </si>
  <si>
    <t>(COMPOSIÇÃO REPRESENTATIVA) DO SERVIÇO DE INSTALAÇÃO DE TUBOS DE PVC, SOLDÁVEL, ÁGUA FRIA, DN 50 MM (INSTALADO EM PRUMADA), INCLUSIVE CONEXÕES, CORTES E FIXAÇÕES, PARA PRÉDIOS. AF_10/2015</t>
  </si>
  <si>
    <t>UNIÃO, PVC, SOLDÁVEL, DN 50MM, INSTALADO EM PRUMADA DE ÁGUA - FORNECIMENTO E INSTALAÇÃO. AF_12/2014</t>
  </si>
  <si>
    <t>19,72</t>
  </si>
  <si>
    <t>FURO EM ALVENARIA PARA DIÂMETROS MAIORES QUE 40 MM E MENORES OU IGUAIS A 75 MM. AF_05/2015</t>
  </si>
  <si>
    <t>PASSANTE TIPO TUBO DE DIÂMETRO MAIORES QUE 40 MM E MENORES OU IGUAIS A 75 MM, FIXADO EM LAJE. AF_05/2015</t>
  </si>
  <si>
    <t>FIXAÇÃO DE TUBOS HORIZONTAIS DE PVC, CPVC OU COBRE DIÂMETROS MAIORES QUE 40 MM E MENORES OU IGUAIS A 75 MM COM ABRAÇADEIRA METÁLICA FLEXÍVEL 18 MM, FIXADA DIRETAMENTE NA LAJE. AF_05/2015</t>
  </si>
  <si>
    <t>CHUMBAMENTO PONTUAL EM PASSAGEM DE TUBO COM DIÂMETROS ENTRE 40 MM E 75 MM. AF_05/2015</t>
  </si>
  <si>
    <t>(COMPOSIÇÃO REPRESENTATIVA) DO SERVIÇO DE INSTALAÇÃO DE TUBOS DE PVC, SÉRIE R, ÁGUA PLUVIAL, DN 75 MM (INSTALADO EM RAMAL DE ENCAMINHAMENTO, OU CONDUTORES VERTICAIS), INCLUSIVE CONEXÕES, CORTE E FIXAÇÕES, PARA PRÉDIOS. AF_10/2015</t>
  </si>
  <si>
    <t>44,39</t>
  </si>
  <si>
    <t>JOELHO 90 GRAUS, PVC, SERIE R, ÁGUA PLUVIAL, DN 75 MM, JUNTA ELÁSTICA, FORNECIDO E INSTALADO EM RAMAL DE ENCAMINHAMENTO. AF_12/2014</t>
  </si>
  <si>
    <t>29,10</t>
  </si>
  <si>
    <t>25,74</t>
  </si>
  <si>
    <t>REDUÇÃO EXCÊNTRICA, PVC, SERIE R, ÁGUA PLUVIAL, DN 100 X 75 MM, JUNTA ELÁSTICA, FORNECIDO E INSTALADO EM RAMAL DE ENCAMINHAMENTO.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</si>
  <si>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</si>
  <si>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</si>
  <si>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LUVA SIMPLES, PVC, SERIE R, ÁGUA PLUVIAL, DN 75 MM, JUNTA ELÁSTICA, FORNECIDO E INSTALADO EM CONDUTORES VERTICAIS DE ÁGUAS PLUVIAIS. AF_12/2014</t>
  </si>
  <si>
    <t>JUNÇÃO SIMPLES, PVC, SERIE R, ÁGUA PLUVIAL, DN 75 X 75 MM, JUNTA ELÁSTICA, FORNECIDO E INSTALADO EM CONDUTORES VERTICAIS DE ÁGUAS PLUVIAIS. AF_12/2014</t>
  </si>
  <si>
    <t>TÊ, PVC, SERIE R, ÁGUA PLUVIAL, DN 75 X 75 MM, JUNTA ELÁSTICA, FORNECIDO E INSTALADO EM CONDUTORES VERTICAIS DE ÁGUAS PLUVIAIS. AF_12/2014</t>
  </si>
  <si>
    <t>JUNÇÃO SIMPLES, PVC, SERIE R, ÁGUA PLUVIAL, DN 100 X 75 MM, JUNTA ELÁSTICA, FORNECIDO E INSTALADO EM CONDUTORES VERTICAIS DE ÁGUAS PLUVIAIS. AF_12/2014</t>
  </si>
  <si>
    <t>72,65</t>
  </si>
  <si>
    <t>(COMPOSIÇÃO REPRESENTATIVA) DO SERVIÇO DE INSTALAÇÃO DE TUBOS DE PVC, SÉRIE R, ÁGUA PLUVIAL, DN 100 MM (INSTALADO EM RAMAL DE ENCAMINHAMENTO, OU CONDUTORES VERTICAIS), INCLUSIVE CONEXÕES, CORTES E FIXAÇÕES, PARA PRÉDIOS. AF_10/2015</t>
  </si>
  <si>
    <t>65,31</t>
  </si>
  <si>
    <t>JOELHO 90 GRAUS, PVC, SERIE R, ÁGUA PLUVIAL, DN 100 MM, JUNTA ELÁSTICA, FORNECIDO E INSTALADO EM RAMAL DE ENCAMINHAMENTO. AF_12/2014</t>
  </si>
  <si>
    <t>LUVA SIMPLES, PVC, SERIE R, ÁGUA PLUVIAL, DN 100 MM, JUNTA ELÁSTICA, FORNECIDO E INSTALADO EM RAMAL DE ENCAMINHAMENTO. AF_12/2014</t>
  </si>
  <si>
    <t>24,45</t>
  </si>
  <si>
    <t>TÊ DE INSPEÇÃO, PVC, SERIE R, ÁGUA PLUVIAL, DN 100 MM, JUNTA ELÁSTICA, FORNECIDO E INSTALADO EM RAMAL DE ENCAMINHAMENTO. AF_12/2014</t>
  </si>
  <si>
    <t>41,43</t>
  </si>
  <si>
    <t>JOELHO 45 GRAUS, PVC, SERIE R, ÁGUA PLUVIAL, DN 100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</si>
  <si>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</si>
  <si>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</si>
  <si>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62,31</t>
  </si>
  <si>
    <t>REDUÇÃO EXCÊNTRICA, PVC, SERIE R, ÁGUA PLUVIAL, DN 150 X 100 MM, JUNTA ELÁSTICA, FORNECIDO E INSTALADO EM CONDUTORES VERTICAIS DE ÁGUAS PLUVIAIS. AF_12/2014</t>
  </si>
  <si>
    <t>79,41</t>
  </si>
  <si>
    <t>JUNÇÃO SIMPLES, PVC, SERIE R, ÁGUA PLUVIAL, DN 100 X 100 MM, JUNTA ELÁSTICA, FORNECIDO E INSTALADO EM CONDUTORES VERTICAIS DE ÁGUAS PLUVIAIS. AF_12/2014</t>
  </si>
  <si>
    <t>JUNÇÃO SIMPLES, PVC, SERIE R, ÁGUA PLUVIAL, DN 150 X 100 MM, JUNTA ELÁSTICA, FORNECIDO E INSTALADO EM CONDUTORES VERTICAIS DE ÁGUAS PLUVIAIS. AF_12/2014</t>
  </si>
  <si>
    <t>197,23</t>
  </si>
  <si>
    <t>FURO EM ALVENARIA PARA DIÂMETROS MAIORES QUE 75 MM. AF_05/2015</t>
  </si>
  <si>
    <t>PASSANTE TIPO TUBO DE DIÂMETRO MAIOR QUE 75 MM, FIXADO EM LAJE. AF_05/2015</t>
  </si>
  <si>
    <t>FIXAÇÃO DE TUBOS HORIZONTAIS DE PVC, CPVC OU COBRE DIÂMETROS MAIORES QUE 75 MM COM ABRAÇADEIRA METÁLICA FLEXÍVEL 18 MM, FIXADA DIRETAMENTE NA LAJE. AF_05/2015</t>
  </si>
  <si>
    <t>CHUMBAMENTO PONTUAL EM PASSAGEM DE TUBO COM DIÂMETRO MAIOR QUE 75 MM. AF_05/2015</t>
  </si>
  <si>
    <t>(COMPOSIÇÃO REPRESENTATIVA) DO SERVIÇO DE INSTALAÇÃO DE TUBOS DE PVC, SÉRIE R, ÁGUA PLUVIAL, DN 150 MM (INSTALADO EM CONDUTORES VERTICAIS), INCLUSIVE CONEXÕES, CORTES E FIXAÇÕES, PARA PRÉDIOS. AF_10/2015</t>
  </si>
  <si>
    <t>90,08</t>
  </si>
  <si>
    <t>JOELHO 90 GRAUS, PVC, SERIE R, ÁGUA PLUVIAL, DN 150 MM, JUNTA ELÁSTICA, FORNECIDO E INSTALADO EM CONDUTORES VERTICAIS DE ÁGUAS PLUVIAIS. AF_12/2014</t>
  </si>
  <si>
    <t>135,15</t>
  </si>
  <si>
    <t>LUVA SIMPLES, PVC, SERIE R, ÁGUA PLUVIAL, DN 150 MM, JUNTA ELÁSTICA, FORNECIDO E INSTALADO EM CONDUTORES VERTICAIS DE ÁGUAS PLUVIAIS. AF_12/2014</t>
  </si>
  <si>
    <t>72,20</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</si>
  <si>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</si>
  <si>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</si>
  <si>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75,45</t>
  </si>
  <si>
    <t>LUVA SIMPLES, PVC, SERIE NORMAL, ESGOTO PREDIAL, DN 50 MM, JUNTA ELÁSTICA, FORNECIDO E INSTALADO EM PRUMADA DE ESGOTO SANITÁRIO OU VENTILAÇÃO. AF_12/2014</t>
  </si>
  <si>
    <t>CHUMBAMENTO LINEAR EM ALVENARIA PARA RAMAIS/DISTRIBUIÇÃO COM DIÂMETROS MAIORES QUE 40 MM E MENORES OU IGUAIS A 75 MM. AF_05/2015</t>
  </si>
  <si>
    <t>RASGO EM ALVENARIA PARA RAMAIS/ DISTRIBUIÇÃO COM DIÂMETROS MAIORES QUE 40 MM E MENORES OU IGUAIS A 75 MM. AF_05/2015</t>
  </si>
  <si>
    <t>(COMPOSIÇÃO REPRESENTATIVA) DO SERVIÇO DE INST. TUBO PVC, SÉRIE N, ESGOTO PREDIAL, DN 75 MM, (INST. EM RAMAL DE DESCARGA, RAMAL DE ESG. SANITÁRIO, PRUMADA DE ESG. SANITÁRIO OU VENTILAÇÃO), INCL. CONEXÕES, CORTES E FIXAÇÕES, P/ PRÉDIOS. AF_10/2015</t>
  </si>
  <si>
    <t>JOELHO 90 GRAUS, PVC, SERIE NORMAL, ESGOTO PREDIAL, DN 75 MM, JUNTA ELÁSTICA, FORNECIDO E INSTALADO EM RAMAL DE DESCARGA OU RAMAL DE ESGOTO SANITÁRIO. AF_12/2014</t>
  </si>
  <si>
    <t>JOELHO 45 GRAUS, PVC, SERIE NORMAL, ESGOTO PREDIAL, DN 75 MM, JUNTA ELÁSTICA, FORNECIDO E INSTALADO EM RAMAL DE DESCARGA OU RAMAL DE ESGOTO SANITÁRIO. AF_12/2014</t>
  </si>
  <si>
    <t>LUVA SIMPLES, PVC, SERIE NORMAL, ESGOTO PREDIAL, DN 75 MM, JUNTA ELÁSTICA, FORNECIDO E INSTALADO EM RAMAL DE DESCARGA OU RAMAL DE ESGOTO SANITÁRIO. AF_12/2014</t>
  </si>
  <si>
    <t>TE, PVC, SERIE NORMAL, ESGOTO PREDIAL, DN 75 X 75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</si>
  <si>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</si>
  <si>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35,03</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</si>
  <si>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</si>
  <si>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</si>
  <si>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27,09</t>
  </si>
  <si>
    <t>LUVA SIMPLES, PVC, SERIE NORMAL, ESGOTO PREDIAL, DN 75 MM, JUNTA ELÁSTICA, FORNECIDO E INSTALADO EM PRUMADA DE ESGOTO SANITÁRIO OU VENTILAÇÃO.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</si>
  <si>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</si>
  <si>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</si>
  <si>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(COMPOSIÇÃO REPRESENTATIVA) DO SERVIÇO DE INST. TUBO PVC, SÉRIE N, ESGOTO PREDIAL, 100 MM (INST. RAMAL DESCARGA, RAMAL DE ESG. SANIT., PRUMADA ESG. SANIT., VENTILAÇÃO OU SUB-COLETOR AÉREO), INCL. CONEXÕES E CORTES, FIXAÇÕES, P/ PRÉDIOS. AF_10/2015</t>
  </si>
  <si>
    <t>61,73</t>
  </si>
  <si>
    <t>JOELHO 45 GRAUS, PVC, SERIE NORMAL, ESGOTO PREDIAL, DN 100 MM, JUNTA ELÁSTICA, FORNECIDO E INSTALADO EM RAMAL DE DESCARGA OU RAMAL DE ESGOTO SANITÁRIO. AF_12/2014</t>
  </si>
  <si>
    <t>45,77</t>
  </si>
  <si>
    <t>LUVA SIMPLES, PVC, SERIE NORMAL, ESGOTO PREDIAL, DN 100 MM, JUNTA ELÁSTICA, FORNECIDO E INSTALADO EM PRUMADA DE ESGOTO SANITÁRIO OU VENTILAÇÃO.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</si>
  <si>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</si>
  <si>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</si>
  <si>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JOELHO 45 GRAUS, PVC, SERIE NORMAL, ESGOTO PREDIAL, DN 100 MM, JUNTA ELÁSTICA, FORNECIDO E INSTALADO EM SUBCOLETOR AÉREO DE ESGOTO SANITÁRIO. AF_12/2014</t>
  </si>
  <si>
    <t>LUVA SIMPLES, PVC, SERIE NORMAL, ESGOTO PREDIAL, DN 100 MM, JUNTA ELÁSTICA, FORNECIDO E INSTALADO EM SUBCOLETOR AÉREO DE ESGOTO SANITÁRIO. AF_12/2014</t>
  </si>
  <si>
    <t>18,18</t>
  </si>
  <si>
    <t>JUNÇÃO SIMPLES, PVC, SERIE NORMAL, ESGOTO PREDIAL, DN 100 X 100 MM, JUNTA ELÁSTICA, FORNECIDO E INSTALADO EM SUBCOLETOR AÉREO DE ESGOTO SANITÁRIO. AF_12/2014</t>
  </si>
  <si>
    <t>45,47</t>
  </si>
  <si>
    <t>(COMPOSIÇÃO REPRESENTATIVA) DO SERVIÇO DE INSTALAÇÃO DE TUBO DE PVC, SÉRIE NORMAL, ESGOTO PREDIAL, DN 150 MM (INSTALADO EM SUB-COLETOR AÉREO), INCLUSIVE CONEXÕES, CORTES E FIXAÇÕES, PARA PRÉDIOS. AF_10/2015</t>
  </si>
  <si>
    <t>65,95</t>
  </si>
  <si>
    <t>JOELHO 45 GRAUS, PVC, SERIE NORMAL, ESGOTO PREDIAL, DN 150 MM, JUNTA ELÁSTICA, FORNECIDO E INSTALADO EM SUBCOLETOR AÉREO DE ESGOTO SANITÁRIO. AF_12/2014</t>
  </si>
  <si>
    <t>CHUMBAMENTO PONTUAL DE ABERTURA EM LAJE COM PASSAGEM DE MAIS DE 1 TUBO DE  DIAMETRO EQUIVALENTE IGUAL À  50 MM. AF_05/2015</t>
  </si>
  <si>
    <t>38,77</t>
  </si>
  <si>
    <t>TUBO EM COBRE RÍGIDO, DN 22 MM, CLASSE E, SEM ISOLAMENTO, INSTALADO EM PRUMADA  FORNECIMENTO E INSTALAÇÃO. AF_12/2015</t>
  </si>
  <si>
    <t>TUBO EM COBRE RÍGIDO, DN 28 MM, CLASSE E, SEM ISOLAMENTO, INSTALADO EM PRUMADA  FORNECIMENTO E INSTALAÇÃO. AF_12/2015</t>
  </si>
  <si>
    <t>76,16</t>
  </si>
  <si>
    <t>74,43</t>
  </si>
  <si>
    <t>TUBO EM COBRE RÍGIDO, DN 35 MM, CLASSE E, SEM ISOLAMENTO, INSTALADO EM PRUMADA  FORNECIMENTO E INSTALAÇÃO. AF_12/2015</t>
  </si>
  <si>
    <t>110,13</t>
  </si>
  <si>
    <t>TUBO EM COBRE RÍGIDO, DN 42 MM, CLASSE E, SEM ISOLAMENTO, INSTALADO EM PRUMADA  FORNECIMENTO E INSTALAÇÃO. AF_12/2015</t>
  </si>
  <si>
    <t>148,32</t>
  </si>
  <si>
    <t>TUBO EM COBRE RÍGIDO, DN 54 MM, CLASSE E, SEM ISOLAMENTO, INSTALADO EM PRUMADA  FORNECIMENTO E INSTALAÇÃO. AF_12/2015</t>
  </si>
  <si>
    <t>TUBO EM COBRE RÍGIDO, DN 66 MM, CLASSE E, SEM ISOLAMENTO, INSTALADO EM PRUMADA  FORNECIMENTO E INSTALAÇÃO. AF_12/2015</t>
  </si>
  <si>
    <t>301,68</t>
  </si>
  <si>
    <t>TUBO EM COBRE RÍGIDO, DN 22 MM, CLASSE E, COM ISOLAMENTO, INSTALADO EM PRUMADA  FORNECIMENTO E INSTALAÇÃO. AF_12/2015</t>
  </si>
  <si>
    <t>165,04</t>
  </si>
  <si>
    <t>TUBO EM COBRE RÍGIDO, DN 28 MM, CLASSE E, COM ISOLAMENTO, INSTALADO EM PRUMADA  FORNECIMENTO E INSTALAÇÃO. AF_12/2015</t>
  </si>
  <si>
    <t>185,37</t>
  </si>
  <si>
    <t>TUBO EM COBRE RÍGIDO, DN 35 MM, CLASSE E, COM ISOLAMENTO, INSTALADO EM PRUMADA  FORNECIMENTO E INSTALAÇÃO. AF_12/2015</t>
  </si>
  <si>
    <t>248,35</t>
  </si>
  <si>
    <t>TUBO EM COBRE RÍGIDO, DN 42 MM, CLASSE E, COM ISOLAMENTO, INSTALADO EM PRUMADA  FORNECIMENTO E INSTALAÇÃO. AF_12/2015</t>
  </si>
  <si>
    <t>306,00</t>
  </si>
  <si>
    <t>TUBO EM COBRE RÍGIDO, DN 54 MM, CLASSE E, COM ISOLAMENTO, INSTALADO EM PRUMADA  FORNECIMENTO E INSTALAÇÃO. AF_12/2015</t>
  </si>
  <si>
    <t>TUBO EM COBRE RÍGIDO, DN 66 MM, CLASSE E, COM ISOLAMENTO, INSTALADO EM PRUMADA  FORNECIMENTO E INSTALAÇÃO. AF_12/2015</t>
  </si>
  <si>
    <t>492,86</t>
  </si>
  <si>
    <t>TUBO EM COBRE RÍGIDO, DN 15 MM, CLASSE E, SEM ISOLAMENTO, INSTALADO EM RAMAL DE DISTRIBUIÇÃO  FORNECIMENTO E INSTALAÇÃO. AF_12/2015</t>
  </si>
  <si>
    <t>37,97</t>
  </si>
  <si>
    <t>34,09</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</si>
  <si>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</si>
  <si>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</si>
  <si>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79,40</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</si>
  <si>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</si>
  <si>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</si>
  <si>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169,58</t>
  </si>
  <si>
    <t>TUBO EM COBRE RÍGIDO, DN 28 MM, CLASSE E, COM ISOLAMENTO, INSTALADO EM RAMAL DE DISTRIBUIÇÃO  FORNECIMENTO E INSTALAÇÃO. AF_12/2015</t>
  </si>
  <si>
    <t>190,17</t>
  </si>
  <si>
    <t>TUBO EM COBRE RÍGIDO, DN 15 MM, CLASSE E, SEM ISOLAMENTO, INSTALADO EM RAMAL E SUB-RAMAL  FORNECIMENTO E INSTALAÇÃO. AF_12/2015</t>
  </si>
  <si>
    <t>36,35</t>
  </si>
  <si>
    <t>TUBO EM COBRE RÍGIDO, DN 22 MM, CLASSE E, SEM ISOLAMENTO, INSTALADO EM RAMAL E SUB-RAMAL  FORNECIMENTO E INSTALAÇÃO. AF_12/2015</t>
  </si>
  <si>
    <t>74,52</t>
  </si>
  <si>
    <t>TUBO EM COBRE RÍGIDO, DN 28 MM, CLASSE E, SEM ISOLAMENTO, INSTALADO EM RAMAL E SUB-RAMAL  FORNECIMENTO E INSTALAÇÃO. AF_12/2015</t>
  </si>
  <si>
    <t>TUBO EM COBRE RÍGIDO, DN 15 MM, CLASSE E, COM ISOLAMENTO, INSTALADO EM RAMAL E SUB-RAMAL  FORNECIMENTO E INSTALAÇÃO. AF_12/2015</t>
  </si>
  <si>
    <t>66,31</t>
  </si>
  <si>
    <t>TUBO EM COBRE RÍGIDO, DN 22 MM, CLASSE E, COM ISOLAMENTO, INSTALADO EM RAMAL E SUB-RAMAL  FORNECIMENTO E INSTALAÇÃO. AF_12/2015</t>
  </si>
  <si>
    <t>TUBO EM COBRE RÍGIDO, DN 28 MM, CLASSE E, COM ISOLAMENTO, INSTALADO EM RAMAL E SUB-RAMAL  FORNECIMENTO E INSTALAÇÃO. AF_12/2015</t>
  </si>
  <si>
    <t>204,09</t>
  </si>
  <si>
    <t>TUBO DE AÇO GALVANIZADO COM COSTURA, CLASSE MÉDIA, CONEXÃO RANHURADA, DN 50 (2"), INSTALADO EM PRUMADAS - FORNECIMENTO E INSTALAÇÃO. AF_10/2020</t>
  </si>
  <si>
    <t>114,13</t>
  </si>
  <si>
    <t>TUBO DE AÇO GALVANIZADO COM COSTURA, CLASSE MÉDIA, CONEXÃO RANHURADA, DN 65 (2 1/2"), INSTALADO EM PRUMADAS - FORNECIMENTO E INSTALAÇÃO. AF_10/2020</t>
  </si>
  <si>
    <t>140,91</t>
  </si>
  <si>
    <t>TUBO DE AÇO GALVANIZADO COM COSTURA, CLASSE MÉDIA, CONEXÃO RANHURADA, DN 80 (3"), INSTALADO EM PRUMADAS - FORNECIMENTO E INSTALAÇÃO. AF_10/2020</t>
  </si>
  <si>
    <t>TUBO DE AÇO PRETO SEM COSTURA, CONEXÃO SOLDADA, DN 50 (2"), INSTALADO EM PRUMADAS - FORNECIMENTO E INSTALAÇÃO. AF_10/2020</t>
  </si>
  <si>
    <t>116,36</t>
  </si>
  <si>
    <t>TUBO DE AÇO PRETO SEM COSTURA, CONEXÃO SOLDADA, DN 65 (2 1/2"), INSTALADO EM PRUMADAS - FORNECIMENTO E INSTALAÇÃO. AF_10/2020</t>
  </si>
  <si>
    <t>178,99</t>
  </si>
  <si>
    <t>TUBO DE AÇO GALVANIZADO COM COSTURA, CLASSE MÉDIA, DN 50 (2"), CONEXÃO ROSQUEADA, INSTALADO EM PRUMADAS - FORNECIMENTO E INSTALAÇÃO. AF_10/2020</t>
  </si>
  <si>
    <t>120,75</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</si>
  <si>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</si>
  <si>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</si>
  <si>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194,29</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</si>
  <si>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</si>
  <si>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</si>
  <si>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76,22</t>
  </si>
  <si>
    <t>TUBO DE AÇO PRETO SEM COSTURA, CONEXÃO SOLDADA, DN 50 (2"), INSTALADO EM REDE DE ALIMENTAÇÃO PARA HIDRANTE - FORNECIMENTO E INSTALAÇÃO. AF_10/2020</t>
  </si>
  <si>
    <t>102,63</t>
  </si>
  <si>
    <t>TUBO DE AÇO PRETO SEM COSTURA, CONEXÃO SOLDADA, DN 65 (2 1/2"), INSTALADO EM REDE DE ALIMENTAÇÃO PARA HIDRANTE - FORNECIMENTO E INSTALAÇÃO. AF_10/2020</t>
  </si>
  <si>
    <t>164,73</t>
  </si>
  <si>
    <t>TUBO DE AÇO GALVANIZADO COM COSTURA, CLASSE MÉDIA, DN 32 (1 1/4"), CONEXÃO ROSQUEADA, INSTALADO EM REDE DE ALIMENTAÇÃO PARA HIDRANTE - FORNECIMENTO E INSTALAÇÃO. AF_10/2020</t>
  </si>
  <si>
    <t>68,73</t>
  </si>
  <si>
    <t>TUBO DE AÇO GALVANIZADO COM COSTURA, CLASSE MÉDIA, DN 40 (1 1/2"), CONEXÃO ROSQUEADA, INSTALADO EM REDE DE ALIMENTAÇÃO PARA HIDRANTE - FORNECIMENTO E INSTALAÇÃO. AF_10/2020</t>
  </si>
  <si>
    <t>79,44</t>
  </si>
  <si>
    <t>74,72</t>
  </si>
  <si>
    <t>TUBO DE AÇO GALVANIZADO COM COSTURA, CLASSE MÉDIA, DN 50 (2"), CONEXÃO ROSQUEADA, INSTALADO EM REDE DE ALIMENTAÇÃO PARA HIDRANTE - FORNECIMENTO E INSTALAÇÃO. AF_10/2020</t>
  </si>
  <si>
    <t>112,55</t>
  </si>
  <si>
    <t>TUBO DE AÇO GALVANIZADO COM COSTURA, CLASSE MÉDIA, DN 65 (2 1/2"), CONEXÃO ROSQUEADA, INSTALADO EM REDE DE ALIMENTAÇÃO PARA HIDRANTE - FORNECIMENTO E INSTALAÇÃO. AF_10/2020</t>
  </si>
  <si>
    <t>139,01</t>
  </si>
  <si>
    <t>TUBO DE AÇO GALVANIZADO COM COSTURA, CLASSE MÉDIA, DN 80 (3"), CONEXÃO ROSQUEADA, INSTALADO EM REDE DE ALIMENTAÇÃO PARA HIDRANTE - FORNECIMENTO E INSTALAÇÃO. AF_10/2020</t>
  </si>
  <si>
    <t>185,39</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</si>
  <si>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</si>
  <si>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</si>
  <si>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78,68</t>
  </si>
  <si>
    <t>TUBO DE AÇO PRETO SEM COSTURA, CONEXÃO SOLDADA, DN 40 (1 1/2"), INSTALADO EM REDE DE ALIMENTAÇÃO PARA SPRINKLER - FORNECIMENTO E INSTALAÇÃO. AF_10/2020</t>
  </si>
  <si>
    <t>86,03</t>
  </si>
  <si>
    <t>TUBO DE AÇO PRETO SEM COSTURA, CONEXÃO SOLDADA, DN 50 (2"), INSTALADO EM REDE DE ALIMENTAÇÃO PARA SPRINKLER - FORNECIMENTO E INSTALAÇÃO. AF_10/2020</t>
  </si>
  <si>
    <t>105,10</t>
  </si>
  <si>
    <t>TUBO DE AÇO PRETO SEM COSTURA, CONEXÃO SOLDADA, DN 65 (2 1/2"), INSTALADO EM REDE DE ALIMENTAÇÃO PARA SPRINKLER - FORNECIMENTO E INSTALAÇÃO. AF_10/2020</t>
  </si>
  <si>
    <t>167,19</t>
  </si>
  <si>
    <t>TUBO DE AÇO GALVANIZADO COM COSTURA, CLASSE MÉDIA, CONEXÃO ROSQUEADA, DN 32 (1 1/4"), INSTALADO EM REDE DE ALIMENTAÇÃO PARA SPRINKLER - FORNECIMENTO E INSTALAÇÃO. AF_10/2020</t>
  </si>
  <si>
    <t>71,75</t>
  </si>
  <si>
    <t>TUBO DE AÇO GALVANIZADO COM COSTURA, CLASSE MÉDIA, CONEXÃO ROSQUEADA, DN 40 (1 1/2"), INSTALADO EM REDE DE ALIMENTAÇÃO PARA SPRINKLER - FORNECIMENTO E INSTALAÇÃO. AF_10/2020</t>
  </si>
  <si>
    <t>82,49</t>
  </si>
  <si>
    <t>TUBO DE AÇO GALVANIZADO COM COSTURA, CLASSE MÉDIA, CONEXÃO ROSQUEADA, DN 50 (2"), INSTALADO EM REDE DE ALIMENTAÇÃO PARA SPRINKLER - FORNECIMENTO E INSTALAÇÃO. AF_10/2020</t>
  </si>
  <si>
    <t>115,60</t>
  </si>
  <si>
    <t>TUBO DE AÇO GALVANIZADO COM COSTURA, CLASSE MÉDIA, CONEXÃO ROSQUEADA, DN 65 (2 1/2"), INSTALADO EM REDE DE ALIMENTAÇÃO PARA SPRINKLER - FORNECIMENTO E INSTALAÇÃO. AF_10/2020</t>
  </si>
  <si>
    <t>142,13</t>
  </si>
  <si>
    <t>TUBO DE AÇO GALVANIZADO COM COSTURA, CLASSE MÉDIA, CONEXÃO ROSQUEADA, DN 80 (3"), INSTALADO EM REDE DE ALIMENTAÇÃO PARA SPRINKLER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</si>
  <si>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</si>
  <si>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</si>
  <si>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43,01</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</si>
  <si>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</si>
  <si>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</si>
  <si>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58,11</t>
  </si>
  <si>
    <t>TUBO DE AÇO PRETO SEM COSTURA, CLASSE MÉDIA, CONEXÃO SOLDADA, DN 25 (1"), INSTALADO EM RAMAIS  E SUB-RAMAIS DE GÁS - FORNECIMENTO E INSTALAÇÃO. AF_10/2020</t>
  </si>
  <si>
    <t>TUBO DE AÇO GALVANIZADO COM COSTURA, CLASSE MÉDIA, DN 50 (2), CONEXÃO ROSQUEADA, INSTALADO EM RESERVAÇÃO DE ÁGUA DE EDIFICAÇÃO QUE POSSUA RESERVATÓRIO DE FIBRA/FIBROCIMENTO  FORNECIMENTO E INSTALAÇÃO. AF_06/2016</t>
  </si>
  <si>
    <t>115,67</t>
  </si>
  <si>
    <t>97,62</t>
  </si>
  <si>
    <t>TUBO DE AÇO GALVANIZADO COM COSTURA, CLASSE MÉDIA, DN 65 (2 1/2), CONEXÃO ROSQUEADA, INSTALADO EM RESERVAÇÃO DE ÁGUA DE EDIFICAÇÃO QUE POSSUA RESERVATÓRIO DE FIBRA/FIBROCIMENTO  FORNECIMENTO E INSTALAÇÃO. AF_06/2016</t>
  </si>
  <si>
    <t>139,19</t>
  </si>
  <si>
    <t>TUBO DE AÇO GALVANIZADO COM COSTURA, CLASSE MÉDIA, DN 80 (3), CONEXÃO ROSQUEADA, INSTALADO EM RESERVAÇÃO DE ÁGUA DE EDIFICAÇÃO QUE POSSUA RESERVATÓRIO DE FIBRA/FIBROCIMENTO  FORNECIMENTO E INSTALAÇÃO. AF_06/2016</t>
  </si>
  <si>
    <t>199,37</t>
  </si>
  <si>
    <t>TUBO EM COBRE RÍGIDO, DN 54 MM, CLASSE E, SEM ISOLAMENTO, INSTALADO EM RESERVAÇÃO DE ÁGUA DE EDIFICAÇÃO QUE POSSUA RESERVATÓRIO DE FIBRA/FIBROCIMENTO  FORNECIMENTO E INSTALAÇÃO. AF_06/2016</t>
  </si>
  <si>
    <t>218,58</t>
  </si>
  <si>
    <t>TUBO EM COBRE RÍGIDO, DN 66 MM, CLASSE E, SEM ISOLAMENTO, INSTALADO EM RESERVAÇÃO DE ÁGUA DE EDIFICAÇÃO QUE POSSUA RESERVATÓRIO DE FIBRA/FIBROCIMENTO  FORNECIMENTO E INSTALAÇÃO. AF_06/2016</t>
  </si>
  <si>
    <t>299,28</t>
  </si>
  <si>
    <t>TUBO EM COBRE RÍGIDO, DN 79 MM, CLASSE E, SEM ISOLAMENTO, INSTALADO EM RESERVAÇÃO DE ÁGUA DE EDIFICAÇÃO QUE POSSUA RESERVATÓRIO DE FIBRA/FIBROCIMENTO  FORNECIMENTO E INSTALAÇÃO. AF_06/2016</t>
  </si>
  <si>
    <t>413,36</t>
  </si>
  <si>
    <t>TUBO EM COBRE RÍGIDO, DN 104 MM, CLASSE E, SEM ISOLAMENTO, INSTALADO EM RESERVAÇÃO DE ÁGUA DE EDIFICAÇÃO QUE POSSUA RESERVATÓRIO DE FIBRA/FIBROCIMENTO  FORNECIMENTO E INSTALAÇÃO. AF_06/2016</t>
  </si>
  <si>
    <t>598,55</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</si>
  <si>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</si>
  <si>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</si>
  <si>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19,25</t>
  </si>
  <si>
    <t>TUBO, PVC, SOLDÁVEL, DN 50 MM, INSTALADO EM RESERVAÇÃO DE ÁGUA DE EDIFICAÇÃO QUE POSSUA RESERVATÓRIO DE FIBRA/FIBROCIMENTO   FORNECIMENTO E INSTALAÇÃO. AF_06/2016</t>
  </si>
  <si>
    <t>21,19</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</si>
  <si>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</si>
  <si>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</si>
  <si>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</si>
  <si>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66,38</t>
  </si>
  <si>
    <t>TUBO, PVC, SOLDÁVEL, DN 110 MM, INSTALADO EM RESERVAÇÃO DE ÁGUA DE EDIFICAÇÃO QUE POSSUA RESERVATÓRIO DE FIBRA/FIBROCIMENTO   FORNECIMENTO E INSTALAÇÃO. AF_06/2016</t>
  </si>
  <si>
    <t>96,34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</si>
  <si>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</si>
  <si>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</si>
  <si>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</si>
  <si>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40,79</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</si>
  <si>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</si>
  <si>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</si>
  <si>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81,11</t>
  </si>
  <si>
    <t>TUBO, CPVC, SOLDÁVEL, DN 73 MM, INSTALADO EM RESERVAÇÃO DE ÁGUA DE EDIFICAÇÃO QUE POSSUA RESERVATÓRIO DE FIBRA/FIBROCIMENTO  FORNECIMENTO E INSTALAÇÃO. AF_06/2016</t>
  </si>
  <si>
    <t>119,86</t>
  </si>
  <si>
    <t>TUBO, CPVC, SOLDÁVEL, DN 89 MM, INSTALADO EM RESERVAÇÃO DE ÁGUA DE EDIFICAÇÃO QUE POSSUA RESERVATÓRIO DE FIBRA/FIBROCIMENTO  FORNECIMENTO E INSTALAÇÃO. AF_06/2016</t>
  </si>
  <si>
    <t>208,00</t>
  </si>
  <si>
    <t>TUBO DE AÇO PRETO SEM COSTURA, CONEXÃO SOLDADA, DN 40 (1 1/2"), INSTALADO EM REDE DE ALIMENTAÇÃO PARA HIDRANTE - FORNECIMENTO E INSTALAÇÃO. AF_10/2020</t>
  </si>
  <si>
    <t>83,55</t>
  </si>
  <si>
    <t>TUBO, PPR, DN 25, CLASSE PN 20,  INSTALADO EM RAMAL OU SUB-RAMAL DE ÁGUA  FORNECIMENTO E INSTALAÇÃO. AF_06/2015</t>
  </si>
  <si>
    <t>24,86</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</si>
  <si>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</si>
  <si>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</si>
  <si>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</si>
  <si>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</si>
  <si>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</si>
  <si>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</si>
  <si>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</si>
  <si>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43,04</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</si>
  <si>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</si>
  <si>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</si>
  <si>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</si>
  <si>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</si>
  <si>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</si>
  <si>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48,79</t>
  </si>
  <si>
    <t>TUBO, PPR, DN 75, CLASSE PN 12,  INSTALADO EM PRUMADA DE ÁGUA  FORNECIMENTO E INSTALAÇÃO. AF_06/2015</t>
  </si>
  <si>
    <t>80,30</t>
  </si>
  <si>
    <t>TUBO, PPR, DN 90, CLASSE PN 12,  INSTALADO EM PRUMADA DE ÁGUA  FORNECIMENTO E INSTALAÇÃO. AF_06/2015</t>
  </si>
  <si>
    <t>112,73</t>
  </si>
  <si>
    <t>TUBO, PPR, DN 110, CLASSE PN 12,  INSTALADO EM PRUMADA DE ÁGUA  FORNECIMENTO E INSTALAÇÃO. AF_06/2015</t>
  </si>
  <si>
    <t>197,16</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</si>
  <si>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</si>
  <si>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</si>
  <si>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</si>
  <si>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28,75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</si>
  <si>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</si>
  <si>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</si>
  <si>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</si>
  <si>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111,65</t>
  </si>
  <si>
    <t>106,76</t>
  </si>
  <si>
    <t>TUBO, PPR, DN 90, CLASSE PN 25,  INSTALADO EM PRUMADA DE ÁGUA  FORNECIMENTO E INSTALAÇÃO. AF_06/2015</t>
  </si>
  <si>
    <t>164,91</t>
  </si>
  <si>
    <t>TUBO, PPR, DN 110, CLASSE PN 25,  INSTALADO EM PRUMADA DE ÁGUA  FORNECIMENTO E INSTALAÇÃO. AF_06/2015</t>
  </si>
  <si>
    <t>225,11</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</si>
  <si>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</si>
  <si>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</si>
  <si>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</si>
  <si>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</si>
  <si>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</si>
  <si>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</si>
  <si>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49,95</t>
  </si>
  <si>
    <t>44,28</t>
  </si>
  <si>
    <t>TUBO, PPR, DN 75, CLASSE PN 12,  INSTALADO EM RESERVAÇÃO DE ÁGUA DE EDIFICAÇÃO QUE POSSUA RESERVATÓRIO DE FIBRA/FIBROCIMENTO  FORNECIMENTO E INSTALAÇÃO. AF_06/2016</t>
  </si>
  <si>
    <t>81,49</t>
  </si>
  <si>
    <t>TUBO, PPR, DN 90, CLASSE PN 12,  INSTALADO EM RESERVAÇÃO DE ÁGUA DE EDIFICAÇÃO QUE POSSUA RESERVATÓRIO DE FIBRA/FIBROCIMENTO  FORNECIMENTO E INSTALAÇÃO. AF_06/2016</t>
  </si>
  <si>
    <t>109,47</t>
  </si>
  <si>
    <t>TUBO, PPR, DN 110, CLASSE PN 12,  INSTALADO EM RESERVAÇÃO DE ÁGUA DE EDIFICAÇÃO QUE POSSUA RESERVATÓRIO DE FIBRA/FIBROCIMENTO  FORNECIMENTO E INSTALAÇÃO. AF_06/2016</t>
  </si>
  <si>
    <t>178,92</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</si>
  <si>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</si>
  <si>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</si>
  <si>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</si>
  <si>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</si>
  <si>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</si>
  <si>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47,73</t>
  </si>
  <si>
    <t>40,92</t>
  </si>
  <si>
    <t>TUBO, PPR, DN 63, CLASSE PN 25,  INSTALADO EM RESERVAÇÃO DE ÁGUA DE EDIFICAÇÃO QUE POSSUA RESERVATÓRIO DE FIBRA/FIBROCIMENTO  FORNECIMENTO E INSTALAÇÃO. AF_06/2016</t>
  </si>
  <si>
    <t>60,46</t>
  </si>
  <si>
    <t>TUBO, PPR, DN 75, CLASSE PN 25,  INSTALADO EM RESERVAÇÃO DE ÁGUA DE EDIFICAÇÃO QUE POSSUA RESERVATÓRIO DE FIBRA/FIBROCIMENTO  FORNECIMENTO E INSTALAÇÃO. AF_06/2016</t>
  </si>
  <si>
    <t>111,94</t>
  </si>
  <si>
    <t>TUBO, PPR, DN 90, CLASSE PN 25,  INSTALADO EM RESERVAÇÃO DE ÁGUA DE EDIFICAÇÃO QUE POSSUA RESERVATÓRIO DE FIBRA/FIBROCIMENTO  FORNECIMENTO E INSTALAÇÃO. AF_06/2016</t>
  </si>
  <si>
    <t>158,81</t>
  </si>
  <si>
    <t>TUBO, PPR, DN 110, CLASSE PN 25,  INSTALADO EM RESERVAÇÃO DE ÁGUA DE EDIFICAÇÃO QUE POSSUA RESERVATÓRIO DE FIBRA/FIBROCIMENTO  FORNECIMENTO E INSTALAÇÃO. AF_06/2016</t>
  </si>
  <si>
    <t>204,82</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</si>
  <si>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</si>
  <si>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</si>
  <si>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</si>
  <si>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</si>
  <si>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</si>
  <si>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</si>
  <si>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</si>
  <si>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14,46</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</si>
  <si>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</si>
  <si>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</si>
  <si>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</si>
  <si>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54,07</t>
  </si>
  <si>
    <t>TUBO EM COBRE FLEXÍVEL, DN 1/2", COM ISOLAMENTO, INSTALADO EM RAMAL DE ALIMENTAÇÃO DE AR CONDICIONADO COM CONDENSADORA INDIVIDUAL  FORNECIMENTO E INSTALAÇÃO. AF_12/2015</t>
  </si>
  <si>
    <t>67,91</t>
  </si>
  <si>
    <t>66,43</t>
  </si>
  <si>
    <t>TUBO EM COBRE FLEXÍVEL, DN 5/8", COM ISOLAMENTO, INSTALADO EM RAMAL DE ALIMENTAÇÃO DE AR CONDICIONADO COM CONDENSADORA INDIVIDUAL  FORNECIMENTO E INSTALAÇÃO. AF_12/2015</t>
  </si>
  <si>
    <t>81,54</t>
  </si>
  <si>
    <t>TUBO EM COBRE FLEXÍVEL, DN 1/4", COM ISOLAMENTO, INSTALADO EM RAMAL DE ALIMENTAÇÃO DE AR CONDICIONADO COM CONDENSADORA CENTRAL  FORNECIMENTO E INSTALAÇÃO. AF_12/2015</t>
  </si>
  <si>
    <t>30,98</t>
  </si>
  <si>
    <t>TUBO EM COBRE FLEXÍVEL, DN 3/8", COM ISOLAMENTO, INSTALADO EM RAMAL DE ALIMENTAÇÃO DE AR CONDICIONADO COM CONDENSADORA CENTRAL  FORNECIMENTO E INSTALAÇÃO. AF_12/2015</t>
  </si>
  <si>
    <t>52,75</t>
  </si>
  <si>
    <t>TUBO EM COBRE FLEXÍVEL, DN 1/2", COM ISOLAMENTO, INSTALADO EM RAMAL DE ALIMENTAÇÃO DE AR CONDICIONADO COM CONDENSADORA CENTRAL  FORNECIMENTO E INSTALAÇÃO. AF_12/2015</t>
  </si>
  <si>
    <t>68,22</t>
  </si>
  <si>
    <t>TUBO EM COBRE FLEXÍVEL, DN 5/8, COM ISOLAMENTO, INSTALADO EM RAMAL DE ALIMENTAÇÃO DE AR CONDICIONADO COM CONDENSADORA CENTRAL   FORNECIMENTO E INSTALAÇÃO. AF_12/2015</t>
  </si>
  <si>
    <t>83,43</t>
  </si>
  <si>
    <t>TUBO EM COBRE RÍGIDO, DN 22 MM, CLASSE A, SEM ISOLAMENTO, INSTALADO EM PRUMADA  FORNECIMENTO E INSTALAÇÃO. AF_12/2015</t>
  </si>
  <si>
    <t>86,87</t>
  </si>
  <si>
    <t>TUBO EM COBRE RÍGIDO, DN 28 MM, CLASSE A, SEM ISOLAMENTO, INSTALADO EM PRUMADA  FORNECIMENTO E INSTALAÇÃO. AF_12/2015</t>
  </si>
  <si>
    <t>110,38</t>
  </si>
  <si>
    <t>109,02</t>
  </si>
  <si>
    <t>TUBO EM COBRE RÍGIDO, DN 35 MM, CLASSE A, SEM ISOLAMENTO, INSTALADO EM PRUMADA  FORNECIMENTO E INSTALAÇÃO. AF_12/2015</t>
  </si>
  <si>
    <t>TUBO EM COBRE RÍGIDO, DN 42 MM, CLASSE A, SEM ISOLAMENTO, INSTALADO EM PRUMADA  FORNECIMENTO E INSTALAÇÃO. AF_12/2015</t>
  </si>
  <si>
    <t>199,79</t>
  </si>
  <si>
    <t>TUBO EM COBRE RÍGIDO, DN 54 MM, CLASSE A, SEM ISOLAMENTO, INSTALADO EM PRUMADA  FORNECIMENTO E INSTALAÇÃO. AF_12/2015</t>
  </si>
  <si>
    <t>TUBO EM COBRE RÍGIDO, DN 66 MM, CLASSE A, SEM ISOLAMENTO, INSTALADO EM PRUMADA  FORNECIMENTO E INSTALAÇÃO. AF_12/2015</t>
  </si>
  <si>
    <t>215,13</t>
  </si>
  <si>
    <t>TUBO EM COBRE RÍGIDO, DN 15 MM, CLASSE A, SEM ISOLAMENTO, INSTALADO EM RAMAL DE DISTRIBUIÇÃO  FORNECIMENTO E INSTALAÇÃO. AF_12/2015</t>
  </si>
  <si>
    <t>56,67</t>
  </si>
  <si>
    <t>TUBO EM COBRE RÍGIDO, DN 22 MM, CLASSE A, SEM ISOLAMENTO, INSTALADO EM RAMAL DE DISTRIBUIÇÃO FORNECIMENTO E INSTALAÇÃO. AF_12/2015</t>
  </si>
  <si>
    <t>89,89</t>
  </si>
  <si>
    <t>TUBO EM COBRE RÍGIDO, DN 28 MM, CLASSE A, SEM ISOLAMENTO, INSTALADO EM RAMAL DE DISTRIBUIÇÃO FORNECIMENTO E INSTALAÇÃO. AF_12/2015</t>
  </si>
  <si>
    <t>113,62</t>
  </si>
  <si>
    <t>TUBO EM COBRE RÍGIDO, DN 15 MM, CLASSE A, SEM ISOLAMENTO, INSTALADO EM RAMAL E SUB-RAMAL  FORNECIMENTO E INSTALAÇÃO. AF_12/2015</t>
  </si>
  <si>
    <t>63,30</t>
  </si>
  <si>
    <t>TUBO EM COBRE RÍGIDO, DN 22 MM, CLASSE A, SEM ISOLAMENTO, INSTALADO EM RAMAL E SUB-RAMAL  FORNECIMENTO E INSTALAÇÃO. AF_12/2015</t>
  </si>
  <si>
    <t>101,28</t>
  </si>
  <si>
    <t>TUBO EM COBRE RÍGIDO, DN 28 MM, CLASSE A, SEM ISOLAMENTO, INSTALADO EM RAMAL E SUB-RAMAL  FORNECIMENTO E INSTALAÇÃO. AF_12/2015</t>
  </si>
  <si>
    <t>129,16</t>
  </si>
  <si>
    <t>TUBO EM COBRE RÍGIDO, DN 22 MM, CLASSE I, SEM ISOLAMENTO, INSTALADO EM PRUMADA  FORNECIMENTO E INSTALAÇÃO. AF_12/2015</t>
  </si>
  <si>
    <t>104,81</t>
  </si>
  <si>
    <t>TUBO EM COBRE RÍGIDO, DN 28 MM, CLASSE I, SEM ISOLAMENTO, INSTALADO EM PRUMADA  FORNECIMENTO E INSTALAÇÃO. AF_12/2015</t>
  </si>
  <si>
    <t>144,91</t>
  </si>
  <si>
    <t>TUBO EM COBRE RÍGIDO, DN 35 MM, CLASSE I, SEM ISOLAMENTO, INSTALADO EM PRUMADA  FORNECIMENTO E INSTALAÇÃO. AF_12/2015</t>
  </si>
  <si>
    <t>209,14</t>
  </si>
  <si>
    <t>TUBO EM COBRE RÍGIDO, DN 42 MM, CLASSE I, SEM ISOLAMENTO, INSTALADO EM PRUMADA  FORNECIMENTO E INSTALAÇÃO. AF_12/2015</t>
  </si>
  <si>
    <t>254,03</t>
  </si>
  <si>
    <t>TUBO EM COBRE RÍGIDO, DN 54 MM, CLASSE I, SEM ISOLAMENTO, INSTALADO EM PRUMADA  FORNECIMENTO E INSTALAÇÃO. AF_12/2015</t>
  </si>
  <si>
    <t>351,43</t>
  </si>
  <si>
    <t>TUBO EM COBRE RÍGIDO, DN 66 MM, CLASSE I, SEM ISOLAMENTO, INSTALADO EM PRUMADA  FORNECIMENTO E INSTALAÇÃO. AF_12/2015</t>
  </si>
  <si>
    <t>TUBO EM COBRE RÍGIDO, DN 15 MM, CLASSE I, SEM ISOLAMENTO, INSTALADO EM RAMAL DE DISTRIBUIÇÃO  FORNECIMENTO E INSTALAÇÃO. AF_12/2015</t>
  </si>
  <si>
    <t>67,29</t>
  </si>
  <si>
    <t>TUBO EM COBRE RÍGIDO, DN 22 MM, CLASSE I, SEM ISOLAMENTO, INSTALADO EM RAMAL DE DISTRIBUIÇÃO FORNECIMENTO E INSTALAÇÃO. AF_12/2015</t>
  </si>
  <si>
    <t>107,83</t>
  </si>
  <si>
    <t>TUBO EM COBRE RÍGIDO, DN 28 MM, CLASSE I, SEM ISOLAMENTO, INSTALADO EM RAMAL DE DISTRIBUIÇÃO FORNECIMENTO E INSTALAÇÃO. AF_12/2015</t>
  </si>
  <si>
    <t>148,15</t>
  </si>
  <si>
    <t>TUBO EM COBRE RÍGIDO, DN 15 MM, CLASSE I, SEM ISOLAMENTO, INSTALADO EM RAMAL E SUB-RAMAL  FORNECIMENTO E INSTALAÇÃO. AF_12/2015</t>
  </si>
  <si>
    <t>73,92</t>
  </si>
  <si>
    <t>TUBO EM COBRE RÍGIDO, DN 22 MM, CLASSE I, SEM ISOLAMENTO, INSTALADO EM RAMAL E SUB-RAMAL  FORNECIMENTO E INSTALAÇÃO. AF_12/2015</t>
  </si>
  <si>
    <t>119,22</t>
  </si>
  <si>
    <t>TUBO EM COBRE RÍGIDO, DN 28 MM, CLASSE I, SEM ISOLAMENTO, INSTALADO EM RAMAL E SUB-RAMAL  FORNECIMENTO E INSTALAÇÃO. AF_12/2015</t>
  </si>
  <si>
    <t>TUBO DE AÇO GALVANIZADO COM COSTURA, CLASSE MÉDIA, DN 25 (1"), CONEXÃO ROSQUEADA, INSTALADO EM REDE DE ALIMENTAÇÃO PARA HIDRANTE - FORNECIMENTO E INSTALAÇÃO. AF_10/2020</t>
  </si>
  <si>
    <t>55,17</t>
  </si>
  <si>
    <t>TUBO DE AÇO GALVANIZADO COM COSTURA, CLASSE MÉDIA, CONEXÃO ROSQUEADA, DN 25 (1"), INSTALADO EM REDE DE ALIMENTAÇÃO PARA SPRINKLER - FORNECIMENTO E INSTALAÇÃO. AF_10/2020</t>
  </si>
  <si>
    <t>58,20</t>
  </si>
  <si>
    <t>TUBO DE AÇO GALVANIZADO COM COSTURA, CLASSE MÉDIA, CONEXÃO ROSQUEADA, DN 25 (1"), INSTALADO EM RAMAIS  E SUB-RAMAIS DE GÁS - FORNECIMENTO E INSTALAÇÃO. AF_10/2020</t>
  </si>
  <si>
    <t>65,14</t>
  </si>
  <si>
    <t>KIT CAVALETE PARA GÁS - SEM MEDIDOR OU REGULADOR - ENTRADA INDIVIDUAL PRINCIPAL, EM AÇO GALVANIZADO DN 15 E 25 MM (1/2" E 1") - FORNECIMENTO E INSTALAÇÃO. AF_01/2020</t>
  </si>
  <si>
    <t>433,44</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</si>
  <si>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</si>
  <si>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</si>
  <si>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</si>
  <si>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</si>
  <si>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COM TUBO LUVA, DN 16, INSTALADO EM IMPLANTAÇÃO DE INSTALAÇÕES DE GÁS - FORNECIMENTO E INSTALAÇÃO. AF_01/2020</t>
  </si>
  <si>
    <t>TUBO, PEX, MULTICAMADA, COM TUBO LUVA, DN 20, INSTALADO EM IMPLANTAÇÃO DE INSTALAÇÕES DE GÁS - FORNECIMENTO E INSTALAÇÃO. AF_01/2020</t>
  </si>
  <si>
    <t>TUBO, PEX, MULTICAMADA, COM TUBO LUVA, DN 26, INSTALADO EM IMPLANTAÇÃO DE INSTALAÇÕES DE GÁS - FORNECIMENTO E INSTALAÇÃO. AF_01/2020</t>
  </si>
  <si>
    <t>TUBO, PEX, MULTICAMADA, COM TUBO LUVA,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</si>
  <si>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</si>
  <si>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</si>
  <si>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</si>
  <si>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</si>
  <si>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 PEX, MULTICAMADA, COM TUBO LUVA, DN 16, INSTALADO EM RAMAL INTERNO DE INSTALAÇÕES DE GÁS - FORNECIMENTO E INSTALAÇÃO. AF_01/2020</t>
  </si>
  <si>
    <t>19,11</t>
  </si>
  <si>
    <t>TUBO, PEX, MULTICAMADA, COM TUBO LUVA, DN 20, INSTALADO EM RAMAL INTERNO DE INSTALAÇÕES DE GÁS - FORNECIMENTO E INSTALAÇÃO. AF_01/2020</t>
  </si>
  <si>
    <t>TUBO, PEX, MULTICAMADA, COM TUBO LUVA, DN 26, INSTALADO EM RAMAL INTERNO DE INSTALAÇÕES DE GÁS - FORNECIMENTO E INSTALAÇÃO. AF_01/2020</t>
  </si>
  <si>
    <t>TUBO, PEX, MULTICAMADA, COM TUBO LUVA, DN 32, INSTALADO EM RAMAL INTERNO DE INSTALAÇÕES DE GÁS - FORNECIMENTO E INSTALAÇÃO. AF_01/2020</t>
  </si>
  <si>
    <t>TUBO DE AÇO GALVANIZADO COM COSTURA, CLASSE MÉDIA, DN 100 (4"), CONEXÃO ROSQUEADA, INSTALADO EM PRUMADAS - FORNECIMENTO E INSTALAÇÃO. AF_10/2020</t>
  </si>
  <si>
    <t>262,86</t>
  </si>
  <si>
    <t>UNIÃO, EM FERRO GALVANIZADO, 4", CONEXÃO ROSQUEADA, INSTALADO EM PRUMADAS - FORNECIMENTO E INSTALAÇÃO. AF_10/2020</t>
  </si>
  <si>
    <t>308,92</t>
  </si>
  <si>
    <t>LUVA, EM FERRO GALVANIZADO, 4", CONEXÃO ROSQUEADA, INSTALADO EM PRUMADAS - FORNECIMENTO E INSTALAÇÃO. AF_10/2020</t>
  </si>
  <si>
    <t>144,40</t>
  </si>
  <si>
    <t>LUVA DE REDUÇÃO, EM FERRO GALVANIZADO, 4" X 2 1/2", CONEXÃO ROSQUEADA, INSTALADO EM PRUMADAS - FORNECIMENTO E INSTALAÇÃO. AF_10/2020</t>
  </si>
  <si>
    <t>165,59</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</si>
  <si>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</si>
  <si>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</si>
  <si>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</si>
  <si>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135,54</t>
  </si>
  <si>
    <t>JOELHO 90°, EM FERRO GALVANIZADO, 4", CONEXÃO ROSQUEADA, INSTALADO EM PRUMADAS - FORNECIMENTO E INSTALAÇÃO. AF_10/2020</t>
  </si>
  <si>
    <t>227,50</t>
  </si>
  <si>
    <t>TÊ, EM FERRO GALVANIZADO, 4", CONEXÃO ROSQUEADA, INSTALADO EM PRUMADAS - FORNECIMENTO E INSTALAÇÃO. AF_10/2020</t>
  </si>
  <si>
    <t>292,99</t>
  </si>
  <si>
    <t>40,95</t>
  </si>
  <si>
    <t>TUBO DE AÇO GALVANIZADO COM COSTURA, CLASSE MÉDIA, DN 100 (4"), CONEXÃO ROSQUEADA, INSTALADO EM REDE DE ALIMENTAÇÃO PARA HIDRANTE - FORNECIMENTO E INSTALAÇÃO. AF_10/2020</t>
  </si>
  <si>
    <t>253,44</t>
  </si>
  <si>
    <t>UNIÃO, EM FERRO GALVANIZADO, 4", CONEXÃO ROSQUEADA, INSTALADO EM REDE DE ALIMENTAÇÃO PARA HIDRANTE - FORNECIMENTO E INSTALAÇÃO. AF_10/2020</t>
  </si>
  <si>
    <t>312,52</t>
  </si>
  <si>
    <t>LUVA, EM FERRO GALVANIZADO, 4", CONEXÃO ROSQUEADA, INSTALADO EM REDE DE ALIMENTAÇÃO PARA HIDRANTE - FORNECIMENTO E INSTALAÇÃO. AF_10/2020</t>
  </si>
  <si>
    <t>148,00</t>
  </si>
  <si>
    <t>LUVA DE REDUÇÃO, EM FERRO GALVANIZADO, 4" X 2 1/2", CONEXÃO ROSQUEADA, INSTALADO EM REDE DE ALIMENTAÇÃO PARA HIDRANTE - FORNECIMENTO E INSTALAÇÃO. AF_10/2020</t>
  </si>
  <si>
    <t>169,19</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</si>
  <si>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</si>
  <si>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</si>
  <si>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</si>
  <si>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</si>
  <si>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232,92</t>
  </si>
  <si>
    <t>TÊ, EM FERRO GALVANIZADO, 4", CONEXÃO ROSQUEADA, INSTALADO EM REDE DE ALIMENTAÇÃO PARA HIDRANTE - FORNECIMENTO E INSTALAÇÃO. AF_10/2020</t>
  </si>
  <si>
    <t>300,20</t>
  </si>
  <si>
    <t>25,73</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</si>
  <si>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</si>
  <si>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</si>
  <si>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</si>
  <si>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</si>
  <si>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</si>
  <si>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</si>
  <si>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</si>
  <si>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</si>
  <si>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</si>
  <si>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</si>
  <si>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DE CORRER, PVC, SOLDÁVEL, DN 20MM, INSTALADO EM RAMAL OU SUB-RAMAL DE ÁGUA - FORNECIMENTO E INSTALAÇÃO. AF_12/2014</t>
  </si>
  <si>
    <t>UNIÃO, PVC, SOLDÁVEL, DN 20MM, INSTALADO EM RAMAL OU SUB-RAMAL DE ÁGUA - FORNECIMENTO E INSTALAÇÃO. AF_12/2014</t>
  </si>
  <si>
    <t>CURVA DE TRANSPOSIÇÃO, PVC, SOLDÁVEL, DN 20MM,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</si>
  <si>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</si>
  <si>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</si>
  <si>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</si>
  <si>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</si>
  <si>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</si>
  <si>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</si>
  <si>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DE CORRER, PVC, SOLDÁVEL, DN 32MM, INSTALADO EM RAMAL OU SUB-RAMAL DE ÁGUA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</si>
  <si>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</si>
  <si>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</si>
  <si>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</si>
  <si>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25,10</t>
  </si>
  <si>
    <t>TÊ COM BUCHA DE LATÃO NA BOLSA CENTRAL, PVC, SOLDÁVEL, DN 20MM X 1/2, INSTALADO EM RAMAL OU SUB-RAMAL DE ÁGUA - FORNECIMENTO E INSTALAÇÃO. AF_12/2014</t>
  </si>
  <si>
    <t>TÊ COM BUCHA DE LATÃO NA BOLSA CENTRAL, PVC, SOLDÁVEL, DN 32MM X 3/4, INSTALADO EM RAMAL OU SUB-RAMAL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</si>
  <si>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</si>
  <si>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</si>
  <si>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</si>
  <si>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</si>
  <si>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</si>
  <si>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</si>
  <si>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</si>
  <si>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</si>
  <si>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</si>
  <si>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</si>
  <si>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</si>
  <si>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CURVA DE TRANSPOSIÇÃO, PVC, SOLDÁVEL, DN 20MM, INSTALADO EM RAMAL DE DISTRIBUIÇÃO DE ÁGUA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</si>
  <si>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</si>
  <si>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</si>
  <si>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</si>
  <si>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</si>
  <si>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</si>
  <si>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</si>
  <si>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</si>
  <si>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</si>
  <si>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</si>
  <si>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9,45</t>
  </si>
  <si>
    <t>CURVA DE TRANSPOSIÇÃO, PVC, SOLDÁVEL, DN 32MM, INSTALADO EM RAMAL DE DISTRIBUIÇÃO DE ÁGUA   FORNECIMENTO E INSTALAÇÃO. AF_12/2014</t>
  </si>
  <si>
    <t>23,54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</si>
  <si>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</si>
  <si>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</si>
  <si>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</si>
  <si>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</si>
  <si>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</si>
  <si>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</si>
  <si>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</si>
  <si>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</si>
  <si>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</si>
  <si>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</si>
  <si>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</si>
  <si>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</si>
  <si>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</si>
  <si>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</si>
  <si>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34,10</t>
  </si>
  <si>
    <t>JOELHO 45 GRAUS, PVC, SOLDÁVEL, DN 60MM, INSTALADO EM PRUMADA DE ÁGUA - FORNECIMENTO E INSTALAÇÃO. AF_12/2014</t>
  </si>
  <si>
    <t>38,63</t>
  </si>
  <si>
    <t>CURVA 90 GRAUS, PVC, SOLDÁVEL, DN 60MM, INSTALADO EM PRUMADA DE ÁGUA - FORNECIMENTO E INSTALAÇÃO. AF_12/2014</t>
  </si>
  <si>
    <t>48,07</t>
  </si>
  <si>
    <t>CURVA 45 GRAUS, PVC, SOLDÁVEL, DN 60MM, INSTALADO EM PRUMADA DE ÁGUA - FORNECIMENTO E INSTALAÇÃO. AF_12/2014</t>
  </si>
  <si>
    <t>109,70</t>
  </si>
  <si>
    <t>JOELHO 90 GRAUS, PVC, SERIE R, ÁGUA PLUVIAL, DN 40 MM, JUNTA SOLDÁVEL, FORNECIDO E INSTALADO EM RAMAL DE ENCAMINHAMENTO. AF_12/2014</t>
  </si>
  <si>
    <t>JOELHO 45 GRAUS, PVC, SOLDÁVEL, DN 75MM, INSTALADO EM PRUMADA DE ÁGUA - FORNECIMENTO E INSTALAÇÃO. AF_12/2014</t>
  </si>
  <si>
    <t>82,10</t>
  </si>
  <si>
    <t>JOELHO 45 GRAUS, PVC, SERIE R, ÁGUA PLUVIAL, DN 40 MM, JUNTA SOLDÁVEL, FORNECIDO E INSTALADO EM RAMAL DE ENCAMINHAMENTO. AF_12/2014</t>
  </si>
  <si>
    <t>CURVA 90 GRAUS, PVC, SOLDÁVEL, DN 75MM, INSTALADO EM PRUMADA DE ÁGUA - FORNECIMENTO E INSTALAÇÃO. AF_12/2014</t>
  </si>
  <si>
    <t>68,68</t>
  </si>
  <si>
    <t>JOELHO 90 GRAUS, PVC, SERIE R, ÁGUA PLUVIAL, DN 50 MM, JUNTA ELÁSTICA, FORNECIDO E INSTALADO EM RAMAL DE ENCAMINHAMENTO. AF_12/2014</t>
  </si>
  <si>
    <t>CURVA 45 GRAUS, PVC, SOLDÁVEL, DN 75MM, INSTALADO EM PRUMADA DE ÁGUA - FORNECIMENTO E INSTALAÇÃO. AF_12/2014</t>
  </si>
  <si>
    <t>45,51</t>
  </si>
  <si>
    <t>JOELHO 45 GRAUS, PVC, SERIE R, ÁGUA PLUVIAL, DN 50 MM, JUNTA ELÁSTICA, FORNECIDO E INSTALADO EM RAMAL DE ENCAMINHAMENTO. AF_12/2014</t>
  </si>
  <si>
    <t>129,42</t>
  </si>
  <si>
    <t>96,92</t>
  </si>
  <si>
    <t>CURVA 90 GRAUS, PVC, SOLDÁVEL, DN 85MM, INSTALADO EM PRUMADA DE ÁGUA - FORNECIMENTO E INSTALAÇÃO. AF_12/2014</t>
  </si>
  <si>
    <t>95,27</t>
  </si>
  <si>
    <t>CURVA 87 GRAUS E 30 MINUTOS, PVC, SERIE R, ÁGUA PLUVIAL, DN 75 MM, JUNTA ELÁSTICA, FORNECIDO E INSTALADO EM RAMAL DE ENCAMINHAMENTO. AF_12/2014</t>
  </si>
  <si>
    <t>35,54</t>
  </si>
  <si>
    <t>CURVA 45 GRAUS, PVC, SOLDÁVEL, DN 85MM, INSTALADO EM PRUMADA DE ÁGUA - FORNECIMENTO E INSTALAÇÃO. AF_12/2014</t>
  </si>
  <si>
    <t>72,48</t>
  </si>
  <si>
    <t>LUVA DE CORRER, PVC, SOLDÁVEL, DN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</si>
  <si>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</si>
  <si>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</si>
  <si>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</si>
  <si>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</si>
  <si>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</si>
  <si>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CURVAR 45 GRAUS, PVC, SERIE R, ÁGUA PLUVIAL, DN 100 MM, JUNTA ELÁSTICA, FORNECIDO E INSTALADO EM RAMAL DE ENCAMINHAMENTO. AF_12/2014</t>
  </si>
  <si>
    <t>CURVA DE TRANSPOSIÇÃO, PVC, SOLDÁVEL, DN 25MM, INSTALADO EM PRUMADA DE ÁGUA  - FORNECIMENTO E INSTALAÇÃO. AF_12/2014</t>
  </si>
  <si>
    <t>LUVA DE CORRER, PVC, SOLDÁVEL, DN 32MM, INSTALADO EM PRUMADA DE ÁGUA - FORNECIMENTO E INSTALAÇÃO. AF_12/2014</t>
  </si>
  <si>
    <t>29,18</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</si>
  <si>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</si>
  <si>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</si>
  <si>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</si>
  <si>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</si>
  <si>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</si>
  <si>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</si>
  <si>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</si>
  <si>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8,73</t>
  </si>
  <si>
    <t>UNIÃO, PVC, SOLDÁVEL, DN 32MM, INSTALADO EM PRUMADA DE ÁGUA - FORNECIMENTO E INSTALAÇÃO. AF_12/2014</t>
  </si>
  <si>
    <t>CURVA DE TRANSPOSIÇÃO, PVC, SOLDÁVEL, DN 32MM, INSTALADO EM PRUMADA DE ÁGUA   FORNECIMENTO E INSTALAÇÃO. AF_12/2014</t>
  </si>
  <si>
    <t>22,82</t>
  </si>
  <si>
    <t>LUVA DE CORRER, PVC, SERIE R, ÁGUA PLUVIAL, DN 100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</si>
  <si>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</si>
  <si>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</si>
  <si>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21,87</t>
  </si>
  <si>
    <t>LUVA COM ROSCA, PVC, SOLDÁVEL, DN 40MM X 1.1/4, INSTALADO EM PRUMADA DE ÁGUA - FORNECIMENTO E INSTALAÇÃO. AF_12/2014</t>
  </si>
  <si>
    <t>JUNÇÃO SIMPLES, PVC, SERIE R, ÁGUA PLUVIAL, DN 75 X 75 MM, JUNTA ELÁSTICA, FORNECIDO E INSTALADO EM RAMAL DE ENCAMINHAMENTO. AF_12/2014</t>
  </si>
  <si>
    <t>53,90</t>
  </si>
  <si>
    <t>TÊ, PVC, SERIE R, ÁGUA PLUVIAL, DN 75 MM, JUNTA ELÁSTICA, FORNECIDO E INSTALADO EM RAMAL DE ENCAMINHAMENTO. AF_12/2014</t>
  </si>
  <si>
    <t>46,66</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</si>
  <si>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</si>
  <si>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</si>
  <si>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TÊ, PVC, SERIE R, ÁGUA PLUVIAL, DN 100 X 100 MM, JUNTA ELÁSTICA, FORNECIDO E INSTALADO EM RAMAL DE ENCAMINHAMENTO. AF_12/2014</t>
  </si>
  <si>
    <t>72,42</t>
  </si>
  <si>
    <t>TÊ, PVC, SERIE R, ÁGUA PLUVIAL, DN 100 X 75 MM, JUNTA ELÁSTICA, FORNECIDO E INSTALADO EM RAMAL DE ENCAMINHAMENTO. AF_12/2014</t>
  </si>
  <si>
    <t>65,77</t>
  </si>
  <si>
    <t>JUNÇÃO DUPLA, PVC, SERIE R, ÁGUA PLUVIAL, DN 100 X 100 X 100 MM, JUNTA ELÁSTICA, FORNECIDO E INSTALADO EM RAMAL DE ENCAMINHAMENTO. AF_12/2014</t>
  </si>
  <si>
    <t>LUVA DE CORRER, PVC, SOLDÁVEL, DN 50MM, INSTALADO EM PRUMADA DE ÁGUA - FORNECIMENTO E INSTALAÇÃO. AF_12/2014</t>
  </si>
  <si>
    <t>26,40</t>
  </si>
  <si>
    <t>CURVA 87 GRAUS E 30 MINUTOS, PVC, SERIE R, ÁGUA PLUVIAL, DN 75 MM, JUNTA ELÁSTICA, FORNECIDO E INSTALADO EM CONDUTORES VERTICAIS DE ÁGUAS PLUVIAIS. AF_12/2014</t>
  </si>
  <si>
    <t>36,72</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</si>
  <si>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</si>
  <si>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</si>
  <si>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54,23</t>
  </si>
  <si>
    <t>CURVAR 45 GRAUS,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</si>
  <si>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</si>
  <si>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</si>
  <si>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ADAPTADOR CURTO COM BOLSA E ROSCA PARA REGISTRO, PVC, SOLDÁVEL, DN 50MM X 1.1/4, INSTALADO EM PRUMADA DE ÁGUA - FORNECIMENTO E INSTALAÇÃO. AF_12/2014</t>
  </si>
  <si>
    <t>13,92</t>
  </si>
  <si>
    <t>LUVA, PVC, SOLDÁVEL, DN 60MM, INSTALADO EM PRUMADA DE ÁGUA - FORNECIMENTO E INSTALAÇÃO. AF_12/2014</t>
  </si>
  <si>
    <t>LUVA DE CORRER, PVC, SOLDÁVEL, DN 60MM, INSTALADO EM PRUMADA DE ÁGUA   FORNECIMENTO E INSTALAÇÃO.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</si>
  <si>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</si>
  <si>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</si>
  <si>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</si>
  <si>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</si>
  <si>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</si>
  <si>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32,39</t>
  </si>
  <si>
    <t>UNIÃO, PVC, SOLDÁVEL, DN 75MM, INSTALADO EM PRUMADA DE ÁGUA - FORNECIMENTO E INSTALAÇÃO. AF_12/2014</t>
  </si>
  <si>
    <t>177,86</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</si>
  <si>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</si>
  <si>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</si>
  <si>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</si>
  <si>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269,58</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</si>
  <si>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</si>
  <si>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</si>
  <si>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</si>
  <si>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</si>
  <si>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TÊ COM BUCHA DE LATÃO NA BOLSA CENTRAL, PVC, SOLDÁVEL, DN 32MM X 3/4, INSTALADO EM PRUMADA DE ÁGUA - FORNECIMENTO E INSTALAÇÃO. AF_12/2014</t>
  </si>
  <si>
    <t>23,53</t>
  </si>
  <si>
    <t>TE, PVC, SOLDÁVEL, DN 60MM, INSTALADO EM PRUMADA DE ÁGUA - FORNECIMENTO E INSTALAÇÃO. AF_12/2014</t>
  </si>
  <si>
    <t>43,53</t>
  </si>
  <si>
    <t>81,31</t>
  </si>
  <si>
    <t>TE DE REDUÇÃO, PVC, SOLDÁVEL, DN 75MM X 50MM, INSTALADO EM PRUMADA DE ÁGUA - FORNECIMENTO E INSTALAÇÃO. AF_12/2014</t>
  </si>
  <si>
    <t>69,96</t>
  </si>
  <si>
    <t>125,14</t>
  </si>
  <si>
    <t>TE DE REDUÇÃO, PVC, SOLDÁVEL, DN 85MM X 60MM, INSTALADO EM PRUMADA DE ÁGUA - FORNECIMENTO E INSTALAÇÃO. AF_12/2014</t>
  </si>
  <si>
    <t>101,91</t>
  </si>
  <si>
    <t>JOELHO 90 GRAUS, CPVC, SOLDÁVEL, DN 15MM, INSTALADO EM RAMAL OU SUB-RAMAL DE ÁGUA - FORNECIMENTO E INSTALAÇÃO. AF_12/2014</t>
  </si>
  <si>
    <t>JOELHO 45 GRAUS, CPVC, SOLDÁVEL, DN 15MM, INSTALADO EM RAMAL OU SUB-RAMAL DE ÁGUA - FORNECIMENTO E INSTALAÇÃO. AF_12/2014</t>
  </si>
  <si>
    <t>JOELHO DE TRANSIÇÃO, 90 GRAUS, CPVC, SOLDÁVEL, DN 15MM X 1/2", INSTALADO EM RAMAL OU SUB-RAMAL DE ÁGUA - FORNECIMENTO E INSTALAÇÃO. AF_12/2014</t>
  </si>
  <si>
    <t>JOELHO 90 GRAUS, CPVC, SOLDÁVEL, DN 22MM, INSTALADO EM RAMAL OU SUB-RAMAL DE ÁGUA - FORNECIMENTO E INSTALAÇÃO. AF_12/2014</t>
  </si>
  <si>
    <t>13,25</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</si>
  <si>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</si>
  <si>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</si>
  <si>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1/2", INSTALADO EM RAMAL OU SUB-RAMAL DE ÁGUA - FORNECIMENTO E INSTALAÇÃO. AF_12/2014</t>
  </si>
  <si>
    <t>24,55</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</si>
  <si>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</si>
  <si>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</si>
  <si>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</si>
  <si>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21,23</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</si>
  <si>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</si>
  <si>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</si>
  <si>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</si>
  <si>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</si>
  <si>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</si>
  <si>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</si>
  <si>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20,48</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</si>
  <si>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</si>
  <si>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</si>
  <si>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</si>
  <si>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</si>
  <si>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</si>
  <si>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</si>
  <si>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</si>
  <si>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</si>
  <si>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24,02</t>
  </si>
  <si>
    <t>CONECTOR, CPVC, SOLDÁVEL, DN 22MM X 1/2, INSTALADO EM RAMAL OU SUB-RAMAL DE ÁGUA  FORNECIMENTO E INSTALAÇÃO. AF_12/2014</t>
  </si>
  <si>
    <t>37,83</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</si>
  <si>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</si>
  <si>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</si>
  <si>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</si>
  <si>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</si>
  <si>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</si>
  <si>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37,54</t>
  </si>
  <si>
    <t>CONECTOR, CPVC, SOLDÁVEL, DN22MM X 3/4", INSTALADO EM RAMAL OU SUB-RAMAL DE ÁGUA - FORNECIMENTO E INSTALAÇÃO.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</si>
  <si>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</si>
  <si>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</si>
  <si>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</si>
  <si>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23,78</t>
  </si>
  <si>
    <t>UNIÃO, CPVC, SOLDÁVEL, DN28MM, INSTALADO EM RAMAL OU SUB-RAMAL DE ÁGUA  FORNECIMENTO E INSTALAÇÃO. AF_12/2014</t>
  </si>
  <si>
    <t>CONECTOR, CPVC, SOLDÁVEL, DN 28MM X 1, INSTALADO EM RAMAL OU SUB-RAMAL DE ÁGUA  FORNECIMENTO E INSTALAÇÃO.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</si>
  <si>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</si>
  <si>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</si>
  <si>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112,95</t>
  </si>
  <si>
    <t>LUVA, CPVC, SOLDÁVEL, DN 35MM, INSTALADO EM RAMAL OU SUB-RAMAL DE ÁGUA  FORNECIMENTO E INSTALAÇÃO. AF_12/2014</t>
  </si>
  <si>
    <t>LUVA DE CORRER, CPVC, SOLDÁVEL, DN 35MM, INSTALADO EM RAMAL OU SUB-RAMAL DE ÁGUA  FORNECIMENTO E INSTALAÇÃO. AF_12/2014</t>
  </si>
  <si>
    <t>TÊ DE INSPEÇÃO, PVC, SERIE R, ÁGUA PLUVIAL, DN 150 X 100 MM, JUNTA ELÁSTICA, FORNECIDO E INSTALADO EM CONDUTORES VERTICAIS DE ÁGUAS PLUVIAIS. AF_12/2014</t>
  </si>
  <si>
    <t>279,17</t>
  </si>
  <si>
    <t>UNIÃO, CPVC, SOLDÁVEL, DN35MM, INSTALADO EM RAMAL OU SUB-RAMAL DE ÁGUA  FORNECIMENTO E INSTALAÇÃO. AF_12/2014</t>
  </si>
  <si>
    <t>CONECTOR, CPVC, SOLDÁVEL, DN 35MM X 1 1/4, INSTALADO EM RAMAL OU SUB-RAMAL DE ÁGUA  FORNECIMENTO E INSTALAÇÃO. AF_12/2014</t>
  </si>
  <si>
    <t>BUCHA DE REDUÇÃO, CPVC, SOLDÁVEL, DN35MM X 28MM, INSTALADO EM RAMAL OU SUB-RAMAL DE ÁGUA  FORNECIMENTO E INSTALAÇÃO. AF_12/2014</t>
  </si>
  <si>
    <t>TE, CPVC, SOLDÁVEL, DN 15MM, INSTALADO EM RAMAL OU SUB-RAMAL DE ÁGUA - FORNECIMENTO E INSTALAÇÃO. AF_12/2014</t>
  </si>
  <si>
    <t>TÊ, PVC, SERIE R, ÁGUA PLUVIAL, DN 100 X 100 MM, JUNTA ELÁSTICA, FORNECIDO E INSTALADO EM CONDUTORES VERTICAIS DE ÁGUAS PLUVIAIS. AF_12/2014</t>
  </si>
  <si>
    <t>70,71</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</si>
  <si>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</si>
  <si>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</si>
  <si>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</si>
  <si>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64,06</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</si>
  <si>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</si>
  <si>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</si>
  <si>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234,94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</si>
  <si>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</si>
  <si>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</si>
  <si>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185,21</t>
  </si>
  <si>
    <t>TÊ MISTURADOR, CPVC, SOLDÁVEL, DN22MM, INSTALADO EM RAMAL OU SUB-RAMAL DE ÁGUA  FORNECIMENTO E INSTALAÇÃO. AF_12/2014</t>
  </si>
  <si>
    <t>TE MISTURADOR DE TRANSIÇÃO, CPVC, SOLDÁVEL, DN 22MM X 3/4", INSTALADO EM RAMAL OU SUB-RAMAL DE ÁGUA - FORNECIMENTO E INSTALAÇÃO. AF_12/2014</t>
  </si>
  <si>
    <t>54,47</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</si>
  <si>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</si>
  <si>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</si>
  <si>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</si>
  <si>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60,43</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</si>
  <si>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</si>
  <si>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</si>
  <si>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</si>
  <si>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</si>
  <si>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DE TRANSIÇÃO, 90 GRAUS, CPVC, SOLDÁVEL, DN 22MM X 1/2", INSTALADO EM RAMAL DE ALIMENTAÇAÕ DE ÁGUA - FORNECIMENTO E INSTALAÇÃO. AF_12/2014</t>
  </si>
  <si>
    <t>JOELHO 90 GRAUS, CPVC, SOLDÁVEL, DN 28MM, INSTALADO EM RAMAL DE DISTRIBUIÇÃO DE ÁGUA   FORNECIMENTO E INSTALAÇÃO. AF_12/2014</t>
  </si>
  <si>
    <t>JOELHO 45 GRAUS, CPVC, SOLDÁVEL, DN 28MM, INSTALADO EM RAMAL DE DISTRIBUIÇÃO DE ÁGUA   FORNECIMENTO E INSTALAÇÃO. AF_12/2014</t>
  </si>
  <si>
    <t>CURVA 90 GRAUS, CPVC, SOLDÁVEL, DN 28MM, INSTALADO EM RAMAL DE DISTRIBUIÇÃO DE ÁGUA   FORNECIMENTO E INSTALAÇÃO. AF_12/2014</t>
  </si>
  <si>
    <t>JOELHO 90 GRAUS, CPVC, SOLDÁVEL, DN 35MM, INSTALADO EM RAMAL DE DISTRIBUIÇÃO DE ÁGUA   FORNECIMENTO E INSTALAÇÃO. AF_12/2014</t>
  </si>
  <si>
    <t>30,73</t>
  </si>
  <si>
    <t>CURVA LONGA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</si>
  <si>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</si>
  <si>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</si>
  <si>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</si>
  <si>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</si>
  <si>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LUVA DE CORRER, CPVC, SOLDÁVEL, DN 22MM, INSTALADO EM RAMAL DE DISTRIBUIÇÃO DE ÁGUA   FORNECIMENTO E INSTALAÇÃO.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</si>
  <si>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</si>
  <si>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</si>
  <si>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22,87</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</si>
  <si>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</si>
  <si>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</si>
  <si>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CONECTOR, CPVC, SOLDÁVEL, DN 22MM X 1/2 , INSTALADO EM RAMAL DE DISTRIBUIÇÃO DE ÁGUA   FORNECIMENTO E INSTALAÇÃO. AF_12/2014</t>
  </si>
  <si>
    <t>ADAPTADOR, CPVC, SOLDÁVEL, DN 22MM, INSTALADO EM RAMAL DE DISTRIBUIÇÃO DE ÁGUA   FORNECIMENTO E INSTALAÇÃO.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</si>
  <si>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</si>
  <si>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</si>
  <si>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</si>
  <si>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</si>
  <si>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</si>
  <si>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</si>
  <si>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</si>
  <si>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</si>
  <si>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</si>
  <si>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</si>
  <si>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</si>
  <si>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</si>
  <si>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</si>
  <si>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205,30</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</si>
  <si>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</si>
  <si>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</si>
  <si>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</si>
  <si>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</si>
  <si>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</si>
  <si>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</si>
  <si>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</si>
  <si>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79,05</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</si>
  <si>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</si>
  <si>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</si>
  <si>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DE CORRER, PVC, SERIE NORMAL, ESGOTO PREDIAL, DN 100 MM, JUNTA ELÁSTICA, FORNECIDO E INSTALADO EM RAMAL DE DESCARGA OU RAMAL DE ESGOTO SANITÁRIO. AF_12/2014</t>
  </si>
  <si>
    <t>29,21</t>
  </si>
  <si>
    <t>JOELHO 45 GRAUS, CPVC, SOLDÁVEL, DN 35MM, INSTALADO EM PRUMADA DE ÁGUA - FORNECIMENTO E INSTALAÇÃO. AF_12/2014</t>
  </si>
  <si>
    <t>JOELHO 90 GRAUS, CPVC, SOLDÁVEL, DN 42MM, INSTALADO EM PRUMADA DE ÁGUA  FORNECIMENTO E INSTALAÇÃO. AF_12/2014</t>
  </si>
  <si>
    <t>44,63</t>
  </si>
  <si>
    <t>TE, PVC, SERIE NORMAL, ESGOTO PREDIAL, DN 40 X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</si>
  <si>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</si>
  <si>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</si>
  <si>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</si>
  <si>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88,42</t>
  </si>
  <si>
    <t>JOELHO 45 GRAUS, CPVC, SOLDÁVEL, DN 54MM, INSTALADO EM PRUMADA DE ÁGUA  FORNECIMENTO E INSTALAÇÃO. AF_12/2014</t>
  </si>
  <si>
    <t>89,85</t>
  </si>
  <si>
    <t>JOELHO 90 GRAUS, CPVC, SOLDÁVEL, DN 73MM, INSTALADO EM PRUMADA DE ÁGUA  FORNECIMENTO E INSTALAÇÃO. AF_12/2014</t>
  </si>
  <si>
    <t>221,45</t>
  </si>
  <si>
    <t>JOELHO 45 GRAUS, CPVC, SOLDÁVEL, DN 73MM, INSTALADO EM PRUMADA DE ÁGUA  FORNECIMENTO E INSTALAÇÃO. AF_12/2014</t>
  </si>
  <si>
    <t>JOELHO 90 GRAUS, CPVC, SOLDÁVEL, DN 89MM, INSTALADO EM PRUMADA DE ÁGUA  FORNECIMENTO E INSTALAÇÃO. AF_12/2014</t>
  </si>
  <si>
    <t>260,55</t>
  </si>
  <si>
    <t>JOELHO 45 GRAUS, CPVC, SOLDÁVEL, DN 89MM, INSTALADO EM PRUMADA DE ÁGUA  FORNECIMENTO E INSTALAÇÃO. AF_12/2014</t>
  </si>
  <si>
    <t>267,63</t>
  </si>
  <si>
    <t>LUVA, CPVC, SOLDÁVEL, DN 35MM, INSTALADO EM PRUMADA DE ÁGUA  FORNECIMENTO E INSTALAÇÃO. AF_12/2014</t>
  </si>
  <si>
    <t>JOELHO 90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</si>
  <si>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</si>
  <si>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</si>
  <si>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</si>
  <si>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</si>
  <si>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39,89</t>
  </si>
  <si>
    <t>JOELHO 90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</si>
  <si>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</si>
  <si>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32,81</t>
  </si>
  <si>
    <t>CURVA LONGA 90 GRAUS,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</si>
  <si>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</si>
  <si>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</si>
  <si>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</si>
  <si>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CONECTOR, CPVC, SOLDÁVEL, DN 35MM X 1 1/4, INSTALADO EM PRUMADA DE ÁGUA  FORNECIMENTO E INSTALAÇÃO. AF_12/2014</t>
  </si>
  <si>
    <t>204,58</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</si>
  <si>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</si>
  <si>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</si>
  <si>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</si>
  <si>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</si>
  <si>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</si>
  <si>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47,86</t>
  </si>
  <si>
    <t>LUVA DE TRANSIÇÃO, CPVC, SOLDÁVEL, DN42MM X 1.1/2, INSTALADO EM PRUMADA DE ÁGUA  FORNECIMENTO E INSTALAÇÃO. AF_12/2014</t>
  </si>
  <si>
    <t>208,82</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</si>
  <si>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</si>
  <si>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</si>
  <si>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CONECTOR, CPVC, SOLDÁVEL, DN 42MM X 1.1/2, INSTALADO EM PRUMADA DE ÁGUA  FORNECIMENTO E INSTALAÇÃO. AF_12/2014</t>
  </si>
  <si>
    <t>249,86</t>
  </si>
  <si>
    <t>BUCHA DE REDUÇÃO, CPVC, SOLDÁVEL, DN 42MM X 22MM, INSTALADO EM RAMAL DE DISTRIBUIÇÃO DE ÁGUA - FORNECIMENTO E INSTALAÇÃO. AF_12/2014</t>
  </si>
  <si>
    <t>LUVA, CPVC, SOLDÁVEL, DN 54MM, INSTALADO EM PRUMADA DE ÁGUA  FORNECIMENTO E INSTALAÇÃO. AF_12/2014</t>
  </si>
  <si>
    <t>LUVA DE TRANSIÇÃO, CPVC, SOLDÁVEL, DN 54MM X 2, INSTALADO EM PRUMADA DE ÁGUA  FORNECIMENTO E INSTALAÇÃO. AF_12/2014</t>
  </si>
  <si>
    <t>337,73</t>
  </si>
  <si>
    <t>UNIÃO, CPVC, SOLDÁVEL, DN 54MM, INSTALADO EM PRUMADA DE ÁGUA  FORNECIMENTO E INSTALAÇÃO. AF_12/2014</t>
  </si>
  <si>
    <t>167,62</t>
  </si>
  <si>
    <t>LUVA, CPVC, SOLDÁVEL, DN 73MM, INSTALADO EM PRUMADA DE ÁGUA  FORNECIMENTO E INSTALAÇÃO. AF_12/2014</t>
  </si>
  <si>
    <t>UNIÃO, CPVC, SOLDÁVEL, DN 73MM, INSTALADO EM PRUMADA DE ÁGUA  FORNECIMENTO E INSTALAÇÃO. AF_12/2014</t>
  </si>
  <si>
    <t>243,10</t>
  </si>
  <si>
    <t>LUVA, CPVC, SOLDÁVEL, DN 89MM, INSTALADO EM PRUMADA DE ÁGUA  FORNECIMENTO E INSTALAÇÃO. AF_12/2014</t>
  </si>
  <si>
    <t>211,17</t>
  </si>
  <si>
    <t>UNIÃO, CPVC, SOLDÁVEL, DN 89MM, INSTALADO EM PRUMADA DE ÁGUA  FORNECIMENTO E INSTALAÇÃO. AF_12/2014</t>
  </si>
  <si>
    <t>357,41</t>
  </si>
  <si>
    <t>TÊ, CPVC, SOLDÁVEL, DN 35MM, INSTALADO EM PRUMADA DE ÁGUA  FORNECIMENTO E INSTALAÇÃO. AF_12/2014</t>
  </si>
  <si>
    <t>55,79</t>
  </si>
  <si>
    <t>TE, CPVC, SOLDÁVEL, DN  42MM, INSTALADO EM PRUMADA DE ÁGUA  FORNECIMENTO E INSTALAÇÃO. AF_12/2014</t>
  </si>
  <si>
    <t>71,32</t>
  </si>
  <si>
    <t>TÊ, CPVC, SOLDÁVEL, DN 54 MM, INSTALADO EM PRUMADA DE ÁGUA  FORNECIMENTO E INSTALAÇÃO. AF_12/2014</t>
  </si>
  <si>
    <t>111,43</t>
  </si>
  <si>
    <t>TÊ, CPVC, SOLDÁVEL, DN 73MM, INSTALADO EM PRUMADA DE ÁGUA  FORNECIMENTO E INSTALAÇÃO. AF_12/2014</t>
  </si>
  <si>
    <t>253,81</t>
  </si>
  <si>
    <t>TÊ, CPVC, SOLDÁVEL, DN 89MM, INSTALADO EM PRUMADA DE ÁGUA  FORNECIMENTO E INSTALAÇÃO. AF_12/2014</t>
  </si>
  <si>
    <t>312,41</t>
  </si>
  <si>
    <t>22,47</t>
  </si>
  <si>
    <t>JOELHO 90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</si>
  <si>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</si>
  <si>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</si>
  <si>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61,18</t>
  </si>
  <si>
    <t>JOELHO 90 GRAUS, PVC, SERIE NORMAL, ESGOTO PREDIAL, DN 150 MM, JUNTA ELÁSTICA, FORNECIDO E INSTALADO EM SUBCOLETOR AÉREO DE ESGOTO SANITÁRIO. AF_12/2014</t>
  </si>
  <si>
    <t>75,66</t>
  </si>
  <si>
    <t>LUVA DE CORRER, PVC, SERIE NORMAL, ESGOTO PREDIAL, DN 100 MM, JUNTA ELÁSTICA, FORNECIDO E INSTALADO EM SUBCOLETOR AÉREO DE ESGOTO SANITÁRIO. AF_12/2014</t>
  </si>
  <si>
    <t>28,89</t>
  </si>
  <si>
    <t>LUVA DE CORRER, PVC, SERIE NORMAL, ESGOTO PREDIAL, DN 150 MM, JUNTA ELÁSTICA, FORNECIDO E INSTALADO EM SUBCOLETOR AÉREO DE ESGOTO SANITÁRIO. AF_12/2014</t>
  </si>
  <si>
    <t>104,75</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</si>
  <si>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</si>
  <si>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</si>
  <si>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</si>
  <si>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192,04</t>
  </si>
  <si>
    <t>LUVA,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</si>
  <si>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</si>
  <si>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</si>
  <si>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</si>
  <si>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</si>
  <si>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</si>
  <si>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</si>
  <si>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</si>
  <si>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</si>
  <si>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73,66</t>
  </si>
  <si>
    <t>COTOVELO EM COBRE, DN 54 MM, 90 GRAUS, SEM ANEL DE SOLDA, INSTALADO EM PRUMADA  FORNECIMENTO E INSTALAÇÃO. AF_12/2015</t>
  </si>
  <si>
    <t>119,59</t>
  </si>
  <si>
    <t>COTOVELO EM COBRE, DN 66 MM, 90 GRAUS, SEM ANEL DE SOLDA, INSTALADO EM PRUMADA  FORNECIMENTO E INSTALAÇÃO. AF_12/2015</t>
  </si>
  <si>
    <t>381,27</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</si>
  <si>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</si>
  <si>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</si>
  <si>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</si>
  <si>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32,70</t>
  </si>
  <si>
    <t>LUVA EM COBRE, DN 42 MM, SEM ANEL DE SOLDA, INSTALADO EM PRUMADA  FORNECIMENTO E INSTALAÇÃO. AF_12/2015</t>
  </si>
  <si>
    <t>43,88</t>
  </si>
  <si>
    <t>LUVA EM COBRE, DN 54 MM, SEM ANEL DE SOLDA, INSTALADO EM PRUMADA  FORNECIMENTO E INSTALAÇÃO. AF_12/2015</t>
  </si>
  <si>
    <t>68,51</t>
  </si>
  <si>
    <t>LUVA EM COBRE, DN 66 MM, SEM ANEL DE SOLDA, INSTALADO EM PRUMADA  FORNECIMENTO E INSTALAÇÃO. AF_12/2015</t>
  </si>
  <si>
    <t>196,64</t>
  </si>
  <si>
    <t>TE EM COBRE, DN 22 MM, SEM ANEL DE SOLDA, INSTALADO EM PRUMADA  FORNECIMENTO E INSTALAÇÃO. AF_12/2015</t>
  </si>
  <si>
    <t>TE EM COBRE, DN 28 MM, SEM ANEL DE SOLDA, INSTALADO EM PRUMADA  FORNECIMENTO E INSTALAÇÃO. AF_12/2015</t>
  </si>
  <si>
    <t>35,37</t>
  </si>
  <si>
    <t>TE EM COBRE, DN 35 MM, SEM ANEL DE SOLDA, INSTALADO EM PRUMADA  FORNECIMENTO E INSTALAÇÃO. AF_12/2015</t>
  </si>
  <si>
    <t>TE EM COBRE, DN 42 MM, SEM ANEL DE SOLDA, INSTALADO EM PRUMADA  FORNECIMENTO E INSTALAÇÃO. AF_12/2015</t>
  </si>
  <si>
    <t>95,70</t>
  </si>
  <si>
    <t>TE EM COBRE, DN 54 MM, SEM ANEL DE SOLDA, INSTALADO EM PRUMADA  FORNECIMENTO E INSTALAÇÃO. AF_12/2015</t>
  </si>
  <si>
    <t>177,88</t>
  </si>
  <si>
    <t>TE EM COBRE, DN 66 MM, SEM ANEL DE SOLDA, INSTALADO EM PRUMADA  FORNECIMENTO E INSTALAÇÃO. AF_12/2015</t>
  </si>
  <si>
    <t>470,05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</si>
  <si>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</si>
  <si>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</si>
  <si>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</si>
  <si>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29,83</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</si>
  <si>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</si>
  <si>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</si>
  <si>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</si>
  <si>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</si>
  <si>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</si>
  <si>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25,79</t>
  </si>
  <si>
    <t>TE EM COBRE, DN 28 MM, SEM ANEL DE SOLDA, INSTALADO EM RAMAL DE DISTRIBUIÇÃO  FORNECIMENTO E INSTALAÇÃO. AF_12/2015</t>
  </si>
  <si>
    <t>37,99</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</si>
  <si>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</si>
  <si>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</si>
  <si>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</si>
  <si>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33,06</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</si>
  <si>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</si>
  <si>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</si>
  <si>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</si>
  <si>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</si>
  <si>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</si>
  <si>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</si>
  <si>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42,27</t>
  </si>
  <si>
    <t>NIPLE, EM FERRO GALVANIZADO, DN 50 (2"), CONEXÃO ROSQUEADA, INSTALADO EM PRUMADAS - FORNECIMENTO E INSTALAÇÃO. AF_10/2020</t>
  </si>
  <si>
    <t>47,70</t>
  </si>
  <si>
    <t>15,75</t>
  </si>
  <si>
    <t>LUVA, EM FERRO GALVANIZADO, DN 50 (2"), CONEXÃO ROSQUEADA, INSTALADO EM PRUMADAS - FORNECIMENTO E INSTALAÇÃO. AF_10/2020</t>
  </si>
  <si>
    <t>47,68</t>
  </si>
  <si>
    <t>NIPLE, EM FERRO GALVANIZADO, DN 65 (2 1/2"), CONEXÃO ROSQUEADA, INSTALADO EM PRUMADAS - FORNECIMENTO E INSTALAÇÃO. AF_10/2020</t>
  </si>
  <si>
    <t>63,95</t>
  </si>
  <si>
    <t>LUVA, EM FERRO GALVANIZADO, DN 65 (2 1/2"), CONEXÃO ROSQUEADA, INSTALADO EM PRUMADAS - FORNECIMENTO E INSTALAÇÃO. AF_10/2020</t>
  </si>
  <si>
    <t>71,84</t>
  </si>
  <si>
    <t>NIPLE, EM FERRO GALVANIZADO, DN 80 (3"), CONEXÃO ROSQUEADA, INSTALADO EM PRUMADAS - FORNECIMENTO E INSTALAÇÃO. AF_10/2020</t>
  </si>
  <si>
    <t>LUVA, EM FERRO GALVANIZADO, DN 80 (3"), CONEXÃO ROSQUEADA, INSTALADO EM PRUMADAS - FORNECIMENTO E INSTALAÇÃO. AF_10/2020</t>
  </si>
  <si>
    <t>80,24</t>
  </si>
  <si>
    <t>JOELHO 45 GRAUS, EM FERRO GALVANIZADO, DN 50 (2"), CONEXÃO ROSQUEADA, INSTALADO EM PRUMADAS - FORNECIMENTO E INSTALAÇÃO. AF_10/2020</t>
  </si>
  <si>
    <t>70,81</t>
  </si>
  <si>
    <t>JOELHO 90 GRAUS, EM FERRO GALVANIZADO, DN 50 (2"), CONEXÃO ROSQUEADA, INSTALADO EM PRUMADAS - FORNECIMENTO E INSTALAÇÃO. AF_10/2020</t>
  </si>
  <si>
    <t>69,06</t>
  </si>
  <si>
    <t>JOELHO 45 GRAUS, EM FERRO GALVANIZADO, DN 65 (2 1/2"), CONEXÃO ROSQUEADA, INSTALADO EM PRUMADAS - FORNECIMENTO E INSTALAÇÃO. AF_10/2020</t>
  </si>
  <si>
    <t>111,02</t>
  </si>
  <si>
    <t>JOELHO 90 GRAUS, EM FERRO GALVANIZADO, DN 65 (2 1/2"), CONEXÃO ROSQUEADA, INSTALADO EM PRUMADAS - FORNECIMENTO E INSTALAÇÃO. AF_10/2020</t>
  </si>
  <si>
    <t>103,29</t>
  </si>
  <si>
    <t>JOELHO 45 GRAUS, EM FERRO GALVANIZADO, DN 80 (3"), CONEXÃO ROSQUEADA, INSTALADO EM PRUMADAS - FORNECIMENTO E INSTALAÇÃO. AF_10/2020</t>
  </si>
  <si>
    <t>149,59</t>
  </si>
  <si>
    <t>JOELHO 90 GRAUS, EM FERRO GALVANIZADO, DN 80 (3"), CONEXÃO ROSQUEADA, INSTALADO EM PRUMADAS - FORNECIMENTO E INSTALAÇÃO. AF_10/2020</t>
  </si>
  <si>
    <t>134,69</t>
  </si>
  <si>
    <t>TÊ, EM FERRO GALVANIZADO, DN 50 (2"), CONEXÃO ROSQUEADA, INSTALADO EM PRUMADAS - FORNECIMENTO E INSTALAÇÃO. AF_10/2020</t>
  </si>
  <si>
    <t>TÊ, EM FERRO GALVANIZADO, DN 65 (2 1/2"), CONEXÃO ROSQUEADA, INSTALADO EM PRUMADAS - FORNECIMENTO E INSTALAÇÃO. AF_10/2020</t>
  </si>
  <si>
    <t>141,63</t>
  </si>
  <si>
    <t>TÊ, EM FERRO GALVANIZADO, DN 80 (3"), CONEXÃO ROSQUEADA, INSTALADO EM PRUMADAS - FORNECIMENTO E INSTALAÇÃO. AF_10/2020</t>
  </si>
  <si>
    <t>178,21</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</si>
  <si>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</si>
  <si>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</si>
  <si>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</si>
  <si>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</si>
  <si>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</si>
  <si>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</si>
  <si>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</si>
  <si>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47,67</t>
  </si>
  <si>
    <t>LUVA, EM FERRO GALVANIZADO, DN 50 (2"), CONEXÃO ROSQUEADA, INSTALADO EM REDE DE ALIMENTAÇÃO PARA HIDRANTE - FORNECIMENTO E INSTALAÇÃO. AF_10/2020</t>
  </si>
  <si>
    <t>47,65</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</si>
  <si>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</si>
  <si>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</si>
  <si>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</si>
  <si>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</si>
  <si>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100,94</t>
  </si>
  <si>
    <t>JOELHO 45 GRAUS, EM FERRO GALVANIZADO, DN 25 (1"), CONEXÃO ROSQUEADA, INSTALADO EM REDE DE ALIMENTAÇÃO PARA HIDRANTE - FORNECIMENTO E INSTALAÇÃO. AF_10/2020</t>
  </si>
  <si>
    <t>37,04</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</si>
  <si>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</si>
  <si>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</si>
  <si>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47,81</t>
  </si>
  <si>
    <t>JOELHO 90 GRAUS, EM FERRO GALVANIZADO, DN 32 (1 1/4"), CONEXÃO ROSQUEADA, INSTALADO EM REDE DE ALIMENTAÇÃO PARA HIDRANTE - FORNECIMENTO E INSTALAÇÃO. AF_10/2020</t>
  </si>
  <si>
    <t>44,06</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</si>
  <si>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</si>
  <si>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</si>
  <si>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</si>
  <si>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70,75</t>
  </si>
  <si>
    <t>JOELHO 90 GRAUS, EM FERRO GALVANIZADO, DN 50 (2"), CONEXÃO ROSQUEADA, INSTALADO EM REDE DE ALIMENTAÇÃO PARA HIDRANTE - FORNECIMENTO E INSTALAÇÃO. AF_10/2020</t>
  </si>
  <si>
    <t>69,00</t>
  </si>
  <si>
    <t>JOELHO 45 GRAUS, EM FERRO GALVANIZADO, DN 65 (2 1/2"), CONEXÃO ROSQUEADA, INSTALADO EM REDE DE ALIMENTAÇÃO PARA HIDRANTE - FORNECIMENTO E INSTALAÇÃO. AF_10/2020</t>
  </si>
  <si>
    <t>112,64</t>
  </si>
  <si>
    <t>JOELHO 90 GRAUS, EM FERRO GALVANIZADO, DN 65 (2 1/2"), CONEXÃO ROSQUEADA, INSTALADO EM REDE DE ALIMENTAÇÃO PARA HIDRANTE - FORNECIMENTO E INSTALAÇÃO. AF_10/2020</t>
  </si>
  <si>
    <t>104,91</t>
  </si>
  <si>
    <t>JOELHO 45 GRAUS, EM FERRO GALVANIZADO, CONEXÃO ROSQUEADA, DN 80 (3"), INSTALADO EM REDE DE ALIMENTAÇÃO PARA HIDRANTE - FORNECIMENTO E INSTALAÇÃO. AF_10/2020</t>
  </si>
  <si>
    <t>152,87</t>
  </si>
  <si>
    <t>JOELHO 90 GRAUS, EM FERRO GALVANIZADO, CONEXÃO ROSQUEADA, DN 80 (3"), INSTALADO EM REDE DE ALIMENTAÇÃO PARA HIDRANTE - FORNECIMENTO E INSTALAÇÃO. AF_10/2020</t>
  </si>
  <si>
    <t>137,97</t>
  </si>
  <si>
    <t>TÊ, EM FERRO GALVANIZADO, CONEXÃO ROSQUEADA, DN 25 (1"), INSTALADO EM REDE DE ALIMENTAÇÃO PARA HIDRANTE - FORNECIMENTO E INSTALAÇÃO. AF_10/2020</t>
  </si>
  <si>
    <t>47,61</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</si>
  <si>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</si>
  <si>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</si>
  <si>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</si>
  <si>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91,96</t>
  </si>
  <si>
    <t>TÊ, EM FERRO GALVANIZADO, CONEXÃO ROSQUEADA, DN 65 (2 1/2"), INSTALADO EM REDE DE ALIMENTAÇÃO PARA HIDRANTE - FORNECIMENTO E INSTALAÇÃO. AF_10/2020</t>
  </si>
  <si>
    <t>143,74</t>
  </si>
  <si>
    <t>TÊ, EM FERRO GALVANIZADO, CONEXÃO ROSQUEADA, DN 80 (3"), INSTALADO EM REDE DE ALIMENTAÇÃO PARA HIDRANTE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</si>
  <si>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</si>
  <si>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</si>
  <si>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</si>
  <si>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</si>
  <si>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</si>
  <si>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28,35</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</si>
  <si>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</si>
  <si>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</si>
  <si>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38,88</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</si>
  <si>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</si>
  <si>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</si>
  <si>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</si>
  <si>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62,37</t>
  </si>
  <si>
    <t>NIPLE, EM FERRO GALVANIZADO, CONEXÃO ROSQUEADA, DN 80 (3"), INSTALADO EM REDE DE ALIMENTAÇÃO PARA SPRINKLER - FORNECIMENTO E INSTALAÇÃO. AF_10/2020</t>
  </si>
  <si>
    <t>81,67</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</si>
  <si>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</si>
  <si>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</si>
  <si>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</si>
  <si>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</si>
  <si>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</si>
  <si>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34,02</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</si>
  <si>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</si>
  <si>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</si>
  <si>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41,16</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</si>
  <si>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</si>
  <si>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</si>
  <si>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55,85</t>
  </si>
  <si>
    <t>JOELHO 45 GRAUS, EM FERRO GALVANIZADO, CONEXÃO ROSQUEADA, DN 65 (2 1/2"), INSTALADO EM REDE DE ALIMENTAÇÃO PARA SPRINKLER - FORNECIMENTO E INSTALAÇÃO. AF_10/2020</t>
  </si>
  <si>
    <t>96,89</t>
  </si>
  <si>
    <t>JOELHO 90 GRAUS, EM FERRO GALVANIZADO, CONEXÃO ROSQUEADA, DN 65 (2 1/2"), INSTALADO EM REDE DE ALIMENTAÇÃO PARA SPRINKLER - FORNECIMENTO E INSTALAÇÃO. AF_10/2020</t>
  </si>
  <si>
    <t>89,16</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</si>
  <si>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</si>
  <si>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</si>
  <si>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119,63</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</si>
  <si>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</si>
  <si>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</si>
  <si>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45,79</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</si>
  <si>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</si>
  <si>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</si>
  <si>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</si>
  <si>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</si>
  <si>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158,09</t>
  </si>
  <si>
    <t>136,86</t>
  </si>
  <si>
    <t>NIPLE, EM FERRO GALVANIZADO, CONEXÃO ROSQUEADA, DN 15 (1/2"), INSTALADO EM RAMAIS E SUB-RAMAIS DE GÁS - FORNECIMENTO E INSTALAÇÃO. AF_10/2020</t>
  </si>
  <si>
    <t>LUVA, EM FERRO GALVANIZADO, CONEXÃO ROSQUEADA, DN 15 (1/2"), INSTALADO EM RAMAIS E SUB-RAMAIS DE GÁS - FORNECIMENTO E INSTALAÇÃO. AF_10/2020</t>
  </si>
  <si>
    <t>NIPLE, EM FERRO GALVANIZADO, CONEXÃO ROSQUEADA, DN 20 (3/4"), INSTALADO EM RAMAIS E SUB-RAMAIS DE GÁS - FORNECIMENTO E INSTALAÇÃO. AF_10/2020</t>
  </si>
  <si>
    <t>LUVA, EM FERRO GALVANIZADO, CONEXÃO ROSQUEADA, DN 20 (3/4"), INSTALADO EM RAMAIS E SUB-RAMAIS DE GÁS - FORNECIMENTO E INSTALAÇÃO. AF_10/2020</t>
  </si>
  <si>
    <t>NIPLE, EM FERRO GALVANIZADO, CONEXÃO ROSQUEADA, DN 25 (1"), INSTALADO EM RAMAIS E SUB-RAMAIS DE GÁS - FORNECIMENTO E INSTALAÇÃO. AF_10/2020</t>
  </si>
  <si>
    <t>LUVA,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</si>
  <si>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</si>
  <si>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</si>
  <si>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</si>
  <si>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</si>
  <si>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</si>
  <si>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</si>
  <si>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</si>
  <si>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</si>
  <si>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</si>
  <si>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47,14</t>
  </si>
  <si>
    <t>UNIÃO, EM FERRO GALVANIZADO, DN 50 (2"), CONEXÃO ROSQUEADA, INSTALADO EM PRUMADAS - FORNECIMENTO E INSTALAÇÃO. AF_10/2020</t>
  </si>
  <si>
    <t>98,97</t>
  </si>
  <si>
    <t>UNIÃO, EM FERRO GALVANIZADO, DN 65 (2 1/2"), CONEXÃO ROSQUEADA, INSTALADO EM PRUMADAS - FORNECIMENTO E INSTALAÇÃO. AF_10/2020</t>
  </si>
  <si>
    <t>152,11</t>
  </si>
  <si>
    <t>UNIÃO, EM FERRO GALVANIZADO, DN 80 (3"), CONEXÃO ROSQUEADA, INSTALADO EM PRUMADAS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</si>
  <si>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</si>
  <si>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</si>
  <si>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59,78</t>
  </si>
  <si>
    <t>UNIÃO, EM FERRO GALVANIZADO, DN 40 (1 1/2"), CONEXÃO ROSQUEADA, INSTALADO EM REDE DE ALIMENTAÇÃO PARA HIDRANTE - FORNECIMENTO E INSTALAÇÃO. AF_10/2020</t>
  </si>
  <si>
    <t>71,83</t>
  </si>
  <si>
    <t>UNIÃO, EM FERRO GALVANIZADO, DN 50 (2"), CONEXÃO ROSQUEADA, INSTALADO EM REDE DE ALIMENTAÇÃO PARA HIDRANTE - FORNECIMENTO E INSTALAÇÃO. AF_10/2020</t>
  </si>
  <si>
    <t>98,94</t>
  </si>
  <si>
    <t>UNIÃO, EM FERRO GALVANIZADO, DN 65 (2 1/2"), CONEXÃO ROSQUEADA, INSTALADO EM REDE DE ALIMENTAÇÃO PARA HIDRANTE - FORNECIMENTO E INSTALAÇÃO. AF_10/2020</t>
  </si>
  <si>
    <t>153,17</t>
  </si>
  <si>
    <t>UNIÃO, EM FERRO GALVANIZADO, DN 80 (3"), CONEXÃO ROSQUEADA, INSTALADO EM REDE DE ALIMENTAÇÃO PARA HIDRANTE - FORNECIMENTO E INSTALAÇÃO. AF_10/2020</t>
  </si>
  <si>
    <t>227,30</t>
  </si>
  <si>
    <t>UNIÃO, EM FERRO GALVANIZADO, CONEXÃO ROSQUEADA, DN 25 (1"), INSTALADO EM REDE DE ALIMENTAÇÃO PARA SPRINKLER - FORNECIMENTO E INSTALAÇÃO. AF_10/2020</t>
  </si>
  <si>
    <t>35,23</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</si>
  <si>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</si>
  <si>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</si>
  <si>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64,21</t>
  </si>
  <si>
    <t>UNIÃO, EM FERRO GALVANIZADO, CONEXÃO ROSQUEADA, DN 50 (2"), INSTALADO EM REDE DE ALIMENTAÇÃO PARA SPRINKLER - FORNECIMENTO E INSTALAÇÃO. AF_10/2020</t>
  </si>
  <si>
    <t>90,15</t>
  </si>
  <si>
    <t>UNIÃO, EM FERRO GALVANIZADO, CONEXÃO ROSQUEADA, DN 65 (2 1/2"), INSTALADO EM REDE DE ALIMENTAÇÃO PARA SPRINKLER - FORNECIMENTO E INSTALAÇÃO. AF_10/2020</t>
  </si>
  <si>
    <t>142,64</t>
  </si>
  <si>
    <t>UNIÃO, EM FERRO GALVANIZADO, CONEXÃO ROSQUEADA, DN 80 (3"), INSTALADO EM REDE DE ALIMENTAÇÃO PARA SPRINKLER - FORNECIMENTO E INSTALAÇÃO. AF_10/2020</t>
  </si>
  <si>
    <t>215,06</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</si>
  <si>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</si>
  <si>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</si>
  <si>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34,23</t>
  </si>
  <si>
    <t>UNIÃO, EM FERRO GALVANIZADO, CONEXÃO ROSQUEADA, DN 25 (1"), INSTALADO EM RAMAIS E SUB-RAMAIS DE GÁS - FORNECIMENTO E INSTALAÇÃO. AF_10/2020</t>
  </si>
  <si>
    <t>40,87</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</si>
  <si>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</si>
  <si>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</si>
  <si>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</si>
  <si>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</si>
  <si>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75,18</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</si>
  <si>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</si>
  <si>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</si>
  <si>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102,71</t>
  </si>
  <si>
    <t>LUVA DE REDUÇÃO, EM FERRO GALVANIZADO, 3" X 2 1/2", CONEXÃO ROSQUEADA, INSTALADO EM PRUMADAS - FORNECIMENTO E INSTALAÇÃO. AF_10/2020</t>
  </si>
  <si>
    <t>104,57</t>
  </si>
  <si>
    <t>LUVA DE REDUÇÃO, EM FERRO GALVANIZADO, 3" X 2", CONEXÃO ROSQUEADA, INSTALADO EM PRUMADAS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</si>
  <si>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</si>
  <si>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</si>
  <si>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25,94</t>
  </si>
  <si>
    <t>LUVA DE REDUÇÃO, EM FERRO GALVANIZADO, 1 1/4" X 1", CONEXÃO ROSQUEADA, INSTALADO EM REDE DE ALIMENTAÇÃO PARA HIDRANTE - FORNECIMENTO E INSTALAÇÃO. AF_10/2020</t>
  </si>
  <si>
    <t>32,46</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</si>
  <si>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</si>
  <si>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</si>
  <si>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</si>
  <si>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37,32</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</si>
  <si>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</si>
  <si>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</si>
  <si>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</si>
  <si>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</si>
  <si>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</si>
  <si>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</si>
  <si>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76,24</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</si>
  <si>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</si>
  <si>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</si>
  <si>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</si>
  <si>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</si>
  <si>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</si>
  <si>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</si>
  <si>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25,76</t>
  </si>
  <si>
    <t>17,99</t>
  </si>
  <si>
    <t>LUVA DE REDUÇÃO, EM FERRO GALVANIZADO, 1 1/4" X 1/2", CONEXÃO ROSQUEADA, INSTALADO EM REDE DE ALIMENTAÇÃO PARA SPRINKLER - FORNECIMENTO E INSTALAÇÃO. AF_10/2020</t>
  </si>
  <si>
    <t>25,75</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</si>
  <si>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</si>
  <si>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</si>
  <si>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29,70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</si>
  <si>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</si>
  <si>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</si>
  <si>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</si>
  <si>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</si>
  <si>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</si>
  <si>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</si>
  <si>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65,71</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</si>
  <si>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</si>
  <si>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</si>
  <si>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</si>
  <si>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DE REDUÇÃO, EM FERRO GALVANIZADO, 3/4" X 1/2", CONEXÃO ROSQUEADA, INSTALADO EM RAMAIS E SUB-RAMAIS DE GÁS - FORNECIMENTO E INSTALAÇÃO. AF_10/2020</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</si>
  <si>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</si>
  <si>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</si>
  <si>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</si>
  <si>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564,88</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</si>
  <si>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</si>
  <si>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</si>
  <si>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</si>
  <si>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</si>
  <si>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</si>
  <si>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621,07</t>
  </si>
  <si>
    <t>CONECTOR EM BRONZE/LATÃO, DN 28 MM X 1/2", SEM ANEL DE SOLDA, BOLSA X ROSCA F, INSTALADO EM PRUMADA  FORNECIMENTO E INSTALAÇÃO. AF_01/2016</t>
  </si>
  <si>
    <t>31,70</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</si>
  <si>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</si>
  <si>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</si>
  <si>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</si>
  <si>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28,28</t>
  </si>
  <si>
    <t>JUNTA DE EXPANSÃO EM BRONZE/LATÃO, DN 35 MM, PONTA X PONTA, INSTALADO EM PRUMADA  FORNECIMENTO E INSTALAÇÃO. AF_01/2016</t>
  </si>
  <si>
    <t>711,32</t>
  </si>
  <si>
    <t>LUVA PASSANTE EM COBRE, DN 42 MM, SEM ANEL DE SOLDA, INSTALADO EM PRUMADA  FORNECIMENTO E INSTALAÇÃO. AF_01/2016</t>
  </si>
  <si>
    <t>51,35</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</si>
  <si>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</si>
  <si>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</si>
  <si>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893,08</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</si>
  <si>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</si>
  <si>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</si>
  <si>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</si>
  <si>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1.238,02</t>
  </si>
  <si>
    <t>LUVA PASSANTE EM COBRE, DN 66 MM, SEM ANEL DE SOLDA, INSTALADO EM PRUMADA  FORNECIMENTO E INSTALAÇÃO. AF_01/2016</t>
  </si>
  <si>
    <t>BUCHA DE REDUÇÃO EM COBRE, DN 66 MM X 54 MM, SEM ANEL DE SOLDA, PONTA X BOLSA, INSTALADO EM PRUMADA  FORNECIMENTO E INSTALAÇÃO. AF_01/2016</t>
  </si>
  <si>
    <t>182,40</t>
  </si>
  <si>
    <t>JUNTA DE EXPANSÃO EM BRONZE/LATÃO, DN 66 MM, PONTA X PONTA, INSTALADO EM PRUMADA  FORNECIMENTO E INSTALAÇÃO. AF_01/2016</t>
  </si>
  <si>
    <t>1.633,75</t>
  </si>
  <si>
    <t>TE DUPLA CURVA EM BRONZE/LATÃO, DN 3/4" X 22 MM X 3/4", SEM ANEL DE SOLDA, ROSCA F X BOLSA X ROSCA F, INSTALADO EM PRUMADA  FORNECIMENTO E INSTALAÇÃO. AF_01/2016</t>
  </si>
  <si>
    <t>87,64</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</si>
  <si>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</si>
  <si>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</si>
  <si>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</si>
  <si>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19,23</t>
  </si>
  <si>
    <t>COTOVELO EM BRONZE/LATÃO, DN 22 MM X 1/2", 90 GRAUS, SEM ANEL DE SOLDA, BOLSA X ROSCA F, INSTALADO EM RAMAL DE DISTRIBUIÇÃO  FORNECIMENTO E INSTALAÇÃO. AF_01/2016</t>
  </si>
  <si>
    <t>29,79</t>
  </si>
  <si>
    <t>COTOVELO EM BRONZE/LATÃO, DN 22 MM X 3/4", 90 GRAUS, SEM ANEL DE SOLDA, BOLSA X ROSCA F, INSTALADO EM RAMAL DE DISTRIBUIÇÃO  FORNECIMENTO E INSTALAÇÃO. AF_01/2016</t>
  </si>
  <si>
    <t>32,56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</si>
  <si>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</si>
  <si>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</si>
  <si>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</si>
  <si>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</si>
  <si>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23,83</t>
  </si>
  <si>
    <t>JUNTA DE EXPANSÃO EM COBRE, DN 15 MM, PONTA X PONTA, INSTALADO EM RAMAL DE DISTRIBUIÇÃO  FORNECIMENTO E INSTALAÇÃO. AF_01/2016</t>
  </si>
  <si>
    <t>487,59</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</si>
  <si>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</si>
  <si>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</si>
  <si>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</si>
  <si>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566,20</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</si>
  <si>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</si>
  <si>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</si>
  <si>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</si>
  <si>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49,36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</si>
  <si>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</si>
  <si>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</si>
  <si>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</si>
  <si>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622,40</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</si>
  <si>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</si>
  <si>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</si>
  <si>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85,72</t>
  </si>
  <si>
    <t>TE DUPLA CURVA EM BRONZE/LATÃO, DN 1/2" X 15 MM X 1/2", SEM ANEL DE SOLDA, ROSCA F X BOLSA X ROSCA F, INSTALADO EM RAMAL DE DISTRIBUIÇÃO  FORNECIMENTO E INSTALAÇÃO. AF_01/2016</t>
  </si>
  <si>
    <t>62,54</t>
  </si>
  <si>
    <t>TE DUPLA CURVA EM BRONZE/LATÃO, DN 3/4" X 22 MM X 3/4", SEM ANEL DE SOLDA, ROSCA F X BOLSA X ROSCA F, INSTALADO EM RAMAL DE DISTRIBUIÇÃO  FORNECIMENTO E INSTALAÇÃO. AF_01/2016</t>
  </si>
  <si>
    <t>90,25</t>
  </si>
  <si>
    <t>CURVA EM COBRE, DN 15 MM, 45 GRAUS, SEM ANEL DE SOLDA, BOLSA X BOLSA, INSTALADO EM RAMAL E SUB-RAMAL  FORNECIMENTO E INSTALAÇÃO. AF_01/2016</t>
  </si>
  <si>
    <t>11,17</t>
  </si>
  <si>
    <t>COTOVELO EM BRONZE/LATÃO, DN 15 MM X 1/2", 90 GRAUS, SEM ANEL DE SOLDA, BOLSA X ROSCA F, INSTALADO EM RAMAL E SUB-RAMAL  FORNECIMENTO E INSTALAÇÃO. AF_01/2016</t>
  </si>
  <si>
    <t>20,57</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</si>
  <si>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</si>
  <si>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</si>
  <si>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31,60</t>
  </si>
  <si>
    <t>COTOVELO EM BRONZE/LATÃO, DN 22 MM X 3/4", 90 GRAUS, SEM ANEL DE SOLDA, BOLSA X ROSCA F, INSTALADO EM RAMAL E SUB-RAMAL  FORNECIMENTO E INSTALAÇÃO. AF_01/2016</t>
  </si>
  <si>
    <t>34,37</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</si>
  <si>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</si>
  <si>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</si>
  <si>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</si>
  <si>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</si>
  <si>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</si>
  <si>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487,73</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</si>
  <si>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</si>
  <si>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</si>
  <si>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</si>
  <si>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567,39</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</si>
  <si>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</si>
  <si>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</si>
  <si>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25,43</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</si>
  <si>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</si>
  <si>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</si>
  <si>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</si>
  <si>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</si>
  <si>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</si>
  <si>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624,56</t>
  </si>
  <si>
    <t>TE DUPLA CURVA EM BRONZE/LATÃO, DN 1/2" X 15 MM X 1/2", SEM ANEL DE SOLDA, ROSCA F X BOLSA X ROSCA F, INSTALADO EM RAMAL E SUB-RAMAL  FORNECIMENTO E INSTALAÇÃO. AF_01/2016</t>
  </si>
  <si>
    <t>62,73</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</si>
  <si>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</si>
  <si>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</si>
  <si>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</si>
  <si>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27,84</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</si>
  <si>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</si>
  <si>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</si>
  <si>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</si>
  <si>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</si>
  <si>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95,17</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</si>
  <si>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</si>
  <si>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</si>
  <si>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</si>
  <si>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</si>
  <si>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</si>
  <si>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38,41</t>
  </si>
  <si>
    <t>LUVA,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</si>
  <si>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</si>
  <si>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88,58</t>
  </si>
  <si>
    <t>NIPLE, EM FERRO GALVANIZADO, CONEXÃO ROSQUEADA, DN 80 (3), INSTALADO EM RESERVAÇÃO DE ÁGUA DE EDIFICAÇÃO QUE POSSUA RESERVATÓRIO DE FIBRA/FIBROCIMENTO  FORNECIMENTO E INSTALAÇÃO. AF_06/2016</t>
  </si>
  <si>
    <t>81,55</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</si>
  <si>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</si>
  <si>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</si>
  <si>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56,91</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</si>
  <si>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</si>
  <si>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</si>
  <si>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</si>
  <si>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</si>
  <si>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134,37</t>
  </si>
  <si>
    <t>TÊ, EM FERRO GALVANIZADO, CONEXÃO ROSQUEADA, DN 50 (2), INSTALADO EM RESERVAÇÃO DE ÁGUA DE EDIFICAÇÃO QUE POSSUA RESERVATÓRIO DE FIBRA/FIBROCIMENTO  FORNECIMENTO E INSTALAÇÃO. AF_06/2016</t>
  </si>
  <si>
    <t>73,44</t>
  </si>
  <si>
    <t>TÊ, EM FERRO GALVANIZADO, CONEXÃO ROSQUEADA, DN 65 (2 1/2), INSTALADO EM RESERVAÇÃO DE ÁGUA DE EDIFICAÇÃO QUE POSSUA RESERVATÓRIO DE FIBRA/FIBROCIMENTO  FORNECIMENTO E INSTALAÇÃO. AF_06/2016</t>
  </si>
  <si>
    <t>119,27</t>
  </si>
  <si>
    <t>TÊ, EM FERRO GALVANIZADO, CONEXÃO ROSQUEADA, DN 80 (3), INSTALADO EM RESERVAÇÃO DE ÁGUA DE EDIFICAÇÃO QUE POSSUA RESERVATÓRIO DE FIBRA/FIBROCIMENTO  FORNECIMENTO E INSTALAÇÃO. AF_06/2016</t>
  </si>
  <si>
    <t>157,79</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</si>
  <si>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</si>
  <si>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</si>
  <si>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203,49</t>
  </si>
  <si>
    <t>LUVA EM COBRE, DN 79 MM, SEM ANEL DE SOLDA, INSTALADO EM RESERVAÇÃO DE ÁGUA DE EDIFICAÇÃO QUE POSSUA RESERVATÓRIO DE FIBRA/FIBROCIMENTO  FORNECIMENTO E INSTALAÇÃO. AF_06/2016</t>
  </si>
  <si>
    <t>305,32</t>
  </si>
  <si>
    <t>LUVA DE COBRE, DN 104 MM, SEM ANEL DE SOLDA, INSTALADO EM RESERVAÇÃO DE ÁGUA DE EDIFICAÇÃO QUE POSSUA RESERVATÓRIO DE FIBRA/FIBROCIMENTO  FORNECIMENTO E INSTALAÇÃO. AF_06/2016</t>
  </si>
  <si>
    <t>431,78</t>
  </si>
  <si>
    <t>COTOVELO EM COBRE, DN 54 MM, 90 GRAUS, SEM ANEL DE SOLDA, INSTALADO EM RESERVAÇÃO DE ÁGUA DE EDIFICAÇÃO QUE POSSUA RESERVATÓRIO DE FIBRA/FIBROCIMENTO  FORNECIMENTO E INSTALAÇÃO. AF_06/2016</t>
  </si>
  <si>
    <t>133,78</t>
  </si>
  <si>
    <t>CURVA EM COBRE, DN 54 MM, 45 GRAUS, SEM ANEL DE SOLDA, BOLSA X BOLSA, INSTALADO EM RESERVAÇÃO DE ÁGUA DE EDIFICAÇÃO QUE POSSUA RESERVATÓRIO DE FIBRA/FIBROCIMENTO  FORNECIMENTO E INSTALAÇÃO. AF_06/2016</t>
  </si>
  <si>
    <t>153,44</t>
  </si>
  <si>
    <t>COTOVELO EM COBRE, DN 66 MM, 90 GRAUS, SEM ANEL DE SOLDA, INSTALADO EM RESERVAÇÃO DE ÁGUA DE EDIFICAÇÃO QUE POSSUA RESERVATÓRIO DE FIBRA/FIBROCIMENTO  FORNECIMENTO E INSTALAÇÃO. AF_06/2016</t>
  </si>
  <si>
    <t>392,21</t>
  </si>
  <si>
    <t>CURVA EM COBRE, DN 66 MM, 45 GRAUS, SEM ANEL DE SOLDA, BOLSA X BOLSA, INSTALADO EM RESERVAÇÃO DE ÁGUA DE EDIFICAÇÃO QUE POSSUA RESERVATÓRIO DE FIBRA/FIBROCIMENTO  FORNECIMENTO E INSTALAÇÃO. AF_06/2016</t>
  </si>
  <si>
    <t>323,85</t>
  </si>
  <si>
    <t>COTOVELO EM COBRE, DN 79 MM, 90 GRAUS, SEM ANEL DE SOLDA, INSTALADO EM RESERVAÇÃO DE ÁGUA DE EDIFICAÇÃO QUE POSSUA RESERVATÓRIO DE FIBRA/FIBROCIMENTO  FORNECIMENTO E INSTALAÇÃO. AF_06/2016</t>
  </si>
  <si>
    <t>383,96</t>
  </si>
  <si>
    <t>COTOVELO EM COBRE, DN 104 MM, 90 GRAUS, SEM ANEL DE SOLDA, INSTALADO EM RESERVAÇÃO DE ÁGUA DE EDIFICAÇÃO QUE POSSUA RESERVATÓRIO DE FIBRA/FIBROCIMENTO  FORNECIMENTO E INSTALAÇÃO. AF_06/2016</t>
  </si>
  <si>
    <t>895,37</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</si>
  <si>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</si>
  <si>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</si>
  <si>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484,68</t>
  </si>
  <si>
    <t>TE EM COBRE, DN 79 MM, SEM ANEL DE SOLDA, INSTALADO EM RESERVAÇÃO DE ÁGUA DE EDIFICAÇÃO QUE POSSUA RESERVATÓRIO DE FIBRA/FIBROCIMENTO  FORNECIMENTO E INSTALAÇÃO. AF_06/2016</t>
  </si>
  <si>
    <t>744,22</t>
  </si>
  <si>
    <t>TE EM COBRE, DN 104 MM, SEM ANEL DE SOLDA, INSTALADO EM RESERVAÇÃO DE ÁGUA DE EDIFICAÇÃO QUE POSSUA RESERVATÓRIO DE FIBRA/FIBROCIMENTO  FORNECIMENTO E INSTALAÇÃO. AF_06/2016</t>
  </si>
  <si>
    <t>1.566,78</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</si>
  <si>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</si>
  <si>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</si>
  <si>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</si>
  <si>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</si>
  <si>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</si>
  <si>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</si>
  <si>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</si>
  <si>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</si>
  <si>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</si>
  <si>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</si>
  <si>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</si>
  <si>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</si>
  <si>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</si>
  <si>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53,14</t>
  </si>
  <si>
    <t>LUVA, PVC, SOLDÁVEL, DN 85 MM, INSTALADO EM RESERVAÇÃO DE ÁGUA DE EDIFICAÇÃO QUE POSSUA RESERVATÓRIO DE FIBRA/FIBROCIMENTO   FORNECIMENTO E INSTALAÇÃO. AF_06/2016</t>
  </si>
  <si>
    <t>73,56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</si>
  <si>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</si>
  <si>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</si>
  <si>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105,36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</si>
  <si>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</si>
  <si>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</si>
  <si>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</si>
  <si>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</si>
  <si>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</si>
  <si>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</si>
  <si>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</si>
  <si>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</si>
  <si>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41,37</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</si>
  <si>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</si>
  <si>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</si>
  <si>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113,26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</si>
  <si>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</si>
  <si>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</si>
  <si>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143,54</t>
  </si>
  <si>
    <t>CURVA 90 GRAUS, PVC, SOLDÁVEL, DN 85 MM, INSTALADO EM RESERVAÇÃO DE ÁGUA DE EDIFICAÇÃO QUE POSSUA RESERVATÓRIO DE FIBRA/FIBROCIMENTO   FORNECIMENTO E INSTALAÇÃO. AF_06/2016</t>
  </si>
  <si>
    <t>109,39</t>
  </si>
  <si>
    <t>JOELHO 90 GRAUS, PVC, SOLDÁVEL, DN 110 MM INSTALADO EM RESERVAÇÃO DE ÁGUA DE EDIFICAÇÃO QUE POSSUA RESERVATÓRIO DE FIBRA/FIBROCIMENTO   FORNECIMENTO E INSTALAÇÃO. AF_06/2016</t>
  </si>
  <si>
    <t>272,25</t>
  </si>
  <si>
    <t>CURVA 90 GRAUS, PVC, SOLDÁVEL, DN 110 MM, INSTALADO EM RESERVAÇÃO DE ÁGUA DE EDIFICAÇÃO QUE POSSUA RESERVATÓRIO DE FIBRA/FIBROCIMENTO   FORNECIMENTO E INSTALAÇÃO. AF_06/2016</t>
  </si>
  <si>
    <t>220,79</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</si>
  <si>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</si>
  <si>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</si>
  <si>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</si>
  <si>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</si>
  <si>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21,29</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</si>
  <si>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</si>
  <si>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</si>
  <si>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</si>
  <si>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</si>
  <si>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</si>
  <si>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86,07</t>
  </si>
  <si>
    <t>TÊ DE REDUÇÃO, PVC, SOLDÁVEL, DN 75 MM X 50 MM, INSTALADO EM RESERVAÇÃO DE ÁGUA DE EDIFICAÇÃO QUE POSSUA RESERVATÓRIO DE FIBRA/FIBROCIMENTO   FORNECIMENTO E INSTALAÇÃO. AF_06/2016</t>
  </si>
  <si>
    <t>65,75</t>
  </si>
  <si>
    <t>TÊ, PVC, SOLDÁVEL, DN 85 MM INSTALADO EM RESERVAÇÃO DE ÁGUA DE EDIFICAÇÃO QUE POSSUA RESERVATÓRIO DE FIBRA/FIBROCIMENTO   FORNECIMENTO E INSTALAÇÃO. AF_06/2016</t>
  </si>
  <si>
    <t>144,69</t>
  </si>
  <si>
    <t>TÊ DE REDUÇÃO, PVC, SOLDÁVEL, DN 85 MM X 60 MM, INSTALADO EM RESERVAÇÃO DE ÁGUA DE EDIFICAÇÃO QUE POSSUA RESERVATÓRIO DE FIBRA/FIBROCIMENTO   FORNECIMENTO E INSTALAÇÃO. AF_06/2016</t>
  </si>
  <si>
    <t>121,46</t>
  </si>
  <si>
    <t>TÊ, PVC, SOLDÁVEL, DN 110 MM INSTALADO EM RESERVAÇÃO DE ÁGUA DE EDIFICAÇÃO QUE POSSUA RESERVATÓRIO DE FIBRA/FIBROCIMENTO   FORNECIMENTO E INSTALAÇÃO. AF_06/2016</t>
  </si>
  <si>
    <t>218,37</t>
  </si>
  <si>
    <t>TÊ DE REDUÇÃO, PVC, SOLDÁVEL, DN 110 MM X 60 MM, INSTALADO EM RESERVAÇÃO DE ÁGUA DE EDIFICAÇÃO QUE POSSUA RESERVATÓRIO DE FIBRA/FIBROCIMENTO   FORNECIMENTO E INSTALAÇÃO. AF_06/2016</t>
  </si>
  <si>
    <t>206,48</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</si>
  <si>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</si>
  <si>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</si>
  <si>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</si>
  <si>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</si>
  <si>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</si>
  <si>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</si>
  <si>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</si>
  <si>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47,29</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</si>
  <si>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</si>
  <si>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</si>
  <si>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76,59</t>
  </si>
  <si>
    <t>ADAPTADOR COM FLANGES LIVRES, PVC, SOLDÁVEL, DN 75 MM X 2 1/2 , INSTALADO EM RESERVAÇÃO DE ÁGUA DE EDIFICAÇÃO QUE POSSUA RESERVATÓRIO DE FIBRA/FIBROCIMENTO   FORNECIMENTO E INSTALAÇÃO. AF_06/2016</t>
  </si>
  <si>
    <t>205,13</t>
  </si>
  <si>
    <t>ADAPTADOR COM FLANGES LIVRES, PVC, SOLDÁVEL, DN 85 MM X 3 , INSTALADO EM RESERVAÇÃO DE ÁGUA DE EDIFICAÇÃO QUE POSSUA RESERVATÓRIO DE FIBRA/FIBROCIMENTO   FORNECIMENTO E INSTALAÇÃO. AF_06/2016</t>
  </si>
  <si>
    <t>279,25</t>
  </si>
  <si>
    <t>ADAPTADOR COM FLANGES LIVRES, PVC, SOLDÁVEL, DN 110 MM X 4 , INSTALADO EM RESERVAÇÃO DE ÁGUA DE EDIFICAÇÃO QUE POSSUA RESERVATÓRIO DE FIBRA/FIBROCIMENTO   FORNECIMENTO E INSTALAÇÃO. AF_06/2016</t>
  </si>
  <si>
    <t>386,73</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</si>
  <si>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</si>
  <si>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</si>
  <si>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</si>
  <si>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</si>
  <si>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</si>
  <si>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202,24</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</si>
  <si>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</si>
  <si>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</si>
  <si>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246,29</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</si>
  <si>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</si>
  <si>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</si>
  <si>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</si>
  <si>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204,88</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</si>
  <si>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</si>
  <si>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</si>
  <si>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</si>
  <si>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</si>
  <si>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</si>
  <si>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</si>
  <si>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41,59</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</si>
  <si>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</si>
  <si>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</si>
  <si>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215,68</t>
  </si>
  <si>
    <t>JOELHO 90 GRAUS, CPVC, SOLDÁVEL, DN 89 MM, INSTALADO EM RESERVAÇÃO DE ÁGUA DE EDIFICAÇÃO QUE POSSUA RESERVATÓRIO DE FIBRA/FIBROCIMENTO  FORNECIMENTO E INSTALAÇÃO. AF_06/2016</t>
  </si>
  <si>
    <t>257,74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</si>
  <si>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</si>
  <si>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</si>
  <si>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</si>
  <si>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</si>
  <si>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66,45</t>
  </si>
  <si>
    <t>TE, CPVC, SOLDÁVEL, DN 54 MM, INSTALADO EM RESERVAÇÃO DE ÁGUA DE EDIFICAÇÃO QUE POSSUA RESERVATÓRIO DE FIBRA/FIBROCIMENTO  FORNECIMENTO E INSTALAÇÃO. AF_06/2016</t>
  </si>
  <si>
    <t>108,68</t>
  </si>
  <si>
    <t>TE, CPVC, SOLDÁVEL, DN 73 MM, INSTALADO EM RESERVAÇÃO DE ÁGUA DE EDIFICAÇÃO QUE POSSUA RESERVATÓRIO DE FIBRA/FIBROCIMENTO  FORNECIMENTO E INSTALAÇÃO. AF_06/2016</t>
  </si>
  <si>
    <t>244,62</t>
  </si>
  <si>
    <t>TE, CPVC, SOLDÁVEL, DN 89 MM, INSTALADO EM RESERVAÇÃO DE ÁGUA DE EDIFICAÇÃO QUE POSSUA RESERVATÓRIO DE FIBRA/FIBROCIMENTO  FORNECIMENTO E INSTALAÇÃO. AF_06/2016</t>
  </si>
  <si>
    <t>306,53</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</si>
  <si>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</si>
  <si>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</si>
  <si>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</si>
  <si>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</si>
  <si>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</si>
  <si>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79,00</t>
  </si>
  <si>
    <t>ADAPTADOR COM FLANGES LIVRES, PVC, SOLDÁVEL LONGO, DN 75 MM X 2 1/2 , INSTALADO EM RESERVAÇÃO DE ÁGUA DE EDIFICAÇÃO QUE POSSUA RESERVATÓRIO DE FIBRA/FIBROCIMENTO   FORNECIMENTO E INSTALAÇÃO. AF_06/2016</t>
  </si>
  <si>
    <t>254,81</t>
  </si>
  <si>
    <t>ADAPTADOR COM FLANGES LIVRES, PVC, SOLDÁVEL LONGO, DN 85 MM X 3 , INSTALADO EM RESERVAÇÃO DE ÁGUA DE EDIFICAÇÃO QUE POSSUA RESERVATÓRIO DE FIBRA/FIBROCIMENTO   FORNECIMENTO E INSTALAÇÃO. AF_06/2016</t>
  </si>
  <si>
    <t>295,24</t>
  </si>
  <si>
    <t>ADAPTADOR COM FLANGES LIVRES, PVC, SOLDÁVEL LONGO, DN 110 MM X 4 , INSTALADO EM RESERVAÇÃO DE ÁGUA DE EDIFICAÇÃO QUE POSSUA RESERVATÓRIO DE FIBRA/FIBROCIMENTO   FORNECIMENTO E INSTALAÇÃO. AF_06/2016</t>
  </si>
  <si>
    <t>414,88</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</si>
  <si>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</si>
  <si>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</si>
  <si>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</si>
  <si>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23,41</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</si>
  <si>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</si>
  <si>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</si>
  <si>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</si>
  <si>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68,07</t>
  </si>
  <si>
    <t>SPRINKLER TIPO PENDENTE, 68 °C, UNIÃO POR ROSCA DN 15 (1/2") - FORNECIMENTO E INSTALAÇÃO. AF_10/2020</t>
  </si>
  <si>
    <t>35,98</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</si>
  <si>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</si>
  <si>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</si>
  <si>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</si>
  <si>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</si>
  <si>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19,89</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</si>
  <si>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</si>
  <si>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</si>
  <si>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</si>
  <si>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47,83</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</si>
  <si>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</si>
  <si>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</si>
  <si>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</si>
  <si>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</si>
  <si>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</si>
  <si>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</si>
  <si>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</si>
  <si>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</si>
  <si>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</si>
  <si>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</si>
  <si>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</si>
  <si>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</si>
  <si>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</si>
  <si>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</si>
  <si>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</si>
  <si>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</si>
  <si>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</si>
  <si>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</si>
  <si>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36,47</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</si>
  <si>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</si>
  <si>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</si>
  <si>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</si>
  <si>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</si>
  <si>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</si>
  <si>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</si>
  <si>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</si>
  <si>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19,98</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</si>
  <si>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</si>
  <si>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</si>
  <si>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</si>
  <si>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</si>
  <si>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81,75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</si>
  <si>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</si>
  <si>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</si>
  <si>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</si>
  <si>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185,12</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</si>
  <si>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</si>
  <si>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</si>
  <si>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</si>
  <si>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</si>
  <si>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</si>
  <si>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</si>
  <si>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</si>
  <si>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</si>
  <si>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</si>
  <si>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</si>
  <si>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52,38</t>
  </si>
  <si>
    <t>LUVA, PPR, DN 90 MM, CLASSE PN 25, INSTALADO EM PRUMADA DE ÁGUA  FORNECIMENTO E INSTALAÇÃO. AF_06/2015</t>
  </si>
  <si>
    <t>83,29</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</si>
  <si>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</si>
  <si>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</si>
  <si>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</si>
  <si>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</si>
  <si>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</si>
  <si>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</si>
  <si>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</si>
  <si>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86,35</t>
  </si>
  <si>
    <t>TÊ NORMAL, PPR, DN 90 MM, CLASSE PN 25, INSTALADO EM PRUMADA DE ÁGUA  FORNECIMENTO E INSTALAÇÃO . AF_06/2015</t>
  </si>
  <si>
    <t>130,36</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</si>
  <si>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</si>
  <si>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</si>
  <si>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</si>
  <si>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</si>
  <si>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</si>
  <si>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</si>
  <si>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</si>
  <si>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</si>
  <si>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</si>
  <si>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</si>
  <si>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54,56</t>
  </si>
  <si>
    <t>LUVA, PPR, DN 90 MM, CLASSE PN 25, INSTALADO EM RESERVAÇÃO DE ÁGUA DE EDIFICAÇÃO QUE POSSUA RESERVATÓRIO DE FIBRA/FIBROCIMENTO  FORNECIMENTO E INSTALAÇÃO. AF_06/2016</t>
  </si>
  <si>
    <t>82,76</t>
  </si>
  <si>
    <t>LUVA, PPR, DN 110 MM, CLASSE PN 25, INSTALADO EM RESERVAÇÃO DE ÁGUA DE EDIFICAÇÃO QUE POSSUA RESERVATÓRIO DE FIBRA/FIBROCIMENTO  FORNECIMENTO E INSTALAÇÃO. AF_06/2016</t>
  </si>
  <si>
    <t>132,15</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</si>
  <si>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</si>
  <si>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</si>
  <si>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</si>
  <si>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</si>
  <si>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</si>
  <si>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</si>
  <si>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</si>
  <si>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85,02</t>
  </si>
  <si>
    <t>JOELHO 90 GRAUS, PPR, DN 90 MM, CLASSE PN 25,  INSTALADO EM RESERVAÇÃO DE ÁGUA DE EDIFICAÇÃO QUE POSSUA RESERVATÓRIO DE FIBRA/FIBROCIMENTO  FORNECIMENTO E INSTALAÇÃO. AF_06/2016</t>
  </si>
  <si>
    <t>122,81</t>
  </si>
  <si>
    <t>JOELHO 90 GRAUS, PPR, DN 110 MM, CLASSE PN 25,  INSTALADO EM RESERVAÇÃO DE ÁGUA DE EDIFICAÇÃO QUE POSSUA RESERVATÓRIO DE FIBRA/FIBROCIMENTO  FORNECIMENTO E INSTALAÇÃO. AF_06/2016</t>
  </si>
  <si>
    <t>185,09</t>
  </si>
  <si>
    <t>169,21</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</si>
  <si>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</si>
  <si>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</si>
  <si>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</si>
  <si>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</si>
  <si>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</si>
  <si>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</si>
  <si>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45,59</t>
  </si>
  <si>
    <t>TÊ, PPR, DN 75 MM, CLASSE PN 25,  INSTALADO EM RESERVAÇÃO DE ÁGUA DE EDIFICAÇÃO QUE POSSUA RESERVATÓRIO DE FIBRA/FIBROCIMENTO  FORNECIMENTO E INSTALAÇÃO. AF_06/2016</t>
  </si>
  <si>
    <t>90,67</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</si>
  <si>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</si>
  <si>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</si>
  <si>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206,35</t>
  </si>
  <si>
    <t>KIT CHASSI PEX, PRÉ-FABRICADO, PARA CHUVEIRO COM REGISTROS DE PRESSÃO E CONEXÕES POR CRIMPAGEM  FORNECIMENTO E INSTALAÇÃO. AF_06/2015</t>
  </si>
  <si>
    <t>315,37</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</si>
  <si>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</si>
  <si>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</si>
  <si>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</si>
  <si>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</si>
  <si>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151,98</t>
  </si>
  <si>
    <t>KIT CHASSI PEX, PRÉ-FABRICADO, PARA ÁREA DE SERVIÇO COM TANQUE E MÁQUINA DE LAVAR ROUPA, E CONEXÕES POR ANEL DESLIZANTE  FORNECIMENTO E INSTALAÇÃO. AF_06/2015</t>
  </si>
  <si>
    <t>250,03</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</si>
  <si>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</si>
  <si>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</si>
  <si>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</si>
  <si>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</si>
  <si>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</si>
  <si>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</si>
  <si>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</si>
  <si>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</si>
  <si>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24,63</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</si>
  <si>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</si>
  <si>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</si>
  <si>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</si>
  <si>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24,33</t>
  </si>
  <si>
    <t>UNIÃO DE REDUÇÃO, METÁLICA, PEX, DN 25 X 20 MM, CONEXÃO POR ANEL DESLIZANTE  FORNECIMENTO E INSTALAÇÃO. AF_06/2015</t>
  </si>
  <si>
    <t>UNIÃO METÁLICA PARA INSTALAÇÕES EM PEX, DN 32 MM, FIXAÇÃO DAS CONEXÕES POR ANEL DESLIZANTE   FORNECIMENTO E INSTALAÇÃO. AF_06/2015</t>
  </si>
  <si>
    <t>46,06</t>
  </si>
  <si>
    <t>CONEXÃO FIXA, ROSCA FÊMEA, METÁLICA, PARA INSTALAÇÕES EM PEX, DN 32 MM X 1", COM ANEL DESLIZANTE  FORNECIMENTO E INSTALAÇÃO. AF_06/2015</t>
  </si>
  <si>
    <t>UNIÃO DE REDUÇÃO, METÁLICA, PEX, DN 32 X 25 MM, CONEXÃO POR ANEL DESLIZANTE  FORNECIMENTO E INSTALAÇÃO. AF_06/2015</t>
  </si>
  <si>
    <t>39,25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</si>
  <si>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</si>
  <si>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</si>
  <si>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</si>
  <si>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</si>
  <si>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</si>
  <si>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</si>
  <si>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</si>
  <si>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</si>
  <si>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30,49</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</si>
  <si>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</si>
  <si>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</si>
  <si>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31,28</t>
  </si>
  <si>
    <t>LUVA DE REDUÇÃO PARA INSTALAÇÕES EM PEX, DN 25 X 16 MM, CONEXÃO POR CRIMPAGEM  FORNECIMENTO E INSTALAÇÃO. AF_06/2015</t>
  </si>
  <si>
    <t>29,15</t>
  </si>
  <si>
    <t>LUVA PARA INSTALAÇÕES EM PEX, DN 32 MM, CONEXÃO POR CRIMPAGEM  FORNECIMENTO E INSTALAÇÃO . AF_06/2015</t>
  </si>
  <si>
    <t>49,10</t>
  </si>
  <si>
    <t>CONEXÃO FIXA, ROSCA FÊMEA, PARA INSTALAÇÕES EM PEX, DN 32 MM X 3/4", CONEXÃO POR CRIMPAGEM  FORNECIMENTO E INSTALAÇÃO. AF_06/2015</t>
  </si>
  <si>
    <t>LUVA DE REDUÇÃO PARA INSTALAÇÕES EM PEX, DN 32 X 25 MM, CONEXÃO POR CRIMPAGEM  FORNECIMENTO E INSTALAÇÃO. AF_06/2015</t>
  </si>
  <si>
    <t>41,50</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</si>
  <si>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</si>
  <si>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</si>
  <si>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</si>
  <si>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20,29</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</si>
  <si>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</si>
  <si>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</si>
  <si>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</si>
  <si>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</si>
  <si>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</si>
  <si>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</si>
  <si>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42,89</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</si>
  <si>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</si>
  <si>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</si>
  <si>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36,51</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</si>
  <si>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</si>
  <si>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</si>
  <si>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</si>
  <si>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20,63</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</si>
  <si>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</si>
  <si>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</si>
  <si>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</si>
  <si>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</si>
  <si>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</si>
  <si>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33,42</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</si>
  <si>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</si>
  <si>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</si>
  <si>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</si>
  <si>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55,92</t>
  </si>
  <si>
    <t>JOELHO 90 GRAUS, ROSCA FÊMEA TERMINAL, PARA INSTALAÇÕES EM PEX, DN 32 MM X 1", CONEXÃO POR CRIMPAGEM  FORNECIMENTO E INSTALAÇÃO. AF_06/2015</t>
  </si>
  <si>
    <t>70,27</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</si>
  <si>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</si>
  <si>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</si>
  <si>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</si>
  <si>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</si>
  <si>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30,88</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</si>
  <si>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</si>
  <si>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</si>
  <si>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</si>
  <si>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67,25</t>
  </si>
  <si>
    <t>TÊ, ROSCA MACHO, METÁLICO, PARA INSTALAÇÕES EM PEX, DN 32 MM X 1", CONEXÃO POR ANEL DESLIZANTE  FORNECIMENTO E INSTALAÇÃO. AF_06/2015</t>
  </si>
  <si>
    <t>TÊ, PARA INSTALAÇÕES EM PEX, DN 16 MM, CONEXÃO POR CRIMPAGEM  FORNECIMENTO E INSTALAÇÃO. AF_06/2015</t>
  </si>
  <si>
    <t>31,32</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</si>
  <si>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</si>
  <si>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</si>
  <si>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</si>
  <si>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</si>
  <si>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78,30</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</si>
  <si>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</si>
  <si>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</si>
  <si>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94,43</t>
  </si>
  <si>
    <t>DISTRIBUIDOR 3 SAÍDAS, METÁLICO, PARA INSTALAÇÕES EM PEX, ENTRADA DE 1 X 3 SAÍDAS DE 1/2, CONEXÃO POR ANEL DESLIZANTE   FORNECIMENTO E INSTALAÇÃO. AF_06/2015</t>
  </si>
  <si>
    <t>115,80</t>
  </si>
  <si>
    <t>DISTRIBUIDOR 2 SAÍDAS, PARA INSTALAÇÕES EM PEX, ENTRADA DE 32 MM X 2 SAÍDAS DE 16 MM, CONEXÃO POR CRIMPAGEM FORNECIMENTO E INSTALAÇÃO. AF_06/2015</t>
  </si>
  <si>
    <t>216,02</t>
  </si>
  <si>
    <t>DISTRIBUIDOR 2 SAÍDAS, PARA INSTALAÇÕES EM PEX, ENTRADA DE 32 MM X 2 SAÍDAS DE 20 MM, CONEXÃO POR CRIMPAGEM  FORNECIMENTO E INSTALAÇÃO. AF_06/2015</t>
  </si>
  <si>
    <t>231,53</t>
  </si>
  <si>
    <t>DISTRIBUIDOR 2 SAÍDAS, PARA INSTALAÇÕES EM PEX, ENTRADA DE 32 MM X 2 SAÍDAS DE 25 MM, CONEXÃO POR CRIMPAGEM  FORNECIMENTO E INSTALAÇÃO. AF_06/2015</t>
  </si>
  <si>
    <t>234,43</t>
  </si>
  <si>
    <t>DISTRIBUIDOR 3 SAÍDAS, PARA INSTALAÇÕES EM PEX, ENTRADA DE 32 MM X 3 SAÍDAS DE 16 MM, CONEXÃO POR CRIMPAGEM  FORNECIMENTO E INSTALAÇÃO. AF_06/2015</t>
  </si>
  <si>
    <t>233,34</t>
  </si>
  <si>
    <t>DISTRIBUIDOR 3 SAÍDAS, PARA INSTALAÇÕES EM PEX, ENTRADA DE 32 MM X 3 SAÍDAS DE 20 MM, CONEXÃO POR CRIMPAGEM  FORNECIMENTO E INSTALAÇÃO. AF_06/2015</t>
  </si>
  <si>
    <t>268,08</t>
  </si>
  <si>
    <t>DISTRIBUIDOR 3 SAÍDAS, PARA INSTALAÇÕES EM PEX, ENTRADA DE 32 MM X 3 SAÍDAS DE 25 MM, CONEXÃO POR CRIMPAGEM  FORNECIMENTO E INSTALAÇÃO. AF_06/2015</t>
  </si>
  <si>
    <t>283,82</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</si>
  <si>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</si>
  <si>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</si>
  <si>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</si>
  <si>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</si>
  <si>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</si>
  <si>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</si>
  <si>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</si>
  <si>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39,97</t>
  </si>
  <si>
    <t>ACOPLAMENTO RÍGIDO EM AÇO, CONEXÃO RANHURADA, DN 80 (3"), INSTALADO EM PRUMADAS - FORNECIMENTO E INSTALAÇÃO. AF_10/2020</t>
  </si>
  <si>
    <t>CURVA 45 GRAUS, EM AÇO, CONEXÃO RANHURADA, DN 50 (2"), INSTALADO EM PRUMADAS - FORNECIMENTO E INSTALAÇÃO. AF_10/2020</t>
  </si>
  <si>
    <t>88,28</t>
  </si>
  <si>
    <t>CURVA 90 GRAUS, EM AÇO, CONEXÃO RANHURADA, DN 50 (2"), INSTALADO EM PRUMADAS - FORNECIMENTO E INSTALAÇÃO. AF_10/2020</t>
  </si>
  <si>
    <t>90,16</t>
  </si>
  <si>
    <t>CURVA 45 GRAUS, EM AÇO, CONEXÃO RANHURADA, DN 65 (2 1/2"), INSTALADO EM PRUMADAS - FORNECIMENTO E INSTALAÇÃO. AF_10/2020</t>
  </si>
  <si>
    <t>103,47</t>
  </si>
  <si>
    <t>CURVA 90 GRAUS, EM AÇO, CONEXÃO RANHURADA, DN 65 (2 1/2"), INSTALADO EM PRUMADAS - FORNECIMENTO E INSTALAÇÃO. AF_10/2020</t>
  </si>
  <si>
    <t>107,06</t>
  </si>
  <si>
    <t>CURVA 45 GRAUS, EM AÇO, CONEXÃO RANHURADA, DN 80 (3), INSTALADO EM PRUMADAS - FORNECIMENTO E INSTALAÇÃO. AF_10/2020</t>
  </si>
  <si>
    <t>118,57</t>
  </si>
  <si>
    <t>CURVA 90 GRAUS, EM AÇO, CONEXÃO RANHURADA, DN 80 (3"), INSTALADO EM PRUMADAS - FORNECIMENTO E INSTALAÇÃO. AF_10/2020</t>
  </si>
  <si>
    <t>122,41</t>
  </si>
  <si>
    <t>TÊ, EM AÇO, CONEXÃO RANHURADA, DN 50 (2"), INSTALADO EM PRUMADAS - FORNECIMENTO E INSTALAÇÃO. AF_10/2020</t>
  </si>
  <si>
    <t>135,64</t>
  </si>
  <si>
    <t>118,18</t>
  </si>
  <si>
    <t>TÊ, EM AÇO, CONEXÃO RANHURADA, DN 65 (2 1/2"), INSTALADO EM PRUMADAS - FORNECIMENTO E INSTALAÇÃO. AF_10/2020</t>
  </si>
  <si>
    <t>163,32</t>
  </si>
  <si>
    <t>TÊ, EM AÇO, CONEXÃO RANHURADA, DN 80 (3"), INSTALADO EM PRUMADAS - FORNECIMENTO E INSTALAÇÃO. AF_10/2020</t>
  </si>
  <si>
    <t>179,94</t>
  </si>
  <si>
    <t>LUVA, EM AÇO, CONEXÃO SOLDADA, DN 50 (2"), INSTALADO EM PRUMADAS - FORNECIMENTO E INSTALAÇÃO. AF_10/2020</t>
  </si>
  <si>
    <t>90,33</t>
  </si>
  <si>
    <t>LUVA COM REDUÇÃO, EM AÇO, CONEXÃO SOLDADA, DN 50 X 40 MM (2  X 1 1/2"), INSTALADO EM PRUMADAS - FORNECIMENTO E INSTALAÇÃO. AF_10/2020</t>
  </si>
  <si>
    <t>108,47</t>
  </si>
  <si>
    <t>LUVA, EM AÇO, CONEXÃO SOLDADA, DN 65 (2 1/2"), INSTALADO EM PRUMADAS - FORNECIMENTO E INSTALAÇÃO. AF_10/2020</t>
  </si>
  <si>
    <t>195,10</t>
  </si>
  <si>
    <t>LUVA COM REDUÇÃO, EM AÇO, CONEXÃO SOLDADA, DN 65 X 50 MM (2 1/2" X 2"), INSTALADO EM PRUMADAS - FORNECIMENTO E INSTALAÇÃO. AF_10/2020</t>
  </si>
  <si>
    <t>LUVA, EM AÇO, CONEXÃO SOLDADA, DN 80 (3"), INSTALADO EM PRUMADAS - FORNECIMENTO E INSTALAÇÃO. AF_10/2020</t>
  </si>
  <si>
    <t>207,26</t>
  </si>
  <si>
    <t>LUVA COM REDUÇÃO, EM AÇO, CONEXÃO SOLDADA, DN 80 X 65 MM (3" X 2 1/2"), INSTALADO EM PRUMADAS - FORNECIMENTO E INSTALAÇÃO. AF_10/2020</t>
  </si>
  <si>
    <t>256,67</t>
  </si>
  <si>
    <t>CURVA 45 GRAUS, EM AÇO, CONEXÃO SOLDADA, DN 50 (2"), INSTALADO EM PRUMADAS - FORNECIMENTO E INSTALAÇÃO. AF_10/2020</t>
  </si>
  <si>
    <t>150,47</t>
  </si>
  <si>
    <t>CURVA 90 GRAUS, EM AÇO, CONEXÃO SOLDADA, DN 50 (2"), INSTALADO EM PRUMADAS - FORNECIMENTO E INSTALAÇÃO. AF_10/2020</t>
  </si>
  <si>
    <t>160,83</t>
  </si>
  <si>
    <t>CURVA 45 GRAUS, EM AÇO, CONEXÃO SOLDADA, DN 65 (2 1/2"), INSTALADO EM PRUMADAS - FORNECIMENTO E INSTALAÇÃO. AF_10/2020</t>
  </si>
  <si>
    <t>266,67</t>
  </si>
  <si>
    <t>CURVA 90 GRAUS, EM AÇO, CONEXÃO SOLDADA, DN 65 (2 1/2"), INSTALADO EM PRUMADAS - FORNECIMENTO E INSTALAÇÃO. AF_10/2020</t>
  </si>
  <si>
    <t>283,23</t>
  </si>
  <si>
    <t>CURVA 45 GRAUS, EM AÇO, CONEXÃO SOLDADA, DN 80 (3"), INSTALADO EM PRUMADAS - FORNECIMENTO E INSTALAÇÃO. AF_10/2020</t>
  </si>
  <si>
    <t>627,31</t>
  </si>
  <si>
    <t>CURVA 90 GRAUS, EM AÇO, CONEXÃO SOLDADA, DN 80 (3"), INSTALADO EM PRUMADAS - FORNECIMENTO E INSTALAÇÃO. AF_10/2020</t>
  </si>
  <si>
    <t>552,99</t>
  </si>
  <si>
    <t>TÊ, EM AÇO, CONEXÃO SOLDADA, DN 50 (2"), INSTALADO EM PRUMADAS - FORNECIMENTO E INSTALAÇÃO. AF_10/2020</t>
  </si>
  <si>
    <t>242,19</t>
  </si>
  <si>
    <t>TÊ, EM AÇO, CONEXÃO SOLDADA, DN 65 (2 1/2"), INSTALADO EM PRUMADAS - FORNECIMENTO E INSTALAÇÃO. AF_10/2020</t>
  </si>
  <si>
    <t>429,90</t>
  </si>
  <si>
    <t>TÊ, EM AÇO, CONEXÃO SOLDADA, DN 80 (3"), INSTALADO EM PRUMADAS - FORNECIMENTO E INSTALAÇÃO. AF_10/2020</t>
  </si>
  <si>
    <t>672,38</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</si>
  <si>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</si>
  <si>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</si>
  <si>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</si>
  <si>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</si>
  <si>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</si>
  <si>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</si>
  <si>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</si>
  <si>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</si>
  <si>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98,05</t>
  </si>
  <si>
    <t>LUVA, EM AÇO, CONEXÃO SOLDADA, DN 65 (2 1/2"), INSTALADO EM REDE DE ALIMENTAÇÃO PARA HIDRANTE - FORNECIMENTO E INSTALAÇÃO. AF_10/2020</t>
  </si>
  <si>
    <t>149,77</t>
  </si>
  <si>
    <t>LUVA COM REDUÇÃO, EM AÇO, CONEXÃO SOLDADA, DN 65 X 50 MM (2 1/2" X 2"), INSTALADO EM REDE DE ALIMENTAÇÃO PARA HIDRANTE - FORNECIMENTO E INSTALAÇÃO. AF_10/2020</t>
  </si>
  <si>
    <t>186,46</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</si>
  <si>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</si>
  <si>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</si>
  <si>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249,82</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</si>
  <si>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</si>
  <si>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</si>
  <si>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</si>
  <si>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68,59</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</si>
  <si>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</si>
  <si>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</si>
  <si>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97,03</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</si>
  <si>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</si>
  <si>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</si>
  <si>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134,86</t>
  </si>
  <si>
    <t>CURVA 90 GRAUS, EM AÇO, CONEXÃO SOLDADA, DN 50 (2"), INSTALADO EM REDE DE ALIMENTAÇÃO PARA HIDRANTE - FORNECIMENTO E INSTALAÇÃO. AF_10/2020</t>
  </si>
  <si>
    <t>145,22</t>
  </si>
  <si>
    <t>CURVA 45 GRAUS, EM AÇO, CONEXÃO SOLDADA, DN 65 (2 1/2"), INSTALADO EM REDE DE ALIMENTAÇÃO PARA HIDRANTE - FORNECIMENTO E INSTALAÇÃO. AF_10/2020</t>
  </si>
  <si>
    <t>253,72</t>
  </si>
  <si>
    <t>CURVA 90 GRAUS, EM AÇO, CONEXÃO SOLDADA, DN 65 (2 1/2"), INSTALADO EM REDE DE ALIMENTAÇÃO PARA HIDRANTE - FORNECIMENTO E INSTALAÇÃO. AF_10/2020</t>
  </si>
  <si>
    <t>270,28</t>
  </si>
  <si>
    <t>CURVA 45 GRAUS, EM AÇO, CONEXÃO SOLDADA, DN 80 (3"), INSTALADO EM REDE DE ALIMENTAÇÃO PARA HIDRANTE - FORNECIMENTO E INSTALAÇÃO. AF_10/2020</t>
  </si>
  <si>
    <t>616,99</t>
  </si>
  <si>
    <t>CURVA 90 GRAUS, EM AÇO, CONEXÃO SOLDADA, DN 80 (3"), INSTALADO EM REDE DE ALIMENTAÇÃO PARA HIDRANTE - FORNECIMENTO E INSTALAÇÃO. AF_10/2020</t>
  </si>
  <si>
    <t>542,67</t>
  </si>
  <si>
    <t>TÊ, EM AÇO, CONEXÃO SOLDADA, DN 25 (1"), INSTALADO EM REDE DE ALIMENTAÇÃO PARA HIDRANTE - FORNECIMENTO E INSTALAÇÃO. AF_10/2020</t>
  </si>
  <si>
    <t>73,29</t>
  </si>
  <si>
    <t>TÊ, EM AÇO, CONEXÃO SOLDADA, DN 32 (1 1/4"), INSTALADO EM REDE DE ALIMENTAÇÃO PARA HIDRANTE - FORNECIMENTO E INSTALAÇÃO. AF_10/2020</t>
  </si>
  <si>
    <t>108,74</t>
  </si>
  <si>
    <t>TÊ, EM AÇO, CONEXÃO SOLDADA, DN 40 (1 1/2"), INSTALADO EM REDE DE ALIMENTAÇÃO PARA HIDRANTE - FORNECIMENTO E INSTALAÇÃO. AF_10/2020</t>
  </si>
  <si>
    <t>140,59</t>
  </si>
  <si>
    <t>TÊ, EM AÇO, CONEXÃO SOLDADA, DN 50 (2"), INSTALADO EM REDE DE ALIMENTAÇÃO PARA HIDRANTE - FORNECIMENTO E INSTALAÇÃO. AF_10/2020</t>
  </si>
  <si>
    <t>221,35</t>
  </si>
  <si>
    <t>TÊ, EM AÇO, CONEXÃO SOLDADA, DN 65 (2 1/2"), INSTALADO EM REDE DE ALIMENTAÇÃO PARA HIDRANTE - FORNECIMENTO E INSTALAÇÃO. AF_10/2020</t>
  </si>
  <si>
    <t>412,62</t>
  </si>
  <si>
    <t>TÊ, EM AÇO, CONEXÃO SOLDADA, DN 80 (3"), INSTALADO EM REDE DE ALIMENTAÇÃO PARA HIDRANTE - FORNECIMENTO E INSTALAÇÃO. AF_10/2020</t>
  </si>
  <si>
    <t>658,65</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</si>
  <si>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</si>
  <si>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</si>
  <si>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</si>
  <si>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</si>
  <si>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</si>
  <si>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</si>
  <si>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60,33</t>
  </si>
  <si>
    <t>LUVA, EM AÇO, CONEXÃO SOLDADA, DN 50 (2"), INSTALADO EM REDE DE ALIMENTAÇÃO PARA SPRINKLER - FORNECIMENTO E INSTALAÇÃO. AF_10/2020</t>
  </si>
  <si>
    <t>73,69</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</si>
  <si>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</si>
  <si>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</si>
  <si>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</si>
  <si>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</si>
  <si>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188,66</t>
  </si>
  <si>
    <t>LUVA COM REDUÇÃO, EM AÇO, CONEXÃO SOLDADA, DN 80 X 65 MM (3" X 2 1/2"), INSTALADO EM REDE DE ALIMENTAÇÃO PARA SPRINKLER - FORNECIMENTO E INSTALAÇÃO. AF_10/2020</t>
  </si>
  <si>
    <t>238,07</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</si>
  <si>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</si>
  <si>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</si>
  <si>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</si>
  <si>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64,14</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</si>
  <si>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</si>
  <si>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</si>
  <si>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</si>
  <si>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</si>
  <si>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</si>
  <si>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135,89</t>
  </si>
  <si>
    <t>CURVA 45 GRAUS, EM AÇO, CONEXÃO SOLDADA, DN 65 (2 1/2"), INSTALADO EM REDE DE ALIMENTAÇÃO PARA SPRINKLER - FORNECIMENTO E INSTALAÇÃO. AF_10/2020</t>
  </si>
  <si>
    <t>240,24</t>
  </si>
  <si>
    <t>CURVA 90 GRAUS, EM AÇO, CONEXÃO SOLDADA, DN 65 (2 1/2"), INSTALADO EM REDE DE ALIMENTAÇÃO PARA SPRINKLER - FORNECIMENTO E INSTALAÇÃO. AF_10/2020</t>
  </si>
  <si>
    <t>256,80</t>
  </si>
  <si>
    <t>CURVA 45 GRAUS, EM AÇO, CONEXÃO SOLDADA, DN 80 (3"), INSTALADO EM REDE DE ALIMENTAÇÃO PARA SPRINKLER - FORNECIMENTO E INSTALAÇÃO. AF_10/2020</t>
  </si>
  <si>
    <t>599,41</t>
  </si>
  <si>
    <t>CURVA 90 GRAUS, EM AÇO, CONEXÃO SOLDADA, DN 80 (3"), INSTALADO EM REDE DE ALIMENTAÇÃO PARA SPRINKLER - FORNECIMENTO E INSTALAÇÃO. AF_10/2020</t>
  </si>
  <si>
    <t>525,09</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</si>
  <si>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</si>
  <si>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</si>
  <si>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102,81</t>
  </si>
  <si>
    <t>TÊ, EM AÇO, CONEXÃO SOLDADA, DN 40 (1 1/2"), INSTALADO EM REDE DE ALIMENTAÇÃO PARA SPRINKLER - FORNECIMENTO E INSTALAÇÃO. AF_10/2020</t>
  </si>
  <si>
    <t>131,75</t>
  </si>
  <si>
    <t>TÊ, EM AÇO, CONEXÃO SOLDADA, DN 50 (2"), INSTALADO EM REDE DE ALIMENTAÇÃO PARA SPRINKLER - FORNECIMENTO E INSTALAÇÃO. AF_10/2020</t>
  </si>
  <si>
    <t>208,91</t>
  </si>
  <si>
    <t>TÊ, EM AÇO, CONEXÃO SOLDADA, DN 65 (2 1/2"), INSTALADO EM REDE DE ALIMENTAÇÃO PARA SPRINKLER - FORNECIMENTO E INSTALAÇÃO. AF_10/2020</t>
  </si>
  <si>
    <t>397,31</t>
  </si>
  <si>
    <t>TÊ, EM AÇO, CONEXÃO SOLDADA, DN 80 (3"), INSTALADO EM REDE DE ALIMENTAÇÃO PARA SPRINKLER - FORNECIMENTO E INSTALAÇÃO. AF_10/2020</t>
  </si>
  <si>
    <t>635,21</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</si>
  <si>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</si>
  <si>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</si>
  <si>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</si>
  <si>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</si>
  <si>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</si>
  <si>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20,22</t>
  </si>
  <si>
    <t>CURVA 45 GRAUS, EM AÇO, CONEXÃO SOLDADA, DN 15 (1/2"), INSTALADO EM RAMAIS E SUB-RAMAIS DE GÁS - FORNECIMENTO E INSTALAÇÃO. AF_10/2020</t>
  </si>
  <si>
    <t>27,28</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</si>
  <si>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</si>
  <si>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</si>
  <si>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</si>
  <si>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</si>
  <si>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63,87</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</si>
  <si>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</si>
  <si>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</si>
  <si>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</si>
  <si>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</si>
  <si>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CONECTOR EM BRONZE/LATÃO, DN 22 MM X 1/2", SEM ANEL DE SOLDA, BOLSA X ROSCA F, INSTALADO EM PRUMADA  FORNECIMENTO E INSTALAÇÃO. AF_01/2016</t>
  </si>
  <si>
    <t>19,24</t>
  </si>
  <si>
    <t>CAIXA ENTERRADA HIDRÁULICA RETANGULAR, EM CONCRETO PRÉ-MOLDADO, DIMENSÕES INTERNAS: 0,3X0,3X0,3 M. AF_12/2020</t>
  </si>
  <si>
    <t>PREPARO DE FUNDO DE VALA COM LARGURA MENOR QUE 1,5 M, COM CAMADA DE AREIA, LANÇAMENTO MANUAL. AF_08/2020</t>
  </si>
  <si>
    <t>160,00</t>
  </si>
  <si>
    <t>CAIXA ENTERRADA HIDRÁULICA RETANGULAR, EM CONCRETO PRÉ-MOLDADO, DIMENSÕES INTERNAS: 0,4X0,4X0,4 M. AF_12/2020</t>
  </si>
  <si>
    <t>293,96</t>
  </si>
  <si>
    <t>PREPARO DE FUNDO DE VALA COM LARGURA MENOR QUE 1,5 M, COM CAMADA DE AREIA, LANÇAMENTO MECANIZADO. AF_08/2020</t>
  </si>
  <si>
    <t>141,24</t>
  </si>
  <si>
    <t>CAIXA ENTERRADA HIDRÁULICA RETANGULAR, EM CONCRETO PRÉ-MOLDADO, DIMENSÕES INTERNAS: 0,6X0,6X0,5 M. AF_12/2020</t>
  </si>
  <si>
    <t>379,85</t>
  </si>
  <si>
    <t>CAIXA ENTERRADA HIDRÁULICA RETANGULAR, EM CONCRETO PRÉ-MOLDADO, DIMENSÕES INTERNAS: 0,8X0,8X0,5 M. AF_12/2020</t>
  </si>
  <si>
    <t>722,66</t>
  </si>
  <si>
    <t>CAIXA ENTERRADA HIDRÁULICA RETANGULAR EM ALVENARIA COM TIJOLOS CERÂMICOS MACIÇOS, DIMENSÕES INTERNAS: 0,3X0,3X0,3 M PARA REDE DE ESGOTO. AF_12/2020</t>
  </si>
  <si>
    <t>160,46</t>
  </si>
  <si>
    <t>CAIXA ENTERRADA HIDRÁULICA RETANGULAR EM ALVENARIA COM TIJOLOS CERÂMICOS MACIÇOS, DIMENSÕES INTERNAS: 0,4X0,4X0,4 M PARA REDE DE ESGOTO. AF_12/2020</t>
  </si>
  <si>
    <t>255,45</t>
  </si>
  <si>
    <t>CAIXA ENTERRADA HIDRÁULICA RETANGULAR EM ALVENARIA COM TIJOLOS CERÂMICOS MACIÇOS, DIMENSÕES INTERNAS: 0,6X0,6X0,6 M PARA REDE DE ESGOTO. AF_12/2020</t>
  </si>
  <si>
    <t>509,81</t>
  </si>
  <si>
    <t>107,60</t>
  </si>
  <si>
    <t>CAIXA ENTERRADA HIDRÁULICA RETANGULAR EM ALVENARIA COM TIJOLOS CERÂMICOS MACIÇOS, DIMENSÕES INTERNAS: 0,8X0,8X0,6 M PARA REDE DE ESGOTO. AF_12/2020</t>
  </si>
  <si>
    <t>699,62</t>
  </si>
  <si>
    <t>CAIXA ENTERRADA HIDRÁULICA RETANGULAR EM ALVENARIA COM TIJOLOS CERÂMICOS MACIÇOS, DIMENSÕES INTERNAS: 1X1X0,6 M PARA REDE DE ESGOTO. AF_12/2020</t>
  </si>
  <si>
    <t>842,04</t>
  </si>
  <si>
    <t>CAIXA ENTERRADA HIDRÁULICA RETANGULAR, EM ALVENARIA COM BLOCOS DE CONCRETO, DIMENSÕES INTERNAS: 0,4X0,4X0,4 M PARA REDE DE ESGOTO. AF_12/2020</t>
  </si>
  <si>
    <t>185,66</t>
  </si>
  <si>
    <t>CAIXA ENTERRADA HIDRÁULICA RETANGULAR, EM ALVENARIA COM BLOCOS DE CONCRETO, DIMENSÕES INTERNAS: 0,8X0,8X0,6 M PARA REDE DE ESGOTO. AF_12/2020</t>
  </si>
  <si>
    <t>492,99</t>
  </si>
  <si>
    <t>CAIXA ENTERRADA HIDRÁULICA RETANGULAR, EM ALVENARIA COM BLOCOS DE CONCRETO, DIMENSÕES INTERNAS: 1X1X0,6 M PARA REDE DE ESGOTO. AF_12/2020</t>
  </si>
  <si>
    <t>597,53</t>
  </si>
  <si>
    <t>CAIXA DE GORDURA SIMPLES (CAPACIDADE: 36L), RETANGULAR, EM ALVENARIA COM TIJOLOS CERÂMICOS MACIÇOS, DIMENSÕES INTERNAS = 0,2X0,4 M, ALTURA INTERNA = 0,8 M. AF_12/2020</t>
  </si>
  <si>
    <t>346,65</t>
  </si>
  <si>
    <t>CAIXA DE GORDURA DUPLA (CAPACIDADE: 126 L), RETANGULAR, EM ALVENARIA COM TIJOLOS CERÂMICOS MACIÇOS, DIMENSÕES INTERNAS = 0,4X0,7 M, ALTURA INTERNA = 0,8 M. AF_12/2020</t>
  </si>
  <si>
    <t>593,59</t>
  </si>
  <si>
    <t>CAIXA DE GORDURA ESPECIAL (CAPACIDADE: 312 L - PARA ATÉ 146 PESSOAS SERVIDAS NO PICO), RETANGULAR, EM ALVENARIA COM TIJOLOS CERÂMICOS MACIÇOS, DIMENSÕES INTERNAS = 0,4X1,2 M, ALTURA INTERNA = 1 M. AF_12/2020</t>
  </si>
  <si>
    <t>985,09</t>
  </si>
  <si>
    <t>CAIXA DE GORDURA SIMPLES (CAPACIDADE: 36 L), RETANGULAR, EM ALVENARIA COM BLOCOS DE CONCRETO, DIMENSÕES INTERNAS = 0,2X0,4 M, ALTURA INTERNA = 0,8 M. AF_12/2020</t>
  </si>
  <si>
    <t>220,62</t>
  </si>
  <si>
    <t>CAIXA DE GORDURA DUPLA (CAPACIDADE: 126 L), RETANGULAR, EM ALVENARIA COM BLOCOS DE CONCRETO, DIMENSÕES INTERNAS = 0,4X0,7 M, ALTURA INTERNA = 0,8 M. AF_12/2020</t>
  </si>
  <si>
    <t>390,45</t>
  </si>
  <si>
    <t>CAIXA ENTERRADA HIDRÁULICA RETANGULAR EM ALVENARIA COM TIJOLOS CERÂMICOS MACIÇOS, DIMENSÕES INTERNAS: 0,3X0,3X0,3 M PARA REDE DE DRENAGEM. AF_12/2020</t>
  </si>
  <si>
    <t>157,11</t>
  </si>
  <si>
    <t>CAIXA ENTERRADA HIDRÁULICA RETANGULAR EM ALVENARIA COM TIJOLOS CERÂMICOS MACIÇOS, DIMENSÕES INTERNAS: 0,4X0,4X0,4 M PARA REDE DE DRENAGEM. AF_12/2020</t>
  </si>
  <si>
    <t>249,70</t>
  </si>
  <si>
    <t>CAIXA ENTERRADA HIDRÁULICA RETANGULAR EM ALVENARIA COM TIJOLOS CERÂMICOS MACIÇOS, DIMENSÕES INTERNAS: 0,6X0,6X0,6 M PARA REDE DE DRENAGEM. AF_12/2020</t>
  </si>
  <si>
    <t>496,90</t>
  </si>
  <si>
    <t>CAIXA ENTERRADA HIDRÁULICA RETANGULAR EM ALVENARIA COM TIJOLOS CERÂMICOS MACIÇOS, DIMENSÕES INTERNAS: 0,8X0,8X0,6 M PARA REDE DE DRENAGEM. AF_12/2020</t>
  </si>
  <si>
    <t>681,93</t>
  </si>
  <si>
    <t>CAIXA ENTERRADA HIDRÁULICA RETANGULAR EM ALVENARIA COM TIJOLOS CERÂMICOS MACIÇOS, DIMENSÕES INTERNAS: 1X1X0,6 M PARA REDE DE DRENAGEM. AF_12/2020</t>
  </si>
  <si>
    <t>819,15</t>
  </si>
  <si>
    <t>CAIXA ENTERRADA HIDRÁULICA RETANGULAR, EM ALVENARIA COM BLOCOS DE CONCRETO, DIMENSÕES INTERNAS: 0,4X0,4X0,4 M PARA REDE DE DRENAGEM. AF_12/2020</t>
  </si>
  <si>
    <t>180,92</t>
  </si>
  <si>
    <t>CAIXA ENTERRADA HIDRÁULICA RETANGULAR, EM ALVENARIA COM BLOCOS DE CONCRETO, DIMENSÕES INTERNAS: 0,6X0,6X0,6 M PARA REDE DE DRENAGEM. AF_12/2020</t>
  </si>
  <si>
    <t>339,75</t>
  </si>
  <si>
    <t>CAIXA ENTERRADA HIDRÁULICA RETANGULAR, EM ALVENARIA COM BLOCOS DE CONCRETO, DIMENSÕES INTERNAS: 0,8X0,8X0,6 M PARA REDE DE DRENAGEM. AF_12/2020</t>
  </si>
  <si>
    <t>481,39</t>
  </si>
  <si>
    <t>CAIXA ENTERRADA HIDRÁULICA RETANGULAR, EM ALVENARIA COM BLOCOS DE CONCRETO, DIMENSÕES INTERNAS: 1X1X0,6 M PARA REDE DE DRENAGEM. AF_12/2020</t>
  </si>
  <si>
    <t>581,86</t>
  </si>
  <si>
    <t>FURO EM CAIXA D'ÁGUA COM ESPESSURA DE 2 ATÉ 5 MM E DIÂMETRO DE 15 MM. AF_06/2021</t>
  </si>
  <si>
    <t>FURO EM CAIXA D'ÁGUA COM ESPESSURA DE 6 ATÉ 8 MM E DIÂMETRO DE 15 MM. AF_06/2021</t>
  </si>
  <si>
    <t>FURO EM CAIXA D'ÁGUA COM ESPESSURA DE 2 ATÉ 5 MM E DIÂMETRO DE 20 MM. AF_06/2021</t>
  </si>
  <si>
    <t>FURO EM CAIXA D'ÁGUA COM ESPESSURA DE 6 ATÉ 8 MM E DIÂMETRO DE 20 MM. AF_06/2021</t>
  </si>
  <si>
    <t>FURO EM CAIXA D'ÁGUA COM ESPESSURA DE 2 ATÉ 5 MM E DIÂMETRO DE 25 MM. AF_06/2021</t>
  </si>
  <si>
    <t>FURO EM CAIXA D'ÁGUA COM ESPESSURA DE 6 ATÉ 8 MM E DIÂMETRO DE 25 MM. AF_06/2021</t>
  </si>
  <si>
    <t>FURO EM CAIXA D'ÁGUA COM ESPESSURA DE 2 ATÉ 5 MM E DIÂMETRO DE 32 MM. AF_06/2021</t>
  </si>
  <si>
    <t>FURO EM CAIXA D'ÁGUA COM ESPESSURA DE 6 ATÉ 8 MM E DIÂMETRO DE 32 MM. AF_06/2021</t>
  </si>
  <si>
    <t>FURO EM CAIXA D'ÁGUA COM ESPESSURA DE 2 ATÉ 5 MM E DIÂMETRO DE 40 MM. AF_06/2021</t>
  </si>
  <si>
    <t>FURO EM CAIXA D'ÁGUA COM ESPESSURA DE 6 ATÉ 8 MM E DIÂMETRO DE 40 MM. AF_06/2021</t>
  </si>
  <si>
    <t>FURO EM CAIXA D'ÁGUA COM ESPESSURA DE 2 ATÉ 5 MM E DIÂMETRO DE 50 MM. AF_06/2021</t>
  </si>
  <si>
    <t>FURO EM CAIXA D'ÁGUA COM ESPESSURA DE 6 ATÉ 8 MM E DIÂMETRO DE 50 MM. AF_06/2021</t>
  </si>
  <si>
    <t>FURO EM CAIXA D'ÁGUA COM ESPESSURA DE 2 ATÉ 5 MM E DIÂMETRO DE 60 MM. AF_06/2021</t>
  </si>
  <si>
    <t>FURO EM CAIXA D'ÁGUA COM ESPESSURA DE 6 ATÉ 8 MM E DIÂMETRO DE 60 MM. AF_06/2021</t>
  </si>
  <si>
    <t>FURO EM CAIXA D'ÁGUA COM ESPESSURA DE 2 ATÉ 5 MM E DIÂMETRO DE 75 MM. AF_06/2021</t>
  </si>
  <si>
    <t>FURO EM CAIXA D'ÁGUA COM ESPESSURA DE 6 ATÉ 8 MM E DIÂMETRO DE 75 MM. AF_06/2021</t>
  </si>
  <si>
    <t>FURO EM CAIXA D'ÁGUA COM ESPESSURA DE 2 ATÉ 5 MM E DIÂMETRO DE 100 MM. AF_06/2021</t>
  </si>
  <si>
    <t>FURO EM CAIXA D'ÁGUA COM ESPESSURA DE 6 ATÉ 8 MM E DIÂMETRO DE 100 MM. AF_06/2021</t>
  </si>
  <si>
    <t>CAIXA D´ÁGUA EM POLIETILENO, 500 LITROS - FORNECIMENTO E INSTALAÇÃO. AF_06/2021</t>
  </si>
  <si>
    <t>250,13</t>
  </si>
  <si>
    <t>CAIXA D´ÁGUA EM POLIETILENO, 750 LITROS - FORNECIMENTO E INSTALAÇÃO. AF_06/2021</t>
  </si>
  <si>
    <t>427,39</t>
  </si>
  <si>
    <t>CAIXA D´ÁGUA EM POLIETILENO, 1000 LITROS - FORNECIMENTO E INSTALAÇÃO. AF_06/2021</t>
  </si>
  <si>
    <t>434,68</t>
  </si>
  <si>
    <t>CAIXA D´ÁGUA EM POLIETILENO, 1500 LITROS - FORNECIMENTO E INSTALAÇÃO. AF_06/2021</t>
  </si>
  <si>
    <t>879,54</t>
  </si>
  <si>
    <t>CAIXA D´ÁGUA EM POLIETILENO, 2000 LITROS - FORNECIMENTO E INSTALAÇÃO. AF_06/2021</t>
  </si>
  <si>
    <t>989,31</t>
  </si>
  <si>
    <t>CAIXA D´ÁGUA EM POLIÉSTER REFORÇADO COM FIBRA DE VIDRO, 500 LITROS - FORNECIMENTO E INSTALAÇÃO. AF_06/2021</t>
  </si>
  <si>
    <t>380,40</t>
  </si>
  <si>
    <t>CAIXA D´ÁGUA EM POLIÉSTER REFORÇADO COM FIBRA DE VIDRO, 1000 LITROS - FORNECIMENTO E INSTALAÇÃO. AF_06/2021</t>
  </si>
  <si>
    <t>522,67</t>
  </si>
  <si>
    <t>CAIXA D´ÁGUA EM POLIÉSTER REFORÇADO COM FIBRA DE VIDRO, 1500 LITROS - FORNECIMENTO E INSTALAÇÃO. AF_06/2021</t>
  </si>
  <si>
    <t>846,40</t>
  </si>
  <si>
    <t>CAIXA D´ÁGUA EM POLIÉSTER REFORÇADO COM FIBRA DE VIDRO, 2000 LITROS - FORNECIMENTO E INSTALAÇÃO. AF_06/2021</t>
  </si>
  <si>
    <t>1.090,84</t>
  </si>
  <si>
    <t>CAIXA D´ÁGUA EM POLIÉSTER REFORÇADO COM FIBRA DE VIDRO, 5000 LITROS - FORNECIMENTO E INSTALAÇÃO. AF_06/2021</t>
  </si>
  <si>
    <t>2.849,86</t>
  </si>
  <si>
    <t>CAIXA D´ÁGUA EM POLIÉSTER REFORÇADO COM FIBRA DE VIDRO, 10000 LITROS - FORNECIMENTO E INSTALAÇÃO. AF_06/2021</t>
  </si>
  <si>
    <t>5.439,71</t>
  </si>
  <si>
    <t>CAIXA D´ÁGUA EM POLIETILENO, 500 LITROS (INCLUSOS TUBOS, CONEXÕES E TORNEIRA DE BÓIA) - FORNECIMENTO E INSTALAÇÃO. AF_06/2021</t>
  </si>
  <si>
    <t>505,57</t>
  </si>
  <si>
    <t>REGISTRO DE ESFERA, PVC, SOLDÁVEL, COM VOLANTE, DN  25 MM - FORNECIMENTO E INSTALAÇÃO. AF_08/2021</t>
  </si>
  <si>
    <t>REGISTRO DE ESFERA, PVC, SOLDÁVEL, COM VOLANTE, DN  32 MM - FORNECIMENTO E INSTALAÇÃO. AF_08/2021</t>
  </si>
  <si>
    <t>CAIXA D´ÁGUA EM POLIETILENO, 1000 LITROS (INCLUSOS TUBOS, CONEXÕES E TORNEIRA DE BÓIA) - FORNECIMENTO E INSTALAÇÃO. AF_06/2021</t>
  </si>
  <si>
    <t>730,42</t>
  </si>
  <si>
    <t>REGISTRO DE ESFERA, PVC, SOLDÁVEL, COM VOLANTE, DN  40 MM - FORNECIMENTO E INSTALAÇÃO. AF_08/2021</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</si>
  <si>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</si>
  <si>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</si>
  <si>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150 X 185 X 75 MM, JUNTA ELÁSTICA, FORNECIDA E INSTALADA EM RAMAL DE DESCARGA OU EM RAMAL DE ESGOTO SANITÁRIO. AF_12/2014</t>
  </si>
  <si>
    <t>87,52</t>
  </si>
  <si>
    <t>TANQUE DE LOUÇA BRANCA COM COLUNA, 30L OU EQUIVALENTE - FORNECIMENTO E INSTALAÇÃO. AF_01/2020</t>
  </si>
  <si>
    <t>554,27</t>
  </si>
  <si>
    <t>TANQUE DE LOUÇA BRANCA SUSPENSO, 18L OU EQUIVALENTE - FORNECIMENTO E INSTALAÇÃO. AF_01/2020</t>
  </si>
  <si>
    <t>TANQUE DE MÁRMORE SINTÉTICO COM COLUNA, 22L OU EQUIVALENTE   FORNECIMENTO E INSTALAÇÃO. AF_01/2020</t>
  </si>
  <si>
    <t>416,23</t>
  </si>
  <si>
    <t>TANQUE DE MÁRMORE SINTÉTICO SUSPENSO, 22L OU EQUIVALENTE - FORNECIMENTO E INSTALAÇÃO. AF_01/2020</t>
  </si>
  <si>
    <t>236,02</t>
  </si>
  <si>
    <t>VÁLVULA EM METAL CROMADO 1.1/2 X 1.1/2 PARA TANQUE OU LAVATÓRIO, COM OU SEM LADRÃO - FORNECIMENTO E INSTALAÇÃO. AF_01/2020</t>
  </si>
  <si>
    <t>51,25</t>
  </si>
  <si>
    <t>VÁLVULA EM METAL CROMADO TIPO AMERICANA 3.1/2 X 1.1/2 PARA PIA - FORNECIMENTO E INSTALAÇÃO. AF_01/2020</t>
  </si>
  <si>
    <t>55,29</t>
  </si>
  <si>
    <t>VÁLVULA EM PLÁSTICO 1 PARA PIA, TANQUE OU LAVATÓRIO, COM OU SEM LADRÃO - FORNECIMENTO E INSTALAÇÃO. AF_01/2020</t>
  </si>
  <si>
    <t>VÁLVULA EM PLÁSTICO CROMADO TIPO AMERICANA 3.1/2 X 1.1/2 SEM ADAPTADOR PARA PIA - FORNECIMENTO E INSTALAÇÃO. AF_01/2020</t>
  </si>
  <si>
    <t>SIFÃO DO TIPO GARRAFA EM METAL CROMADO 1 X 1.1/2 - FORNECIMENTO E INSTALAÇÃO. AF_01/2020</t>
  </si>
  <si>
    <t>156,17</t>
  </si>
  <si>
    <t>SIFÃO DO TIPO GARRAFA/COPO EM PVC 1.1/4  X 1.1/2 - FORNECIMENTO E INSTALAÇÃO. AF_01/2020</t>
  </si>
  <si>
    <t>SIFÃO DO TIPO FLEXÍVEL EM PVC 1  X 1.1/2  - FORNECIMENTO E INSTALAÇÃO. AF_01/2020</t>
  </si>
  <si>
    <t>ENGATE FLEXÍVEL EM PLÁSTICO BRANCO, 1/2 X 30CM - FORNECIMENTO E INSTALAÇÃO. AF_01/2020</t>
  </si>
  <si>
    <t>ENGATE FLEXÍVEL EM PLÁSTICO BRANCO, 1/2 X 40CM - FORNECIMENTO E INSTALAÇÃO. AF_01/2020</t>
  </si>
  <si>
    <t>ENGATE FLEXÍVEL EM INOX, 1/2  X 30CM - FORNECIMENTO E INSTALAÇÃO. AF_01/2020</t>
  </si>
  <si>
    <t>37,85</t>
  </si>
  <si>
    <t>ENGATE FLEXÍVEL EM INOX, 1/2  X 40CM - FORNECIMENTO E INSTALAÇÃO. AF_01/2020</t>
  </si>
  <si>
    <t>41,11</t>
  </si>
  <si>
    <t>32,20</t>
  </si>
  <si>
    <t>BANCADA DE GRANITO CINZA POLIDO, DE 1,50 X 0,60 M, PARA PIA DE COZINHA - FORNECIMENTO E INSTALAÇÃO. AF_01/2020</t>
  </si>
  <si>
    <t>634,47</t>
  </si>
  <si>
    <t>BANCADA DE MÁRMORE BRANCO POLIDO, DE 1,50 X 0,60 M, PARA PIA DE COZINHA - FORNECIMENTO E INSTALAÇÃO. AF_01/2020</t>
  </si>
  <si>
    <t>616,75</t>
  </si>
  <si>
    <t>BANCADA DE MÁRMORE SINTÉTICO, DE 120 X 60CM, COM CUBA INTEGRADA - FORNECIMENTO E INSTALAÇÃO. AF_01/2020</t>
  </si>
  <si>
    <t>260,42</t>
  </si>
  <si>
    <t>BANCADA DE GRANITO CINZA POLIDO, DE 0,50 X 0,60 M, PARA LAVATÓRIO - FORNECIMENTO E INSTALAÇÃO. AF_01/2020</t>
  </si>
  <si>
    <t>305,11</t>
  </si>
  <si>
    <t>BANCADA DE MÁRMORE BRANCO POLIDO, DE 0,50 X 0,60 M, PARA LAVATÓRIO - FORNECIMENTO E INSTALAÇÃO. AF_01/2020</t>
  </si>
  <si>
    <t>298,46</t>
  </si>
  <si>
    <t>CUBA DE EMBUTIR RETANGULAR DE AÇO INOXIDÁVEL, 46 X 30 X 12 CM - FORNECIMENTO E INSTALAÇÃO. AF_01/2020</t>
  </si>
  <si>
    <t>CUBA DE EMBUTIR OVAL EM LOUÇA BRANCA, 35 X 50CM OU EQUIVALENTE - FORNECIMENTO E INSTALAÇÃO. AF_01/2020</t>
  </si>
  <si>
    <t>117,34</t>
  </si>
  <si>
    <t>LAVATÓRIO LOUÇA BRANCA COM COLUNA, *44 X 35,5* CM, PADRÃO POPULAR - FORNECIMENTO E INSTALAÇÃO. AF_01/2020</t>
  </si>
  <si>
    <t>233,81</t>
  </si>
  <si>
    <t>LAVATÓRIO LOUÇA BRANCA COM COLUNA, 45 X 55CM OU EQUIVALENTE, PADRÃO MÉDIO - FORNECIMENTO E INSTALAÇÃO. AF_01/2020</t>
  </si>
  <si>
    <t>264,04</t>
  </si>
  <si>
    <t>LAVATÓRIO LOUÇA BRANCA SUSPENSO, 29,5 X 39CM OU EQUIVALENTE, PADRÃO POPULAR - FORNECIMENTO E INSTALAÇÃO. AF_01/2020</t>
  </si>
  <si>
    <t>111,81</t>
  </si>
  <si>
    <t>APARELHO MISTURADOR DE MESA PARA LAVATÓRIO, PADRÃO MÉDIO - FORNECIMENTO E INSTALAÇÃO. AF_01/2020</t>
  </si>
  <si>
    <t>303,80</t>
  </si>
  <si>
    <t>TORNEIRA CROMADA DE MESA, 1/2 OU 3/4, PARA LAVATÓRIO, PADRÃO POPULAR - FORNECIMENTO E INSTALAÇÃO. AF_01/2020</t>
  </si>
  <si>
    <t>APARELHO MISTURADOR DE MESA PARA PIA DE COZINHA, PADRÃO MÉDIO - FORNECIMENTO E INSTALAÇÃO. AF_01/2020</t>
  </si>
  <si>
    <t>364,55</t>
  </si>
  <si>
    <t>TORNEIRA CROMADA TUBO MÓVEL, DE MESA, 1/2 OU 3/4, PARA PIA DE COZINHA, PADRÃO ALTO - FORNECIMENTO E INSTALAÇÃO. AF_01/2020</t>
  </si>
  <si>
    <t>97,56</t>
  </si>
  <si>
    <t>TORNEIRA CROMADA TUBO MÓVEL, DE PAREDE, 1/2 OU 3/4, PARA PIA DE COZINHA, PADRÃO MÉDIO - FORNECIMENTO E INSTALAÇÃO. AF_01/2020</t>
  </si>
  <si>
    <t>96,16</t>
  </si>
  <si>
    <t>TORNEIRA CROMADA LONGA, DE PAREDE, 1/2 OU 3/4, PARA PIA DE COZINHA, PADRÃO POPULAR - FORNECIMENTO E INSTALAÇÃO. AF_01/2020</t>
  </si>
  <si>
    <t>TORNEIRA CROMADA 1/2 OU 3/4 PARA TANQUE, PADRÃO POPULAR - FORNECIMENTO E INSTALAÇÃO. AF_01/2020</t>
  </si>
  <si>
    <t>TORNEIRA CROMADA 1/2 OU 3/4 PARA TANQUE, PADRÃO MÉDIO - FORNECIMENTO E INSTALAÇÃO. AF_01/2020</t>
  </si>
  <si>
    <t>73,77</t>
  </si>
  <si>
    <t>TORNEIRA CROMADA DE MESA, 1/2 OU 3/4, PARA LAVATÓRIO, PADRÃO MÉDIO - FORNECIMENTO E INSTALAÇÃO. AF_01/2020</t>
  </si>
  <si>
    <t>107,74</t>
  </si>
  <si>
    <t>TORNEIRA PLÁSTICA 3/4 PARA TANQUE - FORNECIMENTO E INSTALAÇÃO. AF_01/2020</t>
  </si>
  <si>
    <t>31,75</t>
  </si>
  <si>
    <t>TANQUE DE LOUÇA BRANCA COM COLUNA, 30L OU EQUIVALENTE, INCLUSO SIFÃO FLEXÍVEL EM PVC, VÁLVULA METÁLICA E TORNEIRA DE METAL CROMADO PADRÃO MÉDIO - FORNECIMENTO E INSTALAÇÃO. AF_01/2020</t>
  </si>
  <si>
    <t>690,58</t>
  </si>
  <si>
    <t>TANQUE DE LOUÇA BRANCA COM COLUNA, 30L OU EQUIVALENTE, INCLUSO SIFÃO FLEXÍVEL EM PVC, VÁLVULA PLÁSTICA E TORNEIRA DE METAL CROMADO PADRÃO POPULAR - FORNECIMENTO E INSTALAÇÃO. AF_01/2020</t>
  </si>
  <si>
    <t>612,78</t>
  </si>
  <si>
    <t>TANQUE DE LOUÇA BRANCA COM COLUNA, 30L OU EQUIVALENTE, INCLUSO SIFÃO FLEXÍVEL EM PVC, VÁLVULA PLÁSTICA E TORNEIRA DE PLÁSTICO - FORNECIMENTO E INSTALAÇÃO. AF_01/2020</t>
  </si>
  <si>
    <t>606,17</t>
  </si>
  <si>
    <t>TANQUE DE LOUÇA BRANCA SUSPENSO, 18L OU EQUIVALENTE, INCLUSO SIFÃO TIPO GARRAFA EM METAL CROMADO, VÁLVULA METÁLICA E TORNEIRA DE METAL CROMADO PADRÃO MÉDIO - FORNECIMENTO E INSTALAÇÃO. AF_01/2020</t>
  </si>
  <si>
    <t>671,15</t>
  </si>
  <si>
    <t>TANQUE DE LOUÇA BRANCA SUSPENSO, 18L OU EQUIVALENTE, INCLUSO SIFÃO TIPO GARRAFA EM PVC, VÁLVULA PLÁSTICA E TORNEIRA DE METAL CROMADO PADRÃO POPULAR - FORNECIMENTO E INSTALAÇÃO. AF_01/2020</t>
  </si>
  <si>
    <t>457,01</t>
  </si>
  <si>
    <t>TANQUE DE LOUÇA BRANCA SUSPENSO, 18L OU EQUIVALENTE, INCLUSO SIFÃO TIPO GARRAFA EM PVC, VÁLVULA PLÁSTICA E TORNEIRA DE PLÁSTICO - FORNECIMENTO E INSTALAÇÃO. AF_01/2020</t>
  </si>
  <si>
    <t>450,40</t>
  </si>
  <si>
    <t>TANQUE DE MÁRMORE SINTÉTICO COM COLUNA, 22L OU EQUIVALENTE, INCLUSO SIFÃO FLEXÍVEL EM PVC, VÁLVULA PLÁSTICA E TORNEIRA DE METAL CROMADO PADRÃO POPULAR - FORNECIMENTO E INSTALAÇÃO. AF_01/2020</t>
  </si>
  <si>
    <t>474,74</t>
  </si>
  <si>
    <t>TANQUE DE MÁRMORE SINTÉTICO COM COLUNA, 22L OU EQUIVALENTE, INCLUSO SIFÃO FLEXÍVEL EM PVC, VÁLVULA PLÁSTICA E TORNEIRA DE PLÁSTICO - FORNECIMENTO E INSTALAÇÃO. AF_01/2020</t>
  </si>
  <si>
    <t>468,13</t>
  </si>
  <si>
    <t>TANQUE DE MÁRMORE SINTÉTICO SUSPENSO, 22L OU EQUIVALENTE, INCLUSO SIFÃO TIPO GARRAFA EM PVC, VÁLVULA PLÁSTICA E TORNEIRA DE METAL CROMADO PADRÃO POPULAR - FORNEC. E INSTALAÇÃO. AF_01/2020</t>
  </si>
  <si>
    <t>303,07</t>
  </si>
  <si>
    <t>TANQUE DE MÁRMORE SINTÉTICO SUSPENSO, 22L OU EQUIVALENTE, INCLUSO SIFÃO TIPO GARRAFA EM PVC, VÁLVULA PLÁSTICA E TORNEIRA DE PLÁSTICO - FORNECIMENTO E INSTALAÇÃO. AF_01/2020</t>
  </si>
  <si>
    <t>296,46</t>
  </si>
  <si>
    <t>TANQUE DE MÁRMORE SINTÉTICO SUSPENSO, 22L OU EQUIVALENTE, INCLUSO SIFÃO FLEXÍVEL EM PVC, VÁLVULA PLÁSTICA E TORNEIRA DE METAL CROMADO PADRÃO POPULAR - FORNECIMENTO E INSTALAÇÃO. AF_01/2020</t>
  </si>
  <si>
    <t>294,53</t>
  </si>
  <si>
    <t>TANQUE DE MÁRMORE SINTÉTICO SUSPENSO, 22L OU EQUIVALENTE, INCLUSO SIFÃO FLEXÍVEL EM PVC, VÁLVULA PLÁSTICA E TORNEIRA DE PLÁSTICO - FORNECIMENTO E INSTALAÇÃO. AF_01/2020</t>
  </si>
  <si>
    <t>287,92</t>
  </si>
  <si>
    <t>VASO SANITÁRIO SIFONADO COM CAIXA ACOPLADA LOUÇA BRANCA, INCLUSO ENGATE FLEXÍVEL EM PLÁSTICO BRANCO, 1/2  X 40CM - FORNECIMENTO E INSTALAÇÃO. AF_01/2020</t>
  </si>
  <si>
    <t>394,02</t>
  </si>
  <si>
    <t>VASO SANITÁRIO SIFONADO COM CAIXA ACOPLADA LOUÇA BRANCA - PADRÃO MÉDIO, INCLUSO ENGATE FLEXÍVEL EM METAL CROMADO, 1/2  X 40CM - FORNECIMENTO E INSTALAÇÃO. AF_01/2020</t>
  </si>
  <si>
    <t>424,70</t>
  </si>
  <si>
    <t>BANCADA DE MÁRMORE SINTÉTICO 120 X 60CM, COM CUBA INTEGRADA, INCLUSO SIFÃO TIPO GARRAFA EM PVC, VÁLVULA EM PLÁSTICO CROMADO TIPO AMERICANA E TORNEIRA CROMADA LONGA, DE PAREDE, PADRÃO POPULAR - FORNECIMENTO E INSTALAÇÃO. AF_01/2020</t>
  </si>
  <si>
    <t>365,42</t>
  </si>
  <si>
    <t>CUBA DE EMBUTIR DE AÇO INOXIDÁVEL MÉDIA, INCLUSO VÁLVULA TIPO AMERICANA EM METAL CROMADO E SIFÃO FLEXÍVEL EM PVC - FORNECIMENTO E INSTALAÇÃO. AF_01/2020</t>
  </si>
  <si>
    <t>269,24</t>
  </si>
  <si>
    <t>CUBA DE EMBUTIR DE AÇO INOXIDÁVEL MÉDIA, INCLUSO VÁLVULA TIPO AMERICANA E SIFÃO TIPO GARRAFA EM METAL CROMADO - FORNECIMENTO E INSTALAÇÃO. AF_01/2020</t>
  </si>
  <si>
    <t>414,12</t>
  </si>
  <si>
    <t>CUBA DE EMBUTIR OVAL EM LOUÇA BRANCA, 35 X 50CM OU EQUIVALENTE, INCLUSO VÁLVULA EM METAL CROMADO E SIFÃO FLEXÍVEL EM PVC - FORNECIMENTO E INSTALAÇÃO. AF_01/2020</t>
  </si>
  <si>
    <t>CUBA DE EMBUTIR OVAL EM LOUÇA BRANCA, 35 X 50CM OU EQUIVALENTE, INCLUSO VÁLVULA E SIFÃO TIPO GARRAFA EM METAL CROMADO - FORNECIMENTO E INSTALAÇÃO. AF_01/2020</t>
  </si>
  <si>
    <t>324,76</t>
  </si>
  <si>
    <t>LAVATÓRIO LOUÇA BRANCA COM COLUNA, *44 X 35,5* CM, PADRÃO POPULAR, INCLUSO SIFÃO FLEXÍVEL EM PVC, VÁLVULA E ENGATE FLEXÍVEL 30CM EM PLÁSTICO E COM TORNEIRA CROMADA PADRÃO POPULAR - FORNECIMENTO E INSTALAÇÃO. AF_01/2020</t>
  </si>
  <si>
    <t>315,14</t>
  </si>
  <si>
    <t>LAVATÓRIO LOUÇA BRANCA COM COLUNA, 45 X 55CM OU EQUIVALENTE, PADRÃO MÉDIO, INCLUSO SIFÃO TIPO GARRAFA, VÁLVULA E ENGATE FLEXÍVEL DE 40CM EM METAL CROMADO, COM APARELHO MISTURADOR PADRÃO MÉDIO - FORNECIMENTO E INSTALAÇÃO. AF_01/2020</t>
  </si>
  <si>
    <t>857,48</t>
  </si>
  <si>
    <t>LAVATÓRIO LOUÇA BRANCA COM COLUNA, 45 X 55CM OU EQUIVALENTE, PADRÃO MÉDIO, INCLUSO SIFÃO TIPO GARRAFA, VÁLVULA E ENGATE FLEXÍVEL DE 40CM EM METAL CROMADO, COM TORNEIRA CROMADA DE MESA, PADRÃO MÉDIO - FORNECIMENTO E INSTALAÇÃO. AF_01/2020</t>
  </si>
  <si>
    <t>620,31</t>
  </si>
  <si>
    <t>LAVATÓRIO LOUÇA BRANCA SUSPENSO, 29,5 X 39CM OU EQUIVALENTE, PADRÃO POPULAR, INCLUSO SIFÃO TIPO GARRAFA EM PVC, VÁLVULA E ENGATE FLEXÍVEL 30CM EM PLÁSTICO E TORNEIRA CROMADA DE MESA, PADRÃO POPULAR - FORNECIMENTO E INSTALAÇÃO. AF_01/2020</t>
  </si>
  <si>
    <t>201,68</t>
  </si>
  <si>
    <t>BANCADA MÁRMORE BRANCO, 50 X 60 CM, INCLUSO CUBA DE EMBUTIR OVAL EM LOUÇA BRANCA 35 X 50 CM, VÁLVULA, SIFÃO TIPO GARRAFA E ENGATE FLEXÍVEL 40 CM EM METAL CROMADO E APARELHO MISTURADOR DE MESA, PADRÃO MÉDIO - FORNEC. E INSTALAÇÃO. AF_01/2020</t>
  </si>
  <si>
    <t>1.009,24</t>
  </si>
  <si>
    <t>BANCADA GRANITO CINZA,  50 X 60 CM, INCL. CUBA DE EMBUTIR OVAL LOUÇA BRANCA 35 X 50 CM, VÁLVULA METAL CROMADO, SIFÃO FLEXÍVEL PVC, ENGATE 30 CM FLEXÍVEL PLÁSTICO E TORNEIRA CROMADA DE MESA, PADRÃO POPULAR - FORNEC. E INSTALAÇÃO. AF_01/2020</t>
  </si>
  <si>
    <t>548,82</t>
  </si>
  <si>
    <t>BANCADA GRANITO CINZA  150 X 60 CM, COM CUBA DE EMBUTIR DE AÇO, VÁLVULA AMERICANA EM METAL, SIFÃO FLEXÍVEL EM PVC, ENGATE FLEXÍVEL 30 CM, TORNEIRA CROMADA LONGA, DE PAREDE, 1/2 OU 3/4, P/ COZINHA, PADRÃO POPULAR - FORNEC. E INSTALAÇÃO. AF_01/2020</t>
  </si>
  <si>
    <t>977,09</t>
  </si>
  <si>
    <t>BANCADA MÁRMORE BRANCO 150 X 60 CM, COM CUBA DE EMBUTIR DE AÇO, VÁLVULA AMERICANA E SIFÃO TIPO GARRAFA EM METAL , ENGATE FLEXÍVEL 30 CM, TORNEIRA CROMADA, DE MESA, 1/2 OU 3/4, PARA PIA COZINHA, PADRÃO ALTO - FORNEC. E INSTALAÇÃO. AF_01/2020</t>
  </si>
  <si>
    <t>1.136,06</t>
  </si>
  <si>
    <t>VASO SANITARIO SIFONADO CONVENCIONAL COM  LOUÇA BRANCA - FORNECIMENTO E INSTALAÇÃO. AF_01/2020</t>
  </si>
  <si>
    <t>232,64</t>
  </si>
  <si>
    <t>VASO SANITARIO SIFONADO CONVENCIONAL COM LOUÇA BRANCA, INCLUSO CONJUNTO DE LIGAÇÃO PARA BACIA SANITÁRIA AJUSTÁVEL - FORNECIMENTO E INSTALAÇÃO. AF_10/2016</t>
  </si>
  <si>
    <t>240,20</t>
  </si>
  <si>
    <t>VASO SANITARIO SIFONADO CONVENCIONAL PARA PCD SEM FURO FRONTAL COM  LOUÇA BRANCA SEM ASSENTO -  FORNECIMENTO E INSTALAÇÃO. AF_01/2020</t>
  </si>
  <si>
    <t>604,46</t>
  </si>
  <si>
    <t>VASO SANITARIO SIFONADO CONVENCIONAL PARA PCD SEM FURO FRONTAL COM LOUÇA BRANCA SEM ASSENTO, INCLUSO CONJUNTO DE LIGAÇÃO PARA BACIA SANITÁRIA AJUSTÁVEL - FORNECIMENTO E INSTALAÇÃO. AF_01/2020</t>
  </si>
  <si>
    <t>612,02</t>
  </si>
  <si>
    <t>PORTA TOALHA ROSTO EM METAL CROMADO, TIPO ARGOLA, INCLUSO FIXAÇÃO. AF_01/2020</t>
  </si>
  <si>
    <t>PORTA TOALHA BANHO EM METAL CROMADO, TIPO BARRA, INCLUSO FIXAÇÃO. AF_01/2020</t>
  </si>
  <si>
    <t>PAPELEIRA DE PAREDE EM METAL CROMADO SEM TAMPA, INCLUSO FIXAÇÃO. AF_01/2020</t>
  </si>
  <si>
    <t>SABONETEIRA DE PAREDE EM METAL CROMADO, INCLUSO FIXAÇÃO. AF_01/2020</t>
  </si>
  <si>
    <t>KIT DE ACESSORIOS PARA BANHEIRO EM METAL CROMADO, 5 PECAS, INCLUSO FIXAÇÃO. AF_01/2020</t>
  </si>
  <si>
    <t>122,14</t>
  </si>
  <si>
    <t>SABONETEIRA PLASTICA TIPO DISPENSER PARA SABONETE LIQUIDO COM RESERVATORIO 800 A 1500 ML, INCLUSO FIXAÇÃO. AF_01/2020</t>
  </si>
  <si>
    <t>88,92</t>
  </si>
  <si>
    <t>VASO SANITÁRIO INFANTIL LOUÇA BRANCA - FORNECIMENTO E INSTALACAO. AF_01/2020</t>
  </si>
  <si>
    <t>435,06</t>
  </si>
  <si>
    <t>ASSENTO SANITÁRIO CONVENCIONAL - FORNECIMENTO E INSTALACAO. AF_01/2020</t>
  </si>
  <si>
    <t>42,83</t>
  </si>
  <si>
    <t>ASSENTO SANITÁRIO INFANTIL - FORNECIMENTO E INSTALACAO. AF_01/2020</t>
  </si>
  <si>
    <t>87,33</t>
  </si>
  <si>
    <t>CUBA DE EMBUTIR RETANGULAR DE AÇO INOXIDÁVEL, 56 X 33 X 12 CM - FORNECIMENTO E INSTALAÇÃO. AF_01/2020</t>
  </si>
  <si>
    <t>222,48</t>
  </si>
  <si>
    <t>TORNEIRA CROMADA DE MESA PARA LAVATORIO, TIPO MONOCOMANDO. AF_01/2020</t>
  </si>
  <si>
    <t>258,03</t>
  </si>
  <si>
    <t>TORNEIRA CROMADA DE MESA PARA LAVATÓRIO COM SENSOR DE PRESENCA. AF_01/2020</t>
  </si>
  <si>
    <t>1.348,69</t>
  </si>
  <si>
    <t>SABONETEIRA DE PAREDE EM PLASTICO ABS COM ACABAMENTO CROMADO E ACRILICO, INCLUSO FIXAÇÃO. AF_01/2020</t>
  </si>
  <si>
    <t>MANOPLA E CANOPLA CROMADA  FORNECIMENTO E INSTALAÇÃO. AF_01/2020</t>
  </si>
  <si>
    <t>ACABAMENTO MONOCOMANDO PARA CHUVEIRO  FORNECIMENTO E INSTALAÇÃO. AF_01/2020</t>
  </si>
  <si>
    <t>394,88</t>
  </si>
  <si>
    <t>MICTÓRIO SIFONADO LOUÇA BRANCA  PADRÃO MÉDIO  FORNECIMENTO E INSTALAÇÃO. AF_01/2020</t>
  </si>
  <si>
    <t>468,58</t>
  </si>
  <si>
    <t>MICTÓRIO SIFONADO LOUÇA BRANCA PARA ENTRADA DE ÁGUA EMBUTIDA  PADRÃO ALTO  FORNECIMENTO E INSTALAÇÃO. AF_01/2020</t>
  </si>
  <si>
    <t>793,32</t>
  </si>
  <si>
    <t>SUPORTE MÃO FRANCESA EM AÇO, ABAS IGUAIS 30 CM, CAPACIDADE MINIMA 60 KG, BRANCO - FORNECIMENTO E INSTALAÇÃO. AF_01/2020</t>
  </si>
  <si>
    <t>SUPORTE MÃO FRANCESA EM ACO, ABAS IGUAIS 40 CM, CAPACIDADE MINIMA 70 KG, BRANCO - FORNECIMENTO E INSTALAÇÃO. AF_01/2020</t>
  </si>
  <si>
    <t>38,50</t>
  </si>
  <si>
    <t>BARRA DE APOIO EM "L", EM ACO INOX POLIDO 70 X 70 CM, FIXADA NA PAREDE - FORNECIMENTO E INSTALACAO. AF_01/2020</t>
  </si>
  <si>
    <t>599,18</t>
  </si>
  <si>
    <t>BARRA DE APOIO EM "L", EM ACO INOX POLIDO 80 X 80 CM, FIXADA NA PAREDE - FORNECIMENTO E INSTALACAO. AF_01/2020</t>
  </si>
  <si>
    <t>667,15</t>
  </si>
  <si>
    <t>BARRA DE APOIO LATERAL ARTICULADA, COM TRAVA, EM ACO INOX POLIDO, FIXADA NA PAREDE - FORNECIMENTO E INSTALAÇÃO. AF_01/2020</t>
  </si>
  <si>
    <t>633,30</t>
  </si>
  <si>
    <t>BARRA DE APOIO RETA, EM ACO INOX POLIDO, COMPRIMENTO 60CM, FIXADA NA PAREDE - FORNECIMENTO E INSTALAÇÃO. AF_01/2020</t>
  </si>
  <si>
    <t>295,23</t>
  </si>
  <si>
    <t>BARRA DE APOIO RETA, EM ACO INOX POLIDO, COMPRIMENTO 70 CM,  FIXADA NA PAREDE - FORNECIMENTO E INSTALAÇÃO. AF_01/2020</t>
  </si>
  <si>
    <t>317,65</t>
  </si>
  <si>
    <t>BARRA DE APOIO RETA, EM ACO INOX POLIDO, COMPRIMENTO 80 CM,  FIXADA NA PAREDE - FORNECIMENTO E INSTALAÇÃO. AF_01/2020</t>
  </si>
  <si>
    <t>332,56</t>
  </si>
  <si>
    <t>BARRA DE APOIO RETA, EM ACO INOX POLIDO, COMPRIMENTO 90 CM,  FIXADA NA PAREDE - FORNECIMENTO E INSTALAÇÃO. AF_01/2020</t>
  </si>
  <si>
    <t>344,00</t>
  </si>
  <si>
    <t>BARRA DE APOIO RETA, EM ALUMINIO, COMPRIMENTO 60 CM,  FIXADA NA PAREDE - FORNECIMENTO E INSTALAÇÃO. AF_01/2020</t>
  </si>
  <si>
    <t>193,12</t>
  </si>
  <si>
    <t>BARRA DE APOIO RETA, EM ALUMINIO, COMPRIMENTO 70 CM,  FIXADA NA PAREDE - FORNECIMENTO E INSTALAÇÃO. AF_01/2020</t>
  </si>
  <si>
    <t>207,87</t>
  </si>
  <si>
    <t>BARRA DE APOIO RETA, EM ALUMINIO, COMPRIMENTO 80 CM,  FIXADA NA PAREDE - FORNECIMENTO E INSTALAÇÃO. AF_01/2020</t>
  </si>
  <si>
    <t>217,29</t>
  </si>
  <si>
    <t>BARRA DE APOIO RETA, EM ALUMINIO, COMPRIMENTO 90 CM,  FIXADA NA PAREDE - FORNECIMENTO E INSTALAÇÃO. AF_01/2020</t>
  </si>
  <si>
    <t>223,17</t>
  </si>
  <si>
    <t>PUXADOR PARA PCD, FIXADO NA PORTA - FORNECIMENTO E INSTALAÇÃO. AF_01/2020</t>
  </si>
  <si>
    <t>BANCO ARTICULADO, EM ACO INOX, PARA PCD, FIXADO NA PAREDE - FORNECIMENTO E INSTALAÇÃO. AF_01/2020</t>
  </si>
  <si>
    <t>1.162,69</t>
  </si>
  <si>
    <t>VASO SANITÁRIO SIFONADO COM CAIXA ACOPLADA, LOUÇA BRANCA - PADRÃO ALTO - FORNECIMENTO E INSTALAÇÃO. AF_01/2020</t>
  </si>
  <si>
    <t>514,95</t>
  </si>
  <si>
    <t>TANQUE SÉPTICO CIRCULAR, EM CONCRETO PRÉ-MOLDADO, DIÂMETRO INTERNO = 1,10 M, ALTURA INTERNA = 2,50 M, VOLUME ÚTIL: 2138,2 L (PARA 5 CONTRIBUINTES). AF_12/2020</t>
  </si>
  <si>
    <t>1.831,78</t>
  </si>
  <si>
    <t>TANQUE SÉPTICO CIRCULAR, EM CONCRETO PRÉ-MOLDADO, DIÂMETRO INTERNO = 1,40 M, ALTURA INTERNA = 2,50 M, VOLUME ÚTIL: 3463,6 L (PARA 13 CONTRIBUINTES). AF_12/2020</t>
  </si>
  <si>
    <t>2.511,23</t>
  </si>
  <si>
    <t>TANQUE SÉPTICO CIRCULAR, EM CONCRETO PRÉ-MOLDADO, DIÂMETRO INTERNO = 1,88 M, ALTURA INTERNA = 2,50 M, VOLUME ÚTIL: 6245,8 L (PARA 32 CONTRIBUINTES). AF_12/2020</t>
  </si>
  <si>
    <t>4.109,70</t>
  </si>
  <si>
    <t>TANQUE SÉPTICO CIRCULAR, EM CONCRETO PRÉ-MOLDADO, DIÂMETRO INTERNO = 2,38 M, ALTURA INTERNA = 2,50 M, VOLUME ÚTIL: 10009,8 L (PARA 69 CONTRIBUINTES). AF_12/2020</t>
  </si>
  <si>
    <t>5.566,42</t>
  </si>
  <si>
    <t>63,80</t>
  </si>
  <si>
    <t>TANQUE SÉPTICO CIRCULAR, EM CONCRETO PRÉ-MOLDADO, DIÂMETRO INTERNO = 2,38 M, ALTURA INTERNA = 3,0 M, VOLUME ÚTIL: 12234,2 L (PARA 86 CONTRIBUINTES). AF_12/2020</t>
  </si>
  <si>
    <t>6.504,62</t>
  </si>
  <si>
    <t>TANQUE SÉPTICO CIRCULAR, EM CONCRETO PRÉ-MOLDADO, DIÂMETRO INTERNO = 2,88 M, ALTURA INTERNA = 2,50 M, VOLUME ÚTIL: 14657,4 L (PARA 105 CONTRIBUINTES). AF_12/2020</t>
  </si>
  <si>
    <t>7.690,64</t>
  </si>
  <si>
    <t>91,92</t>
  </si>
  <si>
    <t>FILTRO ANAERÓBIO CIRCULAR, EM CONCRETO PRÉ-MOLDADO, DIÂMETRO INTERNO = 1,10 M, ALTURA INTERNA = 1,50 M, VOLUME ÚTIL: 1140,4 L (PARA 5 CONTRIBUINTES). AF_12/2020</t>
  </si>
  <si>
    <t>1.536,98</t>
  </si>
  <si>
    <t>FILTRO ANAERÓBIO CIRCULAR, EM CONCRETO PRÉ-MOLDADO, DIÂMETRO INTERNO = 1,88 M, ALTURA INTERNA = 1,50 M, VOLUME ÚTIL: 3331,1 L (PARA 19 CONTRIBUINTES). AF_12/2020</t>
  </si>
  <si>
    <t>3.349,51</t>
  </si>
  <si>
    <t>FILTRO ANAERÓBIO CIRCULAR, EM CONCRETO PRÉ-MOLDADO, DIÂMETRO INTERNO = 2,38 M, ALTURA INTERNA = 1,50 M, VOLUME ÚTIL: 5338,6 L (PARA 34 CONTRIBUINTES). AF_12/2020</t>
  </si>
  <si>
    <t>4.650,94</t>
  </si>
  <si>
    <t>FILTRO ANAERÓBIO CIRCULAR, EM CONCRETO PRÉ-MOLDADO, DIÂMETRO INTERNO = 2,88 M, ALTURA INTERNA = 1,50 M, VOLUME ÚTIL: 7817,3 L (PARA 75 CONTRIBUINTES). AF_12/2020</t>
  </si>
  <si>
    <t>6.450,16</t>
  </si>
  <si>
    <t>SUMIDOURO CIRCULAR, EM CONCRETO PRÉ-MOLDADO, DIÂMETRO INTERNO = 1,88 M, ALTURA INTERNA = 2,00 M, ÁREA DE INFILTRAÇÃO: 13,1 M² (PARA 5 CONTRIBUINTES). AF_12/2020</t>
  </si>
  <si>
    <t>2.606,46</t>
  </si>
  <si>
    <t>SUMIDOURO CIRCULAR, EM CONCRETO PRÉ-MOLDADO, DIÂMETRO INTERNO = 2,38 M, ALTURA INTERNA = 2,50 M, ÁREA DE INFILTRAÇÃO: 21,3 M² (PARA 8 CONTRIBUINTES). AF_12/2020</t>
  </si>
  <si>
    <t>3.975,55</t>
  </si>
  <si>
    <t>SUMIDOURO CIRCULAR, EM CONCRETO PRÉ-MOLDADO, DIÂMETRO INTERNO = 2,38 M, ALTURA INTERNA = 3,0 M, ÁREA DE INFILTRAÇÃO: 25 M² (PARA 10 CONTRIBUINTES). AF_12/2020</t>
  </si>
  <si>
    <t>4.598,85</t>
  </si>
  <si>
    <t>SUMIDOURO CIRCULAR, EM CONCRETO PRÉ-MOLDADO, DIÂMETRO INTERNO = 2,88 M, ALTURA INTERNA = 3,0 M, ÁREA DE INFILTRAÇÃO: 31,4 M² (PARA 12 CONTRIBUINTES). AF_12/2020</t>
  </si>
  <si>
    <t>6.386,53</t>
  </si>
  <si>
    <t>TANQUE SÉPTICO RETANGULAR, EM ALVENARIA COM TIJOLOS CERÂMICOS MACIÇOS, DIMENSÕES INTERNAS: 1,0 X 2,0 X 1,4 M, VOLUME ÚTIL: 2000 L (PARA 5 CONTRIBUINTES). AF_12/2020</t>
  </si>
  <si>
    <t>4.821,90</t>
  </si>
  <si>
    <t>TANQUE SÉPTICO RETANGULAR, EM ALVENARIA COM TIJOLOS CERÂMICOS MACIÇOS, DIMENSÕES INTERNAS: 1,2 X 2,4 X 1,6 M, VOLUME ÚTIL: 3456 L (PARA 13 CONTRIBUINTES). AF_12/2020</t>
  </si>
  <si>
    <t>6.443,45</t>
  </si>
  <si>
    <t>83,50</t>
  </si>
  <si>
    <t>TANQUE SÉPTICO RETANGULAR, EM ALVENARIA COM TIJOLOS CERÂMICOS MACIÇOS, DIMENSÕES INTERNAS: 1,4 X 3,2 X 1,8 M, VOLUME ÚTIL: 6272 L (PARA 32 CONTRIBUINTES). AF_12/2020</t>
  </si>
  <si>
    <t>9.100,12</t>
  </si>
  <si>
    <t>TANQUE SÉPTICO RETANGULAR, EM ALVENARIA COM TIJOLOS CERÂMICOS MACIÇOS, DIMENSÕES INTERNAS: 1,6 X 4,4 X 1,8 M, VOLUME ÚTIL: 9856 L (PARA 68 CONTRIBUINTES). AF_12/2020</t>
  </si>
  <si>
    <t>12.128,23</t>
  </si>
  <si>
    <t>TANQUE SÉPTICO RETANGULAR, EM ALVENARIA COM TIJOLOS CERÂMICOS MACIÇOS, DIMENSÕES INTERNAS: 1,6 X 4,8 X 2,0 M, VOLUME ÚTIL: 12288 L (PARA 86 CONTRIBUINTES). AF_12/2020</t>
  </si>
  <si>
    <t>13.945,40</t>
  </si>
  <si>
    <t>112,16</t>
  </si>
  <si>
    <t>TANQUE SÉPTICO RETANGULAR, EM ALVENARIA COM TIJOLOS CERÂMICOS MACIÇOS, DIMENSÕES INTERNAS: 1,6 X 4,6 X 2,4 M, VOLUME ÚTIL: 14720 L (PARA 105 CONTRIBUINTES). AF_12/2020</t>
  </si>
  <si>
    <t>15.415,48</t>
  </si>
  <si>
    <t>FILTRO ANAERÓBIO RETANGULAR, EM ALVENARIA COM TIJOLOS CERÂMICOS MACIÇOS, DIMENSÕES INTERNAS: 0,8 X 1,2 X 1,67 M, VOLUME ÚTIL: 1152 L (PARA 5 CONTRIBUINTES). AF_12/2020</t>
  </si>
  <si>
    <t>3.973,73</t>
  </si>
  <si>
    <t>FILTRO ANAERÓBIO RETANGULAR, EM ALVENARIA COM TIJOLOS CERÂMICOS MACIÇOS, DIMENSÕES INTERNAS: 1,2 X 1,8 X 1,67 M, VOLUME ÚTIL: 2592 L (PARA 13 CONTRIBUINTES). AF_12/2020</t>
  </si>
  <si>
    <t>6.119,76</t>
  </si>
  <si>
    <t>FILTRO ANAERÓBIO RETANGULAR, EM ALVENARIA COM TIJOLOS CERÂMICOS MACIÇOS, DIMENSÕES INTERNAS: 1,4 X 3,0 X 1,67 M, VOLUME ÚTIL: 5040 L (PARA 32 CONTRIBUINTES). AF_12/2020</t>
  </si>
  <si>
    <t>9.376,03</t>
  </si>
  <si>
    <t>FILTRO ANAERÓBIO RETANGULAR, EM ALVENARIA COM TIJOLOS CERÂMICOS MACIÇOS, DIMENSÕES INTERNAS: 1,4 X 4,2 X 1,67 M, VOLUME ÚTIL: 7056 L (PARA 67 CONTRIBUINTES). AF_12/2020</t>
  </si>
  <si>
    <t>12.127,70</t>
  </si>
  <si>
    <t>FILTRO ANAERÓBIO RETANGULAR, EM ALVENARIA COM TIJOLOS CERÂMICOS MACIÇOS, DIMENSÕES INTERNAS: 1,6 X 4,6 X 1,67 M, VOLUME ÚTIL: 8832 L (PARA 84 CONTRIBUINTES). AF_12/2020</t>
  </si>
  <si>
    <t>13.897,26</t>
  </si>
  <si>
    <t>FILTRO ANAERÓBIO RETANGULAR, EM ALVENARIA COM TIJOLOS CERÂMICOS MACIÇOS, DIMENSÕES INTERNAS: 1,6 X 5,6 X 1,67 M, VOLUME ÚTIL: 10752 L (PARA 103 CONTRIBUINTES). AF_12/2020</t>
  </si>
  <si>
    <t>16.316,52</t>
  </si>
  <si>
    <t>SUMIDOURO RETANGULAR, EM ALVENARIA COM TIJOLOS CERÂMICOS MACIÇOS, DIMENSÕES INTERNAS: 0,8 X 1,4 X 3,0 M, ÁREA DE INFILTRAÇÃO: 13,2 M² (PARA 5 CONTRIBUINTES). AF_12/2020</t>
  </si>
  <si>
    <t>4.336,95</t>
  </si>
  <si>
    <t>SUMIDOURO RETANGULAR, EM ALVENARIA COM TIJOLOS CERÂMICOS MACIÇOS, DIMENSÕES INTERNAS: 1,0 X 3,0 X 3,0 M, ÁREA DE INFILTRAÇÃO: 25 M² (PARA 10 CONTRIBUINTES). AF_12/2020</t>
  </si>
  <si>
    <t>7.549,42</t>
  </si>
  <si>
    <t>91,85</t>
  </si>
  <si>
    <t>SUMIDOURO RETANGULAR, EM ALVENARIA COM TIJOLOS CERÂMICOS MACIÇOS, DIMENSÕES INTERNAS: 1,6 X 3,4 X 3,0 M, ÁREA DE INFILTRAÇÃO: 32,9 M² (PARA 13 CONTRIBUINTES). AF_12/2020</t>
  </si>
  <si>
    <t>9.620,57</t>
  </si>
  <si>
    <t>SUMIDOURO RETANGULAR, EM ALVENARIA COM TIJOLOS CERÂMICOS MACIÇOS, DIMENSÕES INTERNAS: 1,6 X 5,8 X 3,0 M, ÁREA DE INFILTRAÇÃO: 50 M² (PARA 20 CONTRIBUINTES). AF_12/2020</t>
  </si>
  <si>
    <t>14.184,75</t>
  </si>
  <si>
    <t>3.780,82</t>
  </si>
  <si>
    <t>TANQUE SÉPTICO RETANGULAR, EM ALVENARIA COM BLOCOS DE CONCRETO, DIMENSÕES INTERNAS: 1,0 X 2,0 X 1,4 M, VOLUME ÚTIL: 2000 L (PARA 5 CONTRIBUINTES). AF_12/2020</t>
  </si>
  <si>
    <t>3.291,55</t>
  </si>
  <si>
    <t>TANQUE SÉPTICO RETANGULAR, EM ALVENARIA COM BLOCOS DE CONCRETO, DIMENSÕES INTERNAS: 1,2 X 2,4 X 1,6 M, VOLUME ÚTIL: 3456 L (PARA 13 CONTRIBUINTES). AF_12/2020</t>
  </si>
  <si>
    <t>4.336,64</t>
  </si>
  <si>
    <t>TANQUE SÉPTICO RETANGULAR, EM ALVENARIA COM BLOCOS DE CONCRETO, DIMENSÕES INTERNAS: 1,4 X 3,2 X 1,8 M, VOLUME ÚTIL: 6272 L (PARA 32 CONTRIBUINTES). AF_12/2020</t>
  </si>
  <si>
    <t>6.072,23</t>
  </si>
  <si>
    <t>TANQUE SÉPTICO RETANGULAR, EM ALVENARIA COM BLOCOS DE CONCRETO, DIMENSÕES INTERNAS: 1,6 X 4,4 X 1,8 M, VOLUME ÚTIL: 9856 L (PARA 68 CONTRIBUINTES). AF_12/2020</t>
  </si>
  <si>
    <t>8.216,72</t>
  </si>
  <si>
    <t>TANQUE SÉPTICO RETANGULAR, EM ALVENARIA COM BLOCOS DE CONCRETO, DIMENSÕES INTERNAS: 1,6 X 4,8 X 2,0 M, VOLUME ÚTIL: 12288 L (PARA 86 CONTRIBUINTES). AF_12/2020</t>
  </si>
  <si>
    <t>9.278,34</t>
  </si>
  <si>
    <t>TANQUE SÉPTICO RETANGULAR, EM ALVENARIA COM BLOCOS DE CONCRETO, DIMENSÕES INTERNAS: 1,6 X 4,6 X 2,4 M, VOLUME ÚTIL: 14720 L (PARA 105 CONTRIBUINTES). AF_12/2020</t>
  </si>
  <si>
    <t>9.916,00</t>
  </si>
  <si>
    <t>FILTRO ANAERÓBIO RETANGULAR, EM ALVENARIA COM BLOCOS DE CONCRETO, DIMENSÕES INTERNAS: 0,8 X 1,2 X 1,67 M, VOLUME ÚTIL: 1152 L (PARA 5 CONTRIBUINTES). AF_12/2020</t>
  </si>
  <si>
    <t>2.817,97</t>
  </si>
  <si>
    <t>FILTRO ANAERÓBIO RETANGULAR, EM ALVENARIA COM BLOCOS DE CONCRETO, DIMENSÕES INTERNAS: 1,2 X 1,8 X 1,67 M, VOLUME ÚTIL: 2592 L (PARA 13 CONTRIBUINTES). AF_12/2020</t>
  </si>
  <si>
    <t>4.424,81</t>
  </si>
  <si>
    <t>FILTRO ANAERÓBIO RETANGULAR, EM ALVENARIA COM BLOCOS DE CONCRETO, DIMENSÕES INTERNAS: 1,4 X 3,0 X 1,67 M, VOLUME ÚTIL: 5040 L (PARA 32 CONTRIBUINTES). AF_12/2020</t>
  </si>
  <si>
    <t>6.915,29</t>
  </si>
  <si>
    <t>73,62</t>
  </si>
  <si>
    <t>FILTRO ANAERÓBIO RETANGULAR, EM ALVENARIA COM BLOCOS DE CONCRETO, DIMENSÕES INTERNAS: 1,4 X 4,2 X 1,67 M, VOLUME ÚTIL: 7056 L (PARA 67 CONTRIBUINTES). AF_12/2020</t>
  </si>
  <si>
    <t>8.925,70</t>
  </si>
  <si>
    <t>FILTRO ANAERÓBIO RETANGULAR, EM ALVENARIA COM BLOCOS DE CONCRETO, DIMENSÕES INTERNAS: 1,6 X 4,6 X 1,67 M, VOLUME ÚTIL: 8832 L (PARA 84 CONTRIBUINTES). AF_12/2020</t>
  </si>
  <si>
    <t>10.452,55</t>
  </si>
  <si>
    <t>FILTRO ANAERÓBIO RETANGULAR, EM ALVENARIA COM BLOCOS DE CONCRETO, DIMENSÕES INTERNAS: 1,6 X 5,6 X 1,67 M, VOLUME ÚTIL: 10752 L (PARA 103 CONTRIBUINTES). AF_12/2020</t>
  </si>
  <si>
    <t>12.326,33</t>
  </si>
  <si>
    <t>SUMIDOURO RETANGULAR, EM ALVENARIA COM BLOCOS DE CONCRETO, DIMENSÕES INTERNAS: 0,8 X 1,4 X 3,0 M, ÁREA DE INFILTRAÇÃO: 13,2 M² (PARA 5 CONTRIBUINTES). AF_12/2020</t>
  </si>
  <si>
    <t>2.332,73</t>
  </si>
  <si>
    <t>SUMIDOURO RETANGULAR, EM ALVENARIA COM BLOCOS DE CONCRETO, DIMENSÕES INTERNAS: 1,0 X 3,0 X 3,0 M, ÁREA DE INFILTRAÇÃO: 25 M² (PARA 10 CONTRIBUINTES). AF_12/2020</t>
  </si>
  <si>
    <t>3.966,67</t>
  </si>
  <si>
    <t>SUMIDOURO RETANGULAR, EM ALVENARIA COM BLOCOS DE CONCRETO, DIMENSÕES INTERNAS: 1,6 X 3,4 X 3,0 M, ÁREA DE INFILTRAÇÃO: 32,9 M² (PARA 13 CONTRIBUINTES). . AF_12/2020</t>
  </si>
  <si>
    <t>5.160,79</t>
  </si>
  <si>
    <t>SUMIDOURO RETANGULAR, EM ALVENARIA COM BLOCOS DE CONCRETO, DIMENSÕES INTERNAS: 1,6 X 5,8 X 3,0 M, ÁREA DE INFILTRAÇÃO: 50 M² (PARA 20 CONTRIBUINTES). . AF_12/2020</t>
  </si>
  <si>
    <t>7.601,64</t>
  </si>
  <si>
    <t>CAIXA DE GORDURA ESPECIAL (CAPACIDADE: 312 L - PARA ATÉ 146 PESSOAS SERVIDAS NO PICO), RETANGULAR, EM ALVENARIA COM BLOCOS DE CONCRETO, DIMENSÕES INTERNAS = 0,4X1,2 M, ALTURA INTERNA = 1 M. AF_12/2020</t>
  </si>
  <si>
    <t>634,57</t>
  </si>
  <si>
    <t>CAIXA DE GORDURA PEQUENA (CAPACIDADE: 19 L), CIRCULAR, EM PVC, DIÂMETRO INTERNO= 0,3 M. AF_12/2020</t>
  </si>
  <si>
    <t>385,89</t>
  </si>
  <si>
    <t>CAIXA DE INSPEÇÃO PARA ATERRAMENTO, CIRCULAR, EM POLIETILENO, DIÂMETRO INTERNO = 0,3 M. AF_12/2020</t>
  </si>
  <si>
    <t>50,52</t>
  </si>
  <si>
    <t>TIL (TUBO DE INSPEÇÃO E LIMPEZA) CONDOMINIAL PARA ESGOTO, EM PVC, DN 100 X 100 MM. AF_12/2020</t>
  </si>
  <si>
    <t>111,39</t>
  </si>
  <si>
    <t>TAMPA CIRCULAR PARA ESGOTO E DRENAGEM, EM CONCRETO PRÉ-MOLDADO, DIÂMETRO INTERNO = 0,6 M. AF_12/2020</t>
  </si>
  <si>
    <t>100,31</t>
  </si>
  <si>
    <t>PONTO DE CONSUMO TERMINAL DE ÁGUA QUENTE (SUBRAMAL) COM TUBULAÇÃO DE CPVC, DN 22 MM, INSTALADO EM RAMAL DE ÁGUA, INCLUSOS RASGO E CHUMBAMENTO EM ALVENARIA. AF_12/2014</t>
  </si>
  <si>
    <t>193,76</t>
  </si>
  <si>
    <t>78,95</t>
  </si>
  <si>
    <t>REGISTRO DE PRESSÃO BRUTO, LATÃO, ROSCÁVEL, 1/2" - FORNECIMENTO E INSTALAÇÃO. AF_08/2021</t>
  </si>
  <si>
    <t>REGISTRO DE PRESSÃO BRUTO, LATÃO,  ROSCÁVEL, 3/4'' - FORNECIMENTO E INSTALAÇÃO. AF_08/2021</t>
  </si>
  <si>
    <t>REGISTRO DE GAVETA BRUTO, LATÃO, ROSCÁVEL, 1/2" - FORNECIMENTO E INSTALAÇÃO. AF_08/2021</t>
  </si>
  <si>
    <t>REGISTRO DE GAVETA BRUTO, LATÃO, ROSCÁVEL, 3/4" - FORNECIMENTO E INSTALAÇÃO. AF_08/2021</t>
  </si>
  <si>
    <t>MISTURADOR MONOCOMANDO PARA CHUVEIRO, BASE BRUTA E ACABAMENTO CROMADO - FORNECIMENTO E INSTALAÇÃO. AF_08/2021</t>
  </si>
  <si>
    <t>406,93</t>
  </si>
  <si>
    <t>KIT DE REGISTRO DE PRESSÃO BRUTO DE LATÃO ½", INCLUSIVE CONEXÕES,  ROSCÁVEL, INSTALADO EM RAMAL DE ÁGUA FRIA - FORNECIMENTO E INSTALAÇÃO. AF_12/2014</t>
  </si>
  <si>
    <t>KIT DE REGISTRO DE GAVETA BRUTO DE LATÃO ½", INCLUSIVE CONEXÕES, ROSCÁVEL, INSTALADO EM RAMAL DE ÁGUA FRIA - FORNECIMENTO E INSTALAÇÃO. AF_12/2014</t>
  </si>
  <si>
    <t>KIT DE MISTURADOR BASE BRUTA DE LATÃO ¾" MONOCOMANDO PARA CHUVEIRO, INCLUSIVE CONEXÕES, INSTALADO EM RAMAL DE ÁGUA - FORNECIMENTO E INSTALAÇÃO. AF_12/2014</t>
  </si>
  <si>
    <t>626,43</t>
  </si>
  <si>
    <t>KIT DE TÊ MISTURADOR EM CPVC ¾" COM DUPLO COMANDO PARA CHUVEIRO, INCLUSIVE CONEXÕES, INSTALADO EM RAMAL DE ÁGUA - FORNECIMENTO E INSTALAÇÃO. AF_12/2014</t>
  </si>
  <si>
    <t>270,12</t>
  </si>
  <si>
    <t>REGISTRO DE PRESSÃO BRUTO, LATÃO, ROSCÁVEL, 1/2", COM ACABAMENTO E CANOPLA CROMADOS - FORNECIMENTO E INSTALAÇÃO. AF_08/2021</t>
  </si>
  <si>
    <t>REGISTRO DE PRESSÃO BRUTO, LATÃO, ROSCÁVEL, 3/4", COM ACABAMENTO E CANOPLA CROMADOS - FORNECIMENTO E INSTALAÇÃO. AF_08/2021</t>
  </si>
  <si>
    <t>42,53</t>
  </si>
  <si>
    <t>REGISTRO DE GAVETA BRUTO, LATÃO, ROSCÁVEL, 1/2", COM ACABAMENTO E CANOPLA CROMADOS - FORNECIMENTO E INSTALAÇÃO. AF_08/2021</t>
  </si>
  <si>
    <t>39,17</t>
  </si>
  <si>
    <t>REGISTRO DE GAVETA BRUTO, LATÃO, ROSCÁVEL, 3/4", COM ACABAMENTO E CANOPLA CROMADOS - FORNECIMENTO E INSTALAÇÃO. AF_08/2021</t>
  </si>
  <si>
    <t>44,67</t>
  </si>
  <si>
    <t>REGISTRO DE ESFERA, PVC, ROSCÁVEL, COM VOLANTE, 3/4" - FORNECIMENTO E INSTALAÇÃO. AF_08/2021</t>
  </si>
  <si>
    <t>REGISTRO DE ESFERA, PVC, SOLDÁVEL, COM VOLANTE, DN  50 MM - FORNECIMENTO E INSTALAÇÃO. AF_08/2021</t>
  </si>
  <si>
    <t>REGISTRO DE ESFERA, PVC, SOLDÁVEL, COM VOLANTE, DN  60 MM - FORNECIMENTO E INSTALAÇÃO. AF_08/2021</t>
  </si>
  <si>
    <t>59,92</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</si>
  <si>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</si>
  <si>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</si>
  <si>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</si>
  <si>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</si>
  <si>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</si>
  <si>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135,60</t>
  </si>
  <si>
    <t>REGISTRO DE GAVETA BRUTO, LATÃO, ROSCÁVEL, 3" - FORNECIMENTO E INSTALAÇÃO. AF_08/2021</t>
  </si>
  <si>
    <t>164,76</t>
  </si>
  <si>
    <t>REGISTRO DE GAVETA BRUTO, LATÃO, ROSCÁVEL, 4" - FORNECIMENTO E INSTALAÇÃO. AF_08/2021</t>
  </si>
  <si>
    <t>REGISTRO DE GAVETA BRUTO, LATÃO, ROSCÁVEL, 1", COM ACABAMENTO E CANOPLA CROMADOS - FORNECIMENTO E INSTALAÇÃO. AF_08/2021</t>
  </si>
  <si>
    <t>54,33</t>
  </si>
  <si>
    <t>48,01</t>
  </si>
  <si>
    <t>REGISTRO DE GAVETA BRUTO, LATÃO, ROSCÁVEL, 1 1/4", COM ACABAMENTO E CANOPLA CROMADOS - FORNECIMENTO E INSTALAÇÃO. AF_08/2021</t>
  </si>
  <si>
    <t>74,03</t>
  </si>
  <si>
    <t>REGISTRO DE GAVETA BRUTO, LATÃO, ROSCÁVEL, 1 1/2", COM ACABAMENTO E CANOPLA CROMADOS - FORNECIMENTO E INSTALAÇÃO. AF_08/2021</t>
  </si>
  <si>
    <t>TORNEIRA DE BOIA PARA CAIXA D'ÁGUA, ROSCÁVEL, 1/2" - FORNECIMENTO E INSTALAÇÃO. AF_08/2021</t>
  </si>
  <si>
    <t>39,60</t>
  </si>
  <si>
    <t>TORNEIRA DE BOIA PARA CAIXA D'ÁGUA, ROSCÁVEL, 1" - FORNECIMENTO E INSTALAÇÃO. AF_08/2021</t>
  </si>
  <si>
    <t>94,73</t>
  </si>
  <si>
    <t>TORNEIRA DE BOIA PARA CAIXA D'ÁGUA, ROSCÁVEL, 1 1/4" - FORNECIMENTO E INSTALAÇÃO. AF_08/2021</t>
  </si>
  <si>
    <t>158,58</t>
  </si>
  <si>
    <t>TORNEIRA DE BOIA PARA CAIXA D'ÁGUA, ROSCÁVEL, 1 1/2" - FORNECIMENTO E INSTALAÇÃO. AF_08/2021</t>
  </si>
  <si>
    <t>194,19</t>
  </si>
  <si>
    <t>TORNEIRA DE BOIA PARA CAIXA D'ÁGUA, ROSCÁVEL, 2" - FORNECIMENTO E INSTALAÇÃO. AF_08/2021</t>
  </si>
  <si>
    <t>249,26</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</si>
  <si>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</si>
  <si>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</si>
  <si>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</si>
  <si>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</si>
  <si>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57,45</t>
  </si>
  <si>
    <t>VÁLVULA DE ESFERA BRUTA, BRONZE, ROSCÁVEL, 1 1/2'' - FORNECIMENTO E INSTALAÇÃO. AF_08/2021</t>
  </si>
  <si>
    <t>VÁLVULA DE ESFERA BRUTA, BRONZE, ROSCÁVEL, 2'' - FORNECIMENTO E INSTALAÇÃO. AF_08/2021</t>
  </si>
  <si>
    <t>105,55</t>
  </si>
  <si>
    <t>VÁLVULA DE RETENÇÃO HORIZONTAL, DE BRONZE, ROSCÁVEL, 3/4" - FORNECIMENTO E INSTALAÇÃO. AF_08/2021</t>
  </si>
  <si>
    <t>97,46</t>
  </si>
  <si>
    <t>VÁLVULA DE RETENÇÃO HORIZONTAL, DE BRONZE, ROSCÁVEL, 1" - FORNECIMENTO E INSTALAÇÃO. AF_08/2021</t>
  </si>
  <si>
    <t>132,42</t>
  </si>
  <si>
    <t>VÁLVULA DE RETENÇÃO HORIZONTAL, DE BRONZE, ROSCÁVEL, 1 1/4" - FORNECIMENTO E INSTALAÇÃO. AF_08/2021</t>
  </si>
  <si>
    <t>197,54</t>
  </si>
  <si>
    <t>VÁLVULA DE RETENÇÃO HORIZONTAL, DE BRONZE, ROSCÁVEL, 1 1/2"  - FORNECIMENTO E INSTALAÇÃO. AF_08/2021</t>
  </si>
  <si>
    <t>VÁLVULA DE RETENÇÃO HORIZONTAL, DE BRONZE, ROSCÁVEL, 2"  - FORNECIMENTO E INSTALAÇÃO. AF_08/2021</t>
  </si>
  <si>
    <t>310,01</t>
  </si>
  <si>
    <t>VÁLVULA DE RETENÇÃO HORIZONTAL, DE BRONZE, ROSCÁVEL, 2 1/2" - FORNECIMENTO E INSTALAÇÃO. AF_08/2021</t>
  </si>
  <si>
    <t>442,26</t>
  </si>
  <si>
    <t>VÁLVULA DE RETENÇÃO HORIZONTAL, DE BRONZE, ROSCÁVEL, 3" - FORNECIMENTO E INSTALAÇÃO. AF_08/2021</t>
  </si>
  <si>
    <t>608,93</t>
  </si>
  <si>
    <t>VÁLVULA DE RETENÇÃO HORIZONTAL, DE BRONZE, ROSCÁVEL, 4" - FORNECIMENTO E INSTALAÇÃO. AF_08/2021</t>
  </si>
  <si>
    <t>939,28</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</si>
  <si>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</si>
  <si>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</si>
  <si>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</si>
  <si>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</si>
  <si>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105,20</t>
  </si>
  <si>
    <t>VÁLVULA DE RETENÇÃO VERTICAL, DE BRONZE, ROSCÁVEL, 1 1/2" - FORNECIMENTO E INSTALAÇÃO. AF_08/2021</t>
  </si>
  <si>
    <t>VÁLVULA DE RETENÇÃO VERTICAL, DE BRONZE, ROSCÁVEL, 2" - FORNECIMENTO E INSTALAÇÃO. AF_08/2021</t>
  </si>
  <si>
    <t>176,56</t>
  </si>
  <si>
    <t>VÁLVULA DE RETENÇÃO VERTICAL, DE BRONZE, ROSCÁVEL, 3" - FORNECIMENTO E INSTALAÇÃO. AF_08/2021</t>
  </si>
  <si>
    <t>VÁLVULA DE RETENÇÃO VERTICAL, DE BRONZE, ROSCÁVEL, 4" - FORNECIMENTO E INSTALAÇÃO. AF_08/2021</t>
  </si>
  <si>
    <t>652,00</t>
  </si>
  <si>
    <t>VÁLVULA DE DESCARGA METÁLICA, BASE 1 1/2", ACABAMENTO METALICO CROMADO - FORNECIMENTO E INSTALAÇÃO. AF_08/2021</t>
  </si>
  <si>
    <t>174,14</t>
  </si>
  <si>
    <t>VÁLVULA DE RETENÇÃO HORIZONTAL, DE BRONZE, ROSCÁVEL, 1/2" - FORNECIMENTO E INSTALAÇÃO. AF_08/2021</t>
  </si>
  <si>
    <t>VÁLVULA DE RETENÇÃO VERTICAL, DE BRONZE, ROSCÁVEL, 2 1/2" - FORNECIMENTO E INSTALAÇÃO. AF_08/2021</t>
  </si>
  <si>
    <t>279,96</t>
  </si>
  <si>
    <t>VÁLVULA DE RETENÇÃO, DE BRONZE, PÉ COM CRIVOS, ROSCÁVEL, 3/4" - FORNECIMENTO E INSTALAÇÃO. AF_08/2021</t>
  </si>
  <si>
    <t>VÁLVULA DE RETENÇÃO, DE BRONZE, PÉ COM CRIVOS, ROSCÁVEL, 1" - FORNECIMENTO E INSTALAÇÃO. AF_08/2021</t>
  </si>
  <si>
    <t>67,36</t>
  </si>
  <si>
    <t>VÁLVULA DE RETENÇÃO, DE BRONZE, PÉ COM CRIVOS, ROSCÁVEL, 1 1/4" - FORNECIMENTO E INSTALAÇÃO. AF_08/2021</t>
  </si>
  <si>
    <t>106,36</t>
  </si>
  <si>
    <t>VÁLVULA DE RETENÇÃO, DE BRONZE, PÉ COM CRIVOS, ROSCÁVEL, 1 1/2" - FORNECIMENTO E INSTALAÇÃO. AF_08/2021</t>
  </si>
  <si>
    <t>VÁLVULA DE RETENÇÃO, DE BRONZE, PÉ COM CRIVOS, ROSCÁVEL, 2" - FORNECIMENTO E INSTALAÇÃO. AF_08/2021</t>
  </si>
  <si>
    <t>172,12</t>
  </si>
  <si>
    <t>VÁLVULA DE RETENÇÃO, DE BRONZE, PÉ COM CRIVOS, ROSCÁVEL, 2 1/2" - FORNECIMENTO E INSTALAÇÃO. AF_08/2021</t>
  </si>
  <si>
    <t>305,08</t>
  </si>
  <si>
    <t>VÁLVULA DE RETENÇÃO, DE BRONZE, PÉ COM CRIVOS, ROSCÁVEL, 3" - FORNECIMENTO E INSTALAÇÃO. AF_08/2021</t>
  </si>
  <si>
    <t>417,34</t>
  </si>
  <si>
    <t>VÁLVULA DE RETENÇÃO, DE BRONZE, PÉ COM CRIVOS, ROSCÁVEL, 4" - FORNECIMENTO E INSTALAÇÃO. AF_08/2021</t>
  </si>
  <si>
    <t>730,01</t>
  </si>
  <si>
    <t>VÁLVULA DE DESCARGA METÁLICA, BASE 1 1/4", ACABAMENTO METALICO CROMADO - FORNECIMENTO E INSTALAÇÃO. AF_08/2021</t>
  </si>
  <si>
    <t>142,74</t>
  </si>
  <si>
    <t>REGISTRO OU VÁLVULA GLOBO ANGULAR EM LATÃO, PARA HIDRANTES EM INSTALAÇÃO PREDIAL DE INCÊNDIO, 45 GRAUS, 2 1/2" - FORNECIMENTO E INSTALAÇÃO. AF_08/2021</t>
  </si>
  <si>
    <t>181,19</t>
  </si>
  <si>
    <t>REGISTRO OU REGULADOR DE GÁS DE COZINHA - FORNECIMENTO E INSTALAÇÃO. AF_08/2021</t>
  </si>
  <si>
    <t>REGISTRO DE ESFERA, PVC, ROSCÁVEL, COM VOLANTE, 1/2" - FORNECIMENTO E INSTALAÇÃO. AF_08/2021</t>
  </si>
  <si>
    <t>REGISTRO DE ESFERA, PVC, ROSCÁVEL, COM VOLANTE, 1" - FORNECIMENTO E INSTALAÇÃO. AF_08/2021</t>
  </si>
  <si>
    <t>23,91</t>
  </si>
  <si>
    <t>REGISTRO DE ESFERA, PVC, ROSCÁVEL, COM VOLANTE, 1 1/4" - FORNECIMENTO E INSTALAÇÃO. AF_08/2021</t>
  </si>
  <si>
    <t>REGISTRO DE ESFERA, PVC, ROSCÁVEL, COM VOLANTE, 1 1/2" - FORNECIMENTO E INSTALAÇÃO. AF_08/2021</t>
  </si>
  <si>
    <t>REGISTRO DE ESFERA, PVC, ROSCÁVEL, COM VOLANTE, 2"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</si>
  <si>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</si>
  <si>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</si>
  <si>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</si>
  <si>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</si>
  <si>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PRESSÃO, PVC, ROSCÁVEL, VOLANTE SIMPLES, 1/2" - FORNECIMENTO E INSTALAÇÃO. AF_08/2021</t>
  </si>
  <si>
    <t>REGISTRO DE PRESSÃO, PVC, ROSCÁVEL, VOLANTE SIMPLES, 3/4" - FORNECIMENTO E INSTALAÇÃO. AF_08/2021</t>
  </si>
  <si>
    <t>REGISTRO DE ESFERA, PVC, SOLDÁVEL, COM VOLANTE, DN  20 MM - FORNECIMENTO E INSTALAÇÃO. AF_08/2021</t>
  </si>
  <si>
    <t>REGISTRO DE PRESSÃO, PVC, SOLDÁVEL, VOLANTE SIMPLES, DN  20 MM - FORNECIMENTO E INSTALAÇÃO. AF_08/2021</t>
  </si>
  <si>
    <t>REGISTRO DE PRESSÃO, PVC, SOLDÁVEL, VOLANTE SIMPLES, DN  25 MM - FORNECIMENTO E INSTALAÇÃO. AF_08/2021</t>
  </si>
  <si>
    <t>SUBSTITUIÇÃO DE REGISTRO OU VÁLVULA, ROSCÁVEL, DN  20 MM. AF_08/2021</t>
  </si>
  <si>
    <t>SUBSTITUIÇÃO DE REGISTRO OU VÁLVULA, ROSCÁVEL, DN  25 MM. AF_08/2021</t>
  </si>
  <si>
    <t>SUBSTITUIÇÃO DE REGISTRO OU VÁLVULA, ROSCÁVEL, DN  32 MM. AF_08/2021</t>
  </si>
  <si>
    <t>KIT CAVALETE PARA MEDIÇÃO DE ÁGUA - ENTRADA PRINCIPAL, EM PVC SOLDÁVEL DN 20 (½")   FORNECIMENTO E INSTALAÇÃO (EXCLUSIVE HIDRÔMETRO). AF_11/2016</t>
  </si>
  <si>
    <t>139,64</t>
  </si>
  <si>
    <t>KIT CAVALETE PARA MEDIÇÃO DE ÁGUA - ENTRADA PRINCIPAL, EM PVC SOLDÁVEL DN 25 (¾")   FORNECIMENTO E INSTALAÇÃO (EXCLUSIVE HIDRÔMETRO). AF_11/2016</t>
  </si>
  <si>
    <t>149,36</t>
  </si>
  <si>
    <t>KIT CAVALETE PARA MEDIÇÃO DE ÁGUA - ENTRADA PRINCIPAL, EM AÇO GALVANIZADO DN 25 (1 )   FORNECIMENTO E INSTALAÇÃO (EXCLUSIVE HIDRÔMETRO). AF_11/2016</t>
  </si>
  <si>
    <t>266,87</t>
  </si>
  <si>
    <t>KIT CAVALETE PARA MEDIÇÃO DE ÁGUA - ENTRADA PRINCIPAL, EM AÇO GALVANIZADO DN 32 (1 ¼)  FORNECIMENTO E INSTALAÇÃO (EXCLUSIVE HIDRÔMETRO). AF_11/2016</t>
  </si>
  <si>
    <t>407,99</t>
  </si>
  <si>
    <t>KIT CAVALETE PARA MEDIÇÃO DE ÁGUA - ENTRADA PRINCIPAL, EM AÇO GALVANIZADO DN 40 (1 ½)  FORNECIMENTO E INSTALAÇÃO (EXCLUSIVE HIDRÔMETRO). AF_11/2016</t>
  </si>
  <si>
    <t>495,55</t>
  </si>
  <si>
    <t>KIT CAVALETE PARA MEDIÇÃO DE ÁGUA - ENTRADA PRINCIPAL, EM AÇO GALVANIZADO DN 50 (2)  FORNECIMENTO E INSTALAÇÃO (EXCLUSIVE HIDRÔMETRO). AF_11/2016</t>
  </si>
  <si>
    <t>646,26</t>
  </si>
  <si>
    <t>KIT CAVALETE PARA MEDIÇÃO DE ÁGUA - ENTRADA INDIVIDUALIZADA, EM PVC DN 25 (¾), PARA 2 MEDIDORES  FORNECIMENTO E INSTALAÇÃO (EXCLUSIVE HIDRÔMETRO). AF_11/2016</t>
  </si>
  <si>
    <t>223,45</t>
  </si>
  <si>
    <t>KIT CAVALETE PARA MEDIÇÃO DE ÁGUA - ENTRADA INDIVIDUALIZADA, EM PVC DN 25 (¾), PARA 3 MEDIDORES  FORNECIMENTO E INSTALAÇÃO (EXCLUSIVE HIDRÔMETRO). AF_11/2016</t>
  </si>
  <si>
    <t>329,57</t>
  </si>
  <si>
    <t>KIT CAVALETE PARA MEDIÇÃO DE ÁGUA - ENTRADA INDIVIDUALIZADA, EM PVC DN 25 (¾), PARA 4 MEDIDORES  FORNECIMENTO E INSTALAÇÃO (EXCLUSIVE HIDRÔMETRO). AF_11/2016</t>
  </si>
  <si>
    <t>430,71</t>
  </si>
  <si>
    <t>164,34</t>
  </si>
  <si>
    <t>KIT CAVALETE PARA MEDIÇÃO DE ÁGUA - ENTRADA INDIVIDUALIZADA, EM PVC DN 32 (1), PARA 2 MEDIDORES  FORNECIMENTO E INSTALAÇÃO (EXCLUSIVE HIDRÔMETRO). AF_11/2016</t>
  </si>
  <si>
    <t>298,77</t>
  </si>
  <si>
    <t>KIT CAVALETE PARA MEDIÇÃO DE ÁGUA - ENTRADA INDIVIDUALIZADA, EM PVC DN 32 (1), PARA 3 MEDIDORES  FORNECIMENTO E INSTALAÇÃO (EXCLUSIVE HIDRÔMETRO). AF_11/2016</t>
  </si>
  <si>
    <t>444,88</t>
  </si>
  <si>
    <t>KIT CAVALETE PARA MEDIÇÃO DE ÁGUA - ENTRADA INDIVIDUALIZADA, EM PVC DN 32 (1), PARA 4 MEDIDORES  FORNECIMENTO E INSTALAÇÃO (EXCLUSIVE HIDRÔMETRO). AF_11/2016</t>
  </si>
  <si>
    <t>582,61</t>
  </si>
  <si>
    <t>42,75</t>
  </si>
  <si>
    <t>HIDRÔMETRO DN 20 (½), 1,5 M³/H  FORNECIMENTO E INSTALAÇÃO. AF_11/2016</t>
  </si>
  <si>
    <t>108,83</t>
  </si>
  <si>
    <t>HIDRÔMETRO DN 20 (½), 3,0 M³/H  FORNECIMENTO E INSTALAÇÃO. AF_11/2016</t>
  </si>
  <si>
    <t>HIDRÔMETRO DN 25 (¾ ), 5,0 M³/H FORNECIMENTO E INSTALAÇÃO. AF_11/2016</t>
  </si>
  <si>
    <t>141,66</t>
  </si>
  <si>
    <t>CAIXA EM CONCRETO PRÉ-MOLDADO PARA ABRIGO DE HIDRÔMETRO COM DN 20 (½)  FORNECIMENTO E INSTALAÇÃO. AF_11/2016</t>
  </si>
  <si>
    <t>108,60</t>
  </si>
  <si>
    <t>KIT CAVALETE PARA MEDIÇÃO DE ÁGUA - ENTRADA INDIVIDUALIZADA, EM PVC DN 25 (¾), PARA 1 MEDIDOR  FORNECIMENTO E INSTALAÇÃO (EXCLUSIVE HIDRÔMETRO). AF_11/2016</t>
  </si>
  <si>
    <t>126,22</t>
  </si>
  <si>
    <t>FURO EM CONCRETO PARA DIÂMETROS MAIORES QUE 40 MM E MENORES OU IGUAIS A 75 MM. AF_05/2015</t>
  </si>
  <si>
    <t>62,80</t>
  </si>
  <si>
    <t>45,35</t>
  </si>
  <si>
    <t>FURO EM CONCRETO PARA DIÂMETROS MAIORES QUE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</si>
  <si>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</si>
  <si>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</si>
  <si>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</si>
  <si>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PASSANTE TIPO PEÇA EM POLIESTIRENO PARA ABERTURA PARA PASSAGEM DE 1 TUBO, FIXADO EM LAJE. AF_05/2015</t>
  </si>
  <si>
    <t>PASSANTE TIPO PEÇA EM POLIESTIRENO PARA ABERTURA PARA PASSAGEM DE MAIS DE 1 TUBO, FIXADO EM LAJE. AF_05/2015</t>
  </si>
  <si>
    <t>QUEBRA EM ALVENARIA PARA INSTALAÇÃO DE QUADRO DISTRIBUIÇÃO GRANDE (76X40 CM). AF_05/2015</t>
  </si>
  <si>
    <t>QUEBRA EM ALVENARIA PARA INSTALAÇÃO DE ABRIGO PARA MANGUEIRAS (90X60 CM).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</si>
  <si>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</si>
  <si>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</si>
  <si>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</si>
  <si>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</si>
  <si>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</si>
  <si>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</si>
  <si>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</si>
  <si>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</si>
  <si>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</si>
  <si>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</si>
  <si>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</si>
  <si>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</si>
  <si>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</si>
  <si>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</si>
  <si>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</si>
  <si>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</si>
  <si>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20,99</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</si>
  <si>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</si>
  <si>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</si>
  <si>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</si>
  <si>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</si>
  <si>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</si>
  <si>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</si>
  <si>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19,34</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</si>
  <si>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</si>
  <si>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</si>
  <si>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CHUMBAMENTO PONTUAL DE ABERTURA EM LAJE COM PASSAGEM DE 1 TUBO DE DIAMETRO EQUIVALENTE IGUAL À  50 MM. AF_05/2015</t>
  </si>
  <si>
    <t>CONJUNTO HIDRÁULICO PARA INSTALAÇÃO DE BOMBA EM AÇO ROSCÁVEL, DN SUCÇÃO 65 (2½) E DN RECALQUE 50 (2), PARA EDIFICAÇÃO ENTRE 12 E 18 PAVIMENTOS  FORNECIMENTO E INSTALAÇÃO. AF_06/2016</t>
  </si>
  <si>
    <t>1.999,73</t>
  </si>
  <si>
    <t>CONJUNTO HIDRÁULICO PARA INSTALAÇÃO DE BOMBA EM AÇO ROSCÁVEL, DN SUCÇÃO 50 (2) E DN RECALQUE 40 (1 1/2), PARA EDIFICAÇÃO ENTRE 8 E 12 PAVIMENTOS  FORNECIMENTO E INSTALAÇÃO. AF_06/2016</t>
  </si>
  <si>
    <t>1.398,01</t>
  </si>
  <si>
    <t>CONJUNTO HIDRÁULICO PARA INSTALAÇÃO DE BOMBA EM AÇO ROSCÁVEL, DN SUCÇÃO 40 (1 1/2) E DN RECALQUE 32 (1 1/4), PARA EDIFICAÇÃO ENTRE 4 E 8 PAVIMENTOS  FORNECIMENTO E INSTALAÇÃO. AF_06/2016</t>
  </si>
  <si>
    <t>1.093,27</t>
  </si>
  <si>
    <t>CONJUNTO HIDRÁULICO PARA INSTALAÇÃO DE BOMBA EM AÇO ROSCÁVEL, DN SUCÇÃO 32 (1 1/4) E DN RECALQUE 25 (1), PARA EDIFICAÇÃO ATÉ 4 PAVIMENTOS  FORNECIMENTO E INSTALAÇÃO. AF_06/2016</t>
  </si>
  <si>
    <t>916,05</t>
  </si>
  <si>
    <t>FIXAÇÃO UTILIZANDO PARAFUSO E BUCHA DE NYLON, SOMENTE MÃO DE OBRA. AF_10/2016</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</si>
  <si>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</si>
  <si>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</si>
  <si>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</si>
  <si>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</si>
  <si>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SUPORTE PARA ELETROCALHA LISA OU PERFURADA EM AÇO GALVANIZADO, LARGURA 500 OU 800 MM E ALTURA 50 MM, ESPAÇADO A CADA 1,5 M, EM PERFILADO DE SEÇÃO 38X76 MM, POR METRO DE ELETROCALHA FIXADA. AF_07/2017</t>
  </si>
  <si>
    <t>CAIXA ENTERRADA RETENTORA DE AREIA RETANGULAR, EM ALVENARIA COM BLOCOS DE CONCRETO, DIMENSÕES INTERNAS: 1,00 X 1,00 X 1,20 M, EXCLUINDO TAMPÃO. AF_12/2020</t>
  </si>
  <si>
    <t>1.267,99</t>
  </si>
  <si>
    <t>CAIXA ENTERRADA SEPARADORA DE ÓLEO RETANGULAR, EM ALVENARIA COM BLOCOS DE CONCRETO, DIMENSÕES INTERNAS: 0,6 X 0,6 X 1,00 M, EXCLUINDO TAMPÃO. AF_12/2020</t>
  </si>
  <si>
    <t>769,03</t>
  </si>
  <si>
    <t>CAIXA ENTERRADA SEPARADORA DE ÓLEO RETANGULAR, EM ALVENARIA COM BLOCOS DE CONCRETO, DIMENSÕES INTERNAS: 0,8 X 0,8 X 1,00 M, EXCLUINDO TAMPÃO. AF_12/2020</t>
  </si>
  <si>
    <t>980,85</t>
  </si>
  <si>
    <t>CAIXA ENTERRADA SEPARADORA DE ÓLEO RETANGULAR, EM ALVENARIA COM BLOCOS DE CONCRETO, DIMENSÕES INTERNAS: 1,00 X 1,00 X 1,00 M, EXCLUINDO TAMPÃO. AF_12/2020</t>
  </si>
  <si>
    <t>1.252,99</t>
  </si>
  <si>
    <t>BOMBA CENTRÍFUGA, MONOFÁSICA, 0,5 CV OU 0,49 HP, HM 6 A 20 M, Q 1,2 A 8,3 M3/H - FORNECIMENTO E INSTALAÇÃO. AF_12/2020</t>
  </si>
  <si>
    <t>864,96</t>
  </si>
  <si>
    <t>BOMBA CENTRÍFUGA, MONOFÁSICA, 0,5 CV OU 0,49 HP, HM 6 A 20 M, Q 1,2 A 8,3 M3/H (NÃO INCLUI O FORNECIMENTO DA BOMBA). AF_12/2020</t>
  </si>
  <si>
    <t>BOMBA CENTRÍFUGA, TRIFÁSICA, 1 CV OU 0,99 HP, HM 14 A 40 M, Q 0,6 A 8,4 M3/H - FORNECIMENTO E INSTALAÇÃO. AF_12/2020</t>
  </si>
  <si>
    <t>1.399,18</t>
  </si>
  <si>
    <t>BOMBA CENTRÍFUGA, TRIFÁSICA, 1 CV OU 0,99 HP, HM 14 A 40 M, Q 0,6 A 8,4 M3/H (NÃO INCLUI O FORNECIMENTO DA BOMBA). AF_12/2020</t>
  </si>
  <si>
    <t>BOMBA CENTRÍFUGA, TRIFÁSICA, 1,5 CV OU 1,48 HP, HM 10 A 70 M, Q 1,8 A 5,3 M3/H - FORNECIMENTO E INSTALAÇÃO. AF_12/2020</t>
  </si>
  <si>
    <t>2.454,50</t>
  </si>
  <si>
    <t>BOMBA CENTRÍFUGA, TRIFÁSICA, 1,5 CV OU 1,48 HP, HM 10 A 24 M, Q 6,1 A 21,9 M3/H - FORNECIMENTO E INSTALAÇÃO. AF_12/2020</t>
  </si>
  <si>
    <t>1.496,07</t>
  </si>
  <si>
    <t>BOMBA CENTRÍFUGA, TRIFÁSICA, 1,5 CV OU 1,48 HP (NÃO INCLUI O FORNECIMENTO DA BOMBA). AF_12/2020</t>
  </si>
  <si>
    <t>94,06</t>
  </si>
  <si>
    <t>BOMBA CENTRÍFUGA, TRIFÁSICA, 3 CV OU 2,96 HP, HM 34 A 40 M, Q 8,6 A 14,8 M3/H - FORNECIMENTO E INSTALAÇÃO. AF_12/2020</t>
  </si>
  <si>
    <t>2.052,64</t>
  </si>
  <si>
    <t>BOMBA CENTRÍFUGA, TRIFÁSICA, 3 CV OU 2,96 HP, HM 34 A 40 M, Q 8,6 A 14,8 M3/H (NÃO INCLUI O FORNECIMENTO DA BOMBA). AF_12/2020</t>
  </si>
  <si>
    <t>96,40</t>
  </si>
  <si>
    <t>MOTO BOMBA HORIZONTAL ATÉ 10 CV, HM 75 A 80 M, Q 25,4 A 48 (NÃO INCLUI O FORNECIMENTO DA BOMBA). AF_12/2020</t>
  </si>
  <si>
    <t>120,93</t>
  </si>
  <si>
    <t>BOMBA CENTRÍFUGA, TRIFÁSICA, 10 CV OU 9,86 HP, HM 85 A 140 M, Q 4,2 A 14,9 M3/H - FORNECIMENTO E INSTALAÇÃO. AF_12/2020</t>
  </si>
  <si>
    <t>7.027,29</t>
  </si>
  <si>
    <t>BOMBA CENTRÍFUGA, TRIFÁSICA, 10 CV OU 9,86 HP, HM 85 A 140 M, Q 4,2 A 14,9 M3/H (NÃO INCLUI O FORNECIMENTO DA BOMBA). AF_12/2020</t>
  </si>
  <si>
    <t>127,91</t>
  </si>
  <si>
    <t>INSTALAÇÃO DE QUADRO ELÉTRICO PARA BOMBAS TRIFÁSICAS ATÉ 25 CV (NÃO INCLUI O FORNECIMENTO DO QUADRO). AF_12/2020</t>
  </si>
  <si>
    <t>46,13</t>
  </si>
  <si>
    <t>CHAVE DE BOIA AUTOMÁTICA SUPERIOR/INFERIOR 15A/250V - FORNECIMENTO E INSTALAÇÃO. AF_12/2020</t>
  </si>
  <si>
    <t>68,04</t>
  </si>
  <si>
    <t>MOTO BOMBA HORIZONTAL DE 12,5 A 25 CV, HM 140 M (NÃO INCLUI O FORNECIMENTO DA BOMBA). AF_12/2020</t>
  </si>
  <si>
    <t>139,28</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</si>
  <si>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</si>
  <si>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955,78</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</si>
  <si>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</si>
  <si>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785,47</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</si>
  <si>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</si>
  <si>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615,37</t>
  </si>
  <si>
    <t>11,62</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</si>
  <si>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</si>
  <si>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448,99</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</si>
  <si>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</si>
  <si>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718,04</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</si>
  <si>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AF_02/2021</t>
  </si>
  <si>
    <t>REATERRO MECANIZADO DE VALA COM RETROESCAVADEIRA (CAPACIDADE DA CAÇAMBA DA RETRO: 0,26 M³ / POTÊNCIA: 88 HP), LARGURA ATÉ 0,8 M, PROFUNDIDADE ATÉ 1,5 M, COM SOLO DE 1ª CATEGORIA EM LOCAIS COM BAIXO NÍVEL DE INTERFERÊNCIA. AF_04/2016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</si>
  <si>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</si>
  <si>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598,08</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</si>
  <si>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</si>
  <si>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476,94</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</si>
  <si>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</si>
  <si>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358,11</t>
  </si>
  <si>
    <t>ESCAVAÇÃO MECANIZADA PARA BLOCO DE COROAMENTO OU SAPATA COM RETROESCAVADEIRA (SEM ESCAVAÇÃO PARA COLOCAÇÃO DE FÔRMAS). AF_06/2017</t>
  </si>
  <si>
    <t>70,09</t>
  </si>
  <si>
    <t>ESCAVAÇÃO MECANIZADA PARA BLOCO DE COROAMENTO OU SAPATA COM RETROESCAVADEIRA (INCLUINDO ESCAVAÇÃO PARA COLOCAÇÃO DE FÔRMAS). AF_06/2017</t>
  </si>
  <si>
    <t>31,53</t>
  </si>
  <si>
    <t>ESCAVAÇÃO MANUAL PARA BLOCO DE COROAMENTO OU SAPATA (SEM ESCAVAÇÃO PARA COLOCAÇÃO DE FÔRMAS). AF_06/2017</t>
  </si>
  <si>
    <t>ESCAVAÇÃO MANUAL PARA BLOCO DE COROAMENTO OU SAPATA (INCLUINDO ESCAVAÇÃO PARA COLOCAÇÃO DE FÔRMAS). AF_06/2017</t>
  </si>
  <si>
    <t>21,00</t>
  </si>
  <si>
    <t>ESCAVAÇÃO MECANIZADA PARA VIGA BALDRAME COM MINI-ESCAVADEIRA (SEM ESCAVAÇÃO PARA COLOCAÇÃO DE FÔRMAS). AF_06/2017</t>
  </si>
  <si>
    <t>122,62</t>
  </si>
  <si>
    <t>ESCAVAÇÃO MANUAL DE VALA PARA VIGA BALDRAME (SEM ESCAVAÇÃO PARA COLOCAÇÃO DE FÔRMAS). AF_06/2017</t>
  </si>
  <si>
    <t>201,54</t>
  </si>
  <si>
    <t>ESCAVAÇÃO MANUAL DE VALA PARA VIGA BALDRAME (INCLUINDO ESCAVAÇÃO PARA COLOCAÇÃO DE FÔRMAS). AF_06/2017</t>
  </si>
  <si>
    <t>83,79</t>
  </si>
  <si>
    <t>FABRICAÇÃO, MONTAGEM E DESMONTAGEM DE FÔRMA PARA BLOCO DE COROAMENTO, EM MADEIRA SERRADA, E=25 MM, 1 UTILIZAÇÃO. AF_06/2017</t>
  </si>
  <si>
    <t>139,91</t>
  </si>
  <si>
    <t>34,07</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</si>
  <si>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</si>
  <si>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</si>
  <si>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</si>
  <si>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</si>
  <si>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</si>
  <si>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</si>
  <si>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</si>
  <si>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</si>
  <si>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</si>
  <si>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</si>
  <si>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</si>
  <si>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CARGA, MANOBRA E DESCARGA DE SOLOS E MATERIAIS GRANULARES EM CAMINHÃO BASCULANTE 10 M³ - CARGA COM PÁ CARREGADEIRA (CAÇAMBA DE 1,7 A 2,8 M³ / 128 HP) E DESCARGA LIVRE (UNIDADE: 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</si>
  <si>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</si>
  <si>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</si>
  <si>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</si>
  <si>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</si>
  <si>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</si>
  <si>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</si>
  <si>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</si>
  <si>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</si>
  <si>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</si>
  <si>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</si>
  <si>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TRANSPORTE COM CAMINHÃO BASCULANTE DE 10 M³, EM VIA URBANA EM REVESTIMENTO PRIMÁRIO (UNIDADE: M3XKM).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</si>
  <si>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</si>
  <si>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</si>
  <si>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</si>
  <si>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</si>
  <si>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</si>
  <si>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</si>
  <si>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</si>
  <si>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</si>
  <si>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</si>
  <si>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</si>
  <si>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TRANSPORTE COM CAMINHÃO BASCULANTE DE 14 M³, EM VIA URBANA EM REVESTIMENTO PRIMÁRIO (UNIDADE: M3XKM). AF_07/2020</t>
  </si>
  <si>
    <t>CARGA, MANOBRA E DESCARGA DE SOLOS E MATERIAIS GRANULARES EM CAMINHÃO BASCULANTE 14 M³ - CARGA COM PÁ CARREGADEIRA (CAÇAMBA DE 1,7 A 2,8 M³ / 128 HP) E DESCARGA LIVRE (UNIDADE: M3).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</si>
  <si>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</si>
  <si>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</si>
  <si>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</si>
  <si>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</si>
  <si>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</si>
  <si>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</si>
  <si>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</si>
  <si>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</si>
  <si>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</si>
  <si>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</si>
  <si>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</si>
  <si>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</si>
  <si>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</si>
  <si>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</si>
  <si>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</si>
  <si>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</si>
  <si>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</si>
  <si>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</si>
  <si>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</si>
  <si>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</si>
  <si>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</si>
  <si>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</si>
  <si>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</si>
  <si>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</si>
  <si>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</si>
  <si>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</si>
  <si>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15,39</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</si>
  <si>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</si>
  <si>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</si>
  <si>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</si>
  <si>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</si>
  <si>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</si>
  <si>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</si>
  <si>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</si>
  <si>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</si>
  <si>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</si>
  <si>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</si>
  <si>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</si>
  <si>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</si>
  <si>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</si>
  <si>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</si>
  <si>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</si>
  <si>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</si>
  <si>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</si>
  <si>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</si>
  <si>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</si>
  <si>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</si>
  <si>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</si>
  <si>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</si>
  <si>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</si>
  <si>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</si>
  <si>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</si>
  <si>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</si>
  <si>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</si>
  <si>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</si>
  <si>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</si>
  <si>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</si>
  <si>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</si>
  <si>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</si>
  <si>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</si>
  <si>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</si>
  <si>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</si>
  <si>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</si>
  <si>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</si>
  <si>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</si>
  <si>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24,09</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</si>
  <si>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</si>
  <si>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</si>
  <si>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</si>
  <si>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</si>
  <si>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</si>
  <si>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</si>
  <si>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</si>
  <si>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</si>
  <si>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</si>
  <si>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</si>
  <si>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</si>
  <si>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</si>
  <si>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</si>
  <si>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</si>
  <si>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</si>
  <si>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</si>
  <si>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</si>
  <si>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DESMONTE DE MATERIAL DE 3ª CATEGORIA (BLOCOS DE ROCHAS OU MATACOS), COM MARTELETE PNEUMÁTICO MANUAL  EXCLUSIVE CARGA E TRANSPORTE. AF_03/2021</t>
  </si>
  <si>
    <t>105,06</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</si>
  <si>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</si>
  <si>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</si>
  <si>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</si>
  <si>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MECANIZADA DE VALA COM PROF. ATÉ 1,5 M (MÉDIA ENTRE MONTANTE E JUSANTE/UMA COMPOSIÇÃO POR TRECHO), COM ESCAVADEIRA HIDRÁULICA (0,8 M3), LARG. DE 1,5 M A 2,5 M, EM SOLO DE 1A CATEGORIA, EM LOCAIS COM ALTO NÍVEL DE INTERFERÊNCIA. AF_02/2021</t>
  </si>
  <si>
    <t>ESCAVAÇÃO MECANIZADA DE VALA COM PROF. MAIOR QUE 1,5 M ATÉ 3,0 M (MÉDIA ENTRE MONTANTE E JUSANTE/UMA COMPOSIÇÃO POR TRECHO), COM ESCAVADEIRA HIDRÁULICA (0,8 M3/111 HP), LARGURA ATÉ 1,5 M, EM SOLO DE 1A CATEGORIA, EM LOCAIS COM ALTO NÍVEL DE INTERFERÊNCIA. AF_02/2021</t>
  </si>
  <si>
    <t>ESCAVAÇÃO MECANIZADA DE VALA COM PROF. MAIOR QUE 3,0 M ATÉ 4,5 M(MÉDIA ENTRE MONTANTE E JUSANTE/UMA COMPOSIÇÃO POR TRECHO), COM ESCAVADEIRA HIDRÁULICA (0,8 M3/111 HP), LARG. MENOR QUE 1,5 M, EM SOLO DE 1A CATEGORIA, EM LOCAIS COM ALTO NÍVEL DE INTERFERÊNCIA. AF_02/2021</t>
  </si>
  <si>
    <t>ESCAVAÇÃO MECANIZADA DE VALA COM PROF. DE 3,0 M ATÉ 4,5 M(MÉDIA ENTRE MONTANTE E JUSANTE/UMA COMPOSIÇÃO POR TRECHO), COM ESCAVADEIRA HIDRÁULICA (1,2 M3/155 HP), LARG. DE 1,5 M A 2,5 M, EM SOLO DE 1A CATEGORIA, EM LOCAIS COM ALTO NÍVEL DE INTERFERÊNCIA. AF_02/2021</t>
  </si>
  <si>
    <t>ESCAVAÇÃO MECANIZADA DE VALA COM PROF. MAIOR QUE 4,5 M ATÉ 6,0 M(MÉDIA ENTRE MONTANTE E JUSANTE/UMA COMPOSIÇÃO POR TRECHO), COM ESCAVADEIRA HIDRÁULICA (1,2 M3/155 HP), LARG. DE 1,5 M A 2,5 M, EM SOLO DE 1A CATEGORIA, EM LOCAIS COM ALTO NÍVEL DE INTERFERÊNCIA. AF_02/2021</t>
  </si>
  <si>
    <t>ESCAVAÇÃO MECANIZADA DE VALA COM PROF. ATÉ 1,5 M(MÉDIA ENTRE MONTANTE E JUSANTE/UMA COMPOSIÇÃO POR TRECHO), COM ESCAVADEIRA HIDRÁULICA (0,8 M3), LARG. DE 1,5M A 2,5 M, EM SOLO DE 1A CATEGORIA, LOCAIS COM BAIXO NÍVEL DE INTERFERÊNCIA. AF_02/2021</t>
  </si>
  <si>
    <t>ESCAVAÇÃO MECANIZADA DE VALA COM PROF. MAIOR QUE 1,5 M E ATÉ 3,0 M(MÉDIA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</si>
  <si>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(0,8 M3/111 HP), LARG. MENOR QUE 1,5 M, EM SOLO DE 1A CATEGORIA, LOCAIS COM BAIXO NÍVEL DE INTERFERÊNCIA. AF_02/2021</t>
  </si>
  <si>
    <t>ESCAVAÇÃO MECANIZADA DE VALA COM PROF. MAIOR QUE 3,0 M ATÉ 4,5 M (MÉDIA ENTRE MONTANTE E JUSANTE/UMA COMPOSIÇÃO POR TRECHO), COM ESCAVADEIRA HIDRÁULICA (1,2 M3/155 HP), LARG. DE 1,5 M A 2,5 M, EM SOLO DE 1A CATEGORIA, LOCAIS COM BAIXO NÍVEL DE INTERFERÊNCIA. AF_02/2021</t>
  </si>
  <si>
    <t>ESCAVAÇÃO MECANIZADA DE VALA COM PROF. MAIOR QUE 4,5 M ATÉ 6,0 M (MÉDIA ENTRE MONTANTE E JUSANTE/UMA COMPOSIÇÃO POR TRECHO), COM ESCAVADEIRA HIDRÁULICA (1,2 M3/155 HP), LARG. DE 1,5 M A 2,5 M, EM SOLO DE 1A CATEGORIA, LOCAIS COM BAIXO NÍVEL DE INTERFERÊNCIA. AF_02/2021</t>
  </si>
  <si>
    <t>ESCAVAÇÃO MECANIZADA DE VALA COM PROF. ATÉ 1,5 M (MÉDIA ENTRE MONTANTE E JUSANTE/UMA COMPOSIÇÃO POR TRECHO), COM RETROESCAVADEIRA (0,26 M3/88 HP), LARG. MENOR QUE 0,8 M, EM SOLO DE 1A CATEGORIA, EM LOCAIS COM ALTO NÍVEL DE INTERFERÊNCIA. AF_02/2021</t>
  </si>
  <si>
    <t>ESCAVAÇÃO MECANIZADA DE VALA COM PROF. ATÉ 1,5 M (MÉDIA ENTRE MONTANTE E JUSANTE/UMA COMPOSIÇÃO POR TRECHO), COM RETROESCAVADEIRA (0,26 M3/88 HP), LARG. DE 0,8 M A 1,5 M, EM SOLO DE 1A CATEGORIA, EM LOCAIS COM ALTO NÍVEL DE INTERFERÊNCIA. AF_02/2021</t>
  </si>
  <si>
    <t>ESCAVAÇÃO MECANIZADA DE VALA COM PROF. MAIOR QUE 1,5 M ATÉ 3,0 M (MÉDIA ENTRE MONTANTE E JUSANTE/UMA COMPOSIÇÃO POR TRECHO), COM RETROESCAVADEIRA (0,26 M3/88 HP), LARG. MENOR QUE 0,8 M, EM SOLO DE 1A CATEGORIA, EM LOCAIS COM ALTO NÍVEL DE INTERFERÊNCIA.AF_02/2021</t>
  </si>
  <si>
    <t>ESCAVAÇÃO MECANIZADA DE VALA COM PROF. MAIOR QUE 1,5 M ATÉ 3,0 M (MÉDIA ENTRE MONTANTE E JUSANTE/UMA COMPOSIÇÃO POR TRECHO), COM RETROESCAVADEIRA (0,26 M3/ POTÊNCIA:88 HP), LARGURA DE 0,8 M A 1,5 M, EM SOLO DE 1A CATEGORIA, EM LOCAIS COM ALTO NÍVEL DE INTERFERÊNCIA. AF_02/2021</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</si>
  <si>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AF_02/2021</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</si>
  <si>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AF_02/2021</t>
  </si>
  <si>
    <t>ESCAVAÇÃO MECANIZADA DE VALA COM PROF. ATÉ 1,5 M (MÉDIA ENTRE MONTANTE E JUSANTE/UMA COMPOSIÇÃO POR TRECHO), COM ESCAVADEIRA HIDRÁULICA (0,8 M3/111 HP), LARG. MENOR QUE 1,5 M, EM SOLO DE 1A CATEGORIA, EM LOCAIS COM ALTO NÍVEL DE INTERFERÊNCIA. AF_02/2021</t>
  </si>
  <si>
    <t>ESCAVAÇÃO MECANIZADA DE VALA COM PROF. MAIOR QUE  4,5 M ATÉ 6,0 M (MÉDIA ENTRE MONTANTE E JUSANTE/UMA COMPOSIÇÃO POR TRECHO), COM ESCAVADEIRA HIDRÁULICA (0,8 M3/111 H P), LARG. MENOR QUE 1,5 M, EM SOLO DE 1A CATEGORIA, EM LOCAIS COM ALTO NÍVEL DE INTERFERÊNCIA. AF_02/2021</t>
  </si>
  <si>
    <t>ESCAVAÇÃO MECANIZADA DE VALA COM PROF. MAIOR QUE 1,50 M ATÉ 3,0 M (MÉDIA ENTRE MONTANTE E JUSANTE/UMA COMPOSIÇÃO POR TRECHO), COM ESCAVADEIRA HIDRÁULICA (1,2 M3/155 HP), LARG. DE 1,5 M A 2,5 M, EM SOLO DE 1A CATEGORIA, EM LOCAIS COM ALTO NÍVEL DE INTERFERÊNCIA. AF_02/2021</t>
  </si>
  <si>
    <t>ESCAVAÇÃO MECANIZADA DE VALA COM PROF. ATÉ 1,5 M (MÉDIA ENTRE MONTANTE E JUSANTE/UMA COMPOSIÇÃO POR TRECHO), COM ESCAVADEIRA HIDRÁULICA (0,8 M3/111 HP),LARG. MENOR QUE 1,5 M, EM SOLO DE 1A CATEGORIA, LOCAIS COM BAIXO NÍVEL DE INTERFERÊNCIA. AF_02/2021</t>
  </si>
  <si>
    <t>ESCAVAÇÃO MECANIZADA DE VALA COM PROF. MAIOR QUE 4,5 M ATÉ 6,0 M (MÉDIA ENTRE MONTANTE E JUSANTE/UMA COMPOSIÇÃO POR TRECHO),COM ESCAVADEIRA HIDRÁULICA (0,8 M3/111 HP), LARG. MENOR QUE 1,5 M, EM SOLO DE 1A CATEGORIA, LOCAIS COM BAIXO NÍVEL DE INTERFERÊNCIA. AF_02/2021</t>
  </si>
  <si>
    <t>ESCAVAÇÃO MECANIZADA DE VALA COM PROF. MAIOR QUE 1,5 M ATÉ 3,0 M (MÉDIA ENTRE MONTANTE E JUSANTE/UMA COMPOSIÇÃO POR TRECHO),COM ESCAVADEIRA HIDRÁULICA (1,2 M3/155 HP),LARG. DE 1,5 M A 2,5 M, EM SOLO DE 1A CATEGORIA, LOCAIS COM BAIXO NÍVEL DE INTERFERÊNCIA. AF_02/2021</t>
  </si>
  <si>
    <t>ESCAVAÇÃO MECANIZADA DE VALA COM PROF. ATÉ 1,5 M (MÉDIA ENTRE MONTANTE E JUSANTE/UMA COMPOSIÇÃO POR TRECHO), COM ESCAVADEIRA HIDRÁULICA (0,8 M3/111 HP),LARG. MENOR QUE 1,5 M, EM SOLO DE MOLE, EM LOCAIS COM ALTO NÍVEL DE INTERFERÊNCIA. AF_02/2021</t>
  </si>
  <si>
    <t>ESCAVAÇÃO MECANIZADA DE VALA COM PROF. ATÉ 1,5 M (MÉDIA ENTRE MONTANTE E JUSANTE/UMA COMPOSIÇÃO POR TRECHO), COM ESCAVADEIRA HIDRÁULICA (0,8 M3/111 HP), LARG. DE 1,5 M A 2,5 M, EM SOLO MOLE, EM LOCAIS COM ALTO NÍVEL DE INTERFERÊNCIA. AF_02/2021</t>
  </si>
  <si>
    <t>ESCAVAÇÃO MECANIZADA DE VALA COM PROF. MAIOR QUE 1,5 M ATÉ 3,0 M (MÉDIA ENTRE MONTANTE E JUSANTE/UMA COMPOSIÇÃO POR TRECHO), COM ESCAVADEIRA HIDRÁULICA (0,8 M3/111 HP), LARGURA ATÉ 1,5 M, EM SOLO MOLE, EM LOCAIS COM ALTO NÍVEL DE INTERFERÊNCIA. AF_02/2021</t>
  </si>
  <si>
    <t>ESCAVAÇÃO MECANIZADA DE VALA COM PROF. MAIOR QUE 3,0 M ATÉ 4,5 M (MÉDIA ENTRE MONTANTE E JUSANTE/UMA COMPOSIÇÃO POR TRECHO), COM ESCAVADEIRA HIDRÁULICA (0,8 M3/111 HP), LARG. MENOR QUE 1,5 M, EM SOLO  MOLE, EM LOCAIS COM ALTO NÍVEL DE INTERFERÊNCIA. AF_02/2021</t>
  </si>
  <si>
    <t>ESCAVAÇÃO MECANIZADA DE VALA COM PROF. MAIOR QUE 4,5 M ATÉ 6,0 M (MÉDIA ENTRE MONTANTE E JUSANTE/UMA COMPOSIÇÃO POR TRECHO), COM ESCAVADEIRA HIDRÁULICA (0,8 M3/111 HP),LARG. MENOR QUE 1,5 M, EM SOLO DE MOLE, EM LOCAIS COM ALTO NÍVEL DE INTERFERÊNCIA. AF_02/2021</t>
  </si>
  <si>
    <t>ESCAVAÇÃO MECANIZADA DE VALA COM PROF. MAIOR QUE 1,5 M ATÉ 3,0 M (MÉDIA ENTRE MONTANTE E JUSANTE/UMA COMPOSIÇÃO POR TRECHO),COM ESCAVADEIRA HIDRÁULICA (1,2 M3/155 HP),LARG. DE 1,5 M A 2,5 M, EM SOLO MOLE, EM LOCAIS COM ALTO NÍVEL DE INTERFERÊNCIA. AF_02/2021</t>
  </si>
  <si>
    <t>ESCAVAÇÃO MECANIZADA DE VALA COM PROF. DE 3,0 M ATÉ 4,5 M (MÉDIA ENTRE MONTANTE E JUSANTE/UMA COMPOSIÇÃO POR TRECHO), COM ESCAVADEIRA HIDRÁULICA (1,2 M3/155 HP), LARG. DE 1,5 M A 2,5 M, EM SOLO MOLE, EM LOCAIS COM ALTO NÍVEL DE INTERFERÊNCIA. AF_02/2021</t>
  </si>
  <si>
    <t>ESCAVAÇÃO MECANIZADA DE VALA COM PROF. MAIOR QUE 4,5 M ATÉ 6,0 M (MÉDIA ENTRE MONTANTE E JUSANTE/UMA COMPOSIÇÃO POR TRECHO), COM ESCAVADEIRA HIDRÁULICA (1,2 M3/155 HP), LARG. DE 1,5 M A 2,5 M, EM SOLO MOLE , EM LOCAIS COM ALTO NÍVEL DE INTERFERÊNCIA. AF_02/2021</t>
  </si>
  <si>
    <t>ESCAVAÇÃO MECANIZADA DE VALA COM PROF. ATÉ 1,5 M (MÉDIA ENTRE MONTANTE E JUSANTE/UMA COMPOSIÇÃO POR TRECHO), COM ESCAVADEIRA HIDRÁULICA (0,8 M3/111 HP),LARG. MENOR QUE 1,5 M, EM SOLO MOLE, LOCAIS COM BAIXO NÍVEL DE INTERFERÊNCIA. AF_02/2021</t>
  </si>
  <si>
    <t>ESCAVAÇÃO MECANIZADA DE VALA COM PROF. ATÉ 1,5 M (MÉDIA ENTRE MONTANTE E JUSANTE/UMA COMPOSIÇÃO POR TRECHO), COM ESCAVADEIRA HIDRÁULICA (0,8 M3/111 HP), LARG. DE 1,5 M A 2,5 M, EM SOLO MOLE, LOCAIS COM BAIXO NÍVEL DE INTERFERÊNCIA. AF_02/2021</t>
  </si>
  <si>
    <t>ESCAVAÇÃO MECANIZADA DE VALA COM PROF. MAIOR QUE 1,5 M E ATÉ 3,0 M (MÉDIA ENTRE MONTANTE E JUSANTE/UMA COMPOSIÇÃO POR TRECHO), COM ESCAVADEIRA HIDRÁULICA (0,8 M3/111 HP), LARG. MENOR QUE 1,5 M, EM SOLO MOLE, LOCAIS COM BAIXO NÍVEL DE INTERFERÊNCIA. AF_02/2021</t>
  </si>
  <si>
    <t>ESCAVAÇÃO MECANIZADA DE VALA COM PROF.MAIOR QUE 3,0 M ATÉ 4,5 M (MÉDIA ENTRE MONTANTE E JUSANTE/UMA COMPOSIÇÃO POR TRECHO), COM ESCAVADEIRA HIDRÁULICA (0,8 M3/111 HP), LARG. MENOR QUE 1,5 M, EM SOLO MOLE, LOCAIS COM BAIXO NÍVEL DE INTERFERÊNCIA. AF_02/2021</t>
  </si>
  <si>
    <t>ESCAVAÇÃO MECANIZADA DE VALA COM PROF. MAIOR QUE 4,5 M ATÉ 6,0 M (MÉDIA ENTRE MONTANTE E JUSANTE/UMA COMPOSIÇÃO POR TRECHO),COM ESCAVADEIRA HIDRÁULICA (0,8 M3/111 HP), LARG. MENOR QUE 1,5 M, EM SOLO MOLE, LOCAIS COM BAIXO NÍVEL DE INTERFERÊNCIA. AF_02/2021</t>
  </si>
  <si>
    <t>ESCAVAÇÃO MECANIZADA DE VALA COM PROF. MAIOR QUE 1,5 M ATÉ 3,0 M (MÉDIA ENTRE MONTANTE E JUSANTE/UMA COMPOSIÇÃO POR TRECHO),COM ESCAVADEIRA HIDRÁULICA (1,2 M3/155 HP), LARG. DE 1,5 M A 2,5 M, EM SOLO MOLE, LOCAIS COM BAIXO NÍVEL DE INTERFERÊNCIA. AF_02/2021</t>
  </si>
  <si>
    <t>ESCAVAÇÃO MECANIZADA DE VALA COM PROF. MAIOR QUE 3,0 M ATÉ 4,5 M (MÉDIA ENTRE MONTANTE E JUSANTE/UMA COMPOSIÇÃO POR TRECHO), COM ESCAVADEIRA HIDRÁULICA (1,2 M3/155 HP), LARG. DE 1,5 M A 2,5 M, EM SOLO MOLE, LOCAIS COM BAIXO NÍVEL DE INTERFERÊNCIA. AF_02/2021</t>
  </si>
  <si>
    <t>ESCAVAÇÃO MECANIZADA DE VALA COM PROF. MAIOR QUE 4,5 M ATÉ 6,0 M (MÉDIA ENTRE MONTANTE E JUSANTE/UMA COMPOSIÇÃO POR TRECHO), COM ESCAVADEIRA HIDRÁULICA (1,2 M3/155 HP), LARG. DE 1,5 M A 2,5 M, EM SOLO MOLE, LOCAIS COM BAIXO NÍVEL DE INTERFERÊNCIA. AF_02/2021</t>
  </si>
  <si>
    <t>ESCAVAÇÃO MECANIZADA DE VALA COM PROF. ATÉ 1,5 M (MÉDIA ENTRE MONTANTE E JUSANTE/UMA COMPOSIÇÃO POR TRECHO), COM RETROESCAVADEIRA (0,26 M3/88 HP), LARG. MENOR QUE 0,8 M, EM SOLO MOLE, EM LOCAIS COM ALTO NÍVEL DE INTERFERÊNCIA. AF_02/2021</t>
  </si>
  <si>
    <t>ESCAVAÇÃO MECANIZADA DE VALA COM PROF. ATÉ 1,5 M (MÉDIA ENTRE MONTANTE E JUSANTE/UMA COMPOSIÇÃO POR TRECHO), COM RETROESCAVADEIRA (0,26 M3/88 HP), LARG. DE 0,8 M A 1,5 M, EM SOLO MOLE, EM LOCAIS COM ALTO NÍVEL DE INTERFERÊNCIA. AF_02/2021</t>
  </si>
  <si>
    <t>ESCAVAÇÃO MECANIZADA DE VALA COM PROF. MAIOR QUE 1,5 M ATÉ 3,0 M (MÉDIA ENTRE MONTANTE E JUSANTE/UMA COMPOSIÇÃO POR TRECHO), COM RETROESCAVADEIRA (0,26 M3/88 HP), LARG. MENOR QUE 0,8 M, EM SOLO MOLE, EM LOCAIS COM ALTO NÍVEL DE INTERFERÊNCIA. AF_02/2021</t>
  </si>
  <si>
    <t>ESCAVAÇÃO MECANIZADA DE VALA COM PROF. MAIOR QUE 1,5 M ATÉ 3,0 M (MÉDIA ENTRE MONTANTE E JUSANTE/UMA COMPOSIÇÃO POR TRECHO), COM RETROESCAVADEIRA (0,26 M3/ 88 HP), LARG. DE 0,8 M A 1,5 M, EM SOLO MOLE, EM LOCAIS COM ALTO NÍVEL DE INTERFERÊNCIA. AF_02/2021</t>
  </si>
  <si>
    <t>ESCAVAÇÃO MECANIZADA DE VALA COM PROF. ATÉ 1,5 M (MÉDIA ENTRE MONTANTE E JUSANTE/UMA COMPOSIÇÃO POR TRECHO) COM RETROESCAVADEIRA (0,26 M3 /88 HP), LARG. MENOR  QUE 0,8 M, EM SOLO MOLE, LOCAIS COM BAIXO NÍVEL DE NTERFERÊNCIA.  AF_02/2021</t>
  </si>
  <si>
    <t>ESCAVAÇÃO MECANIZADA DE VALA COM PROF. ATÉ 1,5 M (MÉDIA ENTRE MONTANTE E JUSANTE/UMA COMPOSIÇÃO POR TRECHO) COM RETROESCAVADEIRA (0,26 M3 / 88 HP), LARG. DE 0,8 M A 1,5 M, EM SOLO MOLE, LOCAIS COM BAIXO NÍVEL DE INTERFERÊNCIA. AF_02/2021</t>
  </si>
  <si>
    <t>ESCAVAÇÃO MECANIZADA DE VALA COM PROF. MAIOR QUE 1,5 M ATÉ 3,0 M (MÉDIA ENTRE MONTANTE E JUSANTE/UMA COMPOSIÇÃO POR TRECHO) COM RETROESCAVADEIRA (0,26 M3 /88 HP),LARG. MENOR QUE 0,8 M, EM SOLO MOLE, LOCAIS COM BAIXO NÍVEL DE INTERFERÊNCIA. AF_02/2021</t>
  </si>
  <si>
    <t>ESCAVAÇÃO MECANIZADA DE VALA COM PROF. MAIOR QUE 1,5 M ATÉ 3,0 M (MÉDIA ENTRE MONTANTE E JUSANTE/UMA COMPOSIÇÃO POR TRECHO) COM RETROESCAVADEIRA (0,26 M3 / 88 HP), LARG. DE 0,8 M A 1,5 M, EM SOLO MOLE, LOCAIS COM BAIXO NÍVEL DE INTERFERÊNCIA. AF_02/2021</t>
  </si>
  <si>
    <t>ESCAVAÇÃO MECANIZADA DE VALA COM PROF. ATÉ 1,5 M (MÉDIA ENTRE MONTANTE E JUSANTE/UMA COMPOSIÇÃO POR TRECHO), COM ESCAVADEIRA HIDRÁULICA (0,8 M3/111 HP),LARG. ATÉ 1,5 M, EM SOLO DE 2A CATEGORIA, EM LOCAIS COM ALTO NÍVEL DE INTERFERÊNCIA.  AF_02/2021</t>
  </si>
  <si>
    <t>ESCAVAÇÃO MECANIZADA DE VALA COM PROF. ATÉ 1,5 M (MÉDIA ENTRE MONTANTE E JUSANTE/UMA COMPOSIÇÃO POR TRECHO), COM ESCAVADEIRA HIDRÁULICA (0,8 M3/111 HP), LARG. DE 1,5 M A 2,5 M, EM SOLO DE 2A CATEGORIA, EM LOCAIS COM ALTO NÍVEL DE INTERFERÊNCIA.  AF_02/2021</t>
  </si>
  <si>
    <t>ESCAVAÇÃO MECANIZADA DE VALA COM PROF. MAIOR QUE 1,5 M ATÉ 3,0 M (MÉDIA ENTRE MONTANTE E JUSANTE/UMA COMPOSIÇÃO POR TRECHO), COM ESCAVADEIRA HIDRÁULICA (0,8 M3/111 HP), LARG. ATÉ 1,5 M, EM SOLO DE 2A CATEGORIA, EM LOCAIS COM ALTO NÍVEL DE INTERFERÊNCIA.AF_02/2021</t>
  </si>
  <si>
    <t>ESCAVAÇÃO MECANIZADA DE VALA COM PROF. MAIOR QUE 3,0 M ATÉ 4,5 M (MÉDIA ENTRE MONTANTE E JUSANTE/UMA COMPOSIÇÃO POR TRECHO), COM ESCAVADEIRA HIDRÁULICA (0,8 M3/111 HP), LARG. MENOR QUE 1,5 M, EM SOLO DE 2A CATEGORIA, EM LOCAIS COM ALTO NÍVEL DE INTERFERÊNCIA.  AF_02/2021</t>
  </si>
  <si>
    <t>ESCAVAÇÃO MECANIZADA DE VALA COM PROF.MAIOR QUE 4,5 M ATÉ 6,0 M (MÉDIA ENTRE MONTANTE E JUSANTE/UMA COMPOSIÇÃO POR TRECHO),COM ESCAVADEIRA HIDRÁULICA (0,8 M3/111 HP), LARG. MENOR QUE 1,5 M, EM SOLO DE 2A CATEGORIA, EM LOCAIS COM ALTO NÍVEL DE INTERFERÊNCIA. AF_02/2021</t>
  </si>
  <si>
    <t>ESCAVAÇÃO MECANIZADA DE VALA COM PROF. MAIOR QUE 1,5 M ATÉ 3,0 M (MÉDIA ENTRE MONTANTE E JUSANTE/UMA COMPOSIÇÃO POR TRECHO),COM ESCAVADEIRA HIDRÁULICA (1,2 M3/155 HP),LARG. DE 1,5 M A 2,5 M, EM SOLO DE 2A CATEGORIA, EM LOCAIS COM ALTO NÍVEL DE INTERFERÊNCIA.  AF_02/2021</t>
  </si>
  <si>
    <t>ESCAVAÇÃO MECANIZADA DE VALA COM PROF. DE 3,0 M ATÉ 4,5 M (MÉDIA ENTRE MONTANTE E JUSANTE/UMA COMPOSIÇÃO POR TRECHO), COM ESCAVADEIRA HIDRÁULICA (1,2 M3/155 HP), LARG. DE 1,5 M A 2,5 M, EM SOLO DE 2A CATEGORIA, EM LOCAIS COM ALTO NÍVEL DE INTERFERÊNCIA.AF_02/2021</t>
  </si>
  <si>
    <t>ESCAVAÇÃO MECANIZADA DE VALA COM PROF. MAIOR QUE 4,5 M ATÉ 6,0 M (MÉDIA ENTRE MONTANTE E JUSANTE/UMA COMPOSIÇÃO POR TRECHO), COM ESCAVADEIRA HIDRÁULICA (1,2 M3/155 HP), LARG. DE 1,5 M A 2,5 M, EM SOLO DE 2A CATEGORIA, EM LOCAIS COM ALTO NÍVEL DE INTERFERÊNCIA. AF_02/2021</t>
  </si>
  <si>
    <t>ESCAVAÇÃO MECANIZADA DE VALA COM PROF. ATÉ 1,5 M (MÉDIA ENTRE MONTANTE E JUSANTE/UMA COMPOSIÇÃO POR TRECHO),COM ESCAVADEIRA HIDRÁULICA (0,8 M3/111 HP), LARG. MENOR QUE 1,5 M, EM SOLO DE 2A CATEGORIA, LOCAIS COM BAIXO NÍVEL DE INTERFERÊNCIA. AF_02/2021</t>
  </si>
  <si>
    <t>ESCAVAÇÃO MECANIZADA DE VALA COM PROF. ATÉ 1,5 M (MÉDIA ENTRE MONTANTE E JUSANTE/UMA COMPOSIÇÃO POR TRECHO), COM ESCAVADEIRA HIDRÁULICA (0,8 M3/111 HP), LARG. DE 1,5 M A 2,5 M, EM SOLO DE 2A CATEGORIA, LOCAIS COM BAIXO NÍVEL DE INTERFERÊNCIA. AF_02/2021</t>
  </si>
  <si>
    <t>ESCAVAÇÃO MECANIZADA DE VALA COM PROF. MAIOR QUE 1,5 M E ATÉ 3,0 M (MÉDIA ENTRE MONTANTE E JUSANTE/UMA COMPOSIÇÃO POR TRECHO), COM ESCAVADEIRA HIDRÁULICA (0,8 M3/111 HP), LARG. MENOR QUE 1,5 M, EM SOLO DE 2A CATEGORIA, LOCAIS COM BAIXO NÍVEL DE INTERFERÊNCIA. AF_02/2021</t>
  </si>
  <si>
    <t>ESCAVAÇÃO MECANIZADA DE VALA COM PROF.MAIOR QUE 3,0 M ATÉ 4,5 M (MÉDIA ENTRE MONTANTE E JUSANTE/UMA COMPOSIÇÃO POR TRECHO), COM ESCAVADEIRA HIDRÁULICA (0,8 M3/111 HP), LARG. MENOR QUE 1,5 M, EM SOLO DE 2A CATEGORIA, LOCAIS COM BAIXO NÍVEL DE INTERFERÊNCIA. AF_02/2021</t>
  </si>
  <si>
    <t>ESCAVAÇÃO MECANIZADA DE VALA COM PROF.MAIOR QUE 4,5 M ATÉ 6,0 M (MÉDIA ENTRE MONTANTE E JUSANTE/UMA COMPOSIÇÃO POR TRECHO),COM ESCAVADEIRA HIDRÁULICA (0,8 M3/111 HP), LARG. MENOR QUE 1,5 M, EM SOLO DE 2A CATEGORIA, EM LOCAIS COM BAIXO NÍVEL DE INTERFERÊNCIA. AF_02/2021</t>
  </si>
  <si>
    <t>ESCAVAÇÃO MECANIZADA DE VALA COM PROF. MAIOR QUE 1,5 M ATÉ 3,0 M (MÉDIA ENTRE MONTANTE E JUSANTE/UMA COMPOSIÇÃO POR TRECHO),COM ESCAVADEIRA HIDRÁULICA (1,2 M3/155 HP),LARG. DE 1,5 M A 2,5 M, EM SOLO DE 2A CATEGORIA, LOCAIS COM BAIXO NÍVEL DE INTERFERÊNCIA. AF_02/2021</t>
  </si>
  <si>
    <t>ESCAVAÇÃO MECANIZADA DE VALA COM PROF. MAIOR QUE 3,0 M ATÉ 4,5 M (MÉDIA ENTRE MONTANTE E JUSANTE/UMA COMPOSIÇÃO POR TRECHO), COM ESCAVADEIRA HIDRÁULICA (1,2 M3/155 HP), LARG. DE 1,5 M A 2,5 M, EM SOLO DE 2A CATEGORIA, LOCAIS COM BAIXO NÍVEL DE INTERFERÊNCIA. AF_02/2021</t>
  </si>
  <si>
    <t>ESCAVAÇÃO MECANIZADA DE VALA COM PROF. MAIOR QUE 4,5 M ATÉ 6,0 M (MÉDIA ENTRE MONTANTE E JUSANTE/UMA COMPOSIÇÃO POR TRECHO), COM ESCAVADEIRA HIDRÁULICA (1,2 M3/155 HP), LARG. DE 1,5 M A 2,5 M, EM SOLO DE 2A CATEGORIA, LOCAIS COM BAIXO NÍVEL DE INTERFERÊNCIA. AF_02/2021</t>
  </si>
  <si>
    <t>ESCAVAÇÃO MECANIZADA DE VALA COM PROF. ATÉ 1,5 M (MÉDIA ENTRE MONTANTE E JUSANTE/UMA COMPOSIÇÃO POR TRECHO), COM RETROESCAVADEIRA (0,26 M3/88 HP), LARG. MENOR QUE 0,8 M, EM SOLO DE 2A CATEGORIA, EM LOCAIS COM ALTO NÍVEL DE INTERFERÊNCIA. AF_02/2021</t>
  </si>
  <si>
    <t>ESCAVAÇÃO MECANIZADA DE VALA COM PROF. ATÉ 1,5 M (MÉDIA ENTRE MONTANTE E JUSANTE/UMA COMPOSIÇÃO POR TRECHO), COM RETROESCAVADEIRA (0,26 M3/88 HP), LARG. DE 0,8 M A 1,5 M, EM SOLO DE 2A CATEGORIA, EM LOCAIS COM ALTO NÍVEL DE INTERFERÊNCIA. AF_02/2021</t>
  </si>
  <si>
    <t>ESCAVAÇÃO MECANIZADA DE VALA COM PROF. MAIOR QUE 1,5 M ATÉ 3,0 M (MÉDIA ENTRE MONTANTE E JUSANTE/UMA COMPOSIÇÃO POR TRECHO), COM RETROESCAVADEIRA (0,26 M3/88 HP), LARG. MENOR QUE 0,8 M, EM SOLO DE 2A CATEGORIA, EM LOCAIS COM ALTO NÍVEL DE INTERFERÊNCIA.AF_02/2021</t>
  </si>
  <si>
    <t>ESCAVAÇÃO MECANIZADA DE VALA COM PROF. MAIOR QUE 1,5 M ATÉ 3,0 M (MÉDIA ENTRE MONTANTE E JUSANTE/UMA COMPOSIÇÃO POR TRECHO), COM RETROESCAVADEIRA (0,26 M3/88 HP), LARG. DE 0,8 M A 1,5 M, EM SOLO DE 2ª CATEGORIA, EM LOCAIS COM ALTO NÍVEL DE INTERFERÊNCIA.AF_02/2021</t>
  </si>
  <si>
    <t>ESCAVAÇÃO MECANIZADA DE VALA COM PROF. ATÉ 1,5 M (MÉDIA ENTRE MONTANTE E JUSANTE/UMA COMPOSIÇÃO POR TRECHO) COM RETROESCAVADEIRA (0,26 M3/88 HP), LARGURA MENOR  QUE 0,8 M, EM SOLO DE 2A CATEGORIA, EM LOCAIS COM BAIXO NÍVEL DE NTERFERÊNCIA. AF_02/2021</t>
  </si>
  <si>
    <t>ESCAVAÇÃO MECANIZADA DE VALA COM PROF. ATÉ 1,5 M (MÉDIA ENTRE MONTANTE E JUSANTE/UMA COMPOSIÇÃO POR TRECHO) COM RETROESCAVADEIRA (0,26 M3 /88 HP), LARG. DE 0,8 M A 1,5 M, EM SOLO DE 2A CATEGORIA, EM LOCAIS COM BAIXO NÍVEL DE INTERFERÊNCIA. AF_02/2021</t>
  </si>
  <si>
    <t>ESCAVAÇÃO MECANIZADA DE VALA COM PROF. MAIOR QUE 1,5 M ATÉ 3,0 M (MÉDIA ENTRE MONTANTE E JUSANTE/UMA COMPOSIÇÃO POR TRECHO) COM RETROESCAVADEIRA (0,26 M3/ 88 HP),LARG. MENOR QUE 0,8 M, EM SOLO DE 2ª CATEGORIA, EM LOCAIS COM BAIXO NÍVEL DE INTERFERÊNCIA.AF_02/2021</t>
  </si>
  <si>
    <t>ESCAVAÇÃO MECANIZADA DE VALA COM PROF. MAIOR QUE 1,5 M ATÉ 3,0 M (MÉDIA ENTRE MONTANTE E JUSANTE/UMA COMPOSIÇÃO POR TRECHO) COM RETROESCAVADEIRA (0,26 M3 / 88 HP), LARG. DE 0,8 M A 1,5 M, EM SOLO DE 2ª CATEGORIA, EM LOCAIS COM BAIXO NÍVEL DE INTERFERÊNCIA. AF_02/2021</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</si>
  <si>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</si>
  <si>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</si>
  <si>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</si>
  <si>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</si>
  <si>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</si>
  <si>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</si>
  <si>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</si>
  <si>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</si>
  <si>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30,12</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</si>
  <si>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</si>
  <si>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</si>
  <si>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</si>
  <si>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</si>
  <si>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</si>
  <si>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87,24</t>
  </si>
  <si>
    <t>ATERRO MECANIZADO DE VALA COM ESCAVADEIRA HIDRÁULICA (CAPACIDADE DA CAÇAMBA: 0,8 M³ / POTÊNCIA: 111 HP), LARGURA ATÉ 1,5 M, PROFUNDIDADE DE 1,5 A 3,0 M, COM AREIA PARA ATERRO. AF_05/2016</t>
  </si>
  <si>
    <t>84,72</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</si>
  <si>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</si>
  <si>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</si>
  <si>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82,28</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</si>
  <si>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</si>
  <si>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</si>
  <si>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81,21</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</si>
  <si>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</si>
  <si>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</si>
  <si>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91,18</t>
  </si>
  <si>
    <t>ATERRO MECANIZADO DE VALA COM RETROESCAVADEIRA (CAPACIDADE DA CAÇAMBA DA RETRO: 0,26 M³ / POTÊNCIA: 88 HP), LARGURA DE 0,8 A 1,5 M, PROFUNDIDADE ATÉ 1,5 M, COM AREIA PARA ATERRO. AF_05/2016</t>
  </si>
  <si>
    <t>85,62</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</si>
  <si>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</si>
  <si>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</si>
  <si>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</si>
  <si>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</si>
  <si>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</si>
  <si>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REATERRO MECANIZADO DE VALA COM ESCAVADEIRA HIDRÁULICA (CAPACIDADE DA CAÇAMBA: 0,8 M³ / POTÊNCIA: 111 HP), LARGURA DE 1,5 A 2,5 M, PROFUNDIDADE ATÉ 1,5 M, COM SOLO DE 1ª CATEGORIA EM LOCAIS COM ALTO NÍVEL DE INTERFERÊNCIA. AF_04/2016</t>
  </si>
  <si>
    <t>UMIDIFICAÇÃO DE MATERIAL PARA VALAS COM CAMINHÃO PIPA 10000L. AF_11/2016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</si>
  <si>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</si>
  <si>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</si>
  <si>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</si>
  <si>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</si>
  <si>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</si>
  <si>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</si>
  <si>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</si>
  <si>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</si>
  <si>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</si>
  <si>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</si>
  <si>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</si>
  <si>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</si>
  <si>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</si>
  <si>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</si>
  <si>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</si>
  <si>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</si>
  <si>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</si>
  <si>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</si>
  <si>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</si>
  <si>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</si>
  <si>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TRANSPORTE COM CAMINHÃO BASCULANTE DE 6 M³, EM VIA URBANA EM LEITO NATURAL (UNIDADE: TXKM). AF_07/2020</t>
  </si>
  <si>
    <t>TXKM</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</si>
  <si>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</si>
  <si>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</si>
  <si>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</si>
  <si>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PREPARO DE FUNDO DE VALA COM LARGURA MAIOR OU IGUAL A 1,5 M E MENOR QUE 2,5 M, COM CAMADA DE AREIA, LANÇAMENTO MANUAL. AF_08/2020</t>
  </si>
  <si>
    <t>143,76</t>
  </si>
  <si>
    <t>PREPARO DE FUNDO DE VALA COM LARGURA MAIOR OU IGUAL A 1,5 M E MENOR QUE 2,5 M, COM CAMADA DE BRITA, LANÇAMENTO MANUAL. AF_08/2020</t>
  </si>
  <si>
    <t>183,59</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</si>
  <si>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</si>
  <si>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</si>
  <si>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55,41</t>
  </si>
  <si>
    <t>ARGAMASSA TRAÇO 1:2:8 (EM VOLUME DE CIMENTO, CAL E AREIA MÉDIA ÚMIDA) PARA EMBOÇO/MASSA ÚNICA/ASSENTAMENTO DE ALVENARIA DE VEDAÇÃO, PREPARO MANUAL. AF_08/2019</t>
  </si>
  <si>
    <t>501,76</t>
  </si>
  <si>
    <t>ALVENARIA DE VEDAÇÃO DE BLOCOS CERÂMICOS FURADOS NA VERTICAL DE 14X19X39CM (ESPESSURA 14CM) DE PAREDES COM ÁREA LÍQUIDA MENOR QUE 6M² SEM VÃOS E ARGAMASSA DE ASSENTAMENTO COM PREPARO EM BETONEIRA. AF_06/2014</t>
  </si>
  <si>
    <t>72,38</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</si>
  <si>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</si>
  <si>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</si>
  <si>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89,71</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</si>
  <si>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</si>
  <si>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</si>
  <si>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</si>
  <si>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</si>
  <si>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66,94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</si>
  <si>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</si>
  <si>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</si>
  <si>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82,74</t>
  </si>
  <si>
    <t>ALVENARIA DE VEDAÇÃO DE BLOCOS CERÂMICOS FURADOS NA VERTICAL DE 19X19X39CM (ESPESSURA 19CM) DE PAREDES COM ÁREA LÍQUIDA MAIOR OU IGUAL A 6M² SEM VÃOS E ARGAMASSA DE ASSENTAMENTO COM PREPARO MANUAL. AF_06/2014</t>
  </si>
  <si>
    <t>83,97</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</si>
  <si>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</si>
  <si>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</si>
  <si>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60,94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</si>
  <si>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</si>
  <si>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</si>
  <si>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95,35</t>
  </si>
  <si>
    <t>ALVENARIA DE VEDAÇÃO DE BLOCOS CERÂMICOS FURADOS NA VERTICAL DE 19X19X39CM (ESPESSURA 19CM) DE PAREDES COM ÁREA LÍQUIDA MENOR QUE 6M² COM VÃOS E ARGAMASSA DE ASSENTAMENTO COM PREPARO MANUAL. AF_06/2014</t>
  </si>
  <si>
    <t>96,58</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</si>
  <si>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</si>
  <si>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</si>
  <si>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</si>
  <si>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70,40</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</si>
  <si>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</si>
  <si>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</si>
  <si>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86,40</t>
  </si>
  <si>
    <t>ALVENARIA DE VEDAÇÃO DE BLOCOS CERÂMICOS FURADOS NA VERTICAL DE 19X19X39CM (ESPESSURA 19CM) DE PAREDES COM ÁREA LÍQUIDA MAIOR OU IGUAL A 6M² COM VÃOS E ARGAMASSA DE ASSENTAMENTO COM PREPARO MANUAL. AF_06/2014</t>
  </si>
  <si>
    <t>87,63</t>
  </si>
  <si>
    <t>ALVENARIA DE VEDAÇÃO DE BLOCOS CERÂMICOS FURADOS NA HORIZONTAL DE 9X19X19CM (ESPESSURA 9CM) DE PAREDES COM ÁREA LÍQUIDA MENOR QUE 6M² SEM VÃOS E ARGAMASSA DE ASSENTAMENTO COM PREPARO MANUAL. AF_06/2014</t>
  </si>
  <si>
    <t>76,05</t>
  </si>
  <si>
    <t>ALVENARIA DE VEDAÇÃO DE BLOCOS CERÂMICOS FURADOS NA HORIZONTAL DE 11,5X19X19CM (ESPESSURA 11,5CM) DE PAREDES COM ÁREA LÍQUIDA MENOR QUE 6M² SEM VÃOS E ARGAMASSA DE ASSENTAMENTO COM PREPARO EM BETONEIRA. AF_06/2014</t>
  </si>
  <si>
    <t>79,45</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</si>
  <si>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</si>
  <si>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</si>
  <si>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</si>
  <si>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88,79</t>
  </si>
  <si>
    <t>ALVENARIA DE VEDAÇÃO DE BLOCOS CERÂMICOS FURADOS NA HORIZONTAL DE 14X9X19CM (ESPESSURA 14CM, BLOCO DEITADO) DE PAREDES COM ÁREA LÍQUIDA MENOR QUE 6M² SEM VÃOS E ARGAMASSA DE ASSENTAMENTO COM PREPARO EM BETONEIRA. AF_06/2014</t>
  </si>
  <si>
    <t>57,65</t>
  </si>
  <si>
    <t>ALVENARIA DE VEDAÇÃO DE BLOCOS CERÂMICOS FURADOS NA HORIZONTAL DE 14X9X19CM (ESPESSURA 14CM, BLOCO DEITADO) DE PAREDES COM ÁREA LÍQUIDA MENOR QUE 6M² SEM VÃOS E ARGAMASSA DE ASSENTAMENTO COM PREPARO MANUAL. AF_06/2014</t>
  </si>
  <si>
    <t>138,39</t>
  </si>
  <si>
    <t>ALVENARIA DE VEDAÇÃO DE BLOCOS CERÂMICOS FURADOS NA HORIZONTAL DE 9X19X19CM (ESPESSURA 9CM) DE PAREDES COM ÁREA LÍQUIDA MAIOR OU IGUAL A 6M² SEM VÃOS E ARGAMASSA DE ASSENTAMENTO COM PREPARO EM BETONEIRA. AF_06/2014</t>
  </si>
  <si>
    <t>65,60</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</si>
  <si>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</si>
  <si>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</si>
  <si>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69,51</t>
  </si>
  <si>
    <t>19,61</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</si>
  <si>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</si>
  <si>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</si>
  <si>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</si>
  <si>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</si>
  <si>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</si>
  <si>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116,96</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</si>
  <si>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</si>
  <si>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</si>
  <si>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</si>
  <si>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87,32</t>
  </si>
  <si>
    <t>ALVENARIA DE VEDAÇÃO DE BLOCOS CERÂMICOS FURADOS NA HORIZONTAL DE 11,5X19X19CM (ESPESSURA 11,5CM) DE PAREDES COM ÁREA LÍQUIDA MENOR QUE 6M² COM VÃOS E ARGAMASSA DE ASSENTAMENTO COM PREPARO MANUAL. AF_06/2014</t>
  </si>
  <si>
    <t>88,44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</si>
  <si>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</si>
  <si>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</si>
  <si>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99,25</t>
  </si>
  <si>
    <t>ALVENARIA DE VEDAÇÃO DE BLOCOS CERÂMICOS FURADOS NA HORIZONTAL DE 14X9X19CM (ESPESSURA 14CM, BLOCO DEITADO) DE PAREDES COM ÁREA LÍQUIDA MENOR QUE 6M² COM VÃOS E ARGAMASSA DE ASSENTAMENTO COM PREPARO EM BETONEIRA. AF_06/2014</t>
  </si>
  <si>
    <t>153,45</t>
  </si>
  <si>
    <t>ALVENARIA DE VEDAÇÃO DE BLOCOS CERÂMICOS FURADOS NA HORIZONTAL DE 14X9X19CM (ESPESSURA 14CM, BLOCO DEITADO) DE PAREDES COM ÁREA LÍQUIDA MENOR QUE 6M² COM VÃOS E ARGAMASSA DE ASSENTAMENTO COM PREPARO MANUAL. AF_06/2014</t>
  </si>
  <si>
    <t>154,66</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</si>
  <si>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</si>
  <si>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</si>
  <si>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71,26</t>
  </si>
  <si>
    <t>ALVENARIA DE VEDAÇÃO DE BLOCOS CERÂMICOS FURADOS NA HORIZONTAL DE 11,5X19X19CM (ESPESSURA 11,5CM) DE PAREDES COM ÁREA LÍQUIDA MAIOR OU IGUAL A 6M² COM VÃOS E ARGAMASSA DE ASSENTAMENTO COM PREPARO EM BETONEIRA. AF_06/2014</t>
  </si>
  <si>
    <t>74,42</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</si>
  <si>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</si>
  <si>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</si>
  <si>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81,57</t>
  </si>
  <si>
    <t>ALVENARIA DE VEDAÇÃO DE BLOCOS CERÂMICOS FURADOS NA HORIZONTAL DE 9X14X19CM (ESPESSURA 9CM) DE PAREDES COM ÁREA LÍQUIDA MAIOR OU IGUAL A 6M² COM VÃOS E ARGAMASSA DE ASSENTAMENTO COM PREPARO MANUAL. AF_06/2014</t>
  </si>
  <si>
    <t>82,51</t>
  </si>
  <si>
    <t>ALVENARIA DE VEDAÇÃO DE BLOCOS CERÂMICOS FURADOS NA HORIZONTAL DE 14X9X19CM (ESPESSURA 14CM, BLOCO DEITADO) DE PAREDES COM ÁREA LÍQUIDA MAIOR OU IGUAL A 6M² COM VÃOS E ARGAMASSA DE ASSENTAMENTO COM PREPARO EM BETONEIRA. AF_06/2014</t>
  </si>
  <si>
    <t>125,76</t>
  </si>
  <si>
    <t>ALVENARIA DE VEDAÇÃO DE BLOCOS CERÂMICOS FURADOS NA HORIZONTAL DE 14X9X19CM (ESPESSURA 14CM, BLOCO DEITADO) DE PAREDES COM ÁREA LÍQUIDA MAIOR OU IGUAL A 6M² COM VÃOS E ARGAMASSA DE ASSENTAMENTO COM PREPARO MANUAL. AF_06/2014</t>
  </si>
  <si>
    <t>126,97</t>
  </si>
  <si>
    <t>(COMPOSIÇÃO REPRESENTATIVA) DO SERVIÇO DE ALVENARIA DE VEDAÇÃO DE BLOCOS VAZADOS DE CERÂMICA DE 9X19X19CM (ESPESSURA 9CM), PARA EDIFICAÇÃO HABITACIONAL MULTIFAMILIAR (PRÉDIO). AF_11/2014</t>
  </si>
  <si>
    <t>32,03</t>
  </si>
  <si>
    <t>(COMPOSIÇÃO REPRESENTATIVA) DO SERVIÇO DE ALVENARIA DE VEDAÇÃO DE BLOCOS VAZADOS DE CERÂMICA DE 14X9X19CM (ESPESSURA 14CM, BLOCO DEITADO), PARA EDIFICAÇÃO HABITACIONAL UNIFAMILIAR (CASA) E EDIFICAÇÃO PÚBLICA PADRÃO. AF_12/2014</t>
  </si>
  <si>
    <t>133,22</t>
  </si>
  <si>
    <t>ALVENARIA DE VEDAÇÃO DE BLOCOS CERÂMICOS FURADOS NA VERTICAL DE 14X19X39CM (ESPESSURA 14CM) DE PAREDES COM ÁREA LÍQUIDA MENOR QUE 6M2 COM VÃOS E ARGAMASSA DE ASSENTAMENTO COM PREPARO MANUAL. AF_06/2014</t>
  </si>
  <si>
    <t>ALVENARIA DE VEDAÇÃO DE BLOCOS CERÂMICOS MACIÇOS DE 5X10X20CM (ESPESSURA 10CM) E ARGAMASSA DE ASSENTAMENTO COM PREPARO EM BETONEIRA. AF_05/2020</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</si>
  <si>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</si>
  <si>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</si>
  <si>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</si>
  <si>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66,34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</si>
  <si>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</si>
  <si>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</si>
  <si>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76,65</t>
  </si>
  <si>
    <t>ALVENARIA ESTRUTURAL DE BLOCOS CERÂMICOS 14X19X39, (ESPESSURA DE 14 CM), PARA PAREDES COM ÁREA LÍQUIDA MENOR QUE 6M², COM VÃOS, UTILIZANDO PALHETA E ARGAMASSA DE ASSENTAMENTO COM PREPARO MANUAL. AF_12/2014</t>
  </si>
  <si>
    <t>77,73</t>
  </si>
  <si>
    <t>ALVENARIA ESTRUTURAL DE BLOCOS CERÂMICOS 14X19X39, (ESPESSURA DE 14 CM), PARA PAREDES COM ÁREA LÍQUIDA MAIOR OU IGUAL A 6M², COM VÃOS, UTILIZANDO PALHETA E ARGAMASSA DE ASSENTAMENTO COM PREPARO EM BETONEIRA. AF_12/2014</t>
  </si>
  <si>
    <t>68,69</t>
  </si>
  <si>
    <t>ALVENARIA ESTRUTURAL DE BLOCOS CERÂMICOS 14X19X39, (ESPESSURA DE 14 CM), PARA PAREDES COM ÁREA LÍQUIDA MAIOR OU IGUAL A 6M², COM VÃOS, UTILIZANDO PALHETA E ARGAMASSA DE ASSENTAMENTO COM PREPARO MANUAL. AF_12/2014</t>
  </si>
  <si>
    <t>69,77</t>
  </si>
  <si>
    <t>ALVENARIA ESTRUTURAL DE BLOCOS CERÂMICOS 14X19X29, (ESPESSURA DE 14 CM), PARA PAREDES COM ÁREA LÍQUIDA MENOR QUE 6M², SEM VÃOS, UTILIZANDO PALHETA E ARGAMASSA DE ASSENTAMENTO COM PREPARO EM BETONEIRA. AF_12/2014</t>
  </si>
  <si>
    <t>80,35</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</si>
  <si>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</si>
  <si>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</si>
  <si>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74,13</t>
  </si>
  <si>
    <t>ALVENARIA ESTRUTURAL DE BLOCOS CERÂMICOS 14X19X29, (ESPESSURA DE 14 CM), PARA PAREDES COM ÁREA LÍQUIDA MAIOR OU IGUAL A 6M2, SEM VÃOS, UTILIZANDO PALHETA E ARGAMASSA DE ASSENTAMENTO COM PREPARO MANUAL. AF_12/2014</t>
  </si>
  <si>
    <t>75,33</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</si>
  <si>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</si>
  <si>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</si>
  <si>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87,45</t>
  </si>
  <si>
    <t>ALVENARIA ESTRUTURAL DE BLOCOS CERÂMICOS 14X19X29, (ESPESSURA DE 14 CM), PARA PAREDES COM ÁREA LÍQUIDA MAIOR OU IGUAL A 6M², COM VÃOS, UTILIZANDO PALHETA E ARGAMASSA DE ASSENTAMENTO COM PREPARO EM BETONEIRA. AF_12/2014</t>
  </si>
  <si>
    <t>77,27</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</si>
  <si>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</si>
  <si>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</si>
  <si>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62,88</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</si>
  <si>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</si>
  <si>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</si>
  <si>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</si>
  <si>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</si>
  <si>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</si>
  <si>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</si>
  <si>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79,63</t>
  </si>
  <si>
    <t>ALVENARIA ESTRUTURAL DE BLOCOS CERÂMICOS 14X19X39, (ESPESSURA DE 14 CM), PARA PAREDES COM ÁREA LÍQUIDA MAIOR OU IGUAL A 6M², COM VÃOS, UTILIZANDO COLHER DE PEDREIRO E ARGAMASSA DE ASSENTAMENTO COM PREPARO MANUAL. AF_12/2014</t>
  </si>
  <si>
    <t>81,17</t>
  </si>
  <si>
    <t>ALVENARIA ESTRUTURAL DE BLOCOS CERÂMICOS 14X19X29, (ESPESSURA DE 14 CM), PARA PAREDES COM ÁREA LÍQUIDA MENOR QUE 6M², SEM VÃOS, UTILIZANDO COLHER DE PEDREIRO E ARGAMASSA DE ASSENTAMENTO COM PREPARO EM BETONEIRA. AF_12/2014</t>
  </si>
  <si>
    <t>89,93</t>
  </si>
  <si>
    <t>ALVENARIA ESTRUTURAL DE BLOCOS CERÂMICOS 14X19X29, (ESPESSURA DE 14 CM), PARA PAREDES COM ÁREA LÍQUIDA MENOR QUE 6M², SEM VÃOS, UTILIZANDO COLHER DE PEDREIRO E ARGAMASSA DE ASSENTAMENTO COM PREPARO MANUAL. AF_12/2014</t>
  </si>
  <si>
    <t>91,65</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</si>
  <si>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</si>
  <si>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</si>
  <si>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</si>
  <si>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102,05</t>
  </si>
  <si>
    <t>ALVENARIA ESTRUTURAL DE BLOCOS CERÂMICOS 14X19X29, (ESPESSURA DE 14 CM), PARA PAREDES COM ÁREA LÍQUIDA MENOR QUE 6M², COM VÃOS, UTILIZANDO COLHER DE PEDREIRO E ARGAMASSA DE ASSENTAMENTO COM PREPARO MANUAL. AF_12/2014</t>
  </si>
  <si>
    <t>103,77</t>
  </si>
  <si>
    <t>ALVENARIA ESTRUTURAL DE BLOCOS CERÂMICOS 14X19X29, (ESPESSURA DE 14 CM), PARA PAREDES COM ÁREA LÍQUIDA MAIOR OU IGUAL A 6M², COM VÃOS, UTILIZANDO COLHER DE PEDREIRO E ARGAMASSA DE ASSENTAMENTO COM PREPARO EM BETONEIRA. AF_12/2014</t>
  </si>
  <si>
    <t>88,46</t>
  </si>
  <si>
    <t>ALVENARIA ESTRUTURAL DE BLOCOS CERÂMICOS 14X19X29, (ESPESSURA DE 14 CM), PARA PAREDES COM ÁREA LÍQUIDA MAIOR OU IGUAL A 6M², COM VÃOS, UTILIZANDO COLHER DE PEDREIRO E ARGAMASSA DE ASSENTAMENTO COM PREPARO MANUAL. AF_12/2014</t>
  </si>
  <si>
    <t>90,18</t>
  </si>
  <si>
    <t>ALVENARIA DE VEDAÇÃO COM ELEMENTO VAZADO DE CERÂMICA (COBOGÓ) DE 7X20X20CM E ARGAMASSA DE ASSENTAMENTO COM PREPARO EM BETONEIRA. AF_05/2020</t>
  </si>
  <si>
    <t>132,51</t>
  </si>
  <si>
    <t>ARGAMASSA TRAÇO 1:3 (EM VOLUME DE CIMENTO E AREIA MÉDIA ÚMIDA), PREPARO MECÂNICO COM BETONEIRA 600 L. AF_08/2019</t>
  </si>
  <si>
    <t>443,38</t>
  </si>
  <si>
    <t>ALVENARIA DE VEDAÇÃO DE BLOCOS VAZADOS DE CONCRETO DE 9X19X39CM (ESPESSURA 9CM) DE PAREDES COM ÁREA LÍQUIDA MENOR QUE 6M² SEM VÃOS E ARGAMASSA DE ASSENTAMENTO COM PREPARO EM BETONEIRA. AF_06/2014</t>
  </si>
  <si>
    <t>57,39</t>
  </si>
  <si>
    <t>ALVENARIA DE VEDAÇÃO DE BLOCOS VAZADOS DE CONCRETO DE 9X19X39CM (ESPESSURA 9CM) DE PAREDES COM ÁREA LÍQUIDA MENOR QUE 6M² SEM VÃOS E ARGAMASSA DE ASSENTAMENTO COM PREPARO MANUAL. AF_06/2014</t>
  </si>
  <si>
    <t>57,78</t>
  </si>
  <si>
    <t>ALVENARIA DE VEDAÇÃO DE BLOCOS VAZADOS DE CONCRETO DE 14X19X39CM (ESPESSURA 14CM) DE PAREDES COM ÁREA LÍQUIDA MENOR QUE 6M² SEM VÃOS E ARGAMASSA DE ASSENTAMENTO COM PREPARO EM BETONEIRA. AF_06/2014</t>
  </si>
  <si>
    <t>75,02</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</si>
  <si>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</si>
  <si>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</si>
  <si>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</si>
  <si>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93,47</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</si>
  <si>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</si>
  <si>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</si>
  <si>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</si>
  <si>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69,37</t>
  </si>
  <si>
    <t>ALVENARIA DE VEDAÇÃO DE BLOCOS VAZADOS DE CONCRETO DE 14X19X39CM (ESPESSURA 14CM) DE PAREDES COM ÁREA LÍQUIDA MAIOR OU IGUAL A 6M² SEM VÃOS E ARGAMASSA DE ASSENTAMENTO COM PREPARO MANUAL. AF_06/2014</t>
  </si>
  <si>
    <t>70,74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</si>
  <si>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</si>
  <si>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</si>
  <si>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</si>
  <si>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62,56</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</si>
  <si>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</si>
  <si>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</si>
  <si>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80,26</t>
  </si>
  <si>
    <t>ALVENARIA DE VEDAÇÃO DE BLOCOS VAZADOS DE CONCRETO DE 14X19X39CM (ESPESSURA 14CM) DE PAREDES COM ÁREA LÍQUIDA MENOR QUE 6M² COM VÃOS E ARGAMASSA DE ASSENTAMENTO COM PREPARO MANUAL. AF_06/2014</t>
  </si>
  <si>
    <t>81,18</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</si>
  <si>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</si>
  <si>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</si>
  <si>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98,77</t>
  </si>
  <si>
    <t>ALVENARIA DE VEDAÇÃO DE BLOCOS VAZADOS DE CONCRETO DE 9X19X39CM (ESPESSURA 9CM) DE PAREDES COM ÁREA LÍQUIDA MAIOR OU IGUAL A 6M² COM VÃOS E ARGAMASSA DE ASSENTAMENTO COM PREPARO EM BETONEIRA. AF_06/2014</t>
  </si>
  <si>
    <t>56,19</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</si>
  <si>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</si>
  <si>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</si>
  <si>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</si>
  <si>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</si>
  <si>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</si>
  <si>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89,83</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</si>
  <si>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</si>
  <si>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</si>
  <si>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</si>
  <si>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74,45</t>
  </si>
  <si>
    <t>ALVENARIA DE BLOCOS DE CONCRETO ESTRUTURAL 14X19X39 CM, (ESPESSURA 14 CM), FBK = 4,5 MPA, PARA PAREDES COM ÁREA LÍQUIDA MENOR QUE 6M², SEM VÃOS, UTILIZANDO PALHETA. AF_12/2014</t>
  </si>
  <si>
    <t>69,62</t>
  </si>
  <si>
    <t>ARGAMASSA TRAÇO 1:2:9 (EM VOLUME DE CIMENTO, CAL E AREIA MÉDIA ÚMIDA) PARA EMBOÇO/MASSA ÚNICA/ASSENTAMENTO DE ALVENARIA DE VEDAÇÃO, PREPARO MECÂNICO COM BETONEIRA 400 L. AF_08/2019</t>
  </si>
  <si>
    <t>388,03</t>
  </si>
  <si>
    <t>ALVENARIA DE BLOCOS DE CONCRETO ESTRUTURAL 14X19X39 CM, (ESPESSURA 14 CM), FBK = 4,5 MPA, PARA PAREDES COM ÁREA LÍQUIDA MAIOR OU IGUAL A 6M², SEM VÃOS, UTILIZANDO PALHETA. AF_12/2014</t>
  </si>
  <si>
    <t>65,35</t>
  </si>
  <si>
    <t>ALVENARIA DE BLOCOS DE CONCRETO ESTRUTURAL 14X19X39 CM, (ESPESSURA 14 CM) FBK = 14,0 MPA, PARA PAREDES COM ÁREA LÍQUIDA MENOR QUE 6M², SEM VÃOS, UTILIZANDO PALHETA. AF_12/2014</t>
  </si>
  <si>
    <t>ARGAMASSA TRAÇO 1:0,5:4,5 (EM VOLUME DE CIMENTO, CAL E AREIA MÉDIA ÚMIDA), PREPARO MECÂNICO COM BETONEIRA 400 L. AF_08/2019</t>
  </si>
  <si>
    <t>417,94</t>
  </si>
  <si>
    <t>ALVENARIA DE BLOCOS DE CONCRETO ESTRUTURAL 14X19X39 CM, (ESPESSURA 14 CM) FBK = 14,0 MPA, PARA PAREDES COM ÁREA LÍQUIDA MAIOR OU IGUAL A 6M², SEM VÃOS, UTILIZANDO PALHETA. AF_12/2014</t>
  </si>
  <si>
    <t>81,50</t>
  </si>
  <si>
    <t>ALVENARIA DE BLOCOS DE CONCRETO ESTRUTURAL 14X19X39 CM, (ESPESSURA 14 CM), FBK = 4,5 MPA, PARA PAREDES COM ÁREA LÍQUIDA MENOR QUE 6M², COM VÃOS, UTILIZANDO PALHETA. AF_12/2014</t>
  </si>
  <si>
    <t>73,18</t>
  </si>
  <si>
    <t>26,19</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</si>
  <si>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</si>
  <si>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</si>
  <si>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90,03</t>
  </si>
  <si>
    <t>ALVENARIA DE BLOCOS DE CONCRETO ESTRUTURAL 14X19X39 CM, (ESPESSURA 14 CM) FBK = 14,0 MPA, PARA PAREDES COM ÁREA LÍQUIDA MAIOR OU IGUAL A 6M², COM VÃOS, UTILIZANDO PALHETA. AF_12/2014</t>
  </si>
  <si>
    <t>83,80</t>
  </si>
  <si>
    <t>ALVENARIA DE BLOCOS DE CONCRETO ESTRUTURAL 14X19X29 CM, (ESPESSURA 14 CM), FBK = 4,5 MPA, PARA PAREDES COM ÁREA LÍQUIDA MENOR QUE 6M², SEM VÃOS, UTILIZANDO PALHETA. AF_12/2014</t>
  </si>
  <si>
    <t>83,06</t>
  </si>
  <si>
    <t>ALVENARIA DE BLOCOS DE CONCRETO ESTRUTURAL 14X19X29 CM, (ESPESSURA 14 CM), FBK = 4,5 MPA, PARA PAREDES COM ÁREA LÍQUIDA MAIOR OU IGUAL A 6M², SEM VÃOS, UTILIZANDO PALHETA. AF_12/2014</t>
  </si>
  <si>
    <t>78,73</t>
  </si>
  <si>
    <t>ALVENARIA DE BLOCOS DE CONCRETO ESTRUTURAL 14X19X29 CM, (ESPESSURA 14 CM) FBK = 14,0 MPA, PARA PAREDES COM ÁREA LÍQUIDA MENOR QUE 6M², SEM VÃOS, UTILIZANDO PALHETA. AF_12/2014</t>
  </si>
  <si>
    <t>99,68</t>
  </si>
  <si>
    <t>ALVENARIA DE BLOCOS DE CONCRETO ESTRUTURAL 14X19X29 CM, (ESPESSURA 14 CM) FBK = 14,0 MPA, PARA PAREDES COM ÁREA LÍQUIDA MAIOR OU IGUAL A 6M², SEM VÃOS, UTILIZANDO PALHETA. AF_12/2014</t>
  </si>
  <si>
    <t>95,07</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</si>
  <si>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</si>
  <si>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</si>
  <si>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81,69</t>
  </si>
  <si>
    <t>ALVENARIA DE BLOCOS DE CONCRETO ESTRUTURAL 14X19X29 CM, (ESPESSURA 14 CM) FBK = 14,0 MPA, PARA PAREDES COM ÁREA LÍQUIDA MENOR QUE 6M², COM VÃOS, UTILIZANDO PALHETA. AF_12/2014</t>
  </si>
  <si>
    <t>104,90</t>
  </si>
  <si>
    <t>ALVENARIA DE BLOCOS DE CONCRETO ESTRUTURAL 14X19X29 CM, (ESPESSURA 14 CM) FBK = 14,0 MPA, PARA PAREDES COM ÁREA LÍQUIDA MAIOR OU IGUAL A 6M², COM VÃOS, UTILIZANDO PALHETA. AF_12/2014</t>
  </si>
  <si>
    <t>98,22</t>
  </si>
  <si>
    <t>ALVENARIA DE BLOCOS DE CONCRETO ESTRUTURAL 14X19X39 CM, (ESPESSURA 14 CM), FBK = 4,5 MPA, PARA PAREDES COM ÁREA LÍQUIDA MENOR QUE 6M², SEM VÃOS, UTILIZANDO COLHER DE PEDREIRO. AF_12/2014</t>
  </si>
  <si>
    <t>80,34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</si>
  <si>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</si>
  <si>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</si>
  <si>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</si>
  <si>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</si>
  <si>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</si>
  <si>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79,72</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</si>
  <si>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</si>
  <si>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</si>
  <si>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96,46</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</si>
  <si>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</si>
  <si>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</si>
  <si>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89,68</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</si>
  <si>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</si>
  <si>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</si>
  <si>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106,21</t>
  </si>
  <si>
    <t>ALVENARIA DE BLOCOS DE CONCRETO ESTRUTURAL 14X19X29 CM, (ESPESSURA 14 CM), FBK = 4,5 MPA, PARA PAREDES COM ÁREA LÍQUIDA MENOR QUE 6M², COM VÃOS, UTILIZANDO COLHER DE PEDREIRO. AF_12/2014</t>
  </si>
  <si>
    <t>101,89</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</si>
  <si>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</si>
  <si>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</si>
  <si>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118,93</t>
  </si>
  <si>
    <t>ALVENARIA DE BLOCOS DE CONCRETO ESTRUTURAL 14X19X29 CM, (ESPESSURA 14 CM) FBK = 14,0 MPA, PARA PAREDES COM ÁREA LÍQUIDA MAIOR OU IGUAL A 6M², COM VÃOS, UTILIZANDO COLHER DE PEDREIRO. AF_12/2014</t>
  </si>
  <si>
    <t>111,12</t>
  </si>
  <si>
    <t>(COMPOSIÇÃO REPRESENTATIVA) DE ALVENARIA DE BLOCOS DE CONCRETO ESTRUTURAL 14X19X39 CM, (ESPESSURA 14 CM), FBK = 4,5 MPA, UTILIZANDO PALHETA, PARA EDIFICAÇÃO HABITACIONAL. AF_10/2015</t>
  </si>
  <si>
    <t>68,83</t>
  </si>
  <si>
    <t>COMPOSIÇÃO REPRESENTATIVA DE SERVIÇOS DE ALVENARIA DE BLOCOS DE CONCRETO ESTRUTURAL 14X19X29 CM, (ESPESSURA 14 CM), FBK = 4,5 MPA, UTILIZANDO PALHETA, PARA EDIFICAÇÃO HABITACIONAL. AF_10/2015</t>
  </si>
  <si>
    <t>ALVENARIA DE VEDAÇÃO COM ELEMENTO VAZADO DE CONCRETO (COBOGÓ) DE 7X50X50CM E ARGAMASSA DE ASSENTAMENTO COM PREPARO EM BETONEIRA. AF_05/2020</t>
  </si>
  <si>
    <t>166,38</t>
  </si>
  <si>
    <t>ALVENARIA DE VEDAÇÃO COM BLOCO DE VIDRO VAZADO, TIPO VENEZIANA, DE 6X20X20CM E ARGAMASSA DE ASSENTAMENTO COM PREPARO EM BETONEIRA. AF_05/2020</t>
  </si>
  <si>
    <t>697,58</t>
  </si>
  <si>
    <t>74,19</t>
  </si>
  <si>
    <t>ALVENARIA DE VEDAÇÃO COM BLOCO DE VIDRO, TIPO CANELADO, DE 8X19X19CM E ARGAMASSA DE ASSENTAMENTO COM PREPARO EM BETONEIRA. AF_05/2020</t>
  </si>
  <si>
    <t>707,41</t>
  </si>
  <si>
    <t>PAREDE COM PLACAS DE GESSO ACARTONADO (DRYWALL), PARA USO INTERNO, COM DUAS FACES SIMPLES E ESTRUTURA METÁLICA COM GUIAS SIMPLES, SEM VÃOS. AF_06/2017_P</t>
  </si>
  <si>
    <t>80,82</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</si>
  <si>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</si>
  <si>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</si>
  <si>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110,26</t>
  </si>
  <si>
    <t>PAREDE COM PLACAS DE GESSO ACARTONADO (DRYWALL), PARA USO INTERNO, COM DUAS FACES SIMPLES E ESTRUTURA METÁLICA COM GUIAS DUPLAS, COM VÃOS. AF_06/2017_P</t>
  </si>
  <si>
    <t>132,06</t>
  </si>
  <si>
    <t>PAREDE COM PLACAS DE GESSO ACARTONADO (DRYWALL), PARA USO INTERNO, COM UMA FACE SIMPLES E OUTRA FACE DUPLA E ESTRUTURA METÁLICA COM GUIAS SIMPLES, SEM VÃOS. AF_06/2017_P</t>
  </si>
  <si>
    <t>103,54</t>
  </si>
  <si>
    <t>PAREDE COM PLACAS DE GESSO ACARTONADO (DRYWALL), PARA USO INTERNO, COM UMA FACE SIMPLES E OUTRA FACE DUPLA E ESTRUTURA METÁLICA COM GUIAS SIMPLES, COM VÃOS. AF_06/2017_P</t>
  </si>
  <si>
    <t>114,86</t>
  </si>
  <si>
    <t>PAREDE COM PLACAS DE GESSO ACARTONADO (DRYWALL), PARA USO INTERNO COM UMA FACE SIMPLES E OUTRA FACE DUPLA E ESTRUTURA METÁLICA COM GUIAS DUPLAS, SEM VÃOS. AF_06/2017_P</t>
  </si>
  <si>
    <t>132,98</t>
  </si>
  <si>
    <t>PAREDE COM PLACAS DE GESSO ACARTONADO (DRYWALL), PARA USO INTERNO, COM UMA FACE SIMPLES E OUTRA FACE DUPLA E   ESTRUTURA METÁLICA COM GUIAS DUPLAS, COM VÃOS. AF_06/2017_P</t>
  </si>
  <si>
    <t>155,00</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</si>
  <si>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</si>
  <si>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</si>
  <si>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137,76</t>
  </si>
  <si>
    <t>PAREDE COM PLACAS DE GESSO ACARTONADO (DRYWALL), PARA USO INTERNO COM DUAS FACES DUPLAS E ESTRUTURA METÁLICA COM GUIAS DUPLAS, SEM VÃOS. AF_06/2017</t>
  </si>
  <si>
    <t>155,68</t>
  </si>
  <si>
    <t>PAREDE COM PLACAS DE GESSO ACARTONADO (DRYWALL), PARA USO INTERNO, COM DUAS FACES DUPLAS E ESTRUTURA METÁLICA COM GUIAS DUPLAS, COM VÃOS. AF_06/2017_P</t>
  </si>
  <si>
    <t>177,92</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</si>
  <si>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</si>
  <si>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</si>
  <si>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</si>
  <si>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</si>
  <si>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 FIXA EM VIDRO TEMPERADO 10 MM, SEM ABERTURA. AF_01/2021</t>
  </si>
  <si>
    <t>371,39</t>
  </si>
  <si>
    <t>DIVISORIA SANITÁRIA, TIPO CABINE, EM GRANITO CINZA POLIDO, ESP = 3CM, ASSENTADO COM ARGAMASSA COLANTE AC III-E, EXCLUSIVE FERRAGENS. AF_01/2021</t>
  </si>
  <si>
    <t>672,41</t>
  </si>
  <si>
    <t>DIVISORIA SANITÁRIA, TIPO CABINE, EM MÁRMORE BRANCO POLIDO, ESP = 3CM, ASSENTADO COM ARGAMASSA COLANTE AC III-E, EXCLUSIVE FERRAGENS. AF_01/2021</t>
  </si>
  <si>
    <t>734,58</t>
  </si>
  <si>
    <t>TAPA VISTA DE MICTÓRIO EM GRANITO CINZA POLIDO, ESP = 3CM, ASSENTADO COM ARGAMASSA COLANTE AC III-E . AF_01/2021</t>
  </si>
  <si>
    <t>676,33</t>
  </si>
  <si>
    <t>TAPA VISTA DE MICTÓRIO EM MÁRMORE BRANCO POLIDO, ESP = 3CM, ASSENTADO COM ARGAMASSA COLANTE AC III-E . AF_01/2021</t>
  </si>
  <si>
    <t>833,56</t>
  </si>
  <si>
    <t>DIVISORIA SANITÁRIA, TIPO CABINE, EM PAINEL DE GRANILITE, ESP = 3CM, ASSENTADO COM ARGAMASSA COLANTE AC III-E, EXCLUSIVE FERRAGENS. AF_01/2021</t>
  </si>
  <si>
    <t>246,42</t>
  </si>
  <si>
    <t>TAPA VISTA DE MICTÓRIO EM PAINEL DE GRANILITE, ESP = 3CM, ASSENTADO COM ARGAMASSA COLANTE AC III-E . AF_01/2021</t>
  </si>
  <si>
    <t>266,08</t>
  </si>
  <si>
    <t>ALVENARIA DE VEDAÇÃO DE BLOCOS DE CONCRETO CELULAR DE 10X30X60CM (ESPESSURA 10CM) E ARGAMASSA DE ASSENTAMENTO COM PREPARO EM BETONEIRA. AF_05/2020</t>
  </si>
  <si>
    <t>93,62</t>
  </si>
  <si>
    <t>ALVENARIA DE VEDAÇÃO DE BLOCOS DE CONCRETO CELULAR DE 15X30X60CM (ESPESSURA 15CM) E ARGAMASSA DE ASSENTAMENTO COM PREPARO EM BETONEIRA. AF_05/2020</t>
  </si>
  <si>
    <t>132,08</t>
  </si>
  <si>
    <t>ALVENARIA DE VEDAÇÃO DE BLOCOS DE CONCRETO CELULAR DE 20X30X60CM (ESPESSURA 20CM) E ARGAMASSA DE ASSENTAMENTO COM PREPARO EM BETONEIRA. AF_05/2020</t>
  </si>
  <si>
    <t>194,80</t>
  </si>
  <si>
    <t>EXECUÇÃO DE TAPA BURACO COM APLICAÇÃO DE CONCRETO ASFÁLTICO (USINAGEM PRÓPRIA) E PINTURA DE LIGAÇÃO. AF_12/2020</t>
  </si>
  <si>
    <t>1.306,25</t>
  </si>
  <si>
    <t>USINAGEM DE CONCRETO ASFÁLTICO COM CAP 50/70, PARA CAMADA DE ROLAMENTO, PADRÃO DNIT FAIXA C, EM USINA DE ASFALTO CONTÍNUA DE 140 TON/H. AF_03/2020_P</t>
  </si>
  <si>
    <t>T</t>
  </si>
  <si>
    <t>406,84</t>
  </si>
  <si>
    <t>EXECUÇÃO DE TAPA BURACO COM APLICAÇÃO DE PRÉ MISTURADO A FRIO (USINAGEM PRÓPRIA) E PINTURA DE LIGAÇÃO. AF_12/2020</t>
  </si>
  <si>
    <t>1.170,57</t>
  </si>
  <si>
    <t>USINAGEM DE PRÉ MISTURADO A FRIO, PARA CAMADA DE ROLAMENTO, PADRÃO DNIT FAIXA C. AF_03/2020_P</t>
  </si>
  <si>
    <t>369,12</t>
  </si>
  <si>
    <t>RECOMPOSIÇÃO DE REVESTIMENTO EM CONCRETO ASFÁLTICO (USINAGEM PRÓPRIA), PARA O FECHAMENTO DE VALAS - INCLUSO DEMOLIÇÃO DO PAVIMENTO. AF_12/2020</t>
  </si>
  <si>
    <t>1.387,03</t>
  </si>
  <si>
    <t>DEMOLIÇÃO PARCIAL DE PAVIMENTO ASFÁLTICO, DE FORMA MECANIZADA, SEM REAPROVEITAMENTO. AF_12/2017</t>
  </si>
  <si>
    <t>RECOMPOSIÇÃO DE REVESTIMENTO EM PRÉ MISTURADO A FRIO (USINAGEM PRÓPRIA), PARA FECHAMENTO DE VALAS - INCLUSO DEMOLIÇÃO DO PAVIMENTO. AF_12/2020</t>
  </si>
  <si>
    <t>1.251,35</t>
  </si>
  <si>
    <t>RECOMPOSIÇÃO DE PAVIMENTOS EM PEDRA POLIÉDRICA, REJUNTAMENTO COM PÓ DE PEDRA,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</si>
  <si>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</si>
  <si>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64,24</t>
  </si>
  <si>
    <t>RECOMPOSIÇÃO DE PAVIMENTO EM PEDRAS POLIÉDRICAS, REJUNTAMENTO COM ARGAMASSA, COM REAPROVEITAMENTO DAS PEDRAS POLIÉDRICAS, PARA O FECHAMENTO DE VALAS - INCLUSO RETIRADA E COLOCAÇÃO DO MATERIAL. AF_12/2020</t>
  </si>
  <si>
    <t>51,06</t>
  </si>
  <si>
    <t>RECOMPOSIÇÃO DE PAVIMENTO EM PARALELEPÍPEDOS, REJUNTAMENTO COM PÓ DE PEDRA,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</si>
  <si>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</si>
  <si>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50,45</t>
  </si>
  <si>
    <t>RECOMPOSIÇÃO DE PAVIMENTO EM PARALELEPÍPEDOS, REJUNTAMENTO COM ARGAMASSA, COM REAPROVEITAMENTO DOS PARALELEPÍPEDOS,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</si>
  <si>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</si>
  <si>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DEMOLIÇÃO DE PAVIMENTO INTERTRAVADO, DE FORMA MANUAL, COM REAPROVEITAMENTO. AF_12/2017</t>
  </si>
  <si>
    <t>RECOMPOSIÇÃO DE BASE E OU SUB-BASE PARA REMENDO PROFUNDO DE SOLOS DE COMPORTAMENTO LATERÍTICO (ARENOSO) - INCLUSO RETIRADA E COLOCAÇÃO DO MATERIAL. AF_12/2020</t>
  </si>
  <si>
    <t>75,25</t>
  </si>
  <si>
    <t>RECOMPOSIÇÃO DE BASE E OU SUB-BASE PARA REMENDO PROFUNDO DE SOLO MELHORADO COM CIMENTO (TEOR DE 2%) - INCLUSO RETIRADA E COLOCAÇÃO DO MATERIAL. AF_12/2020</t>
  </si>
  <si>
    <t>107,04</t>
  </si>
  <si>
    <t>RECOMPOSIÇÃO DE BASE E OU SUB-BASE PARA REMENDO PROFUNDO DE SOLO MELHORADO COM CIMENTO (TEOR DE 4%) - INCLUSO RETIRADA E COLOCAÇÃO DO MATERIAL. AF_12/2020</t>
  </si>
  <si>
    <t>136,64</t>
  </si>
  <si>
    <t>RECOMPOSIÇÃO DE BASE E OU SUB-BASE PARA REMENDO PROFUNDO DE SOLO COM CIMENTO (TEOR DE 6%) - INCLUSO RETIRADA E COLOCAÇÃO DO MATERIAL. AF_12/2020</t>
  </si>
  <si>
    <t>165,44</t>
  </si>
  <si>
    <t>54,35</t>
  </si>
  <si>
    <t>RECOMPOSIÇÃO DE BASE E OU SUB-BASE PARA REMENDO PROFUNDO DE SOLO COM CIMENTO (TEOR DE 8%) - INCLUSO RETIRADA E COLOCAÇÃO DO MATERIAL. AF_12/2020</t>
  </si>
  <si>
    <t>193,87</t>
  </si>
  <si>
    <t>RECOMPOSIÇÃO DE BASE E OU SUB-BASE PARA REMENDO PROFUNDO DE SOLO BRITA (40/60) - INCLUSO RETIRADA E COLOCAÇÃO DO MATERIAL. AF_12/2020</t>
  </si>
  <si>
    <t>140,79</t>
  </si>
  <si>
    <t>RECOMPOSIÇÃO DE BASE E OU SUB-BASE PARA REMENDO PROFUNDO DE SOLO BRITA (50/50) - INCLUSO RETIRADA E COLOCAÇÃO DO MATERIAL. AF_12/2020</t>
  </si>
  <si>
    <t>RECOMPOSIÇÃO DE BASE E OU SUB-BASE PARA REMENDO PROFUNDO DE SOLO BRITA (60/40) COM CIMENTO (TEOR DE 4%) - INCLUSO RETIRADA E COLOCAÇÃO DO MATERIAL. AF_12/2020</t>
  </si>
  <si>
    <t>199,56</t>
  </si>
  <si>
    <t>RECOMPOSIÇÃO DE BASE E OU SUB-BASE PARA REMENDO PROFUNDO DE SOLO BRITA (60/40) COM CIMENTO (TEOR DE 6%) - INCLUSO RETIRADA E COLOCAÇÃO DO MATERIAL. AF_12/2020</t>
  </si>
  <si>
    <t>227,05</t>
  </si>
  <si>
    <t>RECOMPOSIÇÃO DE BASE E OU SUB-BASE PARA REMENDO PROFUNDO DE SOLO BRITA (60/40) COM CIMENTO (TEOR DE 8%) - INCLUSO RETIRADA E COLOCAÇÃO DO MATERIAL. AF_12/2020</t>
  </si>
  <si>
    <t>254,17</t>
  </si>
  <si>
    <t>RECOMPOSIÇÃO DE BASE E OU SUB-BASE PARA REMENDO PROFUNDO DE SOLO BRITA (50/50) COM CIMENTO (TEOR DE 4%) - INCLUSO RETIRADA E COLOCAÇÃO DO MATERIAL. AF_12/2020</t>
  </si>
  <si>
    <t>189,07</t>
  </si>
  <si>
    <t>RECOMPOSIÇÃO DE BASE E OU SUB-BASE PARA REMENDO PROFUNDO DE SOLO BRITA (50/50) COM CIMENTO (TEOR DE 6%) - INCLUSO RETIRADA E COLOCAÇÃO DO MATERIAL. AF_12/2020</t>
  </si>
  <si>
    <t>216,78</t>
  </si>
  <si>
    <t>51,34</t>
  </si>
  <si>
    <t>RECOMPOSIÇÃO DE BASE E OU SUB-BASE PARA REMENDO PROFUNDO DE SOLO BRITA (50/50) COM CIMENTO (TEOR DE 8%) - INCLUSO RETIRADA E COLOCAÇÃO DO MATERIAL. AF_12/2020</t>
  </si>
  <si>
    <t>244,12</t>
  </si>
  <si>
    <t>RECOMPOSIÇÃO DE BASE E OU SUB-BASE PARA REMENDO PROFUNDO DE BRITA GRADUADA SIMPLES - INCLUSO RETIRADA E COLOCAÇÃO DO MATERIAL. AF_12/2020</t>
  </si>
  <si>
    <t>201,13</t>
  </si>
  <si>
    <t>USINAGEM DE BRITA GRADUADA SIMPLES. AF_03/2020</t>
  </si>
  <si>
    <t>125,88</t>
  </si>
  <si>
    <t>RECOMPOSIÇÃO DE BASE E OU SUB-BASE PARA FECHAMENTO DE VALAS DE SOLOS DE COMPORTAMENTO LATERÍTICO (ARENOSO)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</si>
  <si>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</si>
  <si>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</si>
  <si>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78,80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</si>
  <si>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</si>
  <si>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</si>
  <si>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165,01</t>
  </si>
  <si>
    <t>RECOMPOSIÇÃO DE BASE E OU SUB-BASE PARA FECHAMENTO DE VALAS DE SOLO BRITA (40/60) - INCLUSO RETIRADA E COLOCAÇÃO DO MATERIAL. AF_12/2020</t>
  </si>
  <si>
    <t>82,95</t>
  </si>
  <si>
    <t>RECOMPOSIÇÃO DE BASE E OU SUB-BASE PARA FECHAMENTO DE VALAS DE SOLO BRITA (50/50) - INCLUSO RETIRADA E COLOCAÇÃO DO MATERIAL. AF_12/2020</t>
  </si>
  <si>
    <t>RECOMPOSIÇÃO DE BASE E OU SUB-BASE PARA FECHAMENTO DE VALAS DE SOLO BRITA (60/40) COM CIMENTO (TEOR DE 4%) - INCLUSO RETIRADA E COLOCAÇÃO DO MATERIAL. AF_12/2020</t>
  </si>
  <si>
    <t>141,72</t>
  </si>
  <si>
    <t>RECOMPOSIÇÃO DE BASE E OU SUB-BASE PARA FECHAMENTO DE VALAS DE SOLO BRITA (60/40) COM CIMENTO (TEOR DE 6%) - INCLUSO RETIRADA E COLOCAÇÃO DO MATERIAL. AF_12/2020</t>
  </si>
  <si>
    <t>RECOMPOSIÇÃO DE BASE E OU SUB-BASE PARA FECHAMENTO DE VALAS DE SOLO BRITA (60/40) COM CIMENTO (TEOR DE 8%) - INCLUSO RETIRADA E COLOCAÇÃO DO MATERIAL. AF_12/2020</t>
  </si>
  <si>
    <t>196,33</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</si>
  <si>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</si>
  <si>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</si>
  <si>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158,94</t>
  </si>
  <si>
    <t>RECOMPOSIÇÃO DE BASE E OU SUB-BASE PARA FECHAMENTO DE VALAS DE SOLO BRITA (50/50) COM CIMENTO (TEOR DE 8%) - INCLUSO RETIRADA E COLOCAÇÃO DO MATERIAL. AF_12/2020</t>
  </si>
  <si>
    <t>186,28</t>
  </si>
  <si>
    <t>RECOMPOSIÇÃO DE BASE E OU SUB-BASE PARA FECHAMENTO DE VALAS DE BRITA GRADUADA SIMPLES - INCLUSO RETIRADA E COLOCAÇÃO DO MATERIAL. AF_12/2020</t>
  </si>
  <si>
    <t>143,29</t>
  </si>
  <si>
    <t>REASSENTAMENTO DE PARALELEPÍPEDOS, REJUNTAMENTO COM PÓ DE PEDRA, COM REAPROVEITAMENTO DOS PARALELEPÍPEDOS - INCLUSO RETIRADA E COLOCAÇÃO DO MATERIAL. AF_12/2020</t>
  </si>
  <si>
    <t>40,84</t>
  </si>
  <si>
    <t>CALCETEIRO COM ENCARGOS COMPLEMENTARES</t>
  </si>
  <si>
    <t>REASSENTAMENTO DE PARALELEPÍPEDOS, REJUNTAMENTO COM PEDRISCO E EMULSÃO ASFÁLTICA, COM REAPROVEITAMENTO DOS PARALELEPÍPEDOS - INCLUSO RETIRADA E COLOCAÇÃO DO MATERIAL. AF_12/2020_P</t>
  </si>
  <si>
    <t>REASSENTAMENTO DE PARALELEPÍPEDOS, REJUNTAMENTO COM ARGAMASSA, COM REAPROVEITAMENTO DOS PARALELEPÍPEDOS - INCLUSO RETIRADA E COLOCAÇÃO DO MATERIAL. AF_12/2020</t>
  </si>
  <si>
    <t>51,49</t>
  </si>
  <si>
    <t>REASSENTAMENTO DE PEDRAS POLIÉDRICAS, REJUNTAMENTO COM PÓ DE PEDRA,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</si>
  <si>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</si>
  <si>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ARGAMASSA, COM REAPROVEITAMENTO DAS PEDRAS POLIÉDRICAS - INCLUSO RETIRADA E COLOCAÇÃO DO MATERIAL. AF_12/2020</t>
  </si>
  <si>
    <t>56,28</t>
  </si>
  <si>
    <t>REASSENTAMENTO DE BLOCOS PISOGRAMA PARA PISO INTERTRAVADO, COM REAPROVEITAMENTO DOS BLOCOS PISOGRAMA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</si>
  <si>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</si>
  <si>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</si>
  <si>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</si>
  <si>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</si>
  <si>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RETANGULAR PARA PISO INTERTRAVADO, ESPESSURA DE 4  CM, EM CALÇADA, COM REAPROVEITAMENTO DOS BLOCOS RETANGULAR - INCLUSO RETIRADA E COLOCAÇÃO DO MATERIAL. AF_12/2020</t>
  </si>
  <si>
    <t>21,41</t>
  </si>
  <si>
    <t>REASSENTAMENTO DE BLOCOS RETANGULAR PARA PISO INTERTRAVADO, ESPESSURA DE 6 CM, EM CALÇADA, COM REAPROVEITAMENTO DOS BLOCOS RETANGULAR - INCLUSO RETIRADA E COLOCAÇÃO DO MATERIAL. AF_12/2020</t>
  </si>
  <si>
    <t>23,35</t>
  </si>
  <si>
    <t>REASSENTAMENTO DE BLOCOS RETANGULAR PARA PISO INTERTRAVADO, ESPESSURA DE 6 CM, EM VIA/ESTACIONAMENTO, COM REAPROVEITAMENTO DOS BLOCOS RETANGULAR - INCLUSO RETIRADA E COLOCAÇÃO DO MATERIAL. AF_12/2020</t>
  </si>
  <si>
    <t>18,29</t>
  </si>
  <si>
    <t>REASSENTAMENTO DE BLOCOS RETANGULAR PARA PISO INTERTRAVADO, ESPESSURA DE 8 CM, EM VIA/ESTACIONAMENTO, COM REAPROVEITAMENTO DOS BLOCOS RETANGULAR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</si>
  <si>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</si>
  <si>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</si>
  <si>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</si>
  <si>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</si>
  <si>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</si>
  <si>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16 FACES PARA PISO INTERTRAVADO, ESPESSURA DE 10 CM, EM VIA/ESTACIONAMENTO, COM REAPROVEITAMENTO DOS BLOCOS 16 FACES - INCLUSO RETIRADA E COLOCAÇÃO DO MATERIAL. AF_12/2020</t>
  </si>
  <si>
    <t>EXECUÇÃO DE TAPA BURACO COM APLICAÇÃO DE CONCRETO ASFÁLTICO (AQUISIÇÃO EM USINA) E PINTURA DE LIGAÇÃO. AF_12/2020</t>
  </si>
  <si>
    <t>1.337,32</t>
  </si>
  <si>
    <t>RECOMPOSIÇÃO DE REVESTIMENTO EM CONCRETO ASFÁLTICO (AQUISIÇÃO EM USINA), PARA O FECHAMENTO DE VALAS - INCLUSO DEMOLIÇÃO DO PAVIMENTO. AF_12/2020</t>
  </si>
  <si>
    <t>1.418,10</t>
  </si>
  <si>
    <t>EXECUÇÃO DE PINTURA DE LIGAÇÃO COM EMULSÃO ASFÁLTICA RR-2C, PARA O FECHAMENTO DE VALAS. AF_12/2020</t>
  </si>
  <si>
    <t>RECOMPOSIÇÃO DE PAVIMENTO EM PISO INTERTRAVADO, COM REAPROVEITAMENTO DOS BLOCOS INTERTRAVADOS, PARA FECHAMENTO DE VALAS - INCLUSO RETIRADA E COLOCAÇÃO DO MATERIAL. AF_12/2020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</si>
  <si>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</si>
  <si>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</si>
  <si>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</si>
  <si>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</si>
  <si>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43,57</t>
  </si>
  <si>
    <t>EXECUÇÃO E COMPACTAÇÃO DE BASE E OU SUB BASE PARA PAVIMENTAÇÃO DE SOLO (PREDOMINANTEMENTE ARENOSO) COM CIMENTO (TEOR DE 4%) - EXCLUSIVE SOLO, ESCAVAÇÃO, CARGA E TRANSPORTE. AF_11/2019</t>
  </si>
  <si>
    <t>71,70</t>
  </si>
  <si>
    <t>EXECUÇÃO E COMPACTAÇÃO DE BASE E OU SUB BASE PARA PAVIMENTAÇÃO DE SOLO (PREDOMINANTEMENTE ARENOSO) COM CIMENTO (TEOR DE 6%) - EXCLUSIVE SOLO, ESCAVAÇÃO, CARGA E TRANSPORTE. AF_11/2019</t>
  </si>
  <si>
    <t>101,03</t>
  </si>
  <si>
    <t>EXECUÇÃO E COMPACTAÇÃO DE BASE E OU SUB BASE PARA PAVIMENTAÇÃO DE SOLO (PREDOMINANTEMENTE ARENOSO) COM CIMENTO (TEOR DE 8%) - EXCLUSIVE SOLO, ESCAVAÇÃO, CARGA E TRANSPORTE. AF_11/2019</t>
  </si>
  <si>
    <t>129,46</t>
  </si>
  <si>
    <t>EXECUÇÃO E COMPACTAÇÃO DE BASE E OU SUB BASE PARA PAVIMENTAÇÃO DE BRITA GRADUADA SIMPLES - EXCLUSIVE CARGA E TRANSPORTE. AF_11/2019</t>
  </si>
  <si>
    <t>134,68</t>
  </si>
  <si>
    <t>EXECUÇÃO E COMPACTAÇÃO DE BASE E OU SUB BASE PARA PAVIMENTAÇÃO DE BRITA GRADUADA SIMPLES TRATADA COM CIMENTO - EXCLUSIVE CARGA E TRANSPORTE. AF_11/2019</t>
  </si>
  <si>
    <t>191,30</t>
  </si>
  <si>
    <t>USINAGEM DE BRITA GRADUADA TRATADA COM CIMENTO. AF_03/2020</t>
  </si>
  <si>
    <t>181,38</t>
  </si>
  <si>
    <t>EXECUÇÃO E COMPACTAÇÃO DE BASE E OU SUB BASE PARA PAVIMENTAÇÃO DE CONCRETO COMPACTADO COM ROLO - EXCLUSIVE CARGA E TRANSPORTE. AF_11/2019</t>
  </si>
  <si>
    <t>266,45</t>
  </si>
  <si>
    <t>USINAGEM DE CONCRETO PARA COMPACTAÇÃO COM ROLO. AF_03/2020</t>
  </si>
  <si>
    <t>257,65</t>
  </si>
  <si>
    <t>EXECUÇÃO E COMPACTAÇÃO DE BASE E OU SUB BASE PARA PAVIMENTAÇÃO DE PEDRA RACHÃO  - EXCLUSIVE CARGA E TRANSPORTE. AF_11/2019</t>
  </si>
  <si>
    <t>EXECUÇÃO E COMPACTAÇÃO DE BASE E OU SUB BASE PARA PAVIMENTAÇÃO DE MACADAME SECO - EXCLUSIVE CARGA E TRANSPORTE. AF_11/2019</t>
  </si>
  <si>
    <t>119,40</t>
  </si>
  <si>
    <t>EXECUÇÃO DE PINTURA DE LIGAÇÃO COM EMULSÃO ASFÁLTICA RR-2C.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</si>
  <si>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</si>
  <si>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</si>
  <si>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70,06</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</si>
  <si>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</si>
  <si>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</si>
  <si>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167,24</t>
  </si>
  <si>
    <t>EXECUÇÃO E COMPACTAÇÃO DE BASE E OU SUB-BASE PARA PAVIMENTAÇÃO DE SOLO (PREDOMINANTEMENTE ARENOSO) BRITA - 40/60 COM CIMENTO (TEOR DE 8%) - EXCLUSIVE SOLO, ESCAVAÇÃO, CARGA E TRANSPORTE. AF_11/2019</t>
  </si>
  <si>
    <t>194,32</t>
  </si>
  <si>
    <t>EXECUÇÃO E COMPACTAÇÃO DE BASE E OU SUB-BASE PARA PAVIMENTAÇÃO DE SOLO (PREDOMINANTEMENTE ARENOSO) BRITA - 50/50 COM CIMENTO (TEOR DE 4%)  - EXCLUSIVE SOLO, ESCAVAÇÃO, CARGA E TRANSPORTE. AF_11/2019</t>
  </si>
  <si>
    <t>129,23</t>
  </si>
  <si>
    <t>EXECUÇÃO E COMPACTAÇÃO DE BASE E OU SUB-BASE PARA PAVIMENTAÇÃO DE SOLO (PREDOMINANTEMENTE ARENOSO) BRITA - 50/50 COM CIMENTO (TEOR DE 6%) - EXCLUSIVE SOLO, ESCAVAÇÃO, CARGA E TRANSPORTE. AF_11/2019</t>
  </si>
  <si>
    <t>158,66</t>
  </si>
  <si>
    <t>EXECUÇÃO E COMPACTAÇÃO DE BASE E OU SUB-BASE PARA PAVIMENTAÇÃO DE SOLO (PREDOMINANTEMENTE ARENOSO) BRITA - 50/50 COM CIMENTO (TEOR DE 8%) - EXCLUSIVE SOLO, ESCAVAÇÃO, CARGA E TRANSPORTE. AF_11/2019</t>
  </si>
  <si>
    <t>184,31</t>
  </si>
  <si>
    <t>EXECUÇÃO E COMPACTAÇÃO DE BASE E OU SUB-BASE PARA PAVIMENTAÇÃO DE SOLO (PREDOMINANTEMENTE ARGILOSO) BRITA - 40/60 - EXCLUSIVE SOLO, ESCAVAÇÃO, CARGA E TRANSPORTE. AF_11/2019</t>
  </si>
  <si>
    <t>84,36</t>
  </si>
  <si>
    <t>EXECUÇÃO E COMPACTAÇÃO DE BASE E OU SUB-BASE PARA PAVIMENTAÇÃO DE SOLO (PREDOMINANTEMENTE ARGILOSO) BRITA - 50/50 - EXCLUSIVE SOLO, ESCAVAÇÃO, CARGA E TRANSPORTE. AF_11/2019</t>
  </si>
  <si>
    <t>59,30</t>
  </si>
  <si>
    <t>ESPALHAMENTO DE MATERIAL COM TRATOR DE ESTEIRAS. AF_11/2019</t>
  </si>
  <si>
    <t>REGULARIZAÇÃO DE SUPERFÍCIES COM MOTONIVELADORA.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</si>
  <si>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</si>
  <si>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</si>
  <si>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EXECUÇÃO DE PAVIMENTO EM PISO INTERTRAVADO, COM BLOCO PISOGRAMA DE 35 X 25 CM, ESPESSURA 6 CM. AF_12/2015</t>
  </si>
  <si>
    <t>EXECUÇÃO DE PAVIMENTO EM PISO INTERTRAVADO, COM BLOCO PISOGRAMA DE 35 X 25 CM, ESPESSURA 8 CM. AF_12/2015</t>
  </si>
  <si>
    <t>130,13</t>
  </si>
  <si>
    <t>EXECUÇÃO DE PAVIMENTO EM PISO INTERTRAVADO, COM BLOCO SEXTAVADO DE 25 X 25 CM, ESPESSURA 6 CM. AF_12/2015</t>
  </si>
  <si>
    <t>EXECUÇÃO DE PAVIMENTO EM PISO INTERTRAVADO, COM BLOCO SEXTAVADO DE 25 X 25 CM, ESPESSURA 8 CM. AF_12/2015</t>
  </si>
  <si>
    <t>76,70</t>
  </si>
  <si>
    <t>EXECUÇÃO DE PAVIMENTO EM PISO INTERTRAVADO, COM BLOCO SEXTAVADO DE 25 X 25 CM, ESPESSURA 10 CM. AF_12/2015</t>
  </si>
  <si>
    <t>EXECUÇÃO DE PASSEIO EM PISO INTERTRAVADO, COM BLOCO RETANGULAR COR NATURAL DE 20 X 10 CM, ESPESSURA 6 CM. AF_12/2015</t>
  </si>
  <si>
    <t>71,96</t>
  </si>
  <si>
    <t>EXECUÇÃO DE PÁTIO/ESTACIONAMENTO EM PISO INTERTRAVADO, COM BLOCO RETANGULAR COR NATURAL DE 20 X 10 CM, ESPESSURA 8 CM. AF_12/2015</t>
  </si>
  <si>
    <t>77,63</t>
  </si>
  <si>
    <t>EXECUÇÃO DE VIA EM PISO INTERTRAVADO, COM BLOCO RETANGULAR COR NATURAL DE 20 X 10 CM, ESPESSURA 8 CM. AF_12/2015</t>
  </si>
  <si>
    <t>79,06</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</si>
  <si>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</si>
  <si>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</si>
  <si>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</si>
  <si>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73,40</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</si>
  <si>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</si>
  <si>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</si>
  <si>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</si>
  <si>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</si>
  <si>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93,74</t>
  </si>
  <si>
    <t>EXECUÇÃO DE VIA EM PISO INTERTRAVADO, COM BLOCO 16 FACES DE 22 X 11 CM, ESPESSURA 10 CM. AF_12/2015</t>
  </si>
  <si>
    <t>95,24</t>
  </si>
  <si>
    <t>77,08</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</si>
  <si>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</si>
  <si>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</si>
  <si>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</si>
  <si>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84,12</t>
  </si>
  <si>
    <t>EXECUÇÃO DE VIA EM PISO INTERTRAVADO, COM BLOCO RETANGULAR COLORIDO DE 20 X 10 CM, ESPESSURA 8 CM. AF_12/2015</t>
  </si>
  <si>
    <t>EXECUÇÃO DE PAVIMENTO DE CONCRETO SIMPLES (PCS), FCK = 40 MPA, CAMADA COM ESPESSURA DE 15,0 CM. AF_11/2017</t>
  </si>
  <si>
    <t>APLICAÇÃO DE LONA PLÁSTICA PARA EXECUÇÃO DE PAVIMENTOS DE CONCRETO. AF_11/2017</t>
  </si>
  <si>
    <t>APLICAÇÃO DE GRAXA EM BARRAS DE TRANSFERÊNCIA PARA EXECUÇÃO DE PAVIMENTO DE CONCRETO. AF_11/2017</t>
  </si>
  <si>
    <t>BARRAS DE TRANSFERÊNCIA, AÇO CA-25 DE 20,0 MM, PARA EXECUÇÃO DE PAVIMENTO DE CONCRETO  FORNECIMENTO E INSTALAÇÃO. AF_11/2017</t>
  </si>
  <si>
    <t>BARRAS DE LIGAÇÃO, AÇO CA-50 DE 10 MM, PARA EXECUÇÃO DE PAVIMENTO DE CONCRETO  FORNECIMENTO E INSTALAÇÃO. AF_11/2017</t>
  </si>
  <si>
    <t>EXECUÇÃO DE PAVIMENTO DE CONCRETO SIMPLES (PCS), FCK = 40 MPA, CAMADA COM ESPESSURA DE 17,5 CM. AF_11/2017</t>
  </si>
  <si>
    <t>100,75</t>
  </si>
  <si>
    <t>BARRAS DE TRANSFERÊNCIA, AÇO CA-25 DE 25,0 MM, PARA EXECUÇÃO DE PAVIMENTO DE CONCRETO  FORNECIMENTO E INSTALAÇÃO. AF_11/2017</t>
  </si>
  <si>
    <t>EXECUÇÃO DE PAVIMENTO DE CONCRETO SIMPLES (PCS), FCK = 40 MPA, CAMADA COM ESPESSURA DE 20,0 CM. AF_11/2017</t>
  </si>
  <si>
    <t>162,66</t>
  </si>
  <si>
    <t>EXECUÇÃO DE PAVIMENTO DE CONCRETO SIMPLES (PCS), FCK = 40 MPA, CAMADA COM ESPESSURA DE 22,5 CM. AF_11/2017</t>
  </si>
  <si>
    <t>177,33</t>
  </si>
  <si>
    <t>EXECUÇÃO DE PAVIMENTO DE CONCRETO SIMPLES (PCS), FCK = 40 MPA, CAMADA COM ESPESSURA DE 25,0 CM. AF_11/2017</t>
  </si>
  <si>
    <t>208,49</t>
  </si>
  <si>
    <t>BARRAS DE TRANSFERÊNCIA, AÇO CA-25 DE 32,0 MM, PARA EXECUÇÃO DE PAVIMENTO DE CONCRETO  FORNECIMENTO E INSTALAÇÃO. AF_11/2017</t>
  </si>
  <si>
    <t>EXECUÇÃO DE PAVIMENTO DE CONCRETO SIMPLES (PCS), FCK = 40 MPA, CAMADA COM ESPESSURA DE 27,5 CM. AF_11/2017</t>
  </si>
  <si>
    <t>223,12</t>
  </si>
  <si>
    <t>EXECUÇÃO DE PAVIMENTO DE CONCRETO ARMADO (PCA), FCK = 40 MPA, CAMADA COM ESPESSURA DE 12,5 CM. AF_11/2017</t>
  </si>
  <si>
    <t>196,86</t>
  </si>
  <si>
    <t>BARRAS DE TRANSFERÊNCIA, AÇO CA-25 DE 16,0 MM, PARA EXECUÇÃO DE PAVIMENTO DE CONCRETO  FORNECIMENTO E INSTALAÇÃO. AF_11/2017</t>
  </si>
  <si>
    <t>21,48</t>
  </si>
  <si>
    <t>EXECUÇÃO DE PAVIMENTO DE CONCRETO ARMADO (PCA), FCK = 40 MPA, CAMADA COM ESPESSURA DE 15,0 CM. AF_11/2017</t>
  </si>
  <si>
    <t>226,46</t>
  </si>
  <si>
    <t>EXECUÇÃO DE PAVIMENTO DE CONCRETO ARMADO (PCA), FCK = 40 MPA, CAMADA COM ESPESSURA DE 17,5 CM. AF_11/2017</t>
  </si>
  <si>
    <t>237,72</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</si>
  <si>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</si>
  <si>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</si>
  <si>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</si>
  <si>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</si>
  <si>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</si>
  <si>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</si>
  <si>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</si>
  <si>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</si>
  <si>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EM PARALELEPÍPEDOS, REJUNTAMENTO COM PÓ DE PEDRA. AF_05/2020</t>
  </si>
  <si>
    <t>153,90</t>
  </si>
  <si>
    <t>EXECUÇÃO DE PAVIMENTO EM PARALELEPÍPEDOS, REJUNTAMENTO COM PEDRISCO E EMULSÃO ASFÁLTICA. AF_05/2020_P</t>
  </si>
  <si>
    <t>194,59</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</si>
  <si>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</si>
  <si>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</si>
  <si>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</si>
  <si>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</si>
  <si>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EXECUÇÃO DE PAVIMENTO COM APLICAÇÃO DE CONCRETO ASFÁLTICO, CAMADA DE ROLAMENTO - EXCLUSIVE CARGA E TRANSPORTE. AF_11/2019</t>
  </si>
  <si>
    <t>1.158,52</t>
  </si>
  <si>
    <t>RASTELEIRO COM ENCARGOS COMPLEMENTARES</t>
  </si>
  <si>
    <t>EXECUÇÃO DE PAVIMENTO COM APLICAÇÃO DE CONCRETO ASFÁLTICO, CAMADA DE BINDER - EXCLUSIVE CARGA E TRANSPORTE. AF_11/2019</t>
  </si>
  <si>
    <t>1.101,11</t>
  </si>
  <si>
    <t>FRESAGEM DE PAVIMENTO ASFÁLTICO (PROFUNDIDADE ATÉ 5,0 CM) - EXCLUSIVE TRANSPORTE. AF_11/2019</t>
  </si>
  <si>
    <t>EXECUÇÃO DE PAVIMENTO COM APLICAÇÃO DE PRÉ-MISTURADO A FRIO, CAMADA DE ROLAMENTO - EXCLUSIVE CARGA E TRANSPORTE. AF_11/2019</t>
  </si>
  <si>
    <t>958,35</t>
  </si>
  <si>
    <t>EXECUÇÃO DE PAVIMENTO COM APLICAÇÃO DE PRÉ-MISTURADO A FRIO, CAMADA DE BINDER - EXCLUSIVE CARGA E TRANSPORTE. AF_11/2019</t>
  </si>
  <si>
    <t>922,40</t>
  </si>
  <si>
    <t>USINAGEM DE PRÉ MISTURADO A FRIO, PARA CAMADA DE BINDER, PADRÃO DNIT FAIXA B. AF_03/2020_P</t>
  </si>
  <si>
    <t>360,40</t>
  </si>
  <si>
    <t>USINAGEM DE CONCRETO ASFÁLTICO COM CAP 50/70, PARA CAMADA DE BINDER, PADRÃO DNIT FAIXA B, EM USINA DE ASFALTO CONTÍNUA DE 80 TON/H. AF_03/2020</t>
  </si>
  <si>
    <t>423,21</t>
  </si>
  <si>
    <t>USINAGEM DE CONCRETO ASFÁLTICO COM CAP 50/70, PARA CAMADA DE ROLAMENTO, PADRÃO DNIT FAIXA C, EM USINA DE ASFALTO CONTÍNUA DE 80 TON/H. AF_03/2020</t>
  </si>
  <si>
    <t>457,23</t>
  </si>
  <si>
    <t>USINAGEM DE CONCRETO ASFÁLTICO COM CAP 50/70, PARA CAMADA DE BINDER, PADRÃO DNIT FAIXA B, EM USINA DE ASFALTO CONTÍNUA DE 140 TON/H. AF_03/2020_P</t>
  </si>
  <si>
    <t>372,82</t>
  </si>
  <si>
    <t>USINAGEM DE CONCRETO ASFÁLTICO COM CAP 50/70, PARA CAMADA DE BINDER, PADRÃO DNIT FAIXA B, EM USINA DE ASFALTO GRAVIMÉTRICA DE 150 TON/H. AF_03/2020_P</t>
  </si>
  <si>
    <t>378,52</t>
  </si>
  <si>
    <t>USINAGEM DE CONCRETO ASFÁLTICO COM CAP 50/70 PARA CAMADA DE ROLAMENTO, PADRÃO DNIT FAIXA C, EM USINA DE ASFALTO GRAVIMÉTRICA DE 150 TON/H. AF_03/2020_P</t>
  </si>
  <si>
    <t>412,54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</si>
  <si>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</si>
  <si>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</si>
  <si>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</si>
  <si>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</si>
  <si>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</si>
  <si>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</si>
  <si>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</si>
  <si>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</si>
  <si>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PANOS COM PRESENÇA DE VÃOS DE EDIFÍCIOS DE MÚLTIPLOS PAVIMENTOS, DUAS CORES. AF_06/2014</t>
  </si>
  <si>
    <t>20,72</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</si>
  <si>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</si>
  <si>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</si>
  <si>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</si>
  <si>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28,77</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</si>
  <si>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</si>
  <si>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</si>
  <si>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ACRÍLICO EM TETO, UMA DEMÃO. AF_06/2014</t>
  </si>
  <si>
    <t>APLICAÇÃO DE FUNDO SELADOR ACRÍLICO EM PAREDES, UMA DEMÃO. AF_06/2014</t>
  </si>
  <si>
    <t>APLICAÇÃO MANUAL DE PINTURA COM TINTA LÁTEX ACRÍLICA EM TETO, DUAS DEMÃOS. AF_06/2014</t>
  </si>
  <si>
    <t>APLICAÇÃO E LIXAMENTO DE MASSA LÁTEX EM TETO, UMA DEMÃO. AF_06/2014</t>
  </si>
  <si>
    <t>APLICAÇÃO E LIXAMENTO DE MASSA LÁTEX EM PAREDES, UMA DEMÃO.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</si>
  <si>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</si>
  <si>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</si>
  <si>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</si>
  <si>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</si>
  <si>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</si>
  <si>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</si>
  <si>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</si>
  <si>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</si>
  <si>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</si>
  <si>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</si>
  <si>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</si>
  <si>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</si>
  <si>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</si>
  <si>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</si>
  <si>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</si>
  <si>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</si>
  <si>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</si>
  <si>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30,01</t>
  </si>
  <si>
    <t>APLICAÇÃO MANUAL DE MASSA ACRÍLICA EM PAREDES EXTERNAS DE CASAS, DUAS DEMÃOS. AF_05/2017</t>
  </si>
  <si>
    <t>LIXAMENTO DE MADEIRA PARA APLICAÇÃO DE FUNDO OU PINTURA. AF_01/2021</t>
  </si>
  <si>
    <t>LIXAMENTO DE MASSA PARA MADEIRA. AF_01/2021</t>
  </si>
  <si>
    <t>PINTURA FUNDO NIVELADOR ALQUÍDICO BRANCO EM MADEIRA. AF_01/2021</t>
  </si>
  <si>
    <t>APLICAÇÃO MASSA ALQUÍDICA PARA MADEIRA, PARA PINTURA COM TINTA DE ACABAMENTO (PIGMENTADA). AF_01/2021</t>
  </si>
  <si>
    <t>APLICAÇÃO MASSA EPÓXI PARA MADEIRA, PARA PINTURA COM TINTA PU DE ACABAMENTO (PIGMENTADA).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</si>
  <si>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</si>
  <si>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</si>
  <si>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</si>
  <si>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TINTA DE ACABAMENTO (PIGMENTADA) A ÓLEO EM MADEIRA, 1 DEMÃO. AF_01/2021</t>
  </si>
  <si>
    <t>PINTURA TINTA DE ACABAMENTO (PIGMENTADA) ESMALTE SINTÉTICO FOSCO EM MADEIRA, 1 DEMÃO. AF_01/2021</t>
  </si>
  <si>
    <t>PINTURA TINTA DE ACABAMENTO (PIGMENTADA) ESMALTE SINTÉTICO ACETINADO EM MADEIRA, 1 DEMÃO. AF_01/2021</t>
  </si>
  <si>
    <t>PINTURA TINTA DE ACABAMENTO (PIGMENTADA) ESMALTE SINTÉTICO BRILHANTE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</si>
  <si>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</si>
  <si>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</si>
  <si>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</si>
  <si>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TINTA DE ACABAMENTO (PIGMENTADA) A ÓLEO EM MADEIRA, 2 DEMÃOS. AF_01/2021</t>
  </si>
  <si>
    <t>PINTURA TINTA DE ACABAMENTO (PIGMENTADA) ESMALTE SINTÉTICO FOSCO EM MADEIRA, 2 DEMÃOS. AF_01/2021</t>
  </si>
  <si>
    <t>PINTURA TINTA DE ACABAMENTO (PIGMENTADA) ESMALTE SINTÉTICO ACETINADO EM MADEIRA, 2 DEMÃOS. AF_01/2021</t>
  </si>
  <si>
    <t>PINTURA TINTA DE ACABAMENTO (PIGMENTADA) ESMALTE SINTÉTICO BRILHANTE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</si>
  <si>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</si>
  <si>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</si>
  <si>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</si>
  <si>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3 DEMÃOS. AF_01/2021</t>
  </si>
  <si>
    <t>PINTURA TINTA DE ACABAMENTO (PIGMENTADA) ESMALTE SINTÉTICO FOSCO EM MADEIRA, 3 DEMÃOS. AF_01/2021</t>
  </si>
  <si>
    <t>PINTURA TINTA DE ACABAMENTO (PIGMENTADA) ESMALTE SINTÉTICO ACETINADO EM MADEIRA, 3 DEMÃOS. AF_01/2021</t>
  </si>
  <si>
    <t>PINTURA TINTA DE ACABAMENTO (PIGMENTADA) ESMALTE SINTÉTICO BRILHANTE EM MADEIRA, 3 DEMÃOS. AF_01/2021</t>
  </si>
  <si>
    <t>PINTURA IMUNIZANTE PARA MADEIRA, 1 DEMÃO. AF_01/2021</t>
  </si>
  <si>
    <t>PINTURA IMUNIZANTE PARA MADEIRA, 2 DEMÃOS. AF_01/2021</t>
  </si>
  <si>
    <t>LIXAMENTO MANUAL EM SUPERFÍCIES METÁLICAS EM OBRA. AF_01/2020</t>
  </si>
  <si>
    <t>COLOCAÇÃO DE FITA PROTETORA PARA PINTURA. AF_01/2020</t>
  </si>
  <si>
    <t>PINTURA COM TINTA ALQUÍDICA DE FUNDO (TIPO ZARCÃO) APLICADA A ROLO OU PINCEL SOBRE PERFIL METÁLICO EXECUTADO EM FÁBRICA (POR DEMÃO). AF_01/2020</t>
  </si>
  <si>
    <t>PINTURA COM TINTA ALQUÍDICA DE FUNDO (TIPO ZARCÃO) PULVERIZADA SOBRE SUPERFÍCIES METÁLICAS (EXCETO PERFIL) EXECUTADO EM OBRA (POR DEMÃO). AF_01/2020_P</t>
  </si>
  <si>
    <t>PINTURA COM TINTA ALQUÍDICA DE FUNDO (TIPO ZARCÃO) APLICADA A ROLO OU PINCEL SOBRE SUPERFÍCIES METÁLICAS (EXCETO PERFIL) EXECUTADO EM OBRA (POR DEMÃO). AF_01/2020</t>
  </si>
  <si>
    <t>PINTURA COM TINTA ALQUÍDICA DE FUNDO E ACABAMENTO (ESMALTE SINTÉTICO GRAFITE) PULVERIZADA SOBRE PERFIL METÁLICO EXECUTADO EM FÁBRICA (POR DEMÃO). AF_01/2020_P</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</si>
  <si>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</si>
  <si>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SUPERFÍCIES METÁLICAS (EXCETO PERFIL) EXECUTADO EM OBRA (POR DEMÃO). AF_01/2020_P</t>
  </si>
  <si>
    <t>PINTURA COM TINTA EPOXÍDICA DE FUNDO PULVERIZADA SOBRE PERFIL METÁLICO EXECUTADO EM FÁBRICA (POR DEMÃO). AF_01/2020_P</t>
  </si>
  <si>
    <t>PINTOR PARA TINTA EPÓXI COM ENCARGOS COMPLEMENTARES</t>
  </si>
  <si>
    <t>PINTURA COM TINTA EPOXÍDICA DE FUNDO APLICADA A ROLO OU PINCEL SOBRE PERFIL METÁLICO EXECUTADO EM FÁBRICA (POR DEMÃO). AF_01/2020</t>
  </si>
  <si>
    <t>PINTURA COM TINTA EPOXÍDICA DE ACABAMENTO PULVERIZADA SOBRE PERFIL METÁLICO EXECUTADO EM FÁBRICA (POR DEMÃO). AF_01/2020_P</t>
  </si>
  <si>
    <t>PINTURA COM TINTA EPOXÍDICA DE ACABAMENTO APLICADA A ROLO OU PINCEL SOBRE PERFIL METÁLICO EXECUTADO EM FÁBRICA (POR DEMÃO). AF_01/2020</t>
  </si>
  <si>
    <t>PINTURA COM TINTA ACRÍLICA DE FUNDO PULVERIZADA SOBRE SUPERFÍCIES METÁLICAS (EXCETO PERFIL) EXECUTADO EM OBRA (POR DEMÃO). AF_01/2020_P</t>
  </si>
  <si>
    <t>PINTURA COM TINTA ACRÍLICA DE FUNDO APLICADA A ROLO OU PINCEL SOBRE SUPERFÍCIES METÁLICAS (EXCETO PERFIL) EXECUTADO EM OBRA (POR DEMÃO). AF_01/2020</t>
  </si>
  <si>
    <t>PINTURA COM TINTA ACRÍLICA DE ACABAMENTO PULVERIZADA SOBRE SUPERFÍCIES METÁLICAS (EXCETO PERFIL) EXECUTADO EM OBRA (POR DEMÃO). AF_01/2020_P</t>
  </si>
  <si>
    <t>PINTURA COM TINTA ACRÍLICA DE ACABAMENTO APLICADA A ROLO OU PINCEL SOBRE SUPERFÍCIES METÁLICAS (EXCETO PERFIL) EXECUTADO EM OBRA (POR DEMÃO). AF_01/2020</t>
  </si>
  <si>
    <t>PINTURA COM TINTA ALQUÍDICA DE ACABAMENTO (ESMALTE SINTÉTICO ACETINADO) PULVERIZADA SOBRE PERFIL METÁLICO EXECUTADO EM FÁBRICA (POR DEMÃO). AF_01/2020_P</t>
  </si>
  <si>
    <t>PINTURA COM TINTA ALQUÍDICA DE ACABAMENTO (ESMALTE SINTÉTICO ACETINADO) APLICADA A ROLO OU PINCEL SOBRE PERFIL METÁLICO EXECUTADO EM FÁBRICA (POR DEMÃO). AF_01/2020</t>
  </si>
  <si>
    <t>PINTURA COM TINTA ALQUÍDICA DE ACABAMENTO (ESMALTE SINTÉTICO ACETINADO) PULVERIZADA SOBRE SUPERFÍCIES METÁLICAS (EXCETO PERFIL) EXECUTADO EM OBRA (POR DEMÃO). AF_01/2020_P</t>
  </si>
  <si>
    <t>PINTURA COM TINTA ALQUÍDICA DE ACABAMENTO (ESMALTE SINTÉTICO ACETINADO) APLICADA A ROLO OU PINCEL SOBRE SUPERFÍCIES METÁLICAS (EXCETO PERFIL) EXECUTADO EM OBRA (POR DEMÃO). AF_01/2020</t>
  </si>
  <si>
    <t>PINTURA COM TINTA ALQUÍDICA DE ACABAMENTO (ESMALTE SINTÉTICO BRILHANTE) PULVERIZADA SOBRE PERFIL METÁLICO EXECUTADO EM FÁBRICA  (POR DEMÃO). AF_01/2020_P</t>
  </si>
  <si>
    <t>PINTURA COM TINTA ALQUÍDICA DE ACABAMENTO (ESMALTE SINTÉTICO BRILHANTE) APLICADA A ROLO OU PINCEL SOBRE PERFIL METÁLICO EXECUTADO EM FÁBRICA (POR DEMÃO). AF_01/2020</t>
  </si>
  <si>
    <t>PINTURA COM TINTA ALQUÍDICA DE ACABAMENTO (ESMALTE SINTÉTICO BRILHANTE) PULVERIZADA SOBRE SUPERFÍCIES METÁLICAS (EXCETO PERFIL) EXECUTADO EM OBRA  (POR DEMÃO). AF_01/2020_P</t>
  </si>
  <si>
    <t>PINTURA COM TINTA ALQUÍDICA DE ACABAMENTO (ESMALTE SINTÉTICO BRILHANTE) APLICADA A ROLO OU PINCEL SOBRE SUPERFÍCIES METÁLICAS (EXCETO PERFIL) EXECUTADO EM OBRA (POR DEMÃO). AF_01/2020</t>
  </si>
  <si>
    <t>PINTURA COM TINTA ALQUÍDICA DE ACABAMENTO (ESMALTE SINTÉTICO FOSCO) PULVERIZADA SOBRE PERFIL METÁLICO EXECUTADO EM FÁBRICA (POR DEMÃO). AF_01/2020_P</t>
  </si>
  <si>
    <t>PINTURA COM TINTA ALQUÍDICA DE ACABAMENTO (ESMALTE SINTÉTICO FOSCO) APLICADA A ROLO OU PINCEL SOBRE PERFIL METÁLICO EXECUTADO EM FÁBRICA (POR DEMÃO). AF_01/2020</t>
  </si>
  <si>
    <t>PINTURA COM TINTA ALQUÍDICA DE ACABAMENTO (ESMALTE SINTÉTICO FOSCO) PULVERIZADA SOBRE SUPERFÍCIES METÁLICAS (EXCETO PERFIL) EXECUTADO EM OBRA (POR DEMÃO). AF_01/2020_P</t>
  </si>
  <si>
    <t>PINTURA COM TINTA ALQUÍDICA DE ACABAMENTO (ESMALTE SINTÉTICO FOSCO) APLICADA A ROLO OU PINCEL SOBRE SUPERFÍCIES METÁLICAS (EXCETO PERFIL) EXECUTADO EM OBRA (POR DEMÃO). AF_01/2020</t>
  </si>
  <si>
    <t>PINTURA COM TINTA EPOXÍDICA DE ACABAMENTO PULVERIZADA SOBRE PERFIL METÁLICO EXECUTADO EM FÁBRICA (02 DEMÃOS). AF_01/2020_P</t>
  </si>
  <si>
    <t>PINTURA COM TINTA EPOXÍDICA DE ACABAMENTO APLICADA A ROLO OU PINCEL SOBRE PERFIL METÁLICO EXECUTADO EM FÁBRICA (02 DEMÃOS). AF_01/2020</t>
  </si>
  <si>
    <t>PINTURA COM TINTA ACRÍLICA DE ACABAMENTO PULVERIZADA SOBRE SUPERFÍCIES METÁLICAS (EXCETO PERFIL) EXECUTADO EM OBRA (02 DEMÃOS). AF_01/2020_P</t>
  </si>
  <si>
    <t>PINTURA COM TINTA ACRÍLICA DE ACABAMENTO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</si>
  <si>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AF_01/2020_P</t>
  </si>
  <si>
    <t>PINTURA COM TINTA ALQUÍDICA DE ACABAMENTO (ESMALTE SINTÉTICO ACETINADO)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</si>
  <si>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AF_01/2020_P</t>
  </si>
  <si>
    <t>PINTURA COM TINTA ALQUÍDICA DE ACABAMENTO (ESMALTE SINTÉTICO BRILHANTE)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</si>
  <si>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AF_01/2020_P</t>
  </si>
  <si>
    <t>PINTURA COM TINTA ALQUÍDICA DE ACABAMENTO (ESMALTE SINTÉTICO FOSCO) APLICADA A ROLO OU PINCEL SOBRE SUPERFÍCIES METÁLICAS (EXCETO PERFIL) EXECUTADO EM OBRA (02 DEMÃOS). AF_01/2020</t>
  </si>
  <si>
    <t>PREPARO DO PISO CIMENTADO PARA PINTURA - LIXAMENTO E LIMPEZA. AF_05/2021</t>
  </si>
  <si>
    <t>PINTURA HIDROFUGANTE COM SILICONE, APLICAÇÃO MANUAL, 2 DEMÃOS.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</si>
  <si>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</si>
  <si>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</si>
  <si>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</si>
  <si>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DE RODAPÉ COM TINTA EPÓXI, APLICAÇÃO MANUAL, 2 DEMÃOS, INCLUSÃO PRIMER EPÓXI. AF_05/2021</t>
  </si>
  <si>
    <t>PINTURA DE RODAPÉ EM PEDRA DECORATIVA COM VERNIZ DE POLIURETANO, APLICAÇÃO MANUAL, 3 DEMÃOS. AF_05/2021</t>
  </si>
  <si>
    <t>PINTURA DE MEIO-FIO COM TINTA BRANCA A BASE DE CAL (CAIAÇÃO). AF_05/2021</t>
  </si>
  <si>
    <t>ENCERAMENTO DE PISO EM MADEIRA. AF_05/2021</t>
  </si>
  <si>
    <t>PINTURA DE DEMARCAÇÃO DE VAGA COM TINTA ACRÍLICA, E = 10 CM, APLICAÇÃO MANUAL. AF_05/2021</t>
  </si>
  <si>
    <t>PINTURA DE FAIXA DE PEDESTRE OU ZEBRADA COM TINTA ACRÍLICA, E  = 30 CM, APLICAÇÃO MANUAL. AF_05/2021</t>
  </si>
  <si>
    <t>PINTURA DE DEMARCAÇÃO DE QUADRA POLIESPORTIVA COM TINTA ACRÍLICA, E = 5 CM, APLICAÇÃO MANUAL. AF_05/2021</t>
  </si>
  <si>
    <t>PINTURA DE DEMARCAÇÃO DE QUADRA POLIESPORTIVA COM BORRACHA CLORADA, E = 5 CM, APLICAÇÃO MANUAL. AF_05/2021</t>
  </si>
  <si>
    <t>PINTURA DE DEMARCAÇÃO DE QUADRA POLIESPORTIVA COM TINTA EPÓXI, E = 5 CM, APLICAÇÃO MANUAL. AF_05/2021</t>
  </si>
  <si>
    <t>PINTURA DE DEMARCAÇÃO DE VAGA COM TINTA EPÓXI, E = 10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</si>
  <si>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</si>
  <si>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</si>
  <si>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EIXO VIÁRIO SOBRE ASFALTO COM TINTA RETRORREFLETIVA A BASE DE RESINA ACRÍLICA COM MICROESFERAS DE VIDRO, APLICAÇÃO MECÂNICA COM DEMARCADORA AUTOPROPELIDA. AF_05/2021</t>
  </si>
  <si>
    <t>PINTURA DE SÍMBOLOS E TEXTOS COM TINTA ACRÍLICA, DEMARCAÇÃO COM FITA ADESIVA E APLICAÇÃO COM ROLO. AF_05/2021</t>
  </si>
  <si>
    <t>PINTURA DE SINALIZAÇÃO VERTICAL DE SEGURANÇA, FAIXAS AMARELA E PRETA, APLICAÇÃO MANUAL, 2 DEMÃOS. AF_05/2021</t>
  </si>
  <si>
    <t>PISO CIMENTADO, TRAÇO 1:3 (CIMENTO E AREIA), ACABAMENTO LISO, ESPESSURA 4,0 CM, PREPARO MECÂNICO DA ARGAMASSA. AF_09/2020</t>
  </si>
  <si>
    <t>40,47</t>
  </si>
  <si>
    <t>PISO CIMENTADO, TRAÇO 1:3 (CIMENTO E AREIA), ACABAMENTO RÚSTICO, ESPESSURA 4,0 CM, PREPARO MECÂNICO DA ARGAMASSA. AF_09/2020</t>
  </si>
  <si>
    <t>38,75</t>
  </si>
  <si>
    <t>PISO EM TACO DE MADEIRA 7X42CM, FIXADO COM COLA BASE DE PVA. AF_09/2020</t>
  </si>
  <si>
    <t>160,94</t>
  </si>
  <si>
    <t>TAQUEADOR OU TAQUEIRO COM ENCARGOS COMPLEMENTARES</t>
  </si>
  <si>
    <t>ASSOALHO DE MADEIRA. AF_09/2020</t>
  </si>
  <si>
    <t>252,58</t>
  </si>
  <si>
    <t>PISO EM TACO DE MADEIRA 7X21CM, FIXADO COM COLA BASE DE PVA. AF_09/2020</t>
  </si>
  <si>
    <t>165,67</t>
  </si>
  <si>
    <t>REVESTIMENTO CERÂMICO PARA PISO COM PLACAS TIPO ESMALTADA EXTRA DE DIMENSÕES 35X35 CM APLICADA EM AMBIENTES DE ÁREA MENOR QUE 5 M2. AF_06/2014</t>
  </si>
  <si>
    <t>50,56</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</si>
  <si>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</si>
  <si>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</si>
  <si>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36,56</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</si>
  <si>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</si>
  <si>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</si>
  <si>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</si>
  <si>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</si>
  <si>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93,38</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</si>
  <si>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</si>
  <si>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</si>
  <si>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</si>
  <si>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128,80</t>
  </si>
  <si>
    <t>REVESTIMENTO CERÂMICO PARA PISO COM PLACAS TIPO PORCELANATO DE DIMENSÕES 45X45 CM APLICADA EM AMBIENTES DE ÁREA ENTRE 5 M² E 10 M². AF_06/2014</t>
  </si>
  <si>
    <t>119,26</t>
  </si>
  <si>
    <t>REVESTIMENTO CERÂMICO PARA PISO COM PLACAS TIPO PORCELANATO DE DIMENSÕES 45X45 CM APLICADA EM AMBIENTES DE ÁREA MAIOR QUE 10 M². AF_06/2014</t>
  </si>
  <si>
    <t>113,77</t>
  </si>
  <si>
    <t>REVESTIMENTO CERÂMICO PARA PISO COM PLACAS TIPO PORCELANATO DE DIMENSÕES 60X60 CM APLICADA EM AMBIENTES DE ÁREA MENOR QUE 5 M². AF_06/2014</t>
  </si>
  <si>
    <t>147,79</t>
  </si>
  <si>
    <t>REVESTIMENTO CERÂMICO PARA PISO COM PLACAS TIPO PORCELANATO DE DIMENSÕES 60X60 CM APLICADA EM AMBIENTES DE ÁREA ENTRE 5 M² E 10 M². AF_06/2014</t>
  </si>
  <si>
    <t>136,42</t>
  </si>
  <si>
    <t>129,95</t>
  </si>
  <si>
    <t>(COMPOSIÇÃO REPRESENTATIVA) DO SERVIÇO DE REVESTIMENTO CERÂMICO PARA PISO COM PLACAS TIPO ESMALTADA EXTRA DE DIMENSÕES 35X35 CM, PARA EDIFICAÇÃO HABITACIONAL MULTIFAMILIAR (PRÉDIO). AF_11/2014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</si>
  <si>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</si>
  <si>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</si>
  <si>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40,34</t>
  </si>
  <si>
    <t>REVESTIMENTO CERÂMICO PARA PISO COM PLACAS TIPO ESMALTADA PADRÃO POPULAR DE DIMENSÕES 35X35 CM APLICADA EM AMBIENTES DE ÁREA MAIOR QUE 10 M2. AF_06/2014</t>
  </si>
  <si>
    <t>31,45</t>
  </si>
  <si>
    <t>PISO EM GRANITO APLICADO EM AMBIENTES INTERNOS. AF_09/2020</t>
  </si>
  <si>
    <t>349,62</t>
  </si>
  <si>
    <t>PISO EM MÁRMORE APLICADO EM AMBIENTES INTERNOS. AF_09/2020</t>
  </si>
  <si>
    <t>529,89</t>
  </si>
  <si>
    <t>PISO ELEVADO COM ESTRUTURA EM AÇO, COMPOSTO POR PEDESTAIS E LONGARINAS. AF_09/2020</t>
  </si>
  <si>
    <t>428,50</t>
  </si>
  <si>
    <t>PISO CIMENTADO, TRAÇO 1:3 (CIMENTO E AREIA), ACABAMENTO LISO, ESPESSURA 3,0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</si>
  <si>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</si>
  <si>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</si>
  <si>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RODAPÉ EM GRANITO, ALTURA 10 CM. AF_09/2020</t>
  </si>
  <si>
    <t>62,81</t>
  </si>
  <si>
    <t>RODAPÉ EM LADRILHO HIDRÁULICO, ALTURA 7 CM. AF_09/2020</t>
  </si>
  <si>
    <t>RODAPÉ EM POLIESTIRENO, ALTURA 5 CM. AF_09/2020</t>
  </si>
  <si>
    <t>SOLEIRA EM GRANITO, LARGURA 15 CM, ESPESSURA 2,0 CM. AF_09/2020</t>
  </si>
  <si>
    <t>88,49</t>
  </si>
  <si>
    <t>PISO EM PEDRA PORTUGUESA ASSENTADO SOBRE ARGAMASSA SECA DE CIMENTO E AREIA, TRAÇO 1:3, REJUNTADO COM CIMENTO COMUM. AF_05/2020</t>
  </si>
  <si>
    <t>172,05</t>
  </si>
  <si>
    <t>PISO EM LADRILHO HIDRÁULICO APLICADO EM AMBIENTES EXTERNOS. AF_05/2020</t>
  </si>
  <si>
    <t>113,01</t>
  </si>
  <si>
    <t>PISO EM LADRILHO HIDRÁULICO APLICADO EM AMBIENTES INTERNOS DE ÁREA MENOR QUE 5 M², INCLUSO APLICAÇÃO DE RESINA. AF_09/2020</t>
  </si>
  <si>
    <t>200,17</t>
  </si>
  <si>
    <t>PISO EM LADRILHO HIDRÁULICO APLICADO EM AMBIENTES INTERNOS DE ÁREA ENTRE 5 E 15 M², INCLUSO APLICAÇÃO DE RESINA. AF_09/2020</t>
  </si>
  <si>
    <t>PISO EM PEDRA  ASSENTADO SOBRE ARGAMASSA 1:3 (CIMENTO E AREIA). AF_09/2020</t>
  </si>
  <si>
    <t>250,22</t>
  </si>
  <si>
    <t>PISO EM PEDRA ARDÓSIA ASSENTADO SOBRE ARGAMASSA 1:3 (CIMENTO E AREIA). AF_09/2020</t>
  </si>
  <si>
    <t>73,23</t>
  </si>
  <si>
    <t>PISO PODOTÁTIL, DIRECIONAL OU ALERTA, ASSENTADO SOBRE ARGAMASSA. AF_05/2020</t>
  </si>
  <si>
    <t>PISO VINÍLICO SEMI-FLEXÍVEL EM PLACAS, PADRÃO LISO, ESPESSURA 3,2 MM, FIXADO COM COLA. AF_09/2020</t>
  </si>
  <si>
    <t>170,22</t>
  </si>
  <si>
    <t>PISO DE BORRACHA PASTILHADO/FRISADO, ESPESSURA 7MM, ASSENTADO COM ARGAMASSA. AF_09/2020</t>
  </si>
  <si>
    <t>227,58</t>
  </si>
  <si>
    <t>PISO DE BORRACHA PASTILHADO, ESPESSURA 15MM, ASSENTADO COM ARGAMASSA. AF_09/2020</t>
  </si>
  <si>
    <t>349,92</t>
  </si>
  <si>
    <t>PISO DE BORRACHA ESPORTIVO, ESPESSURA 15MM, ASSENTADO COM ARGAMASSA. AF_09/2020</t>
  </si>
  <si>
    <t>358,80</t>
  </si>
  <si>
    <t>PISO DE BORRACHA PASTILHADO, ESPESSURA 3,5MM, FIXADO COM ADESIVO ACRÍLICO. AF_09/2020</t>
  </si>
  <si>
    <t>PISO DE BORRACHA CANELADO, ESPESSURA 3,5MM, FIXADO COM ADESIVO ACRÍLICO. AF_09/2020</t>
  </si>
  <si>
    <t>94,84</t>
  </si>
  <si>
    <t>PREPARO DE CONTRAPISO COM POLITRIZ. AF_09/2020</t>
  </si>
  <si>
    <t>PISO EM GRANITO APLICADO EM CALÇADAS OU PISOS EXTERNOS. AF_05/2020</t>
  </si>
  <si>
    <t>356,78</t>
  </si>
  <si>
    <t>PISO EM MÁRMORE APLICADO EM CALÇADAS OU PISOS EXTERNOS. AF_05/2020</t>
  </si>
  <si>
    <t>537,05</t>
  </si>
  <si>
    <t>SOLEIRA EM MÁRMORE, LARGURA 15 CM, ESPESSURA 2,0 CM. AF_09/2020</t>
  </si>
  <si>
    <t>90,07</t>
  </si>
  <si>
    <t>RODAPÉ EM MÁRMORE, ALTURA 7 CM. AF_09/2020</t>
  </si>
  <si>
    <t>60,37</t>
  </si>
  <si>
    <t>RODAPÉ EM MADEIRA, ALTURA 7CM, FIXADO COM COLA. AF_09/2020</t>
  </si>
  <si>
    <t>RODAPÉ EM MADEIRA, ALTURA 7CM, FIXADO COM COLA E PARAFUSOS. AF_09/2020</t>
  </si>
  <si>
    <t>25,84</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</si>
  <si>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</si>
  <si>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</si>
  <si>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</si>
  <si>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</si>
  <si>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RODAPÉ EM ARDÓSIA ALTURA 10CM. AF_09/2020</t>
  </si>
  <si>
    <t>RODAPÉ EM MARMORITE, ALTURA 10CM. AF_09/2020</t>
  </si>
  <si>
    <t>EXECUÇÃO DE PASSEIO (CALÇADA) OU PISO DE CONCRETO COM CONCRETO MOLDADO IN LOCO, FEITO EM OBRA, ACABAMENTO CONVENCIONAL, NÃO ARMADO. AF_07/2016</t>
  </si>
  <si>
    <t>604,84</t>
  </si>
  <si>
    <t>675,28</t>
  </si>
  <si>
    <t>EXECUÇÃO DE PASSEIO (CALÇADA) OU PISO DE CONCRETO COM CONCRETO MOLDADO IN LOCO, FEITO EM OBRA, ACABAMENTO CONVENCIONAL, ESPESSURA 6 CM, ARMADO. AF_07/2016</t>
  </si>
  <si>
    <t>93,61</t>
  </si>
  <si>
    <t>EXECUÇÃO DE PASSEIO (CALÇADA) OU PISO DE CONCRETO COM CONCRETO MOLDADO IN LOCO, USINADO, ACABAMENTO CONVENCIONAL, ESPESSURA 6 CM, ARMADO. AF_07/2016</t>
  </si>
  <si>
    <t>97,85</t>
  </si>
  <si>
    <t>EXECUÇÃO DE PASSEIO (CALÇADA) OU PISO DE CONCRETO COM CONCRETO MOLDADO IN LOCO, FEITO EM OBRA, ACABAMENTO CONVENCIONAL, ESPESSURA 8 CM, ARMADO. AF_07/2016</t>
  </si>
  <si>
    <t>106,47</t>
  </si>
  <si>
    <t>EXECUÇÃO DE PASSEIO (CALÇADA) OU PISO DE CONCRETO COM CONCRETO MOLDADO IN LOCO, USINADO, ACABAMENTO CONVENCIONAL, ESPESSURA 8 CM, ARMADO. AF_07/2016</t>
  </si>
  <si>
    <t>112,11</t>
  </si>
  <si>
    <t>EXECUÇÃO DE PASSEIO (CALÇADA) OU PISO DE CONCRETO COM CONCRETO MOLDADO IN LOCO, FEITO EM OBRA, ACABAMENTO CONVENCIONAL, ESPESSURA 10 CM, ARMADO. AF_07/2016</t>
  </si>
  <si>
    <t>118,69</t>
  </si>
  <si>
    <t>EXECUÇÃO DE PASSEIO (CALÇADA) OU PISO DE CONCRETO COM CONCRETO MOLDADO IN LOCO, USINADO, ACABAMENTO CONVENCIONAL, ESPESSURA 10 CM, ARMADO. AF_07/2016</t>
  </si>
  <si>
    <t>125,72</t>
  </si>
  <si>
    <t>EXECUÇÃO DE PASSEIO (CALÇADA) OU PISO DE CONCRETO COM CONCRETO MOLDADO IN LOCO, FEITO EM OBRA, ACABAMENTO CONVENCIONAL, ESPESSURA 12 CM, ARMADO. AF_07/2016</t>
  </si>
  <si>
    <t>131,50</t>
  </si>
  <si>
    <t>54,11</t>
  </si>
  <si>
    <t>EXECUÇÃO DE PASSEIO (CALÇADA) OU PISO DE CONCRETO COM CONCRETO MOLDADO IN LOCO, USINADO, ACABAMENTO CONVENCIONAL, ESPESSURA 12 CM, ARMADO. AF_07/2016</t>
  </si>
  <si>
    <t>139,94</t>
  </si>
  <si>
    <t>PISO EM CONCRETO 20 MPA PREPARO MECÂNICO, ESPESSURA 7CM. AF_09/2020</t>
  </si>
  <si>
    <t>PISO TÊXTIL (CARPETE) EM PLACA. AF_09/2020</t>
  </si>
  <si>
    <t>PISO TÊXTIL (CARPETE) EM MANTA (ROLO) E = 6 A 7 MM. AF_09/2020</t>
  </si>
  <si>
    <t>PISO TÊXTIL (CARPETE) EM MANTA (ROLO) E = 9 A 10 MM. AF_09/2020</t>
  </si>
  <si>
    <t>CONTRAPISO EM ARGAMASSA TRAÇO 1:4 (CIMENTO E AREIA), PREPARO MECÂNICO COM BETONEIRA 400 L, APLICADO EM ÁREAS SECAS SOBRE LAJE, ADERIDO, ACABAMENTO NÃO REFORÇADO, ESPESSURA 2CM. AF_07/2021</t>
  </si>
  <si>
    <t>20,04</t>
  </si>
  <si>
    <t>ARGAMASSA TRAÇO 1:4 (EM VOLUME DE CIMENTO E AREIA MÉDIA ÚMIDA) PARA CONTRAPISO, PREPARO MECÂNICO COM BETONEIRA 400 L. AF_08/2019</t>
  </si>
  <si>
    <t>466,52</t>
  </si>
  <si>
    <t>CONTRAPISO EM ARGAMASSA TRAÇO 1:4 (CIMENTO E AREIA), PREPARO MANUAL, APLICADO EM ÁREAS SECAS SOBRE LAJE, ADERIDO, ACABAMENTO NÃO REFORÇADO, ESPESSURA 2CM. AF_07/2021</t>
  </si>
  <si>
    <t>ARGAMASSA TRAÇO 1:4 (EM VOLUME DE CIMENTO E AREIA MÉDIA ÚMIDA) PARA CONTRAPISO, PREPARO MANUAL. AF_08/2019</t>
  </si>
  <si>
    <t>551,84</t>
  </si>
  <si>
    <t>CONTRAPISO EM ARGAMASSA PRONTA, PREPARO MECÂNICO COM MISTURADOR 300 KG, APLICADO EM ÁREAS SECAS SOBRE LAJE, ADERIDO, ACABAMENTO NÃO REFORÇADO, ESPESSURA 2CM. AF_07/2021</t>
  </si>
  <si>
    <t>72,97</t>
  </si>
  <si>
    <t>ARGAMASSA PRONTA PARA CONTRAPISO, PREPARO COM MISTURADOR DE EIXO HORIZONTAL DE 300 KG. AF_08/2019</t>
  </si>
  <si>
    <t>1.993,10</t>
  </si>
  <si>
    <t>77,93</t>
  </si>
  <si>
    <t>ARGAMASSA PRONTA PARA CONTRAPISO, PREPARO MANUAL. AF_08/2019</t>
  </si>
  <si>
    <t>2.153,19</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</si>
  <si>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</si>
  <si>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</si>
  <si>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</si>
  <si>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</si>
  <si>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</si>
  <si>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</si>
  <si>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41,83</t>
  </si>
  <si>
    <t>CONTRAPISO EM ARGAMASSA PRONTA, PREPARO MECÂNICO COM MISTURADOR 300 KG, APLICADO EM ÁREAS SECAS SOBRE LAJE, ADERIDO, ACABAMENTO NÃO REFORÇADO, ESPESSURA 4CM. AF_07/2021</t>
  </si>
  <si>
    <t>118,22</t>
  </si>
  <si>
    <t>CONTRAPISO EM ARGAMASSA PRONTA, PREPARO MANUAL, APLICADO EM ÁREAS SECAS SOBRE LAJE, ADERIDO, ACABAMENTO NÃO REFORÇADO, ESPESSURA 4CM. AF_07/2021</t>
  </si>
  <si>
    <t>126,70</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</si>
  <si>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</si>
  <si>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</si>
  <si>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35,35</t>
  </si>
  <si>
    <t>CONTRAPISO EM ARGAMASSA PRONTA, PREPARO MECÂNICO COM MISTURADOR 300 KG, APLICADO EM ÁREAS SECAS SOBRE LAJE, NÃO ADERIDO, ACABAMENTO NÃO REFORÇADO, ESPESSURA 4CM. AF_07/2021</t>
  </si>
  <si>
    <t>111,74</t>
  </si>
  <si>
    <t>CONTRAPISO EM ARGAMASSA PRONTA, PREPARO MANUAL, APLICADO EM ÁREAS SECAS SOBRE LAJE, NÃO ADERIDO, ACABAMENTO NÃO REFORÇADO, ESPESSURA 4CM. AF_07/2021</t>
  </si>
  <si>
    <t>120,22</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</si>
  <si>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</si>
  <si>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</si>
  <si>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</si>
  <si>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</si>
  <si>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</si>
  <si>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</si>
  <si>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PRONTA, PREPARO MECÂNICO COM MISTURADOR 300 KG, APLICADO EM ÁREAS SECAS SOBRE LAJE, NÃO ADERIDO, ACABAMENTO NÃO REFORÇADO, ESPESSURA 6CM. AF_07/2021</t>
  </si>
  <si>
    <t>139,10</t>
  </si>
  <si>
    <t>CONTRAPISO EM ARGAMASSA PRONTA, PREPARO MANUAL, APLICADO EM ÁREAS SECAS SOBRE LAJE, NÃO ADERIDO, ACABAMENTO NÃO REFORÇADO, ESPESSURA 6CM. AF_07/2021</t>
  </si>
  <si>
    <t>149,68</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</si>
  <si>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</si>
  <si>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</si>
  <si>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36,06</t>
  </si>
  <si>
    <t>CONTRAPISO EM ARGAMASSA PRONTA, PREPARO MECÂNICO COM MISTURADOR 300 KG, APLICADO EM ÁREAS MOLHADAS SOBRE LAJE, ADERIDO, ACABAMENTO NÃO REFORÇADO, ESPESSURA 2CM. AF_07/2021</t>
  </si>
  <si>
    <t>80,74</t>
  </si>
  <si>
    <t>CONTRAPISO EM ARGAMASSA PRONTA, PREPARO MANUAL, APLICADO EM ÁREAS MOLHADAS SOBRE LAJE, ADERIDO, ACABAMENTO NÃO REFORÇADO, ESPESSURA 2CM. AF_07/2021</t>
  </si>
  <si>
    <t>85,70</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</si>
  <si>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</si>
  <si>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</si>
  <si>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43,52</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</si>
  <si>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</si>
  <si>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</si>
  <si>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112,54</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</si>
  <si>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</si>
  <si>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</si>
  <si>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</si>
  <si>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</si>
  <si>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</si>
  <si>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40,24</t>
  </si>
  <si>
    <t>CONTRAPISO EM ARGAMASSA TRAÇO 1:4 (CIMENTO E AREIA), PREPARO MANUAL, APLICADO EM ÁREAS MOLHADAS SOBRE IMPERMEABILIZAÇÃO, ACABAMENTO NÃO REFORÇADO, ESPESSURA 4CM. AF_07/2021</t>
  </si>
  <si>
    <t>44,76</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</si>
  <si>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</si>
  <si>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</si>
  <si>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129,63</t>
  </si>
  <si>
    <t>CONTRAPISO COM ARGAMASSA AUTONIVELANTE, APLICADO SOBRE LAJE, NÃO ADERIDO, ESPESSURA 3CM. AF_07/2021</t>
  </si>
  <si>
    <t>CONTRAPISO COM ARGAMASSA AUTONIVELANTE, APLICADO SOBRE LAJE, NÃO ADERIDO, ESPESSURA 4CM. AF_07/2021</t>
  </si>
  <si>
    <t>30,30</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</si>
  <si>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</si>
  <si>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</si>
  <si>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</si>
  <si>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</si>
  <si>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36,43</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</si>
  <si>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</si>
  <si>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</si>
  <si>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</si>
  <si>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154,29</t>
  </si>
  <si>
    <t>CONTRAPISO ACÚSTICO EM ARGAMASSA PRONTA, PREPARO MANUAL, APLICADO EM ÁREAS SECAS, ACABAMENTO NÃO REFORÇADO, ESPESSURA 5CM. AF_07/2021</t>
  </si>
  <si>
    <t>164,00</t>
  </si>
  <si>
    <t>CONTRAPISO ACÚSTICO EM ARGAMASSA TRAÇO 1:4 (CIMENTO E AREIA), PREPARO MECÂNICO COM BETONEIRA 400L, APLICADO EM ÁREAS SECAS, ACABAMENTO NÃO REFORÇADO, ESPESSURA 6CM. AF_07/2021</t>
  </si>
  <si>
    <t>65,32</t>
  </si>
  <si>
    <t>CONTRAPISO ACÚSTICO EM ARGAMASSA TRAÇO 1:4 (CIMENTO E AREIA), PREPARO MANUAL, APLICADO EM ÁREAS SECAS, ACABAMENTO NÃO REFORÇADO, ESPESSURA 6CM. AF_07/2021</t>
  </si>
  <si>
    <t>70,96</t>
  </si>
  <si>
    <t>CONTRAPISO ACÚSTICO EM ARGAMASSA PRONTA, PREPARO MECÂNICO COM MISTURADOR 300 KG, APLICADO EM ÁREAS SECAS, ACABAMENTO NÃO REFORÇADO, ESPESSURA 6CM. AF_07/2021</t>
  </si>
  <si>
    <t>166,23</t>
  </si>
  <si>
    <t>CONTRAPISO ACÚSTICO EM ARGAMASSA PRONTA, PREPARO MANUAL, APLICADO EM ÁREAS SECA, ACABAMENTO NÃO REFORÇADO, ESPESSURA 6CM. AF_07/2021</t>
  </si>
  <si>
    <t>176,81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</si>
  <si>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</si>
  <si>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</si>
  <si>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78,57</t>
  </si>
  <si>
    <t>CONTRAPISO ACÚSTICO EM ARGAMASSA PRONTA, PREPARO MECÂNICO COM MISTURADOR 300 KG, APLICADO EM ÁREAS SECAS, ACABAMENTO NÃO REFORÇADO, ESPESSURA 7CM. AF_07/2021</t>
  </si>
  <si>
    <t>188,11</t>
  </si>
  <si>
    <t>CONTRAPISO ACÚSTICO EM ARGAMASSA PRONTA, PREPARO MANUAL, APLICADO EM ÁREAS SECAS, ACABAMENTO NÃO REFORÇADO, ESPESSURA 7CM. AF_07/2021</t>
  </si>
  <si>
    <t>200,28</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</si>
  <si>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</si>
  <si>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</si>
  <si>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</si>
  <si>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33,23</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</si>
  <si>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</si>
  <si>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REFORÇO SUPERFICIAL PARA CONTRAPISOS DE ARGAMASSA SEMI-SECA. AF_07/2021</t>
  </si>
  <si>
    <t>RODAPÉ BORRACHA LISO, ALTURA = 7CM, ESPESSURA = 2 MM, PARA ARGAMASSA. AF_09/2020</t>
  </si>
  <si>
    <t>46,86</t>
  </si>
  <si>
    <t>CHAPISCO APLICADO SOMENTE EM ESTRUTURAS DE CONCRETO EM ALVENARIAS INTERNAS, COM DESEMPENADEIRA DENTADA. ARGAMASSA INDUSTRIALIZADA COM PREPARO MANUAL. AF_06/2014</t>
  </si>
  <si>
    <t>ARGAMASSA INDUSTRIALIZADA PARA CHAPISCO COLANTE, PREPARO MANUAL. AF_08/2019</t>
  </si>
  <si>
    <t>3.552,88</t>
  </si>
  <si>
    <t>CHAPISCO APLICADO SOMENTE EM ESTRUTURAS DE CONCRETO EM ALVENARIAS INTERNAS, COM DESEMPENADEIRA DENTADA.  ARGAMASSA INDUSTRIALIZADA COM PREPARO EM MISTURADOR 300 KG. AF_06/2014</t>
  </si>
  <si>
    <t>ARGAMASSA INDUSTRIALIZADA PARA CHAPISCO COLANTE, PREPARO COM MISTURADOR DE EIXO HORIZONTAL DE 300 KG. AF_08/2019</t>
  </si>
  <si>
    <t>3.377,32</t>
  </si>
  <si>
    <t>CHAPISCO APLICADO EM ALVENARIAS E ESTRUTURAS DE CONCRETO INTERNAS, COM ROLO PARA TEXTURA ACRÍLICA.  ARGAMASSA TRAÇO 1:4 E EMULSÃO POLIMÉRICA (ADESIVO) COM PREPARO MANUAL. AF_06/2014</t>
  </si>
  <si>
    <t>ARGAMASSA TRAÇO 1:4 (EM VOLUME DE CIMENTO E AREIA GROSSA ÚMIDA) COM ADIÇÃO DE EMULSÃO POLIMÉRICA PARA CHAPISCO ROLADO, PREPARO MANUAL. AF_08/2019</t>
  </si>
  <si>
    <t>5.411,67</t>
  </si>
  <si>
    <t>CHAPISCO APLICADO EM ALVENARIAS E ESTRUTURAS DE CONCRETO INTERNAS, COM ROLO PARA TEXTURA ACRÍLICA.  ARGAMASSA TRAÇO 1:4 E EMULSÃO POLIMÉRICA (ADESIVO) COM PREPARO EM BETONEIRA 400L. AF_06/2014</t>
  </si>
  <si>
    <t>ARGAMASSA TRAÇO 1:4 (EM VOLUME DE CIMENTO E AREIA GROSSA ÚMIDA) COM ADIÇÃO DE EMULSÃO POLIMÉRICA PARA CHAPISCO ROLADO, PREPARO MECÂNICO COM BETONEIRA 400 L. AF_08/2019</t>
  </si>
  <si>
    <t>5.336,22</t>
  </si>
  <si>
    <t>CHAPISCO APLICADO EM ALVENARIAS E ESTRUTURAS DE CONCRETO INTERNAS, COM ROLO PARA TEXTURA ACRÍLICA.  ARGAMASSA INDUSTRIALIZADA COM PREPARO MANUAL. AF_06/2014</t>
  </si>
  <si>
    <t>ARGAMASSA INDUSTRIALIZADA PARA CHAPISCO ROLADO, PREPARO MANUAL. AF_08/2019</t>
  </si>
  <si>
    <t>5.587,78</t>
  </si>
  <si>
    <t>ARGAMASSA INDUSTRIALIZADA PARA CHAPISCO ROLADO, PREPARO COM MISTURADOR DE EIXO HORIZONTAL DE 300 KG. AF_08/2019</t>
  </si>
  <si>
    <t>5.398,17</t>
  </si>
  <si>
    <t>CHAPISCO APLICADO EM ALVENARIAS E ESTRUTURAS DE CONCRETO INTERNAS, COM COLHER DE PEDREIRO.  ARGAMASSA TRAÇO 1:3 COM PREPARO MANUAL. AF_06/2014</t>
  </si>
  <si>
    <t>ARGAMASSA TRAÇO 1:3 (EM VOLUME DE CIMENTO E AREIA GROSSA ÚMIDA) PARA CHAPISCO CONVENCIONAL, PREPARO MANUAL. AF_08/2019</t>
  </si>
  <si>
    <t>506,75</t>
  </si>
  <si>
    <t>CHAPISCO APLICADO EM ALVENARIAS E ESTRUTURAS DE CONCRETO INTERNAS, COM COLHER DE PEDREIRO.  ARGAMASSA TRAÇO 1:3 COM PREPARO EM BETONEIRA 400L. AF_06/2014</t>
  </si>
  <si>
    <t>ARGAMASSA TRAÇO 1:3 (EM VOLUME DE CIMENTO E AREIA GROSSA ÚMIDA) PARA CHAPISCO CONVENCIONAL, PREPARO MECÂNICO COM BETONEIRA 400 L. AF_08/2019</t>
  </si>
  <si>
    <t>413,46</t>
  </si>
  <si>
    <t>CHAPISCO APLICADO NO TETO, COM ROLO PARA TEXTURA ACRÍLICA. ARGAMASSA TRAÇO 1:4 E EMULSÃO POLIMÉRICA (ADESIVO) COM PREPARO MANUAL.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</si>
  <si>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</si>
  <si>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</si>
  <si>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</si>
  <si>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</si>
  <si>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</si>
  <si>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</si>
  <si>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</si>
  <si>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</si>
  <si>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</si>
  <si>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</si>
  <si>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</si>
  <si>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</si>
  <si>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</si>
  <si>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</si>
  <si>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</si>
  <si>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</si>
  <si>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</si>
  <si>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</si>
  <si>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</si>
  <si>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</si>
  <si>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</si>
  <si>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GESSEIRO COM ENCARGOS COMPLEMENTARES</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</si>
  <si>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</si>
  <si>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</si>
  <si>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</si>
  <si>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</si>
  <si>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</si>
  <si>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</si>
  <si>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</si>
  <si>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</si>
  <si>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</si>
  <si>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</si>
  <si>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</si>
  <si>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</si>
  <si>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</si>
  <si>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</si>
  <si>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25,02</t>
  </si>
  <si>
    <t>APLICAÇÃO MANUAL DE GESSO SARRAFEADO (COM TALISCAS) EM PAREDES DE AMBIENTES DE ÁREA MAIOR QUE 10M², ESPESSURA DE 1,5CM. AF_06/2014</t>
  </si>
  <si>
    <t>27,83</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</si>
  <si>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</si>
  <si>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</si>
  <si>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</si>
  <si>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ARGAMASSA À BASE DE GESSO, MISTURA E PROJEÇÃO DE 1,5 M³/H DE ARGAMASSA. AF_08/2019</t>
  </si>
  <si>
    <t>980,31</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</si>
  <si>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</si>
  <si>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</si>
  <si>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</si>
  <si>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</si>
  <si>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25,18</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</si>
  <si>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</si>
  <si>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</si>
  <si>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</si>
  <si>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</si>
  <si>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</si>
  <si>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</si>
  <si>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34,86</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</si>
  <si>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</si>
  <si>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</si>
  <si>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</si>
  <si>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</si>
  <si>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</si>
  <si>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</si>
  <si>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</si>
  <si>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28,66</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</si>
  <si>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</si>
  <si>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</si>
  <si>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</si>
  <si>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75,80</t>
  </si>
  <si>
    <t>ARGAMASSA INDUSTRIALIZADA PARA REVESTIMENTOS, MISTURA E PROJEÇÃO DE 1,5 M³/H DE ARGAMASSA. AF_08/2019</t>
  </si>
  <si>
    <t>1.737,60</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</si>
  <si>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</si>
  <si>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</si>
  <si>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</si>
  <si>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70,76</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</si>
  <si>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</si>
  <si>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</si>
  <si>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</si>
  <si>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</si>
  <si>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</si>
  <si>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</si>
  <si>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</si>
  <si>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</si>
  <si>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</si>
  <si>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</si>
  <si>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</si>
  <si>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42,25</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</si>
  <si>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</si>
  <si>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</si>
  <si>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</si>
  <si>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</si>
  <si>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79,34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</si>
  <si>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</si>
  <si>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</si>
  <si>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</si>
  <si>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100,46</t>
  </si>
  <si>
    <t>EMBOÇO OU MASSA ÚNICA EM ARGAMASSA TRAÇO 1:2:8, PREPARO MECÂNICO COM BETONEIRA 400 L, APLICADA MANUALMENTE EM PANOS DE FACHADA COM PRESENÇA DE VÃOS, ESPESSURA DE 45 MM. AF_06/2014</t>
  </si>
  <si>
    <t>55,73</t>
  </si>
  <si>
    <t>EMBOÇO OU MASSA ÚNICA EM ARGAMASSA TRAÇO 1:2:8, PREPARO MANUAL, APLICADA MANUALMENTE EM PANOS DE FACHADA COM PRESENÇA DE VÃOS, ESPESSURA DE 45 MM. AF_06/2014</t>
  </si>
  <si>
    <t>60,45</t>
  </si>
  <si>
    <t>EMBOÇO OU MASSA ÚNICA EM ARGAMASSA INDUSTRIALIZADA, PREPARO MECÂNICO E APLICAÇÃO COM EQUIPAMENTO DE MISTURA E PROJEÇÃO DE 1,5 M3/H DE ARGAMASSA EM PANOS DE FACHADA COM PRESENÇA DE VÃOS, ESPESSURA DE 45 MM. AF_06/2014</t>
  </si>
  <si>
    <t>121,59</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</si>
  <si>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</si>
  <si>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</si>
  <si>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75,48</t>
  </si>
  <si>
    <t>36,63</t>
  </si>
  <si>
    <t>EMBOÇO OU MASSA ÚNICA EM ARGAMASSA INDUSTRIALIZADA, PREPARO MECÂNICO E APLICAÇÃO COM EQUIPAMENTO DE MISTURA E PROJEÇÃO DE 1,5 M3/H DE ARGAMASSA EM PANOS DE FACHADA COM PRESENÇA DE VÃOS, ESPESSURA MAIOR OU IGUAL A 50 MM. AF_06/2014</t>
  </si>
  <si>
    <t>140,31</t>
  </si>
  <si>
    <t>EMBOÇO OU MASSA ÚNICA EM ARGAMASSA TRAÇO 1:2:8, PREPARO MECÂNICO COM BETONEIRA 400 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</si>
  <si>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</si>
  <si>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</si>
  <si>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36,17</t>
  </si>
  <si>
    <t>EMBOÇO OU MASSA ÚNICA EM ARGAMASSA TRAÇO 1:2:8, PREPARO MANUAL, APLICADA MANUALMENTE EM PANOS CEGOS DE FACHADA (SEM PRESENÇA DE VÃOS), ESPESSURA DE 35 MM. AF_06/2014</t>
  </si>
  <si>
    <t>39,68</t>
  </si>
  <si>
    <t>EMBOÇO OU MASSA ÚNICA EM ARGAMASSA INDUSTRIALIZADA, PREPARO MECÂNICO E APLICAÇÃO COM EQUIPAMENTO DE MISTURA E PROJEÇÃO DE 1,5 M3/H DE ARGAMASSA EM PANOS CEGOS DE FACHADA (SEM PRESENÇA DE VÃOS), ESPESSURA DE 35 MM. AF_06/2014</t>
  </si>
  <si>
    <t>84,13</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</si>
  <si>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</si>
  <si>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</si>
  <si>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47,24</t>
  </si>
  <si>
    <t>EMBOÇO OU MASSA ÚNICA EM ARGAMASSA INDUSTRIALIZADA, PREPARO MECÂNICO E APLICAÇÃO COM EQUIPAMENTO DE MISTURA E PROJEÇÃO DE 1,5 M3/H DE ARGAMASSA EM PANOS CEGOS DE FACHADA (SEM PRESENÇA DE VÃOS), ESPESSURA DE 45 MM. AF_06/2014</t>
  </si>
  <si>
    <t>104,04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</si>
  <si>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</si>
  <si>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</si>
  <si>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</si>
  <si>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113,68</t>
  </si>
  <si>
    <t>EMBOÇO OU MASSA ÚNICA EM ARGAMASSA TRAÇO 1:2:8, PREPARO MECÂNICO COM BETONEIRA 400 L, APLICADA MANUALMENTE EM SUPERFÍCIES EXTERNAS DA SACADA, ESPESSURA DE 25 MM, SEM USO DE TELA METÁLICA DE REFORÇO CONTRA FISSURAÇÃO. AF_06/2014</t>
  </si>
  <si>
    <t>61,19</t>
  </si>
  <si>
    <t>EMBOÇO OU MASSA ÚNICA EM ARGAMASSA TRAÇO 1:2:8, PREPARO MANUAL, APLICADA MANUALMENTE EM SUPERFÍCIES EXTERNAS DA SACADA, ESPESSURA DE 25 MM, SEM USO DE TELA METÁLICA DE REFORÇO CONTRA FISSURAÇÃO. AF_06/2014</t>
  </si>
  <si>
    <t>63,81</t>
  </si>
  <si>
    <t>EMBOÇO OU MASSA ÚNICA EM ARGAMASSA INDUSTRIALIZADA, PREPARO MECÂNICO E APLICAÇÃO COM EQUIPAMENTO DE MISTURA E PROJEÇÃO DE 1,5 M3/H EM SUPERFÍCIES EXTERNAS DA SACADA, ESPESSURA 25 MM, SEM USO DE TELA METÁLICA. AF_06/2014</t>
  </si>
  <si>
    <t>95,58</t>
  </si>
  <si>
    <t>EMBOÇO OU MASSA ÚNICA EM ARGAMASSA TRAÇO 1:2:8, PREPARO MECÂNICO COM BETONEIRA 400 L, APLICADA MANUALMENTE EM SUPERFÍCIES EXTERNAS DA SACADA, ESPESSURA DE 35 MM, SEM USO DE TELA METÁLICA DE REFORÇO CONTRA FISSURAÇÃO. AF_06/2014</t>
  </si>
  <si>
    <t>67,85</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</si>
  <si>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</si>
  <si>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</si>
  <si>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115,48</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</si>
  <si>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</si>
  <si>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</si>
  <si>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78,59</t>
  </si>
  <si>
    <t>EMBOÇO OU MASSA ÚNICA EM ARGAMASSA INDUSTRIALIZADA, PREPARO MECÂNICO E APLICAÇÃO COM EQUIPAMENTO DE MISTURA E PROJEÇÃO DE 1,5 M3/H EM SUPERFÍCIES EXTERNAS DA SACADA, ESPESSURA 45 MM, SEM USO DE TELA METÁLICA. AF_06/2014</t>
  </si>
  <si>
    <t>135,41</t>
  </si>
  <si>
    <t>EMBOÇO OU MASSA ÚNICA EM ARGAMASSA TRAÇO 1:2:8, PREPARO MECÂNICO COM BETONEIRA 400 L, APLICADA MANUALMENTE EM SUPERFÍCIES EXTERNAS DA SACADA, ESPESSURA MAIOR OU IGUAL A 50 MM, SEM USO DE TELA METÁLICA DE REFORÇO CONTRA FISSURAÇÃO. AF_06/2014</t>
  </si>
  <si>
    <t>105,73</t>
  </si>
  <si>
    <t>EMBOÇO OU MASSA ÚNICA EM ARGAMASSA TRAÇO 1:2:8, PREPARO MANUAL, APLICADA MANUALMENTE EM SUPERFÍCIES EXTERNAS DA SACADA, ESPESSURA MAIOR OU IGUAL A 50 MM, SEM USO DE TELA METÁLICA DE REFORÇO CONTRA FISSURAÇÃO. AF_06/2014</t>
  </si>
  <si>
    <t>110,58</t>
  </si>
  <si>
    <t>EMBOÇO OU MASSA ÚNICA EM ARGAMASSA INDUSTRIALIZADA, PREPARO MECÂNICO E APLICAÇÃO COM EQUIPAMENTO DE MISTURA E PROJEÇÃO DE 1,5 M3/H EM SUPERFÍCIES EXTERNAS DA SACADA, ESPESSURA MAIOR OU IGUAL A 50 MM, SEM USO DE TELA METÁLICA. AF_06/2014</t>
  </si>
  <si>
    <t>170,39</t>
  </si>
  <si>
    <t>EMBOÇO OU MASSA ÚNICA EM ARGAMASSA TRAÇO 1:2:8, PREPARO MECÂNICO COM BETONEIRA 400 L, APLICADA MANUALMENTE NAS PAREDES INTERNAS DA SACADA, ESPESSURA DE 25 MM, SEM USO DE TELA METÁLICA DE REFORÇO CONTRA FISSURAÇÃO. AF_06/2014</t>
  </si>
  <si>
    <t>49,34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</si>
  <si>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</si>
  <si>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</si>
  <si>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92,78</t>
  </si>
  <si>
    <t>EMBOÇO OU MASSA ÚNICA EM ARGAMASSA TRAÇO 1:2:8, PREPARO MECÂNICO COM BETONEIRA 400 L, APLICADA MANUALMENTE NAS PAREDES INTERNAS DA SACADA, ESPESSURA DE 35 MM, SEM USO DE TELA METÁLICA DE REFORÇO CONTRA FISSURAÇÃO. AF_06/2014</t>
  </si>
  <si>
    <t>56,90</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</si>
  <si>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</si>
  <si>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</si>
  <si>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116,52</t>
  </si>
  <si>
    <t>REVESTIMENTO DECORATIVO MONOCAMADA APLICADO MANUALMENTE EM PANOS CEGOS DA FACHADA DE UM EDIFÍCIO DE ESTRUTURA CONVENCIONAL, COM ACABAMENTO RASPADO. AF_06/2014</t>
  </si>
  <si>
    <t>186,96</t>
  </si>
  <si>
    <t>ARGAMASSA PARA REVESTIMENTO DECORATIVO MONOCAMADA (MONOCAPA), PREPARO COM MISTURADOR DE EIXO HORIZONTAL DE 300 KG. AF_08/2019</t>
  </si>
  <si>
    <t>4.833,76</t>
  </si>
  <si>
    <t>REVESTIMENTO DECORATIVO MONOCAMADA APLICADO MANUALMENTE EM PANOS CEGOS DA FACHADA DE UM EDIFÍCIO DE ALVENARIA ESTRUTURAL, COM ACABAMENTO RASPADO. AF_06/2014</t>
  </si>
  <si>
    <t>129,74</t>
  </si>
  <si>
    <t>REVESTIMENTO DECORATIVO MONOCAMADA APLICADO COM EQUIPAMENTO DE PROJEÇÃO EM PANOS CEGOS DA FACHADA DE UM EDIFÍCIO DE ESTRUTURA CONVENCIONAL, COM ACABAMENTO RASPADO. AF_06/2014</t>
  </si>
  <si>
    <t>181,15</t>
  </si>
  <si>
    <t>ARGAMASSA PARA REVESTIMENTO DECORATIVO MONOCAMADA (MONOCAPA), MISTURA E PROJEÇÃO DE 1,5 M3/H DE ARGAMASSA. AF_08/2019</t>
  </si>
  <si>
    <t>4.981,73</t>
  </si>
  <si>
    <t>REVESTIMENTO DECORATIVO MONOCAMADA APLICADO COM EQUIPAMENTO DE PROJEÇÃO EM PANOS CEGOS DA FACHADA DE UM EDIFÍCIO DE ALVENARIA ESTRUTURAL, COM ACABAMENTO RASPADO. AF_06/2014</t>
  </si>
  <si>
    <t>124,73</t>
  </si>
  <si>
    <t>REVESTIMENTO DECORATIVO MONOCAMADA APLICADO MANUALMENTE EM PANOS DA FACHADA COM PRESENÇA DE VÃOS, DE UM EDIFÍCIO DE ESTRUTURA CONVENCIONAL E ACABAMENTO RASPADO. AF_06/2014</t>
  </si>
  <si>
    <t>192,11</t>
  </si>
  <si>
    <t>REVESTIMENTO DECORATIVO MONOCAMADA APLICADO MANUALMENTE EM PANOS DA FACHADA COM PRESENÇA DE VÃOS, DE UM EDIFÍCIO DE ALVENARIA ESTRUTURAL E ACABAMENTO RASPADO. AF_06/2014</t>
  </si>
  <si>
    <t>133,61</t>
  </si>
  <si>
    <t>REVESTIMENTO DECORATIVO MONOCAMADA APLICADO COM EQUIPAMENTO DE PROJEÇÃO EM PANOS DA FACHADA COM PRESENÇA DE VÃOS, DE UM EDIFÍCIO DE ESTRUTURA CONVENCIONAL E ACABAMENTO RASPADO. AF_06/2014</t>
  </si>
  <si>
    <t>185,02</t>
  </si>
  <si>
    <t>REVESTIMENTO DECORATIVO MONOCAMADA APLICADO COM EQUIPAMENTO DE PROJEÇÃO EM PANOS DA FACHADA COM PRESENÇA DE VÃOS, DE UM EDIFÍCIO DE ALVENARIA ESTRUTURAL E ACABAMENTO RASPADO. AF_06/2014</t>
  </si>
  <si>
    <t>127,29</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</si>
  <si>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</si>
  <si>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</si>
  <si>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</si>
  <si>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</si>
  <si>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130,97</t>
  </si>
  <si>
    <t>REVESTIMENTO DECORATIVO MONOCAMADA APLICADO MANUALMENTE EM PANOS CEGOS DA FACHADA DE UM EDIFÍCIO DE ESTRUTURA CONVENCIONAL, COM ACABAMENTO TRAVERTINO. AF_06/2014</t>
  </si>
  <si>
    <t>201,86</t>
  </si>
  <si>
    <t>REVESTIMENTO DECORATIVO MONOCAMADA APLICADO MANUALMENTE EM PANOS CEGOS DA FACHADA DE UM EDIFÍCIO DE ALVENARIA ESTRUTURAL, COM ACABAMENTO TRAVERTINO. AF_06/2014</t>
  </si>
  <si>
    <t>144,65</t>
  </si>
  <si>
    <t>REVESTIMENTO DECORATIVO MONOCAMADA APLICADO COM EQUIPAMENTO DE PROJEÇÃO EM PANOS CEGOS DA FACHADA DE UM EDIFÍCIO DE ESTRUTURA CONVENCIONAL, COM ACABAMENTO TRAVERTINO. AF_06/2014</t>
  </si>
  <si>
    <t>195,19</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</si>
  <si>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</si>
  <si>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</si>
  <si>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207,02</t>
  </si>
  <si>
    <t>REVESTIMENTO DECORATIVO MONOCAMADA APLICADO MANUALMENTE EM PANOS DA FACHADA COM PRESENÇA DE VÃOS, DE UM EDIFÍCIO DE ALVENARIA ESTRUTURAL E ACABAMENTO TRAVERTINO. AF_06/2014</t>
  </si>
  <si>
    <t>148,53</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</si>
  <si>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</si>
  <si>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</si>
  <si>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141,31</t>
  </si>
  <si>
    <t>REVESTIMENTO DECORATIVO MONOCAMADA APLICADO MANUALMENTE EM SUPERFÍCIES EXTERNAS DA SACADA DE UM EDIFÍCIO DE ESTRUTURA CONVENCIONAL E ACABAMENTO TRAVERTINO. AF_06/2014</t>
  </si>
  <si>
    <t>208,59</t>
  </si>
  <si>
    <t>REVESTIMENTO DECORATIVO MONOCAMADA APLICADO MANUALMENTE EM SUPERFÍCIES EXTERNAS DA SACADA DE UM EDIFÍCIO DE ALVENARIA ESTRUTURAL E ACABAMENTO TRAVERTINO. AF_06/2014</t>
  </si>
  <si>
    <t>155,59</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</si>
  <si>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</si>
  <si>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</si>
  <si>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144,99</t>
  </si>
  <si>
    <t>REVESTIMENTO DECORATIVO MONOCAMADA APLICADO MANUALMENTE NAS PAREDES INTERNAS DA SACADA COM ACABAMENTO RASPADO. AF_06/2014</t>
  </si>
  <si>
    <t>REVESTIMENTO DECORATIVO MONOCAMADA APLICADO MANUALMENTE NAS PAREDES INTERNAS DA SACADA COM ACABAMENTO TRAVERTINO. AF_06/2014</t>
  </si>
  <si>
    <t>155,90</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</si>
  <si>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</si>
  <si>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</si>
  <si>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</si>
  <si>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</si>
  <si>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</si>
  <si>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</si>
  <si>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</si>
  <si>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191,29</t>
  </si>
  <si>
    <t>176,46</t>
  </si>
  <si>
    <t>REVESTIMENTO CERÂMICO PARA PAREDES EXTERNAS EM PASTILHAS DE PORCELANA 5 X 5 CM (PLACAS DE 30 X 30 CM), ALINHADAS A PRUMO, APLICADO EM SUPERFÍCIES EXTERNAS DA SACADA. AF_06/2014</t>
  </si>
  <si>
    <t>185,15</t>
  </si>
  <si>
    <t>REVESTIMENTO CERÂMICO PARA PAREDES EXTERNAS EM PASTILHAS DE PORCELANA 5 X 5 CM (PLACAS DE 30 X 30 CM), ALINHADAS A PRUMO, APLICADO EM SUPERFÍCIES INTERNAS DA SACADA. AF_06/2014</t>
  </si>
  <si>
    <t>221,42</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</si>
  <si>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</si>
  <si>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</si>
  <si>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50,07</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</si>
  <si>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</si>
  <si>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</si>
  <si>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</si>
  <si>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</si>
  <si>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52,86</t>
  </si>
  <si>
    <t>REVESTIMENTO CERÂMICO PARA PAREDES INTERNAS COM PLACAS TIPO ESMALTADA EXTRA DE DIMENSÕES 25X35 CM APLICADAS EM AMBIENTES DE ÁREA MENOR QUE 5 M² A MEIA ALTURA DAS PAREDES. AF_06/2014</t>
  </si>
  <si>
    <t>60,61</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</si>
  <si>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</si>
  <si>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</si>
  <si>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62,47</t>
  </si>
  <si>
    <t>REVESTIMENTO CERÂMICO PARA PAREDES INTERNAS COM PLACAS TIPO ESMALTADA EXTRA DE DIMENSÕES 33X45 CM APLICADAS EM AMBIENTES DE ÁREA MAIOR QUE 5 M² NA ALTURA INTEIRA DAS PAREDES. AF_06/2014</t>
  </si>
  <si>
    <t>55,03</t>
  </si>
  <si>
    <t>REVESTIMENTO CERÂMICO PARA PAREDES INTERNAS COM PLACAS TIPO ESMALTADA EXTRA DE DIMENSÕES 33X45 CM APLICADAS EM AMBIENTES DE ÁREA MENOR QUE 5 M² A MEIA ALTURA DAS PAREDES. AF_06/2014</t>
  </si>
  <si>
    <t>63,64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</si>
  <si>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</si>
  <si>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</si>
  <si>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273,35</t>
  </si>
  <si>
    <t>REVESTIMENTO CERÂMICO PARA PAREDES EXTERNAS EM PASTILHAS DE PORCELANA 2,5 X 2,5 CM (PLACAS DE 30 X 30 CM), ALINHADAS A PRUMO, APLICADO EM PANOS SEM VÃOS. AF_10/2014</t>
  </si>
  <si>
    <t>253,95</t>
  </si>
  <si>
    <t>REVESTIMENTO CERÂMICO PARA PAREDES EXTERNAS EM PASTILHAS DE PORCELANA 2,5 X 2,5 CM (PLACAS DE 30 X 30 CM), ALINHADAS A PRUMO, APLICADO EM SUPERFÍCIES EXTERNAS DA SACADA. AF_10/2014</t>
  </si>
  <si>
    <t>262,64</t>
  </si>
  <si>
    <t>REVESTIMENTO CERÂMICO PARA PAREDES EXTERNAS EM PASTILHAS DE PORCELANA 2,5 X 2,5 CM (PLACAS DE 30 X 30 CM), ALINHADAS A PRUMO, APLICADO EM SUPERFÍCIES INTERNAS DA SACADA. AF_10/2014</t>
  </si>
  <si>
    <t>314,60</t>
  </si>
  <si>
    <t>(COMPOSIÇÃO REPRESENTATIVA) DO SERVIÇO DE REVESTIMENTO CERÂMICO PARA AMBIENTES DE ÁREAS MOLHADAS, MEIA PAREDE OU PAREDE INTEIRA, COM PLACAS TIPO ESMALTADA EXTRA, DIMENSÕES 20X20 CM, PARA EDIFICAÇÃO HABITACIONAL MULTIFAMILIAR (PRÉDIO). AF_11/2014</t>
  </si>
  <si>
    <t>(COMPOSIÇÃO REPRESENTATIVA) DO SERVIÇO DE REVESTIMENTO CERÂMICO PARA PAREDES INTERNAS, MEIA PAREDE, OU PAREDE INTEIRA, PLACAS TIPO ESMALTADA EXTRA DE 20X20 CM, PARA EDIFICAÇÕES HABITACIONAIS UNIFAMILIAR (CASAS) E EDIFICAÇÕES PÚBLICAS PADRÃO. AF_11/2014</t>
  </si>
  <si>
    <t>REVESTIMENTO CERÂMICO PARA PAREDES INTERNAS COM PLACAS TIPO ESMALTADA PADRÃO POPULAR DE DIMENSÕES 20X20 CM, ARGAMASSA TIPO AC I, APLICADAS EM AMBIENTES DE ÁREA MENOR QUE 5 M2 NA ALTURA INTEIRA DAS PAREDES. AF_06/2014</t>
  </si>
  <si>
    <t>47,21</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</si>
  <si>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</si>
  <si>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</si>
  <si>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</si>
  <si>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</si>
  <si>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</si>
  <si>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</si>
  <si>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</si>
  <si>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54,98</t>
  </si>
  <si>
    <t>PEITORIL LINEAR EM GRANITO OU MÁRMORE, L = 15CM, COMPRIMENTO DE ATÉ 2M, ASSENTADO COM ARGAMASSA 1:6 COM ADITIVO. AF_11/2020</t>
  </si>
  <si>
    <t>ARGAMASSA TRAÇO 1:6 (EM VOLUME DE CIMENTO E AREIA MÉDIA ÚMIDA) COM ADIÇÃO DE PLASTIFICANTE PARA EMBOÇO/MASSA ÚNICA/ASSENTAMENTO DE ALVENARIA DE VEDAÇÃO, PREPARO MECÂNICO COM BETONEIRA 400 L. AF_08/2019</t>
  </si>
  <si>
    <t>339,04</t>
  </si>
  <si>
    <t>CHAPIM SOBRE MUROS LINEARES, EM GRANITO OU MÁRMORE, L = 25 CM, ASSENTADO COM ARGAMASSA 1:6 COM ADITIVO. AF_11/2020</t>
  </si>
  <si>
    <t>159,88</t>
  </si>
  <si>
    <t>CHAPIM (RUFO CAPA) EM AÇO GALVANIZADO, CORTE 33. AF_11/2020</t>
  </si>
  <si>
    <t>42,50</t>
  </si>
  <si>
    <t>FORRO EM MADEIRA PINUS, PARA AMBIENTES RESIDENCIAIS, INCLUSIVE ESTRUTURA DE FIXAÇÃO. AF_05/2017</t>
  </si>
  <si>
    <t>96,98</t>
  </si>
  <si>
    <t>FORRO EM MADEIRA PINUS, PARA AMBIENTES COMERCIAIS, INCLUSIVE ESTRUTURA DE FIXAÇÃO. AF_05/2017</t>
  </si>
  <si>
    <t>118,27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</si>
  <si>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</si>
  <si>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</si>
  <si>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</si>
  <si>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</si>
  <si>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</si>
  <si>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63,39</t>
  </si>
  <si>
    <t>ACABAMENTOS PARA FORRO (MOLDURA DE GESSO). AF_05/2017</t>
  </si>
  <si>
    <t>ACABAMENTOS PARA FORRO (MOLDURA EM DRYWALL, COM LARGURA DE 15 CM). AF_05/2017_P</t>
  </si>
  <si>
    <t>AUXILIAR DE SERVIÇOS GERAIS COM ENCARGOS COMPLEMENTARES</t>
  </si>
  <si>
    <t>ACABAMENTOS PARA FORRO (SANCA DE GESSO MONTADA NA OBRA). AF_05/2017_P</t>
  </si>
  <si>
    <t>FORRO EM RÉGUAS DE PVC, FRISADO, PARA AMBIENTES RESIDENCIAIS, INCLUSIVE ESTRUTURA DE FIXAÇÃO. AF_05/2017_P</t>
  </si>
  <si>
    <t>56,07</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</si>
  <si>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</si>
  <si>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</si>
  <si>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</si>
  <si>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66,64</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</si>
  <si>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</si>
  <si>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</si>
  <si>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</si>
  <si>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</si>
  <si>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</si>
  <si>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</si>
  <si>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</si>
  <si>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</si>
  <si>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</si>
  <si>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TRAÇO 1:7 (EM VOLUME DE CIMENTO E AREIA MÉDIA ÚMIDA) COM ADIÇÃO DE PLASTIFICANTE PARA EMBOÇO/MASSA ÚNICA/ASSENTAMENTO DE ALVENARIA DE VEDAÇÃO, PREPARO MECÂNICO COM BETONEIRA 400 L. AF_08/2019</t>
  </si>
  <si>
    <t>321,65</t>
  </si>
  <si>
    <t>ARGAMASSA TRAÇO 1:7 (EM VOLUME DE CIMENTO E AREIA MÉDIA ÚMIDA) COM ADIÇÃO DE PLASTIFICANTE PARA EMBOÇO/MASSA ÚNICA/ASSENTAMENTO DE ALVENARIA DE VEDAÇÃO, PREPARO MECÂNICO COM BETONEIRA 600 L. AF_08/2019</t>
  </si>
  <si>
    <t>320,80</t>
  </si>
  <si>
    <t>ARGAMASSA TRAÇO 1:6 (EM VOLUME DE CIMENTO E AREIA MÉDIA ÚMIDA) COM ADIÇÃO DE PLASTIFICANTE PARA EMBOÇO/MASSA ÚNICA/ASSENTAMENTO DE ALVENARIA DE VEDAÇÃO, PREPARO MECÂNICO COM BETONEIRA 600 L. AF_08/2019</t>
  </si>
  <si>
    <t>336,35</t>
  </si>
  <si>
    <t>ARGAMASSA TRAÇO 1:1:6 (EM VOLUME DE CIMENTO, CAL E AREIA MÉDIA ÚMIDA) PARA EMBOÇO/MASSA ÚNICA/ASSENTAMENTO DE ALVENARIA DE VEDAÇÃO, PREPARO MECÂNICO COM BETONEIRA 600 L. AF_08/2019</t>
  </si>
  <si>
    <t>414,38</t>
  </si>
  <si>
    <t>ARGAMASSA TRAÇO 1:1,5:7,5 (EM VOLUME DE CIMENTO, CAL E AREIA MÉDIA ÚMIDA) PARA EMBOÇO/MASSA ÚNICA/ASSENTAMENTO DE ALVENARIA DE VEDAÇÃO, PREPARO MECÂNICO COM BETONEIRA 400 L. AF_08/2019</t>
  </si>
  <si>
    <t>402,81</t>
  </si>
  <si>
    <t>ARGAMASSA TRAÇO 1:1,5:7,5 (EM VOLUME DE CIMENTO, CAL E AREIA MÉDIA ÚMIDA) PARA EMBOÇO/MASSA ÚNICA/ASSENTAMENTO DE ALVENARIA DE VEDAÇÃO, PREPARO MECÂNICO COM BETONEIRA 600 L. AF_08/2019</t>
  </si>
  <si>
    <t>400,14</t>
  </si>
  <si>
    <t>ARGAMASSA TRAÇO 1:3:12 (EM VOLUME DE CIMENTO, CAL E AREIA MÉDIA ÚMIDA) PARA EMBOÇO/MASSA ÚNICA/ASSENTAMENTO DE ALVENARIA DE VEDAÇÃO, PREPARO MECÂNICO COM BETONEIRA 400 L. AF_08/2019</t>
  </si>
  <si>
    <t>393,29</t>
  </si>
  <si>
    <t>ARGAMASSA TRAÇO 1:3:12 (EM VOLUME DE CIMENTO, CAL E AREIA MÉDIA ÚMIDA) PARA EMBOÇO/MASSA ÚNICA/ASSENTAMENTO DE ALVENARIA DE VEDAÇÃO, PREPARO MECÂNICO COM BETONEIRA 600 L. AF_08/2019</t>
  </si>
  <si>
    <t>379,91</t>
  </si>
  <si>
    <t>ARGAMASSA TRAÇO 1:3 (EM VOLUME DE CIMENTO E AREIA MÉDIA ÚMIDA) PARA CONTRAPISO, PREPARO MECÂNICO COM BETONEIRA 600 L. AF_08/2019</t>
  </si>
  <si>
    <t>332,43</t>
  </si>
  <si>
    <t>ARGAMASSA TRAÇO 1:4 (EM VOLUME DE CIMENTO E AREIA MÉDIA ÚMIDA) PARA CONTRAPISO, PREPARO MECÂNICO COM BETONEIRA 600 L. AF_08/2019</t>
  </si>
  <si>
    <t>463,98</t>
  </si>
  <si>
    <t>ARGAMASSA TRAÇO 1:5 (EM VOLUME DE CIMENTO E AREIA MÉDIA ÚMIDA) PARA CONTRAPISO, PREPARO MECÂNICO COM BETONEIRA 400 L. AF_08/2019</t>
  </si>
  <si>
    <t>417,59</t>
  </si>
  <si>
    <t>ARGAMASSA TRAÇO 1:5 (EM VOLUME DE CIMENTO E AREIA MÉDIA ÚMIDA) PARA CONTRAPISO, PREPARO MECÂNICO COM BETONEIRA 600 L. AF_08/2019</t>
  </si>
  <si>
    <t>421,66</t>
  </si>
  <si>
    <t>ARGAMASSA TRAÇO 1:6 (EM VOLUME DE CIMENTO E AREIA MÉDIA ÚMIDA) PARA CONTRAPISO, PREPARO MECÂNICO COM BETONEIRA 400 L. AF_08/2019</t>
  </si>
  <si>
    <t>391,04</t>
  </si>
  <si>
    <t>ARGAMASSA TRAÇO 1:6 (EM VOLUME DE CIMENTO E AREIA MÉDIA ÚMIDA) PARA CONTRAPISO, PREPARO MECÂNICO COM BETONEIRA 600 L. AF_08/2019</t>
  </si>
  <si>
    <t>387,58</t>
  </si>
  <si>
    <t>ARGAMASSA TRAÇO 1:5 (EM VOLUME DE CIMENTO E AREIA GROSSA ÚMIDA) PARA CHAPISCO CONVENCIONAL, PREPARO MECÂNICO COM BETONEIRA 400 L. AF_08/2019</t>
  </si>
  <si>
    <t>332,02</t>
  </si>
  <si>
    <t>ARGAMASSA TRAÇO 1:5 (EM VOLUME DE CIMENTO E AREIA GROSSA ÚMIDA) PARA CHAPISCO CONVENCIONAL, PREPARO MECÂNICO COM BETONEIRA 600 L. AF_08/2019</t>
  </si>
  <si>
    <t>328,23</t>
  </si>
  <si>
    <t>ARGAMASSA TRAÇO 1:3 (EM VOLUME DE CIMENTO E AREIA GROSSA ÚMIDA) PARA CHAPISCO CONVENCIONAL, PREPARO MECÂNICO COM BETONEIRA 600 L. AF_08/2019</t>
  </si>
  <si>
    <t>411,28</t>
  </si>
  <si>
    <t>ARGAMASSA TRAÇO 1:4 (EM VOLUME DE CIMENTO E AREIA GROSSA ÚMIDA) PARA CHAPISCO CONVENCIONAL, PREPARO MECÂNICO COM BETONEIRA 600 L. AF_08/2019</t>
  </si>
  <si>
    <t>362,17</t>
  </si>
  <si>
    <t>ARGAMASSA TRAÇO 1:5 (EM VOLUME DE CIMENTO E AREIA GROSSA ÚMIDA) COM ADIÇÃO DE EMULSÃO POLIMÉRICA PARA CHAPISCO ROLADO, PREPARO MECÂNICO COM BETONEIRA 400 L. AF_08/2019</t>
  </si>
  <si>
    <t>5.319,99</t>
  </si>
  <si>
    <t>ARGAMASSA TRAÇO 1:5 (EM VOLUME DE CIMENTO E AREIA GROSSA ÚMIDA) COM ADIÇÃO DE EMULSÃO POLIMÉRICA PARA CHAPISCO ROLADO, PREPARO MECÂNICO COM BETONEIRA 600 L. AF_08/2019</t>
  </si>
  <si>
    <t>5.337,79</t>
  </si>
  <si>
    <t>ARGAMASSA TRAÇO 1:3 (EM VOLUME DE CIMENTO E AREIA GROSSA ÚMIDA) COM ADIÇÃO DE EMULSÃO POLIMÉRICA PARA CHAPISCO ROLADO, PREPARO MECÂNICO COM BETONEIRA 400 L. AF_08/2019</t>
  </si>
  <si>
    <t>5.436,02</t>
  </si>
  <si>
    <t>ARGAMASSA TRAÇO 1:3 (EM VOLUME DE CIMENTO E AREIA GROSSA ÚMIDA) COM ADIÇÃO DE EMULSÃO POLIMÉRICA PARA CHAPISCO ROLADO, PREPARO MECÂNICO COM BETONEIRA 600 L. AF_08/2019</t>
  </si>
  <si>
    <t>5.452,15</t>
  </si>
  <si>
    <t>174,51</t>
  </si>
  <si>
    <t>ARGAMASSA TRAÇO 1:4 (EM VOLUME DE CIMENTO E AREIA GROSSA ÚMIDA) COM ADIÇÃO DE EMULSÃO POLIMÉRICA PARA CHAPISCO ROLADO, PREPARO MECÂNICO COM BETONEIRA 600 L. AF_08/2019</t>
  </si>
  <si>
    <t>5.374,53</t>
  </si>
  <si>
    <t>ARGAMASSA TRAÇO 1:7 (EM VOLUME DE CIMENTO E AREIA MÉDIA ÚMIDA) COM ADIÇÃO DE PLASTIFICANTE PARA EMBOÇO/MASSA ÚNICA/ASSENTAMENTO DE ALVENARIA DE VEDAÇÃO, PREPARO MECÂNICO COM MISTURADOR DE EIXO HORIZONTAL DE 300 KG. AF_08/2019</t>
  </si>
  <si>
    <t>336,42</t>
  </si>
  <si>
    <t>ARGAMASSA TRAÇO 1:7 (EM VOLUME DE CIMENTO E AREIA MÉDIA ÚMIDA) COM ADIÇÃO DE PLASTIFICANTE PARA EMBOÇO/MASSA ÚNICA/ASSENTAMENTO DE ALVENARIA DE VEDAÇÃO, PREPARO MECÂNICO COM MISTURADOR DE EIXO HORIZONTAL DE 600 KG. AF_08/2019</t>
  </si>
  <si>
    <t>302,37</t>
  </si>
  <si>
    <t>ARGAMASSA TRAÇO 1:6 (EM VOLUME DE CIMENTO E AREIA MÉDIA ÚMIDA) COM ADIÇÃO DE PLASTIFICANTE PARA EMBOÇO/MASSA ÚNICA/ASSENTAMENTO DE ALVENARIA DE VEDAÇÃO, PREPARO MECÂNICO COM MISTURADOR DE EIXO HORIZONTAL DE 300 KG. AF_08/2019</t>
  </si>
  <si>
    <t>363,33</t>
  </si>
  <si>
    <t>ARGAMASSA TRAÇO 1:6 (EM VOLUME DE CIMENTO E AREIA MÉDIA ÚMIDA) COM ADIÇÃO DE PLASTIFICANTE PARA EMBOÇO/MASSA ÚNICA/ASSENTAMENTO DE ALVENARIA DE VEDAÇÃO, PREPARO MECÂNICO COM MISTURADOR DE EIXO HORIZONTAL DE 600 KG. AF_08/2019</t>
  </si>
  <si>
    <t>324,52</t>
  </si>
  <si>
    <t>ARGAMASSA TRAÇO 1:1:6 (EM VOLUME DE CIMENTO, CAL E AREIA MÉDIA ÚMIDA) PARA EMBOÇO/MASSA ÚNICA/ASSENTAMENTO DE ALVENARIA DE VEDAÇÃO, PREPARO MECÂNICO COM MISTURADOR DE EIXO HORIZONTAL DE 300 KG. AF_08/2019</t>
  </si>
  <si>
    <t>435,17</t>
  </si>
  <si>
    <t>ARGAMASSA TRAÇO 1:1:6 (EM VOLUME DE CIMENTO, CAL E AREIA MÉDIA ÚMIDA) PARA EMBOÇO/MASSA ÚNICA/ASSENTAMENTO DE ALVENARIA DE VEDAÇÃO, PREPARO MECÂNICO COM MISTURADOR DE EIXO HORIZONTAL DE 600 KG. AF_08/2019</t>
  </si>
  <si>
    <t>400,08</t>
  </si>
  <si>
    <t>ARGAMASSA TRAÇO 1:1,5:7,5 (EM VOLUME DE CIMENTO, CAL E AREIA MÉDIA ÚMIDA) PARA EMBOÇO/MASSA ÚNICA/ASSENTAMENTO DE ALVENARIA DE VEDAÇÃO, PREPARO MECÂNICO COM MISTURADOR DE EIXO HORIZONTAL DE 300 KG. AF_08/2019</t>
  </si>
  <si>
    <t>405,44</t>
  </si>
  <si>
    <t>ARGAMASSA TRAÇO 1:1,5:7,5 (EM VOLUME DE CIMENTO, CAL E AREIA MÉDIA ÚMIDA) PARA EMBOÇO/MASSA ÚNICA/ASSENTAMENTO DE ALVENARIA DE VEDAÇÃO, PREPARO MECÂNICO COM MISTURADOR DE EIXO HORIZONTAL DE 600 KG. AF_08/2019</t>
  </si>
  <si>
    <t>384,44</t>
  </si>
  <si>
    <t>ARGAMASSA TRAÇO 1:2:8 (EM VOLUME DE CIMENTO, CAL E AREIA MÉDIA ÚMIDA) PARA EMBOÇO/MASSA ÚNICA/ASSENTAMENTO DE ALVENARIA DE VEDAÇÃO, PREPARO MECÂNICO COM MISTURADOR DE EIXO HORIZONTAL DE 300 KG. AF_08/2019</t>
  </si>
  <si>
    <t>401,39</t>
  </si>
  <si>
    <t>ARGAMASSA TRAÇO 1:2:8 (EM VOLUME DE CIMENTO, CAL E AREIA MÉDIA ÚMIDA) PARA EMBOÇO/MASSA ÚNICA/ASSENTAMENTO DE ALVENARIA DE VEDAÇÃO, PREPARO MECÂNICO COM MISTURADOR DE EIXO HORIZONTAL DE 600 KG. AF_08/2019</t>
  </si>
  <si>
    <t>396,72</t>
  </si>
  <si>
    <t>ARGAMASSA TRAÇO 1:3:12 (EM VOLUME DE CIMENTO, CAL E AREIA MÉDIA ÚMIDA) PARA EMBOÇO/MASSA ÚNICA/ASSENTAMENTO DE ALVENARIA DE VEDAÇÃO, PREPARO MECÂNICO COM MISTURADOR DE EIXO HORIZONTAL DE 600 KG. AF_08/2019</t>
  </si>
  <si>
    <t>377,42</t>
  </si>
  <si>
    <t>ARGAMASSA TRAÇO 1:3 (EM VOLUME DE CIMENTO E AREIA MÉDIA ÚMIDA) PARA CONTRAPISO, PREPARO MECÂNICO COM MISTURADOR DE EIXO HORIZONTAL DE 160 KG. AF_08/2019</t>
  </si>
  <si>
    <t>598,89</t>
  </si>
  <si>
    <t>ARGAMASSA TRAÇO 1:3 (EM VOLUME DE CIMENTO E AREIA MÉDIA ÚMIDA) PARA CONTRAPISO, PREPARO MECÂNICO COM MISTURADOR DE EIXO HORIZONTAL DE 300 KG. AF_08/2019</t>
  </si>
  <si>
    <t>526,36</t>
  </si>
  <si>
    <t>ARGAMASSA TRAÇO 1:3 (EM VOLUME DE CIMENTO E AREIA MÉDIA ÚMIDA) PARA CONTRAPISO, PREPARO MECÂNICO COM MISTURADOR DE EIXO HORIZONTAL DE 600 KG. AF_08/2019</t>
  </si>
  <si>
    <t>509,21</t>
  </si>
  <si>
    <t>ARGAMASSA TRAÇO 1:4 (EM VOLUME DE CIMENTO E AREIA MÉDIA ÚMIDA) PARA CONTRAPISO, PREPARO MECÂNICO COM MISTURADOR DE EIXO HORIZONTAL DE 160 KG. AF_08/2019</t>
  </si>
  <si>
    <t>507,32</t>
  </si>
  <si>
    <t>ARGAMASSA TRAÇO 1:4 (EM VOLUME DE CIMENTO E AREIA MÉDIA ÚMIDA) PARA CONTRAPISO, PREPARO MECÂNICO COM MISTURADOR DE EIXO HORIZONTAL DE 300 KG. AF_08/2019</t>
  </si>
  <si>
    <t>466,48</t>
  </si>
  <si>
    <t>ARGAMASSA TRAÇO 1:4 (EM VOLUME DE CIMENTO E AREIA MÉDIA ÚMIDA) PARA CONTRAPISO, PREPARO MECÂNICO COM MISTURADOR DE EIXO HORIZONTAL DE 600 KG. AF_08/2019</t>
  </si>
  <si>
    <t>445,15</t>
  </si>
  <si>
    <t>ARGAMASSA TRAÇO 1:5 (EM VOLUME DE CIMENTO E AREIA MÉDIA ÚMIDA) PARA CONTRAPISO, PREPARO MECÂNICO COM MISTURADOR DE EIXO HORIZONTAL DE 160 KG. AF_08/2019</t>
  </si>
  <si>
    <t>451,57</t>
  </si>
  <si>
    <t>ARGAMASSA TRAÇO 1:5 (EM VOLUME DE CIMENTO E AREIA MÉDIA ÚMIDA) PARA CONTRAPISO, PREPARO MECÂNICO COM MISTURADOR DE EIXO HORIZONTAL DE 300 KG. AF_08/2019</t>
  </si>
  <si>
    <t>418,11</t>
  </si>
  <si>
    <t>ARGAMASSA TRAÇO 1:5 (EM VOLUME DE CIMENTO E AREIA MÉDIA ÚMIDA) PARA CONTRAPISO, PREPARO MECÂNICO COM MISTURADOR DE EIXO HORIZONTAL DE 600 KG. AF_08/2019</t>
  </si>
  <si>
    <t>401,00</t>
  </si>
  <si>
    <t>ARGAMASSA TRAÇO 1:6 (EM VOLUME DE CIMENTO E AREIA MÉDIA ÚMIDA) PARA CONTRAPISO, PREPARO MECÂNICO COM MISTURADOR DE EIXO HORIZONTAL DE 160 KG. AF_08/2019</t>
  </si>
  <si>
    <t>410,29</t>
  </si>
  <si>
    <t>ARGAMASSA TRAÇO 1:6 (EM VOLUME DE CIMENTO E AREIA MÉDIA ÚMIDA) PARA CONTRAPISO, PREPARO MECÂNICO COM MISTURADOR DE EIXO HORIZONTAL DE 600 KG. AF_08/2019</t>
  </si>
  <si>
    <t>367,49</t>
  </si>
  <si>
    <t>ARGAMASSA TRAÇO 1:5 (EM VOLUME DE CIMENTO E AREIA GROSSA ÚMIDA) PARA CHAPISCO CONVENCIONAL, PREPARO MECÂNICO COM MISTURADOR DE EIXO HORIZONTAL DE 300 KG. AF_08/2019</t>
  </si>
  <si>
    <t>359,40</t>
  </si>
  <si>
    <t>81,12</t>
  </si>
  <si>
    <t>ARGAMASSA TRAÇO 1:5 (EM VOLUME DE CIMENTO E AREIA GROSSA ÚMIDA) PARA CHAPISCO CONVENCIONAL, PREPARO MECÂNICO COM MISTURADOR DE EIXO HORIZONTAL DE 600 KG. AF_08/2019</t>
  </si>
  <si>
    <t>317,42</t>
  </si>
  <si>
    <t>ARGAMASSA TRAÇO 1:3 (EM VOLUME DE CIMENTO E AREIA GROSSA ÚMIDA) PARA CHAPISCO CONVENCIONAL, PREPARO MECÂNICO COM MISTURADOR DE EIXO HORIZONTAL DE 160 KG. AF_08/2019</t>
  </si>
  <si>
    <t>460,53</t>
  </si>
  <si>
    <t>ARGAMASSA TRAÇO 1:3 (EM VOLUME DE CIMENTO E AREIA GROSSA ÚMIDA) PARA CHAPISCO CONVENCIONAL, PREPARO MECÂNICO COM MISTURADOR DE EIXO HORIZONTAL DE 300 KG. AF_08/2019</t>
  </si>
  <si>
    <t>415,37</t>
  </si>
  <si>
    <t>ARGAMASSA TRAÇO 1:3 (EM VOLUME DE CIMENTO E AREIA GROSSA ÚMIDA) PARA CHAPISCO CONVENCIONAL, PREPARO MECÂNICO COM MISTURADOR DE EIXO HORIZONTAL DE 600 KG. AF_08/2019</t>
  </si>
  <si>
    <t>396,65</t>
  </si>
  <si>
    <t>ARGAMASSA TRAÇO 1:4 (EM VOLUME DE CIMENTO E AREIA GROSSA ÚMIDA) PARA CHAPISCO CONVENCIONAL, PREPARO MECÂNICO COM MISTURADOR DE EIXO HORIZONTAL DE 160 KG. AF_08/2019</t>
  </si>
  <si>
    <t>390,37</t>
  </si>
  <si>
    <t>ARGAMASSA TRAÇO 1:4 (EM VOLUME DE CIMENTO E AREIA GROSSA ÚMIDA) PARA CHAPISCO CONVENCIONAL, PREPARO MECÂNICO COM MISTURADOR DE EIXO HORIZONTAL DE 300 KG. AF_08/2019</t>
  </si>
  <si>
    <t>360,48</t>
  </si>
  <si>
    <t>ARGAMASSA TRAÇO 1:4 (EM VOLUME DE CIMENTO E AREIA GROSSA ÚMIDA) PARA CHAPISCO CONVENCIONAL, PREPARO MECÂNICO COM MISTURADOR DE EIXO HORIZONTAL DE 600 KG. AF_08/2019</t>
  </si>
  <si>
    <t>346,70</t>
  </si>
  <si>
    <t>ARGAMASSA TRAÇO 1:5 (EM VOLUME DE CIMENTO E AREIA GROSSA ÚMIDA) COM ADIÇÃO DE EMULSÃO POLIMÉRICA PARA CHAPISCO ROLADO, PREPARO MECÂNICO COM MISTURADOR DE EIXO HORIZONTAL DE 300 KG. AF_08/2019</t>
  </si>
  <si>
    <t>5.233,26</t>
  </si>
  <si>
    <t>ARGAMASSA TRAÇO 1:5 (EM VOLUME DE CIMENTO E AREIA GROSSA ÚMIDA) COM ADIÇÃO DE EMULSÃO POLIMÉRICA PARA CHAPISCO ROLADO, PREPARO MECÂNICO COM MISTURADOR DE EIXO HORIZONTAL DE 600 KG. AF_08/2019</t>
  </si>
  <si>
    <t>5.230,71</t>
  </si>
  <si>
    <t>ARGAMASSA TRAÇO 1:3 (EM VOLUME DE CIMENTO E AREIA GROSSA ÚMIDA) COM ADIÇÃO DE EMULSÃO POLIMÉRICA PARA CHAPISCO ROLADO, PREPARO MECÂNICO COM MISTURADOR DE EIXO HORIZONTAL DE 160 KG. AF_08/2019</t>
  </si>
  <si>
    <t>5.319,16</t>
  </si>
  <si>
    <t>ARGAMASSA TRAÇO 1:3 (EM VOLUME DE CIMENTO E AREIA GROSSA ÚMIDA) COM ADIÇÃO DE EMULSÃO POLIMÉRICA PARA CHAPISCO ROLADO, PREPARO MECÂNICO COM MISTURADOR DE EIXO HORIZONTAL DE 300 KG. AF_08/2019</t>
  </si>
  <si>
    <t>5.312,08</t>
  </si>
  <si>
    <t>ARGAMASSA TRAÇO 1:3 (EM VOLUME DE CIMENTO E AREIA GROSSA ÚMIDA) COM ADIÇÃO DE EMULSÃO POLIMÉRICA PARA CHAPISCO ROLADO, PREPARO MECÂNICO COM MISTURADOR DE EIXO HORIZONTAL DE 600 KG. AF_08/2019</t>
  </si>
  <si>
    <t>5.336,15</t>
  </si>
  <si>
    <t>ARGAMASSA TRAÇO 1:4 (EM VOLUME DE CIMENTO E AREIA GROSSA ÚMIDA) COM ADIÇÃO DE EMULSÃO POLIMÉRICA PARA CHAPISCO ROLADO, PREPARO MECÂNICO COM MISTURADOR DE EIXO HORIZONTAL DE 300 KG. AF_08/2019</t>
  </si>
  <si>
    <t>5.261,57</t>
  </si>
  <si>
    <t>57,48</t>
  </si>
  <si>
    <t>ARGAMASSA TRAÇO 1:4 (EM VOLUME DE CIMENTO E AREIA GROSSA ÚMIDA) COM ADIÇÃO DE EMULSÃO POLIMÉRICA PARA CHAPISCO ROLADO, PREPARO MECÂNICO COM MISTURADOR DE EIXO HORIZONTAL DE 600 KG. AF_08/2019</t>
  </si>
  <si>
    <t>5.279,78</t>
  </si>
  <si>
    <t>ARGAMASSA TRAÇO 1:7 (EM VOLUME DE CIMENTO E AREIA MÉDIA ÚMIDA) COM ADIÇÃO DE PLASTIFICANTE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</si>
  <si>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</si>
  <si>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432,04</t>
  </si>
  <si>
    <t>ARGAMASSA TRAÇO 1:1,5:7,5 (EM VOLUME DE CIMENTO, CAL E AREIA MÉDIA ÚMIDA) PARA EMBOÇO/MASSA ÚNICA/ASSENTAMENTO DE ALVENARIA DE VEDAÇÃO, PREPARO MANUAL. AF_08/2019</t>
  </si>
  <si>
    <t>490,53</t>
  </si>
  <si>
    <t>ARGAMASSA TRAÇO 1:2:9 (EM VOLUME DE CIMENTO, CAL E AREIA MÉDIA ÚMIDA) PARA EMBOÇO/MASSA ÚNICA/ASSENTAMENTO DE ALVENARIA DE VEDAÇÃO, PREPARO MANUAL. AF_08/2019</t>
  </si>
  <si>
    <t>481,34</t>
  </si>
  <si>
    <t>ARGAMASSA TRAÇO 1:3:12 (EM VOLUME DE CIMENTO, CAL E AREIA MÉDIA ÚMIDA) PARA EMBOÇO/MASSA ÚNICA/ASSENTAMENTO DE ALVENARIA DE VEDAÇÃO, PREPARO MANUAL. AF_08/2019</t>
  </si>
  <si>
    <t>468,71</t>
  </si>
  <si>
    <t>ARGAMASSA TRAÇO 1:5 (EM VOLUME DE CIMENTO E AREIA MÉDIA ÚMIDA) PARA CONTRAPISO, PREPARO MANUAL. AF_08/2019</t>
  </si>
  <si>
    <t>508,65</t>
  </si>
  <si>
    <t>ARGAMASSA TRAÇO 1:6 (EM VOLUME DE CIMENTO E AREIA MÉDIA ÚMIDA) PARA CONTRAPISO, PREPARO MANUAL. AF_08/2019</t>
  </si>
  <si>
    <t>480,14</t>
  </si>
  <si>
    <t>ARGAMASSA TRAÇO 1:5 (EM VOLUME DE CIMENTO E AREIA GROSSA ÚMIDA) PARA CHAPISCO CONVENCIONAL, PREPARO MANUAL. AF_08/2019</t>
  </si>
  <si>
    <t>ARGAMASSA TRAÇO 1:4 (EM VOLUME DE CIMENTO E AREIA GROSSA ÚMIDA) PARA CHAPISCO CONVENCIONAL, PREPARO MANUAL. AF_08/2019</t>
  </si>
  <si>
    <t>452,90</t>
  </si>
  <si>
    <t>ARGAMASSA TRAÇO 1:5 (EM VOLUME DE CIMENTO E AREIA GROSSA ÚMIDA) COM ADIÇÃO DE EMULSÃO POLIMÉRICA PARA CHAPISCO ROLADO, PREPARO MANUAL. AF_08/2019</t>
  </si>
  <si>
    <t>5.376,93</t>
  </si>
  <si>
    <t>ARGAMASSA TRAÇO 1:3 (EM VOLUME DE CIMENTO E AREIA GROSSA ÚMIDA) COM ADIÇÃO DE EMULSÃO POLIMÉRICA PARA CHAPISCO ROLADO, PREPARO MANUAL. AF_08/2019</t>
  </si>
  <si>
    <t>5.471,90</t>
  </si>
  <si>
    <t>ARGAMASSA INDUSTRIALIZADA MULTIUSO PARA REVESTIMENTOS E ASSENTAMENTO DA ALVENARIA, PREPARO COM MISTURADOR DE EIXO HORIZONTAL DE 160 KG. AF_08/2019</t>
  </si>
  <si>
    <t>1.700,71</t>
  </si>
  <si>
    <t>ARGAMASSA INDUSTRIALIZADA MULTIUSO PARA REVESTIMENTOS E ASSENTAMENTO DA ALVENARIA, PREPARO COM MISTURADOR DE EIXO HORIZONTAL DE 300 KG. AF_08/2019</t>
  </si>
  <si>
    <t>1.704,81</t>
  </si>
  <si>
    <t>ARGAMASSA INDUSTRIALIZADA MULTIUSO PARA REVESTIMENTOS E ASSENTAMENTO DA ALVENARIA, PREPARO COM MISTURADOR DE EIXO HORIZONTAL DE 600 KG. AF_08/2019</t>
  </si>
  <si>
    <t>1.705,04</t>
  </si>
  <si>
    <t>ARGAMASSA PRONTA PARA CONTRAPISO, PREPARO COM MISTURADOR DE EIXO HORIZONTAL DE 160 KG. AF_08/2019</t>
  </si>
  <si>
    <t>1.990,89</t>
  </si>
  <si>
    <t>ARGAMASSA PRONTA PARA CONTRAPISO, PREPARO COM MISTURADOR DE EIXO HORIZONTAL DE 600 KG. AF_08/2019</t>
  </si>
  <si>
    <t>1.996,24</t>
  </si>
  <si>
    <t>ARGAMASSA PARA REVESTIMENTO DECORATIVO MONOCAMADA (MONOCAPA), PREPARO COM MISTURADOR DE EIXO HORIZONTAL DE 160 KG. AF_08/2019</t>
  </si>
  <si>
    <t>4.807,08</t>
  </si>
  <si>
    <t>ARGAMASSA PARA REVESTIMENTO DECORATIVO MONOCAMADA (MONOCAPA), PREPARO COM MISTURADOR DE EIXO HORIZONTAL DE 600 KG. AF_08/2019</t>
  </si>
  <si>
    <t>4.865,83</t>
  </si>
  <si>
    <t>ARGAMASSA INDUSTRIALIZADA PARA CHAPISCO ROLADO, PREPARO COM MISTURADOR DE EIXO HORIZONTAL DE 160 KG. AF_08/2019</t>
  </si>
  <si>
    <t>5.341,66</t>
  </si>
  <si>
    <t>ARGAMASSA INDUSTRIALIZADA PARA CHAPISCO ROLADO, PREPARO COM MISTURADOR DE EIXO HORIZONTAL DE 600 KG. AF_08/2019</t>
  </si>
  <si>
    <t>5.454,17</t>
  </si>
  <si>
    <t>ARGAMASSA INDUSTRIALIZADA PARA CHAPISCO COLANTE, PREPARO COM MISTURADOR DE EIXO HORIZONTAL DE 160 KG. AF_08/2019</t>
  </si>
  <si>
    <t>3.347,59</t>
  </si>
  <si>
    <t>ARGAMASSA INDUSTRIALIZADA PARA CHAPISCO COLANTE, PREPARO COM MISTURADOR DE EIXO HORIZONTAL DE 600 KG. AF_08/2019</t>
  </si>
  <si>
    <t>3.407,73</t>
  </si>
  <si>
    <t>ARGAMASSA INDUSTRIALIZADA MULTIUSO PARA REVESTIMENTOS E ASSENTAMENTO DA ALVENARIA, PREPARO MANUAL. AF_08/2019</t>
  </si>
  <si>
    <t>1.858,61</t>
  </si>
  <si>
    <t>ARGAMASSA PARA REVESTIMENTO DECORATIVO MONOCAMADA (MONOCAPA), MISTURA E PROJEÇÃO DE 2 M3/H DE ARGAMASSA. AF_06/2014</t>
  </si>
  <si>
    <t>5.005,30</t>
  </si>
  <si>
    <t>ARGAMASSA INDUSTRIALIZADA PARA REVESTIMENTOS, MISTURA E PROJEÇÃO DE 2 M³/H DE ARGAMASSA. AF_06/2014</t>
  </si>
  <si>
    <t>1.733,57</t>
  </si>
  <si>
    <t>75,23</t>
  </si>
  <si>
    <t>ARGAMASSA TRAÇO 1:4 (CIMENTO E AREIA MÉDIA), PREPARO MECÂNICO COM BETONEIRA 400 L. AF_08/2014</t>
  </si>
  <si>
    <t>368,00</t>
  </si>
  <si>
    <t>ARGAMASSA TRAÇO 1:1,93 (EM VOLUME DE CIMENTO E AREIA MÉDIA ÚMIDA), FCK 20 MPA, PREPARO MECÂNICO COM MISTURADOR DUPLO HORIZONTAL DE ALTA TURBULÊNCIA. AF_03/2020</t>
  </si>
  <si>
    <t>651,00</t>
  </si>
  <si>
    <t>ARGAMASSA TRAÇO 1:0,5:4,5  (EM VOLUME DE CIMENTO, CAL E AREIA MÉDIA ÚMIDA), PREPARO MECÂNICO COM MISTURADOR DE EIXO HORIZONTAL DE 160 KG. AF_08/2019</t>
  </si>
  <si>
    <t>432,11</t>
  </si>
  <si>
    <t>ARGAMASSA TRAÇO 1:0,5:4,5  (EM VOLUME DE CIMENTO, CAL E AREIA MÉDIA ÚMIDA), PREPARO MECÂNICO COM MISTURADOR DE EIXO HORIZONTAL DE 300 KG. AF_08/2019</t>
  </si>
  <si>
    <t>410,20</t>
  </si>
  <si>
    <t>ARGAMASSA TRAÇO 1:0,5:4,5  (EM VOLUME DE CIMENTO, CAL E AREIA MÉDIA ÚMIDA), PREPARO MECÂNICO COM MISTURADOR DE EIXO HORIZONTAL DE 600 KG. AF_08/2019</t>
  </si>
  <si>
    <t>400,13</t>
  </si>
  <si>
    <t>ARGAMASSA TRAÇO 1:3 (EM VOLUME DE CIMENTO E AREIA MÉDIA ÚMIDA), PREPARO MECÂNICO COM MISTURADOR DE EIXO HORIZONTAL DE 160 KG. AF_08/2019</t>
  </si>
  <si>
    <t>522,13</t>
  </si>
  <si>
    <t>ARGAMASSA TRAÇO 1:3 (EM VOLUME DE CIMENTO E AREIA MÉDIA ÚMIDA), PREPARO MECÂNICO COM MISTURADOR DE EIXO HORIZONTAL DE 300 KG. AF_08/2019</t>
  </si>
  <si>
    <t>435,50</t>
  </si>
  <si>
    <t>ARGAMASSA TRAÇO 1:3 (EM VOLUME DE CIMENTO E AREIA MÉDIA ÚMIDA), PREPARO MECÂNICO COM MISTURADOR DE EIXO HORIZONTAL DE 600 KG. AF_08/2019</t>
  </si>
  <si>
    <t>383,19</t>
  </si>
  <si>
    <t>ARGAMASSA TRAÇO 1:4 (EM VOLUME DE CIMENTO E AREIA MÉDIA ÚMIDA), PREPARO MECÂNICO COM MISTURADOR DE EIXO HORIZONTAL DE 160 KG. AF_08/2019</t>
  </si>
  <si>
    <t>412,52</t>
  </si>
  <si>
    <t>ARGAMASSA TRAÇO 1:4 (EM VOLUME DE CIMENTO E AREIA MÉDIA ÚMIDA), PREPARO MECÂNICO COM MISTURADOR DE EIXO HORIZONTAL DE 300 KG. AF_08/2019</t>
  </si>
  <si>
    <t>384,13</t>
  </si>
  <si>
    <t>ARGAMASSA TRAÇO 1:4 (EM VOLUME DE CIMENTO E AREIA MÉDIA ÚMIDA), PREPARO MECÂNICO COM MISTURADOR DE EIXO HORIZONTAL DE 600 KG. AF_08/2019</t>
  </si>
  <si>
    <t>373,01</t>
  </si>
  <si>
    <t>ARGAMASSA TRAÇO 1:3 (EM VOLUME DE CIMENTO E AREIA MÉDIA ÚMIDA) COM ADIÇÃO DE IMPERMEABILIZANTE, PREPARO MECÂNICO COM MISTURADOR DE EIXO HORIZONTAL DE 160 KG. AF_08/2019</t>
  </si>
  <si>
    <t>587,81</t>
  </si>
  <si>
    <t>ARGAMASSA TRAÇO 1:3 (EM VOLUME DE CIMENTO E AREIA MÉDIA ÚMIDA) COM ADIÇÃO DE IMPERMEABILIZANTE, PREPARO MECÂNICO COM MISTURADOR DE EIXO HORIZONTAL DE 300 KG. AF_08/2019</t>
  </si>
  <si>
    <t>544,43</t>
  </si>
  <si>
    <t>ARGAMASSA TRAÇO 1:3 (EM VOLUME DE CIMENTO E AREIA MÉDIA ÚMIDA) COM ADIÇÃO DE IMPERMEABILIZANTE, PREPARO MECÂNICO COM MISTURADOR DE EIXO HORIZONTAL DE 600 KG. AF_08/2019</t>
  </si>
  <si>
    <t>536,51</t>
  </si>
  <si>
    <t>ARGAMASSA TRAÇO 1:3 (EM VOLUME DE CIMENTO E AREIA MÉDIA ÚMIDA) COM ADIÇÃO DE IMPERMEABILIZANTE, PREPARO MANUAL. AF_08/2019</t>
  </si>
  <si>
    <t>627,20</t>
  </si>
  <si>
    <t>124,77</t>
  </si>
  <si>
    <t>ARGAMASSA TRAÇO 1:4 (EM VOLUME DE CIMENTO E AREIA MÉDIA ÚMIDA) COM ADIÇÃO DE IMPERMEABILIZANTE, PREPARO MECÂNICO COM BETONEIRA 400 L. AF_08/2019</t>
  </si>
  <si>
    <t>472,72</t>
  </si>
  <si>
    <t>ARGAMASSA TRAÇO 1:4 (EM VOLUME DE CIMENTO E AREIA MÉDIA ÚMIDA) COM ADIÇÃO DE IMPERMEABILIZANTE, PREPARO MECÂNICO COM MISTURADOR DE EIXO HORIZONTAL DE 160 KG. AF_08/2019</t>
  </si>
  <si>
    <t>498,50</t>
  </si>
  <si>
    <t>ARGAMASSA TRAÇO 1:4 (EM VOLUME DE CIMENTO E AREIA MÉDIA ÚMIDA) COM ADIÇÃO DE IMPERMEABILIZANTE, PREPARO MECÂNICO COM MISTURADOR DE EIXO HORIZONTAL DE 300 KG. AF_08/2019</t>
  </si>
  <si>
    <t>470,98</t>
  </si>
  <si>
    <t>ARGAMASSA TRAÇO 1:4 (EM VOLUME DE CIMENTO E AREIA MÉDIA ÚMIDA) COM ADIÇÃO DE IMPERMEABILIZANTE, PREPARO MECÂNICO COM MISTURADOR DE EIXO HORIZONTAL DE 600 KG. AF_08/2019</t>
  </si>
  <si>
    <t>461,50</t>
  </si>
  <si>
    <t>ARGAMASSA TRAÇO 1:4 (EM VOLUME DE CIMENTO E AREIA MÉDIA ÚMIDA) COM ADIÇÃO DE IMPERMEABILIZANTE, PREPARO MANUAL. AF_08/2019</t>
  </si>
  <si>
    <t>550,00</t>
  </si>
  <si>
    <t>ARGAMASSA TRAÇO 1:2:9 (EM VOLUME DE CIMENTO, CAL E AREIA MÉDIA ÚMIDA) PARA EMBOÇO/MASSA ÚNICA/ASSENTAMENTO DE ALVENARIA DE VEDAÇÃO, PREPARO MECÂNICO COM MISTURADOR DE EIXO HORIZONTAL DE 600 KG. AF_08/2019</t>
  </si>
  <si>
    <t>373,99</t>
  </si>
  <si>
    <t>ARGAMASSA TRAÇO 1:0,5:4,5 (EM VOLUME DE CIMENTO, CAL E AREIA MÉDIA ÚMIDA), PREPARO MECÂNICO COM BETONEIRA 600 L. AF_08/2019</t>
  </si>
  <si>
    <t>415,61</t>
  </si>
  <si>
    <t>ARGAMASSA TRAÇO 1:4 (EM VOLUME DE CIMENTO E AREIA MÉDIA ÚMIDA), PREPARO MECÂNICO COM BETONEIRA 600 L. AF_08/2019</t>
  </si>
  <si>
    <t>385,46</t>
  </si>
  <si>
    <t>ARGAMASSA TRAÇO 1:3 (EM VOLUME DE CIMENTO E AREIA MÉDIA ÚMIDA) COM ADIÇÃO DE IMPERMEABILIZANTE, PREPARO MECÂNICO COM BETONEIRA 600 L. AF_08/2019</t>
  </si>
  <si>
    <t>555,96</t>
  </si>
  <si>
    <t>ARGAMASSA TRAÇO 1:4 (EM VOLUME DE CIMENTO E AREIA MÉDIA ÚMIDA) COM ADIÇÃO DE IMPERMEABILIZANTE, PREPARO MECÂNICO COM BETONEIRA 600 L. AF_08/2019</t>
  </si>
  <si>
    <t>475,30</t>
  </si>
  <si>
    <t>PENEIRAMENTO DE AREIA COM PENEIRA ELÉTRICA. AF_11/2015</t>
  </si>
  <si>
    <t>PENEIRAMENTO DE AREIA COM PENEIRA MANUAL. AF_11/2015</t>
  </si>
  <si>
    <t>33,61</t>
  </si>
  <si>
    <t>ENSACAMENTO DE AREIA. AF_11/2015</t>
  </si>
  <si>
    <t>TRANSPORTE HORIZONTAL MANUAL, DE SACOS DE 50 KG (UNIDADE: KGXKM). AF_07/2019</t>
  </si>
  <si>
    <t>KGXKM</t>
  </si>
  <si>
    <t>TRANSPORTE HORIZONTAL MANUAL, DE SACOS DE 30 KG (UNIDADE: KGXKM). AF_07/2019</t>
  </si>
  <si>
    <t>TRANSPORTE HORIZONTAL MANUAL, DE SACOS DE 20 KG (UNIDADE: KGXKM). AF_07/2019</t>
  </si>
  <si>
    <t>TRANSPORTE HORIZONTAL COM CARRINHO PLATAFORMA, DE SACOS DE 50 KG (UNIDADE: KGXKM). AF_07/2019</t>
  </si>
  <si>
    <t>TRANSPORTE HORIZONTAL COM CARRINHO PLATAFORMA, DE SACOS DE 30 KG (UNIDADE: KGXKM). AF_07/2019</t>
  </si>
  <si>
    <t>TRANSPORTE HORIZONTAL COM CARRINHO PLATAFORMA, DE SACOS DE 20 KG (UNIDADE: KGXKM).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</si>
  <si>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</si>
  <si>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</si>
  <si>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</si>
  <si>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MANIPULADOR TELESCÓPICO, DE PÁLETE DE SACOS (UNIDADE: KGXKM). AF_07/2019</t>
  </si>
  <si>
    <t>TRANSPORTE HORIZONTAL COM CARREGADEIRA, DE MASSA/ GRANEL (UNIDADE: M3XKM). AF_07/2019</t>
  </si>
  <si>
    <t>311,62</t>
  </si>
  <si>
    <t>TRANSPORTE HORIZONTAL MANUAL, DE BLOCOS VAZADOS DE CONCRETO OU CERÂMICO DE 19X19X39CM (UNIDADE: BLOCOXKM). AF_07/2019</t>
  </si>
  <si>
    <t>UNXKM</t>
  </si>
  <si>
    <t>TRANSPORTE HORIZONTAL MANUAL, DE BLOCOS CERÂMICOS FURADOS NA HORIZONTAL DE 9X19X19CM (UNIDADE: BLOCOXKM).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</si>
  <si>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</si>
  <si>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</si>
  <si>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PLATAFORMA, DE BLOCOS VAZADOS DE CONCRETO OU CERÂMICO DE 19X19X39CM (UNIDADE: BLOCOXKM). AF_07/2019</t>
  </si>
  <si>
    <t>TRANSPORTE HORIZONTAL COM CARRINHO PLATAFORMA, DE BLOCOS CERÂMICOS FURADOS NA HORIZONTAL DE 9X19X19CM (UNIDADE: BLOCOXKM).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</si>
  <si>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</si>
  <si>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</si>
  <si>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</si>
  <si>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</si>
  <si>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</si>
  <si>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</si>
  <si>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MANUAL, DE CAIXA COM REVESTIMENTO CERÂMICO (UNIDADE: M2XKM). AF_07/2019</t>
  </si>
  <si>
    <t>M2XKM</t>
  </si>
  <si>
    <t>TRANSPORTE HORIZONTAL COM CARRINHO DE MÃO, DE CAIXA COM REVESTIMENTO CERÂMICO (UNIDADE: M2XKM). AF_07/2019</t>
  </si>
  <si>
    <t>TRANSPORTE HORIZONTAL COM CARRINHO PLATAFORMA, DE CAIXA COM REVESTIMENTO CERÂMICO (UNIDADE: M2XKM). AF_07/2019</t>
  </si>
  <si>
    <t>TRANSPORTE HORIZONTAL COM CARRINHO MINI PÁLETES, DE CAIXA COM REVESTIMENTO CERÂMICO (UNIDADE: M2XKM). AF_07/2019</t>
  </si>
  <si>
    <t>TRANSPORTE HORIZONTAL COM MANIPULADOR TELESCÓPICO, DE CAIXA COM REVESTIMENTO CERÂMICO (UNIDADE: M2XKM). AF_07/2019</t>
  </si>
  <si>
    <t>TRANSPORTE HORIZONTAL MANUAL, DE LATA DE 18 LITROS (UNIDADE: LXKM). AF_07/2019</t>
  </si>
  <si>
    <t>LXKM</t>
  </si>
  <si>
    <t>TRANSPORTE HORIZONTAL COM CARRINHO PLATAFORMA, DE LATA DE 18 LITROS (UNIDADE: LXKM). AF_07/2019</t>
  </si>
  <si>
    <t>TRANSPORTE HORIZONTAL COM CARRINHO RACIONAL, DE LATA DE 18 LITROS (UNIDADE: LXKM). AF_07/2019</t>
  </si>
  <si>
    <t>TRANSPORTE HORIZONTAL COM MANIPULADOR TELESCÓPICO, DE LATA DE 18 LITROS (UNIDADE: LXKM). AF_07/2019</t>
  </si>
  <si>
    <t>TRANSPORTE VERTICAL MANUAL, 1 PAVIMENTO, DE SACOS DE 50 KG (UNIDADE: KG). AF_07/2019</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</si>
  <si>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</si>
  <si>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</si>
  <si>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</si>
  <si>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</si>
  <si>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</si>
  <si>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</si>
  <si>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HORIZONTAL MANUAL, DE TUBO DE PVC SOLDÁVEL COM DIÂMETRO MENOR OU IGUAL A 60 MM (UNIDADE: MXKM). AF_07/2019</t>
  </si>
  <si>
    <t>MXKM</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</si>
  <si>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</si>
  <si>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</si>
  <si>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</si>
  <si>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</si>
  <si>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</si>
  <si>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</si>
  <si>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</si>
  <si>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</si>
  <si>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</si>
  <si>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</si>
  <si>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</si>
  <si>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</si>
  <si>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</si>
  <si>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</si>
  <si>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</si>
  <si>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</si>
  <si>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</si>
  <si>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</si>
  <si>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</si>
  <si>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</si>
  <si>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</si>
  <si>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</si>
  <si>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</si>
  <si>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</si>
  <si>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</si>
  <si>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</si>
  <si>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</si>
  <si>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</si>
  <si>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VERTICAL MANUAL, 1 PAVIMENTO, DE JANELA (UNIDADE: M2). AF_07/2019</t>
  </si>
  <si>
    <t>TRANSPORTE HORIZONTAL MANUAL, DE PORTA (UNIDADE: UNIDXKM). AF_07/2019</t>
  </si>
  <si>
    <t>54,60</t>
  </si>
  <si>
    <t>TRANSPORTE VERTICAL MANUAL, 1 PAVIMENTO, DE PORTA (UNIDADE: UNID). AF_07/2019</t>
  </si>
  <si>
    <t>TRANSPORTE HORIZONTAL MANUAL,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</si>
  <si>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</si>
  <si>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COM CARRINHO PLATAFORMA, DE BANCADA DE MÁRMORE OU GRANITO PARA COZINHA/LAVATÓRIO OU MÁRMORE SINTÉTICO COM CUBA INTEGRADA (UNIDADE: UNIDXKM). AF_07/2019</t>
  </si>
  <si>
    <t>TRANSPORTE HORIZONTAL MANUAL, DE VIDRO (UNIDADE: M2XKM). AF_07/2019</t>
  </si>
  <si>
    <t>TRANSPORTE VERTICAL MANUAL, 1 PAVIMENTO, DE VIDRO (UNIDADE: M2).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</si>
  <si>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</si>
  <si>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</si>
  <si>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</si>
  <si>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</si>
  <si>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COM MANIPULADOR TELESCÓPICO, DE TELHAS TERMOACÚSTICAS, FIBROCIMENTO, AÇO ZINCADO, FIBROCIMENTO ESTRUTURAL, CANALETE 90 OU KALHETÃO (UNIDADE: M2XKM). AF_07/2019</t>
  </si>
  <si>
    <t>TRANSPORTE HORIZONTAL MANUAL, DE BACIA SANITÁRIA, CAIXA ACOPLADA, TANQUE OU PIA (UNIDADE: UNIDXKM). AF_07/2019</t>
  </si>
  <si>
    <t>TRANSPORTE VERTICAL MANUAL, 1 PAVIMENTO, DE BACIA SANITÁRIA, CAIXA ACOPLADA, TANQUE OU PIA (UNIDADE: UNID). AF_07/2019</t>
  </si>
  <si>
    <t>TRANSPORTE HORIZONTAL COM CARRINHO PLATAFORMA, DE BACIA SANITÁRIA, CAIXA ACOPLADA, TANQUE OU PIA (UNIDADE: UNIDXKM). AF_07/2019</t>
  </si>
  <si>
    <t>TRANSPORTE HORIZONTAL COM MANIPULADOR TELESCÓPICO, DE BACIA SANITÁRIA, CAIXA ACOPLADA, TANQUE OU PIA (UNIDADE: UNIDXKM). AF_07/2019</t>
  </si>
  <si>
    <t>TRANSPORTE HORIZONTAL MANUAL, DE TELHA DE CONCRETO OU CERÂMICA (UNIDADE: M2XKM). AF_07/2019</t>
  </si>
  <si>
    <t>102,29</t>
  </si>
  <si>
    <t>TRANSPORTE HORIZONTAL COM CARRINHO PLATAFORMA, DE TELHA DE CONCRETO OU CERÂMICA (UNIDADE: M2XKM). AF_07/2019</t>
  </si>
  <si>
    <t>TRANSPORTE HORIZONTAL COM MANIPULADOR TELESCÓPICO, DE TELHA DE CONCRETO OU CERÂMICA (UNIDADE: M2XKM). AF_07/2019</t>
  </si>
  <si>
    <t>TRANSPORTE HORIZONTAL MANUAL, DE BARRAMENTO BLINDADO (UNIDADE: MXKM). AF_07/2019</t>
  </si>
  <si>
    <t>27,48</t>
  </si>
  <si>
    <t>TRANSPORTE HORIZONTAL COM CARRINHO PLATAFORMA, DE BARRAMENTO BLINDADO (UNIDADE: MXKM). AF_07/2019</t>
  </si>
  <si>
    <t>TRANSPORTE HORIZONTAL MANUAL, DE CALHA QUADRADA NÚMERO 24  CORTE 33 (UNIDADE: MXKM). AF_07/2019</t>
  </si>
  <si>
    <t>LIMPEZA DE PISO CERÂMICO OU PORCELANATO COM VASSOURA A SECO. AF_04/2019</t>
  </si>
  <si>
    <t>LIMPEZA DE PISO CERÂMICO OU PORCELANATO COM PANO ÚMIDO. AF_04/2019</t>
  </si>
  <si>
    <t>LIMPEZA DE PISO CERÂMICO OU PORCELANATO UTILIZANDO DETERGENTE NEUTRO E ESCOVAÇÃO MANUAL. AF_04/2019</t>
  </si>
  <si>
    <t>LIMPEZA DE PISO CERÂMICO OU COM PEDRAS RÚSTICAS UTILIZANDO ÁCIDO MURIÁTICO. AF_04/2019</t>
  </si>
  <si>
    <t>LIMPEZA DE REVESTIMENTO CERÂMICO EM PAREDE COM PANO ÚMIDO AF_04/2019</t>
  </si>
  <si>
    <t>LIMPEZA DE REVESTIMENTO CERÂMICO EM PAREDE UTILIZANDO DETERGENTE NEUTRO E ESCOVAÇÃO MANUAL. AF_04/2019</t>
  </si>
  <si>
    <t>LIMPEZA DE REVESTIMENTO CERÂMICO EM PAREDE UTILIZANDO ÁCIDO MURIÁTICO. AF_04/2019</t>
  </si>
  <si>
    <t>LIMPEZA DE PISO DE LADRILHO HIDRÁULICO COM PANO ÚMIDO. AF_04/2019</t>
  </si>
  <si>
    <t>LIMPEZA DE PISO DE MÁRMORE/GRANITO UTILIZANDO DETERGENTE NEUTRO E ESCOVAÇÃO MANUAL. AF_04/2019</t>
  </si>
  <si>
    <t>LIMPEZA DE CONTRAPISO COM VASSOURA A SECO. AF_04/2019</t>
  </si>
  <si>
    <t>LIMPEZA DE LADRILHO HIDRÁULICO EM PAREDE COM PANO ÚMIDO. AF_04/2019</t>
  </si>
  <si>
    <t>LIMPEZA DE MÁRMORE/GRANITO EM PAREDE UTILIZANDO DETERGENTE NEUTRO E ESCOVAÇÃO MANUAL. AF_04/2019</t>
  </si>
  <si>
    <t>LIMPEZA DE SUPERFÍCIE COM JATO DE ALTA PRESSÃO. AF_04/2019</t>
  </si>
  <si>
    <t>LIMPEZA DE PIA INOX COM BANCADA DE PEDRA, INCLUSIVE METAIS CORRESPONDENTES. AF_04/2019</t>
  </si>
  <si>
    <t>LIMPEZA DE TANQUE OU LAVATÓRIO DE LOUÇA ISOLADO, INCLUSIVE METAIS CORRESPONDENTES. AF_04/2019</t>
  </si>
  <si>
    <t>LIMPEZA DE LAVATÓRIO DE LOUÇA COM BANCADA DE PEDRA, INCLUSIVE METAIS CORRESPONDENTES. AF_04/2019</t>
  </si>
  <si>
    <t>LIMPEZA DE BACIA SANITÁRIA, BIDÊ OU MICTÓRIO EM LOUÇA, INCLUSIVE METAIS CORRESPONDENTES. AF_04/2019</t>
  </si>
  <si>
    <t>LIMPEZA DE BANCADA DE PEDRA (MÁRMORE OU GRANITO). AF_04/2019</t>
  </si>
  <si>
    <t>LIMPEZA DE JANELA INTEIRAMENTE DE VIDRO. AF_04/2019</t>
  </si>
  <si>
    <t>LIMPEZA DE JANELA DE VIDRO COM CAIXILHO EM AÇO/ALUMÍNIO/PVC. AF_04/2019</t>
  </si>
  <si>
    <t>LIMPEZA DE PORTA DE MADEIRA. AF_04/2019</t>
  </si>
  <si>
    <t>LIMPEZA DE PORTA INTEIRAMENTE DE VIDRO. AF_04/2019</t>
  </si>
  <si>
    <t>LIMPEZA DE PORTA EM AÇO/ALUMÍNIO. AF_04/2019</t>
  </si>
  <si>
    <t>LIMPEZA DE PORTA DE VIDRO COM CAIXILHO EM AÇO/ ALUMÍNIO/ PVC. AF_04/2019</t>
  </si>
  <si>
    <t>LIMPEZA DE FORRO REMOVÍVEL COM PANO ÚMIDO. AF_04/2019</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</si>
  <si>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</si>
  <si>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</si>
  <si>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32,16</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</si>
  <si>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</si>
  <si>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</si>
  <si>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56,57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</si>
  <si>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</si>
  <si>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</si>
  <si>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</si>
  <si>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</si>
  <si>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</si>
  <si>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</si>
  <si>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65,15</t>
  </si>
  <si>
    <t>GUARDA-CORPO EM LAJE PÓS-DESFÔRMA, PARA ESTRUTURAS EM CONCRETO, COM ESCORAS DE MADEIRA ESTRONCADAS NA ESTRUTURA, TRAVESSÕES DE MADEIRA PREGADOS E FECHAMENTO EM TELA DE POLIPROPILENO PARA EDIFICAÇÕES ACIMA DE 4 PAV. (2 MONTAGENS POR OBRA). AF_11/2017</t>
  </si>
  <si>
    <t>39,85</t>
  </si>
  <si>
    <t>GUARDA-CORPO EM LAJE PÓS-DESFORMA, PARA ESTRUTURAS EM CONCRETO, COM ESCORAS METÁLICAS ESTRONCADAS NA ESTRUTURA, TRAVESSÕES DE MADEIRA E FECHAMENTO EM TELA DE POLIPROPILENO PARA EDIFICAÇÕES COM ALTURA ATÉ 4 PAVIMENTOS (1 MONTAGEM POR OBRA). AF_11/2017</t>
  </si>
  <si>
    <t>66,22</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</si>
  <si>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</si>
  <si>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</si>
  <si>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</si>
  <si>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</si>
  <si>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</si>
  <si>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</si>
  <si>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</si>
  <si>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INSTALAÇÃO DE SINALIZADOR NOTURNO LED.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</si>
  <si>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</si>
  <si>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</si>
  <si>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</si>
  <si>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</si>
  <si>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</si>
  <si>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56,40</t>
  </si>
  <si>
    <t>PLATAFORMA DE PROTEÇÃO PRINCIPAL PARA ALVENARIA ESTRUTURAL PARA SER APOIADA EM ANDAIME, INCLUSIVE MONTAGEM E DESMONTAGEM. AF_11/2017</t>
  </si>
  <si>
    <t>446,83</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</si>
  <si>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</si>
  <si>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</si>
  <si>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</si>
  <si>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112,00</t>
  </si>
  <si>
    <t>DEMOLIÇÃO DE ALVENARIA DE TIJOLO MACIÇO, DE FORMA MANUAL, SEM REAPROVEITAMENTO. AF_12/2017</t>
  </si>
  <si>
    <t>68,74</t>
  </si>
  <si>
    <t>DEMOLIÇÃO DE ALVENARIA PARA QUALQUER TIPO DE BLOCO, DE FORMA MECANIZADA, SEM REAPROVEITAMENTO. AF_12/2017</t>
  </si>
  <si>
    <t>43,21</t>
  </si>
  <si>
    <t>DEMOLIÇÃO DE PILARES E VIGAS EM CONCRETO ARMADO, DE FORMA MANUAL, SEM REAPROVEITAMENTO. AF_12/2017</t>
  </si>
  <si>
    <t>394,86</t>
  </si>
  <si>
    <t>DEMOLIÇÃO DE PILARES E VIGAS EM CONCRETO ARMADO, DE FORMA MECANIZADA COM MARTELETE, SEM REAPROVEITAMENTO. AF_12/2017</t>
  </si>
  <si>
    <t>182,53</t>
  </si>
  <si>
    <t>DEMOLIÇÃO DE LAJES, DE FORMA MANUAL, SEM REAPROVEITAMENTO. AF_12/2017</t>
  </si>
  <si>
    <t>180,70</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</si>
  <si>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</si>
  <si>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</si>
  <si>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</si>
  <si>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</si>
  <si>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</si>
  <si>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</si>
  <si>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</si>
  <si>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</si>
  <si>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</si>
  <si>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</si>
  <si>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</si>
  <si>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</si>
  <si>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</si>
  <si>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</si>
  <si>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</si>
  <si>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</si>
  <si>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</si>
  <si>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</si>
  <si>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</si>
  <si>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</si>
  <si>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</si>
  <si>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</si>
  <si>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</si>
  <si>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</si>
  <si>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158,78</t>
  </si>
  <si>
    <t>REMOÇÃO DE TESOURAS METÁLICAS, COM VÃO MAIOR OU IGUAL A 8M, DE FORMA MANUAL, SEM REAPROVEITAMENTO. AF_12/2017</t>
  </si>
  <si>
    <t>314,73</t>
  </si>
  <si>
    <t>REMOÇÃO DE TESOURAS METÁLICAS, COM VÃO MENOR QUE 8M, DE FORMA MECANIZADA, COM REAPROVEITAMENTO. AF_12/2017</t>
  </si>
  <si>
    <t>147,70</t>
  </si>
  <si>
    <t>REMOÇÃO DE TESOURAS METÁLICAS, COM VÃO MAIOR OU IGUAL A 8M, DE FORMA MECANIZADA, COM REAPROVEITAMENTO. AF_12/2017</t>
  </si>
  <si>
    <t>191,14</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</si>
  <si>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</si>
  <si>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</si>
  <si>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</si>
  <si>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</si>
  <si>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</si>
  <si>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</si>
  <si>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</si>
  <si>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LOCAÇÃO DE PONTO PARA REFERÊNCIA TOPOGRÁFICA. AF_10/2018</t>
  </si>
  <si>
    <t>TOPOGRAFO COM ENCARGOS COMPLEMENTARES</t>
  </si>
  <si>
    <t>LOCACAO CONVENCIONAL DE OBRA, UTILIZANDO GABARITO DE TÁBUAS CORRIDAS PONTALETADAS A CADA 2,00M -  2 UTILIZAÇÕES. AF_10/2018</t>
  </si>
  <si>
    <t>MARCAÇÃO DE PONTOS EM GABARITO OU CAVALETE. AF_10/2018</t>
  </si>
  <si>
    <t>LOCAÇÃO COM CAVALETE COM ALTURA DE 1,00 M - 2 UTILIZAÇÕES. AF_10/2018</t>
  </si>
  <si>
    <t>101,19</t>
  </si>
  <si>
    <t>LOCAÇÃO COM CAVALETE COM ALTURA DE 0,50 M - 2 UTILIZAÇÕES. AF_10/2018</t>
  </si>
  <si>
    <t>68,96</t>
  </si>
  <si>
    <t>LOCAÇÃO DE REDE DE ÁGUA OU ESGOTO. AF_10/2018</t>
  </si>
  <si>
    <t>LOCAÇÃO DE PAVIMENTAÇÃO. AF_10/2018</t>
  </si>
  <si>
    <t>TRANSPORTE COM CAMINHÃO BASCULANTE DE 10 M³, EM VIA URBANA EM LEITO NATURAL (UNIDADE: M3XKM). AF_07/2020</t>
  </si>
  <si>
    <t>TRANSPORTE COM CAMINHÃO BASCULANTE DE 10 M³, EM VIA URBANA PAVIMENTADA, ADICIONAL PARA DMT EXCEDENTE A 30 KM (UNIDADE: M3XKM). AF_07/2020</t>
  </si>
  <si>
    <t>TRANSPORTE COM CAMINHÃO BASCULANTE DE 14 M³, EM VIA URBANA EM LEITO NATURAL (UNIDADE: M3XKM). AF_07/2020</t>
  </si>
  <si>
    <t>TRANSPORTE COM CAMINHÃO BASCULANTE DE 14 M³, EM VIA URBANA PAVIMENTADA, ADICIONAL PARA DMT EXCEDENTE A 30 KM (UNIDADE: M3XKM). AF_07/2020</t>
  </si>
  <si>
    <t>TRANSPORTE COM CAMINHÃO BASCULANTE DE 10 M³, EM VIA URBANA EM LEITO NATURAL (UNIDADE: TXKM). AF_07/2020</t>
  </si>
  <si>
    <t>TRANSPORTE COM CAMINHÃO BASCULANTE DE 10 M³, EM VIA URBANA EM REVESTIMENTO PRIMÁRIO (UNIDADE: TXKM). AF_07/2020</t>
  </si>
  <si>
    <t>TRANSPORTE COM CAMINHÃO BASCULANTE DE 10 M³, EM VIA URBANA PAVIMENTADA, ADICIONAL PARA DMT EXCEDENTE A 30 KM (UNIDADE: TXKM). AF_07/2020</t>
  </si>
  <si>
    <t>TRANSPORTE COM CAMINHÃO BASCULANTE DE 14 M³, EM VIA URBANA EM LEITO NATURAL (UNIDADE: TXKM). AF_07/2020</t>
  </si>
  <si>
    <t>TRANSPORTE COM CAMINHÃO BASCULANTE DE 14 M³, EM VIA URBANA EM REVESTIMENTO PRIMÁRIO (UNIDADE: TXKM). AF_07/2020</t>
  </si>
  <si>
    <t>TRANSPORTE COM CAMINHÃO BASCULANTE DE 14 M³, EM VIA URBANA PAVIMENTADA, ADICIONAL PARA DMT EXCEDENTE A 30 KM (UNIDADE: TXKM). AF_07/2020</t>
  </si>
  <si>
    <t>TRANSPORTE COM CAMINHÃO BASCULANTE DE 18 M³, EM VIA URBANA EM LEITO NATURAL (UNIDADE: M3XKM). AF_07/2020</t>
  </si>
  <si>
    <t>TRANSPORTE COM CAMINHÃO BASCULANTE DE 18 M³, EM VIA URBANA EM REVESTIMENTO PRIMÁRIO (UNIDADE: M3XKM). AF_07/2020</t>
  </si>
  <si>
    <t>TRANSPORTE COM CAMINHÃO BASCULANTE DE 18 M³, EM VIA URBANA PAVIMENTADA, ADICIONAL PARA DMT EXCEDENTE A 30 KM (UNIDADE: M3XKM). AF_07/2020</t>
  </si>
  <si>
    <t>TRANSPORTE COM CAMINHÃO BASCULANTE DE 18 M³, EM VIA URBANA EM LEITO NATURAL (UNIDADE: TXKM). AF_07/2020</t>
  </si>
  <si>
    <t>TRANSPORTE COM CAMINHÃO BASCULANTE DE 18 M³, EM VIA URBANA EM REVESTIMENTO PRIMÁRIO (UNIDADE: TXKM). AF_07/2020</t>
  </si>
  <si>
    <t>TRANSPORTE COM CAMINHÃO BASCULANTE DE 18 M³, EM VIA URBANA PAVIMENTADA, ADICIONAL PARA DMT EXCEDENTE A 30 KM (UNIDADE: TXKM). AF_07/2020</t>
  </si>
  <si>
    <t>TRANSPORTE COM CAMINHÃO BASCULANTE DE 10 M³, EM VIA URBANA PAVIMENTADA, DMT ATÉ 30 KM (UNIDADE: M3XKM). AF_07/2020</t>
  </si>
  <si>
    <t>TRANSPORTE COM CAMINHÃO BASCULANTE DE 14 M³, EM VIA URBANA PAVIMENTADA, DMT ATÉ 30 KM (UNIDADE: M3XKM). AF_07/2020</t>
  </si>
  <si>
    <t>TRANSPORTE COM CAMINHÃO BASCULANTE DE 18 M³, EM VIA URBANA PAVIMENTADA, DMT ATÉ 30 KM (UNIDADE: M3XKM). AF_07/2020</t>
  </si>
  <si>
    <t>TRANSPORTE COM CAMINHÃO BASCULANTE DE 10 M³, EM VIA URBANA PAVIMENTADA, DMT ATÉ 30 KM (UNIDADE: TXKM). AF_07/2020</t>
  </si>
  <si>
    <t>TRANSPORTE COM CAMINHÃO BASCULANTE DE 14 M³, EM VIA URBANA PAVIMENTADA, DMT ATÉ 30 KM (UNIDADE: TXKM). AF_07/2020</t>
  </si>
  <si>
    <t>TRANSPORTE COM CAMINHÃO BASCULANTE DE 18 M³, EM VIA URBANA PAVIMENTADA, DMT ATÉ 30 KM (UNIDADE: TXKM). AF_07/2020</t>
  </si>
  <si>
    <t>TRANSPORTE COM CAMINHÃO BASCULANTE DE 6 M³, EM VIA URBANA EM LEITO NATURAL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</si>
  <si>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</si>
  <si>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</si>
  <si>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INTERNA (DENTRO DO CANTEIRO - UNIDADE: M3XKM). AF_07/2020</t>
  </si>
  <si>
    <t>TRANSPORTE COM CAMINHÃO BASCULANTE DE 10 M³, EM VIA INTERNA (DENTRO DO CANTEIRO - UNIDADE: M3XKM). AF_07/2020</t>
  </si>
  <si>
    <t>TRANSPORTE COM CAMINHÃO BASCULANTE DE 14 M³, EM VIA INTERNA (DENTRO DO CANTEIRO - UNIDADE:M3XKM). AF_07/2020</t>
  </si>
  <si>
    <t>TRANSPORTE COM CAMINHÃO BASCULANTE DE 18 M³, EM VIA INTERNA (DENTRO DO CANTEIRO - UNIDADE: M3XKM). AF_07/2020</t>
  </si>
  <si>
    <t>TRANSPORTE COM CAMINHÃO BASCULANTE DE 6 M³, EM VIA INTERNA (DENTRO DO CANTEIRO - UNIDADE: TXKM). AF_07/2020</t>
  </si>
  <si>
    <t>TRANSPORTE COM CAMINHÃO BASCULANTE DE 10 M³, EM VIA INTERNA A OBRA (UNIDADE: TXKM). AF_07/2020</t>
  </si>
  <si>
    <t>TRANSPORTE COM CAMINHÃO BASCULANTE DE 14 M³, EM VIA INTERNA (DENTRO DO CANTEIRO - UNIDADE: TXKM). AF_07/2020</t>
  </si>
  <si>
    <t>TRANSPORTE COM CAMINHÃO BASCULANTE DE 18 M³,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</si>
  <si>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</si>
  <si>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</si>
  <si>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</si>
  <si>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</si>
  <si>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</si>
  <si>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</si>
  <si>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</si>
  <si>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</si>
  <si>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</si>
  <si>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</si>
  <si>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</si>
  <si>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</si>
  <si>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</si>
  <si>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</si>
  <si>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</si>
  <si>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</si>
  <si>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</si>
  <si>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</si>
  <si>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</si>
  <si>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</si>
  <si>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</si>
  <si>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</si>
  <si>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</si>
  <si>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</si>
  <si>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</si>
  <si>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</si>
  <si>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</si>
  <si>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</si>
  <si>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CARGA, MANOBRA E DESCARGA MANUAL DE TUBOS PLÁSTICOS, DN MENOR OU IGUAL A 100 MM, EM CAMINHÃO CARROCERIA 9T. AF_07/2020</t>
  </si>
  <si>
    <t>378,71</t>
  </si>
  <si>
    <t>CARGA, MANOBRA E DESCARGA MANUAL DE TUBOS PLÁSTICOS, DN 200 MM, EM CAMINHÃO CARROCERIA 9T. AF_07/2020</t>
  </si>
  <si>
    <t>110,33</t>
  </si>
  <si>
    <t>CARGA, MANOBRA E DESCARGA MANUAL DE TUBOS PLÁSTICOS, DN 150 MM, EM CAMINHÃO CARROCERIA 9T. AF_06/2021</t>
  </si>
  <si>
    <t>187,95</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</si>
  <si>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</si>
  <si>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</si>
  <si>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</si>
  <si>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</si>
  <si>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</si>
  <si>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</si>
  <si>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</si>
  <si>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</si>
  <si>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</si>
  <si>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</si>
  <si>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</si>
  <si>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</si>
  <si>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</si>
  <si>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</si>
  <si>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</si>
  <si>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</si>
  <si>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</si>
  <si>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</si>
  <si>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</si>
  <si>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</si>
  <si>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CARGA, MANOBRA E DESCARGA DE ENTULHO EM CAMINHÃO BASCULANTE 6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</si>
  <si>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</si>
  <si>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</si>
  <si>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</si>
  <si>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</si>
  <si>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</si>
  <si>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</si>
  <si>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</si>
  <si>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</si>
  <si>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</si>
  <si>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</si>
  <si>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</si>
  <si>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</si>
  <si>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</si>
  <si>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</si>
  <si>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</si>
  <si>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28,20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</si>
  <si>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</si>
  <si>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</si>
  <si>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</si>
  <si>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</si>
  <si>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</si>
  <si>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</si>
  <si>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</si>
  <si>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</si>
  <si>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</si>
  <si>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</si>
  <si>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</si>
  <si>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</si>
  <si>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</si>
  <si>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</si>
  <si>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</si>
  <si>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</si>
  <si>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</si>
  <si>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</si>
  <si>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</si>
  <si>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</si>
  <si>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</si>
  <si>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</si>
  <si>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400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</si>
  <si>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</si>
  <si>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</si>
  <si>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131,21</t>
  </si>
  <si>
    <t>CARGA, MANOBRA E DESCARGA DE TUBOS PLÁSTICOS, DN 750 MM, EM CAMINHÃO CARROCERIA COM GUINDAUTO (MUNCK) 11,7 TM. AF_07/2020</t>
  </si>
  <si>
    <t>100,71</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</si>
  <si>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</si>
  <si>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</si>
  <si>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</si>
  <si>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RECOMPOSIÇÃO PARCIAL DE ARAME FARPADO Nº 14 CLASSE 250, FIXADO EM CERCA COM MOURÕES DE CONCRETO - FORNECIMENTO E INSTALAÇÃO. AF_05/2020</t>
  </si>
  <si>
    <t>CERCA COM MOURÕES DE CONCRETO, RETO, H=3,00 M, ESPAÇAMENTO DE 2,5 M, CRAVADOS 0,5 M, COM 4 FIOS DE ARAME FARPADO Nº 14 CLASSE 250 - FORNECIMENTO E INSTALAÇÃO. AF_05/2020</t>
  </si>
  <si>
    <t>57,57</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</si>
  <si>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</si>
  <si>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</si>
  <si>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</si>
  <si>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</si>
  <si>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</si>
  <si>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</si>
  <si>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</si>
  <si>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74,86</t>
  </si>
  <si>
    <t>CERCA COM MOURÕES DE CONCRETO, SEÇÃO "T" PONTA INCLINADA, 10X10CM, ESPAÇAMENTO DE 2,5M, CRAVADOS 0,5M, COM 11 FIOS DE ARAME MISTO - FORNECIMENTO E INSTALAÇÃO. AF_05/2020</t>
  </si>
  <si>
    <t>75,61</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</si>
  <si>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</si>
  <si>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</si>
  <si>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46,28</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</si>
  <si>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</si>
  <si>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</si>
  <si>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</si>
  <si>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</si>
  <si>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PARA QUADRA POLIESPORTIVA, ESTRUTURADO POR TUBOS DE ACO GALVANIZADO, (MONTANTES COM DIAMETRO 2", TRAVESSAS E ESCORAS COM DIÂMETRO 1 ¼), COM TELA DE ARAME GALVANIZADO, FIO 14 BWG E MALHA QUADRADA 5X5CM (EXCETO MURETA). AF_03/2021</t>
  </si>
  <si>
    <t>173,48</t>
  </si>
  <si>
    <t>ALAMBRADO PARA QUADRA POLIESPORTIVA, ESTRUTURADO POR TUBOS DE ACO GALVANIZADO, (MONTANTES COM DIAMETRO 2", TRAVESSAS E ESCORAS COM DIÂMETRO 1 ¼), COM TELA DE ARAME GALVANIZADO, FIO 12 BWG E MALHA QUADRADA 5X5CM (EXCETO MURETA). AF_03/2021</t>
  </si>
  <si>
    <t>184,58</t>
  </si>
  <si>
    <t>ALAMBRADO PARA QUADRA POLIESPORTIVA, ESTRUTURADO POR TUBOS DE ACO GALVANIZADO, (MONTANTES COM DIAMETRO 2", TRAVESSAS E ESCORAS COM DIÂMETRO 1 ¼), COM TELA DE ARAME GALVANIZADO, FIO 10 BWG E MALHA QUADRADA 5X5CM (EXCETO MURETA). AF_03/2021</t>
  </si>
  <si>
    <t>204,69</t>
  </si>
  <si>
    <t>PLANTIO DE ARBUSTO OU  CERCA VIVA. AF_05/2018</t>
  </si>
  <si>
    <t>JARDINEIRO COM ENCARGOS COMPLEMENTARES</t>
  </si>
  <si>
    <t>PLANTIO DE ÁRVORE ORNAMENTAL COM ALTURA DE MUDA MENOR OU IGUAL A 2,00 M. AF_05/2018</t>
  </si>
  <si>
    <t>PLANTIO DE ÁRVORE ORNAMENTAL COM ALTURA DE MUDA MAIOR QUE 2,00 M E MENOR OU IGUAL A 4,00 M. AF_05/2018</t>
  </si>
  <si>
    <t>150,04</t>
  </si>
  <si>
    <t>PLANTIO DE PALMEIRA COM ALTURA DE MUDA MENOR OU IGUAL A 2,00 M. AF_05/2018</t>
  </si>
  <si>
    <t>300,90</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</si>
  <si>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</si>
  <si>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</si>
  <si>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</si>
  <si>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</si>
  <si>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127,21</t>
  </si>
  <si>
    <t>LIMPEZA MANUAL DE VEGETAÇÃO EM TERRENO COM ENXADA.AF_05/2018</t>
  </si>
  <si>
    <t>PLANTIO DE GRAMA EM PAVIMENTO CONCREGRAMA. AF_05/2018</t>
  </si>
  <si>
    <t>PLANTIO DE FORRAÇÃO. AF_05/2018</t>
  </si>
  <si>
    <t>78,85</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</si>
  <si>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</si>
  <si>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</si>
  <si>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</si>
  <si>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120,11</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</si>
  <si>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</si>
  <si>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</si>
  <si>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</si>
  <si>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85,53</t>
  </si>
  <si>
    <t>CORTE RASO E RECORTE DE ÁRVORE COM DIÂMETRO DE TRONCO MAIOR OU IGUAL A 0,60 M.AF_05/2018</t>
  </si>
  <si>
    <t>196,94</t>
  </si>
  <si>
    <t>PODA EM ALTURA DE ÁRVORE COM DIÂMETRO DE TRONCO MENOR QUE 0,20 M.AF_05/2018</t>
  </si>
  <si>
    <t>78,40</t>
  </si>
  <si>
    <t>PODA EM ALTURA DE ÁRVORE COM DIÂMETRO DE TRONCO MAIOR OU IGUAL A 0,20 M E MENOR QUE 0,40 M.AF_05/2018</t>
  </si>
  <si>
    <t>207,71</t>
  </si>
  <si>
    <t>PODA EM ALTURA DE ÁRVORE COM DIÂMETRO DE TRONCO MAIOR OU IGUAL A 0,40 M E MENOR QUE 0,60 M.AF_05/2018</t>
  </si>
  <si>
    <t>540,45</t>
  </si>
  <si>
    <t>PODA EM ALTURA DE ÁRVORE COM DIÂMETRO DE TRONCO MAIOR OU IGUAL A 0,60 M.AF_05/2018</t>
  </si>
  <si>
    <t>841,19</t>
  </si>
  <si>
    <t>ENCARGOS COMPLEMENTARES REFERENCIAL</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</si>
  <si>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</si>
  <si>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</si>
  <si>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</si>
  <si>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AJUDANTE DE OPERAÇÃO EM GERAL COM ENCARGOS COMPLEMENTARES</t>
  </si>
  <si>
    <t>CURSO DE CAPACITAÇÃO PARA AJUDANTE DE OPERAÇÃO EM GERAL (ENCARGOS COMPLEMENTARES) - HORISTA</t>
  </si>
  <si>
    <t>AJUDANTE DE PEDREIRO COM ENCARGOS COMPLEMENTARES</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</si>
  <si>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</si>
  <si>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</si>
  <si>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</si>
  <si>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</si>
  <si>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</si>
  <si>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</si>
  <si>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AUXILIAR DE LABORATÓRIO COM ENCARGOS COMPLEMENTARES</t>
  </si>
  <si>
    <t>20,08</t>
  </si>
  <si>
    <t>CURSO DE CAPACITAÇÃO PARA AUXILIAR DE LABORATÓRIO (ENCARGOS COMPLEMENTARES) - HORISTA</t>
  </si>
  <si>
    <t>AUXILIAR DE MECÂNICO COM ENCARGOS COMPLEMENTARES</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</si>
  <si>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</si>
  <si>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</si>
  <si>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</si>
  <si>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</si>
  <si>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AUXILIAR TÉCNICO DE ENGENHARIA COM ENCARGOS COMPLEMENTARES</t>
  </si>
  <si>
    <t>CURSO DE CAPACITAÇÃO PARA AUXILIAR TÉCNICO DE ENGENHARIA (ENCARGOS COMPLEMENTARES) - HORISTA</t>
  </si>
  <si>
    <t>CURSO DE CAPACITAÇÃO PARA AZULEJISTA OU LADRILHISTA (ENCARGOS COMPLEMENTARES) - HORISTA</t>
  </si>
  <si>
    <t>BLASTER, DINAMITADOR OU CABO DE FOGO COM ENCARGOS COMPLEMENTARES</t>
  </si>
  <si>
    <t>CURSO DE CAPACITAÇÃO PARA BLASTER, DINAMITADOR OU CABO DE FOGO (ENCARGOS COMPLEMENTARES) - HORISTA</t>
  </si>
  <si>
    <t>CADASTRISTA DE REDES DE AGUA E ESGOTO COM ENCARGOS COMPLEMENTARES</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</si>
  <si>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</si>
  <si>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</si>
  <si>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</si>
  <si>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</si>
  <si>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CAVOUQUEIRO OU OPERADOR PERFURATRIZ/ROMPEDOR COM ENCARGOS COMPLEMENTARES</t>
  </si>
  <si>
    <t>CURSO DE CAPACITAÇÃO PARA CAVOUQUEIRO OU OPERADOR PERFURATRIZ/ROMPEDOR (ENCARGOS COMPLEMENTARES) - HORISTA</t>
  </si>
  <si>
    <t>CURSO DE CAPACITAÇÃO PARA ELETRICISTA (ENCARGOS COMPLEMENTARES) - HORISTA</t>
  </si>
  <si>
    <t>ELETRICISTA INDUSTRIAL COM ENCARGOS COMPLEMENTARES</t>
  </si>
  <si>
    <t>CURSO DE CAPACITAÇÃO PARA ELETRICISTA INDUSTRIAL (ENCARGOS COMPLEMENTARES) - HORISTA</t>
  </si>
  <si>
    <t>ELETROTÉCNICO COM ENCARGOS COMPLEMENTARES</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</si>
  <si>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</si>
  <si>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</si>
  <si>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</si>
  <si>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</si>
  <si>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MACARIQUEIRO COM ENCARGOS COMPLEMENTARES</t>
  </si>
  <si>
    <t>CURSO DE CAPACITAÇÃO PARA MAÇARIQUEIRO (ENCARGOS COMPLEMENTARES) - HORISTA</t>
  </si>
  <si>
    <t>MARCENEIRO COM ENCARGOS COMPLEMENTARES</t>
  </si>
  <si>
    <t>CURSO DE CAPACITAÇÃO PARA MARCENEIRO (ENCARGOS COMPLEMENTARES) - HORISTA</t>
  </si>
  <si>
    <t>CURSO DE CAPACITAÇÃO PARA MARMORISTA/GRANITEIRO (ENCARGOS COMPLEMENTARES) - HORISTA</t>
  </si>
  <si>
    <t>MECÃNICO DE EQUIPAMENTOS PESADOS COM ENCARGOS COMPLEMENTARES</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</si>
  <si>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</si>
  <si>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</si>
  <si>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</si>
  <si>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MONTADOR ELETROMECÃNICO COM ENCARGOS COMPLEMENTARES</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</si>
  <si>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</si>
  <si>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</si>
  <si>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</si>
  <si>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</si>
  <si>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</si>
  <si>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MOTORISTA DE VEÍCULO PESADO COM ENCARGOS COMPLEMENTARES</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</si>
  <si>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</si>
  <si>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</si>
  <si>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</si>
  <si>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OPERADOR DE BETONEIRA (CAMINHÃO) COM ENCARGOS COMPLEMENTARES</t>
  </si>
  <si>
    <t>CURSO DE CAPACITAÇÃO PARA OPERADOR DE BETONEIRA (CAMINHÃO) (ENCARGOS COMPLEMENTARES) - HORISTA</t>
  </si>
  <si>
    <t>OPERADOR DE COMPRESSOR OU COMPRESSORISTA COM ENCARGOS COMPLEMENTARES</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</si>
  <si>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</si>
  <si>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</si>
  <si>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</si>
  <si>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</si>
  <si>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</si>
  <si>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</si>
  <si>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</si>
  <si>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OPERADOR DE MOTO-ESCREIPER COM ENCARGOS COMPLEMENTARES</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</si>
  <si>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</si>
  <si>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</si>
  <si>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</si>
  <si>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</si>
  <si>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</si>
  <si>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</si>
  <si>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</si>
  <si>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</si>
  <si>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PASTILHEIRO COM ENCARGOS COMPLEMENTARES</t>
  </si>
  <si>
    <t>CURSO DE CAPACITAÇÃO PARA PASTILHEIRO (ENCARGOS COMPLEMENTARES) - HORISTA</t>
  </si>
  <si>
    <t>CURSO DE CAPACITAÇÃO PARA PEDREIRO (ENCARGOS COMPLEMENTARES) - HORISTA</t>
  </si>
  <si>
    <t>CURSO DE CAPACITAÇÃO PARA PINTOR (ENCARGOS COMPLEMENTARES) - HORISTA</t>
  </si>
  <si>
    <t>PINTOR DE LETREIROS COM ENCARGOS COMPLEMENTARES</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</si>
  <si>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</si>
  <si>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</si>
  <si>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</si>
  <si>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</si>
  <si>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</si>
  <si>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</si>
  <si>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</si>
  <si>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SOLDADOR A (PARA SOLDA A SER TESTADA COM RAIOS "X") COM ENCARGOS COMPLEMENTARES</t>
  </si>
  <si>
    <t>CURSO DE CAPACITAÇÃO PARA SOLDADOR A (PARA SOLDA A SER TESTADA COM RAIOS  X ) (ENCARGOS COMPLEMENTARES) - HORISTA</t>
  </si>
  <si>
    <t>CURSO DE CAPACITAÇÃO PARA TAQUEADOR OU TAQUEIRO (ENCARGOS COMPLEMENTARES) - HORISTA</t>
  </si>
  <si>
    <t>TÉCNICO DE LABORATÓRIO COM ENCARGOS COMPLEMENTARES</t>
  </si>
  <si>
    <t>CURSO DE CAPACITAÇÃO PARA TÉCNICO DE LABORATÓRIO (ENCARGOS COMPLEMENTARES) - HORISTA</t>
  </si>
  <si>
    <t>TÉCNICO DE SONDAGEM COM ENCARGOS COMPLEMENTARES</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</si>
  <si>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</si>
  <si>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</si>
  <si>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</si>
  <si>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</si>
  <si>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VIGIA NOTURNO COM ENCARGOS COMPLEMENTARES</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</si>
  <si>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</si>
  <si>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</si>
  <si>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</si>
  <si>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22,52</t>
  </si>
  <si>
    <t>CURSO DE CAPACITAÇÃO PARA DESENHISTA DETALHISTA (ENCARGOS COMPLEMENTARES) - HORISTA</t>
  </si>
  <si>
    <t>ALMOXARIFE COM ENCARGOS COMPLEMENTARES</t>
  </si>
  <si>
    <t>CURSO DE CAPACITAÇÃO PARA ALMOXARIFE (ENCARGOS COMPLEMENTARES) - HORISTA</t>
  </si>
  <si>
    <t>APONTADOR OU APROPRIADOR COM ENCARGOS COMPLEMENTARES</t>
  </si>
  <si>
    <t>CURSO DE CAPACITAÇÃO PARA APONTADOR OU APROPRIADOR (ENCARGOS COMPLEMENTARES) - HORISTA</t>
  </si>
  <si>
    <t>ARQUITETO DE OBRA JUNIOR COM ENCARGOS COMPLEMENTARES</t>
  </si>
  <si>
    <t>CURSO DE CAPACITAÇÃO PARA ARQUITETO DE OBRA JÚNIOR (ENCARGOS COMPLEMENTARES) - HORISTA</t>
  </si>
  <si>
    <t>ARQUITETO DE OBRA PLENO COM ENCARGOS COMPLEMENTARES</t>
  </si>
  <si>
    <t>83,47</t>
  </si>
  <si>
    <t>CURSO DE CAPACITAÇÃO PARA ARQUITETO DE OBRA PLENO (ENCARGOS COMPLEMENTARES) - HORISTA</t>
  </si>
  <si>
    <t>ARQUITETO DE OBRA SENIOR COM ENCARGOS COMPLEMENTARES</t>
  </si>
  <si>
    <t>CURSO DE CAPACITAÇÃO PARA ARQUITETO DE OBRA SÊNIOR (ENCARGOS COMPLEMENTARES) - HORISTA</t>
  </si>
  <si>
    <t>AUXILIAR DE DESENHISTA COM ENCARGOS COMPLEMENTARES</t>
  </si>
  <si>
    <t>CURSO DE CAPACITAÇÃO PARA AUXILIAR DE DESENHISTA (ENCARGOS COMPLEMENTARES) - HORISTA</t>
  </si>
  <si>
    <t>AUXILIAR DE ESCRITORIO COM ENCARGOS COMPLEMENTARES</t>
  </si>
  <si>
    <t>CURSO DE CAPACITAÇÃO PARA AUXILIAR DE ESCRITÓRIO (ENCARGOS COMPLEMENTARES) - HORISTA</t>
  </si>
  <si>
    <t>DESENHISTA COPISTA COM ENCARGOS COMPLEMENTARES</t>
  </si>
  <si>
    <t>CURSO DE CAPACITAÇÃO PARA DESENHISTA COPISTA (ENCARGOS COMPLEMENTARES) - HORISTA</t>
  </si>
  <si>
    <t>DESENHISTA PROJETISTA COM ENCARGOS COMPLEMENTARES</t>
  </si>
  <si>
    <t>CURSO DE CAPACITAÇÃO PARA DESENHISTA PROJETISTA (ENCARGOS COMPLEMENTARES) - HORISTA</t>
  </si>
  <si>
    <t>CURSO DE CAPACITAÇÃO PARA ENCARREGADO GERAL (ENCARGOS COMPLEMENTARES) - HORISTA</t>
  </si>
  <si>
    <t>80,15</t>
  </si>
  <si>
    <t>CURSO DE CAPACITAÇÃO PARA ENGENHEIRO CIVIL DE OBRA JÚNIOR (ENCARGOS COMPLEMENTARES) - HORISTA</t>
  </si>
  <si>
    <t>CURSO DE CAPACITAÇÃO PARA ENGENHEIRO CIVIL DE OBRA PLENO (ENCARGOS COMPLEMENTARES) - HORISTA</t>
  </si>
  <si>
    <t>ENGENHEIRO CIVIL DE OBRA SENIOR COM ENCARGOS COMPLEMENTARES</t>
  </si>
  <si>
    <t>124,04</t>
  </si>
  <si>
    <t>CURSO DE CAPACITAÇÃO PARA ENGENHEIRO CIVIL DE OBRA SÊNIOR (ENCARGOS COMPLEMENTARES) - HORISTA</t>
  </si>
  <si>
    <t>MESTRE DE OBRAS COM ENCARGOS COMPLEMENTARES</t>
  </si>
  <si>
    <t>CURSO DE CAPACITAÇÃO PARA MESTRE DE OBRAS (ENCARGOS COMPLEMENTARES) - HORISTA</t>
  </si>
  <si>
    <t>CURSO DE CAPACITAÇÃO PARA TOPÓGRAFO (ENCARGOS COMPLEMENTARES) - HORISTA</t>
  </si>
  <si>
    <t>ENGENHEIRO ELETRICISTA COM ENCARGOS COMPLEMENTARES</t>
  </si>
  <si>
    <t>CURSO DE CAPACITAÇÃO PARA ENGENHEIRO ELETRICISTA (ENCARGOS COMPLEMENTARES) - HORISTA</t>
  </si>
  <si>
    <t>ENGENHEIRO SANITARISTA COM ENCARGOS COMPLEMENTARES</t>
  </si>
  <si>
    <t>CURSO DE CAPACITAÇÃO PARA ENGENHEIRO SANITARISTA (ENCARGOS COMPLEMENTARES) - HORISTA</t>
  </si>
  <si>
    <t>MOTORISTA DE CAMINHAO COM ENCARGOS COMPLEMENTARES</t>
  </si>
  <si>
    <t>2.546,88</t>
  </si>
  <si>
    <t>CURSO DE CAPACITAÇÃO  PARA MOTORISTA DE CAMINHÃO (ENCARGOS COMPLEMENTARES) - MENSALISTA</t>
  </si>
  <si>
    <t>4.001,05</t>
  </si>
  <si>
    <t>CURSO DE CAPACITAÇÃO PARA DESENHISTA DETALHISTA (ENCARGOS COMPLEMENTARES) - MENSALISTA</t>
  </si>
  <si>
    <t>3.072,92</t>
  </si>
  <si>
    <t>CURSO DE CAPACITAÇÃO PARA DESENHISTA COPISTA (ENCARGOS COMPLEMENTARES) - MENSALISTA</t>
  </si>
  <si>
    <t>3.243,04</t>
  </si>
  <si>
    <t>CURSO DE CAPACITAÇÃO PARA DESENHISTA PROJETISTA (ENCARGOS COMPLEMENTARES) - MENSALISTA</t>
  </si>
  <si>
    <t>3.242,18</t>
  </si>
  <si>
    <t>CURSO DE CAPACITAÇÃO PARA AUXILIAR DE DESENHISTA (ENCARGOS COMPLEMENTARES) - MENSALISTA</t>
  </si>
  <si>
    <t>2.659,14</t>
  </si>
  <si>
    <t>CURSO DE CAPACITAÇÃO PARA ALMOXARIFE (ENCARGOS COMPLEMENTARES) - MENSALISTA</t>
  </si>
  <si>
    <t>2.587,78</t>
  </si>
  <si>
    <t>CURSO DE CAPACITAÇÃO PARA APONTADOR OU APROPRIADOR (ENCARGOS COMPLEMENTARES) - MENSALISTA</t>
  </si>
  <si>
    <t>14.179,16</t>
  </si>
  <si>
    <t>CURSO DE CAPACITAÇÃO PARA ENGENHEIRO CIVIL DE OBRA JÚNIOR (ENCARGOS COMPLEMENTARES) - MENSALISTA</t>
  </si>
  <si>
    <t>2.188,82</t>
  </si>
  <si>
    <t>CURSO DE CAPACITAÇÃO PARA AUXILIAR DE ESCRITÓRIO (ENCARGOS COMPLEMENTARES) - MENSALISTA</t>
  </si>
  <si>
    <t>16.108,43</t>
  </si>
  <si>
    <t>CURSO DE CAPACITAÇÃO PARA ENGENHEIRO CIVIL DE OBRA PLENO (ENCARGOS COMPLEMENTARES) - MENSALISTA</t>
  </si>
  <si>
    <t>127,66</t>
  </si>
  <si>
    <t>21.939,20</t>
  </si>
  <si>
    <t>CURSO DE CAPACITAÇÃO PARA ENGENHEIRO CIVIL DE OBRA SÊNIOR (ENCARGOS COMPLEMENTARES) - MENSALISTA</t>
  </si>
  <si>
    <t>ARQUITETO JUNIOR COM ENCARGOS COMPLEMENTARES</t>
  </si>
  <si>
    <t>10.473,48</t>
  </si>
  <si>
    <t>CURSO DE CAPACITAÇÃO PARA ARQUITETO JÚNIOR (ENCARGOS COMPLEMENTARES) - MENSALISTA</t>
  </si>
  <si>
    <t>ARQUITETO PLENO COM ENCARGOS COMPLEMENTARES</t>
  </si>
  <si>
    <t>14.784,36</t>
  </si>
  <si>
    <t>CURSO DE CAPACITAÇÃO PARA ARQUITETO PLENO (ENCARGOS COMPLEMENTARES) - MENSALISTA</t>
  </si>
  <si>
    <t>ARQUITETO SENIOR COM ENCARGOS COMPLEMENTARES</t>
  </si>
  <si>
    <t>19.475,49</t>
  </si>
  <si>
    <t>CURSO DE CAPACITAÇÃO PARA ARQUITETO SÊNIOR (ENCARGOS COMPLEMENTARES) - MENSALISTA</t>
  </si>
  <si>
    <t>88,17</t>
  </si>
  <si>
    <t>3.583,25</t>
  </si>
  <si>
    <t>CURSO DE CAPACITAÇÃO PARA ENCARREGADO GERAL DE OBRAS (ENCARGOS COMPLEMENTARES) - MENSALISTA</t>
  </si>
  <si>
    <t>37,56</t>
  </si>
  <si>
    <t>5.279,50</t>
  </si>
  <si>
    <t>CURSO DE CAPACITAÇÃO PARA MESTRE DE OBRAS (ENCARGOS COMPLEMENTARES) - MENSALISTA</t>
  </si>
  <si>
    <t>57,01</t>
  </si>
  <si>
    <t>2.655,59</t>
  </si>
  <si>
    <t>CURSO DE CAPACITAÇÃO PARA TOPÓGRAFO (ENCARGOS COMPLEMENTARES) - MENSALISTA</t>
  </si>
  <si>
    <t>CURSO DE CAPACITAÇÃO PARA VIGIA DIURNO (ENCARGOS COMPLEMENTARES) - HORISTA</t>
  </si>
  <si>
    <t>VIGIA DIURNO COM ENCARGOS COMPLEMENTARES</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</si>
  <si>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</si>
  <si>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</si>
  <si>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</si>
  <si>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</si>
  <si>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</si>
  <si>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</si>
  <si>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</si>
  <si>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</si>
  <si>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</si>
  <si>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</si>
  <si>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AUXILIAR DE ALMOXARIFE COM ENCARGOS COMPLEMENTARES</t>
  </si>
  <si>
    <t>AJUDANTE DE PINTOR COM ENCARGOS COMPLEMENTARES</t>
  </si>
  <si>
    <t>COORDENADOR/GERENTE DE OBRA COM ENCARGOS COMPLEMENTARES</t>
  </si>
  <si>
    <t>116,16</t>
  </si>
  <si>
    <t>ARQUITETO PAISAGISTA COM ENCARGOS COMPLEMENTARES</t>
  </si>
  <si>
    <t>ENGENHEIRO CIVIL JUNIOR COM ENCARGOS COMPLEMENTARES</t>
  </si>
  <si>
    <t>ENGENHEIRO CIVIL PLENO COM ENCARGOS COMPLEMENTARES</t>
  </si>
  <si>
    <t>MONTADOR DE ELETROELETRÔNICOS COM ENCARGOS COMPLEMENTARES</t>
  </si>
  <si>
    <t>MECÂNICO DE REFRIGERAÇÃO COM ENCARGOS COMPLEMENTARES</t>
  </si>
  <si>
    <t>TÉCNICO EM SEGURANÇA DO TRABALHO COM ENCARGOS COMPLEMENTARES</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</si>
  <si>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</si>
  <si>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</si>
  <si>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</si>
  <si>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</si>
  <si>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88,51</t>
  </si>
  <si>
    <t>CURSO DE CAPACITAÇÃO PARA ENGENHEIRO CIVIL PLENO (ENCARGOS COMPLEMENTARES) - MENSALISTA</t>
  </si>
  <si>
    <t>CURSO DE CAPACITAÇÃO PARA TÉCNICO EM SEGURANÇA DO TRABALHO (ENCARGOS COMPLEMENTARES) - MENSALISTA</t>
  </si>
  <si>
    <t>2.091,68</t>
  </si>
  <si>
    <t>COORDENADOR / GERENTE DE OBRA COM ENCARGOS COMPLEMENTARES</t>
  </si>
  <si>
    <t>20.575,43</t>
  </si>
  <si>
    <t>9.926,82</t>
  </si>
  <si>
    <t>14.357,51</t>
  </si>
  <si>
    <t>16.169,94</t>
  </si>
  <si>
    <t>3.938,02</t>
  </si>
  <si>
    <t>TECNICO DE EDIFICACOES COM ENCARGOS COMPLEMENTARES</t>
  </si>
  <si>
    <t>CURSO DE CAPACITAÇÃO PARA TECNICO DE EDIFICACOES (ENCARGOS COMPLEMENTARES) - HORISTA</t>
  </si>
  <si>
    <t>2.563,42</t>
  </si>
  <si>
    <t>CURSO DE CAPACITAÇÃO PARA TECNICO DE EDIFICACOES (ENCARGOS COMPLEMENTARES) - MENSALISTA</t>
  </si>
  <si>
    <t>CURSO DE CAPACITAÇÃO PARA ENGENHEIRO CIVIL SENIOR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</si>
  <si>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</si>
  <si>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</si>
  <si>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</si>
  <si>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</si>
  <si>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</si>
  <si>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</si>
  <si>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</si>
  <si>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</si>
  <si>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</si>
  <si>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</si>
  <si>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</si>
  <si>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</si>
  <si>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</si>
  <si>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</si>
  <si>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</si>
  <si>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</si>
  <si>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</si>
  <si>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</si>
  <si>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</si>
  <si>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</si>
  <si>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</si>
  <si>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</si>
  <si>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</si>
  <si>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</si>
  <si>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</si>
  <si>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</si>
  <si>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</si>
  <si>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</si>
  <si>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</si>
  <si>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</si>
  <si>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</si>
  <si>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136,84</t>
  </si>
  <si>
    <t>CURSO DE CAPACITAÇÃO PARA ENGENHEIRO ELETRICISTA (ENCARGOS COMPLEMENTARES) - MENSALISTA</t>
  </si>
  <si>
    <t>246,99</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</si>
  <si>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</si>
  <si>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</si>
  <si>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</si>
  <si>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</si>
  <si>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</si>
  <si>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</si>
  <si>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</si>
  <si>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</si>
  <si>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</si>
  <si>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</si>
  <si>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</si>
  <si>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</si>
  <si>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</si>
  <si>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</si>
  <si>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</si>
  <si>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</si>
  <si>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</si>
  <si>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</si>
  <si>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</si>
  <si>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</si>
  <si>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</si>
  <si>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</si>
  <si>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</si>
  <si>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</si>
  <si>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</si>
  <si>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</si>
  <si>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</si>
  <si>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</si>
  <si>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</si>
  <si>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</si>
  <si>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</si>
  <si>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</si>
  <si>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</si>
  <si>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</si>
  <si>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</si>
  <si>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</si>
  <si>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</si>
  <si>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</si>
  <si>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</si>
  <si>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</si>
  <si>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</si>
  <si>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</si>
  <si>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</si>
  <si>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</si>
  <si>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</si>
  <si>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20,90</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</si>
  <si>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</si>
  <si>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</si>
  <si>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</si>
  <si>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</si>
  <si>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</si>
  <si>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</si>
  <si>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</si>
  <si>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</si>
  <si>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ENGENHEIRO CIVIL SENIOR COM ENCARGOS COMPLEMENTARES</t>
  </si>
  <si>
    <t>2.418,40</t>
  </si>
  <si>
    <t>AJUDANTE DE ELETRICISTA COM ENCARGOS COMPLEMENTARES</t>
  </si>
  <si>
    <t>2.515,77</t>
  </si>
  <si>
    <t>AJUDANTE DE ESTRUTURAS METÁLICAS COM ENCARGOS COMPLEMENTARES</t>
  </si>
  <si>
    <t>1.851,91</t>
  </si>
  <si>
    <t>2.477,47</t>
  </si>
  <si>
    <t>2.682,32</t>
  </si>
  <si>
    <t>AJUDANTE DE SERRALHEIRO COM ENCARGOS COMPLEMENTARES</t>
  </si>
  <si>
    <t>2.541,77</t>
  </si>
  <si>
    <t>3.051,83</t>
  </si>
  <si>
    <t>3.155,15</t>
  </si>
  <si>
    <t>ASSENTADOR DE MANILHAS COM ENCARGOS COMPLEMENTARES</t>
  </si>
  <si>
    <t>2.669,46</t>
  </si>
  <si>
    <t>2.498,03</t>
  </si>
  <si>
    <t>2.426,51</t>
  </si>
  <si>
    <t>AUXILIAR DE LABORATORISTA DE SOLOS E DE CONCRETO COM ENCARGOS COMPLEMENTARES</t>
  </si>
  <si>
    <t>3.568,38</t>
  </si>
  <si>
    <t>2.129,29</t>
  </si>
  <si>
    <t>AUXILIAR DE PEDREIRO COM ENCARGOS COMPLEMENTARES</t>
  </si>
  <si>
    <t>2.532,38</t>
  </si>
  <si>
    <t>2.650,62</t>
  </si>
  <si>
    <t>1.217,03</t>
  </si>
  <si>
    <t>AUXILIAR TÉCNICO / ASSISTENTE DE ENGENHARIA COM ENCARGOS COMPLEMENTARES</t>
  </si>
  <si>
    <t>3.813,55</t>
  </si>
  <si>
    <t>AZULEJISTA OU LADRILHEIRO COM ENCARGOS COMPLEMENTARES</t>
  </si>
  <si>
    <t>3.159,50</t>
  </si>
  <si>
    <t>BLASTER, DINAMITADOR OU CABO DE FORÇA COM ENCARGOS COMPLEMENTARES</t>
  </si>
  <si>
    <t>2.288,77</t>
  </si>
  <si>
    <t>3.128,13</t>
  </si>
  <si>
    <t>CARPINTEIRO AUXILIAR COM ENCARGOS COMPLEMENTARES</t>
  </si>
  <si>
    <t>2.621,69</t>
  </si>
  <si>
    <t>CARPINTEIRO DE ESQUADRIAS COM ENCARGOS COMPLEMENTARES</t>
  </si>
  <si>
    <t>3.363,73</t>
  </si>
  <si>
    <t>3.135,07</t>
  </si>
  <si>
    <t>CAVOUQUEIRO OU OPERADOR DE PERFURATRIZ COM ENCARGOS COMPLEMENTARES</t>
  </si>
  <si>
    <t>2.049,16</t>
  </si>
  <si>
    <t>3.272,98</t>
  </si>
  <si>
    <t>ELETRICISTA DE MANUTENÇÃO INDUSTRIAL COM ENCARGOS COMPLEMENTARES</t>
  </si>
  <si>
    <t>3.292,51</t>
  </si>
  <si>
    <t>3.161,86</t>
  </si>
  <si>
    <t>22.078,02</t>
  </si>
  <si>
    <t>13.674,76</t>
  </si>
  <si>
    <t>13.334,30</t>
  </si>
  <si>
    <t>3.314,35</t>
  </si>
  <si>
    <t>INSTALADOR DE TUBULAÇÕES COM ENCARGOS COMPLEMENTARES</t>
  </si>
  <si>
    <t>2.424,88</t>
  </si>
  <si>
    <t>3.068,75</t>
  </si>
  <si>
    <t>LEITURISTA OU CADASTRISTA DE REDES DE ÁGUA COM ENCARGOS COMPLEMENTARES</t>
  </si>
  <si>
    <t>1.839,91</t>
  </si>
  <si>
    <t>MAÇARIQUEIRO COM ENCARGOS COMPLEMENTARES</t>
  </si>
  <si>
    <t>3.316,10</t>
  </si>
  <si>
    <t>3.193,45</t>
  </si>
  <si>
    <t>MARMORISTA / GRANITEIRO COM ENCARGOS COMPLEMENTARES</t>
  </si>
  <si>
    <t>3.213,52</t>
  </si>
  <si>
    <t>MECÂNICO DE EQUIPAMENTOS PESADOS COM ENCARGOS COMPLEMENTARES</t>
  </si>
  <si>
    <t>3.306,05</t>
  </si>
  <si>
    <t>3.515,98</t>
  </si>
  <si>
    <t>MONTADOR DE ELETROELETRÔNICO COM ENCARGOS COMPLEMENTARES</t>
  </si>
  <si>
    <t>3.204,98</t>
  </si>
  <si>
    <t>MONTADOR DE ESTRUTURAS METÁLICAS COM ENCARGOS COMPLEMENTARES</t>
  </si>
  <si>
    <t>2.276,05</t>
  </si>
  <si>
    <t>MONTADOR DE MÁQUINAS COM ENCARGOS COMPLEMENTARES</t>
  </si>
  <si>
    <t>3.456,50</t>
  </si>
  <si>
    <t>MOTORISTA DE CAMINHÃO BASCULANTE COM ENCARGOS COMPLEMENTARES</t>
  </si>
  <si>
    <t>2.433,56</t>
  </si>
  <si>
    <t>MOTORISTA DE CAMINHÃO CARRETA COM ENCARGOS COMPLEMENTARES</t>
  </si>
  <si>
    <t>3.216,74</t>
  </si>
  <si>
    <t>MOTORISTA DE CARRO DE PASSEIO COM ENCARGOS COMPLEMENTARES</t>
  </si>
  <si>
    <t>2.400,47</t>
  </si>
  <si>
    <t>MOTORISTA DE ÔNIBUS / MICRO-ÔNIBUS COM ENCARGOS COMPLEMENTARES</t>
  </si>
  <si>
    <t>2.728,60</t>
  </si>
  <si>
    <t>MOTORISTA OPERADOR DE CAMINHÃO COM MUNCK COM ENCARGOS COMPLEMENTARES</t>
  </si>
  <si>
    <t>2.902,46</t>
  </si>
  <si>
    <t>NIVELADOR  COM ENCARGOS COMPLEMENTARES</t>
  </si>
  <si>
    <t>1.475,07</t>
  </si>
  <si>
    <t>OPERADOR DE BATE-ESTACA COM ENCARGOS COMPLEMENTARES</t>
  </si>
  <si>
    <t>2.653,17</t>
  </si>
  <si>
    <t>2.353,68</t>
  </si>
  <si>
    <t>OPERADOR DE BETONEIRA ESTACIONÁRIA COM ENCARGOS COMPLEMENTARES</t>
  </si>
  <si>
    <t>2.290,62</t>
  </si>
  <si>
    <t>OPERADOR DE COMPRESSOR DE AR OU COMPRESSORISTA COM ENCARGOS COMPLEMENTARES</t>
  </si>
  <si>
    <t>2.447,03</t>
  </si>
  <si>
    <t>OPERADOR DE DEMARCADORA DE FAIXAS DE TRÁFEGO COM ENCARGOS COMPLEMENTARES</t>
  </si>
  <si>
    <t>2.769,94</t>
  </si>
  <si>
    <t>2.985,99</t>
  </si>
  <si>
    <t>OPERADOR DE GUINCHO OU GUINCHEIRO COM ENCARGOS COMPLEMENTARES</t>
  </si>
  <si>
    <t>2.306,90</t>
  </si>
  <si>
    <t>2.316,53</t>
  </si>
  <si>
    <t>OPERADOR DE JATO ABRASIVO OU JATISTA COM ENCARGOS COMPLEMENTARES</t>
  </si>
  <si>
    <t>2.730,75</t>
  </si>
  <si>
    <t>OPERADOR DE MÁQUINAS E TRATORES DIVERSOS COM ENCARGOS COMPLEMENTARES</t>
  </si>
  <si>
    <t>2.406,93</t>
  </si>
  <si>
    <t>2.011,40</t>
  </si>
  <si>
    <t>OPERADOR DE MOTO SCRAPER COM ENCARGOS COMPLEMENTARES</t>
  </si>
  <si>
    <t>2.807,79</t>
  </si>
  <si>
    <t>3.319,92</t>
  </si>
  <si>
    <t>2.572,74</t>
  </si>
  <si>
    <t>OPERADOR DE PAVIMENTADORA / MESA VIBROACABADORA COM ENCARGOS COMPLEMENTARES</t>
  </si>
  <si>
    <t>2.880,95</t>
  </si>
  <si>
    <t>2.403,79</t>
  </si>
  <si>
    <t>OPERADOR DE TRATOR - EXCLUSIVE AGROPECUÁRIA COM ENCARGOS COMPLEMENTARES</t>
  </si>
  <si>
    <t>2.421,53</t>
  </si>
  <si>
    <t>2.551,73</t>
  </si>
  <si>
    <t>3.565,31</t>
  </si>
  <si>
    <t>3.167,98</t>
  </si>
  <si>
    <t>3.361,20</t>
  </si>
  <si>
    <t>3.734,05</t>
  </si>
  <si>
    <t>3.545,71</t>
  </si>
  <si>
    <t>POCEIRO / ESCAVADOR DE VALAS COM ENCARGOS COMPLEMENTARES</t>
  </si>
  <si>
    <t>2.311,42</t>
  </si>
  <si>
    <t>2.123,80</t>
  </si>
  <si>
    <t>SERVENTE DE OBRAS COM ENCARGOS COMPLEMENTARES</t>
  </si>
  <si>
    <t>2.521,30</t>
  </si>
  <si>
    <t>3.278,31</t>
  </si>
  <si>
    <t>SOLDADOR ELÉTRICO COM ENCARGOS COMPLEMENTARES</t>
  </si>
  <si>
    <t>4.108,03</t>
  </si>
  <si>
    <t>3.688,39</t>
  </si>
  <si>
    <t>TÉCNICO DE LABORATÓRIO E CAMPO DE CONSTRUÇÃO COM ENCARGOS COMPLEMENTARES</t>
  </si>
  <si>
    <t>3.732,88</t>
  </si>
  <si>
    <t>TÉCNICO EM SONDAGEM COM ENCARGOS COMPLEMENTARES</t>
  </si>
  <si>
    <t>TELHADOR COM ENCARGOS COMPLEMENTARES</t>
  </si>
  <si>
    <t>3.358,97</t>
  </si>
  <si>
    <t>3.057,53</t>
  </si>
  <si>
    <t>2.582,32</t>
  </si>
  <si>
    <t>CODIGO  DA COMPOSICAO</t>
  </si>
  <si>
    <t>DESCRICAO DA COMPOSICAO</t>
  </si>
  <si>
    <t>UNIDADE</t>
  </si>
  <si>
    <t>ORIGEM DE PREÇO</t>
  </si>
  <si>
    <t>VINCULO</t>
  </si>
  <si>
    <t>PS - 015</t>
  </si>
  <si>
    <t>PS - 031</t>
  </si>
  <si>
    <t>PS - 032</t>
  </si>
  <si>
    <t>PS - 036</t>
  </si>
  <si>
    <t>PS - 037</t>
  </si>
  <si>
    <t>PS - 039</t>
  </si>
  <si>
    <t>PS - 044</t>
  </si>
  <si>
    <t>PS - 047</t>
  </si>
  <si>
    <t>PS - 050</t>
  </si>
  <si>
    <t>PS - 051</t>
  </si>
  <si>
    <t>PS - 052</t>
  </si>
  <si>
    <t>PS - 056</t>
  </si>
  <si>
    <t>PS - 058</t>
  </si>
  <si>
    <t>PS - 059</t>
  </si>
  <si>
    <t>PS - 060</t>
  </si>
  <si>
    <t>PS - 068</t>
  </si>
  <si>
    <t>PS - 069</t>
  </si>
  <si>
    <t>PS - 079</t>
  </si>
  <si>
    <t>PS - 100</t>
  </si>
  <si>
    <t>PS - 108</t>
  </si>
  <si>
    <t>PS - 111</t>
  </si>
  <si>
    <t>PS - 122</t>
  </si>
  <si>
    <t>PS - 135</t>
  </si>
  <si>
    <t>PS - 004</t>
  </si>
  <si>
    <t>PS - 143</t>
  </si>
  <si>
    <t>PS - 144</t>
  </si>
  <si>
    <t>PS - 145</t>
  </si>
  <si>
    <t>PS - 146</t>
  </si>
  <si>
    <t>PS - 147</t>
  </si>
  <si>
    <t>PS - 148</t>
  </si>
  <si>
    <t>ADMINISTRAÇÃO LOCAL DA  OBRA</t>
  </si>
  <si>
    <t>UN: UM</t>
  </si>
  <si>
    <t>QUADRO DE DISTRIBUICAO DE ENERGIA EM CHAPA DE ACO GALVANIZADO, PARA 12 DISJUNTORES TERMOMAGNETICOS MONOPOLARES, COM BARRAMENTO TRIFASICO E NEUTRO - FORNECIMENTO E INSTALACAO (ref: 09 /20).</t>
  </si>
  <si>
    <t>PEITORIL EM MARMORE BRANCO, LARGURA DE 15CM, ASSENTADO COM ARGAMASSA TRACO 1:4 (CIMENTO E AREIA MEDIA), PREPARO MANUAL DA ARGAMASSA (ref: 10/20).</t>
  </si>
  <si>
    <t>PISO VINÍLICO SEMI-FLEXÍVEL EM PLACAS, PADRÃO LISO, ESPESSURA 3,2 MM, FIXADO COM COLA. AF_06/2018 (ref: 07/21).</t>
  </si>
  <si>
    <t>PINTURA ESMALTE BRILHANTE PARA MADEIRA, DUAS DEMAOS, SOBRE FUNDO NIVELADOR BRANCO (ref: 12/20).</t>
  </si>
  <si>
    <t>DIVISORIA EM GRANITO CINZA POLIDO, ESP = 3CM, ASSENTADO COM ARGAMASSA TRACO 1:4, ARREMATE EM CIMENTO BRANCO, EXCLUSIVE FERRAGENS (ref: 12/20).</t>
  </si>
  <si>
    <r>
      <t>ENGENHEIRO CIVIL  - 7,5h / SEMANA * 40 SEMANAS =</t>
    </r>
    <r>
      <rPr>
        <b/>
        <sz val="10"/>
        <rFont val="Calibri"/>
        <family val="2"/>
        <scheme val="minor"/>
      </rPr>
      <t xml:space="preserve"> 300 H  </t>
    </r>
    <r>
      <rPr>
        <sz val="10"/>
        <rFont val="Calibri"/>
        <family val="2"/>
        <scheme val="minor"/>
      </rPr>
      <t xml:space="preserve">                                                                                                                                                    </t>
    </r>
  </si>
  <si>
    <r>
      <t xml:space="preserve">MESTRE  = </t>
    </r>
    <r>
      <rPr>
        <b/>
        <sz val="10"/>
        <color theme="1"/>
        <rFont val="Calibri"/>
        <family val="2"/>
        <scheme val="minor"/>
      </rPr>
      <t>10 MESES DE OBRA</t>
    </r>
  </si>
  <si>
    <r>
      <t>VIGIA NOTURNO - 12 h*30 DIAS*10 MESES =</t>
    </r>
    <r>
      <rPr>
        <b/>
        <sz val="10"/>
        <rFont val="Calibri"/>
        <family val="2"/>
        <scheme val="minor"/>
      </rPr>
      <t>3600 H</t>
    </r>
  </si>
  <si>
    <t>PS - 149</t>
  </si>
  <si>
    <t>QUADRO DE DISTRIBUICAO DE ENERGIA DE EMBUTIR, EM CHAPA METALICA, PARA 18 DISJUNTORES TERMOMAGNETICOS MONOPOLARES, COM BARRAMENTO TRIFASICO E NEUTRO, FORNECIMENTO E INSTALACAO (ref.:09/20).</t>
  </si>
  <si>
    <t>PS - 080</t>
  </si>
  <si>
    <t>PS - 150</t>
  </si>
  <si>
    <t xml:space="preserve"> EXTINTOR INCENDIO TP PO QUIMICO 6KG - FORNECIMENTO E INSTALACAO (ref.:09/20).</t>
  </si>
  <si>
    <t>PS - 151</t>
  </si>
  <si>
    <t>EXTINTOR INCENDIO AGUA-PRESSURIZADA 10L INCL SUPORTE PAREDE CARGA COMPLETA FORNECIMENTO E COLOCACAO (ref.:09/20).</t>
  </si>
  <si>
    <t>PS - 152</t>
  </si>
  <si>
    <t>EXTINTOR DE CO2 6KG - FORNECIMENTO E INSTALACAO (ref.:09/20).</t>
  </si>
  <si>
    <t>PS - 153</t>
  </si>
  <si>
    <t xml:space="preserve"> PINTURA ACRILICA PARA SINALIZAÇÃO HORIZONTAL EM PISO CIMENTADO (ref.:04/21).</t>
  </si>
  <si>
    <t>PS - 154</t>
  </si>
  <si>
    <t xml:space="preserve"> ABRIGO PARA HIDRANTE, 75X45X17CM, COM REGISTRO GLOBO ANGULAR 45º 2.1/2", ADAPTADOR STORZ 2.1/2", MANGUEIRA DE INCÊNDIO 15M, REDUÇÃO 2.1/2X1.1/2" E ESGUICHO EM LATÃO 1.1/2" - FORNECIMENTO E INSTALAÇÃO (ref.:09/20).</t>
  </si>
  <si>
    <t>PS - 155</t>
  </si>
  <si>
    <t>CAIXA DE INSPEÇÃO EM CONCRETO PRÉ-MOLDADO DN 60CM COM TAMPA H= 60CM - FORNECIMENTO E INSTALACAO (ref.:06/20).</t>
  </si>
  <si>
    <t>PS - 156</t>
  </si>
  <si>
    <t xml:space="preserve"> CAIXA DE INCÊNDIO 45X75X17CM - FORNECIMENTO E INSTALAÇÃO (ref.:09/20).</t>
  </si>
  <si>
    <t>PS - 157</t>
  </si>
  <si>
    <t xml:space="preserve"> ALVENARIA EM TIJOLO CERAMICO MACICO 5X10X20CM 1/2 VEZ (ESPESSURA 10CM), ASSENTADO COM ARGAMASSA TRACO 1:2:8 (CIMENTO, CAL E AREIA)  (ref.:04/20).</t>
  </si>
  <si>
    <t>PS - 158</t>
  </si>
  <si>
    <t xml:space="preserve"> CABO DE COBRE NU 50MM2 - FORNECIMENTO E INSTALACAO (ref.:10/18).</t>
  </si>
  <si>
    <t>PS - 159</t>
  </si>
  <si>
    <t>MONTAGEM DE ESTRUTURA METÁLICA</t>
  </si>
  <si>
    <t>UM: KG</t>
  </si>
  <si>
    <t>8.9</t>
  </si>
  <si>
    <t>8.10</t>
  </si>
  <si>
    <t>PS - 160</t>
  </si>
  <si>
    <t>CHUMBADORES DA PLACA BASE - AÇO CA-50 -10MM</t>
  </si>
  <si>
    <t>PS - 161</t>
  </si>
  <si>
    <t>8.11</t>
  </si>
  <si>
    <t>CUMEEIRA TRAPEZOIDAL ISOTÉRMICA, INCLUSIVE IÇAMENTO</t>
  </si>
  <si>
    <t>UM: M</t>
  </si>
  <si>
    <t>CUMEEIRA TRAPEZOIDAL ISOTÉRMICA, INCLUSIVE IÇAMENTOURA</t>
  </si>
  <si>
    <t>LAJE TRELIÇADA UNIDIRECIONAL (11+4), ENCHIMENTO COM BLOCO EPS</t>
  </si>
  <si>
    <t>MONTAGEM DE LAJE TRELIÇADA DE COBERTURA 1D, C/ ESCORAMENTO (REF. 101963 SINAPI 06/2021)</t>
  </si>
  <si>
    <t>4.3.7</t>
  </si>
  <si>
    <t>PS - 162</t>
  </si>
  <si>
    <t>MONTAGEM DE LAJE TRELIÇADA DE COBERTURA 2D, C/ ESCORAMENTO E FORMA (REF. 101963 SINAPI 06/2021)</t>
  </si>
  <si>
    <t>LAJE TRELIÇADA BIDIRECIONAL (11+4), ENCHIMENTO COM BLOCO EPS</t>
  </si>
  <si>
    <t>4.3.8</t>
  </si>
  <si>
    <t>11.1.3</t>
  </si>
  <si>
    <t>19.3</t>
  </si>
  <si>
    <t>DRENAGEM</t>
  </si>
  <si>
    <t>21.6</t>
  </si>
  <si>
    <t>PS - 163</t>
  </si>
  <si>
    <t>CAIXA DE AREIA PLUVIAL COM GRELHA, EM ALVENARIA COM BLOCOS DE CONCRETO, DIMENSÕES INTERNAS 0,6X0,6X0,6M, PARA REDE DE ÁGUA PLUVIAL.</t>
  </si>
  <si>
    <t>PS - 164</t>
  </si>
  <si>
    <t>PS - 165</t>
  </si>
  <si>
    <t>PS - 166</t>
  </si>
  <si>
    <t>PREPARO DE FUNDO DE VALA COM LARGURA MENOR QUE 1,5 M, EM LOCAL COM NÍVEL BAIXO DE INTERFERÊNCIA. AF_06/2016</t>
  </si>
  <si>
    <t>UM: M2</t>
  </si>
  <si>
    <t>ARGAMASSA TRAÇO 1:3 (CIMENTO E AREIA), PREPARO MECANICO , INCLUSO ADITIVO IMPERMEABILIZANTE</t>
  </si>
  <si>
    <t>GRELHA DE FERRO FUNDIDO PARA CANALETA LARG = 30CM, FORNECIMENTO E ASSENTAMENTO</t>
  </si>
  <si>
    <t>19.3.1</t>
  </si>
  <si>
    <t>19.3.2</t>
  </si>
  <si>
    <t>19.3.3</t>
  </si>
  <si>
    <t>19.3.4</t>
  </si>
  <si>
    <t>4.3.2</t>
  </si>
  <si>
    <t>André da Silva Luz - CREA MT046791</t>
  </si>
  <si>
    <t>LOCACAO DE CONTAINER 2,30 X 6,00 M, ALT. 2,50 M, COM 1 SANITARIO, PARA ESCRITORIO, COMPLETO, SEM DIVISORIAS INTERNAS</t>
  </si>
  <si>
    <t xml:space="preserve">BLOCO TERMINAL DE ENGATE RÁPIDO COM 10 PARES </t>
  </si>
  <si>
    <t>ORSE</t>
  </si>
  <si>
    <t>BLOCO DE CONEXÃO "IDC", 110 - 100 PARES</t>
  </si>
  <si>
    <t>CATMAT/122971</t>
  </si>
  <si>
    <t>PRÓPRIO</t>
  </si>
  <si>
    <t>SWITCH GIGABIT DE 48 PORTAS - Portas Fast Ethernet: 48, Portas Gigabit: 2, Portas Combo: 2, Capacidade de Switch: 17.6 Gbps, SpanningTree (STP, RSTP, MSTP): +/+/+, VLAN: 256, Filas de Prioridade QoS: 4, IGMP Snooping, StaticLayer 3 Routing, IPv6 Support, 802.1x, ACL: L1-L4, SNMP: v 1,2,3, Tabela de Endereços MAC: 8000, tecnologia de eficiencia de energia, não empilhável com interface de gerenciamento WEB e, montável em Rack de 19", incluindo Rack Fechado de Piso de 19"</t>
  </si>
  <si>
    <t>LETRAS DE CAIXA PARA IDENTIFICAÇÃO DO AMBIENTE, (EXEMPLO DE NOME:"ESCOLA ESTADUAL DE EDUCAÇÃO PROFISSIONAL") EM AÇO GALVANIZADO PREPARADA COM FUNDO ANTICORROSIVO E PINTURA EM TINTA AUTOMOTIVA (CENTRO PROFISSIONALIZANTE)</t>
  </si>
  <si>
    <t>GUIA DE CABOS FECHADO 19" 1U</t>
  </si>
  <si>
    <t>BARRA ROSCADA ZINCADA D=1/4" X 2,00M</t>
  </si>
  <si>
    <t>ORSE-SE</t>
  </si>
  <si>
    <t>FORNECIMENTO E INSTALAÇÃO DE ELETROCALHA PERFURADA 100 X 75 X 3000 MM (REF. MOPA OU SIMILAR)</t>
  </si>
  <si>
    <t>FORNECIMENTO E INSTALAÇÃO DE ELETROCALHA PERFURADA 100 X 100 X 3000 MM (REF. MOPA OU SIMILAR)</t>
  </si>
  <si>
    <t>TÊ HORIZONTAL 100 X 100MM PARA ELETROCALHA METÁLICA (REF. MOPA OU SIMILAR)</t>
  </si>
  <si>
    <t xml:space="preserve">
TAMPA DE ENCAIXE PARA CURVA HORIZONTAL 100 X 100 MM, LISA, GALVANIZADA À FOGO, COM ÂNGULO 90° (REF.: MOPA OU SIMILAR)
</t>
  </si>
  <si>
    <t>TAMPA DE ENCAIXE 100 X 3000 MM, ZINCADA, PARA ELETROCALHA METÁLICA (REF.: MOPA OU SIMILAR)</t>
  </si>
  <si>
    <t>TAMPA DE ENCAIXE 150 X 3000 MM, ZINCADA, PARA ELETROCALHA METÁLICA (REF.: MOPA OU SIMILAR)</t>
  </si>
  <si>
    <t>TAMPA DE ENCAIXE 200 MM PARA ELETROCALHA METÁLICA (REF.: MOPA OU SIMILAR)</t>
  </si>
  <si>
    <t>CABO DE ALUMÍNIO NU ASC, SEM ALMA DE AÇO, 7X1 FIOS - 2/0 AWG</t>
  </si>
  <si>
    <t>15.31</t>
  </si>
  <si>
    <t xml:space="preserve"> ARRUELA LISA ZINCADA Ø 1/4"</t>
  </si>
  <si>
    <t>PARAFUSO EM AÇO INOX, CABEÇA SEXTAVADA 1/4" X 1 1/4"</t>
  </si>
  <si>
    <t>ABRAÇADEIRA GUIA REFORÇADO 1 DESCIDA PARA MASTRO 1.1/2", INCLUSIVE PARAFUSO SEXTAVADO, REF. TEL-340</t>
  </si>
  <si>
    <t>ABRAÇADEIRA GUIA SIMPLES 1 DESCIDA PARA MASTRO 1.1/2", INCLUSIVE PARAFUSO SEXTAVADO, REF. TEL-320</t>
  </si>
  <si>
    <t>CABO DE COBRE PP CORDPLAST 3 X 1,5 MM2, 450/750V</t>
  </si>
  <si>
    <t>INSTALAÇÃO DE CONDICIONADOR DE AR TIPO SPLIT PISO-TETO,36000 - CONTEMPLA A MÃO DE OBRA, SUPORTE E TUBULAÇÃO ATÉ 3,0M</t>
  </si>
  <si>
    <t>INSTALAÇÃO DE CONDICIONADOR DE AR TIPO SPLIT PISO-TETO,30000 BTU - CONTEMPLA A MÃO DE OBRA, SUPORTE E TUBULAÇÃO ATÉ 3,0M</t>
  </si>
  <si>
    <t xml:space="preserve">INSTALAÇÃO DE CONDICIONADOR DE AR TIPO SPLIT PISO-TETO,18000 BTU </t>
  </si>
  <si>
    <t xml:space="preserve">INSTALAÇÃO DE CONDICIONADOR DE AR TIPO SPLIT PISO-TETO,12000 BTU </t>
  </si>
  <si>
    <t>INSTALAÇÃO DE CONDICIONADOR DE AR TIPO SPLIT PISO-TETO,60000 BTU - CONTEMPLA A MÃO DE OBRA, SUPORTE E TUBULAÇÃO ATÉ 3,0M</t>
  </si>
  <si>
    <t>FORNECIMENTO E INSTALAÇÃO DE AR CONDICIONADO TIPO SPLIT PISO - TETO 30.000 BTU'S (EVAPORADORA E CONDENSADORA) - CONTEMPLA A MÃO DE OBRA, SUPORTE E TUBULAÇÃO ATÉ 3,0M</t>
  </si>
  <si>
    <t>PS - 180</t>
  </si>
  <si>
    <t>PS - 182</t>
  </si>
  <si>
    <t>PORTA RADIOLÓGICA EM MAD/MAD DE LEI P/PINTURA, DIM: 0,92X2,12M, LAMINADO DE CHUMBO EMBUTIDO, E=2MM, DOBRADIÇAS REFORÇADAS ANELADAS DE 3 1/2" X 3", FECHADURA TAMBOR AUTOBLOCANTE, MARCA AROUCA, REF.: 108449/40-Z-ZCE OU SIMILAR, MAÇANETA TIPO ALAVANCA</t>
  </si>
  <si>
    <t>TAMPA DE ENCAIXE 50 MM PARA ELETROCALHA METÁLICA (REF.: MOPA OU SIMILAR)</t>
  </si>
  <si>
    <t xml:space="preserve">UM </t>
  </si>
  <si>
    <t>CAIXA D'ÁGUA TIPO: TAÇA METÁLICA 15.000L</t>
  </si>
  <si>
    <t>SORRIMETAIS</t>
  </si>
  <si>
    <t>02.716.485/0001-40</t>
  </si>
  <si>
    <t>(66) 35440363</t>
  </si>
  <si>
    <t>OBTEVE-SE APENAS DUAS COTAÇÕES DESTE ITEM, PORTANTO FOI UTILIZADO O MENOR VALOR COTADO.</t>
  </si>
  <si>
    <t>PRESILHA DE LATÃO, L=20MM, PARA FIXAÇÃO DE CABOS COBRE, FURO D=7MM, PARA CABOS 35MM² A 50MM², REF:TEL-745 OU SIMILAR (SPDA)</t>
  </si>
  <si>
    <t>Silicone - bisnaga de 300ml</t>
  </si>
  <si>
    <t>PS - 167</t>
  </si>
  <si>
    <t>CAIXA DE PASSAGEM 30X30X40 COM TAMPA E DRENO BRITA (REF. 83446 SINAPI 11/2020)</t>
  </si>
  <si>
    <t>CONECTOR EM LATÃO TIPO MINIGAR PARA CABOS 16 - 50 MM² (SPDA)</t>
  </si>
  <si>
    <t>BUCHA DE NYLON Nº08, REF: TEL-5308 (SPDA)</t>
  </si>
  <si>
    <t>ABRAÇADEIRA TIPO PORTA-BANDEIRA PARA MASTRO 2", INCLUSIVE PARAFUSO SEXTAVADO, REF. TEL-110</t>
  </si>
  <si>
    <t>SUPORTE VERTICAL 100 X 100 MM PARA FIXAÇÃO DE ELETROCALHA METÁLICA ( REF.: MOPA OU SIMILAR)</t>
  </si>
  <si>
    <t>Suporte vertical 100 x 75 mm para fixação de eletrocalha metálica (ref.: mopa ou similar)</t>
  </si>
  <si>
    <t>TAMPA DE ENCAIXE 75 X 3000 MM, ZINCADA, PARA ELETROCALHA METÁLICA (REF.: MOPA OU SIMILAR)</t>
  </si>
  <si>
    <t>TAMPA DE ENCAIXE PARA CURVA 90º, HORIZONTAL, 100MM, ZINCADA, PARA ELETROCALHA METÁLICA (REF. MOPA OU SIMILAR)</t>
  </si>
  <si>
    <t>TAMPA DE ENCAIXE 100MM PARA TÊ HORIZONTAL, ZINCADA, PARA ELETROCALHA METÁLICA (REF.: MOPA OU SIMILAR)</t>
  </si>
  <si>
    <t>TRILHO GALVANIZADO P/MONTAGEM DE QUADROS DISTRIBUIÇÃO</t>
  </si>
  <si>
    <t>PARAFUSO FENDA CABEÇA PANELA 4,2 X 32MM, AUTO-ATARRACHANTE</t>
  </si>
  <si>
    <t>MINI RACK DE PAREDE 19" X 5U X 350MM (PORTA DE ACRÍLICO)</t>
  </si>
  <si>
    <t>256 - ORSE</t>
  </si>
  <si>
    <t>ARGAMASSA BARITADA PRONTA PARA APLICAÇÃO</t>
  </si>
  <si>
    <t>CRUZETA DE CONCRETO TIPO T 1700 MM</t>
  </si>
  <si>
    <t>3541 -  ORSE</t>
  </si>
  <si>
    <t>MÃO FRANCESA PLANA 619MM</t>
  </si>
  <si>
    <t>1592 - ORSE</t>
  </si>
  <si>
    <t>ISOLADOR POLIMÉRICO TIPO ANCORAGEM - CLASSE DE TENSÃO 15 KV</t>
  </si>
  <si>
    <t>10631 - ORSE</t>
  </si>
  <si>
    <t>GANCHO SUSPENSÃO COM OLHAL</t>
  </si>
  <si>
    <t>3242 - ORSE</t>
  </si>
  <si>
    <t>MANILHA SAPATILHA FERRO NODULAR GALVANIZADO</t>
  </si>
  <si>
    <t>1584 - ORSE</t>
  </si>
  <si>
    <t>ALÇA PREFORMADA PARA CABO MULTIPLEX 35 MM2</t>
  </si>
  <si>
    <t>2668 - ORSE</t>
  </si>
  <si>
    <t>ISOLADOR SUPORTE PEDESTAL DE USO INTERNO COM PRENSA FIO, EM PORCELANA TIPO PILAR COR BRANCA, CLASSE TENSÃO 15 KV</t>
  </si>
  <si>
    <t>6536 - ORSE</t>
  </si>
  <si>
    <t>ANEL DE AMARRAÇÃO EM SILICONE PARA ISOLADOR POLIMÉRICO DE 25 KV</t>
  </si>
  <si>
    <t>10508 - ORSE</t>
  </si>
  <si>
    <t>CONECTOR CABO-HASTE EM BRONZE NATURAL PARA 2 CABOS COBRE DE 16MM² A 70MM² COM GRAMPO "U" E PORCAS DE AÇO GALV.REF:TEL-580 OU SIMILAR</t>
  </si>
  <si>
    <t>9720 - ORSE</t>
  </si>
  <si>
    <t>ESPAÇADOR LOSANGULAR 15KV</t>
  </si>
  <si>
    <t>4655 - ORSE</t>
  </si>
  <si>
    <t>CONECTOR CUNHA COM CAPA DE PROTEÇÃO - CLASSE DE TENSÃO 15KV - EM LIGA DE ALUMÍNIO PARA CONDUTORES ISOLADOS DE 70MM/35MM - 50MM/50MM</t>
  </si>
  <si>
    <t>10609 - ORSE</t>
  </si>
  <si>
    <t>PARA RAIOS TIPO POLIMÉRICO 15KV - 12KA</t>
  </si>
  <si>
    <t>10692 - ORSE</t>
  </si>
  <si>
    <t>ELO FUSÍVEL 1 H, 500 MM</t>
  </si>
  <si>
    <t>880 - ORSE</t>
  </si>
  <si>
    <t>TERMINAL DE COMPRESSÃO PARA CABO DE 185 MM2</t>
  </si>
  <si>
    <t>3445 - ORSE</t>
  </si>
  <si>
    <t>CAIXA DE MEDIÇÃO INDIRETA PADRÃO ENERGISA EM ACRILICO OU MATERIAL SIMILAR</t>
  </si>
  <si>
    <t>SUPORTE P/ TRANSFORMADOR EM POSTE DT</t>
  </si>
  <si>
    <t>2055 - ORSE</t>
  </si>
  <si>
    <t>SAPATILHA P/ CABO AÇO ATE 9,5MM</t>
  </si>
  <si>
    <t>2007 - ORSE</t>
  </si>
  <si>
    <t>ISOLADOR EPOXI BT 40X40</t>
  </si>
  <si>
    <t>9600 - ORSE</t>
  </si>
  <si>
    <t xml:space="preserve">8582 - ORSE </t>
  </si>
  <si>
    <t>PAINEL MODULAR DESMONTÁVEL 1,70X1,20X0,40M COM CHAPA E BARRAMENTOS</t>
  </si>
  <si>
    <t>8684 - ORSE-SE</t>
  </si>
  <si>
    <t>8943 - ORSE</t>
  </si>
  <si>
    <t>LUMINÁRIA DE EMERGÊNCIA C/ DOIS PROJETORS LED ALIMENTAÇÃO 127/220 DE 12V/55 AUTONOMIA DE 3HORAS</t>
  </si>
  <si>
    <t>13156 - ORSE</t>
  </si>
  <si>
    <t>VALVULA REGULADORA DE BAIXA PRESSÃO 2º ESTÁGIO, ALIANÇA OU SIMILAR</t>
  </si>
  <si>
    <t>7334- ORSE</t>
  </si>
  <si>
    <t>BARRA CHATA DE ALUMINIO 3/4" X 1/4"</t>
  </si>
  <si>
    <t>11094 - ORSE</t>
  </si>
  <si>
    <t>CARTUCHO P/ SOLDA EXOTERMICA NR 35</t>
  </si>
  <si>
    <t>11205 - ORSE</t>
  </si>
  <si>
    <t>9329 - ORSE</t>
  </si>
  <si>
    <t>ACIONADOR MANUAL (BOTOEIRA) TIPO QUEBRA-VIDRO, P/INCENDIO</t>
  </si>
  <si>
    <t>7611 - ORSE</t>
  </si>
  <si>
    <t>PLACA DE SINALIZACAO, FOTOLUMINESCENTE, EM PVC , COM LOGOTIPO "EXTINTOR DE INCÊNDIO PORTÁTIL"- PLACA E5</t>
  </si>
  <si>
    <t>13655 - ORSE</t>
  </si>
  <si>
    <t>MINI EXAUSTOR AXIAL PARA 150M³/H E 50DB - MODELO: VENTOKIT OU SIMILAR</t>
  </si>
  <si>
    <t>8101 - ORSE</t>
  </si>
  <si>
    <t>9333 - ORSE</t>
  </si>
  <si>
    <t>ALÇAPÃO DE ALUMÍNIO, TIPO ESCAMA, COR FOSCA</t>
  </si>
  <si>
    <t>PORCA OLHAL, AÇO CARBONO, 16 MM</t>
  </si>
  <si>
    <t>2649 - ORSE</t>
  </si>
  <si>
    <t>SECCIONADOR PREFORMADO PARA CERCA BEGE</t>
  </si>
  <si>
    <t>3253 - ORSE</t>
  </si>
  <si>
    <t>3864 - ORSE</t>
  </si>
  <si>
    <t>CAPA PARA CONECTOR AMPACT 35MM2 602.107.0 (OU SIMILAR)</t>
  </si>
  <si>
    <t>8830 - ORSE</t>
  </si>
  <si>
    <t>DISJUNTOR TRIPOLAR 100 A, PADRÃO DIN ( LINHA BRANCA ), CORRENTE DE INTERRUPÇÃO 10KA, REF.:MOELLER OU SIMILAR.</t>
  </si>
  <si>
    <t>DISJUNTOR TRIPOLAR 200 A, PADRÃO DIN ( LINHA BRANÇA ), CORRENTE DE INTERRUPÇÃO 10KA, REF.: SIEMENS OU SIMILAR</t>
  </si>
  <si>
    <t>3752 -ORSE</t>
  </si>
  <si>
    <t>REVESTIMENTO DE ACM</t>
  </si>
  <si>
    <t>PISO AO TETO</t>
  </si>
  <si>
    <t>FRIZZO</t>
  </si>
  <si>
    <t>MESTRE ACM</t>
  </si>
  <si>
    <t>13.479.315/0001-05</t>
  </si>
  <si>
    <t>27.405.167/0001-99</t>
  </si>
  <si>
    <t>20.550.336/0001-35</t>
  </si>
  <si>
    <t>(66)99978-7969</t>
  </si>
  <si>
    <t>(66)3545-1117</t>
  </si>
  <si>
    <t>(66)99606-9385</t>
  </si>
  <si>
    <t>PORTA 900X210 ACM DUPLO</t>
  </si>
  <si>
    <t>PORTA DE CORRER 100X210 ACM DUPLO</t>
  </si>
  <si>
    <t>RS Vidros</t>
  </si>
  <si>
    <t>26.215.252/0001-21</t>
  </si>
  <si>
    <t>COTAÇÃO - 118</t>
  </si>
  <si>
    <t>COTAÇÃO - 117</t>
  </si>
  <si>
    <t>PORTA DE VIDRO TEMPERADO, 2,00X2,10M, DUAS FOLHAS DE ABRIR, ESPESSURA 10MM, INCLUSIVE ACESSÓRIOS</t>
  </si>
  <si>
    <t>PORTA DE VIDRO TEMPERADO, 2,00X2,10M, SENDO UMA FOLHA FIXA E UMA DE CORRER, ESPESSURA 10MM, INCLUSIVE ACESSÓRIOS</t>
  </si>
  <si>
    <t>PORTA DE VIDRO TEMPERADO, 2,00X2,10M, SENDO UMA FOLHA FIXA E UMA DE CORRER, ESPESSURA 8MM, INCLUSIVE ACESSÓRIOS</t>
  </si>
  <si>
    <t>PORTA DE VIDRO TEMPERADO, 3,00X2,10M, SENDO DUAS FOLHAS FIXAS E DUAS DE CORRER, ESPESSURA 10MM, INCLUSIVE ACESSÓRIOS</t>
  </si>
  <si>
    <t>VIDRO TEMPERADO 10MM, LISO, FUMÊ, COM FERRAGENS</t>
  </si>
  <si>
    <t>3055 - ORSE</t>
  </si>
  <si>
    <t>3054 - ORSE</t>
  </si>
  <si>
    <t>VIDRO TEMPERADO 8MM, LISO, FUMÊ, COM FERRAGENS</t>
  </si>
  <si>
    <t xml:space="preserve">3055 - ORSE </t>
  </si>
  <si>
    <t>TCE-MT/00035215</t>
  </si>
  <si>
    <t>JANELA - DE VIDRO TEMPERADO INCOLOR 8MM COM BATE-FECHA (CORRER 2 FOLHAS)1,00MX1,10M</t>
  </si>
  <si>
    <t>COTAÇÃO - 116</t>
  </si>
  <si>
    <t>8.5</t>
  </si>
  <si>
    <t>MERCADO LIVRE</t>
  </si>
  <si>
    <t>SCAP JÁ</t>
  </si>
  <si>
    <t>SHOPTIME</t>
  </si>
  <si>
    <t>VIEWTECH</t>
  </si>
  <si>
    <t>MOLDE DE SOLDA EXOTÉRMICA TIPO "T" PARA CABO COBRE NU 35 MM²</t>
  </si>
  <si>
    <t>10338 - ORSE</t>
  </si>
  <si>
    <t>11052 - ORSE</t>
  </si>
  <si>
    <t>TERMINAL AÉREO BASE DUPLA GALVANIZADA 25MM</t>
  </si>
  <si>
    <t>DISJUNTOR TRIPOLAR 400 A, PADRÃO DIN (LINHA BRANCA ), CORRENTE DE INTERRUPÇÃO 65KA, REF.: SIEMENS JFC3M OU SIMILAR</t>
  </si>
  <si>
    <t>3716 - ORSE</t>
  </si>
  <si>
    <t>DISJUNTOR TRIPOLAR 50 A, PADRÃO DIN ( LINHA BRANCA ), CURVA DE DISPARO C, CORRENTE DE INTERRUPÇÃO 10KA, REF.: SIEMENS 5SX1 OU SIMILAR.</t>
  </si>
  <si>
    <t>13281 - ORSE</t>
  </si>
  <si>
    <t>13651 - ORSE</t>
  </si>
  <si>
    <t>PLACA DE SINALIZACAO, FOTOLUMINESCENTE, 38X19 CM, EM PVC , COM SETA INDICATIVA DE SENTIDO (ESQUERDA OU DIREITA) DE SAÍDA DE EMERGÊNCIA- PLACA S2</t>
  </si>
  <si>
    <t>REGISTRO PVC ESFERA C/BORBOLETA D = 4"</t>
  </si>
  <si>
    <t>9323 - ORSE</t>
  </si>
  <si>
    <t>PLACA EM ACRÍLICO BRANCO LEITOSO DUPLA, TIPO SANDUICHE, COM APLICAÇÃO DE ADESIVO SOBREPOSTO</t>
  </si>
  <si>
    <t>7407 - ORSE</t>
  </si>
  <si>
    <t>PARAFUSO C/ PORCA E ARRUELA 1/2" X 3 1/2"</t>
  </si>
  <si>
    <t>5013 - ORSE</t>
  </si>
  <si>
    <t>BARRAMENTO DE ALTA TENSÃO EM VERGALHÃO DE COBRE NU 3/8"</t>
  </si>
  <si>
    <t>4912 - ORSE</t>
  </si>
  <si>
    <t>TRILHO DE FIXAÇÃO EM FERRO ZINCADO - 32/35MM</t>
  </si>
  <si>
    <t>3006 - ORSE</t>
  </si>
  <si>
    <t>CORDOALHA DE AÇO 6.35 MM</t>
  </si>
  <si>
    <t>4614 - ORSE</t>
  </si>
  <si>
    <t>CONECTOR EM LIGA DE COBRE E AÇO INOXIDÁVEL PARA ATERRAMENTO DE HASTE 5/8"</t>
  </si>
  <si>
    <t>10622 - ORSE</t>
  </si>
  <si>
    <t>HASTE COBREADA COPPERWELD P/ATERRAMENTO D= 5/8" X 2,40M, EXCLUSO CONECTOR</t>
  </si>
  <si>
    <t>1096 - ORSE</t>
  </si>
  <si>
    <t>PERFIL ALUMINIO, "U" 15,90MM X 1,60MM X 0,192KG/M</t>
  </si>
  <si>
    <t>13153 - ORSE</t>
  </si>
  <si>
    <t>PARAFUSO MÁQUINA 16 X 300MM</t>
  </si>
  <si>
    <t>3455 - ORSE</t>
  </si>
  <si>
    <t>TUBO DE AÇO GALVANIZADO LEVE C/ COSTURA C/ ROSCA BSP Ø = 114,3MM ( 4"), E = 3MM, L = 6000MM NBR 5580</t>
  </si>
  <si>
    <t>2316 - ORSE</t>
  </si>
  <si>
    <t>POSTE CIRCULAR DE CONCRETO 11/1000</t>
  </si>
  <si>
    <t>POSTE CIRCULAR DE CONCRETO 11/ 600 PARA LINHA DE TRANSMISSÃO</t>
  </si>
  <si>
    <t>4646 - ORSE</t>
  </si>
  <si>
    <t>3230 - ORSE</t>
  </si>
  <si>
    <t>CABO DE ALUMINIO 0,6/1KV MULTIPLEXADOS 3X1X35 +35MM²</t>
  </si>
  <si>
    <t>4618 - ORSE</t>
  </si>
  <si>
    <t>CABO DE ALUMINIO 0,6/1KV MULTIPLEXADOS 3X1X70 +70MM²</t>
  </si>
  <si>
    <t>4619 - ORSE</t>
  </si>
  <si>
    <t>03.499.243/0001-04</t>
  </si>
  <si>
    <t>00776574/0001-56</t>
  </si>
  <si>
    <t>00.776.574/0001-56</t>
  </si>
  <si>
    <t>07.327.325/0001-22</t>
  </si>
  <si>
    <t>(66) 99963-0283</t>
  </si>
  <si>
    <t>SAMUEL</t>
  </si>
  <si>
    <t>11.2.3</t>
  </si>
  <si>
    <t>COTAÇÃO 120</t>
  </si>
  <si>
    <t>COTAÇÃO 119</t>
  </si>
  <si>
    <t>CONF LAJES</t>
  </si>
  <si>
    <t>34.658.305/0001-08</t>
  </si>
  <si>
    <t>(66) 99650-5040</t>
  </si>
  <si>
    <t>DOUGLAS</t>
  </si>
  <si>
    <t>OBTEVE-SE APENAS UMA COTAÇÃO NO MERCADO LOCAL DESTE ITEM, AS DEMAIS EMPRESASNÃO FORNECIAM OS MATERIAIS COM ESPECIFICAÇÃO DE PROJETO.</t>
  </si>
  <si>
    <t>LAJE TRELIÇADA LS-1 (H11+4) / EPS</t>
  </si>
  <si>
    <t>LAJE TRELIÇADA LR-1 (11+4) / EPS - BI-DIRECIONAL</t>
  </si>
  <si>
    <t>OBTEVE-SE APENAS UMA COTAÇÕES DESTE ITEM, PORTANTO FOI UTILIZADO O MENOR VALOR COTADO.</t>
  </si>
  <si>
    <t>PLANILHA ORÇAMENTÁRIA COMPLETA - POLICLÍNICA DA ZONA LESTE</t>
  </si>
  <si>
    <t xml:space="preserve"> I9394-SEINFRA</t>
  </si>
  <si>
    <t>I9394 - SEINFRA</t>
  </si>
  <si>
    <t>FUNDO SINTETICO NIVELADOR BRANCO FOSCO PARA MADEIRA</t>
  </si>
  <si>
    <t>PS-328</t>
  </si>
  <si>
    <t>SINAPI-FEV/22</t>
  </si>
  <si>
    <t>uni</t>
  </si>
  <si>
    <t>FORNECIMENTO DE GRAMPO PARA CABO DE AÇO  1/8 PK0089</t>
  </si>
  <si>
    <t>FACHINELLO</t>
  </si>
  <si>
    <t>04.872.502/0001-63</t>
  </si>
  <si>
    <t>(66) 3544-7546</t>
  </si>
  <si>
    <t>UNI</t>
  </si>
  <si>
    <t>Gil Vidros</t>
  </si>
  <si>
    <t>(66) 9 9956-0626</t>
  </si>
  <si>
    <t>SAMAR AGRÍCOLA</t>
  </si>
  <si>
    <t>(66) 99984-9067</t>
  </si>
  <si>
    <t>EDUARDO</t>
  </si>
  <si>
    <t>M²</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</si>
</sst>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6">
    <numFmt numFmtId="8" formatCode="&quot;R$&quot;\ #,##0.00;[Red]\-&quot;R$&quot;\ #,##0.00"/>
    <numFmt numFmtId="44" formatCode="_-&quot;R$&quot;\ * #,##0.00_-;\-&quot;R$&quot;\ * #,##0.00_-;_-&quot;R$&quot;\ * &quot;-&quot;??_-;_-@_-"/>
    <numFmt numFmtId="43" formatCode="_-* #,##0.00_-;\-* #,##0.00_-;_-* &quot;-&quot;??_-;_-@_-"/>
    <numFmt numFmtId="164" formatCode="_(* #,##0.00_);_(* \(#,##0.00\);_(* &quot;-&quot;??_);_(@_)"/>
    <numFmt numFmtId="165" formatCode="0.0;[Red]0.0"/>
    <numFmt numFmtId="166" formatCode="#,##0.00;[Red]#,##0.00"/>
    <numFmt numFmtId="167" formatCode="0.00;[Red]0.00"/>
    <numFmt numFmtId="168" formatCode="_(&quot;R$ &quot;* #,##0.00_);_(&quot;R$ &quot;* \(#,##0.00\);_(&quot;R$ &quot;* &quot;-&quot;??_);_(@_)"/>
    <numFmt numFmtId="169" formatCode="_([$€-2]* #,##0.00_);_([$€-2]* \(#,##0.00\);_([$€-2]* &quot;-&quot;??_)"/>
    <numFmt numFmtId="170" formatCode="#,##0.0000"/>
    <numFmt numFmtId="171" formatCode="0.000"/>
    <numFmt numFmtId="172" formatCode="#,##0.000000"/>
    <numFmt numFmtId="173" formatCode="0.00000000000000"/>
    <numFmt numFmtId="174" formatCode="0.000%"/>
    <numFmt numFmtId="175" formatCode="#,##0.00\ &quot;m²&quot;"/>
    <numFmt numFmtId="176" formatCode="_ * #,##0.00_ ;_ * \-#,##0.00_ ;_ * &quot;-&quot;??_ ;_ @_ "/>
    <numFmt numFmtId="177" formatCode="_ * #,##0_ ;_ * \-#,##0_ ;_ * &quot;-&quot;_ ;_ @_ "/>
    <numFmt numFmtId="178" formatCode="_ &quot;S/&quot;* #,##0_ ;_ &quot;S/&quot;* \-#,##0_ ;_ &quot;S/&quot;* &quot;-&quot;_ ;_ @_ "/>
    <numFmt numFmtId="179" formatCode="_ &quot;S/&quot;* #,##0.00_ ;_ &quot;S/&quot;* \-#,##0.00_ ;_ &quot;S/&quot;* &quot;-&quot;??_ ;_ @_ "/>
    <numFmt numFmtId="180" formatCode="_-&quot;$&quot;* #,##0_-;\-&quot;$&quot;* #,##0_-;_-&quot;$&quot;* &quot;-&quot;_-;_-@_-"/>
    <numFmt numFmtId="181" formatCode="_-&quot;$&quot;* #,##0.00_-;\-&quot;$&quot;* #,##0.00_-;_-&quot;$&quot;* &quot;-&quot;??_-;_-@_-"/>
    <numFmt numFmtId="182" formatCode="#,##0\ &quot;L/min&quot;"/>
    <numFmt numFmtId="183" formatCode="#,##0.000"/>
    <numFmt numFmtId="184" formatCode="0.0000"/>
    <numFmt numFmtId="185" formatCode="&quot;R$&quot;\ #,##0.00"/>
    <numFmt numFmtId="186" formatCode="&quot; à &quot;\ dd/mm/yyyy"/>
  </numFmts>
  <fonts count="109">
    <font>
      <sz val="11"/>
      <color theme="1"/>
      <name val="Calibri"/>
      <family val="2"/>
      <scheme val="minor"/>
    </font>
    <font>
      <sz val="11"/>
      <color indexed="8"/>
      <name val="Calibri"/>
      <family val="2"/>
    </font>
    <font>
      <sz val="11"/>
      <color theme="1"/>
      <name val="Calibri"/>
      <family val="2"/>
      <scheme val="minor"/>
    </font>
    <font>
      <b/>
      <sz val="11"/>
      <color theme="1"/>
      <name val="Cambria"/>
      <family val="1"/>
      <scheme val="major"/>
    </font>
    <font>
      <sz val="11"/>
      <color theme="1"/>
      <name val="Cambria"/>
      <family val="1"/>
      <scheme val="major"/>
    </font>
    <font>
      <sz val="11"/>
      <color rgb="FF000000"/>
      <name val="Calibri"/>
      <family val="2"/>
      <scheme val="minor"/>
    </font>
    <font>
      <b/>
      <sz val="11"/>
      <color theme="1"/>
      <name val="Calibri"/>
      <family val="2"/>
      <scheme val="minor"/>
    </font>
    <font>
      <b/>
      <sz val="12"/>
      <color theme="1"/>
      <name val="Calibri"/>
      <family val="2"/>
      <scheme val="minor"/>
    </font>
    <font>
      <sz val="10"/>
      <name val="Arial"/>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color theme="1"/>
      <name val="Cambria"/>
      <family val="1"/>
      <scheme val="major"/>
    </font>
    <font>
      <b/>
      <sz val="10"/>
      <color indexed="8"/>
      <name val="Arial"/>
      <family val="2"/>
    </font>
    <font>
      <sz val="10"/>
      <color indexed="8"/>
      <name val="Arial"/>
      <family val="2"/>
    </font>
    <font>
      <b/>
      <sz val="16"/>
      <color theme="1"/>
      <name val="Cambria"/>
      <family val="1"/>
      <scheme val="major"/>
    </font>
    <font>
      <b/>
      <sz val="9"/>
      <color theme="1"/>
      <name val="Gill Sans MT"/>
      <family val="2"/>
    </font>
    <font>
      <sz val="9"/>
      <color theme="1"/>
      <name val="Gill Sans MT"/>
      <family val="2"/>
    </font>
    <font>
      <sz val="9"/>
      <color indexed="8"/>
      <name val="Gill Sans MT"/>
      <family val="2"/>
    </font>
    <font>
      <sz val="9"/>
      <name val="Gill Sans MT"/>
      <family val="2"/>
    </font>
    <font>
      <b/>
      <sz val="9"/>
      <name val="Gill Sans MT"/>
      <family val="2"/>
    </font>
    <font>
      <sz val="10"/>
      <color theme="1"/>
      <name val="Calibri"/>
      <family val="2"/>
      <scheme val="minor"/>
    </font>
    <font>
      <sz val="11"/>
      <color theme="1"/>
      <name val="Calibri"/>
      <family val="2"/>
    </font>
    <font>
      <b/>
      <u/>
      <sz val="22"/>
      <color theme="1"/>
      <name val="Cambria"/>
      <family val="1"/>
      <scheme val="major"/>
    </font>
    <font>
      <sz val="9"/>
      <color rgb="FF000000"/>
      <name val="Gill Sans MT"/>
      <family val="2"/>
    </font>
    <font>
      <b/>
      <sz val="9"/>
      <color rgb="FF000000"/>
      <name val="Gill Sans MT"/>
      <family val="2"/>
    </font>
    <font>
      <sz val="11"/>
      <color theme="1"/>
      <name val="Gill Sans MT"/>
      <family val="2"/>
    </font>
    <font>
      <sz val="11"/>
      <name val="Gill Sans MT"/>
      <family val="2"/>
    </font>
    <font>
      <b/>
      <sz val="11"/>
      <color theme="1"/>
      <name val="Gill Sans MT"/>
      <family val="2"/>
    </font>
    <font>
      <sz val="11"/>
      <color rgb="FFFF0000"/>
      <name val="Gill Sans MT"/>
      <family val="2"/>
    </font>
    <font>
      <sz val="8"/>
      <color theme="1"/>
      <name val="Gill Sans MT"/>
      <family val="2"/>
    </font>
    <font>
      <b/>
      <sz val="9"/>
      <color indexed="8"/>
      <name val="Gill Sans MT"/>
      <family val="2"/>
    </font>
    <font>
      <u/>
      <sz val="10"/>
      <color theme="1"/>
      <name val="Calibri"/>
      <family val="2"/>
      <scheme val="minor"/>
    </font>
    <font>
      <b/>
      <i/>
      <u/>
      <sz val="10"/>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name val="Arial"/>
      <family val="2"/>
    </font>
    <font>
      <sz val="10"/>
      <name val="Helv"/>
      <charset val="204"/>
    </font>
    <font>
      <sz val="10"/>
      <name val="BERNHARD"/>
    </font>
    <font>
      <sz val="10"/>
      <name val="Helv"/>
    </font>
    <font>
      <sz val="1"/>
      <color indexed="8"/>
      <name val="Courier"/>
      <family val="3"/>
    </font>
    <font>
      <b/>
      <sz val="1"/>
      <color indexed="8"/>
      <name val="Courier"/>
      <family val="3"/>
    </font>
    <font>
      <sz val="7"/>
      <name val="Small Fonts"/>
      <family val="2"/>
    </font>
    <font>
      <sz val="8"/>
      <name val="Helv"/>
    </font>
    <font>
      <b/>
      <sz val="18"/>
      <color theme="3"/>
      <name val="Cambria"/>
      <family val="2"/>
      <scheme val="major"/>
    </font>
    <font>
      <sz val="10"/>
      <name val="Times New Roman"/>
      <family val="1"/>
      <charset val="204"/>
    </font>
    <font>
      <sz val="9"/>
      <color rgb="FF000000"/>
      <name val="Gill Sans MT"/>
      <family val="2"/>
    </font>
    <font>
      <sz val="9"/>
      <color theme="1"/>
      <name val="Gill Sans MT"/>
      <family val="2"/>
    </font>
    <font>
      <b/>
      <sz val="9"/>
      <color rgb="FF000000"/>
      <name val="Gill Sans MT"/>
      <family val="2"/>
    </font>
    <font>
      <sz val="9"/>
      <color theme="1"/>
      <name val="Calibri"/>
      <family val="2"/>
      <scheme val="minor"/>
    </font>
    <font>
      <b/>
      <sz val="10"/>
      <name val="Arial"/>
      <family val="2"/>
    </font>
    <font>
      <b/>
      <sz val="9"/>
      <color theme="1"/>
      <name val="Gill Sans MT"/>
      <family val="2"/>
    </font>
    <font>
      <sz val="9"/>
      <name val="Arial"/>
      <family val="2"/>
    </font>
    <font>
      <u/>
      <sz val="8"/>
      <color theme="1"/>
      <name val="Gill Sans MT"/>
      <family val="2"/>
    </font>
    <font>
      <b/>
      <sz val="9"/>
      <color theme="0"/>
      <name val="Gill Sans MT"/>
      <family val="2"/>
    </font>
    <font>
      <b/>
      <sz val="12"/>
      <color theme="1"/>
      <name val="Gill Sans MT"/>
      <family val="2"/>
    </font>
    <font>
      <sz val="11"/>
      <name val="Calibri"/>
      <family val="2"/>
      <scheme val="minor"/>
    </font>
    <font>
      <sz val="10"/>
      <color theme="1"/>
      <name val="Arial"/>
      <family val="2"/>
    </font>
    <font>
      <b/>
      <sz val="11"/>
      <name val="Calibri"/>
      <family val="2"/>
      <scheme val="minor"/>
    </font>
    <font>
      <b/>
      <sz val="14"/>
      <color theme="0"/>
      <name val="Calibri"/>
      <family val="2"/>
      <scheme val="minor"/>
    </font>
    <font>
      <b/>
      <sz val="14"/>
      <color theme="1"/>
      <name val="Calibri"/>
      <family val="2"/>
      <scheme val="minor"/>
    </font>
    <font>
      <sz val="8"/>
      <color theme="1"/>
      <name val="Calibri"/>
      <family val="2"/>
      <scheme val="minor"/>
    </font>
    <font>
      <sz val="9"/>
      <color indexed="8"/>
      <name val="Gill Sans MT"/>
      <family val="2"/>
    </font>
    <font>
      <b/>
      <sz val="9"/>
      <color theme="1"/>
      <name val="Calibri"/>
      <family val="2"/>
    </font>
    <font>
      <sz val="9"/>
      <color theme="1"/>
      <name val="Calibri"/>
      <family val="2"/>
    </font>
    <font>
      <b/>
      <sz val="13"/>
      <color theme="1"/>
      <name val="Calibri"/>
      <family val="2"/>
    </font>
    <font>
      <b/>
      <sz val="12"/>
      <color theme="1"/>
      <name val="Calibri"/>
      <family val="2"/>
    </font>
    <font>
      <sz val="9"/>
      <color rgb="FF000000"/>
      <name val="Arial"/>
      <family val="2"/>
    </font>
    <font>
      <b/>
      <sz val="9"/>
      <color theme="0"/>
      <name val="Calibri"/>
      <family val="2"/>
    </font>
    <font>
      <b/>
      <sz val="11"/>
      <color theme="0"/>
      <name val="Calibri"/>
      <family val="2"/>
    </font>
    <font>
      <b/>
      <sz val="9"/>
      <color rgb="FFFF0000"/>
      <name val="Gill Sans MT"/>
      <family val="2"/>
    </font>
    <font>
      <b/>
      <sz val="13"/>
      <color rgb="FFFF0000"/>
      <name val="Calibri"/>
      <family val="2"/>
    </font>
    <font>
      <b/>
      <sz val="12"/>
      <color rgb="FFFF0000"/>
      <name val="Calibri"/>
      <family val="2"/>
    </font>
    <font>
      <b/>
      <sz val="12"/>
      <color theme="1"/>
      <name val="Gill Sans MT"/>
      <family val="2"/>
    </font>
    <font>
      <sz val="10"/>
      <name val="Courier New"/>
      <family val="3"/>
    </font>
    <font>
      <sz val="11"/>
      <color rgb="FF000000"/>
      <name val="Calibri"/>
      <family val="2"/>
    </font>
    <font>
      <sz val="10"/>
      <color rgb="FF000000"/>
      <name val="Calibri"/>
      <family val="2"/>
    </font>
    <font>
      <b/>
      <sz val="10"/>
      <color theme="1"/>
      <name val="Calibri"/>
      <family val="2"/>
      <scheme val="minor"/>
    </font>
    <font>
      <b/>
      <sz val="10"/>
      <name val="Calibri"/>
      <family val="2"/>
      <scheme val="minor"/>
    </font>
    <font>
      <sz val="10"/>
      <name val="Calibri"/>
      <family val="2"/>
      <scheme val="minor"/>
    </font>
    <font>
      <sz val="10"/>
      <color theme="1"/>
      <name val="Gill Sans MT"/>
      <family val="2"/>
    </font>
    <font>
      <sz val="9"/>
      <color theme="1"/>
      <name val="Arial"/>
      <family val="2"/>
    </font>
    <font>
      <sz val="10"/>
      <color rgb="FF000000"/>
      <name val="Times New Roman"/>
      <family val="1"/>
    </font>
    <font>
      <b/>
      <sz val="9"/>
      <name val="Arial"/>
      <family val="2"/>
    </font>
    <font>
      <b/>
      <sz val="8"/>
      <color rgb="FFFF0000"/>
      <name val="Arial"/>
      <family val="2"/>
    </font>
  </fonts>
  <fills count="77">
    <fill>
      <patternFill patternType="none"/>
    </fill>
    <fill>
      <patternFill patternType="gray125"/>
    </fill>
    <fill>
      <patternFill patternType="solid">
        <fgColor rgb="FF8DCC7E"/>
        <bgColor indexed="64"/>
      </patternFill>
    </fill>
    <fill>
      <patternFill patternType="solid">
        <fgColor rgb="FF9FF7B4"/>
        <bgColor indexed="64"/>
      </patternFill>
    </fill>
    <fill>
      <patternFill patternType="solid">
        <fgColor rgb="FF4FA76A"/>
        <bgColor indexed="64"/>
      </patternFill>
    </fill>
    <fill>
      <patternFill patternType="solid">
        <fgColor rgb="FF6EBA86"/>
        <bgColor indexed="64"/>
      </patternFill>
    </fill>
    <fill>
      <patternFill patternType="solid">
        <fgColor rgb="FF98F6AE"/>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41"/>
      </patternFill>
    </fill>
    <fill>
      <patternFill patternType="solid">
        <fgColor theme="0"/>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E6E6E6"/>
        <bgColor indexed="64"/>
      </patternFill>
    </fill>
    <fill>
      <patternFill patternType="solid">
        <fgColor rgb="FFFF0000"/>
        <bgColor indexed="64"/>
      </patternFill>
    </fill>
    <fill>
      <patternFill patternType="solid">
        <fgColor rgb="FFFFFFCC"/>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bgColor indexed="64"/>
      </patternFill>
    </fill>
    <fill>
      <patternFill patternType="solid">
        <fgColor theme="4" tint="0.79998168889431442"/>
        <bgColor indexed="64"/>
      </patternFill>
    </fill>
    <fill>
      <patternFill patternType="solid">
        <fgColor theme="3" tint="-0.249977111117893"/>
        <bgColor indexed="64"/>
      </patternFill>
    </fill>
    <fill>
      <patternFill patternType="solid">
        <fgColor theme="4" tint="-0.499984740745262"/>
        <bgColor indexed="64"/>
      </patternFill>
    </fill>
    <fill>
      <patternFill patternType="solid">
        <fgColor theme="4" tint="0.59999389629810485"/>
        <bgColor indexed="64"/>
      </patternFill>
    </fill>
    <fill>
      <patternFill patternType="solid">
        <fgColor theme="5" tint="-0.249977111117893"/>
        <bgColor indexed="64"/>
      </patternFill>
    </fill>
    <fill>
      <patternFill patternType="solid">
        <fgColor rgb="FFFFFF00"/>
        <bgColor indexed="64"/>
      </patternFill>
    </fill>
    <fill>
      <patternFill patternType="solid">
        <fgColor rgb="FFF5F5F5"/>
        <bgColor indexed="64"/>
      </patternFill>
    </fill>
    <fill>
      <patternFill patternType="solid">
        <fgColor rgb="FFC00000"/>
        <bgColor indexed="64"/>
      </patternFill>
    </fill>
    <fill>
      <patternFill patternType="solid">
        <fgColor rgb="FFA9B7D1"/>
        <bgColor indexed="64"/>
      </patternFill>
    </fill>
  </fills>
  <borders count="66">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theme="0"/>
      </left>
      <right style="thin">
        <color theme="0"/>
      </right>
      <top style="thin">
        <color theme="0"/>
      </top>
      <bottom style="thin">
        <color theme="0"/>
      </bottom>
      <diagonal/>
    </border>
    <border>
      <left style="thin">
        <color indexed="64"/>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thin">
        <color rgb="FF000000"/>
      </bottom>
      <diagonal/>
    </border>
    <border>
      <left style="thin">
        <color rgb="FF000000"/>
      </left>
      <right style="thin">
        <color rgb="FF000000"/>
      </right>
      <top style="thin">
        <color rgb="FF000000"/>
      </top>
      <bottom/>
      <diagonal/>
    </border>
    <border>
      <left/>
      <right/>
      <top style="medium">
        <color rgb="FFDDDDDD"/>
      </top>
      <bottom/>
      <diagonal/>
    </border>
  </borders>
  <cellStyleXfs count="224">
    <xf numFmtId="0" fontId="0" fillId="0" borderId="0"/>
    <xf numFmtId="0" fontId="1" fillId="0" borderId="0"/>
    <xf numFmtId="0" fontId="5" fillId="0" borderId="0"/>
    <xf numFmtId="0" fontId="2" fillId="0" borderId="0"/>
    <xf numFmtId="0" fontId="8"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15" fillId="8" borderId="0" applyNumberFormat="0" applyBorder="0" applyAlignment="0" applyProtection="0"/>
    <xf numFmtId="0" fontId="11" fillId="25" borderId="27" applyNumberFormat="0" applyAlignment="0" applyProtection="0"/>
    <xf numFmtId="0" fontId="12" fillId="26" borderId="28" applyNumberFormat="0" applyAlignment="0" applyProtection="0"/>
    <xf numFmtId="169" fontId="8" fillId="0" borderId="0" applyFont="0" applyFill="0" applyBorder="0" applyAlignment="0" applyProtection="0"/>
    <xf numFmtId="0" fontId="19" fillId="0" borderId="0" applyNumberFormat="0" applyFill="0" applyBorder="0" applyAlignment="0" applyProtection="0"/>
    <xf numFmtId="0" fontId="10" fillId="9" borderId="0" applyNumberFormat="0" applyBorder="0" applyAlignment="0" applyProtection="0"/>
    <xf numFmtId="0" fontId="21" fillId="0" borderId="30" applyNumberFormat="0" applyFill="0" applyAlignment="0" applyProtection="0"/>
    <xf numFmtId="0" fontId="22" fillId="0" borderId="31" applyNumberFormat="0" applyFill="0" applyAlignment="0" applyProtection="0"/>
    <xf numFmtId="0" fontId="23" fillId="0" borderId="32" applyNumberFormat="0" applyFill="0" applyAlignment="0" applyProtection="0"/>
    <xf numFmtId="0" fontId="23" fillId="0" borderId="0" applyNumberFormat="0" applyFill="0" applyBorder="0" applyAlignment="0" applyProtection="0"/>
    <xf numFmtId="0" fontId="14" fillId="12" borderId="27" applyNumberFormat="0" applyAlignment="0" applyProtection="0"/>
    <xf numFmtId="0" fontId="13" fillId="0" borderId="29" applyNumberFormat="0" applyFill="0" applyAlignment="0" applyProtection="0"/>
    <xf numFmtId="168" fontId="8" fillId="0" borderId="0" applyFont="0" applyFill="0" applyBorder="0" applyAlignment="0" applyProtection="0"/>
    <xf numFmtId="168" fontId="8" fillId="0" borderId="0" applyFont="0" applyFill="0" applyBorder="0" applyAlignment="0" applyProtection="0"/>
    <xf numFmtId="44" fontId="2" fillId="0" borderId="0" applyFont="0" applyFill="0" applyBorder="0" applyAlignment="0" applyProtection="0"/>
    <xf numFmtId="0" fontId="16" fillId="27" borderId="0" applyNumberFormat="0" applyBorder="0" applyAlignment="0" applyProtection="0"/>
    <xf numFmtId="0" fontId="8" fillId="28" borderId="33" applyNumberFormat="0" applyFont="0" applyAlignment="0" applyProtection="0"/>
    <xf numFmtId="0" fontId="17" fillId="25" borderId="34" applyNumberFormat="0" applyAlignment="0" applyProtection="0"/>
    <xf numFmtId="9" fontId="8" fillId="0" borderId="0" applyFont="0" applyFill="0" applyBorder="0" applyAlignment="0" applyProtection="0"/>
    <xf numFmtId="9" fontId="8" fillId="0" borderId="0" applyFont="0" applyFill="0" applyBorder="0" applyAlignment="0" applyProtection="0"/>
    <xf numFmtId="164" fontId="8" fillId="0" borderId="0" applyFont="0" applyFill="0" applyBorder="0" applyAlignment="0" applyProtection="0"/>
    <xf numFmtId="170" fontId="8" fillId="0" borderId="0" applyFill="0" applyBorder="0" applyAlignment="0" applyProtection="0"/>
    <xf numFmtId="170" fontId="8" fillId="0" borderId="0" applyFill="0" applyBorder="0" applyAlignment="0" applyProtection="0"/>
    <xf numFmtId="0" fontId="20" fillId="0" borderId="0" applyNumberFormat="0" applyFill="0" applyBorder="0" applyAlignment="0" applyProtection="0"/>
    <xf numFmtId="0" fontId="21" fillId="0" borderId="30" applyNumberFormat="0" applyFill="0" applyAlignment="0" applyProtection="0"/>
    <xf numFmtId="164" fontId="8" fillId="0" borderId="0" applyFont="0" applyFill="0" applyBorder="0" applyAlignment="0" applyProtection="0"/>
    <xf numFmtId="164" fontId="8" fillId="0" borderId="0" applyFont="0" applyFill="0" applyBorder="0" applyAlignment="0" applyProtection="0"/>
    <xf numFmtId="43" fontId="2" fillId="0" borderId="0" applyFont="0" applyFill="0" applyBorder="0" applyAlignment="0" applyProtection="0"/>
    <xf numFmtId="0" fontId="18" fillId="0" borderId="0" applyNumberFormat="0" applyFill="0" applyBorder="0" applyAlignment="0" applyProtection="0"/>
    <xf numFmtId="0" fontId="8"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46" fillId="0" borderId="40" applyNumberFormat="0" applyFill="0" applyAlignment="0" applyProtection="0"/>
    <xf numFmtId="0" fontId="47" fillId="0" borderId="41" applyNumberFormat="0" applyFill="0" applyAlignment="0" applyProtection="0"/>
    <xf numFmtId="0" fontId="48" fillId="0" borderId="42" applyNumberFormat="0" applyFill="0" applyAlignment="0" applyProtection="0"/>
    <xf numFmtId="0" fontId="48" fillId="0" borderId="0" applyNumberFormat="0" applyFill="0" applyBorder="0" applyAlignment="0" applyProtection="0"/>
    <xf numFmtId="0" fontId="49" fillId="36" borderId="0" applyNumberFormat="0" applyBorder="0" applyAlignment="0" applyProtection="0"/>
    <xf numFmtId="0" fontId="50" fillId="37" borderId="0" applyNumberFormat="0" applyBorder="0" applyAlignment="0" applyProtection="0"/>
    <xf numFmtId="0" fontId="51" fillId="38" borderId="0" applyNumberFormat="0" applyBorder="0" applyAlignment="0" applyProtection="0"/>
    <xf numFmtId="0" fontId="52" fillId="39" borderId="43" applyNumberFormat="0" applyAlignment="0" applyProtection="0"/>
    <xf numFmtId="0" fontId="53" fillId="40" borderId="44" applyNumberFormat="0" applyAlignment="0" applyProtection="0"/>
    <xf numFmtId="0" fontId="54" fillId="40" borderId="43" applyNumberFormat="0" applyAlignment="0" applyProtection="0"/>
    <xf numFmtId="0" fontId="55" fillId="0" borderId="45" applyNumberFormat="0" applyFill="0" applyAlignment="0" applyProtection="0"/>
    <xf numFmtId="0" fontId="56" fillId="41" borderId="46" applyNumberFormat="0" applyAlignment="0" applyProtection="0"/>
    <xf numFmtId="0" fontId="57" fillId="0" borderId="0" applyNumberFormat="0" applyFill="0" applyBorder="0" applyAlignment="0" applyProtection="0"/>
    <xf numFmtId="0" fontId="2" fillId="42" borderId="47" applyNumberFormat="0" applyFont="0" applyAlignment="0" applyProtection="0"/>
    <xf numFmtId="0" fontId="58" fillId="0" borderId="0" applyNumberFormat="0" applyFill="0" applyBorder="0" applyAlignment="0" applyProtection="0"/>
    <xf numFmtId="0" fontId="6" fillId="0" borderId="48" applyNumberFormat="0" applyFill="0" applyAlignment="0" applyProtection="0"/>
    <xf numFmtId="0" fontId="59" fillId="43" borderId="0" applyNumberFormat="0" applyBorder="0" applyAlignment="0" applyProtection="0"/>
    <xf numFmtId="0" fontId="2" fillId="44" borderId="0" applyNumberFormat="0" applyBorder="0" applyAlignment="0" applyProtection="0"/>
    <xf numFmtId="0" fontId="2" fillId="45" borderId="0" applyNumberFormat="0" applyBorder="0" applyAlignment="0" applyProtection="0"/>
    <xf numFmtId="0" fontId="59" fillId="46" borderId="0" applyNumberFormat="0" applyBorder="0" applyAlignment="0" applyProtection="0"/>
    <xf numFmtId="0" fontId="59" fillId="47" borderId="0" applyNumberFormat="0" applyBorder="0" applyAlignment="0" applyProtection="0"/>
    <xf numFmtId="0" fontId="2" fillId="48" borderId="0" applyNumberFormat="0" applyBorder="0" applyAlignment="0" applyProtection="0"/>
    <xf numFmtId="0" fontId="2" fillId="49" borderId="0" applyNumberFormat="0" applyBorder="0" applyAlignment="0" applyProtection="0"/>
    <xf numFmtId="0" fontId="59" fillId="50" borderId="0" applyNumberFormat="0" applyBorder="0" applyAlignment="0" applyProtection="0"/>
    <xf numFmtId="0" fontId="59" fillId="51" borderId="0" applyNumberFormat="0" applyBorder="0" applyAlignment="0" applyProtection="0"/>
    <xf numFmtId="0" fontId="2" fillId="52" borderId="0" applyNumberFormat="0" applyBorder="0" applyAlignment="0" applyProtection="0"/>
    <xf numFmtId="0" fontId="2" fillId="53" borderId="0" applyNumberFormat="0" applyBorder="0" applyAlignment="0" applyProtection="0"/>
    <xf numFmtId="0" fontId="59" fillId="54" borderId="0" applyNumberFormat="0" applyBorder="0" applyAlignment="0" applyProtection="0"/>
    <xf numFmtId="0" fontId="59" fillId="55" borderId="0" applyNumberFormat="0" applyBorder="0" applyAlignment="0" applyProtection="0"/>
    <xf numFmtId="0" fontId="2" fillId="56" borderId="0" applyNumberFormat="0" applyBorder="0" applyAlignment="0" applyProtection="0"/>
    <xf numFmtId="0" fontId="2" fillId="57" borderId="0" applyNumberFormat="0" applyBorder="0" applyAlignment="0" applyProtection="0"/>
    <xf numFmtId="0" fontId="59" fillId="58" borderId="0" applyNumberFormat="0" applyBorder="0" applyAlignment="0" applyProtection="0"/>
    <xf numFmtId="0" fontId="59" fillId="59" borderId="0" applyNumberFormat="0" applyBorder="0" applyAlignment="0" applyProtection="0"/>
    <xf numFmtId="0" fontId="2" fillId="60" borderId="0" applyNumberFormat="0" applyBorder="0" applyAlignment="0" applyProtection="0"/>
    <xf numFmtId="0" fontId="2" fillId="61" borderId="0" applyNumberFormat="0" applyBorder="0" applyAlignment="0" applyProtection="0"/>
    <xf numFmtId="0" fontId="59" fillId="62" borderId="0" applyNumberFormat="0" applyBorder="0" applyAlignment="0" applyProtection="0"/>
    <xf numFmtId="0" fontId="59" fillId="63" borderId="0" applyNumberFormat="0" applyBorder="0" applyAlignment="0" applyProtection="0"/>
    <xf numFmtId="0" fontId="2" fillId="64" borderId="0" applyNumberFormat="0" applyBorder="0" applyAlignment="0" applyProtection="0"/>
    <xf numFmtId="0" fontId="2" fillId="65" borderId="0" applyNumberFormat="0" applyBorder="0" applyAlignment="0" applyProtection="0"/>
    <xf numFmtId="0" fontId="59" fillId="66" borderId="0" applyNumberFormat="0" applyBorder="0" applyAlignment="0" applyProtection="0"/>
    <xf numFmtId="0" fontId="60" fillId="0" borderId="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0"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9" fillId="17"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10" fillId="9" borderId="0" applyNumberFormat="0" applyBorder="0" applyAlignment="0" applyProtection="0"/>
    <xf numFmtId="0" fontId="11" fillId="25" borderId="27" applyNumberFormat="0" applyAlignment="0" applyProtection="0"/>
    <xf numFmtId="0" fontId="12" fillId="26" borderId="28" applyNumberFormat="0" applyAlignment="0" applyProtection="0"/>
    <xf numFmtId="0" fontId="13" fillId="0" borderId="29" applyNumberFormat="0" applyFill="0" applyAlignment="0" applyProtection="0"/>
    <xf numFmtId="0" fontId="62" fillId="0" borderId="0"/>
    <xf numFmtId="0" fontId="63" fillId="0" borderId="0"/>
    <xf numFmtId="0" fontId="62" fillId="0" borderId="0"/>
    <xf numFmtId="0" fontId="63" fillId="0" borderId="0"/>
    <xf numFmtId="180" fontId="8" fillId="0" borderId="0" applyFont="0" applyFill="0" applyBorder="0" applyAlignment="0" applyProtection="0"/>
    <xf numFmtId="181" fontId="8" fillId="0" borderId="0" applyFont="0" applyFill="0" applyBorder="0" applyAlignment="0" applyProtection="0"/>
    <xf numFmtId="0" fontId="64" fillId="0" borderId="0">
      <protection locked="0"/>
    </xf>
    <xf numFmtId="0" fontId="65" fillId="0" borderId="0">
      <protection locked="0"/>
    </xf>
    <xf numFmtId="0" fontId="65" fillId="0" borderId="0">
      <protection locked="0"/>
    </xf>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4" borderId="0" applyNumberFormat="0" applyBorder="0" applyAlignment="0" applyProtection="0"/>
    <xf numFmtId="0" fontId="14" fillId="12" borderId="27" applyNumberFormat="0" applyAlignment="0" applyProtection="0"/>
    <xf numFmtId="0" fontId="61" fillId="0" borderId="0"/>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64" fillId="0" borderId="0">
      <protection locked="0"/>
    </xf>
    <xf numFmtId="0" fontId="15" fillId="8" borderId="0" applyNumberFormat="0" applyBorder="0" applyAlignment="0" applyProtection="0"/>
    <xf numFmtId="177" fontId="8" fillId="0" borderId="0" applyFont="0" applyFill="0" applyBorder="0" applyAlignment="0" applyProtection="0"/>
    <xf numFmtId="176" fontId="8" fillId="0" borderId="0" applyFont="0" applyFill="0" applyBorder="0" applyAlignment="0" applyProtection="0"/>
    <xf numFmtId="178" fontId="8" fillId="0" borderId="0" applyFont="0" applyFill="0" applyBorder="0" applyAlignment="0" applyProtection="0"/>
    <xf numFmtId="179" fontId="8" fillId="0" borderId="0" applyFont="0" applyFill="0" applyBorder="0" applyAlignment="0" applyProtection="0"/>
    <xf numFmtId="0" fontId="64" fillId="0" borderId="0">
      <protection locked="0"/>
    </xf>
    <xf numFmtId="0" fontId="16" fillId="27" borderId="0" applyNumberFormat="0" applyBorder="0" applyAlignment="0" applyProtection="0"/>
    <xf numFmtId="37" fontId="66" fillId="0" borderId="0"/>
    <xf numFmtId="0" fontId="8" fillId="28" borderId="33" applyNumberFormat="0" applyFont="0" applyAlignment="0" applyProtection="0"/>
    <xf numFmtId="0" fontId="64" fillId="0" borderId="0">
      <protection locked="0"/>
    </xf>
    <xf numFmtId="38" fontId="67" fillId="0" borderId="0"/>
    <xf numFmtId="0" fontId="17" fillId="25" borderId="34"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1" fillId="0" borderId="30" applyNumberFormat="0" applyFill="0" applyAlignment="0" applyProtection="0"/>
    <xf numFmtId="0" fontId="22" fillId="0" borderId="31" applyNumberFormat="0" applyFill="0" applyAlignment="0" applyProtection="0"/>
    <xf numFmtId="0" fontId="23" fillId="0" borderId="32" applyNumberFormat="0" applyFill="0" applyAlignment="0" applyProtection="0"/>
    <xf numFmtId="0" fontId="23" fillId="0" borderId="0" applyNumberFormat="0" applyFill="0" applyBorder="0" applyAlignment="0" applyProtection="0"/>
    <xf numFmtId="0" fontId="20" fillId="0" borderId="0" applyNumberFormat="0" applyFill="0" applyBorder="0" applyAlignment="0" applyProtection="0"/>
    <xf numFmtId="0" fontId="64" fillId="0" borderId="49">
      <protection locked="0"/>
    </xf>
    <xf numFmtId="43" fontId="8" fillId="0" borderId="0" applyFont="0" applyFill="0" applyBorder="0" applyAlignment="0" applyProtection="0"/>
    <xf numFmtId="0" fontId="69" fillId="0" borderId="0" applyNumberFormat="0" applyFill="0" applyBorder="0" applyProtection="0">
      <alignment vertical="top" wrapText="1"/>
    </xf>
    <xf numFmtId="44" fontId="2" fillId="0" borderId="0" applyFont="0" applyFill="0" applyBorder="0" applyAlignment="0" applyProtection="0"/>
    <xf numFmtId="0" fontId="60" fillId="0" borderId="0"/>
    <xf numFmtId="9" fontId="1" fillId="0" borderId="0" applyFont="0" applyFill="0" applyBorder="0" applyAlignment="0" applyProtection="0"/>
    <xf numFmtId="9" fontId="60" fillId="0" borderId="0" applyFont="0" applyFill="0" applyBorder="0" applyAlignment="0" applyProtection="0"/>
    <xf numFmtId="43" fontId="8" fillId="0" borderId="0" applyFont="0" applyFill="0" applyBorder="0" applyAlignment="0" applyProtection="0"/>
    <xf numFmtId="0" fontId="68"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0" fillId="0" borderId="0" applyFont="0" applyFill="0" applyBorder="0" applyAlignment="0" applyProtection="0"/>
    <xf numFmtId="0" fontId="8" fillId="0" borderId="0"/>
    <xf numFmtId="44" fontId="2"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43" fontId="8" fillId="0" borderId="0" applyFont="0" applyFill="0" applyBorder="0" applyAlignment="0" applyProtection="0"/>
    <xf numFmtId="0" fontId="8" fillId="0" borderId="0"/>
    <xf numFmtId="0" fontId="99" fillId="0" borderId="0"/>
    <xf numFmtId="4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0" fontId="100" fillId="0" borderId="0"/>
    <xf numFmtId="0" fontId="106" fillId="0" borderId="0"/>
  </cellStyleXfs>
  <cellXfs count="1344">
    <xf numFmtId="0" fontId="0" fillId="0" borderId="0" xfId="0"/>
    <xf numFmtId="0" fontId="4" fillId="0" borderId="4" xfId="0" applyFont="1" applyBorder="1" applyAlignment="1">
      <alignment vertical="center"/>
    </xf>
    <xf numFmtId="0" fontId="4" fillId="0" borderId="0" xfId="0" applyFont="1" applyBorder="1" applyAlignment="1">
      <alignment vertical="center"/>
    </xf>
    <xf numFmtId="0" fontId="4" fillId="0" borderId="0" xfId="0" applyFont="1" applyBorder="1" applyAlignment="1">
      <alignment horizontal="center" vertical="center"/>
    </xf>
    <xf numFmtId="0" fontId="0" fillId="0" borderId="0" xfId="0" applyBorder="1" applyAlignment="1">
      <alignment horizontal="center" vertical="center"/>
    </xf>
    <xf numFmtId="0" fontId="4" fillId="0" borderId="0" xfId="0" applyFont="1" applyBorder="1" applyAlignment="1">
      <alignment vertical="center" wrapText="1"/>
    </xf>
    <xf numFmtId="0" fontId="4" fillId="0" borderId="0" xfId="0" applyFont="1" applyBorder="1" applyAlignment="1">
      <alignment horizontal="left" vertical="center" wrapText="1"/>
    </xf>
    <xf numFmtId="0" fontId="0" fillId="0" borderId="4" xfId="0" applyBorder="1"/>
    <xf numFmtId="0" fontId="0" fillId="0" borderId="0" xfId="0" applyBorder="1"/>
    <xf numFmtId="0" fontId="0" fillId="0" borderId="3" xfId="0" applyBorder="1"/>
    <xf numFmtId="0" fontId="0" fillId="0" borderId="13" xfId="0" applyBorder="1"/>
    <xf numFmtId="0" fontId="0" fillId="0" borderId="14" xfId="0" applyBorder="1"/>
    <xf numFmtId="0" fontId="0" fillId="0" borderId="4" xfId="0" applyBorder="1" applyAlignment="1">
      <alignment horizontal="center" vertical="center"/>
    </xf>
    <xf numFmtId="0" fontId="0" fillId="0" borderId="25" xfId="0" applyBorder="1"/>
    <xf numFmtId="0" fontId="0" fillId="0" borderId="25" xfId="0" applyBorder="1" applyAlignment="1">
      <alignment horizontal="center"/>
    </xf>
    <xf numFmtId="0" fontId="0" fillId="0" borderId="4" xfId="0" applyBorder="1" applyAlignment="1">
      <alignment horizontal="center"/>
    </xf>
    <xf numFmtId="0" fontId="0" fillId="0" borderId="3" xfId="0" applyBorder="1" applyAlignment="1">
      <alignment horizontal="center" vertical="center"/>
    </xf>
    <xf numFmtId="4" fontId="4" fillId="0" borderId="0" xfId="0" applyNumberFormat="1" applyFont="1" applyBorder="1" applyAlignment="1">
      <alignment horizontal="left" vertical="center"/>
    </xf>
    <xf numFmtId="0" fontId="4" fillId="0" borderId="4" xfId="0" applyFont="1" applyBorder="1" applyAlignment="1">
      <alignment horizontal="left" vertical="center"/>
    </xf>
    <xf numFmtId="0" fontId="4" fillId="0" borderId="0" xfId="0" applyFont="1" applyBorder="1" applyAlignment="1">
      <alignment horizontal="left" vertical="center"/>
    </xf>
    <xf numFmtId="0" fontId="0" fillId="0" borderId="0" xfId="0" applyBorder="1" applyAlignment="1">
      <alignment horizontal="center"/>
    </xf>
    <xf numFmtId="0" fontId="3" fillId="0" borderId="0" xfId="0" applyFont="1" applyFill="1" applyBorder="1" applyAlignment="1">
      <alignment vertical="center"/>
    </xf>
    <xf numFmtId="0" fontId="0" fillId="0" borderId="0" xfId="0" applyFill="1" applyBorder="1"/>
    <xf numFmtId="4" fontId="0" fillId="0" borderId="3" xfId="0" applyNumberFormat="1" applyBorder="1" applyAlignment="1">
      <alignment horizontal="center" vertical="center"/>
    </xf>
    <xf numFmtId="4" fontId="0" fillId="0" borderId="15" xfId="0" applyNumberFormat="1" applyBorder="1" applyAlignment="1">
      <alignment horizontal="center" vertical="center"/>
    </xf>
    <xf numFmtId="0" fontId="6" fillId="5" borderId="10" xfId="0" applyFont="1" applyFill="1" applyBorder="1" applyAlignment="1">
      <alignment horizontal="center"/>
    </xf>
    <xf numFmtId="0" fontId="3" fillId="3" borderId="20" xfId="0" applyFont="1" applyFill="1" applyBorder="1" applyAlignment="1">
      <alignment horizontal="center" vertical="center" wrapText="1"/>
    </xf>
    <xf numFmtId="0" fontId="3" fillId="3" borderId="21" xfId="0" applyFont="1" applyFill="1" applyBorder="1" applyAlignment="1">
      <alignment horizontal="center" vertical="center" wrapText="1"/>
    </xf>
    <xf numFmtId="4" fontId="3" fillId="3" borderId="22" xfId="0" applyNumberFormat="1" applyFont="1" applyFill="1" applyBorder="1" applyAlignment="1">
      <alignment horizontal="center" vertical="center" wrapText="1"/>
    </xf>
    <xf numFmtId="0" fontId="3" fillId="0" borderId="4" xfId="0" applyFont="1" applyFill="1" applyBorder="1" applyAlignment="1">
      <alignment horizontal="center" vertical="center" wrapText="1"/>
    </xf>
    <xf numFmtId="0" fontId="24" fillId="0" borderId="0" xfId="0" applyFont="1" applyFill="1" applyBorder="1" applyAlignment="1">
      <alignment horizontal="left" vertical="center" wrapText="1"/>
    </xf>
    <xf numFmtId="0" fontId="3" fillId="0" borderId="0" xfId="0" applyFont="1" applyFill="1" applyBorder="1" applyAlignment="1">
      <alignment horizontal="center" vertical="center" wrapText="1"/>
    </xf>
    <xf numFmtId="4" fontId="3" fillId="0" borderId="3" xfId="0" applyNumberFormat="1" applyFont="1" applyFill="1" applyBorder="1" applyAlignment="1">
      <alignment horizontal="center" vertical="center" wrapText="1"/>
    </xf>
    <xf numFmtId="0" fontId="0" fillId="0" borderId="0" xfId="0" applyBorder="1" applyAlignment="1">
      <alignment horizontal="left" vertical="center"/>
    </xf>
    <xf numFmtId="167" fontId="0" fillId="0" borderId="0" xfId="0" applyNumberFormat="1" applyBorder="1" applyAlignment="1">
      <alignment horizontal="center" vertical="center"/>
    </xf>
    <xf numFmtId="0" fontId="0" fillId="0" borderId="0" xfId="0" applyBorder="1" applyAlignment="1">
      <alignment horizontal="left"/>
    </xf>
    <xf numFmtId="0" fontId="6" fillId="0" borderId="0" xfId="0" applyFont="1" applyBorder="1" applyAlignment="1">
      <alignment horizontal="right"/>
    </xf>
    <xf numFmtId="4" fontId="6" fillId="0" borderId="3" xfId="0" applyNumberFormat="1" applyFont="1" applyBorder="1" applyAlignment="1">
      <alignment horizontal="center" vertical="center"/>
    </xf>
    <xf numFmtId="0" fontId="6" fillId="0" borderId="0" xfId="0" applyFont="1" applyBorder="1"/>
    <xf numFmtId="0" fontId="7" fillId="0" borderId="11" xfId="0" applyFont="1" applyBorder="1" applyAlignment="1">
      <alignment horizontal="right"/>
    </xf>
    <xf numFmtId="4" fontId="7" fillId="0" borderId="12" xfId="0" applyNumberFormat="1" applyFont="1" applyBorder="1" applyAlignment="1">
      <alignment horizontal="center" vertical="center"/>
    </xf>
    <xf numFmtId="4" fontId="0" fillId="0" borderId="0" xfId="0" applyNumberFormat="1" applyFill="1" applyBorder="1" applyAlignment="1">
      <alignment horizontal="center" vertical="center"/>
    </xf>
    <xf numFmtId="0" fontId="6" fillId="5" borderId="10" xfId="0" applyFont="1" applyFill="1" applyBorder="1" applyAlignment="1">
      <alignment horizontal="center" vertical="center"/>
    </xf>
    <xf numFmtId="4" fontId="0" fillId="0" borderId="0" xfId="0" applyNumberFormat="1" applyAlignment="1">
      <alignment horizontal="center" vertical="center"/>
    </xf>
    <xf numFmtId="0" fontId="0" fillId="0" borderId="0" xfId="0" applyBorder="1" applyAlignment="1">
      <alignment horizontal="left" vertical="center" wrapText="1"/>
    </xf>
    <xf numFmtId="1" fontId="25" fillId="0" borderId="0" xfId="1" applyNumberFormat="1" applyFont="1" applyFill="1" applyBorder="1" applyAlignment="1">
      <alignment horizontal="center" vertical="center" wrapText="1"/>
    </xf>
    <xf numFmtId="0" fontId="25" fillId="0" borderId="0" xfId="1" applyFont="1" applyFill="1" applyBorder="1" applyAlignment="1">
      <alignment horizontal="center" vertical="center" wrapText="1"/>
    </xf>
    <xf numFmtId="2" fontId="25" fillId="0" borderId="0" xfId="1" applyNumberFormat="1" applyFont="1" applyFill="1" applyBorder="1" applyAlignment="1">
      <alignment horizontal="center" vertical="center" wrapText="1"/>
    </xf>
    <xf numFmtId="2" fontId="25" fillId="0" borderId="0" xfId="1" applyNumberFormat="1" applyFont="1" applyFill="1" applyBorder="1" applyAlignment="1">
      <alignment horizontal="center" vertical="center"/>
    </xf>
    <xf numFmtId="0" fontId="25" fillId="0" borderId="0" xfId="1" applyFont="1" applyFill="1" applyBorder="1" applyAlignment="1">
      <alignment horizontal="center" vertical="center"/>
    </xf>
    <xf numFmtId="1" fontId="26" fillId="0" borderId="0" xfId="1" applyNumberFormat="1" applyFont="1" applyFill="1" applyBorder="1" applyAlignment="1">
      <alignment horizontal="center" vertical="center" wrapText="1"/>
    </xf>
    <xf numFmtId="0" fontId="26" fillId="0" borderId="0" xfId="1" applyFont="1" applyFill="1" applyBorder="1" applyAlignment="1">
      <alignment horizontal="left" vertical="center" wrapText="1"/>
    </xf>
    <xf numFmtId="0" fontId="26" fillId="0" borderId="0" xfId="1" applyFont="1" applyFill="1" applyBorder="1" applyAlignment="1">
      <alignment horizontal="center" vertical="center" wrapText="1"/>
    </xf>
    <xf numFmtId="2" fontId="26" fillId="0" borderId="0" xfId="1" applyNumberFormat="1" applyFont="1" applyFill="1" applyBorder="1" applyAlignment="1">
      <alignment horizontal="center" vertical="center" wrapText="1"/>
    </xf>
    <xf numFmtId="3" fontId="26" fillId="0" borderId="0" xfId="1" applyNumberFormat="1" applyFont="1" applyFill="1" applyBorder="1" applyAlignment="1">
      <alignment horizontal="center" vertical="center" wrapText="1"/>
    </xf>
    <xf numFmtId="3" fontId="25" fillId="0" borderId="0" xfId="1" applyNumberFormat="1" applyFont="1" applyFill="1" applyBorder="1" applyAlignment="1">
      <alignment horizontal="center" vertical="center" wrapText="1"/>
    </xf>
    <xf numFmtId="1" fontId="25" fillId="29" borderId="36" xfId="1" applyNumberFormat="1" applyFont="1" applyFill="1" applyBorder="1" applyAlignment="1">
      <alignment vertical="top" wrapText="1"/>
    </xf>
    <xf numFmtId="3" fontId="25" fillId="29" borderId="0" xfId="1" applyNumberFormat="1" applyFont="1" applyFill="1" applyBorder="1" applyAlignment="1">
      <alignment vertical="top" wrapText="1"/>
    </xf>
    <xf numFmtId="2" fontId="25" fillId="29" borderId="0" xfId="1" applyNumberFormat="1" applyFont="1" applyFill="1" applyBorder="1" applyAlignment="1">
      <alignment horizontal="center" vertical="top" wrapText="1"/>
    </xf>
    <xf numFmtId="0" fontId="4" fillId="0" borderId="4" xfId="0" applyFont="1" applyFill="1" applyBorder="1" applyAlignment="1">
      <alignment horizontal="center" vertical="center" wrapText="1"/>
    </xf>
    <xf numFmtId="0" fontId="4" fillId="0" borderId="0" xfId="0" applyFont="1" applyFill="1" applyBorder="1" applyAlignment="1">
      <alignment horizontal="left" vertical="center" wrapText="1"/>
    </xf>
    <xf numFmtId="0" fontId="4" fillId="0" borderId="0" xfId="0" applyFont="1" applyFill="1" applyBorder="1" applyAlignment="1">
      <alignment horizontal="center" vertical="center" wrapText="1"/>
    </xf>
    <xf numFmtId="4" fontId="4" fillId="0" borderId="3" xfId="0" applyNumberFormat="1" applyFont="1" applyFill="1" applyBorder="1" applyAlignment="1">
      <alignment horizontal="center" vertical="center" wrapText="1"/>
    </xf>
    <xf numFmtId="0" fontId="0" fillId="0" borderId="0" xfId="0" applyBorder="1" applyAlignment="1">
      <alignment horizontal="left" wrapText="1"/>
    </xf>
    <xf numFmtId="0" fontId="0" fillId="0" borderId="17" xfId="0" applyBorder="1"/>
    <xf numFmtId="0" fontId="27" fillId="30" borderId="0" xfId="0" applyFont="1" applyFill="1" applyBorder="1" applyAlignment="1">
      <alignment vertical="center"/>
    </xf>
    <xf numFmtId="0" fontId="29" fillId="0" borderId="2" xfId="0" applyFont="1" applyBorder="1" applyAlignment="1">
      <alignment horizontal="center" vertical="center"/>
    </xf>
    <xf numFmtId="4" fontId="29" fillId="0" borderId="0" xfId="0" applyNumberFormat="1" applyFont="1" applyBorder="1" applyAlignment="1">
      <alignment horizontal="left" vertical="center"/>
    </xf>
    <xf numFmtId="0" fontId="29" fillId="0" borderId="0" xfId="0" applyFont="1" applyBorder="1" applyAlignment="1">
      <alignment vertical="center"/>
    </xf>
    <xf numFmtId="0" fontId="29" fillId="0" borderId="0" xfId="0" applyFont="1" applyBorder="1" applyAlignment="1">
      <alignment horizontal="left" vertical="center" wrapText="1"/>
    </xf>
    <xf numFmtId="0" fontId="29" fillId="4" borderId="1" xfId="0" applyFont="1" applyFill="1" applyBorder="1" applyAlignment="1">
      <alignment horizontal="left" vertical="center"/>
    </xf>
    <xf numFmtId="165" fontId="28" fillId="4" borderId="1" xfId="0" applyNumberFormat="1" applyFont="1" applyFill="1" applyBorder="1" applyAlignment="1">
      <alignment horizontal="center" vertical="center"/>
    </xf>
    <xf numFmtId="4" fontId="29" fillId="4" borderId="1" xfId="0" applyNumberFormat="1" applyFont="1" applyFill="1" applyBorder="1" applyAlignment="1">
      <alignment horizontal="left" vertical="center"/>
    </xf>
    <xf numFmtId="0" fontId="29" fillId="0" borderId="1" xfId="0" applyFont="1" applyBorder="1" applyAlignment="1">
      <alignment horizontal="center" vertical="center"/>
    </xf>
    <xf numFmtId="165" fontId="29" fillId="0" borderId="1" xfId="0" applyNumberFormat="1" applyFont="1" applyBorder="1" applyAlignment="1">
      <alignment horizontal="center" vertical="center"/>
    </xf>
    <xf numFmtId="166" fontId="29" fillId="0" borderId="1" xfId="0" applyNumberFormat="1" applyFont="1" applyBorder="1" applyAlignment="1">
      <alignment horizontal="center" vertical="center"/>
    </xf>
    <xf numFmtId="0" fontId="31" fillId="0" borderId="1" xfId="0" applyFont="1" applyBorder="1" applyAlignment="1">
      <alignment horizontal="left" vertical="center" wrapText="1"/>
    </xf>
    <xf numFmtId="0" fontId="31" fillId="0" borderId="1" xfId="0" applyFont="1" applyBorder="1" applyAlignment="1">
      <alignment horizontal="center" vertical="center"/>
    </xf>
    <xf numFmtId="165" fontId="31" fillId="0" borderId="1" xfId="0" applyNumberFormat="1" applyFont="1" applyBorder="1" applyAlignment="1">
      <alignment horizontal="center" vertical="center"/>
    </xf>
    <xf numFmtId="4" fontId="31" fillId="0" borderId="1" xfId="0" applyNumberFormat="1" applyFont="1" applyBorder="1" applyAlignment="1">
      <alignment horizontal="center" vertical="center"/>
    </xf>
    <xf numFmtId="166" fontId="31" fillId="0" borderId="1" xfId="0" applyNumberFormat="1" applyFont="1" applyBorder="1" applyAlignment="1">
      <alignment horizontal="center" vertical="center"/>
    </xf>
    <xf numFmtId="0" fontId="29" fillId="0" borderId="0" xfId="0" applyFont="1" applyBorder="1"/>
    <xf numFmtId="0" fontId="29" fillId="4" borderId="1" xfId="0" applyFont="1" applyFill="1" applyBorder="1"/>
    <xf numFmtId="4" fontId="29" fillId="4" borderId="1" xfId="0" applyNumberFormat="1" applyFont="1" applyFill="1" applyBorder="1"/>
    <xf numFmtId="166" fontId="29" fillId="4" borderId="1" xfId="0" applyNumberFormat="1" applyFont="1" applyFill="1" applyBorder="1"/>
    <xf numFmtId="0" fontId="29" fillId="0" borderId="1" xfId="0" applyFont="1" applyBorder="1"/>
    <xf numFmtId="4" fontId="29" fillId="0" borderId="1" xfId="0" applyNumberFormat="1" applyFont="1" applyBorder="1"/>
    <xf numFmtId="165" fontId="28" fillId="0" borderId="1" xfId="0" applyNumberFormat="1" applyFont="1" applyBorder="1" applyAlignment="1">
      <alignment horizontal="center" vertical="center"/>
    </xf>
    <xf numFmtId="165" fontId="29" fillId="0" borderId="1" xfId="0" applyNumberFormat="1" applyFont="1" applyBorder="1" applyAlignment="1">
      <alignment horizontal="center"/>
    </xf>
    <xf numFmtId="0" fontId="31" fillId="0" borderId="1" xfId="0" applyFont="1" applyFill="1" applyBorder="1"/>
    <xf numFmtId="165" fontId="32" fillId="0" borderId="1" xfId="0" applyNumberFormat="1" applyFont="1" applyFill="1" applyBorder="1" applyAlignment="1">
      <alignment horizontal="center" vertical="center"/>
    </xf>
    <xf numFmtId="4" fontId="31" fillId="0" borderId="1" xfId="0" applyNumberFormat="1" applyFont="1" applyFill="1" applyBorder="1"/>
    <xf numFmtId="166" fontId="31" fillId="0" borderId="1" xfId="0" applyNumberFormat="1" applyFont="1" applyFill="1" applyBorder="1"/>
    <xf numFmtId="0" fontId="32" fillId="0" borderId="1" xfId="0" applyFont="1" applyBorder="1" applyAlignment="1">
      <alignment horizontal="center" vertical="center"/>
    </xf>
    <xf numFmtId="165" fontId="32" fillId="0" borderId="1" xfId="0" applyNumberFormat="1" applyFont="1" applyBorder="1" applyAlignment="1">
      <alignment horizontal="center" vertical="center"/>
    </xf>
    <xf numFmtId="4" fontId="32" fillId="0" borderId="1" xfId="0" applyNumberFormat="1" applyFont="1" applyBorder="1" applyAlignment="1">
      <alignment horizontal="center" vertical="center"/>
    </xf>
    <xf numFmtId="166" fontId="32" fillId="0" borderId="1" xfId="0" applyNumberFormat="1" applyFont="1" applyBorder="1" applyAlignment="1">
      <alignment horizontal="center" vertical="center"/>
    </xf>
    <xf numFmtId="2" fontId="29" fillId="0" borderId="1" xfId="0" applyNumberFormat="1" applyFont="1" applyBorder="1" applyAlignment="1">
      <alignment horizontal="center" vertical="center"/>
    </xf>
    <xf numFmtId="0" fontId="33" fillId="0" borderId="3" xfId="0" applyFont="1" applyBorder="1"/>
    <xf numFmtId="0" fontId="33" fillId="0" borderId="25" xfId="0" applyFont="1" applyBorder="1"/>
    <xf numFmtId="0" fontId="33" fillId="0" borderId="25" xfId="0" applyFont="1" applyBorder="1" applyAlignment="1">
      <alignment horizontal="center"/>
    </xf>
    <xf numFmtId="0" fontId="33" fillId="0" borderId="0" xfId="0" applyFont="1" applyBorder="1" applyAlignment="1">
      <alignment horizontal="center"/>
    </xf>
    <xf numFmtId="0" fontId="33" fillId="0" borderId="4" xfId="0" applyFont="1" applyBorder="1" applyAlignment="1">
      <alignment horizontal="center" vertical="center"/>
    </xf>
    <xf numFmtId="0" fontId="33" fillId="0" borderId="25" xfId="0" applyFont="1" applyBorder="1" applyAlignment="1">
      <alignment horizontal="center" vertical="center"/>
    </xf>
    <xf numFmtId="0" fontId="0" fillId="0" borderId="18" xfId="0" applyBorder="1" applyAlignment="1">
      <alignment horizontal="center"/>
    </xf>
    <xf numFmtId="0" fontId="0" fillId="0" borderId="25" xfId="0" applyBorder="1" applyAlignment="1">
      <alignment horizontal="center" vertical="center"/>
    </xf>
    <xf numFmtId="0" fontId="33" fillId="0" borderId="10" xfId="0" applyFont="1" applyFill="1" applyBorder="1" applyAlignment="1">
      <alignment horizontal="center" vertical="center"/>
    </xf>
    <xf numFmtId="0" fontId="33" fillId="0" borderId="25" xfId="0" applyFont="1" applyFill="1" applyBorder="1" applyAlignment="1">
      <alignment horizontal="center" vertical="center"/>
    </xf>
    <xf numFmtId="0" fontId="0" fillId="0" borderId="10" xfId="0" applyFill="1" applyBorder="1" applyAlignment="1">
      <alignment horizontal="center" vertical="center"/>
    </xf>
    <xf numFmtId="0" fontId="0" fillId="0" borderId="12" xfId="0" applyFill="1" applyBorder="1" applyAlignment="1">
      <alignment horizontal="center" vertical="center"/>
    </xf>
    <xf numFmtId="0" fontId="0" fillId="0" borderId="23" xfId="0" applyBorder="1" applyAlignment="1">
      <alignment horizontal="center" vertical="center"/>
    </xf>
    <xf numFmtId="0" fontId="33" fillId="0" borderId="0" xfId="0" applyFont="1" applyFill="1" applyAlignment="1">
      <alignment horizontal="center" vertical="center"/>
    </xf>
    <xf numFmtId="2" fontId="33" fillId="0" borderId="0" xfId="0" applyNumberFormat="1" applyFont="1" applyFill="1" applyAlignment="1">
      <alignment horizontal="center" vertical="center"/>
    </xf>
    <xf numFmtId="0" fontId="33" fillId="0" borderId="0" xfId="0" applyFont="1" applyBorder="1" applyAlignment="1">
      <alignment horizontal="center" vertical="center"/>
    </xf>
    <xf numFmtId="0" fontId="33" fillId="0" borderId="0" xfId="0" applyFont="1" applyAlignment="1">
      <alignment horizontal="center" vertical="center"/>
    </xf>
    <xf numFmtId="0" fontId="33" fillId="0" borderId="23" xfId="0" applyFont="1" applyBorder="1" applyAlignment="1">
      <alignment horizontal="center" vertical="center"/>
    </xf>
    <xf numFmtId="2" fontId="33" fillId="0" borderId="0" xfId="0" applyNumberFormat="1" applyFont="1" applyFill="1" applyBorder="1" applyAlignment="1">
      <alignment horizontal="center" vertical="center"/>
    </xf>
    <xf numFmtId="2" fontId="33" fillId="0" borderId="3" xfId="0" applyNumberFormat="1" applyFont="1" applyFill="1" applyBorder="1" applyAlignment="1">
      <alignment horizontal="center" vertical="center"/>
    </xf>
    <xf numFmtId="0" fontId="0" fillId="0" borderId="18"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0" xfId="0" applyAlignment="1">
      <alignment horizontal="center" vertical="center"/>
    </xf>
    <xf numFmtId="0" fontId="0" fillId="0" borderId="11" xfId="0" applyBorder="1" applyAlignment="1">
      <alignment horizontal="center"/>
    </xf>
    <xf numFmtId="0" fontId="0" fillId="0" borderId="26" xfId="0" applyFill="1" applyBorder="1" applyAlignment="1">
      <alignment horizontal="center" vertical="center"/>
    </xf>
    <xf numFmtId="0" fontId="0" fillId="0" borderId="10" xfId="0" applyBorder="1" applyAlignment="1">
      <alignment horizontal="center"/>
    </xf>
    <xf numFmtId="0" fontId="0" fillId="0" borderId="24" xfId="0" applyBorder="1" applyAlignment="1">
      <alignment horizontal="center" vertical="center"/>
    </xf>
    <xf numFmtId="0" fontId="0" fillId="0" borderId="10" xfId="0" applyBorder="1" applyAlignment="1">
      <alignment horizontal="center" vertical="center"/>
    </xf>
    <xf numFmtId="0" fontId="0" fillId="0" borderId="26" xfId="0" applyBorder="1" applyAlignment="1">
      <alignment horizontal="center" vertical="center"/>
    </xf>
    <xf numFmtId="0" fontId="33" fillId="0" borderId="3" xfId="0" applyFont="1" applyBorder="1" applyAlignment="1">
      <alignment horizontal="center" vertical="center"/>
    </xf>
    <xf numFmtId="2" fontId="33" fillId="0" borderId="0" xfId="0" applyNumberFormat="1" applyFont="1" applyBorder="1" applyAlignment="1">
      <alignment horizontal="center" vertical="center"/>
    </xf>
    <xf numFmtId="0" fontId="0" fillId="0" borderId="12" xfId="0" applyBorder="1" applyAlignment="1">
      <alignment horizontal="center" vertical="center"/>
    </xf>
    <xf numFmtId="2" fontId="0" fillId="0" borderId="3" xfId="0" applyNumberFormat="1" applyBorder="1" applyAlignment="1">
      <alignment horizontal="center" vertical="center"/>
    </xf>
    <xf numFmtId="0" fontId="0" fillId="0" borderId="15" xfId="0" applyBorder="1" applyAlignment="1">
      <alignment horizontal="center" vertical="center"/>
    </xf>
    <xf numFmtId="0" fontId="0" fillId="0" borderId="18" xfId="0" applyBorder="1"/>
    <xf numFmtId="0" fontId="33" fillId="0" borderId="3" xfId="0" applyFont="1" applyFill="1" applyBorder="1" applyAlignment="1">
      <alignment horizontal="center" vertical="center"/>
    </xf>
    <xf numFmtId="0" fontId="0" fillId="0" borderId="13" xfId="0" applyBorder="1" applyAlignment="1">
      <alignment horizontal="center" vertical="center"/>
    </xf>
    <xf numFmtId="0" fontId="0" fillId="0" borderId="14" xfId="0" applyBorder="1" applyAlignment="1">
      <alignment horizontal="center" vertical="center"/>
    </xf>
    <xf numFmtId="2" fontId="0" fillId="0" borderId="25" xfId="0" applyNumberFormat="1" applyBorder="1" applyAlignment="1">
      <alignment horizontal="center" vertical="center"/>
    </xf>
    <xf numFmtId="0" fontId="0" fillId="0" borderId="11" xfId="0" applyBorder="1" applyAlignment="1">
      <alignment horizontal="center" vertic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2" fontId="0" fillId="0" borderId="4" xfId="0" applyNumberFormat="1" applyBorder="1" applyAlignment="1">
      <alignment horizontal="center" vertical="center"/>
    </xf>
    <xf numFmtId="0" fontId="0" fillId="0" borderId="4" xfId="0" applyFill="1" applyBorder="1" applyAlignment="1">
      <alignment horizontal="center" vertical="center"/>
    </xf>
    <xf numFmtId="2" fontId="33" fillId="0" borderId="3" xfId="0" applyNumberFormat="1" applyFont="1"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vertical="center"/>
    </xf>
    <xf numFmtId="0" fontId="0" fillId="0" borderId="13" xfId="0" applyFill="1" applyBorder="1" applyAlignment="1">
      <alignment horizontal="center" vertical="center"/>
    </xf>
    <xf numFmtId="0" fontId="34" fillId="0" borderId="24" xfId="0" applyFont="1" applyBorder="1" applyAlignment="1">
      <alignment horizontal="right"/>
    </xf>
    <xf numFmtId="0" fontId="0" fillId="0" borderId="24" xfId="0" applyBorder="1"/>
    <xf numFmtId="0" fontId="0" fillId="30" borderId="0" xfId="0" applyFill="1" applyAlignment="1">
      <alignment horizontal="center" vertical="center"/>
    </xf>
    <xf numFmtId="0" fontId="33" fillId="0" borderId="0" xfId="0" applyFont="1" applyFill="1" applyBorder="1" applyAlignment="1">
      <alignment horizontal="center" vertical="center"/>
    </xf>
    <xf numFmtId="0" fontId="33" fillId="0" borderId="0" xfId="0" applyFont="1"/>
    <xf numFmtId="2" fontId="0" fillId="0" borderId="25" xfId="0" applyNumberFormat="1" applyFill="1" applyBorder="1" applyAlignment="1">
      <alignment horizontal="center" vertical="center"/>
    </xf>
    <xf numFmtId="0" fontId="0" fillId="0" borderId="0" xfId="0" applyFill="1" applyBorder="1" applyAlignment="1">
      <alignment horizontal="center" vertical="center"/>
    </xf>
    <xf numFmtId="2" fontId="0" fillId="0" borderId="25" xfId="0" applyNumberFormat="1" applyBorder="1"/>
    <xf numFmtId="0" fontId="33" fillId="0" borderId="13" xfId="0" applyFont="1" applyBorder="1" applyAlignment="1">
      <alignment horizontal="center" vertical="center"/>
    </xf>
    <xf numFmtId="0" fontId="33" fillId="0" borderId="14" xfId="0" applyFont="1" applyBorder="1" applyAlignment="1">
      <alignment horizontal="center" vertical="center"/>
    </xf>
    <xf numFmtId="0" fontId="33" fillId="0" borderId="15" xfId="0" applyFont="1" applyBorder="1" applyAlignment="1">
      <alignment horizontal="center" vertical="center"/>
    </xf>
    <xf numFmtId="0" fontId="33" fillId="0" borderId="14" xfId="0" applyFont="1" applyBorder="1"/>
    <xf numFmtId="0" fontId="33" fillId="0" borderId="15" xfId="0" applyFont="1" applyBorder="1"/>
    <xf numFmtId="0" fontId="33" fillId="0" borderId="24" xfId="0" applyFont="1" applyBorder="1"/>
    <xf numFmtId="2" fontId="0" fillId="0" borderId="24" xfId="0" applyNumberFormat="1" applyBorder="1"/>
    <xf numFmtId="2" fontId="33" fillId="0" borderId="12" xfId="0" applyNumberFormat="1" applyFont="1" applyFill="1" applyBorder="1" applyAlignment="1">
      <alignment horizontal="center" vertical="center"/>
    </xf>
    <xf numFmtId="2" fontId="0" fillId="0" borderId="0" xfId="0" applyNumberFormat="1"/>
    <xf numFmtId="0" fontId="33" fillId="0" borderId="3" xfId="0" applyFont="1" applyBorder="1" applyAlignment="1">
      <alignment horizontal="center" vertical="center"/>
    </xf>
    <xf numFmtId="0" fontId="33" fillId="0" borderId="0" xfId="0" applyFont="1" applyFill="1" applyAlignment="1">
      <alignment horizontal="center" vertical="center"/>
    </xf>
    <xf numFmtId="2" fontId="33" fillId="0" borderId="0" xfId="0" applyNumberFormat="1" applyFont="1" applyFill="1" applyAlignment="1">
      <alignment horizontal="center" vertical="center"/>
    </xf>
    <xf numFmtId="2" fontId="33" fillId="0" borderId="25" xfId="0" applyNumberFormat="1" applyFont="1" applyBorder="1" applyAlignment="1">
      <alignment horizontal="center" vertical="center"/>
    </xf>
    <xf numFmtId="0" fontId="33" fillId="31" borderId="10" xfId="0" applyFont="1" applyFill="1" applyBorder="1" applyAlignment="1">
      <alignment horizontal="center" vertical="center"/>
    </xf>
    <xf numFmtId="0" fontId="33" fillId="31" borderId="18" xfId="0" applyFont="1" applyFill="1" applyBorder="1" applyAlignment="1">
      <alignment horizontal="center" vertical="center"/>
    </xf>
    <xf numFmtId="0" fontId="33" fillId="31" borderId="3" xfId="0" applyFont="1" applyFill="1" applyBorder="1" applyAlignment="1">
      <alignment horizontal="center" vertical="center"/>
    </xf>
    <xf numFmtId="0" fontId="33" fillId="31" borderId="0" xfId="0" applyFont="1" applyFill="1"/>
    <xf numFmtId="0" fontId="0" fillId="31" borderId="0" xfId="0" applyFill="1"/>
    <xf numFmtId="0" fontId="33" fillId="31" borderId="12" xfId="0" applyFont="1" applyFill="1" applyBorder="1" applyAlignment="1">
      <alignment horizontal="center" vertical="center"/>
    </xf>
    <xf numFmtId="0" fontId="33" fillId="31" borderId="25" xfId="0" applyFont="1" applyFill="1" applyBorder="1" applyAlignment="1">
      <alignment horizontal="center" vertical="center"/>
    </xf>
    <xf numFmtId="0" fontId="33" fillId="31" borderId="12" xfId="0" applyFont="1" applyFill="1" applyBorder="1" applyAlignment="1">
      <alignment horizontal="center" vertical="center" wrapText="1"/>
    </xf>
    <xf numFmtId="0" fontId="33" fillId="31" borderId="26" xfId="0" applyFont="1" applyFill="1" applyBorder="1" applyAlignment="1">
      <alignment horizontal="center" vertical="center"/>
    </xf>
    <xf numFmtId="0" fontId="33" fillId="31" borderId="10" xfId="0" applyFont="1" applyFill="1" applyBorder="1" applyAlignment="1">
      <alignment horizontal="center" vertical="center" wrapText="1"/>
    </xf>
    <xf numFmtId="0" fontId="33" fillId="31" borderId="15" xfId="0" applyFont="1" applyFill="1" applyBorder="1" applyAlignment="1">
      <alignment horizontal="center" vertical="center" wrapText="1"/>
    </xf>
    <xf numFmtId="0" fontId="33" fillId="31" borderId="15" xfId="0" applyFont="1" applyFill="1" applyBorder="1" applyAlignment="1">
      <alignment horizontal="center" vertical="center"/>
    </xf>
    <xf numFmtId="0" fontId="33" fillId="31" borderId="24" xfId="0" applyFont="1" applyFill="1" applyBorder="1" applyAlignment="1">
      <alignment horizontal="center" vertical="center" wrapText="1"/>
    </xf>
    <xf numFmtId="0" fontId="0" fillId="31" borderId="24" xfId="0" applyFill="1" applyBorder="1" applyAlignment="1">
      <alignment horizontal="center" vertical="center" wrapText="1"/>
    </xf>
    <xf numFmtId="0" fontId="0" fillId="31" borderId="3" xfId="0" applyFill="1" applyBorder="1" applyAlignment="1">
      <alignment horizontal="center" vertical="center"/>
    </xf>
    <xf numFmtId="0" fontId="0" fillId="31" borderId="15" xfId="0" applyFill="1" applyBorder="1" applyAlignment="1">
      <alignment horizontal="center" vertical="center"/>
    </xf>
    <xf numFmtId="0" fontId="0" fillId="31" borderId="24" xfId="0" applyFill="1" applyBorder="1" applyAlignment="1">
      <alignment horizontal="center" vertical="center"/>
    </xf>
    <xf numFmtId="0" fontId="0" fillId="31" borderId="10" xfId="0" applyFill="1" applyBorder="1" applyAlignment="1">
      <alignment horizontal="center" vertical="center" wrapText="1"/>
    </xf>
    <xf numFmtId="0" fontId="0" fillId="31" borderId="25" xfId="0" applyFill="1" applyBorder="1" applyAlignment="1">
      <alignment horizontal="center" vertical="center"/>
    </xf>
    <xf numFmtId="0" fontId="0" fillId="31" borderId="10" xfId="0" applyFill="1" applyBorder="1" applyAlignment="1">
      <alignment horizontal="center" vertical="center"/>
    </xf>
    <xf numFmtId="0" fontId="0" fillId="31" borderId="12" xfId="0" applyFill="1" applyBorder="1" applyAlignment="1">
      <alignment horizontal="center" vertical="center"/>
    </xf>
    <xf numFmtId="0" fontId="0" fillId="31" borderId="12" xfId="0" applyFill="1" applyBorder="1" applyAlignment="1">
      <alignment horizontal="center" vertical="center" wrapText="1"/>
    </xf>
    <xf numFmtId="0" fontId="0" fillId="31" borderId="23" xfId="0" applyFill="1" applyBorder="1" applyAlignment="1">
      <alignment horizontal="center" vertical="center" wrapText="1"/>
    </xf>
    <xf numFmtId="0" fontId="0" fillId="31" borderId="0" xfId="0" applyFill="1" applyBorder="1" applyAlignment="1">
      <alignment horizontal="center" vertical="center" wrapText="1"/>
    </xf>
    <xf numFmtId="0" fontId="0" fillId="31" borderId="23" xfId="0" applyFill="1" applyBorder="1" applyAlignment="1">
      <alignment horizontal="center" vertical="center"/>
    </xf>
    <xf numFmtId="0" fontId="33" fillId="31" borderId="4" xfId="0" applyFont="1" applyFill="1" applyBorder="1" applyAlignment="1">
      <alignment horizontal="center" vertical="center"/>
    </xf>
    <xf numFmtId="0" fontId="33" fillId="31" borderId="0" xfId="0" applyFont="1" applyFill="1" applyAlignment="1">
      <alignment horizontal="center" vertical="center"/>
    </xf>
    <xf numFmtId="0" fontId="29" fillId="0" borderId="0" xfId="0" applyFont="1" applyBorder="1" applyAlignment="1">
      <alignment horizontal="left" vertical="center"/>
    </xf>
    <xf numFmtId="0" fontId="29" fillId="0" borderId="0" xfId="0" applyFont="1" applyBorder="1" applyAlignment="1">
      <alignment horizontal="right" vertical="center"/>
    </xf>
    <xf numFmtId="4" fontId="28" fillId="2" borderId="1" xfId="0" applyNumberFormat="1" applyFont="1" applyFill="1" applyBorder="1" applyAlignment="1">
      <alignment horizontal="center" vertical="center"/>
    </xf>
    <xf numFmtId="0" fontId="38" fillId="0" borderId="0" xfId="0" applyFont="1"/>
    <xf numFmtId="0" fontId="38" fillId="0" borderId="0" xfId="0" applyFont="1" applyBorder="1"/>
    <xf numFmtId="0" fontId="38" fillId="0" borderId="0" xfId="0" applyFont="1" applyFill="1" applyBorder="1" applyAlignment="1">
      <alignment horizontal="left" vertical="center"/>
    </xf>
    <xf numFmtId="0" fontId="38" fillId="0" borderId="0" xfId="0" applyFont="1" applyBorder="1" applyAlignment="1">
      <alignment horizontal="center" vertical="center"/>
    </xf>
    <xf numFmtId="0" fontId="38" fillId="0" borderId="0" xfId="0" applyFont="1" applyFill="1"/>
    <xf numFmtId="0" fontId="39" fillId="0" borderId="0" xfId="0" applyFont="1" applyFill="1"/>
    <xf numFmtId="0" fontId="40" fillId="0" borderId="0" xfId="0" applyFont="1"/>
    <xf numFmtId="0" fontId="41" fillId="0" borderId="0" xfId="0" applyFont="1"/>
    <xf numFmtId="0" fontId="39" fillId="0" borderId="0" xfId="0" applyFont="1"/>
    <xf numFmtId="165" fontId="38" fillId="0" borderId="0" xfId="0" applyNumberFormat="1" applyFont="1" applyAlignment="1">
      <alignment horizontal="center"/>
    </xf>
    <xf numFmtId="4" fontId="38" fillId="0" borderId="0" xfId="0" applyNumberFormat="1" applyFont="1"/>
    <xf numFmtId="0" fontId="38" fillId="0" borderId="0" xfId="0" applyFont="1" applyAlignment="1">
      <alignment horizontal="center"/>
    </xf>
    <xf numFmtId="4" fontId="29" fillId="0" borderId="0" xfId="0" applyNumberFormat="1" applyFont="1" applyBorder="1" applyAlignment="1">
      <alignment horizontal="center" vertical="center"/>
    </xf>
    <xf numFmtId="10" fontId="29" fillId="0" borderId="1" xfId="0" applyNumberFormat="1" applyFont="1" applyBorder="1" applyAlignment="1">
      <alignment horizontal="center" vertical="center"/>
    </xf>
    <xf numFmtId="14" fontId="29" fillId="0" borderId="38" xfId="0" applyNumberFormat="1" applyFont="1" applyBorder="1" applyAlignment="1">
      <alignment horizontal="left" vertical="center"/>
    </xf>
    <xf numFmtId="0" fontId="29" fillId="0" borderId="0" xfId="0" applyFont="1"/>
    <xf numFmtId="0" fontId="29" fillId="0" borderId="0" xfId="0" applyFont="1" applyAlignment="1">
      <alignment horizontal="center"/>
    </xf>
    <xf numFmtId="0" fontId="29" fillId="0" borderId="2" xfId="0" applyFont="1" applyBorder="1"/>
    <xf numFmtId="0" fontId="29" fillId="0" borderId="35" xfId="0" applyFont="1" applyBorder="1"/>
    <xf numFmtId="0" fontId="29" fillId="0" borderId="39" xfId="0" applyFont="1" applyBorder="1" applyAlignment="1">
      <alignment horizontal="left" vertical="center"/>
    </xf>
    <xf numFmtId="0" fontId="29" fillId="0" borderId="38" xfId="0" applyFont="1" applyBorder="1"/>
    <xf numFmtId="0" fontId="29" fillId="0" borderId="35" xfId="0" applyFont="1" applyBorder="1" applyAlignment="1">
      <alignment horizontal="left" vertical="center"/>
    </xf>
    <xf numFmtId="0" fontId="29" fillId="0" borderId="35" xfId="0" applyFont="1" applyBorder="1" applyAlignment="1">
      <alignment horizontal="center" vertical="center"/>
    </xf>
    <xf numFmtId="0" fontId="29" fillId="0" borderId="35" xfId="0" applyFont="1" applyBorder="1" applyAlignment="1">
      <alignment horizontal="center" vertical="center" wrapText="1"/>
    </xf>
    <xf numFmtId="0" fontId="29" fillId="0" borderId="37" xfId="0" applyFont="1" applyBorder="1" applyAlignment="1">
      <alignment horizontal="center" vertical="center"/>
    </xf>
    <xf numFmtId="10" fontId="29" fillId="0" borderId="38" xfId="0" applyNumberFormat="1" applyFont="1" applyBorder="1" applyAlignment="1">
      <alignment horizontal="left" vertical="center"/>
    </xf>
    <xf numFmtId="4" fontId="28" fillId="5" borderId="1" xfId="0" applyNumberFormat="1" applyFont="1" applyFill="1" applyBorder="1" applyAlignment="1">
      <alignment vertical="center"/>
    </xf>
    <xf numFmtId="0" fontId="28" fillId="0" borderId="1" xfId="0" applyNumberFormat="1" applyFont="1" applyBorder="1" applyAlignment="1">
      <alignment horizontal="center" vertical="center"/>
    </xf>
    <xf numFmtId="10" fontId="28" fillId="4" borderId="1" xfId="61" applyNumberFormat="1" applyFont="1" applyFill="1" applyBorder="1" applyAlignment="1">
      <alignment horizontal="center" vertical="center"/>
    </xf>
    <xf numFmtId="10" fontId="29" fillId="32" borderId="1" xfId="0" applyNumberFormat="1" applyFont="1" applyFill="1" applyBorder="1" applyAlignment="1">
      <alignment horizontal="center" vertical="center"/>
    </xf>
    <xf numFmtId="0" fontId="43" fillId="3" borderId="1" xfId="2" applyFont="1" applyFill="1" applyBorder="1" applyAlignment="1">
      <alignment horizontal="center" vertical="center"/>
    </xf>
    <xf numFmtId="0" fontId="36" fillId="0" borderId="5" xfId="2" applyFont="1" applyBorder="1" applyAlignment="1">
      <alignment horizontal="center" vertical="center"/>
    </xf>
    <xf numFmtId="173" fontId="29" fillId="0" borderId="0" xfId="0" applyNumberFormat="1" applyFont="1"/>
    <xf numFmtId="0" fontId="29" fillId="0" borderId="36" xfId="0" applyFont="1" applyBorder="1"/>
    <xf numFmtId="0" fontId="29" fillId="0" borderId="36" xfId="3" applyFont="1" applyBorder="1"/>
    <xf numFmtId="0" fontId="29" fillId="0" borderId="0" xfId="3" applyFont="1" applyBorder="1"/>
    <xf numFmtId="0" fontId="29" fillId="0" borderId="36" xfId="3" applyFont="1" applyFill="1" applyBorder="1"/>
    <xf numFmtId="0" fontId="29" fillId="0" borderId="39" xfId="0" applyFont="1" applyBorder="1"/>
    <xf numFmtId="0" fontId="29" fillId="0" borderId="37" xfId="0" applyFont="1" applyBorder="1"/>
    <xf numFmtId="0" fontId="36" fillId="0" borderId="0" xfId="0" applyFont="1" applyAlignment="1">
      <alignment vertical="center"/>
    </xf>
    <xf numFmtId="4" fontId="37" fillId="33" borderId="1" xfId="0" applyNumberFormat="1" applyFont="1" applyFill="1" applyBorder="1" applyAlignment="1">
      <alignment horizontal="center" vertical="center" wrapText="1"/>
    </xf>
    <xf numFmtId="4" fontId="37" fillId="33" borderId="1" xfId="0" applyNumberFormat="1" applyFont="1" applyFill="1" applyBorder="1" applyAlignment="1">
      <alignment horizontal="right" vertical="center" wrapText="1"/>
    </xf>
    <xf numFmtId="4" fontId="36" fillId="0" borderId="1" xfId="0" applyNumberFormat="1" applyFont="1" applyBorder="1" applyAlignment="1">
      <alignment horizontal="center" vertical="center" wrapText="1"/>
    </xf>
    <xf numFmtId="4" fontId="37" fillId="0" borderId="1" xfId="0" applyNumberFormat="1" applyFont="1" applyBorder="1" applyAlignment="1">
      <alignment horizontal="right" vertical="center" wrapText="1"/>
    </xf>
    <xf numFmtId="4" fontId="36" fillId="0" borderId="0" xfId="0" applyNumberFormat="1" applyFont="1" applyAlignment="1">
      <alignment vertical="center"/>
    </xf>
    <xf numFmtId="0" fontId="29" fillId="0" borderId="1" xfId="0" applyFont="1" applyBorder="1" applyAlignment="1">
      <alignment horizontal="center"/>
    </xf>
    <xf numFmtId="10" fontId="29" fillId="0" borderId="1" xfId="61" applyNumberFormat="1" applyFont="1" applyBorder="1" applyAlignment="1">
      <alignment horizontal="center" vertical="center"/>
    </xf>
    <xf numFmtId="0" fontId="33" fillId="31" borderId="3" xfId="0" applyFont="1" applyFill="1" applyBorder="1" applyAlignment="1">
      <alignment horizontal="center" vertical="center"/>
    </xf>
    <xf numFmtId="2" fontId="33" fillId="0" borderId="0" xfId="0" applyNumberFormat="1" applyFont="1" applyFill="1" applyAlignment="1">
      <alignment horizontal="center" vertical="center"/>
    </xf>
    <xf numFmtId="2" fontId="33" fillId="0" borderId="25" xfId="0" applyNumberFormat="1" applyFont="1" applyBorder="1" applyAlignment="1">
      <alignment horizontal="center" vertical="center"/>
    </xf>
    <xf numFmtId="0" fontId="33" fillId="0" borderId="25" xfId="0" applyFont="1" applyBorder="1" applyAlignment="1">
      <alignment horizontal="center" vertical="center"/>
    </xf>
    <xf numFmtId="0" fontId="33" fillId="0" borderId="3" xfId="0" applyFont="1" applyFill="1" applyBorder="1" applyAlignment="1">
      <alignment horizontal="center" vertical="center"/>
    </xf>
    <xf numFmtId="0" fontId="33" fillId="0" borderId="0" xfId="0" applyFont="1" applyFill="1" applyAlignment="1">
      <alignment horizontal="center" vertical="center"/>
    </xf>
    <xf numFmtId="0" fontId="0" fillId="0" borderId="11" xfId="0" applyBorder="1" applyAlignment="1">
      <alignment horizont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26" xfId="0" applyBorder="1" applyAlignment="1">
      <alignment horizontal="center" vertical="center"/>
    </xf>
    <xf numFmtId="0" fontId="0" fillId="0" borderId="12" xfId="0" applyBorder="1" applyAlignment="1">
      <alignment horizontal="center" vertical="center"/>
    </xf>
    <xf numFmtId="0" fontId="33" fillId="0" borderId="0" xfId="0" applyFont="1" applyBorder="1" applyAlignment="1">
      <alignment horizont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vertical="center"/>
    </xf>
    <xf numFmtId="2" fontId="33" fillId="0" borderId="0" xfId="0" applyNumberFormat="1" applyFont="1" applyFill="1" applyBorder="1" applyAlignment="1">
      <alignment horizontal="center" vertical="center"/>
    </xf>
    <xf numFmtId="0" fontId="0" fillId="0" borderId="15" xfId="0" applyBorder="1" applyAlignment="1">
      <alignment horizontal="center" vertical="center"/>
    </xf>
    <xf numFmtId="2" fontId="33" fillId="0" borderId="25" xfId="0" applyNumberFormat="1" applyFont="1" applyBorder="1" applyAlignment="1">
      <alignment horizontal="center" vertical="center"/>
    </xf>
    <xf numFmtId="2" fontId="33" fillId="0" borderId="0" xfId="0" applyNumberFormat="1" applyFont="1" applyFill="1" applyAlignment="1">
      <alignment horizontal="center" vertical="center"/>
    </xf>
    <xf numFmtId="2" fontId="0" fillId="34" borderId="3" xfId="0" applyNumberFormat="1" applyFill="1" applyBorder="1" applyAlignment="1">
      <alignment horizontal="center" vertical="center"/>
    </xf>
    <xf numFmtId="2" fontId="0" fillId="0" borderId="3" xfId="0" applyNumberFormat="1" applyFill="1" applyBorder="1" applyAlignment="1">
      <alignment horizontal="center" vertical="center"/>
    </xf>
    <xf numFmtId="2" fontId="44" fillId="0" borderId="0" xfId="0" applyNumberFormat="1" applyFont="1" applyFill="1" applyAlignment="1">
      <alignment horizontal="center" vertical="center"/>
    </xf>
    <xf numFmtId="0" fontId="44" fillId="0" borderId="0" xfId="0" applyFont="1" applyFill="1" applyAlignment="1">
      <alignment horizontal="center" vertical="center"/>
    </xf>
    <xf numFmtId="0" fontId="45" fillId="0" borderId="25" xfId="0" applyFont="1" applyBorder="1" applyAlignment="1">
      <alignment horizontal="center" vertical="center"/>
    </xf>
    <xf numFmtId="2" fontId="0" fillId="34" borderId="25" xfId="0" applyNumberFormat="1" applyFill="1" applyBorder="1" applyAlignment="1">
      <alignment horizontal="center" vertical="center"/>
    </xf>
    <xf numFmtId="2" fontId="0" fillId="34" borderId="4" xfId="0" applyNumberFormat="1" applyFill="1" applyBorder="1" applyAlignment="1">
      <alignment horizontal="center" vertical="center"/>
    </xf>
    <xf numFmtId="0" fontId="33" fillId="34" borderId="0" xfId="0" applyFont="1" applyFill="1" applyAlignment="1">
      <alignment horizontal="center" vertical="center"/>
    </xf>
    <xf numFmtId="2" fontId="33" fillId="34" borderId="0" xfId="0" applyNumberFormat="1" applyFont="1" applyFill="1" applyAlignment="1">
      <alignment horizontal="center" vertical="center"/>
    </xf>
    <xf numFmtId="0" fontId="33" fillId="34" borderId="25" xfId="0" applyFont="1" applyFill="1" applyBorder="1" applyAlignment="1">
      <alignment horizontal="center" vertical="center"/>
    </xf>
    <xf numFmtId="0" fontId="33" fillId="34" borderId="4" xfId="0" applyFont="1" applyFill="1" applyBorder="1" applyAlignment="1">
      <alignment horizontal="center" vertical="center"/>
    </xf>
    <xf numFmtId="0" fontId="33" fillId="34" borderId="0" xfId="0" applyFont="1" applyFill="1" applyBorder="1" applyAlignment="1">
      <alignment horizontal="center" vertical="center"/>
    </xf>
    <xf numFmtId="2" fontId="33" fillId="34" borderId="0" xfId="0" applyNumberFormat="1" applyFont="1" applyFill="1" applyBorder="1" applyAlignment="1">
      <alignment horizontal="center" vertical="center"/>
    </xf>
    <xf numFmtId="0" fontId="33" fillId="34" borderId="3" xfId="0" applyFont="1" applyFill="1" applyBorder="1" applyAlignment="1">
      <alignment horizontal="center" vertical="center"/>
    </xf>
    <xf numFmtId="0" fontId="33" fillId="31" borderId="23" xfId="0" applyFont="1" applyFill="1" applyBorder="1" applyAlignment="1">
      <alignment horizontal="center" vertical="center"/>
    </xf>
    <xf numFmtId="175" fontId="29" fillId="0" borderId="0" xfId="0" applyNumberFormat="1" applyFont="1" applyBorder="1" applyAlignment="1">
      <alignment horizontal="left" vertical="center"/>
    </xf>
    <xf numFmtId="0" fontId="33" fillId="31" borderId="3" xfId="0" applyFont="1" applyFill="1" applyBorder="1" applyAlignment="1">
      <alignment vertical="center"/>
    </xf>
    <xf numFmtId="0" fontId="33" fillId="0" borderId="4" xfId="0" applyFont="1" applyFill="1" applyBorder="1" applyAlignment="1">
      <alignment vertical="center"/>
    </xf>
    <xf numFmtId="2" fontId="33" fillId="0" borderId="0" xfId="0" applyNumberFormat="1" applyFont="1" applyFill="1" applyAlignment="1">
      <alignment vertical="center"/>
    </xf>
    <xf numFmtId="0" fontId="33" fillId="0" borderId="0" xfId="0" applyFont="1" applyFill="1" applyAlignment="1">
      <alignment vertical="center"/>
    </xf>
    <xf numFmtId="0" fontId="33" fillId="0" borderId="3" xfId="0" applyFont="1" applyFill="1" applyBorder="1" applyAlignment="1">
      <alignment vertical="center"/>
    </xf>
    <xf numFmtId="2" fontId="45" fillId="0" borderId="25" xfId="0" applyNumberFormat="1" applyFont="1" applyBorder="1" applyAlignment="1">
      <alignment horizontal="center" vertical="center"/>
    </xf>
    <xf numFmtId="0" fontId="29" fillId="30" borderId="1" xfId="0" applyFont="1" applyFill="1" applyBorder="1" applyAlignment="1">
      <alignment horizontal="center" vertical="center"/>
    </xf>
    <xf numFmtId="4" fontId="29" fillId="30" borderId="1" xfId="0" applyNumberFormat="1" applyFont="1" applyFill="1" applyBorder="1" applyAlignment="1">
      <alignment horizontal="center" vertical="center"/>
    </xf>
    <xf numFmtId="10" fontId="29" fillId="30" borderId="1" xfId="61" applyNumberFormat="1" applyFont="1" applyFill="1" applyBorder="1" applyAlignment="1">
      <alignment horizontal="center" vertical="center"/>
    </xf>
    <xf numFmtId="0" fontId="38" fillId="30" borderId="0" xfId="0" applyFont="1" applyFill="1"/>
    <xf numFmtId="0" fontId="31" fillId="30" borderId="1" xfId="0" applyFont="1" applyFill="1" applyBorder="1" applyAlignment="1">
      <alignment horizontal="center" vertical="center"/>
    </xf>
    <xf numFmtId="4" fontId="31" fillId="30" borderId="1" xfId="0" applyNumberFormat="1" applyFont="1" applyFill="1" applyBorder="1" applyAlignment="1">
      <alignment horizontal="center" vertical="center"/>
    </xf>
    <xf numFmtId="10" fontId="31" fillId="30" borderId="1" xfId="61" applyNumberFormat="1" applyFont="1" applyFill="1" applyBorder="1" applyAlignment="1">
      <alignment horizontal="center" vertical="center"/>
    </xf>
    <xf numFmtId="0" fontId="39" fillId="30" borderId="0" xfId="0" applyFont="1" applyFill="1"/>
    <xf numFmtId="0" fontId="41" fillId="30" borderId="0" xfId="0" applyFont="1" applyFill="1"/>
    <xf numFmtId="165" fontId="29" fillId="30" borderId="1" xfId="0" applyNumberFormat="1" applyFont="1" applyFill="1" applyBorder="1" applyAlignment="1">
      <alignment horizontal="center" vertical="center"/>
    </xf>
    <xf numFmtId="0" fontId="29" fillId="0" borderId="0" xfId="0" applyFont="1" applyBorder="1" applyAlignment="1">
      <alignment horizontal="left" vertical="center"/>
    </xf>
    <xf numFmtId="0" fontId="29" fillId="0" borderId="0" xfId="0" applyFont="1" applyBorder="1" applyAlignment="1">
      <alignment horizontal="center" vertical="center"/>
    </xf>
    <xf numFmtId="4" fontId="29" fillId="0" borderId="1" xfId="0" applyNumberFormat="1" applyFont="1" applyBorder="1" applyAlignment="1">
      <alignment horizontal="center" vertical="center"/>
    </xf>
    <xf numFmtId="0" fontId="36" fillId="0" borderId="1" xfId="2" applyFont="1" applyBorder="1" applyAlignment="1">
      <alignment horizontal="center" vertical="center"/>
    </xf>
    <xf numFmtId="0" fontId="32" fillId="5" borderId="1" xfId="2" applyFont="1" applyFill="1" applyBorder="1" applyAlignment="1">
      <alignment horizontal="center" vertical="center"/>
    </xf>
    <xf numFmtId="4" fontId="37" fillId="33" borderId="1" xfId="102" applyNumberFormat="1" applyFont="1" applyFill="1" applyBorder="1" applyAlignment="1">
      <alignment horizontal="center" vertical="center" wrapText="1"/>
    </xf>
    <xf numFmtId="0" fontId="38" fillId="0" borderId="0" xfId="0" applyFont="1" applyAlignment="1">
      <alignment vertical="center"/>
    </xf>
    <xf numFmtId="4" fontId="29" fillId="0" borderId="1" xfId="0" applyNumberFormat="1" applyFont="1" applyFill="1" applyBorder="1" applyAlignment="1">
      <alignment horizontal="center" vertical="center"/>
    </xf>
    <xf numFmtId="172" fontId="36" fillId="0" borderId="1" xfId="0" applyNumberFormat="1" applyFont="1" applyBorder="1" applyAlignment="1">
      <alignment horizontal="right" vertical="center" wrapText="1"/>
    </xf>
    <xf numFmtId="4" fontId="36" fillId="0" borderId="1" xfId="0" applyNumberFormat="1" applyFont="1" applyBorder="1" applyAlignment="1">
      <alignment horizontal="right" vertical="center" wrapText="1"/>
    </xf>
    <xf numFmtId="4" fontId="36" fillId="0" borderId="1" xfId="0" applyNumberFormat="1" applyFont="1" applyFill="1" applyBorder="1" applyAlignment="1">
      <alignment horizontal="right" vertical="center" wrapText="1"/>
    </xf>
    <xf numFmtId="4" fontId="31" fillId="0" borderId="1" xfId="0" applyNumberFormat="1" applyFont="1" applyFill="1" applyBorder="1" applyAlignment="1">
      <alignment horizontal="center" vertical="center"/>
    </xf>
    <xf numFmtId="172" fontId="36" fillId="0" borderId="1" xfId="0" applyNumberFormat="1" applyFont="1" applyFill="1" applyBorder="1" applyAlignment="1">
      <alignment horizontal="right" vertical="center" wrapText="1"/>
    </xf>
    <xf numFmtId="0" fontId="36" fillId="0" borderId="0" xfId="0" applyFont="1" applyAlignment="1">
      <alignment horizontal="left" vertical="center"/>
    </xf>
    <xf numFmtId="0" fontId="31" fillId="0" borderId="1" xfId="0" applyFont="1" applyFill="1" applyBorder="1" applyAlignment="1">
      <alignment horizontal="center" vertical="center"/>
    </xf>
    <xf numFmtId="4" fontId="29" fillId="0" borderId="1" xfId="0" applyNumberFormat="1" applyFont="1" applyBorder="1" applyAlignment="1">
      <alignment vertical="center"/>
    </xf>
    <xf numFmtId="4" fontId="72" fillId="0" borderId="1" xfId="0" applyNumberFormat="1" applyFont="1" applyBorder="1" applyAlignment="1">
      <alignment horizontal="right" vertical="center" wrapText="1"/>
    </xf>
    <xf numFmtId="0" fontId="38" fillId="0" borderId="0" xfId="0" applyFont="1" applyAlignment="1"/>
    <xf numFmtId="10" fontId="31" fillId="0" borderId="1" xfId="61" applyNumberFormat="1" applyFont="1" applyBorder="1" applyAlignment="1">
      <alignment horizontal="center" vertical="center"/>
    </xf>
    <xf numFmtId="0" fontId="31" fillId="30" borderId="1" xfId="0" applyFont="1" applyFill="1" applyBorder="1" applyAlignment="1">
      <alignment horizontal="left" vertical="center" wrapText="1"/>
    </xf>
    <xf numFmtId="10" fontId="29" fillId="0" borderId="1" xfId="61" applyNumberFormat="1" applyFont="1" applyFill="1" applyBorder="1" applyAlignment="1">
      <alignment horizontal="center" vertical="center"/>
    </xf>
    <xf numFmtId="0" fontId="71" fillId="0" borderId="1" xfId="0" applyFont="1" applyBorder="1" applyAlignment="1">
      <alignment horizontal="left" vertical="center"/>
    </xf>
    <xf numFmtId="3" fontId="0" fillId="0" borderId="1" xfId="0" applyNumberFormat="1" applyBorder="1" applyAlignment="1">
      <alignment vertical="center"/>
    </xf>
    <xf numFmtId="2" fontId="0" fillId="0" borderId="1" xfId="0" applyNumberFormat="1" applyBorder="1" applyAlignment="1">
      <alignment vertical="center"/>
    </xf>
    <xf numFmtId="172" fontId="36" fillId="0" borderId="1" xfId="0" applyNumberFormat="1" applyFont="1" applyBorder="1" applyAlignment="1">
      <alignment vertical="center" wrapText="1"/>
    </xf>
    <xf numFmtId="0" fontId="70" fillId="0" borderId="1" xfId="0" applyFont="1" applyBorder="1" applyAlignment="1">
      <alignment horizontal="left" vertical="center" wrapText="1"/>
    </xf>
    <xf numFmtId="0" fontId="41" fillId="0" borderId="0" xfId="0" applyFont="1" applyBorder="1"/>
    <xf numFmtId="0" fontId="29" fillId="0" borderId="1" xfId="0" applyFont="1" applyFill="1" applyBorder="1" applyAlignment="1">
      <alignment horizontal="center" vertical="center"/>
    </xf>
    <xf numFmtId="0" fontId="73" fillId="0" borderId="0" xfId="0" applyFont="1"/>
    <xf numFmtId="165" fontId="31" fillId="30" borderId="1" xfId="0" applyNumberFormat="1" applyFont="1" applyFill="1" applyBorder="1" applyAlignment="1">
      <alignment horizontal="center" vertical="center"/>
    </xf>
    <xf numFmtId="0" fontId="0" fillId="67" borderId="0" xfId="0" applyFill="1"/>
    <xf numFmtId="0" fontId="0" fillId="67" borderId="0" xfId="0" applyFill="1" applyBorder="1"/>
    <xf numFmtId="0" fontId="29" fillId="0" borderId="1" xfId="0" applyFont="1" applyBorder="1" applyAlignment="1">
      <alignment horizontal="left"/>
    </xf>
    <xf numFmtId="0" fontId="74" fillId="30" borderId="1" xfId="182" applyNumberFormat="1" applyFont="1" applyFill="1" applyBorder="1" applyAlignment="1">
      <alignment horizontal="center" vertical="center" wrapText="1"/>
    </xf>
    <xf numFmtId="14" fontId="74" fillId="30" borderId="1" xfId="182" applyNumberFormat="1" applyFont="1" applyFill="1" applyBorder="1" applyAlignment="1">
      <alignment horizontal="center" vertical="center" wrapText="1"/>
    </xf>
    <xf numFmtId="0" fontId="74" fillId="30" borderId="1" xfId="182" applyNumberFormat="1" applyFont="1" applyFill="1" applyBorder="1" applyAlignment="1">
      <alignment horizontal="center" vertical="center"/>
    </xf>
    <xf numFmtId="172" fontId="36" fillId="0" borderId="7" xfId="0" applyNumberFormat="1" applyFont="1" applyBorder="1" applyAlignment="1">
      <alignment vertical="center" wrapText="1"/>
    </xf>
    <xf numFmtId="0" fontId="37" fillId="33" borderId="9" xfId="0" applyFont="1" applyFill="1" applyBorder="1" applyAlignment="1">
      <alignment vertical="center" wrapText="1"/>
    </xf>
    <xf numFmtId="0" fontId="36" fillId="0" borderId="7" xfId="0" applyFont="1" applyBorder="1" applyAlignment="1">
      <alignment vertical="center" wrapText="1"/>
    </xf>
    <xf numFmtId="0" fontId="37" fillId="33" borderId="6" xfId="0" applyFont="1" applyFill="1" applyBorder="1" applyAlignment="1">
      <alignment vertical="center"/>
    </xf>
    <xf numFmtId="43" fontId="36" fillId="0" borderId="1" xfId="60" applyFont="1" applyFill="1" applyBorder="1" applyAlignment="1">
      <alignment horizontal="right" vertical="center" wrapText="1"/>
    </xf>
    <xf numFmtId="2" fontId="31" fillId="0" borderId="1" xfId="0" applyNumberFormat="1" applyFont="1" applyBorder="1" applyAlignment="1">
      <alignment horizontal="right" vertical="center"/>
    </xf>
    <xf numFmtId="43" fontId="31" fillId="0" borderId="1" xfId="60" applyFont="1" applyFill="1" applyBorder="1" applyAlignment="1">
      <alignment horizontal="right" vertical="top" wrapText="1"/>
    </xf>
    <xf numFmtId="0" fontId="8" fillId="0" borderId="1" xfId="182" applyFont="1" applyBorder="1" applyAlignment="1">
      <alignment horizontal="center" vertical="center" wrapText="1"/>
    </xf>
    <xf numFmtId="0" fontId="29" fillId="0" borderId="0" xfId="0" applyFont="1" applyBorder="1" applyAlignment="1">
      <alignment horizontal="center" vertical="center"/>
    </xf>
    <xf numFmtId="0" fontId="29" fillId="0" borderId="36" xfId="0" applyFont="1" applyBorder="1" applyAlignment="1">
      <alignment horizontal="left" vertical="center"/>
    </xf>
    <xf numFmtId="0" fontId="29" fillId="0" borderId="0" xfId="0" applyFont="1" applyBorder="1" applyAlignment="1">
      <alignment horizontal="left" vertical="center"/>
    </xf>
    <xf numFmtId="10" fontId="32" fillId="5" borderId="1" xfId="61" quotePrefix="1" applyNumberFormat="1" applyFont="1" applyFill="1" applyBorder="1" applyAlignment="1">
      <alignment horizontal="center" vertical="center"/>
    </xf>
    <xf numFmtId="0" fontId="42" fillId="0" borderId="7" xfId="0" applyFont="1" applyBorder="1" applyAlignment="1">
      <alignment horizontal="left" vertical="center"/>
    </xf>
    <xf numFmtId="4" fontId="29" fillId="0" borderId="7" xfId="0" applyNumberFormat="1" applyFont="1" applyBorder="1" applyAlignment="1">
      <alignment horizontal="left" vertical="center"/>
    </xf>
    <xf numFmtId="0" fontId="29" fillId="0" borderId="7" xfId="0" applyFont="1" applyBorder="1" applyAlignment="1">
      <alignment vertical="center"/>
    </xf>
    <xf numFmtId="0" fontId="38" fillId="0" borderId="0" xfId="0" applyFont="1" applyBorder="1" applyAlignment="1">
      <alignment vertical="center"/>
    </xf>
    <xf numFmtId="4" fontId="75" fillId="0" borderId="0" xfId="0" applyNumberFormat="1" applyFont="1" applyBorder="1" applyAlignment="1">
      <alignment horizontal="left" vertical="center"/>
    </xf>
    <xf numFmtId="0" fontId="75" fillId="0" borderId="36" xfId="0" applyFont="1" applyBorder="1" applyAlignment="1">
      <alignment vertical="center"/>
    </xf>
    <xf numFmtId="0" fontId="71" fillId="0" borderId="36" xfId="0" applyFont="1" applyBorder="1" applyAlignment="1">
      <alignment vertical="center"/>
    </xf>
    <xf numFmtId="4" fontId="75" fillId="0" borderId="0" xfId="0" applyNumberFormat="1" applyFont="1" applyBorder="1" applyAlignment="1">
      <alignment vertical="center"/>
    </xf>
    <xf numFmtId="0" fontId="38" fillId="4" borderId="7" xfId="0" applyFont="1" applyFill="1" applyBorder="1"/>
    <xf numFmtId="0" fontId="38" fillId="4" borderId="0" xfId="0" applyFont="1" applyFill="1" applyBorder="1"/>
    <xf numFmtId="0" fontId="79" fillId="4" borderId="7" xfId="0" applyFont="1" applyFill="1" applyBorder="1" applyAlignment="1">
      <alignment vertical="center"/>
    </xf>
    <xf numFmtId="43" fontId="29" fillId="0" borderId="0" xfId="0" applyNumberFormat="1" applyFont="1" applyBorder="1" applyAlignment="1">
      <alignment vertical="center"/>
    </xf>
    <xf numFmtId="4" fontId="29" fillId="0" borderId="0" xfId="0" applyNumberFormat="1" applyFont="1" applyBorder="1" applyAlignment="1">
      <alignment vertical="center" wrapText="1"/>
    </xf>
    <xf numFmtId="0" fontId="75" fillId="0" borderId="0" xfId="0" applyFont="1" applyBorder="1" applyAlignment="1">
      <alignment horizontal="right" vertical="center"/>
    </xf>
    <xf numFmtId="0" fontId="29" fillId="0" borderId="0" xfId="0" applyFont="1" applyBorder="1" applyAlignment="1">
      <alignment horizontal="left" vertical="center"/>
    </xf>
    <xf numFmtId="0" fontId="75" fillId="0" borderId="36" xfId="0" applyFont="1" applyBorder="1" applyAlignment="1">
      <alignment horizontal="left" vertical="center"/>
    </xf>
    <xf numFmtId="0" fontId="75" fillId="0" borderId="2" xfId="0" applyFont="1" applyBorder="1" applyAlignment="1">
      <alignment horizontal="right" vertical="center"/>
    </xf>
    <xf numFmtId="0" fontId="71" fillId="0" borderId="9" xfId="0" applyFont="1" applyBorder="1" applyAlignment="1">
      <alignment vertical="center"/>
    </xf>
    <xf numFmtId="43" fontId="29" fillId="0" borderId="2" xfId="0" applyNumberFormat="1" applyFont="1" applyBorder="1" applyAlignment="1">
      <alignment vertical="center"/>
    </xf>
    <xf numFmtId="14" fontId="29" fillId="0" borderId="19" xfId="0" applyNumberFormat="1" applyFont="1" applyBorder="1" applyAlignment="1">
      <alignment horizontal="left" vertical="center"/>
    </xf>
    <xf numFmtId="0" fontId="29" fillId="0" borderId="0" xfId="3" applyFont="1" applyFill="1" applyBorder="1"/>
    <xf numFmtId="4" fontId="0" fillId="0" borderId="1" xfId="0" applyNumberFormat="1" applyBorder="1" applyAlignment="1">
      <alignment wrapText="1"/>
    </xf>
    <xf numFmtId="0" fontId="71" fillId="0" borderId="1" xfId="0" applyFont="1" applyBorder="1" applyAlignment="1">
      <alignment horizontal="left" wrapText="1"/>
    </xf>
    <xf numFmtId="4" fontId="71" fillId="0" borderId="1" xfId="0" applyNumberFormat="1" applyFont="1" applyBorder="1" applyAlignment="1">
      <alignment wrapText="1"/>
    </xf>
    <xf numFmtId="4" fontId="71" fillId="0" borderId="1" xfId="0" applyNumberFormat="1" applyFont="1" applyBorder="1" applyAlignment="1">
      <alignment vertical="center" wrapText="1"/>
    </xf>
    <xf numFmtId="0" fontId="0" fillId="0" borderId="1" xfId="0" applyBorder="1" applyAlignment="1">
      <alignment horizontal="left" vertical="center" wrapText="1"/>
    </xf>
    <xf numFmtId="0" fontId="71" fillId="30" borderId="1" xfId="0" applyFont="1" applyFill="1" applyBorder="1" applyAlignment="1">
      <alignment horizontal="left" wrapText="1"/>
    </xf>
    <xf numFmtId="0" fontId="71" fillId="30" borderId="1" xfId="0" applyFont="1" applyFill="1" applyBorder="1" applyAlignment="1">
      <alignment horizontal="left" vertical="center" wrapText="1"/>
    </xf>
    <xf numFmtId="0" fontId="39" fillId="0" borderId="0" xfId="0" applyFont="1" applyBorder="1"/>
    <xf numFmtId="0" fontId="31" fillId="0" borderId="1" xfId="0" applyFont="1" applyFill="1" applyBorder="1" applyAlignment="1">
      <alignment horizontal="left" vertical="center" wrapText="1"/>
    </xf>
    <xf numFmtId="0" fontId="80" fillId="0" borderId="0" xfId="0" applyFont="1"/>
    <xf numFmtId="0" fontId="29" fillId="5" borderId="1" xfId="0" applyFont="1" applyFill="1" applyBorder="1" applyAlignment="1">
      <alignment horizontal="left" vertical="center"/>
    </xf>
    <xf numFmtId="165" fontId="28" fillId="5" borderId="1" xfId="0" applyNumberFormat="1" applyFont="1" applyFill="1" applyBorder="1" applyAlignment="1">
      <alignment horizontal="center" vertical="center"/>
    </xf>
    <xf numFmtId="4" fontId="29" fillId="5" borderId="1" xfId="0" applyNumberFormat="1" applyFont="1" applyFill="1" applyBorder="1" applyAlignment="1">
      <alignment horizontal="left" vertical="center"/>
    </xf>
    <xf numFmtId="4" fontId="32" fillId="0" borderId="1" xfId="0" applyNumberFormat="1" applyFont="1" applyFill="1" applyBorder="1" applyAlignment="1">
      <alignment horizontal="center" vertical="center"/>
    </xf>
    <xf numFmtId="0" fontId="38" fillId="0" borderId="0" xfId="0" applyFont="1" applyFill="1" applyBorder="1" applyAlignment="1">
      <alignment vertical="center"/>
    </xf>
    <xf numFmtId="0" fontId="37" fillId="0" borderId="0" xfId="0" applyFont="1" applyFill="1" applyBorder="1" applyAlignment="1">
      <alignment horizontal="left" vertical="center" wrapText="1"/>
    </xf>
    <xf numFmtId="172" fontId="37" fillId="0" borderId="0" xfId="0" applyNumberFormat="1" applyFont="1" applyFill="1" applyBorder="1" applyAlignment="1">
      <alignment horizontal="left" vertical="center" wrapText="1"/>
    </xf>
    <xf numFmtId="0" fontId="80" fillId="30" borderId="0" xfId="0" applyFont="1" applyFill="1"/>
    <xf numFmtId="0" fontId="37" fillId="33" borderId="50" xfId="0" applyFont="1" applyFill="1" applyBorder="1" applyAlignment="1">
      <alignment vertical="center" wrapText="1"/>
    </xf>
    <xf numFmtId="4" fontId="37" fillId="33" borderId="50" xfId="0" applyNumberFormat="1" applyFont="1" applyFill="1" applyBorder="1" applyAlignment="1">
      <alignment horizontal="center" vertical="center" wrapText="1"/>
    </xf>
    <xf numFmtId="4" fontId="37" fillId="33" borderId="50" xfId="0" applyNumberFormat="1" applyFont="1" applyFill="1" applyBorder="1" applyAlignment="1">
      <alignment horizontal="right" vertical="center" wrapText="1"/>
    </xf>
    <xf numFmtId="0" fontId="37" fillId="30" borderId="0" xfId="0" applyFont="1" applyFill="1" applyBorder="1" applyAlignment="1">
      <alignment vertical="center" wrapText="1"/>
    </xf>
    <xf numFmtId="0" fontId="29" fillId="4" borderId="1" xfId="0" applyFont="1" applyFill="1" applyBorder="1" applyAlignment="1">
      <alignment horizontal="center" vertical="center"/>
    </xf>
    <xf numFmtId="4" fontId="29" fillId="4" borderId="1" xfId="0" applyNumberFormat="1" applyFont="1" applyFill="1" applyBorder="1" applyAlignment="1">
      <alignment horizontal="center" vertical="center"/>
    </xf>
    <xf numFmtId="166" fontId="29" fillId="4" borderId="1" xfId="0" applyNumberFormat="1" applyFont="1" applyFill="1" applyBorder="1" applyAlignment="1">
      <alignment horizontal="center" vertical="center"/>
    </xf>
    <xf numFmtId="0" fontId="37" fillId="0" borderId="0" xfId="0" applyFont="1" applyFill="1" applyBorder="1" applyAlignment="1">
      <alignment vertical="center" wrapText="1"/>
    </xf>
    <xf numFmtId="165" fontId="71" fillId="0" borderId="1" xfId="0" applyNumberFormat="1" applyFont="1" applyBorder="1" applyAlignment="1">
      <alignment horizontal="center" vertical="center"/>
    </xf>
    <xf numFmtId="0" fontId="0" fillId="0" borderId="0" xfId="0" applyAlignment="1">
      <alignment vertical="center"/>
    </xf>
    <xf numFmtId="182" fontId="0" fillId="32" borderId="1" xfId="0" applyNumberFormat="1" applyFill="1" applyBorder="1" applyAlignment="1">
      <alignment vertical="center"/>
    </xf>
    <xf numFmtId="0" fontId="0" fillId="0" borderId="0" xfId="0" applyBorder="1" applyAlignment="1">
      <alignment vertical="center"/>
    </xf>
    <xf numFmtId="2" fontId="0" fillId="32" borderId="1" xfId="0" applyNumberFormat="1" applyFill="1" applyBorder="1" applyAlignment="1">
      <alignment vertical="center"/>
    </xf>
    <xf numFmtId="0" fontId="82" fillId="32" borderId="1" xfId="0" applyFont="1" applyFill="1" applyBorder="1" applyAlignment="1">
      <alignment vertical="center" wrapText="1"/>
    </xf>
    <xf numFmtId="0" fontId="6" fillId="0" borderId="1" xfId="0" applyFont="1" applyBorder="1" applyAlignment="1">
      <alignment horizontal="center" vertical="center"/>
    </xf>
    <xf numFmtId="0" fontId="6" fillId="0" borderId="1" xfId="0" applyFont="1" applyBorder="1" applyAlignment="1">
      <alignment horizontal="center" vertical="center" wrapText="1"/>
    </xf>
    <xf numFmtId="0" fontId="0" fillId="0" borderId="1" xfId="0" applyBorder="1" applyAlignment="1">
      <alignment vertical="center"/>
    </xf>
    <xf numFmtId="0" fontId="82" fillId="32" borderId="1" xfId="0" applyFont="1" applyFill="1" applyBorder="1" applyAlignment="1">
      <alignment horizontal="center" vertical="center" wrapText="1"/>
    </xf>
    <xf numFmtId="10" fontId="0" fillId="32" borderId="1" xfId="61" applyNumberFormat="1" applyFont="1" applyFill="1" applyBorder="1" applyAlignment="1">
      <alignment vertical="center"/>
    </xf>
    <xf numFmtId="0" fontId="0" fillId="0" borderId="0" xfId="0" applyFill="1" applyAlignment="1">
      <alignment vertical="center"/>
    </xf>
    <xf numFmtId="2" fontId="0" fillId="0" borderId="1" xfId="0" applyNumberFormat="1" applyFill="1" applyBorder="1" applyAlignment="1">
      <alignment vertical="center"/>
    </xf>
    <xf numFmtId="10" fontId="0" fillId="0" borderId="1" xfId="61" applyNumberFormat="1" applyFont="1" applyFill="1" applyBorder="1" applyAlignment="1">
      <alignment vertical="center"/>
    </xf>
    <xf numFmtId="0" fontId="0" fillId="32" borderId="1" xfId="0" applyFill="1" applyBorder="1" applyAlignment="1">
      <alignment horizontal="left" vertical="center" indent="1"/>
    </xf>
    <xf numFmtId="183" fontId="0" fillId="32" borderId="1" xfId="0" applyNumberFormat="1" applyFill="1" applyBorder="1" applyAlignment="1">
      <alignment vertical="center"/>
    </xf>
    <xf numFmtId="4" fontId="0" fillId="32" borderId="1" xfId="0" applyNumberFormat="1" applyFill="1" applyBorder="1" applyAlignment="1">
      <alignment vertical="center"/>
    </xf>
    <xf numFmtId="184" fontId="0" fillId="32" borderId="1" xfId="0" applyNumberFormat="1" applyFill="1" applyBorder="1" applyAlignment="1">
      <alignment vertical="center"/>
    </xf>
    <xf numFmtId="0" fontId="0" fillId="32" borderId="1" xfId="0" applyFill="1" applyBorder="1" applyAlignment="1">
      <alignment vertical="center"/>
    </xf>
    <xf numFmtId="3" fontId="0" fillId="32" borderId="1" xfId="0" applyNumberFormat="1" applyFill="1" applyBorder="1" applyAlignment="1">
      <alignment vertical="center"/>
    </xf>
    <xf numFmtId="0" fontId="82" fillId="32" borderId="1" xfId="0" applyFont="1" applyFill="1" applyBorder="1" applyAlignment="1">
      <alignment horizontal="center" vertical="center"/>
    </xf>
    <xf numFmtId="182" fontId="0" fillId="0" borderId="1" xfId="0" applyNumberFormat="1" applyFill="1" applyBorder="1" applyAlignment="1">
      <alignment vertical="center"/>
    </xf>
    <xf numFmtId="0" fontId="0" fillId="0" borderId="1" xfId="0" applyBorder="1" applyAlignment="1">
      <alignment horizontal="left" vertical="center" indent="1"/>
    </xf>
    <xf numFmtId="183" fontId="0" fillId="0" borderId="1" xfId="0" applyNumberFormat="1" applyBorder="1" applyAlignment="1">
      <alignment vertical="center"/>
    </xf>
    <xf numFmtId="4" fontId="0" fillId="0" borderId="1" xfId="0" applyNumberFormat="1" applyBorder="1" applyAlignment="1">
      <alignment vertical="center"/>
    </xf>
    <xf numFmtId="10" fontId="0" fillId="0" borderId="1" xfId="61" applyNumberFormat="1" applyFont="1" applyBorder="1" applyAlignment="1">
      <alignment vertical="center"/>
    </xf>
    <xf numFmtId="184" fontId="0" fillId="0" borderId="1" xfId="0" applyNumberFormat="1" applyBorder="1" applyAlignment="1">
      <alignment vertical="center"/>
    </xf>
    <xf numFmtId="0" fontId="82" fillId="0" borderId="1" xfId="0" applyFont="1" applyBorder="1" applyAlignment="1">
      <alignment horizontal="center" vertical="center"/>
    </xf>
    <xf numFmtId="10" fontId="28" fillId="6" borderId="1" xfId="0" applyNumberFormat="1" applyFont="1" applyFill="1" applyBorder="1" applyAlignment="1">
      <alignment horizontal="center" vertical="center"/>
    </xf>
    <xf numFmtId="10" fontId="31" fillId="0" borderId="1" xfId="61" applyNumberFormat="1" applyFont="1" applyFill="1" applyBorder="1" applyAlignment="1">
      <alignment horizontal="center" vertical="center"/>
    </xf>
    <xf numFmtId="0" fontId="36" fillId="0" borderId="0" xfId="0" applyFont="1" applyAlignment="1">
      <alignment vertical="center" wrapText="1"/>
    </xf>
    <xf numFmtId="0" fontId="37" fillId="33" borderId="1" xfId="0" applyFont="1" applyFill="1" applyBorder="1" applyAlignment="1">
      <alignment horizontal="center" wrapText="1"/>
    </xf>
    <xf numFmtId="0" fontId="36" fillId="30" borderId="1" xfId="0" applyFont="1" applyFill="1" applyBorder="1" applyAlignment="1">
      <alignment horizontal="center" vertical="center" wrapText="1"/>
    </xf>
    <xf numFmtId="166" fontId="31" fillId="30" borderId="1" xfId="0" applyNumberFormat="1" applyFont="1" applyFill="1" applyBorder="1" applyAlignment="1">
      <alignment horizontal="center" vertical="center"/>
    </xf>
    <xf numFmtId="4" fontId="31" fillId="0" borderId="1" xfId="0" applyNumberFormat="1" applyFont="1" applyFill="1" applyBorder="1" applyAlignment="1">
      <alignment horizontal="center" vertical="center" wrapText="1"/>
    </xf>
    <xf numFmtId="166" fontId="31" fillId="0" borderId="1" xfId="0" applyNumberFormat="1" applyFont="1" applyFill="1" applyBorder="1" applyAlignment="1">
      <alignment horizontal="center" vertical="center"/>
    </xf>
    <xf numFmtId="0" fontId="31" fillId="0" borderId="1" xfId="0" applyFont="1" applyFill="1" applyBorder="1" applyAlignment="1">
      <alignment horizontal="center" vertical="center" wrapText="1"/>
    </xf>
    <xf numFmtId="2" fontId="0" fillId="0" borderId="1" xfId="0" applyNumberFormat="1" applyBorder="1" applyAlignment="1"/>
    <xf numFmtId="0" fontId="31" fillId="30" borderId="1" xfId="0" applyFont="1" applyFill="1" applyBorder="1" applyAlignment="1">
      <alignment vertical="center"/>
    </xf>
    <xf numFmtId="0" fontId="31" fillId="0" borderId="1" xfId="0" applyNumberFormat="1" applyFont="1" applyFill="1" applyBorder="1" applyAlignment="1">
      <alignment horizontal="left" vertical="center" wrapText="1"/>
    </xf>
    <xf numFmtId="0" fontId="29" fillId="0" borderId="8" xfId="0" applyFont="1" applyBorder="1" applyAlignment="1">
      <alignment vertical="center"/>
    </xf>
    <xf numFmtId="0" fontId="37" fillId="0" borderId="0" xfId="0" applyFont="1" applyBorder="1" applyAlignment="1">
      <alignment horizontal="right" vertical="center" wrapText="1"/>
    </xf>
    <xf numFmtId="172" fontId="37" fillId="0" borderId="0" xfId="0" applyNumberFormat="1" applyFont="1" applyBorder="1" applyAlignment="1">
      <alignment horizontal="right" vertical="center" wrapText="1"/>
    </xf>
    <xf numFmtId="0" fontId="31" fillId="30" borderId="1" xfId="0" applyFont="1" applyFill="1" applyBorder="1" applyAlignment="1">
      <alignment horizontal="center" vertical="center" wrapText="1"/>
    </xf>
    <xf numFmtId="0" fontId="75" fillId="0" borderId="0" xfId="0" applyFont="1" applyBorder="1" applyAlignment="1">
      <alignment horizontal="right" vertical="center"/>
    </xf>
    <xf numFmtId="0" fontId="29" fillId="0" borderId="1" xfId="0" applyFont="1" applyBorder="1" applyAlignment="1">
      <alignment horizontal="left" vertical="center"/>
    </xf>
    <xf numFmtId="0" fontId="29" fillId="0" borderId="0" xfId="0" applyFont="1" applyBorder="1" applyAlignment="1">
      <alignment horizontal="left" vertical="center"/>
    </xf>
    <xf numFmtId="0" fontId="75" fillId="0" borderId="36" xfId="0" applyFont="1" applyBorder="1" applyAlignment="1">
      <alignment horizontal="left" vertical="center"/>
    </xf>
    <xf numFmtId="4" fontId="29" fillId="0" borderId="0" xfId="0" applyNumberFormat="1" applyFont="1" applyBorder="1" applyAlignment="1">
      <alignment horizontal="left" vertical="center"/>
    </xf>
    <xf numFmtId="0" fontId="28" fillId="6" borderId="1" xfId="0" applyFont="1" applyFill="1" applyBorder="1" applyAlignment="1">
      <alignment horizontal="center" vertical="center"/>
    </xf>
    <xf numFmtId="4" fontId="28" fillId="6" borderId="1" xfId="0" applyNumberFormat="1" applyFont="1" applyFill="1" applyBorder="1" applyAlignment="1">
      <alignment horizontal="center" vertical="center"/>
    </xf>
    <xf numFmtId="0" fontId="29" fillId="0" borderId="0" xfId="0" applyFont="1" applyBorder="1" applyAlignment="1">
      <alignment vertical="center"/>
    </xf>
    <xf numFmtId="0" fontId="36" fillId="0" borderId="1" xfId="2" applyFont="1" applyBorder="1" applyAlignment="1">
      <alignment horizontal="center" vertical="center"/>
    </xf>
    <xf numFmtId="0" fontId="32" fillId="5" borderId="1" xfId="2" applyFont="1" applyFill="1" applyBorder="1" applyAlignment="1">
      <alignment horizontal="center" vertical="center"/>
    </xf>
    <xf numFmtId="10" fontId="36" fillId="0" borderId="1" xfId="2" applyNumberFormat="1" applyFont="1" applyBorder="1" applyAlignment="1">
      <alignment horizontal="center" vertical="center"/>
    </xf>
    <xf numFmtId="10" fontId="43" fillId="3" borderId="1" xfId="2" applyNumberFormat="1" applyFont="1" applyFill="1" applyBorder="1" applyAlignment="1">
      <alignment horizontal="center" vertical="center"/>
    </xf>
    <xf numFmtId="0" fontId="29" fillId="0" borderId="38" xfId="0" applyFont="1" applyBorder="1" applyAlignment="1">
      <alignment horizontal="left" vertical="center"/>
    </xf>
    <xf numFmtId="0" fontId="36" fillId="0" borderId="1" xfId="0" applyFont="1" applyBorder="1" applyAlignment="1">
      <alignment horizontal="left" vertical="center" wrapText="1"/>
    </xf>
    <xf numFmtId="0" fontId="37" fillId="0" borderId="6" xfId="0" applyFont="1" applyBorder="1" applyAlignment="1">
      <alignment horizontal="right" vertical="center" wrapText="1"/>
    </xf>
    <xf numFmtId="0" fontId="37" fillId="0" borderId="7" xfId="0" applyFont="1" applyBorder="1" applyAlignment="1">
      <alignment horizontal="right" vertical="center" wrapText="1"/>
    </xf>
    <xf numFmtId="0" fontId="37" fillId="0" borderId="8" xfId="0" applyFont="1" applyBorder="1" applyAlignment="1">
      <alignment horizontal="right" vertical="center" wrapText="1"/>
    </xf>
    <xf numFmtId="0" fontId="37" fillId="33" borderId="6" xfId="0" applyFont="1" applyFill="1" applyBorder="1" applyAlignment="1">
      <alignment horizontal="left" vertical="center" wrapText="1"/>
    </xf>
    <xf numFmtId="0" fontId="37" fillId="33" borderId="1"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37" fillId="33" borderId="1" xfId="0" applyFont="1" applyFill="1" applyBorder="1" applyAlignment="1">
      <alignment vertical="center" wrapText="1"/>
    </xf>
    <xf numFmtId="0" fontId="37" fillId="33" borderId="6" xfId="0" applyFont="1" applyFill="1" applyBorder="1" applyAlignment="1">
      <alignment vertical="center" wrapText="1"/>
    </xf>
    <xf numFmtId="0" fontId="36" fillId="0" borderId="6" xfId="0" applyFont="1" applyBorder="1" applyAlignment="1">
      <alignment vertical="center" wrapText="1"/>
    </xf>
    <xf numFmtId="0" fontId="36" fillId="0" borderId="8" xfId="0" applyFont="1" applyBorder="1" applyAlignment="1">
      <alignment vertical="center" wrapText="1"/>
    </xf>
    <xf numFmtId="0" fontId="37" fillId="33" borderId="1" xfId="0" applyFont="1" applyFill="1" applyBorder="1" applyAlignment="1">
      <alignment horizontal="center" vertical="center" wrapText="1"/>
    </xf>
    <xf numFmtId="0" fontId="36" fillId="0" borderId="1" xfId="0" applyFont="1" applyFill="1" applyBorder="1" applyAlignment="1">
      <alignment horizontal="left" vertical="center" wrapText="1"/>
    </xf>
    <xf numFmtId="174" fontId="29" fillId="30" borderId="1" xfId="0" applyNumberFormat="1" applyFont="1" applyFill="1" applyBorder="1" applyAlignment="1">
      <alignment horizontal="center" vertical="center"/>
    </xf>
    <xf numFmtId="0" fontId="38" fillId="0" borderId="35" xfId="0" applyFont="1" applyBorder="1"/>
    <xf numFmtId="4" fontId="29" fillId="0" borderId="35" xfId="0" applyNumberFormat="1" applyFont="1" applyBorder="1" applyAlignment="1">
      <alignment horizontal="left" vertical="center"/>
    </xf>
    <xf numFmtId="4" fontId="38" fillId="0" borderId="35" xfId="0" applyNumberFormat="1" applyFont="1" applyBorder="1"/>
    <xf numFmtId="4" fontId="29" fillId="0" borderId="37" xfId="0" applyNumberFormat="1" applyFont="1" applyBorder="1" applyAlignment="1">
      <alignment horizontal="left" vertical="center"/>
    </xf>
    <xf numFmtId="4" fontId="28" fillId="3" borderId="1" xfId="0" applyNumberFormat="1" applyFont="1" applyFill="1" applyBorder="1" applyAlignment="1">
      <alignment horizontal="center" vertical="center" wrapText="1"/>
    </xf>
    <xf numFmtId="0" fontId="38" fillId="0" borderId="1" xfId="0" applyFont="1" applyBorder="1" applyAlignment="1">
      <alignment horizontal="center"/>
    </xf>
    <xf numFmtId="0" fontId="29" fillId="0" borderId="0" xfId="0" applyFont="1" applyBorder="1" applyAlignment="1">
      <alignment horizontal="center"/>
    </xf>
    <xf numFmtId="0" fontId="29" fillId="4" borderId="2" xfId="0" applyFont="1" applyFill="1" applyBorder="1"/>
    <xf numFmtId="0" fontId="29" fillId="4" borderId="19" xfId="0" applyFont="1" applyFill="1" applyBorder="1"/>
    <xf numFmtId="0" fontId="29" fillId="4" borderId="7" xfId="0" applyFont="1" applyFill="1" applyBorder="1"/>
    <xf numFmtId="0" fontId="29" fillId="4" borderId="8" xfId="0" applyFont="1" applyFill="1" applyBorder="1"/>
    <xf numFmtId="0" fontId="36" fillId="0" borderId="36" xfId="0" applyFont="1" applyBorder="1" applyAlignment="1">
      <alignment vertical="center"/>
    </xf>
    <xf numFmtId="0" fontId="36" fillId="0" borderId="0" xfId="0" applyFont="1" applyBorder="1" applyAlignment="1">
      <alignment vertical="center"/>
    </xf>
    <xf numFmtId="4" fontId="36" fillId="0" borderId="0" xfId="0" applyNumberFormat="1" applyFont="1" applyBorder="1" applyAlignment="1">
      <alignment vertical="center"/>
    </xf>
    <xf numFmtId="4" fontId="36" fillId="0" borderId="38" xfId="0" applyNumberFormat="1" applyFont="1" applyBorder="1" applyAlignment="1">
      <alignment vertical="center"/>
    </xf>
    <xf numFmtId="0" fontId="36" fillId="0" borderId="36" xfId="0" applyFont="1" applyBorder="1" applyAlignment="1">
      <alignment horizontal="left" vertical="center"/>
    </xf>
    <xf numFmtId="0" fontId="0" fillId="0" borderId="36" xfId="0" applyBorder="1"/>
    <xf numFmtId="0" fontId="0" fillId="0" borderId="38" xfId="0" applyBorder="1"/>
    <xf numFmtId="0" fontId="37" fillId="0" borderId="36" xfId="0" applyFont="1" applyFill="1" applyBorder="1" applyAlignment="1">
      <alignment horizontal="left" vertical="center" wrapText="1"/>
    </xf>
    <xf numFmtId="4" fontId="37" fillId="0" borderId="38" xfId="0" applyNumberFormat="1" applyFont="1" applyFill="1" applyBorder="1" applyAlignment="1">
      <alignment horizontal="right" vertical="center" wrapText="1"/>
    </xf>
    <xf numFmtId="0" fontId="37" fillId="0" borderId="36" xfId="0" applyFont="1" applyBorder="1" applyAlignment="1">
      <alignment horizontal="right" vertical="center" wrapText="1"/>
    </xf>
    <xf numFmtId="4" fontId="37" fillId="0" borderId="38" xfId="0" applyNumberFormat="1" applyFont="1" applyBorder="1" applyAlignment="1">
      <alignment horizontal="right" vertical="center" wrapText="1"/>
    </xf>
    <xf numFmtId="0" fontId="0" fillId="0" borderId="0" xfId="0" applyAlignment="1">
      <alignment horizontal="center"/>
    </xf>
    <xf numFmtId="0" fontId="29" fillId="0" borderId="39" xfId="3" applyFont="1" applyFill="1" applyBorder="1"/>
    <xf numFmtId="0" fontId="29" fillId="0" borderId="35" xfId="3" applyFont="1" applyBorder="1"/>
    <xf numFmtId="0" fontId="79" fillId="4" borderId="6" xfId="0" applyFont="1" applyFill="1" applyBorder="1" applyAlignment="1">
      <alignment vertical="center"/>
    </xf>
    <xf numFmtId="4" fontId="28" fillId="4" borderId="2" xfId="0" applyNumberFormat="1" applyFont="1" applyFill="1" applyBorder="1" applyAlignment="1">
      <alignment vertical="center"/>
    </xf>
    <xf numFmtId="0" fontId="79" fillId="4" borderId="7" xfId="0" applyFont="1" applyFill="1" applyBorder="1" applyAlignment="1">
      <alignment horizontal="right" vertical="center"/>
    </xf>
    <xf numFmtId="185" fontId="29" fillId="0" borderId="0" xfId="0" applyNumberFormat="1" applyFont="1" applyBorder="1" applyAlignment="1">
      <alignment vertical="center"/>
    </xf>
    <xf numFmtId="0" fontId="29" fillId="0" borderId="38" xfId="0" applyFont="1" applyBorder="1" applyAlignment="1">
      <alignment horizontal="right" vertical="center"/>
    </xf>
    <xf numFmtId="4" fontId="28" fillId="4" borderId="2" xfId="0" applyNumberFormat="1" applyFont="1" applyFill="1" applyBorder="1" applyAlignment="1">
      <alignment horizontal="right" vertical="center" indent="1"/>
    </xf>
    <xf numFmtId="4" fontId="28" fillId="4" borderId="9" xfId="0" applyNumberFormat="1" applyFont="1" applyFill="1" applyBorder="1" applyAlignment="1">
      <alignment vertical="center"/>
    </xf>
    <xf numFmtId="0" fontId="29" fillId="0" borderId="37" xfId="0" applyFont="1" applyBorder="1" applyAlignment="1">
      <alignment horizontal="left" vertical="center"/>
    </xf>
    <xf numFmtId="0" fontId="85" fillId="0" borderId="0" xfId="0" applyFont="1" applyBorder="1"/>
    <xf numFmtId="0" fontId="36" fillId="0" borderId="1" xfId="0" applyFont="1" applyBorder="1" applyAlignment="1">
      <alignment horizontal="left" vertical="center" wrapText="1"/>
    </xf>
    <xf numFmtId="0" fontId="37" fillId="33" borderId="6" xfId="0" applyFont="1" applyFill="1" applyBorder="1" applyAlignment="1">
      <alignment vertical="center" wrapText="1"/>
    </xf>
    <xf numFmtId="0" fontId="36" fillId="0" borderId="6" xfId="0" applyFont="1" applyBorder="1" applyAlignment="1">
      <alignment vertical="center" wrapText="1"/>
    </xf>
    <xf numFmtId="0" fontId="36" fillId="0" borderId="8" xfId="0" applyFont="1" applyBorder="1" applyAlignment="1">
      <alignment vertical="center" wrapText="1"/>
    </xf>
    <xf numFmtId="0" fontId="37" fillId="33" borderId="6" xfId="0" applyFont="1" applyFill="1" applyBorder="1" applyAlignment="1">
      <alignment horizontal="left" vertical="center" wrapText="1"/>
    </xf>
    <xf numFmtId="0" fontId="37" fillId="33" borderId="6" xfId="0" applyFont="1" applyFill="1" applyBorder="1" applyAlignment="1">
      <alignment horizontal="left" vertical="center"/>
    </xf>
    <xf numFmtId="0" fontId="29" fillId="0" borderId="6" xfId="0" applyFont="1" applyBorder="1" applyAlignment="1">
      <alignment horizontal="left" vertical="center" wrapText="1"/>
    </xf>
    <xf numFmtId="0" fontId="37" fillId="33" borderId="1" xfId="0" applyFont="1" applyFill="1" applyBorder="1" applyAlignment="1">
      <alignment vertical="center" wrapText="1"/>
    </xf>
    <xf numFmtId="0" fontId="37" fillId="33" borderId="1" xfId="0" applyFont="1" applyFill="1" applyBorder="1" applyAlignment="1">
      <alignment horizontal="center" vertical="center" wrapText="1"/>
    </xf>
    <xf numFmtId="0" fontId="37" fillId="33" borderId="50"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29" fillId="0" borderId="1" xfId="0" applyFont="1" applyBorder="1" applyAlignment="1">
      <alignment horizontal="left" vertical="center"/>
    </xf>
    <xf numFmtId="0" fontId="36" fillId="0" borderId="1" xfId="0" applyFont="1" applyBorder="1" applyAlignment="1">
      <alignment horizontal="left" vertical="center" wrapText="1"/>
    </xf>
    <xf numFmtId="4" fontId="37" fillId="4" borderId="1" xfId="0" applyNumberFormat="1" applyFont="1" applyFill="1" applyBorder="1" applyAlignment="1">
      <alignment horizontal="right" vertical="center" wrapText="1"/>
    </xf>
    <xf numFmtId="4" fontId="36" fillId="0" borderId="8" xfId="0" applyNumberFormat="1" applyFont="1" applyBorder="1" applyAlignment="1">
      <alignment vertical="center"/>
    </xf>
    <xf numFmtId="0" fontId="86" fillId="0" borderId="1" xfId="0" applyFont="1" applyFill="1" applyBorder="1" applyAlignment="1">
      <alignment horizontal="center" vertical="center"/>
    </xf>
    <xf numFmtId="165" fontId="28" fillId="0" borderId="1" xfId="0" applyNumberFormat="1" applyFont="1" applyFill="1" applyBorder="1" applyAlignment="1">
      <alignment horizontal="center" vertical="center"/>
    </xf>
    <xf numFmtId="0" fontId="37" fillId="0" borderId="7" xfId="0" applyFont="1" applyBorder="1" applyAlignment="1">
      <alignment horizontal="right" vertical="center" wrapText="1"/>
    </xf>
    <xf numFmtId="0" fontId="36" fillId="0" borderId="6" xfId="0" applyFont="1" applyBorder="1" applyAlignment="1">
      <alignment horizontal="left" vertical="center" wrapText="1"/>
    </xf>
    <xf numFmtId="0" fontId="36" fillId="0" borderId="1" xfId="0" applyFont="1" applyBorder="1" applyAlignment="1">
      <alignment horizontal="left" vertical="center" wrapText="1"/>
    </xf>
    <xf numFmtId="0" fontId="37" fillId="33" borderId="1" xfId="0" applyFont="1" applyFill="1" applyBorder="1" applyAlignment="1">
      <alignment horizontal="left" vertical="center" wrapText="1"/>
    </xf>
    <xf numFmtId="49" fontId="30" fillId="0" borderId="1" xfId="1" applyNumberFormat="1" applyFont="1" applyFill="1" applyBorder="1" applyAlignment="1">
      <alignment horizontal="center" vertical="center" wrapText="1"/>
    </xf>
    <xf numFmtId="0" fontId="8" fillId="30" borderId="1" xfId="0" applyFont="1" applyFill="1" applyBorder="1" applyAlignment="1">
      <alignment horizontal="center" vertical="center" wrapText="1"/>
    </xf>
    <xf numFmtId="0" fontId="8" fillId="30" borderId="1" xfId="0" quotePrefix="1" applyFont="1" applyFill="1" applyBorder="1" applyAlignment="1">
      <alignment horizontal="center" vertical="center"/>
    </xf>
    <xf numFmtId="0" fontId="8" fillId="30" borderId="1" xfId="0" applyFont="1" applyFill="1" applyBorder="1" applyAlignment="1">
      <alignment horizontal="center" vertical="center"/>
    </xf>
    <xf numFmtId="17" fontId="8" fillId="30" borderId="1" xfId="0" quotePrefix="1" applyNumberFormat="1" applyFont="1" applyFill="1" applyBorder="1" applyAlignment="1">
      <alignment horizontal="center" vertical="center"/>
    </xf>
    <xf numFmtId="43" fontId="8" fillId="30" borderId="1" xfId="60" applyNumberFormat="1" applyFont="1" applyFill="1" applyBorder="1" applyAlignment="1">
      <alignment horizontal="right" vertical="center"/>
    </xf>
    <xf numFmtId="4" fontId="32" fillId="4" borderId="1" xfId="0" applyNumberFormat="1" applyFont="1" applyFill="1" applyBorder="1" applyAlignment="1">
      <alignment horizontal="right" vertical="center" wrapText="1"/>
    </xf>
    <xf numFmtId="0" fontId="29" fillId="0" borderId="6"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8" fillId="0" borderId="1" xfId="0" quotePrefix="1" applyFont="1" applyFill="1" applyBorder="1" applyAlignment="1">
      <alignment horizontal="center" vertical="center"/>
    </xf>
    <xf numFmtId="17" fontId="8" fillId="0" borderId="1" xfId="0" quotePrefix="1" applyNumberFormat="1" applyFont="1" applyFill="1" applyBorder="1" applyAlignment="1">
      <alignment horizontal="center" vertical="center"/>
    </xf>
    <xf numFmtId="0" fontId="8" fillId="0" borderId="1" xfId="182" applyFont="1" applyFill="1" applyBorder="1" applyAlignment="1">
      <alignment horizontal="center" vertical="center" wrapText="1"/>
    </xf>
    <xf numFmtId="0" fontId="8" fillId="0" borderId="1" xfId="0" applyFont="1" applyFill="1" applyBorder="1" applyAlignment="1">
      <alignment horizontal="center" vertical="center"/>
    </xf>
    <xf numFmtId="0" fontId="8" fillId="0" borderId="1" xfId="0" quotePrefix="1" applyFont="1" applyFill="1" applyBorder="1" applyAlignment="1">
      <alignment horizontal="left" vertical="center" wrapText="1"/>
    </xf>
    <xf numFmtId="43" fontId="8" fillId="0" borderId="1" xfId="60" applyNumberFormat="1" applyFont="1" applyFill="1" applyBorder="1" applyAlignment="1">
      <alignment horizontal="right" vertical="center"/>
    </xf>
    <xf numFmtId="4" fontId="37" fillId="33" borderId="1" xfId="0" applyNumberFormat="1" applyFont="1" applyFill="1" applyBorder="1" applyAlignment="1">
      <alignment horizontal="left" vertical="center" wrapText="1"/>
    </xf>
    <xf numFmtId="0" fontId="32" fillId="5" borderId="1" xfId="0" applyFont="1" applyFill="1" applyBorder="1" applyAlignment="1">
      <alignment vertical="center" wrapText="1"/>
    </xf>
    <xf numFmtId="0" fontId="80" fillId="0" borderId="0" xfId="0" applyFont="1" applyFill="1"/>
    <xf numFmtId="0" fontId="8" fillId="0" borderId="1" xfId="0" applyFont="1" applyFill="1" applyBorder="1" applyAlignment="1">
      <alignment horizontal="left" vertical="center"/>
    </xf>
    <xf numFmtId="0" fontId="8" fillId="0" borderId="1" xfId="0" quotePrefix="1" applyFont="1" applyFill="1" applyBorder="1" applyAlignment="1">
      <alignment vertical="center"/>
    </xf>
    <xf numFmtId="0" fontId="37" fillId="32" borderId="6" xfId="0" applyFont="1" applyFill="1" applyBorder="1" applyAlignment="1">
      <alignment vertical="center" wrapText="1"/>
    </xf>
    <xf numFmtId="0" fontId="37" fillId="32" borderId="6" xfId="0" applyFont="1" applyFill="1" applyBorder="1" applyAlignment="1">
      <alignment vertical="center"/>
    </xf>
    <xf numFmtId="4" fontId="37" fillId="32" borderId="1" xfId="0" applyNumberFormat="1" applyFont="1" applyFill="1" applyBorder="1" applyAlignment="1">
      <alignment horizontal="center" vertical="center" wrapText="1"/>
    </xf>
    <xf numFmtId="4" fontId="37" fillId="32" borderId="1" xfId="0" applyNumberFormat="1" applyFont="1" applyFill="1" applyBorder="1" applyAlignment="1">
      <alignment horizontal="right" vertical="center" wrapText="1"/>
    </xf>
    <xf numFmtId="0" fontId="0" fillId="0" borderId="4" xfId="0" applyBorder="1" applyAlignment="1">
      <alignment horizontal="center" vertical="center"/>
    </xf>
    <xf numFmtId="0" fontId="0" fillId="0" borderId="0" xfId="0" applyBorder="1" applyAlignment="1">
      <alignment horizontal="center" vertical="center"/>
    </xf>
    <xf numFmtId="0" fontId="38" fillId="0" borderId="0" xfId="0" applyFont="1" applyAlignment="1">
      <alignment horizontal="center" vertical="center"/>
    </xf>
    <xf numFmtId="0" fontId="32" fillId="0" borderId="0" xfId="0" applyFont="1" applyBorder="1" applyAlignment="1">
      <alignment horizontal="center" vertical="center" wrapText="1"/>
    </xf>
    <xf numFmtId="4" fontId="38" fillId="0" borderId="0" xfId="0" applyNumberFormat="1" applyFont="1" applyBorder="1" applyAlignment="1">
      <alignment horizontal="center" vertical="center"/>
    </xf>
    <xf numFmtId="0" fontId="38" fillId="0" borderId="0" xfId="0" applyFont="1" applyFill="1" applyBorder="1" applyAlignment="1">
      <alignment horizontal="center" vertical="center"/>
    </xf>
    <xf numFmtId="4" fontId="29" fillId="0" borderId="0" xfId="0" applyNumberFormat="1" applyFont="1" applyBorder="1" applyAlignment="1">
      <alignment horizontal="left" vertical="center"/>
    </xf>
    <xf numFmtId="0" fontId="29" fillId="0" borderId="0" xfId="0" applyFont="1" applyBorder="1" applyAlignment="1">
      <alignment vertical="center"/>
    </xf>
    <xf numFmtId="0" fontId="40" fillId="0" borderId="16" xfId="0" applyFont="1" applyBorder="1" applyAlignment="1">
      <alignment horizontal="center" vertical="center" wrapText="1"/>
    </xf>
    <xf numFmtId="0" fontId="40" fillId="0" borderId="17" xfId="0" applyFont="1" applyBorder="1" applyAlignment="1">
      <alignment horizontal="center" vertical="center" wrapText="1"/>
    </xf>
    <xf numFmtId="0" fontId="38" fillId="0" borderId="17" xfId="0" applyFont="1" applyBorder="1"/>
    <xf numFmtId="0" fontId="38" fillId="0" borderId="18" xfId="0" applyFont="1" applyBorder="1"/>
    <xf numFmtId="0" fontId="38" fillId="0" borderId="4" xfId="0" applyFont="1" applyFill="1" applyBorder="1" applyAlignment="1">
      <alignment horizontal="center" vertical="center"/>
    </xf>
    <xf numFmtId="0" fontId="38" fillId="0" borderId="3" xfId="0" applyFont="1" applyFill="1" applyBorder="1" applyAlignment="1">
      <alignment horizontal="left" vertical="center"/>
    </xf>
    <xf numFmtId="0" fontId="38" fillId="0" borderId="4" xfId="0" applyFont="1" applyBorder="1" applyAlignment="1">
      <alignment horizontal="center" vertical="center"/>
    </xf>
    <xf numFmtId="10" fontId="38" fillId="0" borderId="0" xfId="61" applyNumberFormat="1" applyFont="1" applyBorder="1" applyAlignment="1">
      <alignment horizontal="center" vertical="center"/>
    </xf>
    <xf numFmtId="0" fontId="38" fillId="0" borderId="3" xfId="0" applyFont="1" applyBorder="1" applyAlignment="1">
      <alignment horizontal="center" vertical="center"/>
    </xf>
    <xf numFmtId="0" fontId="38" fillId="0" borderId="3" xfId="0" applyFont="1" applyBorder="1"/>
    <xf numFmtId="0" fontId="38" fillId="0" borderId="3" xfId="0" applyFont="1" applyBorder="1" applyAlignment="1"/>
    <xf numFmtId="0" fontId="39" fillId="0" borderId="4" xfId="0" applyFont="1" applyBorder="1" applyAlignment="1">
      <alignment horizontal="center" vertical="center"/>
    </xf>
    <xf numFmtId="0" fontId="39" fillId="0" borderId="3" xfId="0" applyFont="1" applyBorder="1" applyAlignment="1"/>
    <xf numFmtId="0" fontId="38" fillId="0" borderId="3" xfId="0" applyFont="1" applyBorder="1" applyAlignment="1">
      <alignment vertical="center"/>
    </xf>
    <xf numFmtId="0" fontId="39" fillId="0" borderId="4" xfId="0" applyFont="1" applyFill="1" applyBorder="1" applyAlignment="1">
      <alignment horizontal="center" vertical="center"/>
    </xf>
    <xf numFmtId="0" fontId="39" fillId="0" borderId="0" xfId="0" applyFont="1" applyFill="1" applyBorder="1" applyAlignment="1">
      <alignment horizontal="center" vertical="center"/>
    </xf>
    <xf numFmtId="0" fontId="39" fillId="0" borderId="3" xfId="0" applyFont="1" applyFill="1" applyBorder="1"/>
    <xf numFmtId="0" fontId="40" fillId="0" borderId="4" xfId="0" applyFont="1" applyBorder="1" applyAlignment="1">
      <alignment horizontal="center" vertical="center"/>
    </xf>
    <xf numFmtId="0" fontId="40" fillId="0" borderId="0" xfId="0" applyFont="1" applyBorder="1" applyAlignment="1">
      <alignment horizontal="center" vertical="center"/>
    </xf>
    <xf numFmtId="0" fontId="40" fillId="0" borderId="3" xfId="0" applyFont="1" applyBorder="1"/>
    <xf numFmtId="0" fontId="80" fillId="30" borderId="4" xfId="0" applyFont="1" applyFill="1" applyBorder="1" applyAlignment="1">
      <alignment horizontal="center" vertical="center"/>
    </xf>
    <xf numFmtId="0" fontId="80" fillId="30" borderId="0" xfId="0" applyFont="1" applyFill="1" applyBorder="1" applyAlignment="1">
      <alignment horizontal="center" vertical="center"/>
    </xf>
    <xf numFmtId="0" fontId="80" fillId="30" borderId="3" xfId="0" applyFont="1" applyFill="1" applyBorder="1"/>
    <xf numFmtId="0" fontId="39" fillId="0" borderId="0" xfId="0" applyFont="1" applyBorder="1" applyAlignment="1">
      <alignment horizontal="center" vertical="center"/>
    </xf>
    <xf numFmtId="4" fontId="29" fillId="0" borderId="4" xfId="0" applyNumberFormat="1" applyFont="1" applyBorder="1" applyAlignment="1">
      <alignment horizontal="center" vertical="center"/>
    </xf>
    <xf numFmtId="4" fontId="29" fillId="0" borderId="3" xfId="0" applyNumberFormat="1" applyFont="1" applyBorder="1" applyAlignment="1">
      <alignment horizontal="center" vertical="center"/>
    </xf>
    <xf numFmtId="0" fontId="39" fillId="30" borderId="4" xfId="0" applyFont="1" applyFill="1" applyBorder="1" applyAlignment="1">
      <alignment horizontal="center" vertical="center"/>
    </xf>
    <xf numFmtId="0" fontId="39" fillId="30" borderId="0" xfId="0" applyFont="1" applyFill="1" applyBorder="1" applyAlignment="1">
      <alignment horizontal="center" vertical="center"/>
    </xf>
    <xf numFmtId="0" fontId="39" fillId="30" borderId="3" xfId="0" applyFont="1" applyFill="1" applyBorder="1"/>
    <xf numFmtId="165" fontId="28" fillId="0" borderId="4" xfId="0" applyNumberFormat="1" applyFont="1" applyBorder="1" applyAlignment="1">
      <alignment horizontal="center" vertical="center"/>
    </xf>
    <xf numFmtId="0" fontId="41" fillId="30" borderId="4" xfId="0" applyFont="1" applyFill="1" applyBorder="1" applyAlignment="1">
      <alignment horizontal="center" vertical="center"/>
    </xf>
    <xf numFmtId="0" fontId="41" fillId="30" borderId="0" xfId="0" applyFont="1" applyFill="1" applyBorder="1" applyAlignment="1">
      <alignment horizontal="center" vertical="center"/>
    </xf>
    <xf numFmtId="0" fontId="41" fillId="30" borderId="3" xfId="0" applyFont="1" applyFill="1" applyBorder="1"/>
    <xf numFmtId="0" fontId="38" fillId="30" borderId="4" xfId="0" applyFont="1" applyFill="1" applyBorder="1" applyAlignment="1">
      <alignment horizontal="center" vertical="center"/>
    </xf>
    <xf numFmtId="0" fontId="38" fillId="30" borderId="0" xfId="0" applyFont="1" applyFill="1" applyBorder="1" applyAlignment="1">
      <alignment horizontal="center" vertical="center"/>
    </xf>
    <xf numFmtId="0" fontId="38" fillId="30" borderId="3" xfId="0" applyFont="1" applyFill="1" applyBorder="1"/>
    <xf numFmtId="0" fontId="39" fillId="0" borderId="3" xfId="0" applyFont="1" applyBorder="1"/>
    <xf numFmtId="0" fontId="41" fillId="0" borderId="4" xfId="0" applyFont="1" applyBorder="1" applyAlignment="1">
      <alignment horizontal="center" vertical="center"/>
    </xf>
    <xf numFmtId="0" fontId="41" fillId="0" borderId="0" xfId="0" applyFont="1" applyBorder="1" applyAlignment="1">
      <alignment horizontal="center" vertical="center"/>
    </xf>
    <xf numFmtId="0" fontId="41" fillId="0" borderId="3" xfId="0" applyFont="1" applyBorder="1"/>
    <xf numFmtId="0" fontId="80" fillId="0" borderId="4" xfId="0" applyFont="1" applyBorder="1" applyAlignment="1">
      <alignment horizontal="center" vertical="center"/>
    </xf>
    <xf numFmtId="0" fontId="80" fillId="0" borderId="0" xfId="0" applyFont="1" applyBorder="1" applyAlignment="1">
      <alignment horizontal="center" vertical="center"/>
    </xf>
    <xf numFmtId="0" fontId="80" fillId="0" borderId="3" xfId="0" applyFont="1" applyBorder="1"/>
    <xf numFmtId="0" fontId="80" fillId="0" borderId="4" xfId="0" applyFont="1" applyFill="1" applyBorder="1" applyAlignment="1">
      <alignment horizontal="center" vertical="center"/>
    </xf>
    <xf numFmtId="0" fontId="80" fillId="0" borderId="0" xfId="0" applyFont="1" applyFill="1" applyBorder="1" applyAlignment="1">
      <alignment horizontal="center" vertical="center"/>
    </xf>
    <xf numFmtId="0" fontId="80" fillId="0" borderId="3" xfId="0" applyFont="1" applyFill="1" applyBorder="1"/>
    <xf numFmtId="0" fontId="38" fillId="0" borderId="3" xfId="0" applyFont="1" applyFill="1" applyBorder="1"/>
    <xf numFmtId="0" fontId="73" fillId="0" borderId="4" xfId="0" applyFont="1" applyBorder="1" applyAlignment="1">
      <alignment horizontal="center" vertical="center"/>
    </xf>
    <xf numFmtId="0" fontId="73" fillId="0" borderId="0" xfId="0" applyFont="1" applyBorder="1" applyAlignment="1">
      <alignment horizontal="center" vertical="center"/>
    </xf>
    <xf numFmtId="0" fontId="73" fillId="0" borderId="3" xfId="0" applyFont="1" applyBorder="1"/>
    <xf numFmtId="0" fontId="38" fillId="0" borderId="13" xfId="0" applyFont="1" applyBorder="1" applyAlignment="1">
      <alignment horizontal="center" vertical="center"/>
    </xf>
    <xf numFmtId="0" fontId="38" fillId="0" borderId="14" xfId="0" applyFont="1" applyBorder="1" applyAlignment="1">
      <alignment horizontal="center" vertical="center"/>
    </xf>
    <xf numFmtId="4" fontId="38" fillId="0" borderId="14" xfId="0" applyNumberFormat="1" applyFont="1" applyBorder="1" applyAlignment="1">
      <alignment horizontal="center" vertical="center"/>
    </xf>
    <xf numFmtId="10" fontId="38" fillId="0" borderId="14" xfId="61" applyNumberFormat="1" applyFont="1" applyBorder="1" applyAlignment="1">
      <alignment horizontal="center" vertical="center"/>
    </xf>
    <xf numFmtId="0" fontId="38" fillId="0" borderId="15" xfId="0" applyFont="1" applyBorder="1"/>
    <xf numFmtId="0" fontId="28" fillId="5" borderId="0" xfId="0" applyFont="1" applyFill="1" applyBorder="1" applyAlignment="1">
      <alignment horizontal="center" vertical="center"/>
    </xf>
    <xf numFmtId="14" fontId="29" fillId="0" borderId="0" xfId="0" applyNumberFormat="1" applyFont="1" applyBorder="1" applyAlignment="1">
      <alignment horizontal="left" vertical="center"/>
    </xf>
    <xf numFmtId="10" fontId="29" fillId="0" borderId="0" xfId="0" applyNumberFormat="1" applyFont="1" applyBorder="1" applyAlignment="1">
      <alignment horizontal="left" vertical="center"/>
    </xf>
    <xf numFmtId="4" fontId="71" fillId="0" borderId="0" xfId="0" applyNumberFormat="1" applyFont="1" applyBorder="1" applyAlignment="1">
      <alignment horizontal="center" vertical="center"/>
    </xf>
    <xf numFmtId="4" fontId="31" fillId="0" borderId="0" xfId="0" applyNumberFormat="1" applyFont="1" applyBorder="1" applyAlignment="1">
      <alignment horizontal="center" vertical="center"/>
    </xf>
    <xf numFmtId="4" fontId="31" fillId="0" borderId="0" xfId="0" applyNumberFormat="1" applyFont="1" applyFill="1" applyBorder="1" applyAlignment="1">
      <alignment horizontal="center" vertical="center"/>
    </xf>
    <xf numFmtId="4" fontId="29" fillId="0" borderId="0" xfId="0" applyNumberFormat="1" applyFont="1" applyBorder="1" applyAlignment="1">
      <alignment vertical="center"/>
    </xf>
    <xf numFmtId="4" fontId="31" fillId="0" borderId="0" xfId="0" applyNumberFormat="1" applyFont="1" applyFill="1" applyBorder="1"/>
    <xf numFmtId="4" fontId="32" fillId="0" borderId="0" xfId="0" applyNumberFormat="1" applyFont="1" applyBorder="1" applyAlignment="1">
      <alignment horizontal="center" vertical="center"/>
    </xf>
    <xf numFmtId="4" fontId="29" fillId="0" borderId="0" xfId="0" applyNumberFormat="1" applyFont="1" applyBorder="1"/>
    <xf numFmtId="166" fontId="28" fillId="5" borderId="1" xfId="0" applyNumberFormat="1" applyFont="1" applyFill="1" applyBorder="1" applyAlignment="1">
      <alignment horizontal="right" vertical="center"/>
    </xf>
    <xf numFmtId="0" fontId="29" fillId="0" borderId="7" xfId="0" applyFont="1" applyBorder="1" applyAlignment="1">
      <alignment horizontal="left" vertical="center"/>
    </xf>
    <xf numFmtId="0" fontId="28" fillId="3" borderId="1" xfId="0" applyFont="1" applyFill="1" applyBorder="1" applyAlignment="1">
      <alignment horizontal="center" vertical="center"/>
    </xf>
    <xf numFmtId="0" fontId="28" fillId="3" borderId="1" xfId="0" applyFont="1" applyFill="1" applyBorder="1" applyAlignment="1">
      <alignment horizontal="center" vertical="center" wrapText="1"/>
    </xf>
    <xf numFmtId="4" fontId="28" fillId="3" borderId="1" xfId="0" applyNumberFormat="1" applyFont="1" applyFill="1" applyBorder="1" applyAlignment="1">
      <alignment horizontal="center" vertical="center"/>
    </xf>
    <xf numFmtId="4" fontId="29" fillId="0" borderId="2" xfId="0" applyNumberFormat="1" applyFont="1" applyBorder="1" applyAlignment="1">
      <alignment horizontal="left" vertical="center"/>
    </xf>
    <xf numFmtId="0" fontId="75" fillId="0" borderId="0" xfId="0" applyFont="1" applyBorder="1" applyAlignment="1">
      <alignment horizontal="right" vertical="center"/>
    </xf>
    <xf numFmtId="4" fontId="71" fillId="0" borderId="35" xfId="0" applyNumberFormat="1" applyFont="1" applyBorder="1" applyAlignment="1">
      <alignment horizontal="center" vertical="center"/>
    </xf>
    <xf numFmtId="4" fontId="71" fillId="0" borderId="37" xfId="0" applyNumberFormat="1" applyFont="1" applyBorder="1" applyAlignment="1">
      <alignment horizontal="center" vertical="center"/>
    </xf>
    <xf numFmtId="0" fontId="29" fillId="0" borderId="6" xfId="0" applyFont="1" applyBorder="1" applyAlignment="1">
      <alignment horizontal="left" vertical="center"/>
    </xf>
    <xf numFmtId="0" fontId="71" fillId="0" borderId="9" xfId="0" applyFont="1" applyBorder="1" applyAlignment="1">
      <alignment horizontal="left" vertical="center"/>
    </xf>
    <xf numFmtId="0" fontId="29" fillId="0" borderId="2" xfId="0" applyFont="1" applyBorder="1" applyAlignment="1">
      <alignment horizontal="left" vertical="center"/>
    </xf>
    <xf numFmtId="0" fontId="29" fillId="0" borderId="0" xfId="0" applyFont="1" applyBorder="1" applyAlignment="1">
      <alignment horizontal="left" vertical="center"/>
    </xf>
    <xf numFmtId="0" fontId="75" fillId="0" borderId="36" xfId="0" applyFont="1" applyBorder="1" applyAlignment="1">
      <alignment horizontal="left" vertical="center"/>
    </xf>
    <xf numFmtId="0" fontId="75" fillId="0" borderId="0" xfId="0" applyFont="1" applyBorder="1" applyAlignment="1">
      <alignment horizontal="left" vertical="center"/>
    </xf>
    <xf numFmtId="4" fontId="29" fillId="0" borderId="0" xfId="0" applyNumberFormat="1" applyFont="1" applyBorder="1" applyAlignment="1">
      <alignment horizontal="left" vertical="center"/>
    </xf>
    <xf numFmtId="0" fontId="29" fillId="0" borderId="0" xfId="0" applyFont="1" applyBorder="1" applyAlignment="1">
      <alignment vertical="center"/>
    </xf>
    <xf numFmtId="0" fontId="29" fillId="0" borderId="1" xfId="0" applyFont="1" applyBorder="1" applyAlignment="1">
      <alignment vertical="center"/>
    </xf>
    <xf numFmtId="4" fontId="88" fillId="5" borderId="1" xfId="0" applyNumberFormat="1" applyFont="1" applyFill="1" applyBorder="1" applyAlignment="1">
      <alignment horizontal="left" vertical="center"/>
    </xf>
    <xf numFmtId="4" fontId="88" fillId="35" borderId="1" xfId="0" applyNumberFormat="1" applyFont="1" applyFill="1" applyBorder="1" applyAlignment="1">
      <alignment horizontal="center" vertical="center"/>
    </xf>
    <xf numFmtId="4" fontId="88" fillId="0" borderId="1" xfId="0" applyNumberFormat="1" applyFont="1" applyBorder="1" applyAlignment="1">
      <alignment horizontal="center" vertical="center"/>
    </xf>
    <xf numFmtId="10" fontId="88" fillId="0" borderId="1" xfId="61" applyNumberFormat="1" applyFont="1" applyBorder="1" applyAlignment="1">
      <alignment horizontal="center" vertical="center"/>
    </xf>
    <xf numFmtId="0" fontId="75" fillId="0" borderId="0" xfId="0" applyFont="1" applyBorder="1" applyAlignment="1">
      <alignment vertical="center"/>
    </xf>
    <xf numFmtId="166" fontId="28" fillId="2" borderId="6" xfId="0" applyNumberFormat="1" applyFont="1" applyFill="1" applyBorder="1" applyAlignment="1">
      <alignment vertical="center"/>
    </xf>
    <xf numFmtId="166" fontId="28" fillId="2" borderId="8" xfId="0" applyNumberFormat="1" applyFont="1" applyFill="1" applyBorder="1" applyAlignment="1">
      <alignment vertical="center"/>
    </xf>
    <xf numFmtId="186" fontId="88" fillId="0" borderId="8" xfId="0" applyNumberFormat="1" applyFont="1" applyBorder="1" applyAlignment="1">
      <alignment horizontal="left" vertical="center"/>
    </xf>
    <xf numFmtId="0" fontId="4" fillId="0" borderId="8" xfId="0" applyFont="1" applyBorder="1" applyAlignment="1">
      <alignment horizontal="left" vertical="center"/>
    </xf>
    <xf numFmtId="0" fontId="87" fillId="0" borderId="7" xfId="0" applyFont="1" applyBorder="1" applyAlignment="1">
      <alignment horizontal="right" vertical="center"/>
    </xf>
    <xf numFmtId="4" fontId="29" fillId="35" borderId="6" xfId="0" applyNumberFormat="1" applyFont="1" applyFill="1" applyBorder="1" applyAlignment="1">
      <alignment horizontal="center" vertical="center"/>
    </xf>
    <xf numFmtId="10" fontId="29" fillId="30" borderId="1" xfId="0" applyNumberFormat="1" applyFont="1" applyFill="1" applyBorder="1" applyAlignment="1">
      <alignment horizontal="center" vertical="center"/>
    </xf>
    <xf numFmtId="0" fontId="0" fillId="0" borderId="7" xfId="0" applyBorder="1"/>
    <xf numFmtId="0" fontId="75" fillId="0" borderId="7" xfId="0" applyFont="1" applyBorder="1" applyAlignment="1">
      <alignment horizontal="right" vertical="center"/>
    </xf>
    <xf numFmtId="43" fontId="29" fillId="0" borderId="7" xfId="60" applyFont="1" applyBorder="1" applyAlignment="1">
      <alignment vertical="center"/>
    </xf>
    <xf numFmtId="14" fontId="88" fillId="0" borderId="7" xfId="0" applyNumberFormat="1" applyFont="1" applyBorder="1" applyAlignment="1">
      <alignment horizontal="right" vertical="center"/>
    </xf>
    <xf numFmtId="0" fontId="75" fillId="0" borderId="6" xfId="0" applyFont="1" applyBorder="1" applyAlignment="1">
      <alignment vertical="center"/>
    </xf>
    <xf numFmtId="0" fontId="75" fillId="0" borderId="6" xfId="0" applyFont="1" applyBorder="1" applyAlignment="1">
      <alignment horizontal="left" vertical="center"/>
    </xf>
    <xf numFmtId="0" fontId="4" fillId="0" borderId="7" xfId="0" applyFont="1" applyBorder="1" applyAlignment="1">
      <alignment horizontal="left" vertical="center"/>
    </xf>
    <xf numFmtId="4" fontId="75" fillId="0" borderId="7" xfId="0" applyNumberFormat="1" applyFont="1" applyBorder="1" applyAlignment="1">
      <alignment vertical="center"/>
    </xf>
    <xf numFmtId="4" fontId="42" fillId="0" borderId="7" xfId="0" applyNumberFormat="1" applyFont="1" applyBorder="1" applyAlignment="1">
      <alignment vertical="center" wrapText="1"/>
    </xf>
    <xf numFmtId="0" fontId="0" fillId="0" borderId="2" xfId="0" applyBorder="1"/>
    <xf numFmtId="0" fontId="0" fillId="0" borderId="35" xfId="0" applyBorder="1"/>
    <xf numFmtId="4" fontId="29" fillId="0" borderId="35" xfId="0" applyNumberFormat="1" applyFont="1" applyBorder="1" applyAlignment="1">
      <alignment vertical="center" wrapText="1"/>
    </xf>
    <xf numFmtId="0" fontId="0" fillId="0" borderId="0" xfId="0" applyBorder="1" applyAlignment="1">
      <alignment horizontal="right" vertical="center"/>
    </xf>
    <xf numFmtId="0" fontId="0" fillId="0" borderId="0" xfId="0" applyAlignment="1">
      <alignment horizontal="right" vertical="center"/>
    </xf>
    <xf numFmtId="4" fontId="31" fillId="0" borderId="6" xfId="0" applyNumberFormat="1" applyFont="1" applyBorder="1" applyAlignment="1">
      <alignment horizontal="center" vertical="center"/>
    </xf>
    <xf numFmtId="0" fontId="87" fillId="0" borderId="2" xfId="0" applyFont="1" applyBorder="1" applyAlignment="1">
      <alignment horizontal="right" vertical="center"/>
    </xf>
    <xf numFmtId="0" fontId="88" fillId="0" borderId="2" xfId="0" applyFont="1" applyBorder="1" applyAlignment="1">
      <alignment horizontal="right" vertical="center"/>
    </xf>
    <xf numFmtId="0" fontId="88" fillId="0" borderId="2" xfId="0" applyFont="1" applyBorder="1" applyAlignment="1">
      <alignment horizontal="left" vertical="center"/>
    </xf>
    <xf numFmtId="0" fontId="29" fillId="0" borderId="19" xfId="0" applyFont="1" applyBorder="1" applyAlignment="1">
      <alignment vertical="center" wrapText="1"/>
    </xf>
    <xf numFmtId="2" fontId="29" fillId="0" borderId="50" xfId="0" applyNumberFormat="1" applyFont="1" applyBorder="1" applyAlignment="1">
      <alignment horizontal="center" vertical="center"/>
    </xf>
    <xf numFmtId="4" fontId="29" fillId="35" borderId="39" xfId="0" applyNumberFormat="1" applyFont="1" applyFill="1" applyBorder="1" applyAlignment="1">
      <alignment horizontal="center" vertical="center"/>
    </xf>
    <xf numFmtId="174" fontId="29" fillId="30" borderId="50" xfId="0" applyNumberFormat="1" applyFont="1" applyFill="1" applyBorder="1" applyAlignment="1">
      <alignment horizontal="center" vertical="center"/>
    </xf>
    <xf numFmtId="10" fontId="29" fillId="30" borderId="50" xfId="0" applyNumberFormat="1" applyFont="1" applyFill="1" applyBorder="1" applyAlignment="1">
      <alignment horizontal="center" vertical="center"/>
    </xf>
    <xf numFmtId="0" fontId="78" fillId="72" borderId="53" xfId="0" applyFont="1" applyFill="1" applyBorder="1" applyAlignment="1">
      <alignment horizontal="center" vertical="center"/>
    </xf>
    <xf numFmtId="4" fontId="92" fillId="72" borderId="53" xfId="0" applyNumberFormat="1" applyFont="1" applyFill="1" applyBorder="1" applyAlignment="1">
      <alignment horizontal="center" vertical="center" wrapText="1"/>
    </xf>
    <xf numFmtId="2" fontId="29" fillId="0" borderId="5" xfId="0" applyNumberFormat="1" applyFont="1" applyBorder="1" applyAlignment="1">
      <alignment horizontal="center" vertical="center"/>
    </xf>
    <xf numFmtId="4" fontId="29" fillId="35" borderId="9" xfId="0" applyNumberFormat="1" applyFont="1" applyFill="1" applyBorder="1" applyAlignment="1">
      <alignment horizontal="center" vertical="center"/>
    </xf>
    <xf numFmtId="174" fontId="29" fillId="30" borderId="5" xfId="0" applyNumberFormat="1" applyFont="1" applyFill="1" applyBorder="1" applyAlignment="1">
      <alignment horizontal="center" vertical="center"/>
    </xf>
    <xf numFmtId="10" fontId="29" fillId="30" borderId="5" xfId="0" applyNumberFormat="1" applyFont="1" applyFill="1" applyBorder="1" applyAlignment="1">
      <alignment horizontal="center" vertical="center"/>
    </xf>
    <xf numFmtId="0" fontId="78" fillId="72" borderId="57" xfId="0" applyFont="1" applyFill="1" applyBorder="1" applyAlignment="1">
      <alignment horizontal="center" vertical="center"/>
    </xf>
    <xf numFmtId="4" fontId="92" fillId="72" borderId="58" xfId="0" applyNumberFormat="1" applyFont="1" applyFill="1" applyBorder="1" applyAlignment="1">
      <alignment horizontal="center" vertical="center" wrapText="1"/>
    </xf>
    <xf numFmtId="4" fontId="78" fillId="69" borderId="60" xfId="0" applyNumberFormat="1" applyFont="1" applyFill="1" applyBorder="1" applyAlignment="1">
      <alignment vertical="center"/>
    </xf>
    <xf numFmtId="10" fontId="78" fillId="69" borderId="60" xfId="0" applyNumberFormat="1" applyFont="1" applyFill="1" applyBorder="1" applyAlignment="1">
      <alignment horizontal="center" vertical="center"/>
    </xf>
    <xf numFmtId="4" fontId="78" fillId="69" borderId="60" xfId="0" applyNumberFormat="1" applyFont="1" applyFill="1" applyBorder="1" applyAlignment="1">
      <alignment horizontal="center" vertical="center"/>
    </xf>
    <xf numFmtId="10" fontId="78" fillId="69" borderId="61" xfId="0" applyNumberFormat="1" applyFont="1" applyFill="1" applyBorder="1" applyAlignment="1">
      <alignment horizontal="center" vertical="center"/>
    </xf>
    <xf numFmtId="4" fontId="75" fillId="0" borderId="7" xfId="0" applyNumberFormat="1" applyFont="1" applyBorder="1" applyAlignment="1">
      <alignment horizontal="right" vertical="center"/>
    </xf>
    <xf numFmtId="14" fontId="29" fillId="0" borderId="8" xfId="0" applyNumberFormat="1" applyFont="1" applyBorder="1" applyAlignment="1">
      <alignment horizontal="right" vertical="center"/>
    </xf>
    <xf numFmtId="0" fontId="87" fillId="0" borderId="1" xfId="0" applyFont="1" applyBorder="1" applyAlignment="1">
      <alignment horizontal="right" vertical="center"/>
    </xf>
    <xf numFmtId="0" fontId="94" fillId="0" borderId="7" xfId="0" applyFont="1" applyBorder="1" applyAlignment="1">
      <alignment horizontal="left" vertical="center"/>
    </xf>
    <xf numFmtId="14" fontId="87" fillId="0" borderId="1" xfId="0" applyNumberFormat="1" applyFont="1" applyBorder="1" applyAlignment="1">
      <alignment horizontal="right" vertical="center"/>
    </xf>
    <xf numFmtId="0" fontId="3" fillId="0" borderId="1" xfId="0" applyFont="1" applyBorder="1" applyAlignment="1">
      <alignment horizontal="left" vertical="center"/>
    </xf>
    <xf numFmtId="186" fontId="87" fillId="0" borderId="1" xfId="0" applyNumberFormat="1" applyFont="1" applyBorder="1" applyAlignment="1">
      <alignment horizontal="left" vertical="center"/>
    </xf>
    <xf numFmtId="0" fontId="36" fillId="0" borderId="1" xfId="0" applyFont="1" applyBorder="1" applyAlignment="1">
      <alignment horizontal="left" vertical="center" wrapText="1"/>
    </xf>
    <xf numFmtId="0" fontId="36" fillId="0" borderId="1" xfId="0" applyFont="1" applyBorder="1" applyAlignment="1">
      <alignment horizontal="center" vertical="center" wrapText="1"/>
    </xf>
    <xf numFmtId="0" fontId="36" fillId="0" borderId="1" xfId="0" applyFont="1" applyBorder="1" applyAlignment="1">
      <alignment horizontal="left" vertical="center" wrapText="1"/>
    </xf>
    <xf numFmtId="0" fontId="36" fillId="0" borderId="1" xfId="0" applyFont="1" applyBorder="1" applyAlignment="1">
      <alignment horizontal="center" vertical="center" wrapText="1"/>
    </xf>
    <xf numFmtId="0" fontId="37" fillId="5" borderId="1" xfId="0" applyFont="1" applyFill="1" applyBorder="1" applyAlignment="1">
      <alignment horizontal="center" vertical="center" wrapText="1"/>
    </xf>
    <xf numFmtId="0" fontId="37" fillId="5" borderId="6" xfId="0" applyFont="1" applyFill="1" applyBorder="1" applyAlignment="1">
      <alignment horizontal="left" vertical="center" wrapText="1"/>
    </xf>
    <xf numFmtId="0" fontId="0" fillId="0" borderId="0" xfId="0" applyAlignment="1">
      <alignment horizontal="right"/>
    </xf>
    <xf numFmtId="0" fontId="98" fillId="0" borderId="0" xfId="0" applyFont="1" applyAlignment="1">
      <alignment horizontal="left"/>
    </xf>
    <xf numFmtId="0" fontId="98" fillId="0" borderId="0" xfId="0" applyFont="1" applyAlignment="1">
      <alignment horizontal="right"/>
    </xf>
    <xf numFmtId="0" fontId="98" fillId="0" borderId="0" xfId="0" applyNumberFormat="1" applyFont="1" applyAlignment="1">
      <alignment horizontal="left"/>
    </xf>
    <xf numFmtId="0" fontId="29" fillId="0" borderId="2" xfId="0" applyNumberFormat="1" applyFont="1" applyBorder="1" applyAlignment="1">
      <alignment horizontal="left" vertical="center" wrapText="1"/>
    </xf>
    <xf numFmtId="0" fontId="29" fillId="0" borderId="0" xfId="0" applyNumberFormat="1" applyFont="1" applyBorder="1" applyAlignment="1">
      <alignment vertical="center"/>
    </xf>
    <xf numFmtId="0" fontId="38" fillId="0" borderId="0" xfId="0" applyNumberFormat="1" applyFont="1" applyBorder="1" applyAlignment="1">
      <alignment wrapText="1"/>
    </xf>
    <xf numFmtId="0" fontId="94" fillId="0" borderId="7" xfId="0" applyNumberFormat="1" applyFont="1" applyBorder="1" applyAlignment="1">
      <alignment horizontal="left" vertical="center"/>
    </xf>
    <xf numFmtId="0" fontId="29" fillId="0" borderId="35" xfId="0" applyNumberFormat="1" applyFont="1" applyBorder="1" applyAlignment="1">
      <alignment horizontal="left" vertical="center" wrapText="1"/>
    </xf>
    <xf numFmtId="0" fontId="28" fillId="3" borderId="1" xfId="0" applyNumberFormat="1" applyFont="1" applyFill="1" applyBorder="1" applyAlignment="1">
      <alignment horizontal="center" vertical="center" wrapText="1"/>
    </xf>
    <xf numFmtId="0" fontId="28" fillId="4" borderId="1" xfId="0" applyNumberFormat="1" applyFont="1" applyFill="1" applyBorder="1" applyAlignment="1">
      <alignment horizontal="left" vertical="center"/>
    </xf>
    <xf numFmtId="0" fontId="32" fillId="0" borderId="1" xfId="0" applyNumberFormat="1" applyFont="1" applyFill="1" applyBorder="1" applyAlignment="1">
      <alignment horizontal="left" vertical="center" wrapText="1"/>
    </xf>
    <xf numFmtId="0" fontId="28" fillId="0" borderId="1" xfId="0" applyNumberFormat="1" applyFont="1" applyBorder="1" applyAlignment="1">
      <alignment horizontal="left" vertical="center" wrapText="1"/>
    </xf>
    <xf numFmtId="0" fontId="28" fillId="0" borderId="1" xfId="0" applyNumberFormat="1" applyFont="1" applyFill="1" applyBorder="1" applyAlignment="1">
      <alignment horizontal="left" vertical="center" wrapText="1"/>
    </xf>
    <xf numFmtId="0" fontId="29" fillId="0" borderId="1" xfId="0" applyNumberFormat="1" applyFont="1" applyBorder="1" applyAlignment="1">
      <alignment wrapText="1"/>
    </xf>
    <xf numFmtId="0" fontId="28" fillId="4" borderId="1" xfId="0" applyNumberFormat="1" applyFont="1" applyFill="1" applyBorder="1" applyAlignment="1">
      <alignment horizontal="left" vertical="center" wrapText="1"/>
    </xf>
    <xf numFmtId="0" fontId="32" fillId="0" borderId="1" xfId="0" applyNumberFormat="1" applyFont="1" applyBorder="1" applyAlignment="1">
      <alignment horizontal="left" vertical="center" wrapText="1"/>
    </xf>
    <xf numFmtId="0" fontId="32" fillId="30" borderId="1" xfId="0" applyNumberFormat="1" applyFont="1" applyFill="1" applyBorder="1" applyAlignment="1">
      <alignment horizontal="left" vertical="center" wrapText="1"/>
    </xf>
    <xf numFmtId="0" fontId="28" fillId="0" borderId="1" xfId="0" applyNumberFormat="1" applyFont="1" applyBorder="1" applyAlignment="1">
      <alignment vertical="center" wrapText="1"/>
    </xf>
    <xf numFmtId="0" fontId="29" fillId="0" borderId="1" xfId="0" applyNumberFormat="1" applyFont="1" applyBorder="1" applyAlignment="1">
      <alignment horizontal="left" vertical="center" wrapText="1"/>
    </xf>
    <xf numFmtId="0" fontId="29" fillId="0" borderId="1" xfId="0" applyNumberFormat="1" applyFont="1" applyFill="1" applyBorder="1" applyAlignment="1">
      <alignment wrapText="1"/>
    </xf>
    <xf numFmtId="0" fontId="29" fillId="0" borderId="1" xfId="0" applyNumberFormat="1" applyFont="1" applyBorder="1" applyAlignment="1">
      <alignment horizontal="center"/>
    </xf>
    <xf numFmtId="0" fontId="32" fillId="4" borderId="1" xfId="0" applyNumberFormat="1" applyFont="1" applyFill="1" applyBorder="1" applyAlignment="1">
      <alignment horizontal="left" vertical="center" wrapText="1"/>
    </xf>
    <xf numFmtId="0" fontId="72" fillId="0" borderId="1" xfId="0" applyNumberFormat="1" applyFont="1" applyBorder="1" applyAlignment="1">
      <alignment horizontal="left" vertical="center" wrapText="1"/>
    </xf>
    <xf numFmtId="0" fontId="72" fillId="5" borderId="1" xfId="0" applyNumberFormat="1" applyFont="1" applyFill="1" applyBorder="1" applyAlignment="1">
      <alignment horizontal="left" vertical="center" wrapText="1"/>
    </xf>
    <xf numFmtId="0" fontId="72" fillId="30" borderId="1" xfId="0" applyNumberFormat="1" applyFont="1" applyFill="1" applyBorder="1" applyAlignment="1">
      <alignment horizontal="left" vertical="center" wrapText="1"/>
    </xf>
    <xf numFmtId="0" fontId="28" fillId="5" borderId="1" xfId="0" applyNumberFormat="1" applyFont="1" applyFill="1" applyBorder="1" applyAlignment="1">
      <alignment horizontal="left" vertical="center" wrapText="1"/>
    </xf>
    <xf numFmtId="0" fontId="29" fillId="30" borderId="1" xfId="0" applyNumberFormat="1" applyFont="1" applyFill="1" applyBorder="1" applyAlignment="1">
      <alignment wrapText="1"/>
    </xf>
    <xf numFmtId="0" fontId="28" fillId="5" borderId="1" xfId="0" applyNumberFormat="1" applyFont="1" applyFill="1" applyBorder="1" applyAlignment="1">
      <alignment horizontal="right" vertical="center"/>
    </xf>
    <xf numFmtId="0" fontId="38" fillId="0" borderId="0" xfId="0" applyNumberFormat="1" applyFont="1" applyAlignment="1">
      <alignment wrapText="1"/>
    </xf>
    <xf numFmtId="0" fontId="37" fillId="5" borderId="1" xfId="0" applyFont="1" applyFill="1" applyBorder="1" applyAlignment="1">
      <alignment vertical="center" wrapText="1"/>
    </xf>
    <xf numFmtId="0" fontId="76" fillId="0" borderId="52" xfId="0" applyNumberFormat="1" applyFont="1" applyFill="1" applyBorder="1" applyAlignment="1">
      <alignment horizontal="justify" vertical="center" wrapText="1"/>
    </xf>
    <xf numFmtId="0" fontId="36" fillId="5" borderId="0" xfId="0" applyFont="1" applyFill="1" applyAlignment="1">
      <alignment vertical="center"/>
    </xf>
    <xf numFmtId="0" fontId="36" fillId="5" borderId="1" xfId="0" applyFont="1" applyFill="1" applyBorder="1" applyAlignment="1">
      <alignment vertical="center" wrapText="1"/>
    </xf>
    <xf numFmtId="0" fontId="36" fillId="0" borderId="1" xfId="0" applyFont="1" applyBorder="1" applyAlignment="1">
      <alignment horizontal="left" vertical="center" wrapText="1"/>
    </xf>
    <xf numFmtId="0" fontId="32" fillId="5" borderId="6" xfId="0" applyFont="1" applyFill="1" applyBorder="1" applyAlignment="1">
      <alignment vertical="center" wrapText="1"/>
    </xf>
    <xf numFmtId="0" fontId="36" fillId="0" borderId="1" xfId="0" applyFont="1" applyFill="1" applyBorder="1" applyAlignment="1">
      <alignment horizontal="left" vertical="center" wrapText="1"/>
    </xf>
    <xf numFmtId="0" fontId="36" fillId="0" borderId="6" xfId="0" applyFont="1" applyFill="1" applyBorder="1" applyAlignment="1">
      <alignment vertical="center" wrapText="1"/>
    </xf>
    <xf numFmtId="0" fontId="36" fillId="0" borderId="7" xfId="0" applyFont="1" applyFill="1" applyBorder="1" applyAlignment="1">
      <alignment vertical="center" wrapText="1"/>
    </xf>
    <xf numFmtId="0" fontId="36" fillId="0" borderId="8" xfId="0" applyFont="1" applyFill="1" applyBorder="1" applyAlignment="1">
      <alignment vertical="center" wrapText="1"/>
    </xf>
    <xf numFmtId="0" fontId="36" fillId="4" borderId="6" xfId="0" applyFont="1" applyFill="1" applyBorder="1" applyAlignment="1">
      <alignment vertical="center" wrapText="1"/>
    </xf>
    <xf numFmtId="0" fontId="37" fillId="4" borderId="6" xfId="0" applyFont="1" applyFill="1" applyBorder="1" applyAlignment="1">
      <alignment vertical="center" wrapText="1"/>
    </xf>
    <xf numFmtId="0" fontId="36" fillId="5" borderId="6" xfId="0" applyFont="1" applyFill="1" applyBorder="1" applyAlignment="1">
      <alignment vertical="center"/>
    </xf>
    <xf numFmtId="0" fontId="37" fillId="5" borderId="6" xfId="0" applyFont="1" applyFill="1" applyBorder="1" applyAlignment="1">
      <alignment vertical="center" wrapText="1"/>
    </xf>
    <xf numFmtId="0" fontId="37" fillId="5" borderId="8" xfId="0" applyFont="1" applyFill="1" applyBorder="1" applyAlignment="1">
      <alignment vertical="center" wrapText="1"/>
    </xf>
    <xf numFmtId="0" fontId="31" fillId="5" borderId="6" xfId="0" applyFont="1" applyFill="1" applyBorder="1" applyAlignment="1">
      <alignment vertical="center" wrapText="1"/>
    </xf>
    <xf numFmtId="0" fontId="37" fillId="0" borderId="6" xfId="0" applyFont="1" applyFill="1" applyBorder="1" applyAlignment="1">
      <alignment vertical="center" wrapText="1"/>
    </xf>
    <xf numFmtId="0" fontId="37" fillId="0" borderId="7" xfId="0" applyFont="1" applyFill="1" applyBorder="1" applyAlignment="1">
      <alignment vertical="center" wrapText="1"/>
    </xf>
    <xf numFmtId="172" fontId="37" fillId="0" borderId="7" xfId="0" applyNumberFormat="1" applyFont="1" applyFill="1" applyBorder="1" applyAlignment="1">
      <alignment vertical="center" wrapText="1"/>
    </xf>
    <xf numFmtId="0" fontId="37" fillId="0" borderId="8" xfId="0" applyFont="1" applyFill="1" applyBorder="1" applyAlignment="1">
      <alignment vertical="center" wrapText="1"/>
    </xf>
    <xf numFmtId="0" fontId="36" fillId="5" borderId="6" xfId="0" applyFont="1" applyFill="1" applyBorder="1" applyAlignment="1">
      <alignment vertical="center" wrapText="1"/>
    </xf>
    <xf numFmtId="0" fontId="36" fillId="0" borderId="0" xfId="0" applyFont="1" applyFill="1" applyAlignment="1">
      <alignment horizontal="left" vertical="center"/>
    </xf>
    <xf numFmtId="0" fontId="36" fillId="0" borderId="0" xfId="0" applyFont="1" applyFill="1" applyAlignment="1">
      <alignment vertical="center"/>
    </xf>
    <xf numFmtId="0" fontId="36" fillId="0" borderId="0" xfId="0" quotePrefix="1" applyFont="1" applyAlignment="1">
      <alignment vertical="center"/>
    </xf>
    <xf numFmtId="0" fontId="36" fillId="73" borderId="0" xfId="0" applyFont="1" applyFill="1" applyAlignment="1">
      <alignment vertical="center"/>
    </xf>
    <xf numFmtId="0" fontId="36" fillId="0" borderId="1" xfId="0" applyFont="1" applyBorder="1" applyAlignment="1">
      <alignment horizontal="left" vertical="center" wrapText="1"/>
    </xf>
    <xf numFmtId="0" fontId="37" fillId="33" borderId="1"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37" fillId="0" borderId="6" xfId="0" applyFont="1" applyBorder="1" applyAlignment="1">
      <alignment vertical="center" wrapText="1"/>
    </xf>
    <xf numFmtId="0" fontId="37" fillId="0" borderId="7" xfId="0" applyFont="1" applyBorder="1" applyAlignment="1">
      <alignment vertical="center" wrapText="1"/>
    </xf>
    <xf numFmtId="172" fontId="37" fillId="0" borderId="7" xfId="0" applyNumberFormat="1" applyFont="1" applyBorder="1" applyAlignment="1">
      <alignment vertical="center" wrapText="1"/>
    </xf>
    <xf numFmtId="0" fontId="37" fillId="4" borderId="7" xfId="0" applyFont="1" applyFill="1" applyBorder="1" applyAlignment="1">
      <alignment vertical="center" wrapText="1"/>
    </xf>
    <xf numFmtId="172" fontId="37" fillId="4" borderId="7" xfId="0" applyNumberFormat="1" applyFont="1" applyFill="1" applyBorder="1" applyAlignment="1">
      <alignment vertical="center" wrapText="1"/>
    </xf>
    <xf numFmtId="0" fontId="37" fillId="4" borderId="8" xfId="0" applyFont="1" applyFill="1" applyBorder="1" applyAlignment="1">
      <alignment vertical="center" wrapText="1"/>
    </xf>
    <xf numFmtId="0" fontId="32" fillId="4" borderId="6" xfId="0" applyFont="1" applyFill="1" applyBorder="1" applyAlignment="1">
      <alignment vertical="center" wrapText="1"/>
    </xf>
    <xf numFmtId="0" fontId="37" fillId="30" borderId="6" xfId="0" applyFont="1" applyFill="1" applyBorder="1" applyAlignment="1">
      <alignment vertical="center" wrapText="1"/>
    </xf>
    <xf numFmtId="0" fontId="37" fillId="30" borderId="7" xfId="0" applyFont="1" applyFill="1" applyBorder="1" applyAlignment="1">
      <alignment vertical="center" wrapText="1"/>
    </xf>
    <xf numFmtId="0" fontId="37" fillId="30" borderId="8" xfId="0" applyFont="1" applyFill="1" applyBorder="1" applyAlignment="1">
      <alignment vertical="center" wrapText="1"/>
    </xf>
    <xf numFmtId="172" fontId="36" fillId="0" borderId="7" xfId="0" applyNumberFormat="1" applyFont="1" applyFill="1" applyBorder="1" applyAlignment="1">
      <alignment vertical="center" wrapText="1"/>
    </xf>
    <xf numFmtId="0" fontId="31" fillId="4" borderId="6" xfId="0" applyFont="1" applyFill="1" applyBorder="1" applyAlignment="1">
      <alignment vertical="center"/>
    </xf>
    <xf numFmtId="0" fontId="32" fillId="5" borderId="6" xfId="0" applyFont="1" applyFill="1" applyBorder="1" applyAlignment="1">
      <alignment vertical="center" wrapText="1"/>
    </xf>
    <xf numFmtId="0" fontId="76" fillId="0" borderId="52" xfId="0" applyNumberFormat="1" applyFont="1" applyFill="1" applyBorder="1" applyAlignment="1">
      <alignment horizontal="center" vertical="center" wrapText="1"/>
    </xf>
    <xf numFmtId="10" fontId="88" fillId="0" borderId="6" xfId="61" applyNumberFormat="1" applyFont="1" applyBorder="1" applyAlignment="1">
      <alignment horizontal="center" vertical="center"/>
    </xf>
    <xf numFmtId="4" fontId="37" fillId="4" borderId="8" xfId="0" applyNumberFormat="1" applyFont="1" applyFill="1" applyBorder="1" applyAlignment="1">
      <alignment vertical="center" wrapText="1"/>
    </xf>
    <xf numFmtId="165" fontId="31" fillId="0" borderId="1" xfId="0" applyNumberFormat="1" applyFont="1" applyFill="1" applyBorder="1" applyAlignment="1">
      <alignment horizontal="center" vertical="center"/>
    </xf>
    <xf numFmtId="4" fontId="37" fillId="0" borderId="8" xfId="0" applyNumberFormat="1" applyFont="1" applyBorder="1" applyAlignment="1">
      <alignment horizontal="right" vertical="center" wrapText="1"/>
    </xf>
    <xf numFmtId="0" fontId="36" fillId="0" borderId="6" xfId="0" applyFont="1" applyFill="1" applyBorder="1" applyAlignment="1">
      <alignment horizontal="left" vertical="center" wrapText="1"/>
    </xf>
    <xf numFmtId="4" fontId="36" fillId="4" borderId="6" xfId="0" applyNumberFormat="1" applyFont="1" applyFill="1" applyBorder="1" applyAlignment="1">
      <alignment vertical="center" wrapText="1"/>
    </xf>
    <xf numFmtId="4" fontId="36" fillId="4" borderId="8" xfId="0" applyNumberFormat="1" applyFont="1" applyFill="1" applyBorder="1" applyAlignment="1">
      <alignment vertical="center" wrapText="1"/>
    </xf>
    <xf numFmtId="4" fontId="37" fillId="0" borderId="1" xfId="0" applyNumberFormat="1" applyFont="1" applyFill="1" applyBorder="1" applyAlignment="1">
      <alignment vertical="center" wrapText="1"/>
    </xf>
    <xf numFmtId="0" fontId="37" fillId="0" borderId="1" xfId="0" applyFont="1" applyFill="1" applyBorder="1" applyAlignment="1">
      <alignment horizontal="left" vertical="center" wrapText="1"/>
    </xf>
    <xf numFmtId="0" fontId="37" fillId="0" borderId="1" xfId="0" applyFont="1" applyFill="1" applyBorder="1" applyAlignment="1">
      <alignment vertical="center" wrapText="1"/>
    </xf>
    <xf numFmtId="172" fontId="36" fillId="0" borderId="7" xfId="0" applyNumberFormat="1" applyFont="1" applyBorder="1" applyAlignment="1">
      <alignment horizontal="right" vertical="center" wrapText="1"/>
    </xf>
    <xf numFmtId="0" fontId="36" fillId="0" borderId="8" xfId="0" applyFont="1" applyBorder="1" applyAlignment="1">
      <alignment vertical="center"/>
    </xf>
    <xf numFmtId="0" fontId="0" fillId="0" borderId="0" xfId="0" applyFill="1" applyBorder="1" applyAlignment="1">
      <alignment vertical="center"/>
    </xf>
    <xf numFmtId="165" fontId="71" fillId="0" borderId="1" xfId="0" applyNumberFormat="1" applyFont="1" applyFill="1" applyBorder="1" applyAlignment="1">
      <alignment horizontal="center" vertical="center"/>
    </xf>
    <xf numFmtId="0" fontId="37" fillId="0" borderId="1" xfId="0" applyFont="1" applyFill="1" applyBorder="1" applyAlignment="1">
      <alignment horizontal="center" vertical="center" wrapText="1"/>
    </xf>
    <xf numFmtId="0" fontId="38" fillId="0" borderId="36" xfId="0" applyFont="1" applyBorder="1" applyAlignment="1">
      <alignment horizontal="center" vertical="center"/>
    </xf>
    <xf numFmtId="0" fontId="0" fillId="0" borderId="25" xfId="0" applyFill="1" applyBorder="1" applyAlignment="1">
      <alignment vertical="center"/>
    </xf>
    <xf numFmtId="4" fontId="37" fillId="0" borderId="1" xfId="0" applyNumberFormat="1" applyFont="1" applyFill="1" applyBorder="1" applyAlignment="1">
      <alignment horizontal="center" vertical="center" wrapText="1"/>
    </xf>
    <xf numFmtId="0" fontId="36" fillId="0" borderId="0" xfId="0" applyFont="1" applyAlignment="1">
      <alignment vertical="center"/>
    </xf>
    <xf numFmtId="4" fontId="37" fillId="33" borderId="1" xfId="0" applyNumberFormat="1" applyFont="1" applyFill="1" applyBorder="1" applyAlignment="1">
      <alignment horizontal="center" vertical="center" wrapText="1"/>
    </xf>
    <xf numFmtId="4" fontId="37" fillId="33" borderId="1" xfId="0" applyNumberFormat="1" applyFont="1" applyFill="1" applyBorder="1" applyAlignment="1">
      <alignment horizontal="right" vertical="center" wrapText="1"/>
    </xf>
    <xf numFmtId="4" fontId="37" fillId="0" borderId="1" xfId="0" applyNumberFormat="1" applyFont="1" applyBorder="1" applyAlignment="1">
      <alignment horizontal="right" vertical="center" wrapText="1"/>
    </xf>
    <xf numFmtId="0" fontId="29" fillId="0" borderId="1" xfId="0" applyFont="1" applyFill="1" applyBorder="1" applyAlignment="1">
      <alignment horizontal="left" vertical="center" wrapText="1"/>
    </xf>
    <xf numFmtId="165" fontId="31" fillId="0" borderId="1" xfId="0" applyNumberFormat="1" applyFont="1" applyFill="1" applyBorder="1" applyAlignment="1">
      <alignment horizontal="center" vertical="center"/>
    </xf>
    <xf numFmtId="0" fontId="31" fillId="0" borderId="1" xfId="0" applyFont="1" applyFill="1" applyBorder="1" applyAlignment="1">
      <alignment horizontal="center" vertical="center"/>
    </xf>
    <xf numFmtId="4" fontId="31" fillId="0" borderId="1" xfId="0" applyNumberFormat="1" applyFont="1" applyFill="1" applyBorder="1" applyAlignment="1">
      <alignment horizontal="center" vertical="center"/>
    </xf>
    <xf numFmtId="10" fontId="31" fillId="0" borderId="1" xfId="61" applyNumberFormat="1" applyFont="1" applyFill="1" applyBorder="1" applyAlignment="1">
      <alignment horizontal="center" vertical="center"/>
    </xf>
    <xf numFmtId="0" fontId="29" fillId="0" borderId="1" xfId="0" applyFont="1" applyFill="1" applyBorder="1" applyAlignment="1">
      <alignment horizontal="center" vertical="center"/>
    </xf>
    <xf numFmtId="10" fontId="29" fillId="0" borderId="1" xfId="61" applyNumberFormat="1" applyFont="1" applyFill="1" applyBorder="1" applyAlignment="1">
      <alignment horizontal="center" vertical="center"/>
    </xf>
    <xf numFmtId="172" fontId="36" fillId="0" borderId="1" xfId="0" applyNumberFormat="1" applyFont="1" applyBorder="1" applyAlignment="1">
      <alignment horizontal="right" vertical="center" wrapText="1"/>
    </xf>
    <xf numFmtId="4" fontId="36" fillId="0" borderId="1" xfId="0" applyNumberFormat="1" applyFont="1" applyBorder="1" applyAlignment="1">
      <alignment horizontal="right" vertical="center" wrapText="1"/>
    </xf>
    <xf numFmtId="166" fontId="31" fillId="0" borderId="1" xfId="0" applyNumberFormat="1" applyFont="1" applyFill="1" applyBorder="1" applyAlignment="1">
      <alignment horizontal="center" vertical="center"/>
    </xf>
    <xf numFmtId="165" fontId="29" fillId="0" borderId="1" xfId="0" applyNumberFormat="1" applyFont="1" applyFill="1" applyBorder="1" applyAlignment="1">
      <alignment horizontal="center" vertical="center"/>
    </xf>
    <xf numFmtId="4" fontId="29" fillId="0" borderId="1" xfId="0" applyNumberFormat="1" applyFont="1" applyFill="1" applyBorder="1" applyAlignment="1">
      <alignment horizontal="center" vertical="center"/>
    </xf>
    <xf numFmtId="4" fontId="36" fillId="0" borderId="1" xfId="0" applyNumberFormat="1" applyFont="1" applyFill="1" applyBorder="1" applyAlignment="1">
      <alignment horizontal="right" vertical="center" wrapText="1"/>
    </xf>
    <xf numFmtId="172" fontId="36" fillId="0" borderId="1" xfId="0" applyNumberFormat="1" applyFont="1" applyFill="1" applyBorder="1" applyAlignment="1">
      <alignment horizontal="right" vertical="center" wrapText="1"/>
    </xf>
    <xf numFmtId="0" fontId="0" fillId="0" borderId="0" xfId="0" applyFill="1"/>
    <xf numFmtId="172" fontId="36" fillId="0" borderId="7" xfId="0" applyNumberFormat="1" applyFont="1" applyBorder="1" applyAlignment="1">
      <alignment vertical="center" wrapText="1"/>
    </xf>
    <xf numFmtId="0" fontId="36" fillId="0" borderId="1" xfId="0" applyFont="1" applyBorder="1" applyAlignment="1">
      <alignment horizontal="center" vertical="center" wrapText="1"/>
    </xf>
    <xf numFmtId="0" fontId="31" fillId="0" borderId="1" xfId="0" applyFont="1" applyFill="1" applyBorder="1" applyAlignment="1">
      <alignment horizontal="center" vertical="center" wrapText="1"/>
    </xf>
    <xf numFmtId="4" fontId="37" fillId="0" borderId="1" xfId="0" applyNumberFormat="1" applyFont="1" applyFill="1" applyBorder="1" applyAlignment="1">
      <alignment horizontal="right" vertical="center" wrapText="1"/>
    </xf>
    <xf numFmtId="0" fontId="37" fillId="0" borderId="6" xfId="0" applyFont="1" applyFill="1" applyBorder="1" applyAlignment="1">
      <alignment vertical="center" wrapText="1"/>
    </xf>
    <xf numFmtId="0" fontId="37" fillId="0" borderId="7" xfId="0" applyFont="1" applyFill="1" applyBorder="1" applyAlignment="1">
      <alignment vertical="center" wrapText="1"/>
    </xf>
    <xf numFmtId="0" fontId="37" fillId="0" borderId="8" xfId="0" applyFont="1" applyFill="1" applyBorder="1" applyAlignment="1">
      <alignment vertical="center" wrapText="1"/>
    </xf>
    <xf numFmtId="0" fontId="36" fillId="0" borderId="1" xfId="0" applyFont="1" applyBorder="1" applyAlignment="1">
      <alignment horizontal="left" vertical="center" wrapText="1"/>
    </xf>
    <xf numFmtId="0" fontId="36" fillId="0" borderId="6" xfId="0" applyFont="1" applyBorder="1" applyAlignment="1">
      <alignment vertical="center" wrapText="1"/>
    </xf>
    <xf numFmtId="0" fontId="36" fillId="0" borderId="8" xfId="0" applyFont="1" applyBorder="1" applyAlignment="1">
      <alignment vertical="center" wrapText="1"/>
    </xf>
    <xf numFmtId="0" fontId="36" fillId="0" borderId="7" xfId="0" applyFont="1" applyBorder="1" applyAlignment="1">
      <alignment vertical="center" wrapText="1"/>
    </xf>
    <xf numFmtId="0" fontId="37" fillId="33" borderId="1" xfId="0" applyFont="1" applyFill="1" applyBorder="1" applyAlignment="1">
      <alignment horizontal="left" vertical="center" wrapText="1"/>
    </xf>
    <xf numFmtId="0" fontId="36" fillId="0" borderId="1" xfId="0" applyFont="1" applyFill="1" applyBorder="1" applyAlignment="1">
      <alignment horizontal="left" vertical="center" wrapText="1"/>
    </xf>
    <xf numFmtId="0" fontId="36" fillId="3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36" fillId="0" borderId="1" xfId="0" applyFont="1" applyBorder="1" applyAlignment="1">
      <alignment horizontal="left" vertical="center" wrapText="1"/>
    </xf>
    <xf numFmtId="0" fontId="36" fillId="30" borderId="1" xfId="0" applyFont="1" applyFill="1" applyBorder="1" applyAlignment="1">
      <alignment horizontal="left" vertical="center" wrapText="1"/>
    </xf>
    <xf numFmtId="0" fontId="37" fillId="33"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166" fontId="31" fillId="0" borderId="8" xfId="0" applyNumberFormat="1" applyFont="1" applyFill="1" applyBorder="1" applyAlignment="1">
      <alignment horizontal="center" vertical="center"/>
    </xf>
    <xf numFmtId="0" fontId="36" fillId="30" borderId="37" xfId="0" applyFont="1" applyFill="1" applyBorder="1" applyAlignment="1">
      <alignment horizontal="left" vertical="center" wrapText="1"/>
    </xf>
    <xf numFmtId="0" fontId="36" fillId="30" borderId="8" xfId="0" applyFont="1" applyFill="1" applyBorder="1" applyAlignment="1">
      <alignment horizontal="left" vertical="center" wrapText="1"/>
    </xf>
    <xf numFmtId="0" fontId="36" fillId="30" borderId="6" xfId="0" applyFont="1" applyFill="1" applyBorder="1" applyAlignment="1">
      <alignment horizontal="left" vertical="center" wrapText="1"/>
    </xf>
    <xf numFmtId="0" fontId="76" fillId="0" borderId="0" xfId="0" applyNumberFormat="1" applyFont="1" applyFill="1" applyBorder="1" applyAlignment="1">
      <alignment horizontal="justify" vertical="center" wrapText="1"/>
    </xf>
    <xf numFmtId="0" fontId="29" fillId="0" borderId="1" xfId="0" applyFont="1" applyFill="1" applyBorder="1" applyAlignment="1">
      <alignment horizontal="left"/>
    </xf>
    <xf numFmtId="0" fontId="76" fillId="0" borderId="0" xfId="0" applyNumberFormat="1" applyFont="1" applyFill="1" applyBorder="1" applyAlignment="1">
      <alignment horizontal="center" vertical="center" wrapText="1"/>
    </xf>
    <xf numFmtId="0" fontId="0" fillId="0" borderId="62" xfId="0" applyBorder="1" applyAlignment="1">
      <alignment horizontal="center" vertical="center"/>
    </xf>
    <xf numFmtId="0" fontId="29" fillId="0" borderId="1" xfId="0" applyNumberFormat="1" applyFont="1" applyFill="1" applyBorder="1" applyAlignment="1">
      <alignment vertical="center" wrapText="1"/>
    </xf>
    <xf numFmtId="4" fontId="36" fillId="0" borderId="1" xfId="0" applyNumberFormat="1" applyFont="1" applyFill="1" applyBorder="1" applyAlignment="1">
      <alignment horizontal="center" vertical="center" wrapText="1"/>
    </xf>
    <xf numFmtId="0" fontId="36" fillId="0" borderId="1" xfId="0" applyFont="1" applyBorder="1" applyAlignment="1">
      <alignment horizontal="left" vertical="center" wrapText="1"/>
    </xf>
    <xf numFmtId="0" fontId="36" fillId="30" borderId="1" xfId="0" applyFont="1" applyFill="1" applyBorder="1" applyAlignment="1">
      <alignment horizontal="left" vertical="center" wrapText="1"/>
    </xf>
    <xf numFmtId="0" fontId="37" fillId="33"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36" fillId="0" borderId="1" xfId="0" applyFont="1" applyBorder="1" applyAlignment="1">
      <alignment horizontal="lef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36" fillId="0" borderId="1" xfId="0" applyFont="1" applyBorder="1" applyAlignment="1">
      <alignment horizontal="lef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4" fontId="36" fillId="0" borderId="1" xfId="0" applyNumberFormat="1" applyFont="1" applyFill="1" applyBorder="1" applyAlignment="1">
      <alignment horizontal="right" vertical="center" wrapText="1"/>
    </xf>
    <xf numFmtId="0" fontId="36" fillId="0" borderId="1" xfId="0" applyFont="1" applyBorder="1" applyAlignment="1">
      <alignment horizontal="lef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81" fillId="0" borderId="0" xfId="0" applyFont="1" applyAlignment="1">
      <alignment vertical="center"/>
    </xf>
    <xf numFmtId="0" fontId="36" fillId="0" borderId="0" xfId="0" applyFont="1"/>
    <xf numFmtId="0" fontId="31" fillId="0" borderId="1" xfId="0" applyFont="1" applyFill="1" applyBorder="1" applyAlignment="1">
      <alignment horizontal="left" vertical="center"/>
    </xf>
    <xf numFmtId="0" fontId="36" fillId="0" borderId="1" xfId="0" applyFont="1" applyBorder="1"/>
    <xf numFmtId="0" fontId="81" fillId="0" borderId="1" xfId="0" applyFont="1" applyBorder="1"/>
    <xf numFmtId="0" fontId="29" fillId="0" borderId="1" xfId="0" applyFont="1" applyFill="1" applyBorder="1" applyAlignment="1">
      <alignment horizontal="left" vertical="center"/>
    </xf>
    <xf numFmtId="0" fontId="29" fillId="0" borderId="1" xfId="0" applyFont="1" applyFill="1" applyBorder="1"/>
    <xf numFmtId="0" fontId="29" fillId="0" borderId="6" xfId="0" applyFont="1" applyFill="1" applyBorder="1" applyAlignment="1">
      <alignment horizontal="left" wrapText="1"/>
    </xf>
    <xf numFmtId="0" fontId="105" fillId="0" borderId="1" xfId="0" applyFont="1" applyFill="1" applyBorder="1" applyAlignment="1">
      <alignment vertical="center"/>
    </xf>
    <xf numFmtId="0" fontId="36" fillId="0" borderId="1" xfId="0" applyFont="1" applyBorder="1" applyAlignment="1">
      <alignment vertical="center"/>
    </xf>
    <xf numFmtId="4" fontId="36" fillId="0" borderId="1" xfId="0" applyNumberFormat="1" applyFont="1" applyFill="1" applyBorder="1" applyAlignment="1">
      <alignment horizontal="right" vertical="center" wrapText="1"/>
    </xf>
    <xf numFmtId="0" fontId="36" fillId="0" borderId="1" xfId="0" applyFont="1" applyFill="1" applyBorder="1" applyAlignment="1">
      <alignment horizontal="left" vertical="center" wrapText="1"/>
    </xf>
    <xf numFmtId="0" fontId="36" fillId="0" borderId="1" xfId="0" applyFont="1" applyBorder="1" applyAlignment="1">
      <alignment horizontal="lef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4" fontId="36" fillId="0" borderId="1" xfId="0" applyNumberFormat="1" applyFont="1" applyFill="1" applyBorder="1" applyAlignment="1">
      <alignment horizontal="right" vertical="center" wrapText="1"/>
    </xf>
    <xf numFmtId="0" fontId="36" fillId="0" borderId="6" xfId="0" applyFont="1" applyFill="1" applyBorder="1" applyAlignment="1">
      <alignment horizontal="left" vertical="center" wrapText="1"/>
    </xf>
    <xf numFmtId="0" fontId="36" fillId="0" borderId="1" xfId="0" applyFont="1" applyBorder="1" applyAlignment="1">
      <alignment horizontal="left" vertical="center" wrapText="1"/>
    </xf>
    <xf numFmtId="0" fontId="36" fillId="30" borderId="1" xfId="0" applyFont="1" applyFill="1" applyBorder="1" applyAlignment="1">
      <alignment horizontal="left" vertical="center" wrapText="1"/>
    </xf>
    <xf numFmtId="4" fontId="36" fillId="0" borderId="1" xfId="0" applyNumberFormat="1" applyFont="1" applyFill="1" applyBorder="1" applyAlignment="1">
      <alignment horizontal="right" vertical="center" wrapText="1"/>
    </xf>
    <xf numFmtId="0" fontId="36" fillId="0" borderId="1" xfId="0" applyFont="1" applyFill="1" applyBorder="1" applyAlignment="1">
      <alignment horizontal="left" vertical="center" wrapText="1"/>
    </xf>
    <xf numFmtId="0" fontId="37" fillId="33"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31" fillId="4" borderId="6" xfId="0" applyFont="1" applyFill="1" applyBorder="1" applyAlignment="1">
      <alignment vertical="center" wrapText="1"/>
    </xf>
    <xf numFmtId="0" fontId="36" fillId="0" borderId="1" xfId="0" applyFont="1" applyBorder="1" applyAlignment="1">
      <alignment horizontal="left" vertical="center" wrapText="1"/>
    </xf>
    <xf numFmtId="0" fontId="36" fillId="0" borderId="6" xfId="0" applyFont="1" applyFill="1" applyBorder="1" applyAlignment="1">
      <alignment vertical="center" wrapText="1"/>
    </xf>
    <xf numFmtId="0" fontId="36" fillId="0" borderId="1" xfId="0" applyFont="1" applyFill="1" applyBorder="1" applyAlignment="1">
      <alignment horizontal="left" vertical="center" wrapText="1"/>
    </xf>
    <xf numFmtId="0" fontId="36" fillId="0" borderId="1" xfId="0" applyFont="1" applyFill="1" applyBorder="1" applyAlignment="1">
      <alignment horizontal="center" vertical="center" wrapText="1"/>
    </xf>
    <xf numFmtId="0" fontId="36" fillId="0" borderId="6"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8" fillId="30" borderId="1" xfId="182" applyNumberFormat="1" applyFont="1" applyFill="1" applyBorder="1" applyAlignment="1">
      <alignment horizontal="center" vertical="center" wrapText="1"/>
    </xf>
    <xf numFmtId="4" fontId="8" fillId="68" borderId="0" xfId="182" applyNumberFormat="1" applyFont="1" applyFill="1" applyBorder="1" applyAlignment="1">
      <alignment vertical="center" wrapText="1"/>
    </xf>
    <xf numFmtId="4" fontId="8" fillId="68" borderId="62" xfId="182" applyNumberFormat="1" applyFont="1" applyFill="1" applyBorder="1" applyAlignment="1">
      <alignment vertical="center" wrapText="1"/>
    </xf>
    <xf numFmtId="0" fontId="36" fillId="0" borderId="0" xfId="0" applyFont="1" applyFill="1"/>
    <xf numFmtId="0" fontId="32" fillId="0" borderId="6" xfId="0" applyFont="1" applyFill="1" applyBorder="1" applyAlignment="1">
      <alignment vertical="center" wrapText="1"/>
    </xf>
    <xf numFmtId="172" fontId="36" fillId="0" borderId="7" xfId="0" applyNumberFormat="1" applyFont="1" applyFill="1" applyBorder="1" applyAlignment="1">
      <alignment horizontal="right" vertical="center" wrapText="1"/>
    </xf>
    <xf numFmtId="0" fontId="89" fillId="32" borderId="0" xfId="0" applyFont="1" applyFill="1" applyBorder="1" applyAlignment="1"/>
    <xf numFmtId="44" fontId="90" fillId="32" borderId="0" xfId="183" applyFont="1" applyFill="1" applyBorder="1" applyAlignment="1"/>
    <xf numFmtId="4" fontId="38" fillId="0" borderId="0" xfId="0" applyNumberFormat="1" applyFont="1" applyBorder="1"/>
    <xf numFmtId="44" fontId="90" fillId="32" borderId="0" xfId="183" applyNumberFormat="1" applyFont="1" applyFill="1" applyBorder="1" applyAlignment="1"/>
    <xf numFmtId="0" fontId="95" fillId="32" borderId="0" xfId="0" applyFont="1" applyFill="1" applyBorder="1" applyAlignment="1"/>
    <xf numFmtId="44" fontId="96" fillId="32" borderId="0" xfId="183" applyNumberFormat="1" applyFont="1" applyFill="1" applyBorder="1" applyAlignment="1"/>
    <xf numFmtId="185" fontId="90" fillId="32" borderId="0" xfId="183" applyNumberFormat="1" applyFont="1" applyFill="1" applyBorder="1" applyAlignment="1"/>
    <xf numFmtId="2" fontId="31" fillId="0" borderId="1" xfId="0" applyNumberFormat="1" applyFont="1" applyFill="1" applyBorder="1" applyAlignment="1">
      <alignment horizontal="center" vertical="center"/>
    </xf>
    <xf numFmtId="168" fontId="74" fillId="30" borderId="1" xfId="42" applyFont="1" applyFill="1" applyBorder="1" applyAlignment="1">
      <alignment horizontal="center" vertical="center" wrapText="1"/>
    </xf>
    <xf numFmtId="0" fontId="8" fillId="0" borderId="0" xfId="0" quotePrefix="1" applyFont="1" applyFill="1" applyBorder="1" applyAlignment="1">
      <alignment horizontal="left" vertical="center" wrapText="1"/>
    </xf>
    <xf numFmtId="0" fontId="8" fillId="0" borderId="0" xfId="0" applyFont="1" applyFill="1" applyBorder="1" applyAlignment="1">
      <alignment horizontal="center" vertical="center" wrapText="1"/>
    </xf>
    <xf numFmtId="17" fontId="8" fillId="0" borderId="0" xfId="0" quotePrefix="1" applyNumberFormat="1" applyFont="1" applyFill="1" applyBorder="1" applyAlignment="1">
      <alignment horizontal="center" vertical="center"/>
    </xf>
    <xf numFmtId="43" fontId="8" fillId="0" borderId="0" xfId="60" applyNumberFormat="1" applyFont="1" applyFill="1" applyBorder="1" applyAlignment="1">
      <alignment horizontal="right" vertical="center"/>
    </xf>
    <xf numFmtId="0" fontId="8" fillId="0" borderId="0" xfId="0" quotePrefix="1" applyFont="1" applyFill="1" applyBorder="1" applyAlignment="1">
      <alignment horizontal="center" vertical="center"/>
    </xf>
    <xf numFmtId="0" fontId="37" fillId="0" borderId="2" xfId="0" applyFont="1" applyFill="1" applyBorder="1" applyAlignment="1">
      <alignment vertical="center" wrapText="1"/>
    </xf>
    <xf numFmtId="44" fontId="90" fillId="0" borderId="0" xfId="183" applyFont="1" applyFill="1" applyBorder="1" applyAlignment="1">
      <alignment horizontal="right" vertical="center"/>
    </xf>
    <xf numFmtId="44" fontId="90" fillId="0" borderId="0" xfId="183" applyNumberFormat="1" applyFont="1" applyFill="1" applyBorder="1" applyAlignment="1">
      <alignment horizontal="right" vertical="center"/>
    </xf>
    <xf numFmtId="10" fontId="90" fillId="0" borderId="0" xfId="183" applyNumberFormat="1" applyFont="1" applyFill="1" applyBorder="1" applyAlignment="1">
      <alignment horizontal="right" vertical="center"/>
    </xf>
    <xf numFmtId="185" fontId="90" fillId="0" borderId="0" xfId="183" applyNumberFormat="1" applyFont="1" applyFill="1" applyBorder="1" applyAlignment="1">
      <alignment horizontal="right" vertical="center"/>
    </xf>
    <xf numFmtId="0" fontId="0" fillId="0" borderId="0" xfId="0" applyFill="1" applyBorder="1" applyAlignment="1">
      <alignment horizontal="left" vertical="center"/>
    </xf>
    <xf numFmtId="0" fontId="0" fillId="0" borderId="0" xfId="0" applyFill="1" applyBorder="1" applyAlignment="1">
      <alignment horizontal="right" vertical="center"/>
    </xf>
    <xf numFmtId="10" fontId="29" fillId="0" borderId="0" xfId="0" applyNumberFormat="1" applyFont="1" applyBorder="1"/>
    <xf numFmtId="0" fontId="29" fillId="0" borderId="0" xfId="0" applyFont="1" applyBorder="1" applyAlignment="1">
      <alignment horizontal="left" vertical="center"/>
    </xf>
    <xf numFmtId="4" fontId="40" fillId="0" borderId="0" xfId="0" applyNumberFormat="1" applyFont="1" applyBorder="1" applyAlignment="1">
      <alignment horizontal="left" vertical="center"/>
    </xf>
    <xf numFmtId="0" fontId="40" fillId="0" borderId="36" xfId="0" applyFont="1" applyBorder="1" applyAlignment="1">
      <alignment vertical="center"/>
    </xf>
    <xf numFmtId="0" fontId="40" fillId="0" borderId="0" xfId="0" applyFont="1" applyBorder="1" applyAlignment="1">
      <alignment vertical="center"/>
    </xf>
    <xf numFmtId="0" fontId="75" fillId="0" borderId="0" xfId="0" applyFont="1" applyBorder="1" applyAlignment="1">
      <alignment horizontal="right" vertical="center"/>
    </xf>
    <xf numFmtId="4" fontId="29" fillId="0" borderId="38" xfId="0" applyNumberFormat="1" applyFont="1" applyBorder="1" applyAlignment="1">
      <alignment vertical="center" wrapText="1"/>
    </xf>
    <xf numFmtId="0" fontId="29" fillId="0" borderId="0" xfId="0" applyFont="1" applyBorder="1" applyAlignment="1">
      <alignment vertical="center" wrapText="1"/>
    </xf>
    <xf numFmtId="0" fontId="36" fillId="0" borderId="1" xfId="0" applyNumberFormat="1" applyFont="1" applyBorder="1" applyAlignment="1">
      <alignment horizontal="center" vertical="center" wrapText="1"/>
    </xf>
    <xf numFmtId="0" fontId="36" fillId="34" borderId="1" xfId="0" applyFont="1" applyFill="1" applyBorder="1" applyAlignment="1">
      <alignment horizontal="left" vertical="center" wrapText="1"/>
    </xf>
    <xf numFmtId="4" fontId="88" fillId="73" borderId="1" xfId="0" applyNumberFormat="1" applyFont="1" applyFill="1" applyBorder="1" applyAlignment="1">
      <alignment horizontal="center" vertical="center"/>
    </xf>
    <xf numFmtId="10" fontId="88" fillId="73" borderId="1" xfId="61" applyNumberFormat="1" applyFont="1" applyFill="1" applyBorder="1" applyAlignment="1">
      <alignment horizontal="center" vertical="center"/>
    </xf>
    <xf numFmtId="10" fontId="88" fillId="73" borderId="6" xfId="61" applyNumberFormat="1" applyFont="1" applyFill="1" applyBorder="1" applyAlignment="1">
      <alignment horizontal="center" vertical="center"/>
    </xf>
    <xf numFmtId="0" fontId="0" fillId="73" borderId="25" xfId="0" applyFill="1" applyBorder="1" applyAlignment="1">
      <alignment vertical="center"/>
    </xf>
    <xf numFmtId="0" fontId="38" fillId="73" borderId="4" xfId="0" applyFont="1" applyFill="1" applyBorder="1" applyAlignment="1">
      <alignment horizontal="center" vertical="center"/>
    </xf>
    <xf numFmtId="0" fontId="38" fillId="73" borderId="0" xfId="0" applyFont="1" applyFill="1" applyBorder="1" applyAlignment="1">
      <alignment horizontal="center" vertical="center"/>
    </xf>
    <xf numFmtId="4" fontId="38" fillId="73" borderId="0" xfId="0" applyNumberFormat="1" applyFont="1" applyFill="1" applyBorder="1" applyAlignment="1">
      <alignment horizontal="center" vertical="center"/>
    </xf>
    <xf numFmtId="10" fontId="38" fillId="73" borderId="0" xfId="61" applyNumberFormat="1" applyFont="1" applyFill="1" applyBorder="1" applyAlignment="1">
      <alignment horizontal="center" vertical="center"/>
    </xf>
    <xf numFmtId="0" fontId="38" fillId="73" borderId="3" xfId="0" applyFont="1" applyFill="1" applyBorder="1"/>
    <xf numFmtId="0" fontId="38" fillId="73" borderId="0" xfId="0" applyFont="1" applyFill="1"/>
    <xf numFmtId="4" fontId="88" fillId="73" borderId="6" xfId="0" applyNumberFormat="1" applyFont="1" applyFill="1" applyBorder="1" applyAlignment="1">
      <alignment horizontal="center" vertical="center"/>
    </xf>
    <xf numFmtId="0" fontId="39" fillId="73" borderId="4" xfId="0" applyFont="1" applyFill="1" applyBorder="1" applyAlignment="1">
      <alignment horizontal="center" vertical="center"/>
    </xf>
    <xf numFmtId="4" fontId="39" fillId="73" borderId="0" xfId="0" applyNumberFormat="1" applyFont="1" applyFill="1" applyBorder="1" applyAlignment="1">
      <alignment horizontal="center" vertical="center"/>
    </xf>
    <xf numFmtId="0" fontId="39" fillId="73" borderId="3" xfId="0" applyFont="1" applyFill="1" applyBorder="1" applyAlignment="1"/>
    <xf numFmtId="0" fontId="39" fillId="73" borderId="0" xfId="0" applyFont="1" applyFill="1" applyBorder="1"/>
    <xf numFmtId="8" fontId="81" fillId="0" borderId="0" xfId="0" applyNumberFormat="1" applyFont="1" applyAlignment="1">
      <alignment horizontal="center" vertical="center"/>
    </xf>
    <xf numFmtId="8" fontId="81" fillId="0" borderId="50" xfId="0" applyNumberFormat="1" applyFont="1" applyBorder="1" applyAlignment="1">
      <alignment horizontal="center" vertical="center"/>
    </xf>
    <xf numFmtId="8" fontId="81" fillId="0" borderId="1" xfId="0" applyNumberFormat="1" applyFont="1" applyBorder="1" applyAlignment="1">
      <alignment horizontal="center" vertical="center"/>
    </xf>
    <xf numFmtId="8" fontId="81" fillId="30" borderId="1" xfId="0" applyNumberFormat="1" applyFont="1" applyFill="1" applyBorder="1" applyAlignment="1">
      <alignment horizontal="center" vertical="center" wrapText="1"/>
    </xf>
    <xf numFmtId="0" fontId="0" fillId="73" borderId="0" xfId="0" applyFill="1"/>
    <xf numFmtId="0" fontId="38" fillId="73" borderId="3" xfId="0" applyFont="1" applyFill="1" applyBorder="1" applyAlignment="1"/>
    <xf numFmtId="0" fontId="38" fillId="73" borderId="0" xfId="0" applyFont="1" applyFill="1" applyBorder="1"/>
    <xf numFmtId="8" fontId="81" fillId="0" borderId="5" xfId="0" applyNumberFormat="1" applyFont="1" applyBorder="1" applyAlignment="1">
      <alignment horizontal="center" vertical="center"/>
    </xf>
    <xf numFmtId="8" fontId="81" fillId="74" borderId="1" xfId="0" applyNumberFormat="1" applyFont="1" applyFill="1" applyBorder="1" applyAlignment="1">
      <alignment horizontal="center" vertical="center" wrapText="1"/>
    </xf>
    <xf numFmtId="4" fontId="29" fillId="0" borderId="5" xfId="0" applyNumberFormat="1" applyFont="1" applyBorder="1" applyAlignment="1">
      <alignment horizontal="center" vertical="center"/>
    </xf>
    <xf numFmtId="8" fontId="81" fillId="30" borderId="65" xfId="0" applyNumberFormat="1" applyFont="1" applyFill="1" applyBorder="1" applyAlignment="1">
      <alignment horizontal="center" vertical="center" wrapText="1"/>
    </xf>
    <xf numFmtId="8" fontId="81" fillId="30" borderId="0" xfId="0" applyNumberFormat="1" applyFont="1" applyFill="1" applyBorder="1" applyAlignment="1">
      <alignment horizontal="center" vertical="center" wrapText="1"/>
    </xf>
    <xf numFmtId="0" fontId="76" fillId="0" borderId="64" xfId="0" applyNumberFormat="1" applyFont="1" applyFill="1" applyBorder="1" applyAlignment="1">
      <alignment horizontal="center" vertical="center" wrapText="1"/>
    </xf>
    <xf numFmtId="8" fontId="76" fillId="0" borderId="52" xfId="0" applyNumberFormat="1" applyFont="1" applyFill="1" applyBorder="1" applyAlignment="1">
      <alignment horizontal="center" vertical="center" wrapText="1"/>
    </xf>
    <xf numFmtId="0" fontId="105" fillId="75" borderId="0" xfId="0" applyFont="1" applyFill="1" applyAlignment="1">
      <alignment vertical="center"/>
    </xf>
    <xf numFmtId="4" fontId="88" fillId="75" borderId="1" xfId="0" applyNumberFormat="1" applyFont="1" applyFill="1" applyBorder="1" applyAlignment="1">
      <alignment horizontal="center" vertical="center"/>
    </xf>
    <xf numFmtId="10" fontId="88" fillId="75" borderId="1" xfId="61" applyNumberFormat="1" applyFont="1" applyFill="1" applyBorder="1" applyAlignment="1">
      <alignment horizontal="center" vertical="center"/>
    </xf>
    <xf numFmtId="0" fontId="0" fillId="75" borderId="0" xfId="0" applyFill="1"/>
    <xf numFmtId="0" fontId="41" fillId="75" borderId="4" xfId="0" applyFont="1" applyFill="1" applyBorder="1" applyAlignment="1">
      <alignment horizontal="center" vertical="center"/>
    </xf>
    <xf numFmtId="0" fontId="41" fillId="75" borderId="0" xfId="0" applyFont="1" applyFill="1" applyBorder="1" applyAlignment="1">
      <alignment horizontal="center" vertical="center"/>
    </xf>
    <xf numFmtId="4" fontId="38" fillId="75" borderId="0" xfId="0" applyNumberFormat="1" applyFont="1" applyFill="1" applyBorder="1" applyAlignment="1">
      <alignment horizontal="center" vertical="center"/>
    </xf>
    <xf numFmtId="10" fontId="38" fillId="75" borderId="0" xfId="61" applyNumberFormat="1" applyFont="1" applyFill="1" applyBorder="1" applyAlignment="1">
      <alignment horizontal="center" vertical="center"/>
    </xf>
    <xf numFmtId="0" fontId="41" fillId="75" borderId="3" xfId="0" applyFont="1" applyFill="1" applyBorder="1"/>
    <xf numFmtId="0" fontId="41" fillId="75" borderId="0" xfId="0" applyFont="1" applyFill="1"/>
    <xf numFmtId="0" fontId="36" fillId="30" borderId="1" xfId="0" applyFont="1" applyFill="1" applyBorder="1" applyAlignment="1">
      <alignment horizontal="left" vertical="center" wrapText="1"/>
    </xf>
    <xf numFmtId="0" fontId="105" fillId="30" borderId="0" xfId="0" applyFont="1" applyFill="1" applyAlignment="1">
      <alignment vertical="center"/>
    </xf>
    <xf numFmtId="4" fontId="88" fillId="30" borderId="1" xfId="0" applyNumberFormat="1" applyFont="1" applyFill="1" applyBorder="1" applyAlignment="1">
      <alignment horizontal="center" vertical="center"/>
    </xf>
    <xf numFmtId="10" fontId="88" fillId="30" borderId="1" xfId="61" applyNumberFormat="1" applyFont="1" applyFill="1" applyBorder="1" applyAlignment="1">
      <alignment horizontal="center" vertical="center"/>
    </xf>
    <xf numFmtId="0" fontId="0" fillId="30" borderId="0" xfId="0" applyFill="1"/>
    <xf numFmtId="4" fontId="38" fillId="30" borderId="0" xfId="0" applyNumberFormat="1" applyFont="1" applyFill="1" applyBorder="1" applyAlignment="1">
      <alignment horizontal="center" vertical="center"/>
    </xf>
    <xf numFmtId="10" fontId="38" fillId="30" borderId="0" xfId="61" applyNumberFormat="1" applyFont="1" applyFill="1" applyBorder="1" applyAlignment="1">
      <alignment horizontal="center" vertical="center"/>
    </xf>
    <xf numFmtId="0" fontId="104" fillId="30" borderId="1" xfId="0" applyFont="1" applyFill="1" applyBorder="1" applyAlignment="1">
      <alignment vertical="center" wrapText="1"/>
    </xf>
    <xf numFmtId="0" fontId="76" fillId="30" borderId="52" xfId="0" applyNumberFormat="1" applyFont="1" applyFill="1" applyBorder="1" applyAlignment="1">
      <alignment horizontal="justify" vertical="center" wrapText="1"/>
    </xf>
    <xf numFmtId="8" fontId="81" fillId="30" borderId="0" xfId="0" applyNumberFormat="1" applyFont="1" applyFill="1" applyAlignment="1">
      <alignment horizontal="center" vertical="center"/>
    </xf>
    <xf numFmtId="8" fontId="81" fillId="74" borderId="65" xfId="0" applyNumberFormat="1" applyFont="1" applyFill="1" applyBorder="1" applyAlignment="1">
      <alignment horizontal="center" vertical="center" wrapText="1"/>
    </xf>
    <xf numFmtId="44" fontId="76" fillId="30" borderId="52" xfId="183" applyFont="1" applyFill="1" applyBorder="1" applyAlignment="1">
      <alignment horizontal="center" vertical="center" wrapText="1"/>
    </xf>
    <xf numFmtId="0" fontId="0" fillId="75" borderId="0" xfId="0" applyFont="1" applyFill="1"/>
    <xf numFmtId="0" fontId="38" fillId="75" borderId="4" xfId="0" applyFont="1" applyFill="1" applyBorder="1" applyAlignment="1">
      <alignment horizontal="center" vertical="center"/>
    </xf>
    <xf numFmtId="0" fontId="38" fillId="75" borderId="0" xfId="0" applyFont="1" applyFill="1" applyBorder="1" applyAlignment="1">
      <alignment horizontal="center" vertical="center"/>
    </xf>
    <xf numFmtId="0" fontId="38" fillId="75" borderId="3" xfId="0" applyFont="1" applyFill="1" applyBorder="1"/>
    <xf numFmtId="0" fontId="38" fillId="75" borderId="0" xfId="0" applyFont="1" applyFill="1"/>
    <xf numFmtId="44" fontId="76" fillId="0" borderId="52" xfId="183" applyFont="1" applyFill="1" applyBorder="1" applyAlignment="1">
      <alignment horizontal="center" vertical="center" wrapText="1"/>
    </xf>
    <xf numFmtId="0" fontId="0" fillId="75" borderId="0" xfId="0" applyFill="1" applyAlignment="1">
      <alignment vertical="center"/>
    </xf>
    <xf numFmtId="4" fontId="29" fillId="75" borderId="4" xfId="0" applyNumberFormat="1" applyFont="1" applyFill="1" applyBorder="1" applyAlignment="1">
      <alignment horizontal="center" vertical="center"/>
    </xf>
    <xf numFmtId="4" fontId="29" fillId="75" borderId="0" xfId="0" applyNumberFormat="1" applyFont="1" applyFill="1" applyBorder="1" applyAlignment="1">
      <alignment horizontal="center" vertical="center"/>
    </xf>
    <xf numFmtId="4" fontId="29" fillId="75" borderId="3" xfId="0" applyNumberFormat="1" applyFont="1" applyFill="1" applyBorder="1" applyAlignment="1">
      <alignment horizontal="center" vertical="center"/>
    </xf>
    <xf numFmtId="0" fontId="38" fillId="75" borderId="0" xfId="0" applyFont="1" applyFill="1" applyBorder="1"/>
    <xf numFmtId="0" fontId="80" fillId="75" borderId="4" xfId="0" applyFont="1" applyFill="1" applyBorder="1" applyAlignment="1">
      <alignment horizontal="center" vertical="center"/>
    </xf>
    <xf numFmtId="0" fontId="80" fillId="75" borderId="0" xfId="0" applyFont="1" applyFill="1" applyBorder="1" applyAlignment="1">
      <alignment horizontal="center" vertical="center"/>
    </xf>
    <xf numFmtId="0" fontId="80" fillId="75" borderId="3" xfId="0" applyFont="1" applyFill="1" applyBorder="1"/>
    <xf numFmtId="0" fontId="80" fillId="75" borderId="0" xfId="0" applyFont="1" applyFill="1"/>
    <xf numFmtId="0" fontId="0" fillId="75" borderId="4" xfId="0" applyFill="1" applyBorder="1" applyAlignment="1">
      <alignment horizontal="center" vertical="center"/>
    </xf>
    <xf numFmtId="0" fontId="0" fillId="75" borderId="0" xfId="0" applyFill="1" applyBorder="1" applyAlignment="1">
      <alignment horizontal="center" vertical="center"/>
    </xf>
    <xf numFmtId="0" fontId="0" fillId="75" borderId="3" xfId="0" applyFill="1" applyBorder="1"/>
    <xf numFmtId="0" fontId="31" fillId="34" borderId="1" xfId="0" applyFont="1" applyFill="1" applyBorder="1" applyAlignment="1">
      <alignment horizontal="left" vertical="center" wrapText="1"/>
    </xf>
    <xf numFmtId="8" fontId="36" fillId="0" borderId="1" xfId="0" applyNumberFormat="1" applyFont="1" applyBorder="1" applyAlignment="1">
      <alignment horizontal="center" vertical="center" wrapText="1"/>
    </xf>
    <xf numFmtId="0" fontId="36" fillId="30" borderId="1" xfId="0" applyFont="1" applyFill="1" applyBorder="1" applyAlignment="1">
      <alignment horizontal="left" vertical="center" wrapText="1"/>
    </xf>
    <xf numFmtId="0" fontId="81" fillId="0" borderId="0" xfId="0" applyFont="1"/>
    <xf numFmtId="0" fontId="81" fillId="76" borderId="65" xfId="0" applyFont="1" applyFill="1" applyBorder="1" applyAlignment="1">
      <alignment vertical="center" wrapText="1"/>
    </xf>
    <xf numFmtId="0" fontId="31" fillId="30" borderId="1" xfId="0" applyNumberFormat="1" applyFont="1" applyFill="1" applyBorder="1" applyAlignment="1">
      <alignment horizontal="left" vertical="center" wrapText="1"/>
    </xf>
    <xf numFmtId="2" fontId="76" fillId="0" borderId="52" xfId="0" applyNumberFormat="1" applyFont="1" applyFill="1" applyBorder="1" applyAlignment="1">
      <alignment horizontal="center" vertical="center" wrapText="1"/>
    </xf>
    <xf numFmtId="0" fontId="76" fillId="30" borderId="52" xfId="0" applyNumberFormat="1" applyFont="1" applyFill="1" applyBorder="1" applyAlignment="1">
      <alignment horizontal="center" vertical="center" wrapText="1"/>
    </xf>
    <xf numFmtId="165" fontId="32" fillId="30" borderId="1" xfId="0" applyNumberFormat="1" applyFont="1" applyFill="1" applyBorder="1" applyAlignment="1">
      <alignment horizontal="center" vertical="center"/>
    </xf>
    <xf numFmtId="166" fontId="29" fillId="30" borderId="1" xfId="0" applyNumberFormat="1" applyFont="1" applyFill="1" applyBorder="1" applyAlignment="1">
      <alignment horizontal="center" vertical="center"/>
    </xf>
    <xf numFmtId="0" fontId="91" fillId="30" borderId="52" xfId="0" applyFont="1" applyFill="1" applyBorder="1" applyAlignment="1">
      <alignment horizontal="center" vertical="center" wrapText="1"/>
    </xf>
    <xf numFmtId="4" fontId="31" fillId="30" borderId="1" xfId="61" applyNumberFormat="1" applyFont="1" applyFill="1" applyBorder="1" applyAlignment="1">
      <alignment horizontal="center" vertical="center"/>
    </xf>
    <xf numFmtId="0" fontId="29" fillId="30" borderId="1" xfId="0" applyNumberFormat="1" applyFont="1" applyFill="1" applyBorder="1" applyAlignment="1">
      <alignment vertical="center" wrapText="1"/>
    </xf>
    <xf numFmtId="0" fontId="105" fillId="30" borderId="0" xfId="0" applyFont="1" applyFill="1"/>
    <xf numFmtId="165" fontId="28" fillId="30" borderId="1" xfId="0" applyNumberFormat="1" applyFont="1" applyFill="1" applyBorder="1" applyAlignment="1">
      <alignment horizontal="center" vertical="center"/>
    </xf>
    <xf numFmtId="4" fontId="36" fillId="30" borderId="1" xfId="0" applyNumberFormat="1" applyFont="1" applyFill="1" applyBorder="1" applyAlignment="1">
      <alignment horizontal="center" vertical="center" wrapText="1"/>
    </xf>
    <xf numFmtId="0" fontId="81" fillId="30" borderId="0" xfId="0" applyFont="1" applyFill="1"/>
    <xf numFmtId="0" fontId="31" fillId="30" borderId="1" xfId="0" applyNumberFormat="1" applyFont="1" applyFill="1" applyBorder="1" applyAlignment="1">
      <alignment vertical="center" wrapText="1"/>
    </xf>
    <xf numFmtId="165" fontId="71" fillId="30" borderId="1" xfId="0" applyNumberFormat="1" applyFont="1" applyFill="1" applyBorder="1" applyAlignment="1">
      <alignment horizontal="center" vertical="center"/>
    </xf>
    <xf numFmtId="0" fontId="0" fillId="30" borderId="63" xfId="0" applyFill="1" applyBorder="1" applyAlignment="1">
      <alignment vertical="center"/>
    </xf>
    <xf numFmtId="2" fontId="31" fillId="30" borderId="1" xfId="0" applyNumberFormat="1" applyFont="1" applyFill="1" applyBorder="1" applyAlignment="1">
      <alignment horizontal="center" vertical="center"/>
    </xf>
    <xf numFmtId="0" fontId="76" fillId="30" borderId="64" xfId="0" applyNumberFormat="1" applyFont="1" applyFill="1" applyBorder="1" applyAlignment="1">
      <alignment horizontal="justify" vertical="center" wrapText="1"/>
    </xf>
    <xf numFmtId="0" fontId="81" fillId="30" borderId="63" xfId="0" applyFont="1" applyFill="1" applyBorder="1" applyAlignment="1">
      <alignment vertical="center" wrapText="1"/>
    </xf>
    <xf numFmtId="44" fontId="31" fillId="30" borderId="1" xfId="183" applyFont="1" applyFill="1" applyBorder="1" applyAlignment="1">
      <alignment horizontal="center" vertical="center"/>
    </xf>
    <xf numFmtId="2" fontId="31" fillId="30" borderId="0" xfId="0" applyNumberFormat="1" applyFont="1" applyFill="1" applyBorder="1" applyAlignment="1">
      <alignment horizontal="center" vertical="center"/>
    </xf>
    <xf numFmtId="3" fontId="76" fillId="0" borderId="52" xfId="0" applyNumberFormat="1" applyFont="1" applyFill="1" applyBorder="1" applyAlignment="1">
      <alignment horizontal="center" vertical="center" wrapText="1"/>
    </xf>
    <xf numFmtId="4" fontId="29" fillId="0" borderId="1" xfId="0" applyNumberFormat="1" applyFont="1" applyFill="1" applyBorder="1"/>
    <xf numFmtId="4" fontId="29" fillId="0" borderId="1" xfId="0" applyNumberFormat="1" applyFont="1" applyFill="1" applyBorder="1" applyAlignment="1">
      <alignment horizontal="center" vertical="center" wrapText="1"/>
    </xf>
    <xf numFmtId="0" fontId="35" fillId="30" borderId="0" xfId="0" applyFont="1" applyFill="1" applyBorder="1" applyAlignment="1">
      <alignment horizontal="center" vertical="center" wrapText="1"/>
    </xf>
    <xf numFmtId="0" fontId="28" fillId="5" borderId="9" xfId="0" applyFont="1" applyFill="1" applyBorder="1" applyAlignment="1">
      <alignment horizontal="center" vertical="center"/>
    </xf>
    <xf numFmtId="0" fontId="28" fillId="5" borderId="2" xfId="0" applyFont="1" applyFill="1" applyBorder="1" applyAlignment="1">
      <alignment horizontal="center" vertical="center"/>
    </xf>
    <xf numFmtId="0" fontId="28" fillId="5" borderId="19" xfId="0" applyFont="1" applyFill="1" applyBorder="1" applyAlignment="1">
      <alignment horizontal="center" vertical="center"/>
    </xf>
    <xf numFmtId="0" fontId="28" fillId="5" borderId="39" xfId="0" applyFont="1" applyFill="1" applyBorder="1" applyAlignment="1">
      <alignment horizontal="center" vertical="center"/>
    </xf>
    <xf numFmtId="0" fontId="28" fillId="5" borderId="35" xfId="0" applyFont="1" applyFill="1" applyBorder="1" applyAlignment="1">
      <alignment horizontal="center" vertical="center"/>
    </xf>
    <xf numFmtId="0" fontId="28" fillId="5" borderId="37" xfId="0" applyFont="1" applyFill="1" applyBorder="1" applyAlignment="1">
      <alignment horizontal="center" vertical="center"/>
    </xf>
    <xf numFmtId="0" fontId="38" fillId="0" borderId="0" xfId="0" applyFont="1" applyBorder="1" applyAlignment="1">
      <alignment horizontal="center"/>
    </xf>
    <xf numFmtId="166" fontId="38" fillId="0" borderId="0" xfId="0" applyNumberFormat="1" applyFont="1" applyBorder="1" applyAlignment="1">
      <alignment horizontal="center"/>
    </xf>
    <xf numFmtId="0" fontId="97" fillId="0" borderId="2" xfId="0" applyFont="1" applyBorder="1" applyAlignment="1">
      <alignment horizontal="center" vertical="center" wrapText="1"/>
    </xf>
    <xf numFmtId="0" fontId="97" fillId="0" borderId="0" xfId="0" applyFont="1" applyBorder="1" applyAlignment="1">
      <alignment horizontal="center" vertical="center" wrapText="1"/>
    </xf>
    <xf numFmtId="0" fontId="87" fillId="3" borderId="1" xfId="0" applyFont="1" applyFill="1" applyBorder="1" applyAlignment="1">
      <alignment horizontal="center" vertical="center"/>
    </xf>
    <xf numFmtId="4" fontId="28" fillId="3" borderId="6" xfId="0" applyNumberFormat="1" applyFont="1" applyFill="1" applyBorder="1" applyAlignment="1">
      <alignment horizontal="center" vertical="center" wrapText="1"/>
    </xf>
    <xf numFmtId="4" fontId="28" fillId="3" borderId="8" xfId="0" applyNumberFormat="1" applyFont="1" applyFill="1" applyBorder="1" applyAlignment="1">
      <alignment horizontal="center" vertical="center" wrapText="1"/>
    </xf>
    <xf numFmtId="0" fontId="29" fillId="0" borderId="1" xfId="0" applyFont="1" applyBorder="1" applyAlignment="1">
      <alignment horizontal="left" vertical="center"/>
    </xf>
    <xf numFmtId="0" fontId="29" fillId="0" borderId="1" xfId="0" applyFont="1" applyBorder="1" applyAlignment="1">
      <alignment horizontal="left" vertical="center" wrapText="1"/>
    </xf>
    <xf numFmtId="10" fontId="78" fillId="69" borderId="59" xfId="0" applyNumberFormat="1" applyFont="1" applyFill="1" applyBorder="1" applyAlignment="1">
      <alignment horizontal="right" vertical="center"/>
    </xf>
    <xf numFmtId="10" fontId="78" fillId="69" borderId="60" xfId="0" applyNumberFormat="1" applyFont="1" applyFill="1" applyBorder="1" applyAlignment="1">
      <alignment horizontal="right" vertical="center"/>
    </xf>
    <xf numFmtId="0" fontId="29" fillId="0" borderId="5" xfId="0" applyFont="1" applyBorder="1" applyAlignment="1">
      <alignment horizontal="left" vertical="center" wrapText="1"/>
    </xf>
    <xf numFmtId="0" fontId="78" fillId="69" borderId="1" xfId="0" applyFont="1" applyFill="1" applyBorder="1" applyAlignment="1">
      <alignment horizontal="center" vertical="center"/>
    </xf>
    <xf numFmtId="0" fontId="71" fillId="0" borderId="6" xfId="0" applyFont="1" applyBorder="1" applyAlignment="1">
      <alignment horizontal="left" vertical="center"/>
    </xf>
    <xf numFmtId="0" fontId="29" fillId="0" borderId="7" xfId="0" applyFont="1" applyBorder="1" applyAlignment="1">
      <alignment horizontal="left" vertical="center"/>
    </xf>
    <xf numFmtId="0" fontId="75" fillId="0" borderId="9" xfId="0" applyFont="1" applyBorder="1" applyAlignment="1">
      <alignment horizontal="left" vertical="center"/>
    </xf>
    <xf numFmtId="0" fontId="75" fillId="0" borderId="2" xfId="0" applyFont="1" applyBorder="1" applyAlignment="1">
      <alignment horizontal="left" vertical="center"/>
    </xf>
    <xf numFmtId="0" fontId="71" fillId="0" borderId="2" xfId="0" applyFont="1" applyBorder="1" applyAlignment="1">
      <alignment horizontal="left" vertical="center"/>
    </xf>
    <xf numFmtId="4" fontId="29" fillId="0" borderId="7" xfId="0" applyNumberFormat="1" applyFont="1" applyBorder="1" applyAlignment="1">
      <alignment horizontal="left" vertical="center"/>
    </xf>
    <xf numFmtId="4" fontId="78" fillId="69" borderId="54" xfId="0" applyNumberFormat="1" applyFont="1" applyFill="1" applyBorder="1" applyAlignment="1">
      <alignment horizontal="center" vertical="center"/>
    </xf>
    <xf numFmtId="4" fontId="78" fillId="69" borderId="55" xfId="0" applyNumberFormat="1" applyFont="1" applyFill="1" applyBorder="1" applyAlignment="1">
      <alignment horizontal="center" vertical="center"/>
    </xf>
    <xf numFmtId="0" fontId="78" fillId="72" borderId="53" xfId="0" applyFont="1" applyFill="1" applyBorder="1" applyAlignment="1">
      <alignment horizontal="center" vertical="center"/>
    </xf>
    <xf numFmtId="0" fontId="29" fillId="0" borderId="50" xfId="0" applyFont="1" applyBorder="1" applyAlignment="1">
      <alignment horizontal="left" vertical="center"/>
    </xf>
    <xf numFmtId="0" fontId="89" fillId="0" borderId="0" xfId="0" applyFont="1" applyFill="1" applyBorder="1" applyAlignment="1">
      <alignment horizontal="right" vertical="center"/>
    </xf>
    <xf numFmtId="4" fontId="78" fillId="69" borderId="56" xfId="0" applyNumberFormat="1" applyFont="1" applyFill="1" applyBorder="1" applyAlignment="1">
      <alignment horizontal="center" vertical="center"/>
    </xf>
    <xf numFmtId="4" fontId="93" fillId="0" borderId="0" xfId="0" applyNumberFormat="1" applyFont="1" applyFill="1" applyBorder="1" applyAlignment="1">
      <alignment horizontal="left" vertical="center" wrapText="1"/>
    </xf>
    <xf numFmtId="4" fontId="29" fillId="0" borderId="0" xfId="0" applyNumberFormat="1" applyFont="1" applyBorder="1" applyAlignment="1">
      <alignment horizontal="center" vertical="center" wrapText="1"/>
    </xf>
    <xf numFmtId="0" fontId="28" fillId="6" borderId="1" xfId="0" applyFont="1" applyFill="1" applyBorder="1" applyAlignment="1">
      <alignment horizontal="center" vertical="center"/>
    </xf>
    <xf numFmtId="4" fontId="28" fillId="4" borderId="6" xfId="0" applyNumberFormat="1" applyFont="1" applyFill="1" applyBorder="1" applyAlignment="1">
      <alignment horizontal="center" vertical="center"/>
    </xf>
    <xf numFmtId="4" fontId="28" fillId="4" borderId="8" xfId="0" applyNumberFormat="1" applyFont="1" applyFill="1" applyBorder="1" applyAlignment="1">
      <alignment horizontal="center" vertical="center"/>
    </xf>
    <xf numFmtId="4" fontId="28" fillId="4" borderId="1" xfId="0" applyNumberFormat="1" applyFont="1" applyFill="1" applyBorder="1" applyAlignment="1">
      <alignment horizontal="center" vertical="center"/>
    </xf>
    <xf numFmtId="4" fontId="28" fillId="6" borderId="1" xfId="0" applyNumberFormat="1" applyFont="1" applyFill="1" applyBorder="1" applyAlignment="1">
      <alignment horizontal="center" vertical="center"/>
    </xf>
    <xf numFmtId="0" fontId="28" fillId="6" borderId="6" xfId="0" applyFont="1" applyFill="1" applyBorder="1" applyAlignment="1">
      <alignment horizontal="center" vertical="center"/>
    </xf>
    <xf numFmtId="0" fontId="28" fillId="6" borderId="7" xfId="0" applyFont="1" applyFill="1" applyBorder="1" applyAlignment="1">
      <alignment horizontal="center" vertical="center"/>
    </xf>
    <xf numFmtId="0" fontId="28" fillId="6" borderId="8" xfId="0" applyFont="1" applyFill="1" applyBorder="1" applyAlignment="1">
      <alignment horizontal="center" vertical="center"/>
    </xf>
    <xf numFmtId="4" fontId="28" fillId="6" borderId="6" xfId="0" applyNumberFormat="1" applyFont="1" applyFill="1" applyBorder="1" applyAlignment="1">
      <alignment horizontal="center" vertical="center"/>
    </xf>
    <xf numFmtId="4" fontId="28" fillId="6" borderId="8" xfId="0" applyNumberFormat="1" applyFont="1" applyFill="1" applyBorder="1" applyAlignment="1">
      <alignment horizontal="center" vertical="center"/>
    </xf>
    <xf numFmtId="0" fontId="29" fillId="0" borderId="1" xfId="0" applyFont="1" applyBorder="1" applyAlignment="1">
      <alignment vertical="center"/>
    </xf>
    <xf numFmtId="4" fontId="75" fillId="0" borderId="0" xfId="0" applyNumberFormat="1" applyFont="1" applyBorder="1" applyAlignment="1">
      <alignment horizontal="right" vertical="center"/>
    </xf>
    <xf numFmtId="0" fontId="75" fillId="0" borderId="0" xfId="0" applyFont="1" applyBorder="1" applyAlignment="1">
      <alignment horizontal="right" vertical="center"/>
    </xf>
    <xf numFmtId="185" fontId="29" fillId="0" borderId="0" xfId="0" applyNumberFormat="1" applyFont="1" applyBorder="1" applyAlignment="1">
      <alignment horizontal="left" vertical="center"/>
    </xf>
    <xf numFmtId="0" fontId="75" fillId="0" borderId="2" xfId="0" applyFont="1" applyBorder="1" applyAlignment="1">
      <alignment horizontal="right" vertical="center"/>
    </xf>
    <xf numFmtId="0" fontId="29" fillId="0" borderId="0" xfId="0" applyFont="1" applyBorder="1" applyAlignment="1">
      <alignment horizontal="left" vertical="center"/>
    </xf>
    <xf numFmtId="4" fontId="29" fillId="0" borderId="0" xfId="0" applyNumberFormat="1" applyFont="1" applyBorder="1" applyAlignment="1">
      <alignment horizontal="left" vertical="center"/>
    </xf>
    <xf numFmtId="0" fontId="29" fillId="30" borderId="1" xfId="0" applyFont="1" applyFill="1" applyBorder="1" applyAlignment="1">
      <alignment horizontal="left" vertical="center" wrapText="1"/>
    </xf>
    <xf numFmtId="0" fontId="29" fillId="30" borderId="1" xfId="0" applyFont="1" applyFill="1" applyBorder="1" applyAlignment="1">
      <alignment horizontal="left" vertical="center"/>
    </xf>
    <xf numFmtId="0" fontId="29" fillId="0" borderId="0" xfId="0" applyFont="1" applyBorder="1" applyAlignment="1">
      <alignment vertical="center"/>
    </xf>
    <xf numFmtId="0" fontId="29" fillId="0" borderId="0" xfId="0" applyFont="1" applyBorder="1" applyAlignment="1">
      <alignment horizontal="left" vertical="center" wrapText="1"/>
    </xf>
    <xf numFmtId="0" fontId="28" fillId="6" borderId="1" xfId="0" applyFont="1" applyFill="1" applyBorder="1" applyAlignment="1">
      <alignment horizontal="center" vertical="center" wrapText="1"/>
    </xf>
    <xf numFmtId="185" fontId="29" fillId="0" borderId="2" xfId="0" applyNumberFormat="1" applyFont="1" applyBorder="1" applyAlignment="1">
      <alignment horizontal="left" vertical="center"/>
    </xf>
    <xf numFmtId="0" fontId="75" fillId="0" borderId="36" xfId="0" applyFont="1" applyBorder="1" applyAlignment="1">
      <alignment horizontal="left" vertical="center"/>
    </xf>
    <xf numFmtId="0" fontId="75" fillId="0" borderId="0" xfId="0" applyFont="1" applyBorder="1" applyAlignment="1">
      <alignment horizontal="left" vertical="center"/>
    </xf>
    <xf numFmtId="0" fontId="29" fillId="0" borderId="38" xfId="0" applyFont="1" applyBorder="1" applyAlignment="1">
      <alignment horizontal="left" vertical="center"/>
    </xf>
    <xf numFmtId="4" fontId="29" fillId="0" borderId="38" xfId="0" applyNumberFormat="1" applyFont="1" applyBorder="1" applyAlignment="1">
      <alignment horizontal="center" vertical="center" wrapText="1"/>
    </xf>
    <xf numFmtId="4" fontId="28" fillId="5" borderId="9" xfId="0" applyNumberFormat="1" applyFont="1" applyFill="1" applyBorder="1" applyAlignment="1">
      <alignment horizontal="center" vertical="center"/>
    </xf>
    <xf numFmtId="4" fontId="28" fillId="5" borderId="2" xfId="0" applyNumberFormat="1" applyFont="1" applyFill="1" applyBorder="1" applyAlignment="1">
      <alignment horizontal="center" vertical="center"/>
    </xf>
    <xf numFmtId="0" fontId="29" fillId="0" borderId="2" xfId="0" applyFont="1" applyBorder="1" applyAlignment="1">
      <alignment horizontal="left" vertical="center"/>
    </xf>
    <xf numFmtId="4" fontId="75" fillId="0" borderId="2" xfId="0" applyNumberFormat="1" applyFont="1" applyBorder="1" applyAlignment="1">
      <alignment horizontal="left" vertical="center"/>
    </xf>
    <xf numFmtId="0" fontId="40" fillId="0" borderId="39" xfId="0" applyFont="1" applyBorder="1" applyAlignment="1">
      <alignment horizontal="center" vertical="center"/>
    </xf>
    <xf numFmtId="0" fontId="40" fillId="0" borderId="35" xfId="0" applyFont="1" applyBorder="1" applyAlignment="1">
      <alignment horizontal="center" vertical="center"/>
    </xf>
    <xf numFmtId="0" fontId="40" fillId="0" borderId="37" xfId="0" applyFont="1" applyBorder="1" applyAlignment="1">
      <alignment horizontal="center" vertical="center"/>
    </xf>
    <xf numFmtId="0" fontId="36" fillId="0" borderId="1" xfId="2" applyFont="1" applyBorder="1" applyAlignment="1">
      <alignment horizontal="left" vertical="center"/>
    </xf>
    <xf numFmtId="0" fontId="36" fillId="0" borderId="1" xfId="2" applyFont="1" applyBorder="1" applyAlignment="1">
      <alignment horizontal="center" vertical="center"/>
    </xf>
    <xf numFmtId="0" fontId="43" fillId="3" borderId="6" xfId="2" applyFont="1" applyFill="1" applyBorder="1" applyAlignment="1">
      <alignment horizontal="left" vertical="center"/>
    </xf>
    <xf numFmtId="0" fontId="43" fillId="3" borderId="7" xfId="2" applyFont="1" applyFill="1" applyBorder="1" applyAlignment="1">
      <alignment horizontal="left" vertical="center"/>
    </xf>
    <xf numFmtId="0" fontId="43" fillId="3" borderId="8" xfId="2" applyFont="1" applyFill="1" applyBorder="1" applyAlignment="1">
      <alignment horizontal="left" vertical="center"/>
    </xf>
    <xf numFmtId="10" fontId="36" fillId="0" borderId="1" xfId="2" applyNumberFormat="1" applyFont="1" applyBorder="1" applyAlignment="1">
      <alignment horizontal="center" vertical="center"/>
    </xf>
    <xf numFmtId="10" fontId="43" fillId="3" borderId="1" xfId="2" applyNumberFormat="1" applyFont="1" applyFill="1" applyBorder="1" applyAlignment="1">
      <alignment horizontal="center" vertical="center"/>
    </xf>
    <xf numFmtId="0" fontId="36" fillId="0" borderId="6" xfId="2" applyFont="1" applyBorder="1" applyAlignment="1">
      <alignment horizontal="left" vertical="center"/>
    </xf>
    <xf numFmtId="0" fontId="36" fillId="0" borderId="7" xfId="2" applyFont="1" applyBorder="1" applyAlignment="1">
      <alignment horizontal="left" vertical="center"/>
    </xf>
    <xf numFmtId="0" fontId="36" fillId="0" borderId="8" xfId="2" applyFont="1" applyBorder="1" applyAlignment="1">
      <alignment horizontal="left" vertical="center"/>
    </xf>
    <xf numFmtId="10" fontId="36" fillId="0" borderId="6" xfId="2" applyNumberFormat="1" applyFont="1" applyBorder="1" applyAlignment="1">
      <alignment horizontal="center" vertical="center"/>
    </xf>
    <xf numFmtId="10" fontId="36" fillId="0" borderId="8" xfId="2" applyNumberFormat="1" applyFont="1" applyBorder="1" applyAlignment="1">
      <alignment horizontal="center" vertical="center"/>
    </xf>
    <xf numFmtId="0" fontId="31" fillId="0" borderId="1" xfId="3" applyFont="1" applyBorder="1" applyAlignment="1">
      <alignment horizontal="left" vertical="center" wrapText="1"/>
    </xf>
    <xf numFmtId="0" fontId="32" fillId="5" borderId="1" xfId="2" applyFont="1" applyFill="1" applyBorder="1" applyAlignment="1">
      <alignment horizontal="center" vertical="center"/>
    </xf>
    <xf numFmtId="0" fontId="36" fillId="0" borderId="9" xfId="2" applyFont="1" applyBorder="1" applyAlignment="1">
      <alignment horizontal="center" vertical="center"/>
    </xf>
    <xf numFmtId="0" fontId="36" fillId="0" borderId="2" xfId="2" applyFont="1" applyBorder="1" applyAlignment="1">
      <alignment horizontal="center" vertical="center"/>
    </xf>
    <xf numFmtId="0" fontId="36" fillId="0" borderId="19" xfId="2" applyFont="1" applyBorder="1" applyAlignment="1">
      <alignment horizontal="center" vertical="center"/>
    </xf>
    <xf numFmtId="10" fontId="32" fillId="5" borderId="1" xfId="2" applyNumberFormat="1" applyFont="1" applyFill="1" applyBorder="1" applyAlignment="1">
      <alignment horizontal="center" vertical="center"/>
    </xf>
    <xf numFmtId="10" fontId="43" fillId="3" borderId="6" xfId="2" applyNumberFormat="1" applyFont="1" applyFill="1" applyBorder="1" applyAlignment="1">
      <alignment horizontal="center" vertical="center"/>
    </xf>
    <xf numFmtId="10" fontId="43" fillId="3" borderId="8" xfId="2" applyNumberFormat="1" applyFont="1" applyFill="1" applyBorder="1" applyAlignment="1">
      <alignment horizontal="center" vertical="center"/>
    </xf>
    <xf numFmtId="0" fontId="36" fillId="0" borderId="6" xfId="2" applyFont="1" applyBorder="1" applyAlignment="1">
      <alignment horizontal="center" vertical="center"/>
    </xf>
    <xf numFmtId="0" fontId="36" fillId="0" borderId="7" xfId="2" applyFont="1" applyBorder="1" applyAlignment="1">
      <alignment horizontal="center" vertical="center"/>
    </xf>
    <xf numFmtId="0" fontId="36" fillId="0" borderId="8" xfId="2" applyFont="1" applyBorder="1" applyAlignment="1">
      <alignment horizontal="center" vertical="center"/>
    </xf>
    <xf numFmtId="4" fontId="28" fillId="5" borderId="6" xfId="0" applyNumberFormat="1" applyFont="1" applyFill="1" applyBorder="1" applyAlignment="1">
      <alignment horizontal="center" vertical="center"/>
    </xf>
    <xf numFmtId="4" fontId="28" fillId="5" borderId="7" xfId="0" applyNumberFormat="1" applyFont="1" applyFill="1" applyBorder="1" applyAlignment="1">
      <alignment horizontal="center" vertical="center"/>
    </xf>
    <xf numFmtId="4" fontId="28" fillId="5" borderId="8" xfId="0" applyNumberFormat="1" applyFont="1" applyFill="1" applyBorder="1" applyAlignment="1">
      <alignment horizontal="center" vertical="center"/>
    </xf>
    <xf numFmtId="0" fontId="29" fillId="0" borderId="0" xfId="0" applyFont="1" applyBorder="1" applyAlignment="1">
      <alignment horizontal="center" vertical="center" wrapText="1"/>
    </xf>
    <xf numFmtId="0" fontId="36" fillId="0" borderId="1" xfId="0" applyFont="1" applyBorder="1" applyAlignment="1">
      <alignment horizontal="left" vertical="center" wrapText="1"/>
    </xf>
    <xf numFmtId="172" fontId="36" fillId="0" borderId="1" xfId="0" applyNumberFormat="1" applyFont="1" applyBorder="1" applyAlignment="1">
      <alignment horizontal="left" vertical="center" wrapText="1"/>
    </xf>
    <xf numFmtId="0" fontId="37" fillId="5" borderId="1" xfId="0" applyFont="1" applyFill="1" applyBorder="1" applyAlignment="1">
      <alignment horizontal="center" vertical="center" wrapText="1"/>
    </xf>
    <xf numFmtId="4" fontId="36" fillId="5" borderId="1" xfId="0" applyNumberFormat="1" applyFont="1" applyFill="1" applyBorder="1" applyAlignment="1">
      <alignment horizontal="right" vertical="center" wrapText="1"/>
    </xf>
    <xf numFmtId="0" fontId="36" fillId="5" borderId="1" xfId="0" applyFont="1" applyFill="1" applyBorder="1" applyAlignment="1">
      <alignment horizontal="right" vertical="center" wrapText="1"/>
    </xf>
    <xf numFmtId="0" fontId="37" fillId="4" borderId="6" xfId="0" applyFont="1" applyFill="1" applyBorder="1" applyAlignment="1">
      <alignment horizontal="center" vertical="center" wrapText="1"/>
    </xf>
    <xf numFmtId="0" fontId="37" fillId="4" borderId="8" xfId="0" applyFont="1" applyFill="1" applyBorder="1" applyAlignment="1">
      <alignment horizontal="center" vertical="center" wrapText="1"/>
    </xf>
    <xf numFmtId="4" fontId="36" fillId="4" borderId="1" xfId="0" applyNumberFormat="1" applyFont="1" applyFill="1" applyBorder="1" applyAlignment="1">
      <alignment horizontal="right" vertical="center" wrapText="1"/>
    </xf>
    <xf numFmtId="0" fontId="36" fillId="4" borderId="1" xfId="0" applyFont="1" applyFill="1" applyBorder="1" applyAlignment="1">
      <alignment horizontal="right" vertical="center" wrapText="1"/>
    </xf>
    <xf numFmtId="0" fontId="36" fillId="0" borderId="6" xfId="0" applyFont="1" applyFill="1" applyBorder="1" applyAlignment="1">
      <alignment vertical="center" wrapText="1"/>
    </xf>
    <xf numFmtId="0" fontId="36" fillId="0" borderId="7" xfId="0" applyFont="1" applyFill="1" applyBorder="1" applyAlignment="1">
      <alignment vertical="center" wrapText="1"/>
    </xf>
    <xf numFmtId="0" fontId="36" fillId="0" borderId="8" xfId="0" applyFont="1" applyFill="1" applyBorder="1" applyAlignment="1">
      <alignment vertical="center" wrapText="1"/>
    </xf>
    <xf numFmtId="0" fontId="37" fillId="0" borderId="1" xfId="0" applyFont="1" applyBorder="1" applyAlignment="1">
      <alignment horizontal="right" vertical="center" wrapText="1"/>
    </xf>
    <xf numFmtId="172" fontId="37" fillId="0" borderId="1" xfId="0" applyNumberFormat="1" applyFont="1" applyBorder="1" applyAlignment="1">
      <alignment horizontal="right" vertical="center" wrapText="1"/>
    </xf>
    <xf numFmtId="0" fontId="37" fillId="0" borderId="6" xfId="0" applyFont="1" applyBorder="1" applyAlignment="1">
      <alignment horizontal="right" vertical="center" wrapText="1"/>
    </xf>
    <xf numFmtId="0" fontId="37" fillId="0" borderId="7" xfId="0" applyFont="1" applyBorder="1" applyAlignment="1">
      <alignment horizontal="right" vertical="center" wrapText="1"/>
    </xf>
    <xf numFmtId="0" fontId="37" fillId="0" borderId="8" xfId="0" applyFont="1" applyBorder="1" applyAlignment="1">
      <alignment horizontal="right" vertical="center" wrapText="1"/>
    </xf>
    <xf numFmtId="0" fontId="37" fillId="4" borderId="1" xfId="0" applyFont="1" applyFill="1" applyBorder="1" applyAlignment="1">
      <alignment horizontal="left" vertical="center" wrapText="1"/>
    </xf>
    <xf numFmtId="172" fontId="37" fillId="4" borderId="1" xfId="0" applyNumberFormat="1" applyFont="1" applyFill="1" applyBorder="1" applyAlignment="1">
      <alignment horizontal="left" vertical="center" wrapText="1"/>
    </xf>
    <xf numFmtId="0" fontId="37" fillId="4" borderId="6" xfId="0" applyFont="1" applyFill="1" applyBorder="1" applyAlignment="1">
      <alignment horizontal="left" vertical="center" wrapText="1"/>
    </xf>
    <xf numFmtId="0" fontId="37" fillId="4" borderId="7" xfId="0" applyFont="1" applyFill="1" applyBorder="1" applyAlignment="1">
      <alignment horizontal="left" vertical="center" wrapText="1"/>
    </xf>
    <xf numFmtId="0" fontId="37" fillId="4" borderId="8" xfId="0" applyFont="1" applyFill="1" applyBorder="1" applyAlignment="1">
      <alignment horizontal="left" vertical="center" wrapText="1"/>
    </xf>
    <xf numFmtId="0" fontId="37" fillId="4" borderId="1" xfId="0" applyFont="1" applyFill="1" applyBorder="1" applyAlignment="1">
      <alignment horizontal="center" vertical="center" wrapText="1"/>
    </xf>
    <xf numFmtId="172" fontId="37" fillId="4" borderId="1" xfId="0" applyNumberFormat="1" applyFont="1" applyFill="1" applyBorder="1" applyAlignment="1">
      <alignment horizontal="center" vertical="center" wrapText="1"/>
    </xf>
    <xf numFmtId="0" fontId="36" fillId="0" borderId="6" xfId="0" applyFont="1" applyBorder="1" applyAlignment="1">
      <alignment horizontal="left" vertical="center" wrapText="1"/>
    </xf>
    <xf numFmtId="0" fontId="36" fillId="0" borderId="7" xfId="0" applyFont="1" applyBorder="1" applyAlignment="1">
      <alignment horizontal="left" vertical="center" wrapText="1"/>
    </xf>
    <xf numFmtId="0" fontId="36" fillId="0" borderId="8" xfId="0" applyFont="1" applyBorder="1" applyAlignment="1">
      <alignment horizontal="left" vertical="center" wrapText="1"/>
    </xf>
    <xf numFmtId="4" fontId="37" fillId="5" borderId="1" xfId="0" applyNumberFormat="1" applyFont="1" applyFill="1" applyBorder="1" applyAlignment="1">
      <alignment horizontal="center" vertical="center" wrapText="1"/>
    </xf>
    <xf numFmtId="4" fontId="37" fillId="5" borderId="6" xfId="0" applyNumberFormat="1" applyFont="1" applyFill="1" applyBorder="1" applyAlignment="1">
      <alignment horizontal="center" vertical="center" wrapText="1"/>
    </xf>
    <xf numFmtId="4" fontId="37" fillId="5" borderId="8" xfId="0" applyNumberFormat="1" applyFont="1" applyFill="1" applyBorder="1" applyAlignment="1">
      <alignment horizontal="center" vertical="center" wrapText="1"/>
    </xf>
    <xf numFmtId="0" fontId="32" fillId="4" borderId="6" xfId="0" applyFont="1" applyFill="1" applyBorder="1" applyAlignment="1">
      <alignment horizontal="center" vertical="center" wrapText="1"/>
    </xf>
    <xf numFmtId="0" fontId="32" fillId="4" borderId="8" xfId="0" applyFont="1" applyFill="1" applyBorder="1" applyAlignment="1">
      <alignment horizontal="center" vertical="center" wrapText="1"/>
    </xf>
    <xf numFmtId="4" fontId="31" fillId="4" borderId="6" xfId="0" applyNumberFormat="1" applyFont="1" applyFill="1" applyBorder="1" applyAlignment="1">
      <alignment horizontal="right" vertical="center" wrapText="1"/>
    </xf>
    <xf numFmtId="0" fontId="31" fillId="4" borderId="8" xfId="0" applyFont="1" applyFill="1" applyBorder="1" applyAlignment="1">
      <alignment horizontal="right" vertical="center" wrapText="1"/>
    </xf>
    <xf numFmtId="0" fontId="37" fillId="0" borderId="6" xfId="0" applyFont="1" applyBorder="1" applyAlignment="1">
      <alignment horizontal="center" vertical="center"/>
    </xf>
    <xf numFmtId="0" fontId="37" fillId="0" borderId="7" xfId="0" applyFont="1" applyBorder="1" applyAlignment="1">
      <alignment horizontal="center" vertical="center"/>
    </xf>
    <xf numFmtId="0" fontId="32" fillId="4" borderId="1" xfId="0" applyFont="1" applyFill="1" applyBorder="1" applyAlignment="1">
      <alignment horizontal="left" vertical="center" wrapText="1"/>
    </xf>
    <xf numFmtId="172" fontId="32" fillId="4" borderId="1" xfId="0" applyNumberFormat="1" applyFont="1" applyFill="1" applyBorder="1" applyAlignment="1">
      <alignment horizontal="left" vertical="center" wrapText="1"/>
    </xf>
    <xf numFmtId="0" fontId="36" fillId="0" borderId="1" xfId="0" applyFont="1" applyFill="1" applyBorder="1" applyAlignment="1">
      <alignment horizontal="left" vertical="center" wrapText="1"/>
    </xf>
    <xf numFmtId="172" fontId="36" fillId="0" borderId="1" xfId="0" applyNumberFormat="1" applyFont="1" applyFill="1" applyBorder="1" applyAlignment="1">
      <alignment horizontal="left" vertical="center" wrapText="1"/>
    </xf>
    <xf numFmtId="0" fontId="32" fillId="4" borderId="1" xfId="0" applyFont="1" applyFill="1" applyBorder="1" applyAlignment="1">
      <alignment horizontal="center" vertical="center" wrapText="1"/>
    </xf>
    <xf numFmtId="172" fontId="32" fillId="4" borderId="1" xfId="0" applyNumberFormat="1" applyFont="1" applyFill="1" applyBorder="1" applyAlignment="1">
      <alignment horizontal="center" vertical="center" wrapText="1"/>
    </xf>
    <xf numFmtId="4" fontId="36" fillId="4" borderId="6" xfId="0" applyNumberFormat="1" applyFont="1" applyFill="1" applyBorder="1" applyAlignment="1">
      <alignment horizontal="center" vertical="center" wrapText="1"/>
    </xf>
    <xf numFmtId="0" fontId="36" fillId="4" borderId="8" xfId="0" applyFont="1" applyFill="1" applyBorder="1" applyAlignment="1">
      <alignment horizontal="center" vertical="center" wrapText="1"/>
    </xf>
    <xf numFmtId="4" fontId="31" fillId="4" borderId="1" xfId="0" applyNumberFormat="1" applyFont="1" applyFill="1" applyBorder="1" applyAlignment="1">
      <alignment horizontal="right" vertical="center" wrapText="1"/>
    </xf>
    <xf numFmtId="0" fontId="31" fillId="4" borderId="1" xfId="0" applyFont="1" applyFill="1" applyBorder="1" applyAlignment="1">
      <alignment horizontal="right" vertical="center" wrapText="1"/>
    </xf>
    <xf numFmtId="0" fontId="36" fillId="0" borderId="6" xfId="0" applyFont="1" applyBorder="1" applyAlignment="1">
      <alignment horizontal="center" vertical="center"/>
    </xf>
    <xf numFmtId="0" fontId="36" fillId="0" borderId="7" xfId="0" applyFont="1" applyBorder="1" applyAlignment="1">
      <alignment horizontal="center" vertical="center"/>
    </xf>
    <xf numFmtId="0" fontId="36" fillId="0" borderId="8" xfId="0" applyFont="1" applyBorder="1" applyAlignment="1">
      <alignment horizontal="center" vertical="center"/>
    </xf>
    <xf numFmtId="0" fontId="37" fillId="0" borderId="1" xfId="0" applyFont="1" applyFill="1" applyBorder="1" applyAlignment="1">
      <alignment horizontal="right" vertical="center" wrapText="1"/>
    </xf>
    <xf numFmtId="0" fontId="37" fillId="4" borderId="7" xfId="0" applyFont="1" applyFill="1" applyBorder="1" applyAlignment="1">
      <alignment horizontal="center" vertical="center" wrapText="1"/>
    </xf>
    <xf numFmtId="0" fontId="36" fillId="4" borderId="1" xfId="0" applyFont="1" applyFill="1" applyBorder="1" applyAlignment="1">
      <alignment horizontal="left" vertical="center" wrapText="1"/>
    </xf>
    <xf numFmtId="4" fontId="36" fillId="4" borderId="6" xfId="0" applyNumberFormat="1" applyFont="1" applyFill="1" applyBorder="1" applyAlignment="1">
      <alignment horizontal="right" vertical="center" wrapText="1"/>
    </xf>
    <xf numFmtId="0" fontId="36" fillId="4" borderId="8" xfId="0" applyFont="1" applyFill="1" applyBorder="1" applyAlignment="1">
      <alignment horizontal="right" vertical="center" wrapText="1"/>
    </xf>
    <xf numFmtId="0" fontId="37" fillId="3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7" fillId="5" borderId="6" xfId="0" applyFont="1" applyFill="1" applyBorder="1" applyAlignment="1">
      <alignment horizontal="center" vertical="center" wrapText="1"/>
    </xf>
    <xf numFmtId="0" fontId="37" fillId="5" borderId="8" xfId="0" applyFont="1" applyFill="1" applyBorder="1" applyAlignment="1">
      <alignment horizontal="center" vertical="center" wrapText="1"/>
    </xf>
    <xf numFmtId="0" fontId="37" fillId="5" borderId="7" xfId="0" applyFont="1" applyFill="1" applyBorder="1" applyAlignment="1">
      <alignment horizontal="center" vertical="center" wrapText="1"/>
    </xf>
    <xf numFmtId="4" fontId="28" fillId="5" borderId="1" xfId="0" applyNumberFormat="1" applyFont="1" applyFill="1" applyBorder="1" applyAlignment="1">
      <alignment horizontal="center" vertical="center"/>
    </xf>
    <xf numFmtId="0" fontId="32" fillId="4" borderId="6" xfId="0" applyFont="1" applyFill="1" applyBorder="1" applyAlignment="1">
      <alignment horizontal="left" vertical="center" wrapText="1"/>
    </xf>
    <xf numFmtId="0" fontId="32" fillId="4" borderId="7" xfId="0" applyFont="1" applyFill="1" applyBorder="1" applyAlignment="1">
      <alignment horizontal="left" vertical="center" wrapText="1"/>
    </xf>
    <xf numFmtId="0" fontId="32" fillId="4" borderId="8" xfId="0" applyFont="1" applyFill="1" applyBorder="1" applyAlignment="1">
      <alignment horizontal="left" vertical="center" wrapText="1"/>
    </xf>
    <xf numFmtId="4" fontId="36" fillId="4" borderId="8" xfId="0" applyNumberFormat="1" applyFont="1" applyFill="1" applyBorder="1" applyAlignment="1">
      <alignment horizontal="right" vertical="center" wrapText="1"/>
    </xf>
    <xf numFmtId="4" fontId="37" fillId="4" borderId="1" xfId="0" applyNumberFormat="1" applyFont="1" applyFill="1" applyBorder="1" applyAlignment="1">
      <alignment horizontal="center" vertical="center" wrapText="1"/>
    </xf>
    <xf numFmtId="4" fontId="37" fillId="4" borderId="6" xfId="0" applyNumberFormat="1" applyFont="1" applyFill="1" applyBorder="1" applyAlignment="1">
      <alignment horizontal="center" vertical="center" wrapText="1"/>
    </xf>
    <xf numFmtId="4" fontId="37" fillId="4" borderId="8" xfId="0" applyNumberFormat="1" applyFont="1" applyFill="1" applyBorder="1" applyAlignment="1">
      <alignment horizontal="center" vertical="center" wrapText="1"/>
    </xf>
    <xf numFmtId="172" fontId="37" fillId="5" borderId="1" xfId="0" applyNumberFormat="1" applyFont="1" applyFill="1" applyBorder="1" applyAlignment="1">
      <alignment horizontal="center" vertical="center" wrapText="1"/>
    </xf>
    <xf numFmtId="0" fontId="31" fillId="5" borderId="1" xfId="0" applyFont="1" applyFill="1" applyBorder="1" applyAlignment="1">
      <alignment horizontal="left" vertical="center" wrapText="1"/>
    </xf>
    <xf numFmtId="0" fontId="32" fillId="5" borderId="1" xfId="0" applyFont="1" applyFill="1" applyBorder="1" applyAlignment="1">
      <alignment horizontal="left" vertical="center" wrapText="1"/>
    </xf>
    <xf numFmtId="0" fontId="32" fillId="5" borderId="1" xfId="0" applyFont="1" applyFill="1" applyBorder="1" applyAlignment="1">
      <alignment horizontal="center" vertical="center" wrapText="1"/>
    </xf>
    <xf numFmtId="172" fontId="32" fillId="5" borderId="1" xfId="0" applyNumberFormat="1" applyFont="1" applyFill="1" applyBorder="1" applyAlignment="1">
      <alignment horizontal="center" vertical="center" wrapText="1"/>
    </xf>
    <xf numFmtId="4" fontId="31" fillId="5" borderId="1" xfId="0" applyNumberFormat="1" applyFont="1" applyFill="1" applyBorder="1" applyAlignment="1">
      <alignment horizontal="right" vertical="center" wrapText="1"/>
    </xf>
    <xf numFmtId="0" fontId="31" fillId="5" borderId="1" xfId="0" applyFont="1" applyFill="1" applyBorder="1" applyAlignment="1">
      <alignment horizontal="right" vertical="center" wrapText="1"/>
    </xf>
    <xf numFmtId="0" fontId="32" fillId="5" borderId="6" xfId="0" applyFont="1" applyFill="1" applyBorder="1" applyAlignment="1">
      <alignment vertical="center" wrapText="1"/>
    </xf>
    <xf numFmtId="0" fontId="32" fillId="5" borderId="7" xfId="0" applyFont="1" applyFill="1" applyBorder="1" applyAlignment="1">
      <alignment vertical="center" wrapText="1"/>
    </xf>
    <xf numFmtId="0" fontId="32" fillId="5" borderId="8" xfId="0" applyFont="1" applyFill="1" applyBorder="1" applyAlignment="1">
      <alignment vertical="center" wrapText="1"/>
    </xf>
    <xf numFmtId="0" fontId="36" fillId="5" borderId="1" xfId="0" applyFont="1" applyFill="1" applyBorder="1" applyAlignment="1">
      <alignment horizontal="left" vertical="center" wrapText="1"/>
    </xf>
    <xf numFmtId="0" fontId="37" fillId="5" borderId="1" xfId="0" applyFont="1" applyFill="1" applyBorder="1" applyAlignment="1">
      <alignment horizontal="left" vertical="center" wrapText="1"/>
    </xf>
    <xf numFmtId="172" fontId="37" fillId="5" borderId="1" xfId="0" applyNumberFormat="1" applyFont="1" applyFill="1" applyBorder="1" applyAlignment="1">
      <alignment horizontal="left" vertical="center" wrapText="1"/>
    </xf>
    <xf numFmtId="0" fontId="36" fillId="4" borderId="6" xfId="0" applyFont="1" applyFill="1" applyBorder="1" applyAlignment="1">
      <alignment horizontal="left" vertical="center" wrapText="1"/>
    </xf>
    <xf numFmtId="0" fontId="36" fillId="5" borderId="6" xfId="0" applyFont="1" applyFill="1" applyBorder="1" applyAlignment="1">
      <alignment horizontal="left" vertical="center" wrapText="1"/>
    </xf>
    <xf numFmtId="0" fontId="37" fillId="5" borderId="7" xfId="0" applyFont="1" applyFill="1" applyBorder="1" applyAlignment="1">
      <alignment horizontal="left" vertical="center" wrapText="1"/>
    </xf>
    <xf numFmtId="4" fontId="36" fillId="5" borderId="6" xfId="0" applyNumberFormat="1" applyFont="1" applyFill="1" applyBorder="1" applyAlignment="1">
      <alignment horizontal="right" vertical="center" wrapText="1"/>
    </xf>
    <xf numFmtId="0" fontId="36" fillId="5" borderId="8" xfId="0" applyFont="1" applyFill="1" applyBorder="1" applyAlignment="1">
      <alignment horizontal="right" vertical="center" wrapText="1"/>
    </xf>
    <xf numFmtId="0" fontId="37" fillId="5" borderId="6" xfId="0" applyFont="1" applyFill="1" applyBorder="1" applyAlignment="1">
      <alignment horizontal="left" vertical="center" wrapText="1"/>
    </xf>
    <xf numFmtId="0" fontId="37" fillId="5" borderId="8" xfId="0" applyFont="1" applyFill="1" applyBorder="1" applyAlignment="1">
      <alignment horizontal="left" vertical="center" wrapText="1"/>
    </xf>
    <xf numFmtId="0" fontId="37" fillId="0" borderId="1" xfId="0" applyFont="1" applyFill="1" applyBorder="1" applyAlignment="1">
      <alignment horizontal="center" vertical="center" wrapText="1"/>
    </xf>
    <xf numFmtId="172" fontId="37" fillId="0" borderId="1" xfId="0" applyNumberFormat="1" applyFont="1" applyFill="1" applyBorder="1" applyAlignment="1">
      <alignment horizontal="center" vertical="center" wrapText="1"/>
    </xf>
    <xf numFmtId="4" fontId="36" fillId="0" borderId="1" xfId="0" applyNumberFormat="1" applyFont="1" applyFill="1" applyBorder="1" applyAlignment="1">
      <alignment horizontal="right" vertical="center" wrapText="1"/>
    </xf>
    <xf numFmtId="0" fontId="36" fillId="0" borderId="1" xfId="0" applyFont="1" applyFill="1" applyBorder="1" applyAlignment="1">
      <alignment horizontal="right" vertical="center" wrapText="1"/>
    </xf>
    <xf numFmtId="0" fontId="36" fillId="0" borderId="6" xfId="0" applyFont="1" applyFill="1" applyBorder="1" applyAlignment="1">
      <alignment horizontal="left" vertical="center" wrapText="1"/>
    </xf>
    <xf numFmtId="0" fontId="36" fillId="0" borderId="7" xfId="0" applyFont="1" applyFill="1" applyBorder="1" applyAlignment="1">
      <alignment horizontal="left" vertical="center" wrapText="1"/>
    </xf>
    <xf numFmtId="0" fontId="36" fillId="0" borderId="8" xfId="0" applyFont="1" applyFill="1" applyBorder="1" applyAlignment="1">
      <alignment horizontal="left" vertical="center" wrapText="1"/>
    </xf>
    <xf numFmtId="0" fontId="37" fillId="0" borderId="6" xfId="0" applyFont="1" applyFill="1" applyBorder="1" applyAlignment="1">
      <alignment horizontal="center" vertical="center" wrapText="1"/>
    </xf>
    <xf numFmtId="0" fontId="37" fillId="0" borderId="7" xfId="0" applyFont="1" applyFill="1" applyBorder="1" applyAlignment="1">
      <alignment horizontal="center" vertical="center" wrapText="1"/>
    </xf>
    <xf numFmtId="0" fontId="37" fillId="0" borderId="8" xfId="0" applyFont="1" applyFill="1" applyBorder="1" applyAlignment="1">
      <alignment horizontal="center" vertical="center" wrapText="1"/>
    </xf>
    <xf numFmtId="172" fontId="37" fillId="4" borderId="7" xfId="0" applyNumberFormat="1" applyFont="1" applyFill="1" applyBorder="1" applyAlignment="1">
      <alignment horizontal="left" vertical="center" wrapText="1"/>
    </xf>
    <xf numFmtId="0" fontId="36" fillId="30" borderId="1" xfId="0" applyFont="1" applyFill="1" applyBorder="1" applyAlignment="1">
      <alignment horizontal="left" vertical="center" wrapText="1"/>
    </xf>
    <xf numFmtId="172" fontId="36" fillId="30" borderId="1" xfId="0" applyNumberFormat="1" applyFont="1" applyFill="1" applyBorder="1" applyAlignment="1">
      <alignment horizontal="left" vertical="center" wrapText="1"/>
    </xf>
    <xf numFmtId="0" fontId="103" fillId="30" borderId="1" xfId="0" applyFont="1" applyFill="1" applyBorder="1" applyAlignment="1">
      <alignment horizontal="left" vertical="center" wrapText="1"/>
    </xf>
    <xf numFmtId="0" fontId="33" fillId="0" borderId="6" xfId="0" applyFont="1" applyBorder="1" applyAlignment="1">
      <alignment horizontal="left" vertical="center" wrapText="1"/>
    </xf>
    <xf numFmtId="0" fontId="33" fillId="0" borderId="7" xfId="0" applyFont="1" applyBorder="1" applyAlignment="1">
      <alignment horizontal="left" vertical="center" wrapText="1"/>
    </xf>
    <xf numFmtId="0" fontId="33" fillId="0" borderId="8" xfId="0" applyFont="1" applyBorder="1" applyAlignment="1">
      <alignment horizontal="left" vertical="center" wrapText="1"/>
    </xf>
    <xf numFmtId="0" fontId="3" fillId="5" borderId="16" xfId="0" applyFont="1" applyFill="1" applyBorder="1" applyAlignment="1">
      <alignment horizontal="center" vertical="center"/>
    </xf>
    <xf numFmtId="0" fontId="3" fillId="5" borderId="17" xfId="0" applyFont="1" applyFill="1" applyBorder="1" applyAlignment="1">
      <alignment horizontal="center" vertical="center"/>
    </xf>
    <xf numFmtId="0" fontId="3" fillId="5" borderId="18" xfId="0" applyFont="1" applyFill="1" applyBorder="1" applyAlignment="1">
      <alignment horizontal="center" vertical="center"/>
    </xf>
    <xf numFmtId="0" fontId="3" fillId="5" borderId="13" xfId="0" applyFont="1" applyFill="1" applyBorder="1" applyAlignment="1">
      <alignment horizontal="center" vertical="center"/>
    </xf>
    <xf numFmtId="0" fontId="3" fillId="5" borderId="14" xfId="0" applyFont="1" applyFill="1" applyBorder="1" applyAlignment="1">
      <alignment horizontal="center" vertical="center"/>
    </xf>
    <xf numFmtId="0" fontId="3" fillId="5" borderId="15" xfId="0" applyFont="1" applyFill="1" applyBorder="1" applyAlignment="1">
      <alignment horizontal="center" vertical="center"/>
    </xf>
    <xf numFmtId="0" fontId="4" fillId="0" borderId="4" xfId="0" applyFont="1" applyBorder="1" applyAlignment="1">
      <alignment horizontal="left" vertical="center"/>
    </xf>
    <xf numFmtId="0" fontId="4" fillId="0" borderId="0" xfId="0" applyFont="1" applyBorder="1" applyAlignment="1">
      <alignment horizontal="left" vertical="center"/>
    </xf>
    <xf numFmtId="0" fontId="0" fillId="0" borderId="14" xfId="0" applyBorder="1" applyAlignment="1">
      <alignment horizontal="center"/>
    </xf>
    <xf numFmtId="0" fontId="6" fillId="5" borderId="11" xfId="0" applyFont="1" applyFill="1" applyBorder="1" applyAlignment="1">
      <alignment horizontal="center"/>
    </xf>
    <xf numFmtId="0" fontId="6" fillId="5" borderId="26" xfId="0" applyFont="1" applyFill="1" applyBorder="1" applyAlignment="1">
      <alignment horizontal="center"/>
    </xf>
    <xf numFmtId="0" fontId="6" fillId="5" borderId="12" xfId="0" applyFont="1" applyFill="1" applyBorder="1" applyAlignment="1">
      <alignment horizontal="center"/>
    </xf>
    <xf numFmtId="0" fontId="6" fillId="5" borderId="11" xfId="0" applyFont="1" applyFill="1" applyBorder="1" applyAlignment="1">
      <alignment horizontal="center" wrapText="1"/>
    </xf>
    <xf numFmtId="0" fontId="6" fillId="5" borderId="26" xfId="0" applyFont="1" applyFill="1" applyBorder="1" applyAlignment="1">
      <alignment horizontal="center" wrapText="1"/>
    </xf>
    <xf numFmtId="0" fontId="6" fillId="5" borderId="12" xfId="0" applyFont="1" applyFill="1" applyBorder="1" applyAlignment="1">
      <alignment horizontal="center" wrapText="1"/>
    </xf>
    <xf numFmtId="0" fontId="3" fillId="0" borderId="0" xfId="0" applyFont="1" applyFill="1" applyBorder="1" applyAlignment="1">
      <alignment horizontal="center" vertical="center" wrapText="1"/>
    </xf>
    <xf numFmtId="0" fontId="3" fillId="0" borderId="0" xfId="0" applyFont="1" applyFill="1" applyBorder="1" applyAlignment="1">
      <alignment horizontal="center" vertical="center"/>
    </xf>
    <xf numFmtId="0" fontId="3" fillId="67" borderId="0" xfId="0" applyFont="1" applyFill="1" applyBorder="1" applyAlignment="1">
      <alignment horizontal="center" vertical="center" wrapText="1"/>
    </xf>
    <xf numFmtId="3" fontId="25" fillId="0" borderId="0" xfId="1" applyNumberFormat="1" applyFont="1" applyFill="1" applyBorder="1" applyAlignment="1">
      <alignment horizontal="right" vertical="center" wrapText="1"/>
    </xf>
    <xf numFmtId="1" fontId="25" fillId="0" borderId="0" xfId="1" applyNumberFormat="1" applyFont="1" applyFill="1" applyBorder="1" applyAlignment="1">
      <alignment horizontal="center" vertical="center" wrapText="1"/>
    </xf>
    <xf numFmtId="2" fontId="25" fillId="0" borderId="0" xfId="1" applyNumberFormat="1" applyFont="1" applyFill="1" applyBorder="1" applyAlignment="1">
      <alignment horizontal="center" vertical="center" wrapText="1"/>
    </xf>
    <xf numFmtId="2" fontId="26" fillId="0" borderId="0" xfId="1" applyNumberFormat="1" applyFont="1" applyFill="1" applyBorder="1" applyAlignment="1">
      <alignment horizontal="center" vertical="center" wrapText="1"/>
    </xf>
    <xf numFmtId="3" fontId="25" fillId="0" borderId="0" xfId="1" applyNumberFormat="1" applyFont="1" applyFill="1" applyBorder="1" applyAlignment="1">
      <alignment horizontal="center" vertical="center" wrapText="1"/>
    </xf>
    <xf numFmtId="3" fontId="26" fillId="0" borderId="0" xfId="1" applyNumberFormat="1" applyFont="1" applyFill="1" applyBorder="1" applyAlignment="1">
      <alignment horizontal="center" vertical="center" wrapText="1"/>
    </xf>
    <xf numFmtId="171" fontId="26" fillId="0" borderId="0" xfId="1" applyNumberFormat="1" applyFont="1" applyFill="1" applyBorder="1" applyAlignment="1">
      <alignment horizontal="center" vertical="center" wrapText="1"/>
    </xf>
    <xf numFmtId="0" fontId="6" fillId="5" borderId="11" xfId="0" applyFont="1" applyFill="1" applyBorder="1" applyAlignment="1">
      <alignment horizontal="left" vertical="center" wrapText="1"/>
    </xf>
    <xf numFmtId="0" fontId="6" fillId="5" borderId="26" xfId="0" applyFont="1" applyFill="1" applyBorder="1" applyAlignment="1">
      <alignment horizontal="left" vertical="center" wrapText="1"/>
    </xf>
    <xf numFmtId="0" fontId="6" fillId="5" borderId="12" xfId="0" applyFont="1" applyFill="1" applyBorder="1" applyAlignment="1">
      <alignment horizontal="left" vertical="center" wrapText="1"/>
    </xf>
    <xf numFmtId="1" fontId="8" fillId="68" borderId="51" xfId="182" applyNumberFormat="1" applyFont="1" applyFill="1" applyBorder="1" applyAlignment="1">
      <alignment horizontal="center" vertical="center" wrapText="1"/>
    </xf>
    <xf numFmtId="1" fontId="8" fillId="68" borderId="50" xfId="182" applyNumberFormat="1" applyFont="1" applyFill="1" applyBorder="1" applyAlignment="1">
      <alignment horizontal="center" vertical="center" wrapText="1"/>
    </xf>
    <xf numFmtId="4" fontId="8" fillId="68" borderId="5" xfId="182" applyNumberFormat="1" applyFont="1" applyFill="1" applyBorder="1" applyAlignment="1">
      <alignment horizontal="left" vertical="center" wrapText="1"/>
    </xf>
    <xf numFmtId="4" fontId="8" fillId="68" borderId="51" xfId="182" applyNumberFormat="1" applyFont="1" applyFill="1" applyBorder="1" applyAlignment="1">
      <alignment horizontal="left" vertical="center" wrapText="1"/>
    </xf>
    <xf numFmtId="4" fontId="8" fillId="68" borderId="50" xfId="182" applyNumberFormat="1" applyFont="1" applyFill="1" applyBorder="1" applyAlignment="1">
      <alignment horizontal="left" vertical="center" wrapText="1"/>
    </xf>
    <xf numFmtId="168" fontId="108" fillId="30" borderId="5" xfId="42" applyFont="1" applyFill="1" applyBorder="1" applyAlignment="1">
      <alignment horizontal="center" vertical="center" wrapText="1"/>
    </xf>
    <xf numFmtId="168" fontId="108" fillId="30" borderId="51" xfId="42" applyFont="1" applyFill="1" applyBorder="1" applyAlignment="1">
      <alignment horizontal="center" vertical="center" wrapText="1"/>
    </xf>
    <xf numFmtId="168" fontId="108" fillId="30" borderId="50" xfId="42" applyFont="1" applyFill="1" applyBorder="1" applyAlignment="1">
      <alignment horizontal="center" vertical="center" wrapText="1"/>
    </xf>
    <xf numFmtId="0" fontId="74" fillId="0" borderId="6" xfId="182" applyNumberFormat="1" applyFont="1" applyBorder="1" applyAlignment="1">
      <alignment horizontal="center" vertical="center" wrapText="1"/>
    </xf>
    <xf numFmtId="0" fontId="74" fillId="0" borderId="7" xfId="182" applyNumberFormat="1" applyFont="1" applyBorder="1" applyAlignment="1">
      <alignment horizontal="center" vertical="center" wrapText="1"/>
    </xf>
    <xf numFmtId="0" fontId="74" fillId="0" borderId="8" xfId="182" applyNumberFormat="1" applyFont="1" applyBorder="1" applyAlignment="1">
      <alignment horizontal="center" vertical="center" wrapText="1"/>
    </xf>
    <xf numFmtId="0" fontId="74" fillId="0" borderId="9" xfId="0" quotePrefix="1" applyFont="1" applyFill="1" applyBorder="1" applyAlignment="1">
      <alignment horizontal="center" vertical="center" wrapText="1"/>
    </xf>
    <xf numFmtId="0" fontId="74" fillId="0" borderId="2" xfId="0" quotePrefix="1" applyFont="1" applyFill="1" applyBorder="1" applyAlignment="1">
      <alignment horizontal="center" vertical="center" wrapText="1"/>
    </xf>
    <xf numFmtId="0" fontId="74" fillId="0" borderId="19" xfId="0" quotePrefix="1" applyFont="1" applyFill="1" applyBorder="1" applyAlignment="1">
      <alignment horizontal="center" vertical="center" wrapText="1"/>
    </xf>
    <xf numFmtId="0" fontId="74" fillId="0" borderId="39" xfId="0" quotePrefix="1" applyFont="1" applyFill="1" applyBorder="1" applyAlignment="1">
      <alignment horizontal="center" vertical="center" wrapText="1"/>
    </xf>
    <xf numFmtId="0" fontId="74" fillId="0" borderId="35" xfId="0" quotePrefix="1" applyFont="1" applyFill="1" applyBorder="1" applyAlignment="1">
      <alignment horizontal="center" vertical="center" wrapText="1"/>
    </xf>
    <xf numFmtId="0" fontId="74" fillId="0" borderId="37" xfId="0" quotePrefix="1" applyFont="1" applyFill="1" applyBorder="1" applyAlignment="1">
      <alignment horizontal="center" vertical="center" wrapText="1"/>
    </xf>
    <xf numFmtId="1" fontId="8" fillId="68" borderId="5" xfId="182" applyNumberFormat="1" applyFont="1" applyFill="1" applyBorder="1" applyAlignment="1">
      <alignment horizontal="center" vertical="center" wrapText="1"/>
    </xf>
    <xf numFmtId="168" fontId="74" fillId="0" borderId="1" xfId="42" applyFont="1" applyFill="1" applyBorder="1" applyAlignment="1">
      <alignment horizontal="center" vertical="center" wrapText="1"/>
    </xf>
    <xf numFmtId="4" fontId="8" fillId="68" borderId="5" xfId="182" applyNumberFormat="1" applyFont="1" applyFill="1" applyBorder="1" applyAlignment="1">
      <alignment vertical="center" wrapText="1"/>
    </xf>
    <xf numFmtId="4" fontId="8" fillId="68" borderId="51" xfId="182" applyNumberFormat="1" applyFont="1" applyFill="1" applyBorder="1" applyAlignment="1">
      <alignment vertical="center" wrapText="1"/>
    </xf>
    <xf numFmtId="4" fontId="8" fillId="68" borderId="50" xfId="182" applyNumberFormat="1" applyFont="1" applyFill="1" applyBorder="1" applyAlignment="1">
      <alignment vertical="center" wrapText="1"/>
    </xf>
    <xf numFmtId="168" fontId="74" fillId="30" borderId="5" xfId="42" applyFont="1" applyFill="1" applyBorder="1" applyAlignment="1">
      <alignment horizontal="center" vertical="center" wrapText="1"/>
    </xf>
    <xf numFmtId="168" fontId="74" fillId="30" borderId="51" xfId="42" applyFont="1" applyFill="1" applyBorder="1" applyAlignment="1">
      <alignment horizontal="center" vertical="center" wrapText="1"/>
    </xf>
    <xf numFmtId="168" fontId="74" fillId="30" borderId="50" xfId="42" applyFont="1" applyFill="1" applyBorder="1" applyAlignment="1">
      <alignment horizontal="center" vertical="center" wrapText="1"/>
    </xf>
    <xf numFmtId="1" fontId="8" fillId="68" borderId="1" xfId="182" applyNumberFormat="1" applyFont="1" applyFill="1" applyBorder="1" applyAlignment="1">
      <alignment horizontal="center" vertical="center" wrapText="1"/>
    </xf>
    <xf numFmtId="4" fontId="8" fillId="68" borderId="1" xfId="182" applyNumberFormat="1" applyFont="1" applyFill="1" applyBorder="1" applyAlignment="1">
      <alignment vertical="center" wrapText="1"/>
    </xf>
    <xf numFmtId="168" fontId="74" fillId="30" borderId="1" xfId="42" applyFont="1" applyFill="1" applyBorder="1" applyAlignment="1">
      <alignment horizontal="center" vertical="center" wrapText="1"/>
    </xf>
    <xf numFmtId="4" fontId="107" fillId="0" borderId="0" xfId="182" applyNumberFormat="1" applyFont="1" applyBorder="1" applyAlignment="1">
      <alignment horizontal="center" vertical="center" wrapText="1"/>
    </xf>
    <xf numFmtId="0" fontId="84" fillId="71" borderId="6" xfId="0" applyFont="1" applyFill="1" applyBorder="1" applyAlignment="1">
      <alignment horizontal="center"/>
    </xf>
    <xf numFmtId="0" fontId="84" fillId="71" borderId="7" xfId="0" applyFont="1" applyFill="1" applyBorder="1" applyAlignment="1">
      <alignment horizontal="center"/>
    </xf>
    <xf numFmtId="0" fontId="84" fillId="71" borderId="8" xfId="0" applyFont="1" applyFill="1" applyBorder="1" applyAlignment="1">
      <alignment horizontal="center"/>
    </xf>
    <xf numFmtId="0" fontId="6" fillId="5" borderId="6" xfId="0" applyFont="1" applyFill="1" applyBorder="1" applyAlignment="1">
      <alignment horizontal="center"/>
    </xf>
    <xf numFmtId="0" fontId="6" fillId="5" borderId="7" xfId="0" applyFont="1" applyFill="1" applyBorder="1" applyAlignment="1">
      <alignment horizontal="center"/>
    </xf>
    <xf numFmtId="0" fontId="6" fillId="5" borderId="8" xfId="0" applyFont="1" applyFill="1" applyBorder="1" applyAlignment="1">
      <alignment horizontal="center"/>
    </xf>
    <xf numFmtId="0" fontId="0" fillId="0" borderId="6" xfId="0" applyBorder="1" applyAlignment="1">
      <alignment horizontal="left"/>
    </xf>
    <xf numFmtId="0" fontId="0" fillId="0" borderId="7" xfId="0" applyBorder="1" applyAlignment="1">
      <alignment horizontal="left"/>
    </xf>
    <xf numFmtId="0" fontId="33" fillId="31" borderId="3" xfId="0" applyFont="1" applyFill="1" applyBorder="1" applyAlignment="1">
      <alignment horizontal="center" vertical="center"/>
    </xf>
    <xf numFmtId="0" fontId="33" fillId="0" borderId="4" xfId="0" applyFont="1" applyFill="1" applyBorder="1" applyAlignment="1">
      <alignment horizontal="center" vertical="center"/>
    </xf>
    <xf numFmtId="2" fontId="33" fillId="0" borderId="0" xfId="0" applyNumberFormat="1" applyFont="1" applyFill="1" applyAlignment="1">
      <alignment horizontal="center" vertical="center"/>
    </xf>
    <xf numFmtId="2" fontId="33" fillId="0" borderId="25" xfId="0" applyNumberFormat="1" applyFont="1" applyBorder="1" applyAlignment="1">
      <alignment horizontal="center" vertical="center"/>
    </xf>
    <xf numFmtId="0" fontId="33" fillId="0" borderId="25" xfId="0" applyFont="1" applyBorder="1" applyAlignment="1">
      <alignment horizontal="center" vertical="center"/>
    </xf>
    <xf numFmtId="0" fontId="33" fillId="0" borderId="3" xfId="0" applyFont="1" applyFill="1" applyBorder="1" applyAlignment="1">
      <alignment horizontal="center" vertical="center"/>
    </xf>
    <xf numFmtId="0" fontId="33" fillId="0" borderId="0" xfId="0" applyFont="1" applyFill="1" applyAlignment="1">
      <alignment horizontal="center" vertical="center"/>
    </xf>
    <xf numFmtId="0" fontId="33" fillId="0" borderId="0" xfId="0" applyFont="1" applyAlignment="1">
      <alignment horizontal="center"/>
    </xf>
    <xf numFmtId="0" fontId="33" fillId="0" borderId="16" xfId="0" applyFont="1" applyBorder="1" applyAlignment="1">
      <alignment horizontal="center"/>
    </xf>
    <xf numFmtId="0" fontId="33" fillId="0" borderId="17" xfId="0" applyFont="1" applyBorder="1" applyAlignment="1">
      <alignment horizontal="center"/>
    </xf>
    <xf numFmtId="0" fontId="33" fillId="0" borderId="18" xfId="0" applyFont="1" applyBorder="1" applyAlignment="1">
      <alignment horizontal="center"/>
    </xf>
    <xf numFmtId="0" fontId="33" fillId="0" borderId="13" xfId="0" applyFont="1" applyBorder="1" applyAlignment="1">
      <alignment horizontal="center"/>
    </xf>
    <xf numFmtId="0" fontId="33" fillId="0" borderId="14" xfId="0" applyFont="1" applyBorder="1" applyAlignment="1">
      <alignment horizontal="center"/>
    </xf>
    <xf numFmtId="0" fontId="33" fillId="0" borderId="15" xfId="0" applyFont="1" applyBorder="1" applyAlignment="1">
      <alignment horizontal="center"/>
    </xf>
    <xf numFmtId="0" fontId="0" fillId="0" borderId="13" xfId="0" applyBorder="1" applyAlignment="1">
      <alignment horizontal="center"/>
    </xf>
    <xf numFmtId="0" fontId="0" fillId="0" borderId="15"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6" xfId="0" applyBorder="1" applyAlignment="1">
      <alignment horizontal="center" vertical="center"/>
    </xf>
    <xf numFmtId="0" fontId="0" fillId="0" borderId="17" xfId="0" applyBorder="1" applyAlignment="1">
      <alignment horizontal="center" vertical="center"/>
    </xf>
    <xf numFmtId="0" fontId="0" fillId="0" borderId="4" xfId="0" applyBorder="1" applyAlignment="1">
      <alignment horizontal="center" vertical="center"/>
    </xf>
    <xf numFmtId="0" fontId="0" fillId="0" borderId="0" xfId="0" applyBorder="1" applyAlignment="1">
      <alignment horizontal="center" vertical="center"/>
    </xf>
    <xf numFmtId="0" fontId="0" fillId="0" borderId="11" xfId="0" applyBorder="1" applyAlignment="1">
      <alignment horizontal="center" vertical="center"/>
    </xf>
    <xf numFmtId="0" fontId="0" fillId="0" borderId="26" xfId="0" applyBorder="1" applyAlignment="1">
      <alignment horizontal="center" vertical="center"/>
    </xf>
    <xf numFmtId="0" fontId="0" fillId="0" borderId="12" xfId="0" applyBorder="1" applyAlignment="1">
      <alignment horizontal="center" vertical="center"/>
    </xf>
    <xf numFmtId="0" fontId="33" fillId="0" borderId="0" xfId="0" applyFont="1" applyBorder="1" applyAlignment="1">
      <alignment horizontal="center"/>
    </xf>
    <xf numFmtId="0" fontId="33" fillId="0" borderId="3" xfId="0" applyFont="1" applyBorder="1" applyAlignment="1">
      <alignment horizontal="center"/>
    </xf>
    <xf numFmtId="0" fontId="0" fillId="0" borderId="13" xfId="0" applyBorder="1" applyAlignment="1">
      <alignment horizontal="center" vertical="center"/>
    </xf>
    <xf numFmtId="0" fontId="0" fillId="0" borderId="14" xfId="0" applyBorder="1" applyAlignment="1">
      <alignment horizontal="center" vertical="center"/>
    </xf>
    <xf numFmtId="0" fontId="0" fillId="0" borderId="18" xfId="0" applyBorder="1" applyAlignment="1">
      <alignment horizontal="center" vertical="center"/>
    </xf>
    <xf numFmtId="0" fontId="0" fillId="0" borderId="3" xfId="0" applyBorder="1" applyAlignment="1">
      <alignment horizontal="center" vertical="center"/>
    </xf>
    <xf numFmtId="2" fontId="33" fillId="0" borderId="0" xfId="0" applyNumberFormat="1" applyFont="1" applyFill="1" applyBorder="1" applyAlignment="1">
      <alignment horizontal="center" vertical="center"/>
    </xf>
    <xf numFmtId="0" fontId="0" fillId="0" borderId="15" xfId="0" applyBorder="1" applyAlignment="1">
      <alignment horizontal="center" vertical="center"/>
    </xf>
    <xf numFmtId="2" fontId="0" fillId="0" borderId="25" xfId="0" applyNumberFormat="1" applyBorder="1" applyAlignment="1">
      <alignment horizontal="center" vertical="center"/>
    </xf>
    <xf numFmtId="182" fontId="0" fillId="32" borderId="5" xfId="0" applyNumberFormat="1" applyFill="1" applyBorder="1" applyAlignment="1">
      <alignment horizontal="center" vertical="center"/>
    </xf>
    <xf numFmtId="182" fontId="0" fillId="32" borderId="50" xfId="0" applyNumberFormat="1" applyFill="1" applyBorder="1" applyAlignment="1">
      <alignment horizontal="center" vertical="center"/>
    </xf>
    <xf numFmtId="0" fontId="0" fillId="0" borderId="1" xfId="0" applyBorder="1" applyAlignment="1">
      <alignment horizontal="center" vertical="center"/>
    </xf>
    <xf numFmtId="0" fontId="0" fillId="0" borderId="5" xfId="0" applyBorder="1" applyAlignment="1">
      <alignment horizontal="center" vertical="center"/>
    </xf>
    <xf numFmtId="0" fontId="6" fillId="31" borderId="1" xfId="0" applyFont="1" applyFill="1" applyBorder="1" applyAlignment="1">
      <alignment horizontal="center" vertical="center" wrapText="1"/>
    </xf>
    <xf numFmtId="0" fontId="6" fillId="31" borderId="1" xfId="0" applyFont="1" applyFill="1" applyBorder="1" applyAlignment="1">
      <alignment horizontal="center" vertical="center"/>
    </xf>
    <xf numFmtId="0" fontId="0" fillId="32" borderId="1" xfId="0" applyFill="1" applyBorder="1" applyAlignment="1">
      <alignment horizontal="left" vertical="center" indent="1"/>
    </xf>
    <xf numFmtId="0" fontId="82" fillId="32" borderId="1" xfId="0" applyFont="1" applyFill="1" applyBorder="1" applyAlignment="1">
      <alignment horizontal="center" vertical="center" wrapText="1"/>
    </xf>
    <xf numFmtId="0" fontId="82" fillId="32" borderId="1" xfId="0" applyFont="1" applyFill="1" applyBorder="1" applyAlignment="1">
      <alignment horizontal="center" vertical="center"/>
    </xf>
    <xf numFmtId="2" fontId="0" fillId="32" borderId="1" xfId="0" applyNumberFormat="1" applyFill="1" applyBorder="1" applyAlignment="1">
      <alignment horizontal="center" vertical="center"/>
    </xf>
    <xf numFmtId="171" fontId="0" fillId="32" borderId="1" xfId="0" applyNumberFormat="1" applyFill="1" applyBorder="1" applyAlignment="1">
      <alignment horizontal="center" vertical="center"/>
    </xf>
    <xf numFmtId="10" fontId="0" fillId="32" borderId="1" xfId="61" applyNumberFormat="1" applyFont="1" applyFill="1" applyBorder="1" applyAlignment="1">
      <alignment horizontal="center" vertical="center"/>
    </xf>
    <xf numFmtId="4" fontId="0" fillId="32" borderId="1" xfId="0" applyNumberFormat="1" applyFill="1" applyBorder="1" applyAlignment="1">
      <alignment horizontal="center" vertical="center"/>
    </xf>
    <xf numFmtId="183" fontId="0" fillId="32" borderId="1" xfId="0" applyNumberFormat="1" applyFill="1" applyBorder="1" applyAlignment="1">
      <alignment horizontal="center" vertical="center"/>
    </xf>
    <xf numFmtId="3" fontId="0" fillId="32" borderId="1" xfId="0" applyNumberFormat="1" applyFill="1" applyBorder="1" applyAlignment="1">
      <alignment horizontal="center" vertical="center"/>
    </xf>
    <xf numFmtId="0" fontId="0" fillId="32" borderId="1" xfId="0" applyFill="1" applyBorder="1" applyAlignment="1">
      <alignment horizontal="center" vertical="center"/>
    </xf>
    <xf numFmtId="184" fontId="0" fillId="32" borderId="1" xfId="0" applyNumberFormat="1" applyFill="1" applyBorder="1" applyAlignment="1">
      <alignment horizontal="center" vertical="center"/>
    </xf>
    <xf numFmtId="182" fontId="0" fillId="0" borderId="5" xfId="0" applyNumberFormat="1" applyFill="1" applyBorder="1" applyAlignment="1">
      <alignment horizontal="center" vertical="center"/>
    </xf>
    <xf numFmtId="182" fontId="0" fillId="0" borderId="50" xfId="0" applyNumberFormat="1" applyFill="1" applyBorder="1" applyAlignment="1">
      <alignment horizontal="center" vertical="center"/>
    </xf>
    <xf numFmtId="184" fontId="0" fillId="0" borderId="1" xfId="0" applyNumberFormat="1" applyFill="1" applyBorder="1" applyAlignment="1">
      <alignment horizontal="center" vertical="center"/>
    </xf>
    <xf numFmtId="10" fontId="0" fillId="0" borderId="1" xfId="61" applyNumberFormat="1" applyFont="1" applyFill="1" applyBorder="1" applyAlignment="1">
      <alignment horizontal="center" vertical="center"/>
    </xf>
    <xf numFmtId="4" fontId="0" fillId="0" borderId="1" xfId="0" applyNumberFormat="1" applyFill="1" applyBorder="1" applyAlignment="1">
      <alignment horizontal="center" vertical="center"/>
    </xf>
    <xf numFmtId="183" fontId="0" fillId="0" borderId="1" xfId="0" applyNumberFormat="1" applyFill="1" applyBorder="1" applyAlignment="1">
      <alignment horizontal="center" vertical="center"/>
    </xf>
    <xf numFmtId="0" fontId="0" fillId="0" borderId="1" xfId="0" applyFill="1" applyBorder="1" applyAlignment="1">
      <alignment horizontal="left" vertical="center" indent="1"/>
    </xf>
    <xf numFmtId="0" fontId="0" fillId="0" borderId="1" xfId="0" applyFill="1" applyBorder="1" applyAlignment="1">
      <alignment horizontal="center" vertical="center"/>
    </xf>
    <xf numFmtId="2" fontId="0" fillId="0" borderId="1" xfId="0" applyNumberFormat="1" applyFill="1" applyBorder="1" applyAlignment="1">
      <alignment horizontal="center" vertical="center"/>
    </xf>
    <xf numFmtId="0" fontId="83" fillId="70" borderId="1" xfId="0" applyFont="1" applyFill="1" applyBorder="1" applyAlignment="1">
      <alignment horizontal="center" vertical="center"/>
    </xf>
    <xf numFmtId="0" fontId="82" fillId="0" borderId="1" xfId="0" applyFont="1" applyFill="1" applyBorder="1" applyAlignment="1">
      <alignment horizontal="center" vertical="center" wrapText="1"/>
    </xf>
    <xf numFmtId="0" fontId="82" fillId="0" borderId="1" xfId="0" applyFont="1" applyFill="1" applyBorder="1" applyAlignment="1">
      <alignment horizontal="center" vertical="center"/>
    </xf>
    <xf numFmtId="171" fontId="0" fillId="0" borderId="1" xfId="0" applyNumberFormat="1" applyFill="1" applyBorder="1" applyAlignment="1">
      <alignment horizontal="center" vertical="center"/>
    </xf>
    <xf numFmtId="3" fontId="0" fillId="0" borderId="1" xfId="0" applyNumberFormat="1" applyFill="1" applyBorder="1" applyAlignment="1">
      <alignment horizontal="center" vertical="center"/>
    </xf>
  </cellXfs>
  <cellStyles count="224">
    <cellStyle name="20% - Accent1" xfId="5"/>
    <cellStyle name="20% - Accent2" xfId="6"/>
    <cellStyle name="20% - Accent3" xfId="7"/>
    <cellStyle name="20% - Accent4" xfId="8"/>
    <cellStyle name="20% - Accent5" xfId="9"/>
    <cellStyle name="20% - Accent6" xfId="10"/>
    <cellStyle name="20% - Ênfase1" xfId="79" builtinId="30" customBuiltin="1"/>
    <cellStyle name="20% - Ênfase1 2" xfId="103"/>
    <cellStyle name="20% - Ênfase2" xfId="83" builtinId="34" customBuiltin="1"/>
    <cellStyle name="20% - Ênfase2 2" xfId="104"/>
    <cellStyle name="20% - Ênfase3" xfId="87" builtinId="38" customBuiltin="1"/>
    <cellStyle name="20% - Ênfase3 2" xfId="105"/>
    <cellStyle name="20% - Ênfase4" xfId="91" builtinId="42" customBuiltin="1"/>
    <cellStyle name="20% - Ênfase4 2" xfId="106"/>
    <cellStyle name="20% - Ênfase5" xfId="95" builtinId="46" customBuiltin="1"/>
    <cellStyle name="20% - Ênfase5 2" xfId="107"/>
    <cellStyle name="20% - Ênfase6" xfId="99" builtinId="50" customBuiltin="1"/>
    <cellStyle name="20% - Ênfase6 2" xfId="108"/>
    <cellStyle name="40% - Accent1" xfId="11"/>
    <cellStyle name="40% - Accent2" xfId="12"/>
    <cellStyle name="40% - Accent3" xfId="13"/>
    <cellStyle name="40% - Accent4" xfId="14"/>
    <cellStyle name="40% - Accent5" xfId="15"/>
    <cellStyle name="40% - Accent6" xfId="16"/>
    <cellStyle name="40% - Ênfase1" xfId="80" builtinId="31" customBuiltin="1"/>
    <cellStyle name="40% - Ênfase1 2" xfId="109"/>
    <cellStyle name="40% - Ênfase2" xfId="84" builtinId="35" customBuiltin="1"/>
    <cellStyle name="40% - Ênfase2 2" xfId="110"/>
    <cellStyle name="40% - Ênfase3" xfId="88" builtinId="39" customBuiltin="1"/>
    <cellStyle name="40% - Ênfase3 2" xfId="111"/>
    <cellStyle name="40% - Ênfase4" xfId="92" builtinId="43" customBuiltin="1"/>
    <cellStyle name="40% - Ênfase4 2" xfId="112"/>
    <cellStyle name="40% - Ênfase5" xfId="96" builtinId="47" customBuiltin="1"/>
    <cellStyle name="40% - Ênfase5 2" xfId="113"/>
    <cellStyle name="40% - Ênfase6" xfId="100" builtinId="51" customBuiltin="1"/>
    <cellStyle name="40% - Ênfase6 2" xfId="114"/>
    <cellStyle name="60% - Accent1" xfId="17"/>
    <cellStyle name="60% - Accent2" xfId="18"/>
    <cellStyle name="60% - Accent3" xfId="19"/>
    <cellStyle name="60% - Accent4" xfId="20"/>
    <cellStyle name="60% - Accent5" xfId="21"/>
    <cellStyle name="60% - Accent6" xfId="22"/>
    <cellStyle name="60% - Ênfase1" xfId="81" builtinId="32" customBuiltin="1"/>
    <cellStyle name="60% - Ênfase1 2" xfId="115"/>
    <cellStyle name="60% - Ênfase2" xfId="85" builtinId="36" customBuiltin="1"/>
    <cellStyle name="60% - Ênfase2 2" xfId="116"/>
    <cellStyle name="60% - Ênfase3" xfId="89" builtinId="40" customBuiltin="1"/>
    <cellStyle name="60% - Ênfase3 2" xfId="117"/>
    <cellStyle name="60% - Ênfase4" xfId="93" builtinId="44" customBuiltin="1"/>
    <cellStyle name="60% - Ênfase4 2" xfId="118"/>
    <cellStyle name="60% - Ênfase5" xfId="97" builtinId="48" customBuiltin="1"/>
    <cellStyle name="60% - Ênfase5 2" xfId="119"/>
    <cellStyle name="60% - Ênfase6" xfId="101" builtinId="52" customBuiltin="1"/>
    <cellStyle name="60% - Ênfase6 2" xfId="120"/>
    <cellStyle name="Accent1" xfId="23"/>
    <cellStyle name="Accent2" xfId="24"/>
    <cellStyle name="Accent3" xfId="25"/>
    <cellStyle name="Accent4" xfId="26"/>
    <cellStyle name="Accent5" xfId="27"/>
    <cellStyle name="Accent6" xfId="28"/>
    <cellStyle name="Bad" xfId="29"/>
    <cellStyle name="Bom" xfId="66" builtinId="26" customBuiltin="1"/>
    <cellStyle name="Bom 2" xfId="121"/>
    <cellStyle name="Calculation" xfId="30"/>
    <cellStyle name="Cálculo" xfId="71" builtinId="22" customBuiltin="1"/>
    <cellStyle name="Cálculo 2" xfId="122"/>
    <cellStyle name="Célula de Verificação" xfId="73" builtinId="23" customBuiltin="1"/>
    <cellStyle name="Célula de Verificação 2" xfId="123"/>
    <cellStyle name="Célula Vinculada" xfId="72" builtinId="24" customBuiltin="1"/>
    <cellStyle name="Célula Vinculada 2" xfId="124"/>
    <cellStyle name="Check Cell" xfId="31"/>
    <cellStyle name="Comma0 - Modelo1" xfId="125"/>
    <cellStyle name="Comma0 - Style1" xfId="126"/>
    <cellStyle name="Comma1 - Modelo2" xfId="127"/>
    <cellStyle name="Comma1 - Style2" xfId="128"/>
    <cellStyle name="Currency [0]_1995" xfId="129"/>
    <cellStyle name="Currency_1995" xfId="130"/>
    <cellStyle name="Dia" xfId="131"/>
    <cellStyle name="Encabez1" xfId="132"/>
    <cellStyle name="Encabez2" xfId="133"/>
    <cellStyle name="Ênfase1" xfId="78" builtinId="29" customBuiltin="1"/>
    <cellStyle name="Ênfase1 2" xfId="134"/>
    <cellStyle name="Ênfase2" xfId="82" builtinId="33" customBuiltin="1"/>
    <cellStyle name="Ênfase2 2" xfId="135"/>
    <cellStyle name="Ênfase3" xfId="86" builtinId="37" customBuiltin="1"/>
    <cellStyle name="Ênfase3 2" xfId="136"/>
    <cellStyle name="Ênfase4" xfId="90" builtinId="41" customBuiltin="1"/>
    <cellStyle name="Ênfase4 2" xfId="137"/>
    <cellStyle name="Ênfase5" xfId="94" builtinId="45" customBuiltin="1"/>
    <cellStyle name="Ênfase5 2" xfId="138"/>
    <cellStyle name="Ênfase6" xfId="98" builtinId="49" customBuiltin="1"/>
    <cellStyle name="Ênfase6 2" xfId="139"/>
    <cellStyle name="Entrada" xfId="69" builtinId="20" customBuiltin="1"/>
    <cellStyle name="Entrada 2" xfId="140"/>
    <cellStyle name="Estilo 1" xfId="141"/>
    <cellStyle name="Euro" xfId="32"/>
    <cellStyle name="Excel Built-in Normal" xfId="1"/>
    <cellStyle name="Explanatory Text" xfId="33"/>
    <cellStyle name="F2" xfId="142"/>
    <cellStyle name="F3" xfId="143"/>
    <cellStyle name="F4" xfId="144"/>
    <cellStyle name="F5" xfId="145"/>
    <cellStyle name="F6" xfId="146"/>
    <cellStyle name="F7" xfId="147"/>
    <cellStyle name="F8" xfId="148"/>
    <cellStyle name="Fijo" xfId="149"/>
    <cellStyle name="Financiero" xfId="150"/>
    <cellStyle name="Good" xfId="34"/>
    <cellStyle name="Heading 1" xfId="35"/>
    <cellStyle name="Heading 2" xfId="36"/>
    <cellStyle name="Heading 3" xfId="37"/>
    <cellStyle name="Heading 4" xfId="38"/>
    <cellStyle name="Incorreto" xfId="67" builtinId="27" customBuiltin="1"/>
    <cellStyle name="Incorreto 2" xfId="151"/>
    <cellStyle name="Input" xfId="39"/>
    <cellStyle name="Linked Cell" xfId="40"/>
    <cellStyle name="Millares [0]_10 AVERIAS MASIVAS + ANT" xfId="152"/>
    <cellStyle name="Millares_10 AVERIAS MASIVAS + ANT" xfId="153"/>
    <cellStyle name="Moeda" xfId="183" builtinId="4"/>
    <cellStyle name="Moeda 2" xfId="42"/>
    <cellStyle name="Moeda 3" xfId="43"/>
    <cellStyle name="Moeda 3 2" xfId="189"/>
    <cellStyle name="Moeda 3 2 2" xfId="214"/>
    <cellStyle name="Moeda 3 3" xfId="204"/>
    <cellStyle name="Moeda 4" xfId="41"/>
    <cellStyle name="Moeda 5" xfId="173"/>
    <cellStyle name="Moeda 5 2" xfId="208"/>
    <cellStyle name="Moeda 6" xfId="219"/>
    <cellStyle name="Moneda [0]_10 AVERIAS MASIVAS + ANT" xfId="154"/>
    <cellStyle name="Moneda_10 AVERIAS MASIVAS + ANT" xfId="155"/>
    <cellStyle name="Monetario" xfId="156"/>
    <cellStyle name="Neutra" xfId="68" builtinId="28" customBuiltin="1"/>
    <cellStyle name="Neutra 2" xfId="157"/>
    <cellStyle name="Neutral" xfId="44"/>
    <cellStyle name="no dec" xfId="158"/>
    <cellStyle name="Normal" xfId="0" builtinId="0"/>
    <cellStyle name="Normal 16" xfId="223"/>
    <cellStyle name="Normal 2" xfId="3"/>
    <cellStyle name="Normal 2 2" xfId="58"/>
    <cellStyle name="Normal 3" xfId="2"/>
    <cellStyle name="Normal 3 3" xfId="182"/>
    <cellStyle name="Normal 35" xfId="202"/>
    <cellStyle name="Normal 4" xfId="4"/>
    <cellStyle name="Normal 4 2" xfId="174"/>
    <cellStyle name="Normal 4 2 2" xfId="199"/>
    <cellStyle name="Normal 4 2 3" xfId="195"/>
    <cellStyle name="Normal 4 2 4" xfId="185"/>
    <cellStyle name="Normal 5" xfId="102"/>
    <cellStyle name="Normal 5 2" xfId="198"/>
    <cellStyle name="Normal 5 3" xfId="194"/>
    <cellStyle name="Normal 5 4" xfId="184"/>
    <cellStyle name="Normal 6" xfId="172"/>
    <cellStyle name="Normal 7" xfId="203"/>
    <cellStyle name="Normal 8" xfId="222"/>
    <cellStyle name="Nota" xfId="75" builtinId="10" customBuiltin="1"/>
    <cellStyle name="Nota 2" xfId="159"/>
    <cellStyle name="Note" xfId="45"/>
    <cellStyle name="Output" xfId="46"/>
    <cellStyle name="Porcentagem" xfId="61" builtinId="5"/>
    <cellStyle name="Porcentagem 2" xfId="48"/>
    <cellStyle name="Porcentagem 2 2" xfId="175"/>
    <cellStyle name="Porcentagem 3" xfId="47"/>
    <cellStyle name="Porcentagem 3 2" xfId="176"/>
    <cellStyle name="Porcentagem 3 2 2" xfId="200"/>
    <cellStyle name="Porcentagem 3 2 3" xfId="196"/>
    <cellStyle name="Porcentagem 3 2 4" xfId="186"/>
    <cellStyle name="Porcentaje" xfId="160"/>
    <cellStyle name="RM" xfId="161"/>
    <cellStyle name="Saída" xfId="70" builtinId="21" customBuiltin="1"/>
    <cellStyle name="Saída 2" xfId="162"/>
    <cellStyle name="Separador de milhares 2" xfId="49"/>
    <cellStyle name="Separador de milhares 2 2" xfId="50"/>
    <cellStyle name="Separador de milhares 2 3" xfId="177"/>
    <cellStyle name="Separador de milhares 2 3 2" xfId="209"/>
    <cellStyle name="Separador de milhares 3" xfId="51"/>
    <cellStyle name="Texto de Aviso" xfId="74" builtinId="11" customBuiltin="1"/>
    <cellStyle name="Texto de Aviso 2" xfId="163"/>
    <cellStyle name="Texto Explicativo" xfId="76" builtinId="53" customBuiltin="1"/>
    <cellStyle name="Texto Explicativo 2" xfId="164"/>
    <cellStyle name="Title" xfId="52"/>
    <cellStyle name="Título 1" xfId="62" builtinId="16" customBuiltin="1"/>
    <cellStyle name="Título 1 1" xfId="53"/>
    <cellStyle name="Título 1 2" xfId="165"/>
    <cellStyle name="Título 2" xfId="63" builtinId="17" customBuiltin="1"/>
    <cellStyle name="Título 2 2" xfId="166"/>
    <cellStyle name="Título 3" xfId="64" builtinId="18" customBuiltin="1"/>
    <cellStyle name="Título 3 2" xfId="167"/>
    <cellStyle name="Título 4" xfId="65" builtinId="19" customBuiltin="1"/>
    <cellStyle name="Título 4 2" xfId="168"/>
    <cellStyle name="Título 5" xfId="169"/>
    <cellStyle name="Título 6" xfId="178"/>
    <cellStyle name="Total" xfId="77" builtinId="25" customBuiltin="1"/>
    <cellStyle name="Total 2" xfId="170"/>
    <cellStyle name="Vírgula" xfId="60" builtinId="3"/>
    <cellStyle name="Vírgula 2" xfId="55"/>
    <cellStyle name="Vírgula 2 2" xfId="59"/>
    <cellStyle name="Vírgula 2 2 2" xfId="192"/>
    <cellStyle name="Vírgula 2 2 2 2" xfId="217"/>
    <cellStyle name="Vírgula 2 3" xfId="180"/>
    <cellStyle name="Vírgula 2 3 2" xfId="211"/>
    <cellStyle name="Vírgula 2 4" xfId="188"/>
    <cellStyle name="Vírgula 2 4 2" xfId="213"/>
    <cellStyle name="Vírgula 3" xfId="56"/>
    <cellStyle name="Vírgula 3 2" xfId="181"/>
    <cellStyle name="Vírgula 3 2 2" xfId="201"/>
    <cellStyle name="Vírgula 3 2 2 2" xfId="221"/>
    <cellStyle name="Vírgula 3 2 3" xfId="197"/>
    <cellStyle name="Vírgula 3 2 3 2" xfId="220"/>
    <cellStyle name="Vírgula 3 2 4" xfId="212"/>
    <cellStyle name="Vírgula 3 2 5" xfId="187"/>
    <cellStyle name="Vírgula 3 3" xfId="191"/>
    <cellStyle name="Vírgula 3 3 2" xfId="216"/>
    <cellStyle name="Vírgula 3 4" xfId="205"/>
    <cellStyle name="Vírgula 4" xfId="54"/>
    <cellStyle name="Vírgula 4 2" xfId="190"/>
    <cellStyle name="Vírgula 4 2 2" xfId="215"/>
    <cellStyle name="Vírgula 5" xfId="171"/>
    <cellStyle name="Vírgula 5 2" xfId="207"/>
    <cellStyle name="Vírgula 6" xfId="179"/>
    <cellStyle name="Vírgula 6 2" xfId="210"/>
    <cellStyle name="Vírgula 7" xfId="193"/>
    <cellStyle name="Vírgula 7 2" xfId="218"/>
    <cellStyle name="Vírgula 8" xfId="206"/>
    <cellStyle name="Warning Text" xfId="57"/>
  </cellStyles>
  <dxfs count="267">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ont>
        <color theme="1"/>
      </font>
      <fill>
        <patternFill>
          <bgColor theme="1"/>
        </patternFill>
      </fill>
    </dxf>
    <dxf>
      <fill>
        <patternFill>
          <bgColor theme="6" tint="0.3999450666829432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ill>
        <patternFill>
          <bgColor theme="5" tint="-0.24994659260841701"/>
        </patternFill>
      </fill>
    </dxf>
    <dxf>
      <fill>
        <patternFill>
          <bgColor theme="5" tint="-0.24994659260841701"/>
        </patternFill>
      </fill>
    </dxf>
    <dxf>
      <font>
        <color rgb="FFC00000"/>
      </font>
    </dxf>
    <dxf>
      <font>
        <color rgb="FFC00000"/>
      </font>
    </dxf>
    <dxf>
      <fill>
        <patternFill>
          <bgColor theme="5" tint="-0.24994659260841701"/>
        </patternFill>
      </fill>
    </dxf>
    <dxf>
      <font>
        <color rgb="FFC00000"/>
      </font>
    </dxf>
    <dxf>
      <font>
        <color rgb="FFC00000"/>
      </font>
    </dxf>
    <dxf>
      <font>
        <color rgb="FFC00000"/>
      </font>
    </dxf>
    <dxf>
      <fill>
        <patternFill>
          <bgColor theme="5" tint="-0.24994659260841701"/>
        </patternFill>
      </fill>
    </dxf>
    <dxf>
      <font>
        <color rgb="FFC00000"/>
      </font>
    </dxf>
    <dxf>
      <fill>
        <patternFill>
          <bgColor theme="5" tint="-0.24994659260841701"/>
        </patternFill>
      </fill>
    </dxf>
    <dxf>
      <fill>
        <patternFill>
          <bgColor theme="5" tint="-0.24994659260841701"/>
        </patternFill>
      </fill>
    </dxf>
    <dxf>
      <font>
        <color rgb="FFC00000"/>
      </font>
    </dxf>
    <dxf>
      <fill>
        <patternFill>
          <bgColor theme="5" tint="-0.24994659260841701"/>
        </patternFill>
      </fill>
    </dxf>
    <dxf>
      <fill>
        <patternFill>
          <bgColor theme="5" tint="-0.24994659260841701"/>
        </patternFill>
      </fill>
    </dxf>
  </dxfs>
  <tableStyles count="0" defaultTableStyle="TableStyleMedium2" defaultPivotStyle="PivotStyleLight16"/>
  <colors>
    <mruColors>
      <color rgb="FFFFFFCC"/>
      <color rgb="FF4FA76A"/>
      <color rgb="FF6DF38D"/>
      <color rgb="FF6EBA86"/>
      <color rgb="FF98F6AE"/>
      <color rgb="FF000000"/>
      <color rgb="FF8DCC7E"/>
      <color rgb="FF9FF7B4"/>
      <color rgb="FF4BAC24"/>
      <color rgb="FF0EA6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809625</xdr:colOff>
      <xdr:row>11</xdr:row>
      <xdr:rowOff>76200</xdr:rowOff>
    </xdr:from>
    <xdr:to>
      <xdr:col>2</xdr:col>
      <xdr:colOff>552450</xdr:colOff>
      <xdr:row>17</xdr:row>
      <xdr:rowOff>1435</xdr:rowOff>
    </xdr:to>
    <xdr:pic>
      <xdr:nvPicPr>
        <xdr:cNvPr id="2" name="Imagem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0" y="2171700"/>
          <a:ext cx="1123950" cy="10777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1028701</xdr:colOff>
      <xdr:row>28</xdr:row>
      <xdr:rowOff>28575</xdr:rowOff>
    </xdr:from>
    <xdr:to>
      <xdr:col>5</xdr:col>
      <xdr:colOff>120111</xdr:colOff>
      <xdr:row>31</xdr:row>
      <xdr:rowOff>63906</xdr:rowOff>
    </xdr:to>
    <xdr:pic>
      <xdr:nvPicPr>
        <xdr:cNvPr id="3" name="Imagem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tretch>
          <a:fillRect/>
        </a:stretch>
      </xdr:blipFill>
      <xdr:spPr>
        <a:xfrm>
          <a:off x="1638301" y="6448425"/>
          <a:ext cx="3505200" cy="6354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419100</xdr:colOff>
      <xdr:row>28</xdr:row>
      <xdr:rowOff>76200</xdr:rowOff>
    </xdr:from>
    <xdr:to>
      <xdr:col>7</xdr:col>
      <xdr:colOff>11781</xdr:colOff>
      <xdr:row>30</xdr:row>
      <xdr:rowOff>152400</xdr:rowOff>
    </xdr:to>
    <xdr:pic>
      <xdr:nvPicPr>
        <xdr:cNvPr id="5" name="Imagem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028700" y="6515100"/>
          <a:ext cx="4717131" cy="485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A:\Diversos\PROTOTIPO%20DE%20MEDI&#199;&#195;O.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demar\meus%20documentos\Documents%20and%20Settings\Eng&#186;%20Fernando\Configura&#231;&#245;es%20locais\Temp\Diret&#243;rio%20tempor&#225;rio%201%20para%20SINFRA-1MED-OK.zip\1&#170;%20Medi&#231;&#227;o%20Maio%2004-faltante-marco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72.16.0.5\d\Users\user\AppData\Local\Microsoft\Windows\Temporary%20Internet%20Files\Low\Content.IE5\JZI8RJPM\ORCAMENTO%20PEC%203000%20MT(OBRA)analise"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72.16.0.5\d\Documents%20and%20Settings\Cassiane\Desktop\CASSIANE\PAVIMENTA&#199;&#195;O\SORRISO\BOA%20ESPERAN&#199;A%20I%20E%20II\PLANILHAS%20DE%20PROJETO\REVISAO%20SETEMBRO\ADITIVO.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MT-170%20(BRASNORTE%20-%20AGRIMAT%20100km)\Medi&#231;&#245;es%20Agrimat\Triunfo\Obra\Obra%20n&#186;%20199\2&#170;%20Repactua&#231;&#227;o\4&#170;%20medi&#231;&#227;o%20199%20ap&#243;s%202&#170;%20repactua&#231;&#227;o.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72.16.0.5\Meus%20documentos\DEISE\2005\SINFRA\MODELOS\N.MUTUM-STA%20RITA%20DO%20TRIVELATO%20QUANTITATIVO%20(altera&#231;&#245;es%20do%20Fabiano).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Redefisica\D\backup%20d\BOLETIM\Boletim%20jan05\Modelo%20de%20Or&#231;amento%20boletim%20jan04%20NAO%20MEXE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72.30.0.2\06_%20OBRAS%20PUBLICAS\02_PROJETOS-OBRAS\AME\AME%20ZL%20-%202020\PROJETOS%20E%20DOCUMENTOS\OR&#199;AMENTO\C&#243;pia%20de%20C&#243;pia%20de%20AME%20-%20Or&#231;amento%20-%20R20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fício"/>
      <sheetName val="RESUMO-DVOP"/>
      <sheetName val="REAJU"/>
      <sheetName val="Crono Físico-Financeiro"/>
      <sheetName val="Mat Asf"/>
      <sheetName val="Meio fio"/>
      <sheetName val="Limpeza da faixa de domínio"/>
      <sheetName val="Remoção"/>
      <sheetName val="Compac alas"/>
      <sheetName val="OAC (2)"/>
      <sheetName val="OAC"/>
      <sheetName val="Regula"/>
      <sheetName val="Sub e base"/>
      <sheetName val="Imprimação"/>
      <sheetName val="TSD-FOG"/>
      <sheetName val="AGREGADOS"/>
      <sheetName val="Dreno"/>
      <sheetName val="Cerca"/>
      <sheetName val="Valeta"/>
      <sheetName val="Valeta (2)"/>
      <sheetName val="Valeta (3)"/>
      <sheetName val="DMT modelo (1)"/>
      <sheetName val="DMT modelo"/>
      <sheetName val="DMT_EV"/>
      <sheetName val="CÁLC.DMT-T"/>
      <sheetName val="DIST.MAT-T"/>
      <sheetName val="Croqui terra"/>
      <sheetName val="Aterro"/>
      <sheetName val="Defensa"/>
      <sheetName val="Grama"/>
      <sheetName val="Concreto "/>
      <sheetName val="aterro pontesul"/>
    </sheetNames>
    <sheetDataSet>
      <sheetData sheetId="0"/>
      <sheetData sheetId="1"/>
      <sheetData sheetId="2"/>
      <sheetData sheetId="3"/>
      <sheetData sheetId="4">
        <row r="36">
          <cell r="C36" t="str">
            <v>Engº. ??????????????</v>
          </cell>
        </row>
        <row r="37">
          <cell r="C37" t="str">
            <v xml:space="preserve"> Membro Port. GP Nº. ??????????????</v>
          </cell>
          <cell r="H37" t="str">
            <v>Fiscal Port. GP Nº. ????????????</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cav.caixa 2"/>
      <sheetName val="Escav.caixa 1"/>
      <sheetName val="ESCAVAÇÃO LE"/>
      <sheetName val=" ESCAVAÇÃO LD"/>
      <sheetName val="Aterro Pista"/>
      <sheetName val="Aterro PonteNorte"/>
      <sheetName val="Aterro PonteSul"/>
      <sheetName val="Sub-base e base"/>
      <sheetName val="Construção OAC (BSTC)"/>
      <sheetName val="DMT_EV"/>
      <sheetName val="CALC.DMT-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NTETICO_PAC_OBRA_3000"/>
      <sheetName val="ANALIT_PAC_OBRA_3000"/>
      <sheetName val="CRONOGRAMA"/>
      <sheetName val="BDI"/>
      <sheetName val="ANALISE_PAC_OBRA_3000"/>
      <sheetName val="COMPOSIÇÃO"/>
      <sheetName val="Plan1"/>
      <sheetName val="Mat Asf"/>
      <sheetName val="aterro pontesul"/>
      <sheetName val="dmt_ev"/>
    </sheetNames>
    <sheetDataSet>
      <sheetData sheetId="0"/>
      <sheetData sheetId="1"/>
      <sheetData sheetId="2"/>
      <sheetData sheetId="3"/>
      <sheetData sheetId="4"/>
      <sheetData sheetId="5"/>
      <sheetData sheetId="6">
        <row r="2">
          <cell r="A2">
            <v>0</v>
          </cell>
          <cell r="B2" t="str">
            <v>S U M Á R I O</v>
          </cell>
          <cell r="C2">
            <v>0</v>
          </cell>
          <cell r="D2">
            <v>0</v>
          </cell>
        </row>
        <row r="3">
          <cell r="A3" t="str">
            <v>DADOS DO RELAT</v>
          </cell>
          <cell r="B3" t="str">
            <v>RIO</v>
          </cell>
          <cell r="C3">
            <v>0</v>
          </cell>
          <cell r="D3">
            <v>0</v>
          </cell>
        </row>
        <row r="4">
          <cell r="A4" t="str">
            <v>+-------------</v>
          </cell>
          <cell r="B4" t="str">
            <v>----------------------------------------------------------------------</v>
          </cell>
          <cell r="C4" t="str">
            <v>--------------------</v>
          </cell>
          <cell r="D4" t="str">
            <v>----------------------</v>
          </cell>
        </row>
        <row r="5">
          <cell r="A5" t="str">
            <v>| NOME</v>
          </cell>
          <cell r="B5" t="str">
            <v>PCI.817-01</v>
          </cell>
          <cell r="C5" t="str">
            <v>EMIS</v>
          </cell>
          <cell r="D5" t="str">
            <v>ÃO : 18/10/2011 18:36:</v>
          </cell>
        </row>
        <row r="6">
          <cell r="A6" t="str">
            <v>| DESCRIÇÃO</v>
          </cell>
          <cell r="B6" t="str">
            <v>Custos de Composição – Sintético</v>
          </cell>
          <cell r="C6">
            <v>0</v>
          </cell>
          <cell r="D6">
            <v>0</v>
          </cell>
        </row>
        <row r="7">
          <cell r="A7" t="str">
            <v>| VERSÃO</v>
          </cell>
          <cell r="B7" t="str">
            <v>00</v>
          </cell>
          <cell r="C7">
            <v>0</v>
          </cell>
          <cell r="D7">
            <v>0</v>
          </cell>
        </row>
        <row r="8">
          <cell r="A8" t="str">
            <v>+-------------</v>
          </cell>
          <cell r="B8" t="str">
            <v>----------------------------------------------------------------------</v>
          </cell>
          <cell r="C8" t="str">
            <v>--------------------</v>
          </cell>
          <cell r="D8" t="str">
            <v>----------------------</v>
          </cell>
        </row>
        <row r="9">
          <cell r="A9" t="str">
            <v>DADOS DA SOLIC</v>
          </cell>
          <cell r="B9" t="str">
            <v>TAÇÃO</v>
          </cell>
          <cell r="C9">
            <v>0</v>
          </cell>
          <cell r="D9">
            <v>0</v>
          </cell>
        </row>
        <row r="10">
          <cell r="A10" t="str">
            <v>+-------------</v>
          </cell>
          <cell r="B10" t="str">
            <v>----------------------------------------------------------------------</v>
          </cell>
          <cell r="C10" t="str">
            <v>--------------------</v>
          </cell>
          <cell r="D10" t="str">
            <v>----------------------</v>
          </cell>
        </row>
        <row r="11">
          <cell r="A11" t="str">
            <v>| PROTOCOLO</v>
          </cell>
          <cell r="B11" t="str">
            <v>000123658</v>
          </cell>
          <cell r="C11">
            <v>0</v>
          </cell>
          <cell r="D11">
            <v>0</v>
          </cell>
        </row>
        <row r="12">
          <cell r="A12" t="str">
            <v>| USUÁRIO</v>
          </cell>
          <cell r="B12" t="str">
            <v>C111995 - LUCIANO KANACILO</v>
          </cell>
          <cell r="C12">
            <v>0</v>
          </cell>
          <cell r="D12">
            <v>0</v>
          </cell>
        </row>
        <row r="13">
          <cell r="A13" t="str">
            <v>| LOTAÇÃO</v>
          </cell>
          <cell r="B13" t="str">
            <v>NACIONAL</v>
          </cell>
          <cell r="C13">
            <v>0</v>
          </cell>
          <cell r="D13">
            <v>0</v>
          </cell>
        </row>
        <row r="14">
          <cell r="A14" t="str">
            <v>| PARÂMETROS</v>
          </cell>
          <cell r="B14">
            <v>0</v>
          </cell>
          <cell r="C14">
            <v>0</v>
          </cell>
          <cell r="D14">
            <v>0</v>
          </cell>
        </row>
        <row r="15">
          <cell r="A15" t="str">
            <v>|</v>
          </cell>
          <cell r="B15" t="str">
            <v>ABRANGÊNCIA : NACIONAL</v>
          </cell>
          <cell r="C15">
            <v>0</v>
          </cell>
          <cell r="D15">
            <v>0</v>
          </cell>
        </row>
        <row r="16">
          <cell r="A16" t="str">
            <v>|</v>
          </cell>
          <cell r="B16" t="str">
            <v>LOCALIDADE : CUIABA</v>
          </cell>
          <cell r="C16">
            <v>0</v>
          </cell>
          <cell r="D16">
            <v>0</v>
          </cell>
        </row>
        <row r="17">
          <cell r="A17" t="str">
            <v>|</v>
          </cell>
          <cell r="B17" t="str">
            <v>VÍNCULO : CAIXA REFERENCIAL</v>
          </cell>
          <cell r="C17">
            <v>0</v>
          </cell>
          <cell r="D17">
            <v>0</v>
          </cell>
        </row>
        <row r="18">
          <cell r="A18" t="str">
            <v>|</v>
          </cell>
          <cell r="B18" t="str">
            <v>DATA DE PREÇO : 07/2011</v>
          </cell>
          <cell r="C18">
            <v>0</v>
          </cell>
          <cell r="D18">
            <v>0</v>
          </cell>
        </row>
        <row r="19">
          <cell r="A19" t="str">
            <v>|</v>
          </cell>
          <cell r="B19" t="str">
            <v>DATA DE RT : 01/07/2011</v>
          </cell>
          <cell r="C19">
            <v>0</v>
          </cell>
          <cell r="D19">
            <v>0</v>
          </cell>
        </row>
        <row r="20">
          <cell r="A20" t="str">
            <v>|</v>
          </cell>
          <cell r="B20" t="str">
            <v>NÍVEL DE PREÇO : MEDIANO</v>
          </cell>
          <cell r="C20">
            <v>0</v>
          </cell>
          <cell r="D20">
            <v>0</v>
          </cell>
        </row>
        <row r="21">
          <cell r="A21" t="str">
            <v>|</v>
          </cell>
          <cell r="B21" t="str">
            <v>ENCARGOS : S</v>
          </cell>
          <cell r="C21">
            <v>0</v>
          </cell>
          <cell r="D21">
            <v>0</v>
          </cell>
        </row>
        <row r="22">
          <cell r="A22" t="str">
            <v>|</v>
          </cell>
          <cell r="B22" t="str">
            <v>CLASSES A SUPRIMIR : NENHUMA</v>
          </cell>
          <cell r="C22">
            <v>0</v>
          </cell>
          <cell r="D22">
            <v>0</v>
          </cell>
        </row>
        <row r="23">
          <cell r="A23" t="str">
            <v>|</v>
          </cell>
          <cell r="B23">
            <v>0</v>
          </cell>
          <cell r="C23">
            <v>0</v>
          </cell>
          <cell r="D23">
            <v>0</v>
          </cell>
        </row>
        <row r="24">
          <cell r="A24" t="str">
            <v>+-------------</v>
          </cell>
          <cell r="B24" t="str">
            <v>----------------------------------------------------------------------</v>
          </cell>
          <cell r="C24" t="str">
            <v>--------------------</v>
          </cell>
          <cell r="D24" t="str">
            <v>----------------------</v>
          </cell>
        </row>
        <row r="25">
          <cell r="A25" t="str">
            <v>PCI.817.01 - C</v>
          </cell>
          <cell r="B25" t="str">
            <v>STO DE COMPOSIÇÕES - SINTÉTICO</v>
          </cell>
          <cell r="C25" t="str">
            <v>EMISSãO:</v>
          </cell>
          <cell r="D25" t="str">
            <v>18/10/2011 AS 18:36:49</v>
          </cell>
        </row>
        <row r="26">
          <cell r="A26" t="str">
            <v>ENCARGOS SOCIA</v>
          </cell>
          <cell r="B26" t="str">
            <v>S SOBRE PREÇOS DA MÃO-DE-OBRA: 121,20%(HORA) 80,71%(MÊS)</v>
          </cell>
          <cell r="C26">
            <v>0</v>
          </cell>
          <cell r="D26">
            <v>0</v>
          </cell>
        </row>
        <row r="27">
          <cell r="A27" t="str">
            <v>ABRANGÊNCIA :</v>
          </cell>
          <cell r="B27" t="str">
            <v>ACIONAL LOCALIDADE : CUI</v>
          </cell>
          <cell r="C27" t="str">
            <v>ABA</v>
          </cell>
          <cell r="D27">
            <v>0</v>
          </cell>
        </row>
        <row r="28">
          <cell r="A28" t="str">
            <v>REF.COLETA : M</v>
          </cell>
          <cell r="B28" t="str">
            <v>DIANO</v>
          </cell>
          <cell r="C28" t="str">
            <v>DATA DE</v>
          </cell>
          <cell r="D28" t="str">
            <v>REÇO : 07/2011</v>
          </cell>
        </row>
        <row r="29">
          <cell r="A29" t="str">
            <v>ASTU</v>
          </cell>
          <cell r="B29" t="str">
            <v>ASSENTAMENTO DE TUBOS E PECAS</v>
          </cell>
          <cell r="C29">
            <v>0</v>
          </cell>
          <cell r="D29">
            <v>0</v>
          </cell>
        </row>
        <row r="30">
          <cell r="A30">
            <v>45</v>
          </cell>
          <cell r="B30" t="str">
            <v>FORNEC E/OU ASSENT DE TUBO DE FERRO FUNDIDO JUNTA ELASTICA</v>
          </cell>
          <cell r="C30">
            <v>0</v>
          </cell>
          <cell r="D30">
            <v>0</v>
          </cell>
        </row>
        <row r="31">
          <cell r="A31">
            <v>73887</v>
          </cell>
          <cell r="B31" t="str">
            <v>ASSENTAMENTO DE TUBO DE FERRO FUNDIDO COM JUNTA ELASTICA</v>
          </cell>
          <cell r="C31">
            <v>0</v>
          </cell>
          <cell r="D31">
            <v>0</v>
          </cell>
        </row>
        <row r="32">
          <cell r="A32" t="str">
            <v>73887/001</v>
          </cell>
          <cell r="B32" t="str">
            <v>ASSENTAMENTO SIMPLES DE TUBOS DE FºFº C/ JUNTA ELÁSTICA - DN 75 MM</v>
          </cell>
          <cell r="C32" t="str">
            <v>M</v>
          </cell>
          <cell r="D32">
            <v>1.56</v>
          </cell>
        </row>
        <row r="33">
          <cell r="A33" t="str">
            <v>73887/002</v>
          </cell>
          <cell r="B33" t="str">
            <v>ASSENTAMENTO DE TUBO FOFO COM JUNTA ELASTICA - DN 100 - INCLUSIVE TRANSPORTE</v>
          </cell>
          <cell r="C33" t="str">
            <v>M</v>
          </cell>
          <cell r="D33">
            <v>1.89</v>
          </cell>
        </row>
        <row r="34">
          <cell r="A34" t="str">
            <v>73887/003</v>
          </cell>
          <cell r="B34" t="str">
            <v>ASSENTAMENTO DE TUBO FOFO COM JUNTA ELASTICA - DN 150 - INCLUSIVE TRANSPORTE</v>
          </cell>
          <cell r="C34" t="str">
            <v>M</v>
          </cell>
          <cell r="D34">
            <v>3.52</v>
          </cell>
        </row>
        <row r="35">
          <cell r="A35" t="str">
            <v>73887/004</v>
          </cell>
          <cell r="B35" t="str">
            <v>ASSENTAMENTO DE TUBO FOFO COM JUNTA ELASTICA - DN 200 - INCLUSIVE TRANSPORTE</v>
          </cell>
          <cell r="C35" t="str">
            <v>M</v>
          </cell>
          <cell r="D35">
            <v>4.5</v>
          </cell>
        </row>
        <row r="36">
          <cell r="A36" t="str">
            <v>73887/005</v>
          </cell>
          <cell r="B36" t="str">
            <v>ASSENTAMENTO SIMPLES DE TUBOS DE FºFº C/ JUNTA ELÁSTICA - DN 250 MM</v>
          </cell>
          <cell r="C36" t="str">
            <v>M</v>
          </cell>
          <cell r="D36">
            <v>5.45</v>
          </cell>
        </row>
        <row r="37">
          <cell r="A37" t="str">
            <v>73887/006</v>
          </cell>
          <cell r="B37" t="str">
            <v>ASSENTAMENTO DE TUBO FOFO COM JUNTA ELASTICA - DN 300 - INCLUSIVE TRANSPORTE</v>
          </cell>
          <cell r="C37" t="str">
            <v>M</v>
          </cell>
          <cell r="D37">
            <v>6.16</v>
          </cell>
        </row>
        <row r="38">
          <cell r="A38" t="str">
            <v>73887/007</v>
          </cell>
          <cell r="B38" t="str">
            <v>ASSENTAMENTO SIMPLES DE TUBOS DE FºFº C/ JUNTA ELÁSTICA - DN 350 MM</v>
          </cell>
          <cell r="C38" t="str">
            <v>M</v>
          </cell>
          <cell r="D38">
            <v>7.24</v>
          </cell>
        </row>
        <row r="39">
          <cell r="A39" t="str">
            <v>73887/008</v>
          </cell>
          <cell r="B39" t="str">
            <v>ASSENTAMENTO SIMPLES DE TUBOS DE FºFº C/ JUNTA ELÁSTICA - DN 400 MM</v>
          </cell>
          <cell r="C39" t="str">
            <v>M</v>
          </cell>
          <cell r="D39">
            <v>8.3000000000000007</v>
          </cell>
        </row>
        <row r="40">
          <cell r="A40" t="str">
            <v>73887/009</v>
          </cell>
          <cell r="B40" t="str">
            <v>ASSENTAMENTO SIMPLES DE TUBOS DE FºFº C/ JUNTA ELÁSTICA - DN 450 MM</v>
          </cell>
          <cell r="C40" t="str">
            <v>M</v>
          </cell>
          <cell r="D40">
            <v>9.33</v>
          </cell>
        </row>
        <row r="41">
          <cell r="A41" t="str">
            <v>73887/010</v>
          </cell>
          <cell r="B41" t="str">
            <v>ASSENTAMENTO SIMPLES DE TUBOS DE FºFº C/ JUNTA ELÁSTICA - DN 500 MM</v>
          </cell>
          <cell r="C41" t="str">
            <v>M</v>
          </cell>
          <cell r="D41">
            <v>10.44</v>
          </cell>
        </row>
        <row r="42">
          <cell r="A42" t="str">
            <v>73887/011</v>
          </cell>
          <cell r="B42" t="str">
            <v>ASSENTAMENTO SIMPLES DE TUBOS DE FºFº C/ JUNTA ELÁSTICA - DN 600 MM</v>
          </cell>
          <cell r="C42" t="str">
            <v>M</v>
          </cell>
          <cell r="D42">
            <v>12.6</v>
          </cell>
        </row>
        <row r="43">
          <cell r="A43" t="str">
            <v>73887/012</v>
          </cell>
          <cell r="B43" t="str">
            <v>ASSENTAMENTO SIMPLES DE TUBOS DE FºFº C/ JUNTA ELÁSTICA - DN 700 MM</v>
          </cell>
          <cell r="C43" t="str">
            <v>M</v>
          </cell>
          <cell r="D43">
            <v>15.59</v>
          </cell>
        </row>
        <row r="44">
          <cell r="A44" t="str">
            <v>73887/013</v>
          </cell>
          <cell r="B44" t="str">
            <v>ASSENTAMENTO SIMPLES DE TUBOS DE FºFº C/ JUNTA ELÁSTICA - DN 800 MM</v>
          </cell>
          <cell r="C44" t="str">
            <v>M</v>
          </cell>
          <cell r="D44">
            <v>18</v>
          </cell>
        </row>
        <row r="45">
          <cell r="A45" t="str">
            <v>73887/014</v>
          </cell>
          <cell r="B45" t="str">
            <v>ASSENTAMENTO SIMPLES DE TUBOS DE FºFº C/ JUNTA ELÁSTICA - DN 900 MM</v>
          </cell>
          <cell r="C45" t="str">
            <v>M</v>
          </cell>
          <cell r="D45">
            <v>21.24</v>
          </cell>
        </row>
        <row r="46">
          <cell r="A46" t="str">
            <v>73887/015</v>
          </cell>
          <cell r="B46" t="str">
            <v>ASSENTAMENTO SIMPLES DE TUBOS DE FºFº C/ JUNTA ELÁSTICA - DN 1000 MM</v>
          </cell>
          <cell r="C46" t="str">
            <v>M</v>
          </cell>
          <cell r="D46">
            <v>22.74</v>
          </cell>
        </row>
        <row r="47">
          <cell r="A47" t="str">
            <v>73887/016</v>
          </cell>
          <cell r="B47" t="str">
            <v>ASSENTAMENTO SIMPLES DE TUBOS DE FºFº C/ JUNTA ELÁSTICA - DN 1100 MM</v>
          </cell>
          <cell r="C47" t="str">
            <v>M</v>
          </cell>
          <cell r="D47">
            <v>26.92</v>
          </cell>
        </row>
        <row r="48">
          <cell r="A48" t="str">
            <v>73887/017</v>
          </cell>
          <cell r="B48" t="str">
            <v>ASSENTAMENTO SIMPLES DE TUBOS DE FºFº C/ JUNTA ELÁSTICA - DN 1200 MM</v>
          </cell>
          <cell r="C48" t="str">
            <v>M</v>
          </cell>
          <cell r="D48">
            <v>31.91</v>
          </cell>
        </row>
        <row r="49">
          <cell r="A49">
            <v>74213</v>
          </cell>
          <cell r="B49" t="str">
            <v>MODULO TIPO - REDE DE AGUA &gt; FORN. E ASSENTAMENTO DE TUBOS DE F0F0:COMPREENDE LOCACAO DA OBRA, CADASTRAMENTO DE INTERFERENCIAS, ESCAVACAODE VALA, EXCETO ROCHA, ATE A PROFUNDIDADE DE 1,50 METROS.INCLUI - CARGA,TRANSPORTE E DESCARGA DO MATE</v>
          </cell>
          <cell r="C49">
            <v>0</v>
          </cell>
          <cell r="D49">
            <v>0</v>
          </cell>
        </row>
        <row r="50">
          <cell r="A50" t="str">
            <v>74213/001</v>
          </cell>
          <cell r="B50" t="str">
            <v>MODULO TIPO: REDE DE AGUA, COM FORNECIMENTO E ASSENTAMENTO DE TUBO FºFº DN 200 MM-K7, COMPREENDENDO: LOCACAO, CADASTRAMENTO DE INTERFERENCIAS, ESCAVACAO E REATERRO COMPACTADO DE VALA, EXCETO ROCHA, ATE 1,50 M.INCLUSIVE TOPOGRAFO. ATENÇÃO: VIDE DESCRIÇÃO</v>
          </cell>
          <cell r="C50" t="str">
            <v>M</v>
          </cell>
          <cell r="D50">
            <v>12.34</v>
          </cell>
        </row>
        <row r="51">
          <cell r="A51">
            <v>47</v>
          </cell>
          <cell r="B51" t="str">
            <v>FORNEC E/OU ASSENT DE TUBO DE PVC COM JUNTA SOLDADA</v>
          </cell>
          <cell r="C51">
            <v>0</v>
          </cell>
          <cell r="D51">
            <v>0</v>
          </cell>
        </row>
        <row r="52">
          <cell r="A52">
            <v>6516</v>
          </cell>
          <cell r="B52" t="str">
            <v>FORNECIMENTO E ASSENTAMENTO SIMPLES DE TUBO PVC P/ESGOTOD = 100 MM</v>
          </cell>
          <cell r="C52" t="str">
            <v>M</v>
          </cell>
          <cell r="D52">
            <v>11.13</v>
          </cell>
        </row>
        <row r="53">
          <cell r="A53">
            <v>6517</v>
          </cell>
          <cell r="B53" t="str">
            <v>FORNECIMENTO E ASSENTAMENTO DE TUBO DE ESGOTO P/CONSTRUCAO DE SUMIDOURO P/EFLUENTE LIQUIDO DA FOSSA SEPTICA, D INT = 300 CM / H INT = 660 CM(P/ COMP.11516/1)</v>
          </cell>
          <cell r="C53" t="str">
            <v>M</v>
          </cell>
          <cell r="D53">
            <v>33.39</v>
          </cell>
        </row>
        <row r="54">
          <cell r="A54">
            <v>73819</v>
          </cell>
          <cell r="B54" t="str">
            <v>ASSENTAMENTO DE TUBO DE PVC COM JUNTA SOLDADA</v>
          </cell>
          <cell r="C54">
            <v>0</v>
          </cell>
          <cell r="D54">
            <v>0</v>
          </cell>
        </row>
        <row r="55">
          <cell r="A55" t="str">
            <v>73819/001</v>
          </cell>
          <cell r="B55" t="str">
            <v>ASSENTAMENTO TUBO PVC COM JUNTA SOLDADA - DN 25</v>
          </cell>
          <cell r="C55" t="str">
            <v>M</v>
          </cell>
          <cell r="D55">
            <v>0.94</v>
          </cell>
        </row>
        <row r="56">
          <cell r="A56">
            <v>48</v>
          </cell>
          <cell r="B56" t="str">
            <v>FORNEC E/OU ASSENT DE TUBO DE PVC COM JUNTA ELASTICA</v>
          </cell>
          <cell r="C56">
            <v>0</v>
          </cell>
          <cell r="D56">
            <v>0</v>
          </cell>
        </row>
        <row r="57">
          <cell r="A57">
            <v>73840</v>
          </cell>
          <cell r="B57" t="str">
            <v>ASSENTAMENTO TUBO PVC, RPVC, PVC DEFOFO, PRFV P/ESGOTO COM JE</v>
          </cell>
          <cell r="C57">
            <v>0</v>
          </cell>
          <cell r="D57">
            <v>0</v>
          </cell>
        </row>
        <row r="58">
          <cell r="A58" t="str">
            <v>73840/001</v>
          </cell>
          <cell r="B58" t="str">
            <v>ASSENTAMENTO TUBO PVC COM JUNTA ELASTICA - DN 100 P/ESGOTO</v>
          </cell>
          <cell r="C58" t="str">
            <v>M</v>
          </cell>
          <cell r="D58">
            <v>1.97</v>
          </cell>
        </row>
        <row r="59">
          <cell r="A59" t="str">
            <v>73840/002</v>
          </cell>
          <cell r="B59" t="str">
            <v>ASSENTAMENTO DE TUBOS DE PVC, RPVC, PVC DE FºFº, PRFV P/ ESGOTO COM JUNTA ELÁSTICA - DN 125 MM</v>
          </cell>
          <cell r="C59" t="str">
            <v>M</v>
          </cell>
          <cell r="D59">
            <v>2.02</v>
          </cell>
        </row>
        <row r="60">
          <cell r="A60" t="str">
            <v>73840/003</v>
          </cell>
          <cell r="B60" t="str">
            <v>ASSENTAMENTO TUBO PVC COM JUNTA ELASTICA - DN 150 P/ESGOTO</v>
          </cell>
          <cell r="C60" t="str">
            <v>M</v>
          </cell>
          <cell r="D60">
            <v>2.1800000000000002</v>
          </cell>
        </row>
        <row r="61">
          <cell r="A61" t="str">
            <v>73840/004</v>
          </cell>
          <cell r="B61" t="str">
            <v>ASSENTAMENTO TUBO PVC COM JUNTA ELASTICA - DN 200 P/ESGOTO</v>
          </cell>
          <cell r="C61" t="str">
            <v>M</v>
          </cell>
          <cell r="D61">
            <v>2.5099999999999998</v>
          </cell>
        </row>
        <row r="62">
          <cell r="A62" t="str">
            <v>73840/005</v>
          </cell>
          <cell r="B62" t="str">
            <v>ASSENTAMENTO DE TUBOS DE PVC, RPVC, PVC DE FºFº, PRFV P/ ESGOTO COM JUNTA ELÁSTICA - DN 250 MM</v>
          </cell>
          <cell r="C62" t="str">
            <v>M</v>
          </cell>
          <cell r="D62">
            <v>2.88</v>
          </cell>
        </row>
        <row r="63">
          <cell r="A63" t="str">
            <v>73840/006</v>
          </cell>
          <cell r="B63" t="str">
            <v>ASSENTAMENTO DE TUBOS DE PVC, RPVC, PVC DE FºFº, PRFV P/ ESGOTO COM JUNTA ELÁSTICA - DN 300 MM</v>
          </cell>
          <cell r="C63" t="str">
            <v>M</v>
          </cell>
          <cell r="D63">
            <v>3.28</v>
          </cell>
        </row>
        <row r="64">
          <cell r="A64">
            <v>73888</v>
          </cell>
          <cell r="B64" t="str">
            <v>ASSENTAMENTO TUBO PVC, RPVC, PVC DEFOFO, PRFV P/AGUA COM JE</v>
          </cell>
          <cell r="C64">
            <v>0</v>
          </cell>
          <cell r="D64">
            <v>0</v>
          </cell>
        </row>
        <row r="65">
          <cell r="A65" t="str">
            <v>73888/001</v>
          </cell>
          <cell r="B65" t="str">
            <v>ASSENTAMENTO TUBO PVC COM JUNTA ELASTICA - DN 50 P/AGUA</v>
          </cell>
          <cell r="C65" t="str">
            <v>M</v>
          </cell>
          <cell r="D65">
            <v>0.86</v>
          </cell>
        </row>
        <row r="66">
          <cell r="A66" t="str">
            <v>73888/002</v>
          </cell>
          <cell r="B66" t="str">
            <v>ASSENTAMENTO TUBO PVC COM JUNTA ELASTICA - DN 75 P/AGUA</v>
          </cell>
          <cell r="C66" t="str">
            <v>M</v>
          </cell>
          <cell r="D66">
            <v>1.1599999999999999</v>
          </cell>
        </row>
        <row r="67">
          <cell r="A67" t="str">
            <v>73888/003</v>
          </cell>
          <cell r="B67" t="str">
            <v>ASSENTAMENTO TUBO PVC COM JUNTA ELASTICA - DN 100 P/AGUA - INCLUSIVE TRANSPORTE</v>
          </cell>
          <cell r="C67" t="str">
            <v>M</v>
          </cell>
          <cell r="D67">
            <v>1.46</v>
          </cell>
        </row>
        <row r="68">
          <cell r="A68" t="str">
            <v>73888/004</v>
          </cell>
          <cell r="B68" t="str">
            <v>ASSENTAMENTO TUBO PVC COM JUNTA ELASTICA - DN 150 P/AGUA - INCLUSIVE TRANSPORTE</v>
          </cell>
          <cell r="C68" t="str">
            <v>M</v>
          </cell>
          <cell r="D68">
            <v>1.66</v>
          </cell>
        </row>
        <row r="69">
          <cell r="A69" t="str">
            <v>73888/005</v>
          </cell>
          <cell r="B69" t="str">
            <v>ASSENTAMENTO TUBO PVC COM JUNTA ELASTICA - DN 200 P/AGUA - INCLUSIVE TRANSPORTE</v>
          </cell>
          <cell r="C69" t="str">
            <v>M</v>
          </cell>
          <cell r="D69">
            <v>1.99</v>
          </cell>
        </row>
        <row r="70">
          <cell r="A70" t="str">
            <v>73888/006</v>
          </cell>
          <cell r="B70" t="str">
            <v>ASSENTAMENTO TUBO PVC COM JUNTA ELASTICA - DN 250 P/AGUA</v>
          </cell>
          <cell r="C70" t="str">
            <v>M</v>
          </cell>
          <cell r="D70">
            <v>2.37</v>
          </cell>
        </row>
        <row r="71">
          <cell r="A71" t="str">
            <v>73888/007</v>
          </cell>
          <cell r="B71" t="str">
            <v>ASSENTAMENTO TUBO PVC COM JUNTA ELASTICA - DN 300 P/AGUA</v>
          </cell>
          <cell r="C71" t="str">
            <v>M</v>
          </cell>
          <cell r="D71">
            <v>3.02</v>
          </cell>
        </row>
        <row r="72">
          <cell r="A72" t="str">
            <v>73888/008</v>
          </cell>
          <cell r="B72" t="str">
            <v>ASSENTAMENTO DE TUBOS DE PVC, RPVC, PVC DE FºFº, PRFV P/ ÁGUA COM JUNTA ELÁSTICA - DN 350 MM</v>
          </cell>
          <cell r="C72" t="str">
            <v>M</v>
          </cell>
          <cell r="D72">
            <v>3.5</v>
          </cell>
        </row>
        <row r="73">
          <cell r="A73" t="str">
            <v>73888/009</v>
          </cell>
          <cell r="B73" t="str">
            <v>ASSENTAMENTO DE TUBOS DE PVC, RPVC, PVC DE FºFº, PRFV P/ ÁGUA COM JUNTA ELÁSTICA - DN 400 MM</v>
          </cell>
          <cell r="C73" t="str">
            <v>M</v>
          </cell>
          <cell r="D73">
            <v>5.08</v>
          </cell>
        </row>
        <row r="74">
          <cell r="A74" t="str">
            <v>73888/010</v>
          </cell>
          <cell r="B74" t="str">
            <v>ASSENTAMENTO DE TUBOS DE PVC, RPVC, PVC DE FºFº, PRFV P/ ÁGUA COM JUNTA ELÁSTICA - DN 500 MM</v>
          </cell>
          <cell r="C74" t="str">
            <v>M</v>
          </cell>
          <cell r="D74">
            <v>5.89</v>
          </cell>
        </row>
        <row r="75">
          <cell r="A75" t="str">
            <v>73888/011</v>
          </cell>
          <cell r="B75" t="str">
            <v>ASSENTAMENTO DE TUBOS DE PVC, RPVC, PVC DE FºFº, PRFV P/ ÁGUA COM JUNTA ELÁSTICA - DN 600 MM</v>
          </cell>
          <cell r="C75" t="str">
            <v>M</v>
          </cell>
          <cell r="D75">
            <v>6.9</v>
          </cell>
        </row>
        <row r="76">
          <cell r="A76" t="str">
            <v>73888/012</v>
          </cell>
          <cell r="B76" t="str">
            <v>ASSENTAMENTO DE TUBOS DE PVC, RPVC, PVC DE FºFº, PRFV P/ ÁGUA COM JUNTA ELÁSTICA - DN 700 MM</v>
          </cell>
          <cell r="C76" t="str">
            <v>M</v>
          </cell>
          <cell r="D76">
            <v>7.87</v>
          </cell>
        </row>
        <row r="77">
          <cell r="A77" t="str">
            <v>73888/013</v>
          </cell>
          <cell r="B77" t="str">
            <v>ASSENTAMENTO DE TUBOS DE PVC, RPVC, PVC DE FºFº, PRFV P/ ÁGUA COM JUNTA ELÁSTICA - DN 800 MM</v>
          </cell>
          <cell r="C77" t="str">
            <v>M</v>
          </cell>
          <cell r="D77">
            <v>8.9499999999999993</v>
          </cell>
        </row>
        <row r="78">
          <cell r="A78" t="str">
            <v>73888/014</v>
          </cell>
          <cell r="B78" t="str">
            <v>ASSENTAMENTO DE TUBOS DE PVC, RPVC, PVC DE FºFº, PRFV P/ ÁGUA COM JUNTA ELÁSTICA - DN 900 MM</v>
          </cell>
          <cell r="C78" t="str">
            <v>M</v>
          </cell>
          <cell r="D78">
            <v>10.039999999999999</v>
          </cell>
        </row>
        <row r="79">
          <cell r="A79" t="str">
            <v>73888/015</v>
          </cell>
          <cell r="B79" t="str">
            <v>ASSENTAMENTO DE TUBOS DE PVC, RPVC, PVC DE FºFº, PRFV P/ ÁGUA COM JUNTA ELÁSTICA - DN 1000 MM</v>
          </cell>
          <cell r="C79" t="str">
            <v>M</v>
          </cell>
          <cell r="D79">
            <v>11.1</v>
          </cell>
        </row>
        <row r="80">
          <cell r="A80">
            <v>49</v>
          </cell>
          <cell r="B80" t="str">
            <v>FORNEC E/OU ASSENT DE TUBO CERAMICO COM JUNTA ARGAMASSADA</v>
          </cell>
          <cell r="C80">
            <v>0</v>
          </cell>
          <cell r="D80">
            <v>0</v>
          </cell>
        </row>
        <row r="81">
          <cell r="A81">
            <v>73812</v>
          </cell>
          <cell r="B81" t="str">
            <v>ASSENTAMENTO DE MANILHAS E CONEXOES CERAMICAS</v>
          </cell>
          <cell r="C81">
            <v>0</v>
          </cell>
          <cell r="D81">
            <v>0</v>
          </cell>
        </row>
        <row r="82">
          <cell r="A82" t="str">
            <v>73812/001</v>
          </cell>
          <cell r="B82" t="str">
            <v>ASSENTAMENTO DE TUBO CERAMICO, DIAMETRO = 150 MM, COM JUNTA EM ARGAMASSA 1:3 CIMENTO:AREIA</v>
          </cell>
          <cell r="C82" t="str">
            <v>M</v>
          </cell>
          <cell r="D82">
            <v>4.76</v>
          </cell>
        </row>
        <row r="83">
          <cell r="A83">
            <v>50</v>
          </cell>
          <cell r="B83" t="str">
            <v>FORNEC E/OU ASSENT DE TUBO CERAMICO COM JUNTA ASFALTICA</v>
          </cell>
          <cell r="C83">
            <v>0</v>
          </cell>
          <cell r="D83">
            <v>0</v>
          </cell>
        </row>
        <row r="84">
          <cell r="A84">
            <v>73684</v>
          </cell>
          <cell r="B84" t="str">
            <v>ASSENTAMENTO DE TUBOS CERÂMICOS DIAMETRO 150MM, COM JUNTA ASFÁLTICA</v>
          </cell>
          <cell r="C84" t="str">
            <v>M</v>
          </cell>
          <cell r="D84">
            <v>13.94</v>
          </cell>
        </row>
        <row r="85">
          <cell r="A85">
            <v>73811</v>
          </cell>
          <cell r="B85" t="str">
            <v>ASSENTAMENTO SIMPLES DE TUBOS E PECAS DE CERAMICA</v>
          </cell>
          <cell r="C85">
            <v>0</v>
          </cell>
          <cell r="D85">
            <v>0</v>
          </cell>
        </row>
        <row r="86">
          <cell r="A86" t="str">
            <v>73811/001</v>
          </cell>
          <cell r="B86" t="str">
            <v>ASSENTAMENTO SIMPLES DE TUBOS DE CERÂMICA COM JUNTA ASFÁLTICA - DN 100MM</v>
          </cell>
          <cell r="C86" t="str">
            <v>M</v>
          </cell>
          <cell r="D86">
            <v>7.18</v>
          </cell>
        </row>
        <row r="87">
          <cell r="A87" t="str">
            <v>73811/002</v>
          </cell>
          <cell r="B87" t="str">
            <v>ASSENTAMENTO SIMPLES DE TUBOS DE CERÂMICA COM JUNTA ASFÁLTICA - DN 200MM</v>
          </cell>
          <cell r="C87" t="str">
            <v>M</v>
          </cell>
          <cell r="D87">
            <v>10.71</v>
          </cell>
        </row>
        <row r="88">
          <cell r="A88" t="str">
            <v>73811/003</v>
          </cell>
          <cell r="B88" t="str">
            <v>ASSENTAMENTO SIMPLES DE TUBOS DE CERÂMICA COM JUNTA ASFÁLTICA - DN 250MM</v>
          </cell>
          <cell r="C88" t="str">
            <v>M</v>
          </cell>
          <cell r="D88">
            <v>13.1</v>
          </cell>
        </row>
        <row r="89">
          <cell r="A89" t="str">
            <v>73811/004</v>
          </cell>
          <cell r="B89" t="str">
            <v>ASSENTAMENTO SIMPLES DE TUBOS DE CERÂMICA COM JUNTA ASFÁLTICA - DN 300MM</v>
          </cell>
          <cell r="C89" t="str">
            <v>M</v>
          </cell>
          <cell r="D89">
            <v>15.26</v>
          </cell>
        </row>
        <row r="90">
          <cell r="A90" t="str">
            <v>73811/005</v>
          </cell>
          <cell r="B90" t="str">
            <v>ASSENTAMENTO SIMPLES DE TUBOS DE CERÂMICA COM JUNTA ASFÁLTICA - DN 375MM</v>
          </cell>
          <cell r="C90" t="str">
            <v>M</v>
          </cell>
          <cell r="D90">
            <v>17.739999999999998</v>
          </cell>
        </row>
        <row r="91">
          <cell r="A91" t="str">
            <v>73811/006</v>
          </cell>
          <cell r="B91" t="str">
            <v>ASSENTAMENTO SIMPLES DE TUBOS DE CERÂMICA COM JUNTA ASFÁLTICA - DN 450MM</v>
          </cell>
          <cell r="C91" t="str">
            <v>M</v>
          </cell>
          <cell r="D91">
            <v>20.46</v>
          </cell>
        </row>
        <row r="92">
          <cell r="A92">
            <v>51</v>
          </cell>
          <cell r="B92" t="str">
            <v>FORNEC E/OU ASSENT DE TUBO DE CONCRETO COM JUNTA ELASTICA</v>
          </cell>
          <cell r="C92">
            <v>0</v>
          </cell>
          <cell r="D92">
            <v>0</v>
          </cell>
        </row>
        <row r="93">
          <cell r="A93">
            <v>73879</v>
          </cell>
          <cell r="B93" t="str">
            <v>ASSENTAMENTO DE TUBOS DE CONCRETO COM ANEL DE BORRACHA</v>
          </cell>
          <cell r="C93">
            <v>0</v>
          </cell>
          <cell r="D93">
            <v>0</v>
          </cell>
        </row>
        <row r="94">
          <cell r="A94" t="str">
            <v>73879/001</v>
          </cell>
          <cell r="B94" t="str">
            <v>ASSENTAMENTO DE TUBOS DE CONCRETO COM JUNTA ELÁSTICA - DN 300 MM</v>
          </cell>
          <cell r="C94" t="str">
            <v>M</v>
          </cell>
          <cell r="D94">
            <v>11.5</v>
          </cell>
        </row>
        <row r="95">
          <cell r="A95" t="str">
            <v>73879/002</v>
          </cell>
          <cell r="B95" t="str">
            <v>ASSENTAMENTO DE TUBO DE CONCRETO DIAMETRO 400 MM, JUNTAS COM ANEL DE BORRACHA, MONTAGEM COM AUXÍLIO DE EQUIPAMENTOS</v>
          </cell>
          <cell r="C95" t="str">
            <v>M</v>
          </cell>
          <cell r="D95">
            <v>17.920000000000002</v>
          </cell>
        </row>
        <row r="96">
          <cell r="A96" t="str">
            <v>73879/003</v>
          </cell>
          <cell r="B96" t="str">
            <v>ASSENTAMENTO DE TUBO DE CONCRETO DIAMETRO 500 MM, JUNTAS COM ANEL DE BORRACHA, MONTAGEM COM AUXÍLIO DE EQUIPAMENTOS</v>
          </cell>
          <cell r="C96" t="str">
            <v>M</v>
          </cell>
          <cell r="D96">
            <v>27.21</v>
          </cell>
        </row>
        <row r="97">
          <cell r="A97" t="str">
            <v>73879/004</v>
          </cell>
          <cell r="B97" t="str">
            <v>ASSENTAMENTO DE TUBO DE CONCRETO DIAMETRO 600 MM, JUNTAS COM ANEL DE BORRACHA, MONTAGEM COM AUXÍLIO DE EQUIPAMENTOS</v>
          </cell>
          <cell r="C97" t="str">
            <v>M</v>
          </cell>
          <cell r="D97">
            <v>35.17</v>
          </cell>
        </row>
        <row r="98">
          <cell r="A98" t="str">
            <v>73879/005</v>
          </cell>
          <cell r="B98" t="str">
            <v>ASSENTAMENTO DE TUBO DE CONCRETO DIAMETRO 700 MM, JUNTAS COM ANEL DE BORRACHA, MONTAGEM COM AUXÍLIO DE EQUIPAMENTOS</v>
          </cell>
          <cell r="C98" t="str">
            <v>M</v>
          </cell>
          <cell r="D98">
            <v>51.06</v>
          </cell>
        </row>
        <row r="99">
          <cell r="A99" t="str">
            <v>73879/006</v>
          </cell>
          <cell r="B99" t="str">
            <v>ASSENTAMENTO DE TUBO DE CONCRETO DIAMETRO 800 MM, JUNTAS COM ANEL DE BORRACHA, MONTAGEM COM AUXÍLIO DE EQUIPAMENTOS</v>
          </cell>
          <cell r="C99" t="str">
            <v>M</v>
          </cell>
          <cell r="D99">
            <v>56.9</v>
          </cell>
        </row>
        <row r="100">
          <cell r="A100" t="str">
            <v>73879/007</v>
          </cell>
          <cell r="B100" t="str">
            <v>ASSENTAMENTO DE TUBO DE CONCRETO DIAMETRO 900 MM, JUNTAS COM ANEL DE BORRACHA, MONTAGEM COM AUXÍLIO DE EQUIPAMENTOS</v>
          </cell>
          <cell r="C100" t="str">
            <v>M</v>
          </cell>
          <cell r="D100">
            <v>81.010000000000005</v>
          </cell>
        </row>
        <row r="101">
          <cell r="A101" t="str">
            <v>73879/008</v>
          </cell>
          <cell r="B101" t="str">
            <v>ASSENTAMENTO DE TUBO DE CONCRETO DIAMETRO 1000MM, JUNTAS COM ANEL DE BORRACHA, MONTAGEM COM AUXÍLIO DE EQUIPAMENTOS</v>
          </cell>
          <cell r="C101" t="str">
            <v>M</v>
          </cell>
          <cell r="D101">
            <v>88.92</v>
          </cell>
        </row>
        <row r="102">
          <cell r="A102" t="str">
            <v>73879/009</v>
          </cell>
          <cell r="B102" t="str">
            <v>ASSENTAMENTO DE TUBO DE CONCRETO DIAMETRO 1200 MM, JUNTAS COM ANEL DEBORRACHA, MONTAGEM COM AUXÍLIO DE EQUIPAMENTOS</v>
          </cell>
          <cell r="C102" t="str">
            <v>M</v>
          </cell>
          <cell r="D102">
            <v>119.44</v>
          </cell>
        </row>
        <row r="103">
          <cell r="A103">
            <v>53</v>
          </cell>
          <cell r="B103" t="str">
            <v>FORNEC E/OU ASSENT DE HIDRANTES TAMPOES E PECAS ESPECIAIS</v>
          </cell>
          <cell r="C103">
            <v>0</v>
          </cell>
          <cell r="D103">
            <v>0</v>
          </cell>
        </row>
        <row r="104">
          <cell r="A104">
            <v>73606</v>
          </cell>
          <cell r="B104" t="str">
            <v>ASSENTAMENTO DE TAMPAO DE FERRO FUNDIDO 900 MM</v>
          </cell>
          <cell r="C104" t="str">
            <v>UN</v>
          </cell>
          <cell r="D104">
            <v>59.48</v>
          </cell>
        </row>
        <row r="105">
          <cell r="A105">
            <v>73607</v>
          </cell>
          <cell r="B105" t="str">
            <v>ASSENTAMENTO DE TAMPAO DE FERRO FUNDIDO 600 MM</v>
          </cell>
          <cell r="C105" t="str">
            <v>UN</v>
          </cell>
          <cell r="D105">
            <v>39.65</v>
          </cell>
        </row>
        <row r="106">
          <cell r="A106">
            <v>230</v>
          </cell>
          <cell r="B106" t="str">
            <v>FORNEC E/OU ASSENT DE TUBO PVC DEFOFO COM JUNTA ELASTICA</v>
          </cell>
          <cell r="C106">
            <v>0</v>
          </cell>
          <cell r="D106">
            <v>0</v>
          </cell>
        </row>
        <row r="107">
          <cell r="A107">
            <v>74215</v>
          </cell>
          <cell r="B107" t="str">
            <v>MODULO TIPO - REDE DE AGUA &gt; FORN. E ASSENT. DE TUBOS DE PVC DEFOFO:COMPREENDE LOCACAO DA OBRA, CADASTRAMENTO DE INTERFERENCIAS, ESCAVACAODE VALA, EXCETO ROCHA, PROFUNDIDADE ATE 1,50 METROS.INCLUI - CARGA, TRANSPORTE E DECARGA DO MATE</v>
          </cell>
          <cell r="C107">
            <v>0</v>
          </cell>
          <cell r="D107">
            <v>0</v>
          </cell>
        </row>
        <row r="108">
          <cell r="A108" t="str">
            <v>74215/001</v>
          </cell>
          <cell r="B108" t="str">
            <v>MODULO TIPO: REDE DE AGUA, COM FORNECIMENTO E ASSENTAMENTO DE TUBO PVCDEFOFO 200MM EB-1208 P/ REDE AGUA JE 1 MPA, COMPREENDENDO: LOCACAO, CADASTRAMENTO DE INTERFERENCIAS, ESCAVACAO E REATERRO COMPACTADO DE VALA, EXCETO ROCHA, ATE 1,50 M, INCLUSIVE TOPÓG</v>
          </cell>
          <cell r="C108" t="str">
            <v>M</v>
          </cell>
          <cell r="D108">
            <v>94.56</v>
          </cell>
        </row>
        <row r="109">
          <cell r="A109" t="str">
            <v>74215/002</v>
          </cell>
          <cell r="B109" t="str">
            <v>MODULO TIPO: REDE DE AGUA, COM FORNECIMENTO E ASSENTAMENTO DE TUBO PVCDEFOFO 150MM EB-1208 P/ REDE AGUA JE 1 MPA, COMPREENDENDO: LOCACAO, CADASTRAMENTO DE INTERFERENCIAS, ESCAVACAO E REATERRO COMPACTADO DE VALA, EXCETO ROCHA, ATE 1,50 M, INCLUSIVE TOPÓG</v>
          </cell>
          <cell r="C109" t="str">
            <v>M</v>
          </cell>
          <cell r="D109">
            <v>57.07</v>
          </cell>
        </row>
        <row r="110">
          <cell r="A110" t="str">
            <v>74215/003</v>
          </cell>
          <cell r="B110" t="str">
            <v>MODULO TIPO: REDE DE AGUA, COM FORNECIMENTO E ASSENTAMENTO DE TUBO PVCDEFOFO 100MM EB-1208 P/ REDE AGUA JE 1 MPA, COMPREENDENDO: LOCACAO, CADASTRAMENTO DE INTERFERENCIAS, ESCAVACAO E REATERRO COMPACTADO DE VALA, EXCETO ROCHA, ATE 1,50 M, INCLUSIVE TOPÓG</v>
          </cell>
          <cell r="C110" t="str">
            <v>M</v>
          </cell>
          <cell r="D110">
            <v>31.06</v>
          </cell>
        </row>
        <row r="111">
          <cell r="A111">
            <v>253</v>
          </cell>
          <cell r="B111" t="str">
            <v>FORNEC E/OU ASSENT DE CONECCOES DIVERSAS</v>
          </cell>
          <cell r="C111">
            <v>0</v>
          </cell>
          <cell r="D111">
            <v>0</v>
          </cell>
        </row>
        <row r="112">
          <cell r="A112">
            <v>6518</v>
          </cell>
          <cell r="B112" t="str">
            <v>AQUISICAO DE MATERIAL PVC P/ A CONSTRUCAO DE FOSSA SEPTICATIPO OMS, D INT = 200 CM / H INT = 240 CM</v>
          </cell>
          <cell r="C112" t="str">
            <v>UN</v>
          </cell>
          <cell r="D112">
            <v>179.49</v>
          </cell>
        </row>
        <row r="113">
          <cell r="A113">
            <v>254</v>
          </cell>
          <cell r="B113" t="str">
            <v>FORNEC E/OU ASSENT DE VALVULAS E REGISTROS</v>
          </cell>
          <cell r="C113">
            <v>0</v>
          </cell>
          <cell r="D113">
            <v>0</v>
          </cell>
        </row>
        <row r="114">
          <cell r="A114">
            <v>73884</v>
          </cell>
          <cell r="B114" t="str">
            <v>INSTALACAO DE VALVULA OU REGISTRO C/JUNTA FLANGEADA</v>
          </cell>
          <cell r="C114">
            <v>0</v>
          </cell>
          <cell r="D114">
            <v>0</v>
          </cell>
        </row>
        <row r="115">
          <cell r="A115" t="str">
            <v>73884/001</v>
          </cell>
          <cell r="B115" t="str">
            <v>INSTALAÇÃO DE VÁLVULAS OU REGISTROS COM JUNTA FLANGEADA - DN 50</v>
          </cell>
          <cell r="C115" t="str">
            <v>UN</v>
          </cell>
          <cell r="D115">
            <v>27.39</v>
          </cell>
        </row>
        <row r="116">
          <cell r="A116" t="str">
            <v>73884/002</v>
          </cell>
          <cell r="B116" t="str">
            <v>INSTALAÇÃO DE VÁLVULAS OU REGISTROS COM JUNTA FLANGEADA - DN 75</v>
          </cell>
          <cell r="C116" t="str">
            <v>UN</v>
          </cell>
          <cell r="D116">
            <v>41.7</v>
          </cell>
        </row>
        <row r="117">
          <cell r="A117" t="str">
            <v>73884/003</v>
          </cell>
          <cell r="B117" t="str">
            <v>INSTALAÇÃO DE VÁLVULAS OU REGISTROS COM JUNTA FLANGEADA - DN 100</v>
          </cell>
          <cell r="C117" t="str">
            <v>UN</v>
          </cell>
          <cell r="D117">
            <v>52.12</v>
          </cell>
        </row>
        <row r="118">
          <cell r="A118" t="str">
            <v>73884/004</v>
          </cell>
          <cell r="B118" t="str">
            <v>INSTALAÇÃO DE VÁLVULAS OU REGISTROS COM JUNTA FLANGEADA - DN 150</v>
          </cell>
          <cell r="C118" t="str">
            <v>UN</v>
          </cell>
          <cell r="D118">
            <v>287.86</v>
          </cell>
        </row>
        <row r="119">
          <cell r="A119" t="str">
            <v>73884/005</v>
          </cell>
          <cell r="B119" t="str">
            <v>INSTALAÇÃO DE VÁLVULAS OU REGISTROS COM JUNTA FLANGEADA - DN 200</v>
          </cell>
          <cell r="C119" t="str">
            <v>UN</v>
          </cell>
          <cell r="D119">
            <v>335.84</v>
          </cell>
        </row>
        <row r="120">
          <cell r="A120" t="str">
            <v>73884/006</v>
          </cell>
          <cell r="B120" t="str">
            <v>INSTALAÇÃO DE VÁLVULAS OU REGISTROS COM JUNTA FLANGEADA - DN 250</v>
          </cell>
          <cell r="C120" t="str">
            <v>UN</v>
          </cell>
          <cell r="D120">
            <v>407.8</v>
          </cell>
        </row>
        <row r="121">
          <cell r="A121" t="str">
            <v>73884/007</v>
          </cell>
          <cell r="B121" t="str">
            <v>INSTALAÇÃO DE VÁLVULAS OU REGISTROS COM JUNTA FLANGEADA - DN 300</v>
          </cell>
          <cell r="C121" t="str">
            <v>UN</v>
          </cell>
          <cell r="D121">
            <v>455.78</v>
          </cell>
        </row>
        <row r="122">
          <cell r="A122" t="str">
            <v>73884/008</v>
          </cell>
          <cell r="B122" t="str">
            <v>INSTALAÇÃO DE VÁLVULAS OU REGISTROS COM JUNTA FLANGEADA - DN 350</v>
          </cell>
          <cell r="C122" t="str">
            <v>UN</v>
          </cell>
          <cell r="D122">
            <v>479.77</v>
          </cell>
        </row>
        <row r="123">
          <cell r="A123" t="str">
            <v>73884/009</v>
          </cell>
          <cell r="B123" t="str">
            <v>INSTALAÇÃO DE VÁLVULAS OU REGISTROS COM JUNTA FLANGEADA - DN 400</v>
          </cell>
          <cell r="C123" t="str">
            <v>UN</v>
          </cell>
          <cell r="D123">
            <v>527.74</v>
          </cell>
        </row>
        <row r="124">
          <cell r="A124" t="str">
            <v>73884/010</v>
          </cell>
          <cell r="B124" t="str">
            <v>INSTALAÇÃO DE VÁLVULAS OU REGISTROS COM JUNTA FLANGEADA - DN 450</v>
          </cell>
          <cell r="C124" t="str">
            <v>UN</v>
          </cell>
          <cell r="D124">
            <v>551.73</v>
          </cell>
        </row>
        <row r="125">
          <cell r="A125" t="str">
            <v>73884/011</v>
          </cell>
          <cell r="B125" t="str">
            <v>INSTALAÇÃO DE VÁLVULAS OU REGISTROS COM JUNTA FLANGEADA - DN 500</v>
          </cell>
          <cell r="C125" t="str">
            <v>UN</v>
          </cell>
          <cell r="D125">
            <v>599.71</v>
          </cell>
        </row>
        <row r="126">
          <cell r="A126" t="str">
            <v>73884/012</v>
          </cell>
          <cell r="B126" t="str">
            <v>INSTALAÇÃO DE VÁLVULAS OU REGISTROS COM JUNTA FLANGEADA - DN 600</v>
          </cell>
          <cell r="C126" t="str">
            <v>UN</v>
          </cell>
          <cell r="D126">
            <v>647.67999999999995</v>
          </cell>
        </row>
        <row r="127">
          <cell r="A127" t="str">
            <v>73884/013</v>
          </cell>
          <cell r="B127" t="str">
            <v>INSTALAÇÃO DE VÁLVULAS OU REGISTROS COM JUNTA FLANGEADA - DN 700</v>
          </cell>
          <cell r="C127" t="str">
            <v>UN</v>
          </cell>
          <cell r="D127">
            <v>710.07</v>
          </cell>
        </row>
        <row r="128">
          <cell r="A128" t="str">
            <v>73884/014</v>
          </cell>
          <cell r="B128" t="str">
            <v>INSTALAÇÃO DE VÁLVULAS OU REGISTROS COM JUNTA FLANGEADA - DN 800</v>
          </cell>
          <cell r="C128" t="str">
            <v>UN</v>
          </cell>
          <cell r="D128">
            <v>710.07</v>
          </cell>
        </row>
        <row r="129">
          <cell r="A129" t="str">
            <v>73884/015</v>
          </cell>
          <cell r="B129" t="str">
            <v>INSTALAÇÃO DE VÁLVULAS OU REGISTROS COM JUNTA FLANGEADA - DN 900</v>
          </cell>
          <cell r="C129" t="str">
            <v>UN</v>
          </cell>
          <cell r="D129">
            <v>735.43</v>
          </cell>
        </row>
        <row r="130">
          <cell r="A130" t="str">
            <v>73884/016</v>
          </cell>
          <cell r="B130" t="str">
            <v>INSTALAÇÃO DE VÁLVULAS OU REGISTROS COM JUNTA FLANGEADA - DN 1000</v>
          </cell>
          <cell r="C130" t="str">
            <v>UN</v>
          </cell>
          <cell r="D130">
            <v>811.51</v>
          </cell>
        </row>
        <row r="131">
          <cell r="A131">
            <v>73885</v>
          </cell>
          <cell r="B131" t="str">
            <v>INSTALACAO DE VALVULA OU REGISTRO C/JUNTA ELASTICA</v>
          </cell>
          <cell r="C131">
            <v>0</v>
          </cell>
          <cell r="D131">
            <v>0</v>
          </cell>
        </row>
        <row r="132">
          <cell r="A132" t="str">
            <v>73885/001</v>
          </cell>
          <cell r="B132" t="str">
            <v>INSTALAÇÃO DE VÁLVULAS OU REGISTROS COM JUNTA ELÁSTICA - DN 50</v>
          </cell>
          <cell r="C132" t="str">
            <v>UN</v>
          </cell>
          <cell r="D132">
            <v>12.84</v>
          </cell>
        </row>
        <row r="133">
          <cell r="A133" t="str">
            <v>73885/002</v>
          </cell>
          <cell r="B133" t="str">
            <v>INSTALAÇÃO DE VÁLVULAS OU REGISTROS COM JUNTA ELÁSTICA - DN 75</v>
          </cell>
          <cell r="C133" t="str">
            <v>UN</v>
          </cell>
          <cell r="D133">
            <v>15.64</v>
          </cell>
        </row>
        <row r="134">
          <cell r="A134" t="str">
            <v>73885/003</v>
          </cell>
          <cell r="B134" t="str">
            <v>INSTALAÇÃO DE VÁLVULAS OU REGISTROS COM JUNTA ELÁSTICA - DN 100</v>
          </cell>
          <cell r="C134" t="str">
            <v>UN</v>
          </cell>
          <cell r="D134">
            <v>17.72</v>
          </cell>
        </row>
        <row r="135">
          <cell r="A135" t="str">
            <v>73885/004</v>
          </cell>
          <cell r="B135" t="str">
            <v>INSTALAÇÃO DE VÁLVULAS OU REGISTROS COM JUNTA ELÁSTICA - DN 150</v>
          </cell>
          <cell r="C135" t="str">
            <v>UN</v>
          </cell>
          <cell r="D135">
            <v>105.55</v>
          </cell>
        </row>
        <row r="136">
          <cell r="A136" t="str">
            <v>73885/005</v>
          </cell>
          <cell r="B136" t="str">
            <v>INSTALAÇÃO DE VÁLVULAS OU REGISTROS COM JUNTA ELÁSTICA - DN 200</v>
          </cell>
          <cell r="C136" t="str">
            <v>UN</v>
          </cell>
          <cell r="D136">
            <v>136.72999999999999</v>
          </cell>
        </row>
        <row r="137">
          <cell r="A137" t="str">
            <v>73885/006</v>
          </cell>
          <cell r="B137" t="str">
            <v>NSTALAÇÃO DE VÁLVULAS OU REGISTROS COM JUNTA ELÁSTICA - DN 250</v>
          </cell>
          <cell r="C137" t="str">
            <v>UN</v>
          </cell>
          <cell r="D137">
            <v>160.72</v>
          </cell>
        </row>
        <row r="138">
          <cell r="A138" t="str">
            <v>73885/007</v>
          </cell>
          <cell r="B138" t="str">
            <v>INSTALAÇÃO DE VÁLVULAS OU REGISTROS COM JUNTA ELÁSTICA - DN 300</v>
          </cell>
          <cell r="C138" t="str">
            <v>UN</v>
          </cell>
          <cell r="D138">
            <v>175.11</v>
          </cell>
        </row>
        <row r="139">
          <cell r="A139" t="str">
            <v>73885/008</v>
          </cell>
          <cell r="B139" t="str">
            <v>INSTALAÇÃO DE VÁLVULAS OU REGISTROS COM JUNTA ELÁSTICA - DN 350</v>
          </cell>
          <cell r="C139" t="str">
            <v>UN</v>
          </cell>
          <cell r="D139">
            <v>191.91</v>
          </cell>
        </row>
        <row r="140">
          <cell r="A140" t="str">
            <v>73885/009</v>
          </cell>
          <cell r="B140" t="str">
            <v>INSTALAÇÃO DE VÁLVULAS OU REGISTROS COM JUNTA ELÁSTICA - DN 400</v>
          </cell>
          <cell r="C140" t="str">
            <v>UN</v>
          </cell>
          <cell r="D140">
            <v>211.1</v>
          </cell>
        </row>
        <row r="141">
          <cell r="A141" t="str">
            <v>73885/010</v>
          </cell>
          <cell r="B141" t="str">
            <v>INSTALAÇÃO DE VÁLVULAS OU REGISTROS COM JUNTA ELÁSTICA - DN 450</v>
          </cell>
          <cell r="C141" t="str">
            <v>UN</v>
          </cell>
          <cell r="D141">
            <v>227.89</v>
          </cell>
        </row>
        <row r="142">
          <cell r="A142" t="str">
            <v>73885/011</v>
          </cell>
          <cell r="B142" t="str">
            <v>NSTALAÇÃO DE VÁLVULAS OU REGISTROS COM JUNTA ELÁSTICA - DN 500</v>
          </cell>
          <cell r="C142" t="str">
            <v>UN</v>
          </cell>
          <cell r="D142">
            <v>239.88</v>
          </cell>
        </row>
        <row r="143">
          <cell r="A143" t="str">
            <v>73885/012</v>
          </cell>
          <cell r="B143" t="str">
            <v>INSTALAÇÃO DE VÁLVULAS OU REGISTROS COM JUNTA ELÁSTICA - DN 600</v>
          </cell>
          <cell r="C143" t="str">
            <v>UN</v>
          </cell>
          <cell r="D143">
            <v>273.47000000000003</v>
          </cell>
        </row>
        <row r="144">
          <cell r="A144">
            <v>292</v>
          </cell>
          <cell r="B144" t="str">
            <v>FORNEC E/OU ASSENT DE TUBO DE ACO COM JUNTA ELASTICA</v>
          </cell>
          <cell r="C144">
            <v>0</v>
          </cell>
          <cell r="D144">
            <v>0</v>
          </cell>
        </row>
        <row r="145">
          <cell r="A145">
            <v>73839</v>
          </cell>
          <cell r="B145" t="str">
            <v>ASSENTAMENTO DE TUBO DE ACO COM JUNTA ELASTICA - COMP = 6,0 M</v>
          </cell>
          <cell r="C145">
            <v>0</v>
          </cell>
          <cell r="D145">
            <v>0</v>
          </cell>
        </row>
        <row r="146">
          <cell r="A146" t="str">
            <v>73839/001</v>
          </cell>
          <cell r="B146" t="str">
            <v>ASSENTAMENTO DE TUBOS DE AÇO, COM JUNTA ELÁSTICA (COMPRIMENTO DE 6,00M) - DN 150 MM</v>
          </cell>
          <cell r="C146" t="str">
            <v>M</v>
          </cell>
          <cell r="D146">
            <v>3.82</v>
          </cell>
        </row>
        <row r="147">
          <cell r="A147" t="str">
            <v>73839/002</v>
          </cell>
          <cell r="B147" t="str">
            <v>ASSENTAMENTO DE TUBOS DE AÇO, COM JUNTA ELÁSTICA (COMPRIMENTO DE 6,00M) - DN 200 MM</v>
          </cell>
          <cell r="C147" t="str">
            <v>M</v>
          </cell>
          <cell r="D147">
            <v>4.88</v>
          </cell>
        </row>
        <row r="148">
          <cell r="A148" t="str">
            <v>73839/003</v>
          </cell>
          <cell r="B148" t="str">
            <v>ASSENTAMENTO DE TUBOS DE AÇO, COM JUNTA ELÁSTICA (COMPRIMENTO DE 6,00M) - DN 250 MM</v>
          </cell>
          <cell r="C148" t="str">
            <v>M</v>
          </cell>
          <cell r="D148">
            <v>5.89</v>
          </cell>
        </row>
        <row r="149">
          <cell r="A149" t="str">
            <v>73839/004</v>
          </cell>
          <cell r="B149" t="str">
            <v>ASSENTAMENTO DE TUBOS DE AÇO, COM JUNTA ELÁSTICA (COMPRIMENTO DE 6,00M) - DN 300 MM</v>
          </cell>
          <cell r="C149" t="str">
            <v>M</v>
          </cell>
          <cell r="D149">
            <v>6.65</v>
          </cell>
        </row>
        <row r="150">
          <cell r="A150" t="str">
            <v>73839/005</v>
          </cell>
          <cell r="B150" t="str">
            <v>ASSENTAMENTO DE TUBOS DE AÇO, COM JUNTA ELÁSTICA (COMPRIMENTO DE 6,00M) - DN 350 MM</v>
          </cell>
          <cell r="C150" t="str">
            <v>M</v>
          </cell>
          <cell r="D150">
            <v>7.81</v>
          </cell>
        </row>
        <row r="151">
          <cell r="A151" t="str">
            <v>73839/006</v>
          </cell>
          <cell r="B151" t="str">
            <v>ASSENTAMENTO DE TUBOS DE AÇO, COM JUNTA ELÁSTICA (COMPRIMENTO DE 6,00M) - DN 400 MM</v>
          </cell>
          <cell r="C151" t="str">
            <v>M</v>
          </cell>
          <cell r="D151">
            <v>8.94</v>
          </cell>
        </row>
        <row r="152">
          <cell r="A152" t="str">
            <v>73839/007</v>
          </cell>
          <cell r="B152" t="str">
            <v>ASSENTAMENTO DE TUBOS DE AÇO, COM JUNTA ELÁSTICA (COMPRIMENTO DE 6,00M) - DN 450 MM</v>
          </cell>
          <cell r="C152" t="str">
            <v>M</v>
          </cell>
          <cell r="D152">
            <v>10.039999999999999</v>
          </cell>
        </row>
        <row r="153">
          <cell r="A153" t="str">
            <v>73839/008</v>
          </cell>
          <cell r="B153" t="str">
            <v>ASSENTAMENTO DE TUBOS DE AÇO, COM JUNTA ELÁSTICA (COMPRIMENTO DE 6,00M) - DN 500 MM</v>
          </cell>
          <cell r="C153" t="str">
            <v>M</v>
          </cell>
          <cell r="D153">
            <v>11.22</v>
          </cell>
        </row>
        <row r="154">
          <cell r="A154" t="str">
            <v>73839/009</v>
          </cell>
          <cell r="B154" t="str">
            <v>ASSENTAMENTO DE TUBOS DE AÇO, COM JUNTA ELÁSTICA (COMPRIMENTO DE 6,00M) - DN 600 MM</v>
          </cell>
          <cell r="C154" t="str">
            <v>M</v>
          </cell>
          <cell r="D154">
            <v>13.52</v>
          </cell>
        </row>
        <row r="155">
          <cell r="A155" t="str">
            <v>73839/010</v>
          </cell>
          <cell r="B155" t="str">
            <v>ASSENTAMENTO DE TUBOS DE AÇO, COM JUNTA ELÁSTICA (COMPRIMENTO DE 6,00M) - DN 700 MM</v>
          </cell>
          <cell r="C155" t="str">
            <v>M</v>
          </cell>
          <cell r="D155">
            <v>16.71</v>
          </cell>
        </row>
        <row r="156">
          <cell r="A156" t="str">
            <v>73839/011</v>
          </cell>
          <cell r="B156" t="str">
            <v>ASSENTAMENTO DE TUBOS DE AÇO, COM JUNTA ELÁSTICA (COMPRIMENTO DE 6,00M) - DN 800 MM</v>
          </cell>
          <cell r="C156" t="str">
            <v>M</v>
          </cell>
          <cell r="D156">
            <v>19.27</v>
          </cell>
        </row>
        <row r="157">
          <cell r="A157" t="str">
            <v>73839/012</v>
          </cell>
          <cell r="B157" t="str">
            <v>ASSENTAMENTO DE TUBOS DE AÇO, COM JUNTA ELÁSTICA (COMPRIMENTO DE 6,00M) - DN 900 MM</v>
          </cell>
          <cell r="C157" t="str">
            <v>M</v>
          </cell>
          <cell r="D157">
            <v>22.72</v>
          </cell>
        </row>
        <row r="158">
          <cell r="A158" t="str">
            <v>73839/013</v>
          </cell>
          <cell r="B158" t="str">
            <v>ASSENTAMENTO DE TUBOS DE AÇO, COM JUNTA ELÁSTICA (COMPRIMENTO DE 6,00M) - DN 1000 MM</v>
          </cell>
          <cell r="C158" t="str">
            <v>M</v>
          </cell>
          <cell r="D158">
            <v>24.26</v>
          </cell>
        </row>
        <row r="159">
          <cell r="A159" t="str">
            <v>73839/014</v>
          </cell>
          <cell r="B159" t="str">
            <v>ASSENTAMENTO DE TUBOS DE AÇO, COM JUNTA ELÁSTICA (COMPRIMENTO DE 6,00M) - DN 1100 MM</v>
          </cell>
          <cell r="C159" t="str">
            <v>M</v>
          </cell>
          <cell r="D159">
            <v>28.74</v>
          </cell>
        </row>
        <row r="160">
          <cell r="A160" t="str">
            <v>73839/015</v>
          </cell>
          <cell r="B160" t="str">
            <v>ASSENTAMENTO DE TUBOS DE AÇO, COM JUNTA ELÁSTICA (COMPRIMENTO DE 6,00M) - DN 1200 MM</v>
          </cell>
          <cell r="C160" t="str">
            <v>M</v>
          </cell>
          <cell r="D160">
            <v>34.08</v>
          </cell>
        </row>
        <row r="161">
          <cell r="A161" t="str">
            <v>CANT</v>
          </cell>
          <cell r="B161" t="str">
            <v>CANTEIRO DE OBRAS</v>
          </cell>
          <cell r="C161">
            <v>0</v>
          </cell>
          <cell r="D161">
            <v>0</v>
          </cell>
        </row>
        <row r="162">
          <cell r="A162">
            <v>1</v>
          </cell>
          <cell r="B162" t="str">
            <v>CONSTRUCAO DO CANTEIRO</v>
          </cell>
          <cell r="C162">
            <v>0</v>
          </cell>
          <cell r="D162">
            <v>0</v>
          </cell>
        </row>
        <row r="163">
          <cell r="A163">
            <v>73752</v>
          </cell>
          <cell r="B163" t="str">
            <v>SANITARIO C/VASO/CHUVEIRO PARA PESSOAL DE OBRA</v>
          </cell>
          <cell r="C163">
            <v>0</v>
          </cell>
          <cell r="D163">
            <v>0</v>
          </cell>
        </row>
        <row r="164">
          <cell r="A164" t="str">
            <v>73752/001</v>
          </cell>
          <cell r="B164" t="str">
            <v>SANITÁRIO COM VASO E CHUVEIRO PARA PESSOAL DE OBRA, COLETIVO DE 2 MÓDULOS, INCLUSIVE INSTALAÇÃO E APARE-LHOS, REAPROVEITADO 2 VEZES</v>
          </cell>
          <cell r="C164" t="str">
            <v>UN</v>
          </cell>
          <cell r="D164">
            <v>1874.34</v>
          </cell>
        </row>
        <row r="165">
          <cell r="A165">
            <v>73803</v>
          </cell>
          <cell r="B165" t="str">
            <v>GALPAO P/OFICINA/DEPOSITO CANTEIRO OBRA(MAD LEI)</v>
          </cell>
          <cell r="C165">
            <v>0</v>
          </cell>
          <cell r="D165">
            <v>0</v>
          </cell>
        </row>
        <row r="166">
          <cell r="A166" t="str">
            <v>73803/001</v>
          </cell>
          <cell r="B166" t="str">
            <v>GALPÃO ABERTO PARA OFICINA E DEPÓSITO DE CANTEIRO DE OBRAS, EM MADEIRADE LEI</v>
          </cell>
          <cell r="C166" t="str">
            <v>M2</v>
          </cell>
          <cell r="D166">
            <v>132</v>
          </cell>
        </row>
        <row r="167">
          <cell r="A167">
            <v>73805</v>
          </cell>
          <cell r="B167" t="str">
            <v>BARRACOES DE OBRA</v>
          </cell>
          <cell r="C167">
            <v>0</v>
          </cell>
          <cell r="D167">
            <v>0</v>
          </cell>
        </row>
        <row r="168">
          <cell r="A168" t="str">
            <v>73805/001</v>
          </cell>
          <cell r="B168" t="str">
            <v>BARRACAO DE OBRA PARA ALOJAMENTO/ESCRITORIO, PISO EM PINHO 3A, PAREDESEM COMPENSADO 10MM, COBERTURA EM TELHA AMIANTO 6MM, INCLUSO INSTALACOES ELETRICAS E ESQUADRIAS</v>
          </cell>
          <cell r="C168" t="str">
            <v>M2</v>
          </cell>
          <cell r="D168">
            <v>154.96</v>
          </cell>
        </row>
        <row r="169">
          <cell r="A169">
            <v>74210</v>
          </cell>
          <cell r="B169" t="str">
            <v>BARRACAO DE OBRA</v>
          </cell>
          <cell r="C169">
            <v>0</v>
          </cell>
          <cell r="D169">
            <v>0</v>
          </cell>
        </row>
        <row r="170">
          <cell r="A170" t="str">
            <v>74210/001</v>
          </cell>
          <cell r="B170" t="str">
            <v>BARRACAO PARA DEPOSITO EM TABUAS DE MADEIRA, COBERTURA EM FIBROCIMENTO4 MM, INCLUSO PISO ARGAMASSA TRAÇO 1:6 (CIMENTO E AREIA)</v>
          </cell>
          <cell r="C170" t="str">
            <v>M2</v>
          </cell>
          <cell r="D170">
            <v>189.14</v>
          </cell>
        </row>
        <row r="171">
          <cell r="A171">
            <v>74242</v>
          </cell>
          <cell r="B171" t="str">
            <v>CONSTRUCAO DE BARRACAO DE OBRA - MMA</v>
          </cell>
          <cell r="C171">
            <v>0</v>
          </cell>
          <cell r="D171">
            <v>0</v>
          </cell>
        </row>
        <row r="172">
          <cell r="A172" t="str">
            <v>74242/001</v>
          </cell>
          <cell r="B172" t="str">
            <v>BARRACAO DE OBRA EM CHAPA DE MADEIRA COMPENSADA COM BANHEIRO, COBERTURA EM FIBROCIMENTO 4 MM, INCLUSO INSTALACOES HIDRO-SANITARIAS E ELETRICAS</v>
          </cell>
          <cell r="C172" t="str">
            <v>M2</v>
          </cell>
          <cell r="D172">
            <v>111.75</v>
          </cell>
        </row>
        <row r="173">
          <cell r="A173">
            <v>2</v>
          </cell>
          <cell r="B173" t="str">
            <v>PLACA DE OBRA</v>
          </cell>
          <cell r="C173">
            <v>0</v>
          </cell>
          <cell r="D173">
            <v>0</v>
          </cell>
        </row>
        <row r="174">
          <cell r="A174">
            <v>74209</v>
          </cell>
          <cell r="B174" t="str">
            <v>AQUISICAO E ASSENTAMENTO PLACA DE OBRA</v>
          </cell>
          <cell r="C174">
            <v>0</v>
          </cell>
          <cell r="D174">
            <v>0</v>
          </cell>
        </row>
        <row r="175">
          <cell r="A175" t="str">
            <v>74209/001</v>
          </cell>
          <cell r="B175" t="str">
            <v>PLACA DE OBRA EM CHAPA DE ACO GALVANIZADO</v>
          </cell>
          <cell r="C175" t="str">
            <v>M2</v>
          </cell>
          <cell r="D175">
            <v>167.96</v>
          </cell>
        </row>
        <row r="176">
          <cell r="A176">
            <v>4</v>
          </cell>
          <cell r="B176" t="str">
            <v>MOBILIZACAO E DESMOBILIZACAO</v>
          </cell>
          <cell r="C176">
            <v>0</v>
          </cell>
          <cell r="D176">
            <v>0</v>
          </cell>
        </row>
        <row r="177">
          <cell r="A177">
            <v>73756</v>
          </cell>
          <cell r="B177" t="str">
            <v>MONTAGEM E DESMONTAGEM USINA DE CONCRETO</v>
          </cell>
          <cell r="C177">
            <v>0</v>
          </cell>
          <cell r="D177">
            <v>0</v>
          </cell>
        </row>
        <row r="178">
          <cell r="A178" t="str">
            <v>73756/001</v>
          </cell>
          <cell r="B178" t="str">
            <v>MONTAGEM / DESMONTAGEM DE USINA CONCRETO TIPO PAREDE C/SILOS HORIZONTAL P/3 AGREGADOS, INCLUSIVE MECANICO (PESADO) E MESTRE DE OBRAS</v>
          </cell>
          <cell r="C178" t="str">
            <v>UN</v>
          </cell>
          <cell r="D178">
            <v>19164.97</v>
          </cell>
        </row>
        <row r="179">
          <cell r="A179">
            <v>73847</v>
          </cell>
          <cell r="B179" t="str">
            <v>ALUGUEL DE CONTAINER</v>
          </cell>
          <cell r="C179">
            <v>0</v>
          </cell>
          <cell r="D179">
            <v>0</v>
          </cell>
        </row>
        <row r="180">
          <cell r="A180" t="str">
            <v>73847/001</v>
          </cell>
          <cell r="B180" t="str">
            <v>ALUGUEL CONTAINER/ESCRIT INCL INST ELET LARG=2,20 COMP=6,20MALT=2,50M CHAPA ACO C/NERV TRAPEZ FORRO C/ISOL TERMO/ACUSTICOCHASSIS REFORC PISO COMPENS NAVAL EXC TRANSP/CARGA/DESCARGA</v>
          </cell>
          <cell r="C180" t="str">
            <v>MES</v>
          </cell>
          <cell r="D180">
            <v>373.84</v>
          </cell>
        </row>
        <row r="181">
          <cell r="A181" t="str">
            <v>73847/002</v>
          </cell>
          <cell r="B181" t="str">
            <v>ALUGUEL CONTAINER/ESCRIT/WC C/1 VASO/1 LAV/1 MIC/4 CHUV LARG=2,20M COMPR=6,20M ALT=2,50M CHAPA ACO NERV TRAPEZ FORROC/ISOL TERMO-ACUST CHASSIS REFORC PISO COMPENS NAVAL INCL INSTELETR/HIDRO-SANIT EXCL TRANSP/CARGA/DESCARGA</v>
          </cell>
          <cell r="C181" t="str">
            <v>MES</v>
          </cell>
          <cell r="D181">
            <v>405.92</v>
          </cell>
        </row>
        <row r="182">
          <cell r="A182" t="str">
            <v>73847/003</v>
          </cell>
          <cell r="B182" t="str">
            <v>ALUGUEL CONTAINER/SANIT C/2 VASOS/1 LAVAT/1 MIC/4 CHUV LARG=2,20M COMPR=6,20M ALT=2,50M CHAPA ACO C/NERV TRAPEZ FORRO C/ISOLAM TERMO/ACUSTICO CHASSIS REFORC PISO COMPENS NAVAL INCLINST ELETR/HIDR EXCL TRANSP/CARGA/DESCARG</v>
          </cell>
          <cell r="C182" t="str">
            <v>MES</v>
          </cell>
          <cell r="D182">
            <v>580.78</v>
          </cell>
        </row>
        <row r="183">
          <cell r="A183" t="str">
            <v>73847/004</v>
          </cell>
          <cell r="B183" t="str">
            <v>ALUGUEL CONTAINER/SANIT C/4 VASOS/1 LAVAT/1 MIC/4 CHUV LARG=2,20M COMPR=6,20M ALT=2,50M CHAPAS ACO C/NERV TRAPEZ FORRO C/ISOL TERMO-ACUST CHASSIS REFORC PISO COMPENS NAVAL INCL INST RAELETR/HIDRO-SANIT EXCL TRANSP/CARGA/DESCARGA</v>
          </cell>
          <cell r="C183" t="str">
            <v>MES</v>
          </cell>
          <cell r="D183">
            <v>625.47</v>
          </cell>
        </row>
        <row r="184">
          <cell r="A184" t="str">
            <v>73847/005</v>
          </cell>
          <cell r="B184" t="str">
            <v>ALUGUEL CONTAINER/SANIT C/7 VASOS/1 LAVAT/1 MIC LARG=2,20MCOMPR=6,20M ALT=2,50M CHAPA ACO NERV TRAPEZ FORRO C/ISOLTERMO-ACUST CHASSIS REFORC PISO COMPENS NAVAL INCL INST ELET/HIDRO-SANIT EXCL TRANSP/CARGA/DESCARGA</v>
          </cell>
          <cell r="C184" t="str">
            <v>MES</v>
          </cell>
          <cell r="D184">
            <v>645.66999999999996</v>
          </cell>
        </row>
        <row r="185">
          <cell r="A185" t="str">
            <v>COBE</v>
          </cell>
          <cell r="B185" t="str">
            <v>COBERTURA</v>
          </cell>
          <cell r="C185">
            <v>0</v>
          </cell>
          <cell r="D185">
            <v>0</v>
          </cell>
        </row>
        <row r="186">
          <cell r="A186">
            <v>73</v>
          </cell>
          <cell r="B186" t="str">
            <v>MADEIRAMENTO</v>
          </cell>
          <cell r="C186">
            <v>0</v>
          </cell>
          <cell r="D186">
            <v>0</v>
          </cell>
        </row>
        <row r="187">
          <cell r="A187">
            <v>55960</v>
          </cell>
          <cell r="B187" t="str">
            <v>IMUNIZACAO MADEIRAMENTO COBERTURA COM IMUNIZANTE INCOLOR</v>
          </cell>
          <cell r="C187" t="str">
            <v>M2</v>
          </cell>
          <cell r="D187">
            <v>3.33</v>
          </cell>
        </row>
        <row r="188">
          <cell r="A188">
            <v>72085</v>
          </cell>
          <cell r="B188" t="str">
            <v>RECOLOCACAO DE MADEIRAMENTO DO TELHADO - RIPAS, CONSIDERANDO REAPROVEITAMENTO DE MATERIAL</v>
          </cell>
          <cell r="C188" t="str">
            <v>M</v>
          </cell>
          <cell r="D188">
            <v>0.8</v>
          </cell>
        </row>
        <row r="189">
          <cell r="A189">
            <v>72086</v>
          </cell>
          <cell r="B189" t="str">
            <v>RECOLOCACAO DE MADEIRAMENTO DO TELHADO - CAIBROS, CONSIDERANDO REAPROVEITAMENTO DE MATERIAL</v>
          </cell>
          <cell r="C189" t="str">
            <v>M</v>
          </cell>
          <cell r="D189">
            <v>2.44</v>
          </cell>
        </row>
        <row r="190">
          <cell r="A190">
            <v>72087</v>
          </cell>
          <cell r="B190" t="str">
            <v>RECOLOCACAO DE MADEIRAMENTO DO TELHADO - VIGAS, CONSIDERANDO REAPROVEITAMENTO DE MATERIAL</v>
          </cell>
          <cell r="C190" t="str">
            <v>M</v>
          </cell>
          <cell r="D190">
            <v>6.51</v>
          </cell>
        </row>
        <row r="191">
          <cell r="A191">
            <v>72088</v>
          </cell>
          <cell r="B191" t="str">
            <v>RECOLOCACAO DE FERRAGENS PARA MADEIRAMENTO DO TELHADO, CONSIDERANDO REAPROVEITAMENTO DE MATERIAL</v>
          </cell>
          <cell r="C191" t="str">
            <v>UN</v>
          </cell>
          <cell r="D191">
            <v>4.76</v>
          </cell>
        </row>
        <row r="192">
          <cell r="A192">
            <v>73931</v>
          </cell>
          <cell r="B192" t="str">
            <v>ESTRUTURA MADEIRA ANCOR LAJE/PAREDE P/TELHA ESTRUTURAL FIBROCIMENTO</v>
          </cell>
          <cell r="C192">
            <v>0</v>
          </cell>
          <cell r="D192">
            <v>0</v>
          </cell>
        </row>
        <row r="193">
          <cell r="A193" t="str">
            <v>73931/001</v>
          </cell>
          <cell r="B193" t="str">
            <v>ESTRUTURA PARA TELHA ONDULADA FIBROCIMENTO, ALUMINIO OU PLASTICA, EM MADEIRA APARELHADA, APOIADA EM LAJE OU PAREDE</v>
          </cell>
          <cell r="C193" t="str">
            <v>M2</v>
          </cell>
          <cell r="D193">
            <v>23.98</v>
          </cell>
        </row>
        <row r="194">
          <cell r="A194" t="str">
            <v>73931/002</v>
          </cell>
          <cell r="B194" t="str">
            <v>ESTRUTURA PARA TELHA ESTRUTURAL FIBROCIMENTO, EM MADEIRA APARELHADA, ANCORADA EM LAJE OU PAREDE</v>
          </cell>
          <cell r="C194" t="str">
            <v>M2</v>
          </cell>
          <cell r="D194">
            <v>17.329999999999998</v>
          </cell>
        </row>
        <row r="195">
          <cell r="A195" t="str">
            <v>73931/003</v>
          </cell>
          <cell r="B195" t="str">
            <v>ESTRUTURA PARA TELHA CERAMICA, EM MADEIRA APARELHADA, APOIADA EM PAREDE</v>
          </cell>
          <cell r="C195" t="str">
            <v>M2</v>
          </cell>
          <cell r="D195">
            <v>44.61</v>
          </cell>
        </row>
        <row r="196">
          <cell r="A196">
            <v>73939</v>
          </cell>
          <cell r="B196" t="str">
            <v>CHAPA CELULOSE PRENSADA 122X224X1,2CM FORNECIMENTO</v>
          </cell>
          <cell r="C196">
            <v>0</v>
          </cell>
          <cell r="D196">
            <v>0</v>
          </cell>
        </row>
        <row r="197">
          <cell r="A197" t="str">
            <v>73939/001</v>
          </cell>
          <cell r="B197" t="str">
            <v>TESOURA COMPLETA EM MACARANDUBA SERRADA, PARA TELHADOS COM VAOS DE 4M</v>
          </cell>
          <cell r="C197" t="str">
            <v>UN</v>
          </cell>
          <cell r="D197">
            <v>486.48</v>
          </cell>
        </row>
        <row r="198">
          <cell r="A198" t="str">
            <v>73939/002</v>
          </cell>
          <cell r="B198" t="str">
            <v>TESOURA COMPLETA EM MACARANDUBA APARELHADA, PARA TELHADOS COM VAOS DE4M</v>
          </cell>
          <cell r="C198" t="str">
            <v>UN</v>
          </cell>
          <cell r="D198">
            <v>669.2</v>
          </cell>
        </row>
        <row r="199">
          <cell r="A199" t="str">
            <v>73939/003</v>
          </cell>
          <cell r="B199" t="str">
            <v>TESOURA COMPLETA EM MACARANDUBA SERRADA, PARA TELHADOS COM VAOS DE 5M</v>
          </cell>
          <cell r="C199" t="str">
            <v>UN</v>
          </cell>
          <cell r="D199">
            <v>585.03</v>
          </cell>
        </row>
        <row r="200">
          <cell r="A200" t="str">
            <v>73939/004</v>
          </cell>
          <cell r="B200" t="str">
            <v>TESOURA COMPLETA EM MACARANDUBA APARELHADA, PARA TELHADOS COM VAOS DE5M</v>
          </cell>
          <cell r="C200" t="str">
            <v>UN</v>
          </cell>
          <cell r="D200">
            <v>706.95</v>
          </cell>
        </row>
        <row r="201">
          <cell r="A201" t="str">
            <v>73939/005</v>
          </cell>
          <cell r="B201" t="str">
            <v>TESOURA COMPLETA EM MACARANDUBA SERRADA, PARA TELHADOS COM VAOS DE 6M</v>
          </cell>
          <cell r="C201" t="str">
            <v>UN</v>
          </cell>
          <cell r="D201">
            <v>726.57</v>
          </cell>
        </row>
        <row r="202">
          <cell r="A202" t="str">
            <v>73939/006</v>
          </cell>
          <cell r="B202" t="str">
            <v>TESOURA COMPLETA EM MACARANDUBA APARELHADA, PARA TELHADOS COM VAOS DE6M</v>
          </cell>
          <cell r="C202" t="str">
            <v>UN</v>
          </cell>
          <cell r="D202">
            <v>869.78</v>
          </cell>
        </row>
        <row r="203">
          <cell r="A203" t="str">
            <v>73939/007</v>
          </cell>
          <cell r="B203" t="str">
            <v>TESOURA COMPLETA EM MACARANDUBA SERRADA, PARA TELHADOS COM VAOS DE 7M</v>
          </cell>
          <cell r="C203" t="str">
            <v>UN</v>
          </cell>
          <cell r="D203">
            <v>842.19</v>
          </cell>
        </row>
        <row r="204">
          <cell r="A204" t="str">
            <v>73939/008</v>
          </cell>
          <cell r="B204" t="str">
            <v>TESOURA COMPLETA EM MACARANDUBA APARELHADA, PARA TELHADOS COM VAOS DE7M</v>
          </cell>
          <cell r="C204" t="str">
            <v>UN</v>
          </cell>
          <cell r="D204">
            <v>1009.79</v>
          </cell>
        </row>
        <row r="205">
          <cell r="A205" t="str">
            <v>73939/009</v>
          </cell>
          <cell r="B205" t="str">
            <v>TESOURA COMPLETA EM MACARANDUBA SERRADA, PARA TELHADOS COM VAOS DE 8M</v>
          </cell>
          <cell r="C205" t="str">
            <v>UN</v>
          </cell>
          <cell r="D205">
            <v>1054.45</v>
          </cell>
        </row>
        <row r="206">
          <cell r="A206" t="str">
            <v>73939/010</v>
          </cell>
          <cell r="B206" t="str">
            <v>TESOURA COMPLETA EM MACARANDUBA APARELHADA, PARA TELHADOS COM VAOS DE8M</v>
          </cell>
          <cell r="C206" t="str">
            <v>UN</v>
          </cell>
          <cell r="D206">
            <v>1350.61</v>
          </cell>
        </row>
        <row r="207">
          <cell r="A207" t="str">
            <v>73939/011</v>
          </cell>
          <cell r="B207" t="str">
            <v>TESOURA COMPLETA EM MACARANDUBA SERRADA, PARA TELHADOS COM VAOS DE 9M</v>
          </cell>
          <cell r="C207" t="str">
            <v>UN</v>
          </cell>
          <cell r="D207">
            <v>1187.3</v>
          </cell>
        </row>
        <row r="208">
          <cell r="A208" t="str">
            <v>73939/012</v>
          </cell>
          <cell r="B208" t="str">
            <v>TESOURA COMPLETA EM MACARANDUBA APARELHADA, PARA TELHADOS COM VAOS DE9M</v>
          </cell>
          <cell r="C208" t="str">
            <v>UN</v>
          </cell>
          <cell r="D208">
            <v>1520.87</v>
          </cell>
        </row>
        <row r="209">
          <cell r="A209" t="str">
            <v>73939/013</v>
          </cell>
          <cell r="B209" t="str">
            <v>TESOURA COMPLETA EM MACARANDUBA SERRADA, PARA TELHADOS COM VAOS DE 10M</v>
          </cell>
          <cell r="C209" t="str">
            <v>UN</v>
          </cell>
          <cell r="D209">
            <v>1398.18</v>
          </cell>
        </row>
        <row r="210">
          <cell r="A210" t="str">
            <v>73939/014</v>
          </cell>
          <cell r="B210" t="str">
            <v>TESOURA COMPLETA EM MACARANDUBA APARELHADA, PARA TELHADOS COM VAOS DE10M</v>
          </cell>
          <cell r="C210" t="str">
            <v>UN</v>
          </cell>
          <cell r="D210">
            <v>1682.66</v>
          </cell>
        </row>
        <row r="211">
          <cell r="A211" t="str">
            <v>73939/015</v>
          </cell>
          <cell r="B211" t="str">
            <v>TESOURA COMPLETA EM MACARANDUBA SERRADA, PARA TELHADOS COM VAOS DE 11M</v>
          </cell>
          <cell r="C211" t="str">
            <v>UN</v>
          </cell>
          <cell r="D211">
            <v>1641.57</v>
          </cell>
        </row>
        <row r="212">
          <cell r="A212" t="str">
            <v>73939/016</v>
          </cell>
          <cell r="B212" t="str">
            <v>TESOURA COMPLETA EM MACARANDUBA APARELHADA, PARA TELHADOS COM VAOS DE11M</v>
          </cell>
          <cell r="C212" t="str">
            <v>UN</v>
          </cell>
          <cell r="D212">
            <v>1956.72</v>
          </cell>
        </row>
        <row r="213">
          <cell r="A213" t="str">
            <v>73939/017</v>
          </cell>
          <cell r="B213" t="str">
            <v>TESOURA COMPLETA EM MACARANDUBA SERRADA, PARA TELHADOS COM VAOS DE 12M</v>
          </cell>
          <cell r="C213" t="str">
            <v>UN</v>
          </cell>
          <cell r="D213">
            <v>1809.06</v>
          </cell>
        </row>
        <row r="214">
          <cell r="A214" t="str">
            <v>73939/018</v>
          </cell>
          <cell r="B214" t="str">
            <v>TESOURA COMPLETA EM MACARANDUBA APARELHADA, PARA TELHADOS COM VAOS DE12M</v>
          </cell>
          <cell r="C214" t="str">
            <v>UN</v>
          </cell>
          <cell r="D214">
            <v>2176.7199999999998</v>
          </cell>
        </row>
        <row r="215">
          <cell r="A215" t="str">
            <v>73939/019</v>
          </cell>
          <cell r="B215" t="str">
            <v>TESOURA COMPLETA EM MACARANDUBA SERRADA, PARA TELHADOS COM VAOS DE 14M</v>
          </cell>
          <cell r="C215" t="str">
            <v>UN</v>
          </cell>
          <cell r="D215">
            <v>2088.65</v>
          </cell>
        </row>
        <row r="216">
          <cell r="A216" t="str">
            <v>73939/020</v>
          </cell>
          <cell r="B216" t="str">
            <v>TESOURA COMPLETA EM MACARANDUBA APARELHADA, PARA TELHADOS COM VAOS DE14M</v>
          </cell>
          <cell r="C216" t="str">
            <v>UN</v>
          </cell>
          <cell r="D216">
            <v>2513.41</v>
          </cell>
        </row>
        <row r="217">
          <cell r="A217">
            <v>74</v>
          </cell>
          <cell r="B217" t="str">
            <v>TELHAMENTO COM TELHA CERAMICA</v>
          </cell>
          <cell r="C217">
            <v>0</v>
          </cell>
          <cell r="D217">
            <v>0</v>
          </cell>
        </row>
        <row r="218">
          <cell r="A218">
            <v>72089</v>
          </cell>
          <cell r="B218" t="str">
            <v>RECOLOCACAO DE TELHAS CERAMICAS TIPO FRANCESA, CONSIDERANDO REAPROVEITAMENTO DE MATERIAL</v>
          </cell>
          <cell r="C218" t="str">
            <v>M2</v>
          </cell>
          <cell r="D218">
            <v>5.19</v>
          </cell>
        </row>
        <row r="219">
          <cell r="A219">
            <v>72091</v>
          </cell>
          <cell r="B219" t="str">
            <v>RECOLOCACAO DE TELHAS CERAMICAS TIPO PLAN, CONSIDERANDO REAPROVEITAMENTO DE MATERIAL</v>
          </cell>
          <cell r="C219" t="str">
            <v>M2</v>
          </cell>
          <cell r="D219">
            <v>17.04</v>
          </cell>
        </row>
        <row r="220">
          <cell r="A220">
            <v>72101</v>
          </cell>
          <cell r="B220" t="str">
            <v>REVISAO GERAL DE TELHADOS DE TELHAS CERAMICAS</v>
          </cell>
          <cell r="C220" t="str">
            <v>M2</v>
          </cell>
          <cell r="D220">
            <v>2.96</v>
          </cell>
        </row>
        <row r="221">
          <cell r="A221">
            <v>72103</v>
          </cell>
          <cell r="B221" t="str">
            <v>RECOLOCACAO DE CUMEEIRAS CERAMICAS COM ARGAMASSA TRACO 1:2:11 (CIMENTO, CAL HIDRATADA E AREIA), CONSIDERANDO APROVEITAMENTO DO MATERIAL</v>
          </cell>
          <cell r="C221" t="str">
            <v>M</v>
          </cell>
          <cell r="D221">
            <v>8.48</v>
          </cell>
        </row>
        <row r="222">
          <cell r="A222">
            <v>73938</v>
          </cell>
          <cell r="B222" t="str">
            <v>COBERTURA TELHA CERAMICA</v>
          </cell>
          <cell r="C222">
            <v>0</v>
          </cell>
          <cell r="D222">
            <v>0</v>
          </cell>
        </row>
        <row r="223">
          <cell r="A223" t="str">
            <v>73938/001</v>
          </cell>
          <cell r="B223" t="str">
            <v>COBERTURA EM TELHA CERAMICA TIPO COLONIAL, COM ARGAMASSA TRACO 1:3 (CIMENTO E AREIA)</v>
          </cell>
          <cell r="C223" t="str">
            <v>M2</v>
          </cell>
          <cell r="D223">
            <v>49.5</v>
          </cell>
        </row>
        <row r="224">
          <cell r="A224" t="str">
            <v>73938/002</v>
          </cell>
          <cell r="B224" t="str">
            <v>COBERTURA EM TELHA CERAMICA TIPO PLAN</v>
          </cell>
          <cell r="C224" t="str">
            <v>M2</v>
          </cell>
          <cell r="D224">
            <v>36.020000000000003</v>
          </cell>
        </row>
        <row r="225">
          <cell r="A225" t="str">
            <v>73938/003</v>
          </cell>
          <cell r="B225" t="str">
            <v>COBERTURA EM TELHA CERAMICA TIPO FRANCESA OU MARSELHA</v>
          </cell>
          <cell r="C225" t="str">
            <v>M2</v>
          </cell>
          <cell r="D225">
            <v>24.64</v>
          </cell>
        </row>
        <row r="226">
          <cell r="A226" t="str">
            <v>73938/004</v>
          </cell>
          <cell r="B226" t="str">
            <v>COBERTURA EM TELHA CERAMICA TIPO CANAL, COM ARGAMASSA TRACO 1:3 (CIMENTO E AREIA) E ARAME RECOZIDO</v>
          </cell>
          <cell r="C226" t="str">
            <v>M2</v>
          </cell>
          <cell r="D226">
            <v>39.61</v>
          </cell>
        </row>
        <row r="227">
          <cell r="A227" t="str">
            <v>73938/005</v>
          </cell>
          <cell r="B227" t="str">
            <v>COBERTURA EM TELHA CERAMICA TIPO PAULISTA, COM ARGAMASSA TRACO 1:3 (CIMENTO E AREIA) E ARAME RECOZIDO</v>
          </cell>
          <cell r="C227" t="str">
            <v>M2</v>
          </cell>
          <cell r="D227">
            <v>58.61</v>
          </cell>
        </row>
        <row r="228">
          <cell r="A228" t="str">
            <v>73938/006</v>
          </cell>
          <cell r="B228" t="str">
            <v>CORDAO DE ARREMATE EM BEIRAIS COM TELHA CERAMICA EMBOCADA TRACO 1:2:8(CIMENTO, CAL E AREIA)</v>
          </cell>
          <cell r="C228" t="str">
            <v>M</v>
          </cell>
          <cell r="D228">
            <v>10.92</v>
          </cell>
        </row>
        <row r="229">
          <cell r="A229" t="str">
            <v>73938/007</v>
          </cell>
          <cell r="B229" t="str">
            <v>EMBOCAMENTO DE ULTIMA FIADA DE TELHA PLAN, COLONIAL OU PAULISTA, COM ARGAMASSA TRACO 1:2:8 (CIMENTO, CAL HIDRATADA E AREIA)</v>
          </cell>
          <cell r="C229" t="str">
            <v>M</v>
          </cell>
          <cell r="D229">
            <v>5.24</v>
          </cell>
        </row>
        <row r="230">
          <cell r="A230">
            <v>76450</v>
          </cell>
          <cell r="B230" t="str">
            <v>COBERTURA TELHA CERAMICA</v>
          </cell>
          <cell r="C230">
            <v>0</v>
          </cell>
          <cell r="D230">
            <v>0</v>
          </cell>
        </row>
        <row r="231">
          <cell r="A231" t="str">
            <v>76450/001</v>
          </cell>
          <cell r="B231" t="str">
            <v>COBERTURA EM TELHA CERAMICA TIPO PAULISTINHA (COLONIAL TRAPEZOIDAL), COM ARGAMASSA TRACO 1:3 (CIMENTO E AREIA) E ARAME RECOZIDO</v>
          </cell>
          <cell r="C231" t="str">
            <v>M2</v>
          </cell>
          <cell r="D231">
            <v>66.98</v>
          </cell>
        </row>
        <row r="232">
          <cell r="A232">
            <v>75</v>
          </cell>
          <cell r="B232" t="str">
            <v>TELHAMENTO COM TELHA DE FIBROCIMENTO</v>
          </cell>
          <cell r="C232">
            <v>0</v>
          </cell>
          <cell r="D232">
            <v>0</v>
          </cell>
        </row>
        <row r="233">
          <cell r="A233">
            <v>72092</v>
          </cell>
          <cell r="B233" t="str">
            <v>RECOLOCACAO DE TELHAS ONDULADAS COM MASSA PARA VEDACAO, CONSIDERANDO REAPROVEITAMENTO DE MATERIAL</v>
          </cell>
          <cell r="C233" t="str">
            <v>M2</v>
          </cell>
          <cell r="D233">
            <v>4.92</v>
          </cell>
        </row>
        <row r="234">
          <cell r="A234">
            <v>72093</v>
          </cell>
          <cell r="B234" t="str">
            <v>RECOLOCACAO DE TELHA DE FIBROCIMENTO ESTRUTURAL LARGURA UTIL 44 CM, INCLUSO ACESSORIOS DE FIXACAO E VEDACAO, CONSIDERANDO APROVEITAMENTO DOMATERIAL</v>
          </cell>
          <cell r="C234" t="str">
            <v>M2</v>
          </cell>
          <cell r="D234">
            <v>4.88</v>
          </cell>
        </row>
        <row r="235">
          <cell r="A235">
            <v>72094</v>
          </cell>
          <cell r="B235" t="str">
            <v>RECOLOCACAO DE TELHA DE FIBROCIMENTO ESTRUTURAL LARGURA UTIL 90 CM, INCLUSO ACESSORIOS DE FIXACAO E VEDACAO, CONSIDERANDO APROVEITAMENTO DOMATERIAL</v>
          </cell>
          <cell r="C235" t="str">
            <v>M2</v>
          </cell>
          <cell r="D235">
            <v>19.68</v>
          </cell>
        </row>
        <row r="236">
          <cell r="A236">
            <v>73633</v>
          </cell>
          <cell r="B236" t="str">
            <v>COBERTURA COM TELHA DE FIBROCIMENTO ESTRUTURAL LARGURA UTIL 90CM, INCLUSO ACESSORIOS DE FIXACAO E VEDACAO</v>
          </cell>
          <cell r="C236" t="str">
            <v>M2</v>
          </cell>
          <cell r="D236">
            <v>43.28</v>
          </cell>
        </row>
        <row r="237">
          <cell r="A237">
            <v>73634</v>
          </cell>
          <cell r="B237" t="str">
            <v>COBERTURA COM TELHA DE FIBROCIMENTO ESTRUTURAL LARGURA UTIL 49CM, INCLUSO ACESSORIOS DE FIXACAO E VEDACAO</v>
          </cell>
          <cell r="C237" t="str">
            <v>M2</v>
          </cell>
          <cell r="D237">
            <v>58.52</v>
          </cell>
        </row>
        <row r="238">
          <cell r="A238">
            <v>74088</v>
          </cell>
          <cell r="B238" t="str">
            <v>TELHAMENTO C/ TELHA DE FIBROCIMENTO</v>
          </cell>
          <cell r="C238">
            <v>0</v>
          </cell>
          <cell r="D238">
            <v>0</v>
          </cell>
        </row>
        <row r="239">
          <cell r="A239" t="str">
            <v>74088/001</v>
          </cell>
          <cell r="B239" t="str">
            <v>TELHAMENTO COM TELHA DE FIBROCIMENTO ONDULADA, ESPESSURA 6MM, INCLUSOJUNTAS DE VEDACAO E ACESSORIOS DE FIXACAO</v>
          </cell>
          <cell r="C239" t="str">
            <v>M2</v>
          </cell>
          <cell r="D239">
            <v>19.88</v>
          </cell>
        </row>
        <row r="240">
          <cell r="A240">
            <v>76</v>
          </cell>
          <cell r="B240" t="str">
            <v>TELHAMENTO COM TELHA METALICA</v>
          </cell>
          <cell r="C240">
            <v>0</v>
          </cell>
          <cell r="D240">
            <v>0</v>
          </cell>
        </row>
        <row r="241">
          <cell r="A241">
            <v>73866</v>
          </cell>
          <cell r="B241" t="str">
            <v>ESTRUTURA DE ACO</v>
          </cell>
          <cell r="C241">
            <v>0</v>
          </cell>
          <cell r="D241">
            <v>0</v>
          </cell>
        </row>
        <row r="242">
          <cell r="A242" t="str">
            <v>73866/001</v>
          </cell>
          <cell r="B242" t="str">
            <v>ESTRUTURA PARA COBERTURA TIPO FINK, EM ALUMINIO ANODIZADO, VAO DE 20M,ESPACAMENTO DAS TESOURAS DE 5M ATE 6,5M</v>
          </cell>
          <cell r="C242" t="str">
            <v>M2</v>
          </cell>
          <cell r="D242">
            <v>458.2</v>
          </cell>
        </row>
        <row r="243">
          <cell r="A243" t="str">
            <v>73866/002</v>
          </cell>
          <cell r="B243" t="str">
            <v>ESTRUTURA PARA COBERTURA TIPO FINK, EM ALUMINIO ANODIZADO, VAO DE 30M,ESPACAMENTO DAS TESOURAS DE 5M ATE 6,5M</v>
          </cell>
          <cell r="C243" t="str">
            <v>M2</v>
          </cell>
          <cell r="D243">
            <v>480.99</v>
          </cell>
        </row>
        <row r="244">
          <cell r="A244" t="str">
            <v>73866/003</v>
          </cell>
          <cell r="B244" t="str">
            <v>ESTRUTURA PARA COBERTURA TIPO FINK, EM ALUMINIO ANODIZADO, VAO DE 40M,ESPACAMENTO DAS TESOURAS DE 5M ATE 6,5M</v>
          </cell>
          <cell r="C244" t="str">
            <v>M2</v>
          </cell>
          <cell r="D244">
            <v>503.08</v>
          </cell>
        </row>
        <row r="245">
          <cell r="A245" t="str">
            <v>73866/004</v>
          </cell>
          <cell r="B245" t="str">
            <v>ESTRUTURA PARA COBERTURA EM ARCO, EM ALUMINIO ANODIZADO, VAO DE 20M, ESPACAMENTO DE 5M ATE 6,5M</v>
          </cell>
          <cell r="C245" t="str">
            <v>M2</v>
          </cell>
          <cell r="D245">
            <v>419.52</v>
          </cell>
        </row>
        <row r="246">
          <cell r="A246" t="str">
            <v>73866/005</v>
          </cell>
          <cell r="B246" t="str">
            <v>ESTRUTURA PARA COBERTURA EM ARCO, EM ALUMINIO ANODIZADO, VAO DE 30M, ESPACAMENTO DE 5M ATE 6,5M</v>
          </cell>
          <cell r="C246" t="str">
            <v>M2</v>
          </cell>
          <cell r="D246">
            <v>446.16</v>
          </cell>
        </row>
        <row r="247">
          <cell r="A247" t="str">
            <v>73866/006</v>
          </cell>
          <cell r="B247" t="str">
            <v>ESTRUTURA PARA COBERTURA EM ARCO, EM ALUMINIO ANODIZADO, VAO DE 40M, ESPACAMENTO DE 5M ATE 6,5M</v>
          </cell>
          <cell r="C247" t="str">
            <v>M2</v>
          </cell>
          <cell r="D247">
            <v>468.05</v>
          </cell>
        </row>
        <row r="248">
          <cell r="A248" t="str">
            <v>73866/007</v>
          </cell>
          <cell r="B248" t="str">
            <v>ESTRUTURA PARA COBERTURA TIPO SHED, EM ALUMINIO ANODIZADO, VAO DE 20M,ESPACAMENTO DAS TESOURAS DE 5M ATE 6,5M</v>
          </cell>
          <cell r="C248" t="str">
            <v>M2</v>
          </cell>
          <cell r="D248">
            <v>499.81</v>
          </cell>
        </row>
        <row r="249">
          <cell r="A249" t="str">
            <v>73866/008</v>
          </cell>
          <cell r="B249" t="str">
            <v>ESTRUTURA PARA COBERTURA TIPO SHED, EM ALUMINIO ANODIZADO, VAO DE 30M,ESPACAMENTO DAS TESOURAS DE 5M ATE 6,5M</v>
          </cell>
          <cell r="C249" t="str">
            <v>M2</v>
          </cell>
          <cell r="D249">
            <v>605.27</v>
          </cell>
        </row>
        <row r="250">
          <cell r="A250" t="str">
            <v>73866/009</v>
          </cell>
          <cell r="B250" t="str">
            <v>ESTRUTURA PARA COBERTURA TIPO SHED, EM ALUMINIO ANODIZADO, VAO DE 40M,ESPACAMENTO DAS TESOURAS DE 5M ATE 6,5M</v>
          </cell>
          <cell r="C250" t="str">
            <v>M2</v>
          </cell>
          <cell r="D250">
            <v>627.82000000000005</v>
          </cell>
        </row>
        <row r="251">
          <cell r="A251">
            <v>73867</v>
          </cell>
          <cell r="B251" t="str">
            <v>ESTRUTURA ESPACIAL</v>
          </cell>
          <cell r="C251">
            <v>0</v>
          </cell>
          <cell r="D251">
            <v>0</v>
          </cell>
        </row>
        <row r="252">
          <cell r="A252" t="str">
            <v>73867/001</v>
          </cell>
          <cell r="B252" t="str">
            <v>ESTRUTURA TIPO ESPACIAL EM ALUMINIO ANODIZADO, VAO DE 20M</v>
          </cell>
          <cell r="C252" t="str">
            <v>M2</v>
          </cell>
          <cell r="D252">
            <v>193.2</v>
          </cell>
        </row>
        <row r="253">
          <cell r="A253" t="str">
            <v>73867/002</v>
          </cell>
          <cell r="B253" t="str">
            <v>ESTRUTURA TIPO ESPACIAL EM ALUMINIO ANODIZADO, VAO DE 30M</v>
          </cell>
          <cell r="C253" t="str">
            <v>M2</v>
          </cell>
          <cell r="D253">
            <v>218.03</v>
          </cell>
        </row>
        <row r="254">
          <cell r="A254" t="str">
            <v>73867/003</v>
          </cell>
          <cell r="B254" t="str">
            <v>ESTRUTURA TIPO ESPACIAL EM ALUMINIO ANODIZADO, VAO DE 40M</v>
          </cell>
          <cell r="C254" t="str">
            <v>M2</v>
          </cell>
          <cell r="D254">
            <v>273.20999999999998</v>
          </cell>
        </row>
        <row r="255">
          <cell r="A255" t="str">
            <v>73867/004</v>
          </cell>
          <cell r="B255" t="str">
            <v>ESTRUTURA TIPO ESPACIAL EM ALUMINIO ANODIZADO, VAO DE 50M</v>
          </cell>
          <cell r="C255" t="str">
            <v>M2</v>
          </cell>
          <cell r="D255">
            <v>284.25</v>
          </cell>
        </row>
        <row r="256">
          <cell r="A256">
            <v>75220</v>
          </cell>
          <cell r="B256" t="str">
            <v>CUMEEIRA DE ALUMÍNIO, PERFIL ONDULADO</v>
          </cell>
          <cell r="C256" t="str">
            <v>M</v>
          </cell>
          <cell r="D256">
            <v>38.729999999999997</v>
          </cell>
        </row>
        <row r="257">
          <cell r="A257">
            <v>75381</v>
          </cell>
          <cell r="B257" t="str">
            <v>TELHA METÁLICA</v>
          </cell>
          <cell r="C257">
            <v>0</v>
          </cell>
          <cell r="D257">
            <v>0</v>
          </cell>
        </row>
        <row r="258">
          <cell r="A258" t="str">
            <v>75381/001</v>
          </cell>
          <cell r="B258" t="str">
            <v>COBERTURA COM TELHA CHAPA AÇO ZINCADO, ONDULADA, ESP=0,5MM</v>
          </cell>
          <cell r="C258" t="str">
            <v>M2</v>
          </cell>
          <cell r="D258">
            <v>29.57</v>
          </cell>
        </row>
        <row r="259">
          <cell r="A259">
            <v>77</v>
          </cell>
          <cell r="B259" t="str">
            <v>MADEIRAMENTO/TELHAMENTO C/ TELHAS CERAMICAS</v>
          </cell>
          <cell r="C259">
            <v>0</v>
          </cell>
          <cell r="D259">
            <v>0</v>
          </cell>
        </row>
        <row r="260">
          <cell r="A260">
            <v>72076</v>
          </cell>
          <cell r="B260" t="str">
            <v>ESTRUTURA DE MADEIRA 2A SERRADA NAO APARELHADA, PARA TELHAS CERAMICAS</v>
          </cell>
          <cell r="C260" t="str">
            <v>M2</v>
          </cell>
          <cell r="D260">
            <v>40.33</v>
          </cell>
        </row>
        <row r="261">
          <cell r="A261">
            <v>72077</v>
          </cell>
          <cell r="B261" t="str">
            <v>ESTRUTURA DE MADEIRA DE LEI 1A SERRADA NAO APARELHADA, PARA TELHAS CERAMICAS, VAOS ATE 7M</v>
          </cell>
          <cell r="C261" t="str">
            <v>M2</v>
          </cell>
          <cell r="D261">
            <v>57.57</v>
          </cell>
        </row>
        <row r="262">
          <cell r="A262">
            <v>72078</v>
          </cell>
          <cell r="B262" t="str">
            <v>ESTRUTURA DE MADEIRA DE LEI 1A SERRADA NAO APARELHADA, PARA TELHAS CERAMICAS, VAOS 7M ATE 10 M</v>
          </cell>
          <cell r="C262" t="str">
            <v>M2</v>
          </cell>
          <cell r="D262">
            <v>67.040000000000006</v>
          </cell>
        </row>
        <row r="263">
          <cell r="A263">
            <v>72079</v>
          </cell>
          <cell r="B263" t="str">
            <v>ESTRUTURA DE MADEIRA DE LEI 1A SERRADA NAO APARELHADA, PARA TELHAS CERAMICAS, VAOS 10M ATE 13M</v>
          </cell>
          <cell r="C263" t="str">
            <v>M2</v>
          </cell>
          <cell r="D263">
            <v>71.98</v>
          </cell>
        </row>
        <row r="264">
          <cell r="A264">
            <v>72080</v>
          </cell>
          <cell r="B264" t="str">
            <v>ESTRUTURA DE MADEIRA DE LEI 1A SERRADA NAO APARELHADA, PARA TELHAS CERAMICAS, VAOS 13M ATE 18M</v>
          </cell>
          <cell r="C264" t="str">
            <v>M2</v>
          </cell>
          <cell r="D264">
            <v>82.98</v>
          </cell>
        </row>
        <row r="265">
          <cell r="A265">
            <v>76455</v>
          </cell>
          <cell r="B265" t="str">
            <v>CONSERVACAO COBERTURAS PREDIAIS - PAR</v>
          </cell>
          <cell r="C265">
            <v>0</v>
          </cell>
          <cell r="D265">
            <v>0</v>
          </cell>
        </row>
        <row r="266">
          <cell r="A266" t="str">
            <v>76455/001</v>
          </cell>
          <cell r="B266" t="str">
            <v>CONSERVACAO COBERTURA PREDIAL/PAR, DE TELHAS FRANCESAS</v>
          </cell>
          <cell r="C266" t="str">
            <v>M2</v>
          </cell>
          <cell r="D266">
            <v>20.96</v>
          </cell>
        </row>
        <row r="267">
          <cell r="A267" t="str">
            <v>76455/002</v>
          </cell>
          <cell r="B267" t="str">
            <v>CONSERVACAO COBERTURA PREDIAL/PAR, DE TELHAS COLONIAIS</v>
          </cell>
          <cell r="C267" t="str">
            <v>M2</v>
          </cell>
          <cell r="D267">
            <v>23.97</v>
          </cell>
        </row>
        <row r="268">
          <cell r="A268" t="str">
            <v>76455/003</v>
          </cell>
          <cell r="B268" t="str">
            <v>CONSERVACAO COBERTURA PREDIAL/PAR, DE TELHAS ROMANAS</v>
          </cell>
          <cell r="C268" t="str">
            <v>M2</v>
          </cell>
          <cell r="D268">
            <v>22.73</v>
          </cell>
        </row>
        <row r="269">
          <cell r="A269">
            <v>78</v>
          </cell>
          <cell r="B269" t="str">
            <v>MADEIRAMENTO/TELHAMENTO C/ TELHAS FIBROCIMENTO</v>
          </cell>
          <cell r="C269">
            <v>0</v>
          </cell>
          <cell r="D269">
            <v>0</v>
          </cell>
        </row>
        <row r="270">
          <cell r="A270">
            <v>72081</v>
          </cell>
          <cell r="B270" t="str">
            <v>ESTRUTURA DE MADEIRA DE LEI 1A SERRADA NAO APARELHADA, PARA TELHAS ONDULADAS, VAOS ATE 7M</v>
          </cell>
          <cell r="C270" t="str">
            <v>M2</v>
          </cell>
          <cell r="D270">
            <v>39.020000000000003</v>
          </cell>
        </row>
        <row r="271">
          <cell r="A271">
            <v>72082</v>
          </cell>
          <cell r="B271" t="str">
            <v>ESTRUTURA DE MADEIRA DE LEI 1A SERRADA NAO APARELHADA, PARA TELHAS ONDULADAS, VAOS DE 7M ATE 10M</v>
          </cell>
          <cell r="C271" t="str">
            <v>M2</v>
          </cell>
          <cell r="D271">
            <v>42.81</v>
          </cell>
        </row>
        <row r="272">
          <cell r="A272">
            <v>72083</v>
          </cell>
          <cell r="B272" t="str">
            <v>ESTRUTURA DE MADEIRA DE LEI 1A SERRADA NAO APARELHADA, PARA TELHAS ONDULADAS, VAOS DE 10M ATE 13M</v>
          </cell>
          <cell r="C272" t="str">
            <v>M2</v>
          </cell>
          <cell r="D272">
            <v>50.61</v>
          </cell>
        </row>
        <row r="273">
          <cell r="A273">
            <v>72084</v>
          </cell>
          <cell r="B273" t="str">
            <v>ESTRUTURA DE MADEIRA DE LEI 1A SERRADA NAO APARELHADA, PARA TELHAS ONDULADAS, VAOS DE 13M ATE 18M</v>
          </cell>
          <cell r="C273" t="str">
            <v>M2</v>
          </cell>
          <cell r="D273">
            <v>60.25</v>
          </cell>
        </row>
        <row r="274">
          <cell r="A274">
            <v>79</v>
          </cell>
          <cell r="B274" t="str">
            <v>CUMEEIRA CERAMICA</v>
          </cell>
          <cell r="C274">
            <v>0</v>
          </cell>
          <cell r="D274">
            <v>0</v>
          </cell>
        </row>
        <row r="275">
          <cell r="A275">
            <v>6058</v>
          </cell>
          <cell r="B275" t="str">
            <v>CUMEEIRA COM TELHA CERAMICA EMBOCADA COM ARGAMASSA TRACO 1:2:8 (CIMENTO, CAL HIDRATADA E AREIA)</v>
          </cell>
          <cell r="C275" t="str">
            <v>M</v>
          </cell>
          <cell r="D275">
            <v>12.73</v>
          </cell>
        </row>
        <row r="276">
          <cell r="A276">
            <v>73930</v>
          </cell>
          <cell r="B276" t="str">
            <v>ARREMATE TELHA CERAMICA EMBOCADA C/ARGAMASSA CIMENTO/AREIA/SAIBRO 1:2:3</v>
          </cell>
          <cell r="C276">
            <v>0</v>
          </cell>
          <cell r="D276">
            <v>0</v>
          </cell>
        </row>
        <row r="277">
          <cell r="A277" t="str">
            <v>73930/001</v>
          </cell>
          <cell r="B277" t="str">
            <v>CORDAO DE ARREMATE COM TELHA CERAMICA TIPO CANAL EMBOCADA COM ARGAMASSA TRACO 1:3 (CIMENTO E AREIA)</v>
          </cell>
          <cell r="C277" t="str">
            <v>M</v>
          </cell>
          <cell r="D277">
            <v>10.029999999999999</v>
          </cell>
        </row>
        <row r="278">
          <cell r="A278">
            <v>80</v>
          </cell>
          <cell r="B278" t="str">
            <v>CUMEEIRA DE FIBROCIMENTO</v>
          </cell>
          <cell r="C278">
            <v>0</v>
          </cell>
          <cell r="D278">
            <v>0</v>
          </cell>
        </row>
        <row r="279">
          <cell r="A279">
            <v>73744</v>
          </cell>
          <cell r="B279" t="str">
            <v>CUMIEIRA DE FIBROCIMENTO</v>
          </cell>
          <cell r="C279">
            <v>0</v>
          </cell>
          <cell r="D279">
            <v>0</v>
          </cell>
        </row>
        <row r="280">
          <cell r="A280" t="str">
            <v>73744/001</v>
          </cell>
          <cell r="B280" t="str">
            <v>CUMEEIRA PARA TELHA DE FIBROCIMENTO ESTRUTURAL, INCLUSO ACESSORIOS PARA FIXACAO E VEDACAO</v>
          </cell>
          <cell r="C280" t="str">
            <v>M</v>
          </cell>
          <cell r="D280">
            <v>79</v>
          </cell>
        </row>
        <row r="281">
          <cell r="A281">
            <v>74045</v>
          </cell>
          <cell r="B281" t="str">
            <v>CUMEEIRA FIBROCIMENTO</v>
          </cell>
          <cell r="C281">
            <v>0</v>
          </cell>
          <cell r="D281">
            <v>0</v>
          </cell>
        </row>
        <row r="282">
          <cell r="A282" t="str">
            <v>74045/001</v>
          </cell>
          <cell r="B282" t="str">
            <v>CUMEEIRA UNIVERSAL PARA TELHA DE FIBROCIMENTO ONDULADA ESPESSURA 6 MM,INCLUSO JUNTAS DE VEDACAO E ACESSORIOS DE FIXACAO</v>
          </cell>
          <cell r="C282" t="str">
            <v>M</v>
          </cell>
          <cell r="D282">
            <v>47.16</v>
          </cell>
        </row>
        <row r="283">
          <cell r="A283" t="str">
            <v>74045/002</v>
          </cell>
          <cell r="B283" t="str">
            <v>CUMEEIRA TIPO SHED PARA TELHA DE FIBROCIMENTO ONDULADA, INCLUSO JUNTASDE VEDACAO E ACESSORIOS DE FIXACAO</v>
          </cell>
          <cell r="C283" t="str">
            <v>M</v>
          </cell>
          <cell r="D283">
            <v>39.07</v>
          </cell>
        </row>
        <row r="284">
          <cell r="A284">
            <v>84</v>
          </cell>
          <cell r="B284" t="str">
            <v>CALHA METALICA</v>
          </cell>
          <cell r="C284">
            <v>0</v>
          </cell>
          <cell r="D284">
            <v>0</v>
          </cell>
        </row>
        <row r="285">
          <cell r="A285">
            <v>72104</v>
          </cell>
          <cell r="B285" t="str">
            <v>CALHA EM CHAPA DE ACO GALVANIZADO N.24, DESENVOLVIMENTO 33CM</v>
          </cell>
          <cell r="C285" t="str">
            <v>M</v>
          </cell>
          <cell r="D285">
            <v>23.37</v>
          </cell>
        </row>
        <row r="286">
          <cell r="A286">
            <v>72105</v>
          </cell>
          <cell r="B286" t="str">
            <v>CALHA EM CHAPA DE ACO GALVANIZADO N.24, DESENVOLVIMENTO 50CM</v>
          </cell>
          <cell r="C286" t="str">
            <v>M</v>
          </cell>
          <cell r="D286">
            <v>34.96</v>
          </cell>
        </row>
        <row r="287">
          <cell r="A287">
            <v>74158</v>
          </cell>
          <cell r="B287" t="str">
            <v>CONSERVACAO DE CALHAS - PAR</v>
          </cell>
          <cell r="C287">
            <v>0</v>
          </cell>
          <cell r="D287">
            <v>0</v>
          </cell>
        </row>
        <row r="288">
          <cell r="A288" t="str">
            <v>74158/001</v>
          </cell>
          <cell r="B288" t="str">
            <v>CONSERVACAO DE CALHAS METALICAS</v>
          </cell>
          <cell r="C288" t="str">
            <v>M</v>
          </cell>
          <cell r="D288">
            <v>7.41</v>
          </cell>
        </row>
        <row r="289">
          <cell r="A289">
            <v>86</v>
          </cell>
          <cell r="B289" t="str">
            <v>RUFO METALICO</v>
          </cell>
          <cell r="C289">
            <v>0</v>
          </cell>
          <cell r="D289">
            <v>0</v>
          </cell>
        </row>
        <row r="290">
          <cell r="A290">
            <v>72106</v>
          </cell>
          <cell r="B290" t="str">
            <v>RUFO EM CHAPA DE ACO GALVANIZADO N.24, DESENVOLVIMENTO 16CM</v>
          </cell>
          <cell r="C290" t="str">
            <v>M</v>
          </cell>
          <cell r="D290">
            <v>14.6</v>
          </cell>
        </row>
        <row r="291">
          <cell r="A291">
            <v>72107</v>
          </cell>
          <cell r="B291" t="str">
            <v>RUFO EM CHAPA DE ACO GALVANIZADO N.24, DESENVOLVIMENTO 25CM</v>
          </cell>
          <cell r="C291" t="str">
            <v>M</v>
          </cell>
          <cell r="D291">
            <v>17.75</v>
          </cell>
        </row>
        <row r="292">
          <cell r="A292">
            <v>72108</v>
          </cell>
          <cell r="B292" t="str">
            <v>RUFO EM CHAPA DE ACO GALVANIZADO N.24, DESENVOLVIMENTO 33CM</v>
          </cell>
          <cell r="C292" t="str">
            <v>M</v>
          </cell>
          <cell r="D292">
            <v>28.43</v>
          </cell>
        </row>
        <row r="293">
          <cell r="A293">
            <v>72109</v>
          </cell>
          <cell r="B293" t="str">
            <v>RUFO EM CHAPA DE ACO GALVANIZADO N.24, DESENVOLVIMENTO 50CM</v>
          </cell>
          <cell r="C293" t="str">
            <v>M</v>
          </cell>
          <cell r="D293">
            <v>28.91</v>
          </cell>
        </row>
        <row r="294">
          <cell r="A294">
            <v>87</v>
          </cell>
          <cell r="B294" t="str">
            <v>RUFO/ESPIGAO/RINCAO DIVERSOS</v>
          </cell>
          <cell r="C294">
            <v>0</v>
          </cell>
          <cell r="D294">
            <v>0</v>
          </cell>
        </row>
        <row r="295">
          <cell r="A295">
            <v>73868</v>
          </cell>
          <cell r="B295" t="str">
            <v>RUFOS PARA COBERTURAS EM TELHAS FIBROCIMENTO</v>
          </cell>
          <cell r="C295">
            <v>0</v>
          </cell>
          <cell r="D295">
            <v>0</v>
          </cell>
        </row>
        <row r="296">
          <cell r="A296" t="str">
            <v>73868/001</v>
          </cell>
          <cell r="B296" t="str">
            <v>RUFO EM FIBROCIMENTO, INCLUSO ACESSORIOS DE FIXACAO E VEDACAO</v>
          </cell>
          <cell r="C296" t="str">
            <v>M</v>
          </cell>
          <cell r="D296">
            <v>28.32</v>
          </cell>
        </row>
        <row r="297">
          <cell r="A297">
            <v>88</v>
          </cell>
          <cell r="B297" t="str">
            <v>RUFO EM CONCRETO</v>
          </cell>
          <cell r="C297">
            <v>0</v>
          </cell>
          <cell r="D297">
            <v>0</v>
          </cell>
        </row>
        <row r="298">
          <cell r="A298">
            <v>68058</v>
          </cell>
          <cell r="B298" t="str">
            <v>RUFO EM CONCRETO ARMADO, LARGURA 40CM E ESPESSURA 7CM</v>
          </cell>
          <cell r="C298" t="str">
            <v>M</v>
          </cell>
          <cell r="D298">
            <v>41.47</v>
          </cell>
        </row>
        <row r="299">
          <cell r="A299">
            <v>74098</v>
          </cell>
          <cell r="B299" t="str">
            <v>ALGEROZ EM CONCRETO ARMADO (RUFO DE CONCRETO)</v>
          </cell>
          <cell r="C299">
            <v>0</v>
          </cell>
          <cell r="D299">
            <v>0</v>
          </cell>
        </row>
        <row r="300">
          <cell r="A300" t="str">
            <v>74098/001</v>
          </cell>
          <cell r="B300" t="str">
            <v>RUFO EM CONCRETO ARMADO, LARGURA 40CM, ESPESSURA 3CM</v>
          </cell>
          <cell r="C300" t="str">
            <v>M</v>
          </cell>
          <cell r="D300">
            <v>18.72</v>
          </cell>
        </row>
        <row r="301">
          <cell r="A301">
            <v>252</v>
          </cell>
          <cell r="B301" t="str">
            <v>TELHAMENTO COM TELHA DE FIBRA DE VIDRO</v>
          </cell>
          <cell r="C301">
            <v>0</v>
          </cell>
          <cell r="D301">
            <v>0</v>
          </cell>
        </row>
        <row r="302">
          <cell r="A302">
            <v>41619</v>
          </cell>
          <cell r="B302" t="str">
            <v>COBERTURA COM TELHA DE FIBRA DE VIDRO ONDULADA COLORIDA, ESPESSURA 6MM, INCLUSO ACESSORIOS DE FIXACAO</v>
          </cell>
          <cell r="C302" t="str">
            <v>M2</v>
          </cell>
          <cell r="D302">
            <v>29.22</v>
          </cell>
        </row>
        <row r="303">
          <cell r="A303">
            <v>291</v>
          </cell>
          <cell r="B303" t="str">
            <v>ESTRUTURA METALICA</v>
          </cell>
          <cell r="C303">
            <v>0</v>
          </cell>
          <cell r="D303">
            <v>0</v>
          </cell>
        </row>
        <row r="304">
          <cell r="A304">
            <v>72110</v>
          </cell>
          <cell r="B304" t="str">
            <v>ESTRUTURA METALICA EM TESOURAS, VAO 12M</v>
          </cell>
          <cell r="C304" t="str">
            <v>M2</v>
          </cell>
          <cell r="D304">
            <v>50.42</v>
          </cell>
        </row>
        <row r="305">
          <cell r="A305">
            <v>72111</v>
          </cell>
          <cell r="B305" t="str">
            <v>ESTRUTURA METALICA EM TESOURAS, VAO 15M</v>
          </cell>
          <cell r="C305" t="str">
            <v>M2</v>
          </cell>
          <cell r="D305">
            <v>55.09</v>
          </cell>
        </row>
        <row r="306">
          <cell r="A306">
            <v>72112</v>
          </cell>
          <cell r="B306" t="str">
            <v>ESTRUTURA METALICA EM TESOURAS, VAO 20M</v>
          </cell>
          <cell r="C306" t="str">
            <v>M2</v>
          </cell>
          <cell r="D306">
            <v>59.75</v>
          </cell>
        </row>
        <row r="307">
          <cell r="A307">
            <v>72113</v>
          </cell>
          <cell r="B307" t="str">
            <v>ESTRUTURA METALICA EM TESOURAS, VAO 25M</v>
          </cell>
          <cell r="C307" t="str">
            <v>M2</v>
          </cell>
          <cell r="D307">
            <v>67.22</v>
          </cell>
        </row>
        <row r="308">
          <cell r="A308">
            <v>72114</v>
          </cell>
          <cell r="B308" t="str">
            <v>ESTRUTURA METALICA EM TESOURAS, VAO 30M</v>
          </cell>
          <cell r="C308" t="str">
            <v>M2</v>
          </cell>
          <cell r="D308">
            <v>74.69</v>
          </cell>
        </row>
        <row r="309">
          <cell r="A309">
            <v>73970</v>
          </cell>
          <cell r="B309" t="str">
            <v>ESTRUTURAS METALICAS DIVERSAS</v>
          </cell>
          <cell r="C309">
            <v>0</v>
          </cell>
          <cell r="D309">
            <v>0</v>
          </cell>
        </row>
        <row r="310">
          <cell r="A310" t="str">
            <v>73970/001</v>
          </cell>
          <cell r="B310" t="str">
            <v>ESTRUTURA METALICA EM ACO ESTRUTURAL PERFIL ”I” 12’’ X 5 1/4’’</v>
          </cell>
          <cell r="C310" t="str">
            <v>KG</v>
          </cell>
          <cell r="D310">
            <v>7.03</v>
          </cell>
        </row>
        <row r="311">
          <cell r="A311" t="str">
            <v>73970/002</v>
          </cell>
          <cell r="B311" t="str">
            <v>ESTRUTURA METALICA EM ACO ESTRUTURAL PERFIL ”I” 6’’ X 3 3/8’’</v>
          </cell>
          <cell r="C311" t="str">
            <v>KG</v>
          </cell>
          <cell r="D311">
            <v>4.8099999999999996</v>
          </cell>
        </row>
        <row r="312">
          <cell r="A312" t="str">
            <v>DROP</v>
          </cell>
          <cell r="B312" t="str">
            <v>DRENAGEM/OBRAS DE CONTENCAO/POCOS DE VISITA E CAIXAS</v>
          </cell>
          <cell r="C312">
            <v>0</v>
          </cell>
          <cell r="D312">
            <v>0</v>
          </cell>
        </row>
        <row r="313">
          <cell r="A313">
            <v>26</v>
          </cell>
          <cell r="B313" t="str">
            <v>ESGOTAMENTO COM BOMBA</v>
          </cell>
          <cell r="C313">
            <v>0</v>
          </cell>
          <cell r="D313">
            <v>0</v>
          </cell>
        </row>
        <row r="314">
          <cell r="A314">
            <v>73891</v>
          </cell>
          <cell r="B314" t="str">
            <v>ESGOTAMENTO COM BOMBAS</v>
          </cell>
          <cell r="C314">
            <v>0</v>
          </cell>
          <cell r="D314">
            <v>0</v>
          </cell>
        </row>
        <row r="315">
          <cell r="A315" t="str">
            <v>73891/001</v>
          </cell>
          <cell r="B315" t="str">
            <v>ESGOTAMENTO COM MOTO-BOMBA AUTOESCOVANTE</v>
          </cell>
          <cell r="C315" t="str">
            <v>H</v>
          </cell>
          <cell r="D315">
            <v>4.53</v>
          </cell>
        </row>
        <row r="316">
          <cell r="A316">
            <v>27</v>
          </cell>
          <cell r="B316" t="str">
            <v>REBAIXAMENTO DO LENCOL FREATICO</v>
          </cell>
          <cell r="C316">
            <v>0</v>
          </cell>
          <cell r="D316">
            <v>0</v>
          </cell>
        </row>
        <row r="317">
          <cell r="A317">
            <v>73882</v>
          </cell>
          <cell r="B317" t="str">
            <v>MEIA CANA DE CONCRETO</v>
          </cell>
          <cell r="C317">
            <v>0</v>
          </cell>
          <cell r="D317">
            <v>0</v>
          </cell>
        </row>
        <row r="318">
          <cell r="A318" t="str">
            <v>73882/001</v>
          </cell>
          <cell r="B318" t="str">
            <v>CALHA EM CONCRETO SIMPLES, EM MEIA CANA, DIAMETRO 200 MM</v>
          </cell>
          <cell r="C318" t="str">
            <v>M</v>
          </cell>
          <cell r="D318">
            <v>14.3</v>
          </cell>
        </row>
        <row r="319">
          <cell r="A319" t="str">
            <v>73882/002</v>
          </cell>
          <cell r="B319" t="str">
            <v>MEIA CANA DE CONCRETO, DIAMETRO 300 MM</v>
          </cell>
          <cell r="C319" t="str">
            <v>M</v>
          </cell>
          <cell r="D319">
            <v>17.84</v>
          </cell>
        </row>
        <row r="320">
          <cell r="A320" t="str">
            <v>73882/003</v>
          </cell>
          <cell r="B320" t="str">
            <v>MEIA CANA DE CONCRETO, DIAMETRO 400 MM</v>
          </cell>
          <cell r="C320" t="str">
            <v>M</v>
          </cell>
          <cell r="D320">
            <v>22.98</v>
          </cell>
        </row>
        <row r="321">
          <cell r="A321" t="str">
            <v>73882/004</v>
          </cell>
          <cell r="B321" t="str">
            <v>MEIA CANA DE CONCRETO, DIAMETRO 500 MM</v>
          </cell>
          <cell r="C321" t="str">
            <v>M</v>
          </cell>
          <cell r="D321">
            <v>35.57</v>
          </cell>
        </row>
        <row r="322">
          <cell r="A322" t="str">
            <v>73882/005</v>
          </cell>
          <cell r="B322" t="str">
            <v>MEIA CANA DE CONCRETO, DIAMETRO 600 MM</v>
          </cell>
          <cell r="C322" t="str">
            <v>M</v>
          </cell>
          <cell r="D322">
            <v>44.44</v>
          </cell>
        </row>
        <row r="323">
          <cell r="A323">
            <v>73893</v>
          </cell>
          <cell r="B323" t="str">
            <v>REBAIXAMENTO DE LENCOL FREATICO C/POCOS</v>
          </cell>
          <cell r="C323">
            <v>0</v>
          </cell>
          <cell r="D323">
            <v>0</v>
          </cell>
        </row>
        <row r="324">
          <cell r="A324" t="str">
            <v>73893/001</v>
          </cell>
          <cell r="B324" t="str">
            <v>REBAIXAMENTO DE LENCOL FREATICO COM TUBO DE CONCRETO CA-1 DN 800</v>
          </cell>
          <cell r="C324" t="str">
            <v>M</v>
          </cell>
          <cell r="D324">
            <v>86.88</v>
          </cell>
        </row>
        <row r="325">
          <cell r="A325">
            <v>28</v>
          </cell>
          <cell r="B325" t="str">
            <v>DRENOS</v>
          </cell>
          <cell r="C325">
            <v>0</v>
          </cell>
          <cell r="D325">
            <v>0</v>
          </cell>
        </row>
        <row r="326">
          <cell r="A326">
            <v>73816</v>
          </cell>
          <cell r="B326" t="str">
            <v>DRENAGEM SUBTERRANEA</v>
          </cell>
          <cell r="C326">
            <v>0</v>
          </cell>
          <cell r="D326">
            <v>0</v>
          </cell>
        </row>
        <row r="327">
          <cell r="A327" t="str">
            <v>73816/001</v>
          </cell>
          <cell r="B327" t="str">
            <v>EXECUÇÃO DE DRENO COM TUBOS DE PVC CORRUGADO FLEXÍVEL PERFURADO - DN 100</v>
          </cell>
          <cell r="C327" t="str">
            <v>M</v>
          </cell>
          <cell r="D327">
            <v>20.89</v>
          </cell>
        </row>
        <row r="328">
          <cell r="A328" t="str">
            <v>73816/002</v>
          </cell>
          <cell r="B328" t="str">
            <v>DRENO VERTICAL COM PEDRISCO</v>
          </cell>
          <cell r="C328" t="str">
            <v>M</v>
          </cell>
          <cell r="D328">
            <v>11.91</v>
          </cell>
        </row>
        <row r="329">
          <cell r="A329">
            <v>73881</v>
          </cell>
          <cell r="B329" t="str">
            <v>DRENO COM MANTA GEOTEXTIL</v>
          </cell>
          <cell r="C329">
            <v>0</v>
          </cell>
          <cell r="D329">
            <v>0</v>
          </cell>
        </row>
        <row r="330">
          <cell r="A330" t="str">
            <v>73881/001</v>
          </cell>
          <cell r="B330" t="str">
            <v>DRENO COM MANTA GEOTEXTIL 200 G/M2</v>
          </cell>
          <cell r="C330" t="str">
            <v>M2</v>
          </cell>
          <cell r="D330">
            <v>5.79</v>
          </cell>
        </row>
        <row r="331">
          <cell r="A331" t="str">
            <v>73881/002</v>
          </cell>
          <cell r="B331" t="str">
            <v>DRENO COM MANTA GEOTEXTIL 300 G/M2</v>
          </cell>
          <cell r="C331" t="str">
            <v>M2</v>
          </cell>
          <cell r="D331">
            <v>8.76</v>
          </cell>
        </row>
        <row r="332">
          <cell r="A332" t="str">
            <v>73881/003</v>
          </cell>
          <cell r="B332" t="str">
            <v>DRENO COM MANTA GEOTEXTIL 400 G/M2</v>
          </cell>
          <cell r="C332" t="str">
            <v>M2</v>
          </cell>
          <cell r="D332">
            <v>10.69</v>
          </cell>
        </row>
        <row r="333">
          <cell r="A333">
            <v>73883</v>
          </cell>
          <cell r="B333" t="str">
            <v>DRENO FRANCES C/MATERIAL FILTRANTE</v>
          </cell>
          <cell r="C333">
            <v>0</v>
          </cell>
          <cell r="D333">
            <v>0</v>
          </cell>
        </row>
        <row r="334">
          <cell r="A334" t="str">
            <v>73883/001</v>
          </cell>
          <cell r="B334" t="str">
            <v>DRENO FRANCES COM AREIA</v>
          </cell>
          <cell r="C334" t="str">
            <v>M3</v>
          </cell>
          <cell r="D334">
            <v>62.25</v>
          </cell>
        </row>
        <row r="335">
          <cell r="A335" t="str">
            <v>73883/002</v>
          </cell>
          <cell r="B335" t="str">
            <v>DRENO FRANCES COM BRITA</v>
          </cell>
          <cell r="C335" t="str">
            <v>M3</v>
          </cell>
          <cell r="D335">
            <v>129.86000000000001</v>
          </cell>
        </row>
        <row r="336">
          <cell r="A336" t="str">
            <v>73883/003</v>
          </cell>
          <cell r="B336" t="str">
            <v>DRENO FRANCES COM CASCALHO</v>
          </cell>
          <cell r="C336" t="str">
            <v>M3</v>
          </cell>
          <cell r="D336">
            <v>49.33</v>
          </cell>
        </row>
        <row r="337">
          <cell r="A337">
            <v>73902</v>
          </cell>
          <cell r="B337" t="str">
            <v>CAMADA DRENANTE COM BRITA</v>
          </cell>
          <cell r="C337">
            <v>0</v>
          </cell>
          <cell r="D337">
            <v>0</v>
          </cell>
        </row>
        <row r="338">
          <cell r="A338" t="str">
            <v>73902/001</v>
          </cell>
          <cell r="B338" t="str">
            <v>CAMADA DRENANTE COM BRITA NUM 3</v>
          </cell>
          <cell r="C338" t="str">
            <v>M3</v>
          </cell>
          <cell r="D338">
            <v>117.17</v>
          </cell>
        </row>
        <row r="339">
          <cell r="A339">
            <v>73968</v>
          </cell>
          <cell r="B339" t="str">
            <v>COLOCACAO DE MANTA - MMA</v>
          </cell>
          <cell r="C339">
            <v>0</v>
          </cell>
          <cell r="D339">
            <v>0</v>
          </cell>
        </row>
        <row r="340">
          <cell r="A340" t="str">
            <v>73968/001</v>
          </cell>
          <cell r="B340" t="str">
            <v>COLOCACAO MANTA IMPERMEABILIZANTE</v>
          </cell>
          <cell r="C340" t="str">
            <v>M2</v>
          </cell>
          <cell r="D340">
            <v>30.88</v>
          </cell>
        </row>
        <row r="341">
          <cell r="A341">
            <v>73969</v>
          </cell>
          <cell r="B341" t="str">
            <v>DRENOS DE CHORUME EM TUBOS DRENANTES - MMA</v>
          </cell>
          <cell r="C341">
            <v>0</v>
          </cell>
          <cell r="D341">
            <v>0</v>
          </cell>
        </row>
        <row r="342">
          <cell r="A342" t="str">
            <v>73969/001</v>
          </cell>
          <cell r="B342" t="str">
            <v>DRENOS DE CHORUME EM TUBOS DRENANTES DE CONCRETO, DIAM=200MM,ENVOLTOS EM BRITA E GEOTEXTIL</v>
          </cell>
          <cell r="C342" t="str">
            <v>M</v>
          </cell>
          <cell r="D342">
            <v>53.74</v>
          </cell>
        </row>
        <row r="343">
          <cell r="A343">
            <v>74017</v>
          </cell>
          <cell r="B343" t="str">
            <v>EXECUCAO DE DRENOS DE CHORUME EM TUBOS DRENANTES</v>
          </cell>
          <cell r="C343">
            <v>0</v>
          </cell>
          <cell r="D343">
            <v>0</v>
          </cell>
        </row>
        <row r="344">
          <cell r="A344" t="str">
            <v>74017/001</v>
          </cell>
          <cell r="B344" t="str">
            <v>DRENOS DE CHORUME EM TUBOS DRENANTES, PVC, DIAM=100 MM, ENVOLTOSEM BRITA E GEOTEXTIL</v>
          </cell>
          <cell r="C344" t="str">
            <v>M</v>
          </cell>
          <cell r="D344">
            <v>38.44</v>
          </cell>
        </row>
        <row r="345">
          <cell r="A345" t="str">
            <v>74017/002</v>
          </cell>
          <cell r="B345" t="str">
            <v>DRENOS DE CHORUME EM TUBOS DRENANTES, PVC, DIAM=150 MM, ENVOLTOSEM BRITA E GEOTEXTIL</v>
          </cell>
          <cell r="C345" t="str">
            <v>M</v>
          </cell>
          <cell r="D345">
            <v>45.9</v>
          </cell>
        </row>
        <row r="346">
          <cell r="A346">
            <v>74167</v>
          </cell>
          <cell r="B346" t="str">
            <v>FORNECIMENTO/ASSENTAMENTO DE MANTA GEOTEXTIL BIDIM OP-60 EM DRENOS</v>
          </cell>
          <cell r="C346">
            <v>0</v>
          </cell>
          <cell r="D346">
            <v>0</v>
          </cell>
        </row>
        <row r="347">
          <cell r="A347" t="str">
            <v>74167/001</v>
          </cell>
          <cell r="B347" t="str">
            <v>FORNECIMENTO/ASSENTAMENTO DE MANTA GEOTEXTIL RT-31 (ANT OP-60) BIDIM</v>
          </cell>
          <cell r="C347" t="str">
            <v>M2</v>
          </cell>
          <cell r="D347">
            <v>17.64</v>
          </cell>
        </row>
        <row r="348">
          <cell r="A348">
            <v>75029</v>
          </cell>
          <cell r="B348" t="str">
            <v>TUBULAÇÃO EM PVC CORRUGADO RIGIDO PERFURADO P/ DRENAGEM</v>
          </cell>
          <cell r="C348">
            <v>0</v>
          </cell>
          <cell r="D348">
            <v>0</v>
          </cell>
        </row>
        <row r="349">
          <cell r="A349" t="str">
            <v>75029/001</v>
          </cell>
          <cell r="B349" t="str">
            <v>TUBO PVC CORRUGADO RIGIDO PERFURADO DN 150 PARA DRENAGEM - FORNECIMENTO E INSTALACAO</v>
          </cell>
          <cell r="C349" t="str">
            <v>M</v>
          </cell>
          <cell r="D349">
            <v>21.57</v>
          </cell>
        </row>
        <row r="350">
          <cell r="A350">
            <v>29</v>
          </cell>
          <cell r="B350" t="str">
            <v>ENROCAMENTOS</v>
          </cell>
          <cell r="C350">
            <v>0</v>
          </cell>
          <cell r="D350">
            <v>0</v>
          </cell>
        </row>
        <row r="351">
          <cell r="A351">
            <v>6454</v>
          </cell>
          <cell r="B351" t="str">
            <v>FORNECIMENTO E LANCAMENTO DE PEDRA DE MAO</v>
          </cell>
          <cell r="C351" t="str">
            <v>M3</v>
          </cell>
          <cell r="D351">
            <v>131.16999999999999</v>
          </cell>
        </row>
        <row r="352">
          <cell r="A352">
            <v>73611</v>
          </cell>
          <cell r="B352" t="str">
            <v>ENROCAMENTO COM PEDRA ARGAMASSADA TRAÇO 1:4 COM PEDRA DE MÃO</v>
          </cell>
          <cell r="C352" t="str">
            <v>M3</v>
          </cell>
          <cell r="D352">
            <v>254.33</v>
          </cell>
        </row>
        <row r="353">
          <cell r="A353">
            <v>73670</v>
          </cell>
          <cell r="B353" t="str">
            <v>MACIÇO DE ENROCAMENTO COM TOPOGRAFIA, INCLUSIVE TOPOGRAFO</v>
          </cell>
          <cell r="C353" t="str">
            <v>M3</v>
          </cell>
          <cell r="D353">
            <v>137.77000000000001</v>
          </cell>
        </row>
        <row r="354">
          <cell r="A354">
            <v>73697</v>
          </cell>
          <cell r="B354" t="str">
            <v>ENROCAMENTO MANUAL, SEM ARRUMACAO DO MATERIAL</v>
          </cell>
          <cell r="C354" t="str">
            <v>M3</v>
          </cell>
          <cell r="D354">
            <v>133.24</v>
          </cell>
        </row>
        <row r="355">
          <cell r="A355">
            <v>73698</v>
          </cell>
          <cell r="B355" t="str">
            <v>ENROCAMENTO MANUAL, COM ARRUMACAO DO MATERIAL</v>
          </cell>
          <cell r="C355" t="str">
            <v>M3</v>
          </cell>
          <cell r="D355">
            <v>157.88999999999999</v>
          </cell>
        </row>
        <row r="356">
          <cell r="A356">
            <v>30</v>
          </cell>
          <cell r="B356" t="str">
            <v>ENSECADEIRAS</v>
          </cell>
          <cell r="C356">
            <v>0</v>
          </cell>
          <cell r="D356">
            <v>0</v>
          </cell>
        </row>
        <row r="357">
          <cell r="A357">
            <v>73890</v>
          </cell>
          <cell r="B357" t="str">
            <v>ENSECADEIRA DE MADEIRA</v>
          </cell>
          <cell r="C357">
            <v>0</v>
          </cell>
          <cell r="D357">
            <v>0</v>
          </cell>
        </row>
        <row r="358">
          <cell r="A358" t="str">
            <v>73890/001</v>
          </cell>
          <cell r="B358" t="str">
            <v>ENSECADEIRA DE MADEIRA COM PAREDE SIMPLES</v>
          </cell>
          <cell r="C358" t="str">
            <v>M2</v>
          </cell>
          <cell r="D358">
            <v>68.37</v>
          </cell>
        </row>
        <row r="359">
          <cell r="A359" t="str">
            <v>73890/002</v>
          </cell>
          <cell r="B359" t="str">
            <v>ENSECADEIRA DE MADEIRA COM PAREDE DUPLA</v>
          </cell>
          <cell r="C359" t="str">
            <v>M2</v>
          </cell>
          <cell r="D359">
            <v>173.18</v>
          </cell>
        </row>
        <row r="360">
          <cell r="A360">
            <v>31</v>
          </cell>
          <cell r="B360" t="str">
            <v>GABIOES</v>
          </cell>
          <cell r="C360">
            <v>0</v>
          </cell>
          <cell r="D360">
            <v>0</v>
          </cell>
        </row>
        <row r="361">
          <cell r="A361">
            <v>73666</v>
          </cell>
          <cell r="B361" t="str">
            <v>PROTECAO COM GABIOES DE PEDRA DE MÃO EM CAIXA DE MALHA HEXAGONAL 8CM X10CM</v>
          </cell>
          <cell r="C361" t="str">
            <v>M3</v>
          </cell>
          <cell r="D361">
            <v>417.89</v>
          </cell>
        </row>
        <row r="362">
          <cell r="A362">
            <v>73842</v>
          </cell>
          <cell r="B362" t="str">
            <v>GABIAO TIPO COLCHAO RENO</v>
          </cell>
          <cell r="C362">
            <v>0</v>
          </cell>
          <cell r="D362">
            <v>0</v>
          </cell>
        </row>
        <row r="363">
          <cell r="A363" t="str">
            <v>73842/001</v>
          </cell>
          <cell r="B363" t="str">
            <v>GABIAO TIPO COLCHAO RENO COM H = 0,17 M</v>
          </cell>
          <cell r="C363" t="str">
            <v>M2</v>
          </cell>
          <cell r="D363">
            <v>73.39</v>
          </cell>
        </row>
        <row r="364">
          <cell r="A364" t="str">
            <v>73842/002</v>
          </cell>
          <cell r="B364" t="str">
            <v>GABIAO TIPO COLCHAO RENO COM H = 0,23 M</v>
          </cell>
          <cell r="C364" t="str">
            <v>M2</v>
          </cell>
          <cell r="D364">
            <v>81.47</v>
          </cell>
        </row>
        <row r="365">
          <cell r="A365" t="str">
            <v>73842/003</v>
          </cell>
          <cell r="B365" t="str">
            <v>GABIAO TIPO COLCHAO RENO COM H = 0,30 M</v>
          </cell>
          <cell r="C365" t="str">
            <v>M2</v>
          </cell>
          <cell r="D365">
            <v>93.04</v>
          </cell>
        </row>
        <row r="366">
          <cell r="A366">
            <v>73889</v>
          </cell>
          <cell r="B366" t="str">
            <v>GABIAO TIPO CAIXA COM DIAFRAGMA</v>
          </cell>
          <cell r="C366">
            <v>0</v>
          </cell>
          <cell r="D366">
            <v>0</v>
          </cell>
        </row>
        <row r="367">
          <cell r="A367" t="str">
            <v>73889/001</v>
          </cell>
          <cell r="B367" t="str">
            <v>GABIAO TIPO CAIXA COM DIAFRAGMA GALVANIZADO</v>
          </cell>
          <cell r="C367" t="str">
            <v>M3</v>
          </cell>
          <cell r="D367">
            <v>242.55</v>
          </cell>
        </row>
        <row r="368">
          <cell r="A368" t="str">
            <v>73889/002</v>
          </cell>
          <cell r="B368" t="str">
            <v>GABIAO TIPO CAIXA COM DIAFRAGMA GALVANIZADO PLASTIFICADO</v>
          </cell>
          <cell r="C368" t="str">
            <v>M3</v>
          </cell>
          <cell r="D368">
            <v>242.55</v>
          </cell>
        </row>
        <row r="369">
          <cell r="A369">
            <v>32</v>
          </cell>
          <cell r="B369" t="str">
            <v>MUROS DE ARRIMO</v>
          </cell>
          <cell r="C369">
            <v>0</v>
          </cell>
          <cell r="D369">
            <v>0</v>
          </cell>
        </row>
        <row r="370">
          <cell r="A370">
            <v>73843</v>
          </cell>
          <cell r="B370" t="str">
            <v>MURO DE ARRIMO DE CONCRETO</v>
          </cell>
          <cell r="C370">
            <v>0</v>
          </cell>
          <cell r="D370">
            <v>0</v>
          </cell>
        </row>
        <row r="371">
          <cell r="A371" t="str">
            <v>73843/001</v>
          </cell>
          <cell r="B371" t="str">
            <v>MURO DE ARRIMO DE CONCRETO CICLOPICO COM 30% DE PEDRA DE MAO</v>
          </cell>
          <cell r="C371" t="str">
            <v>M3</v>
          </cell>
          <cell r="D371">
            <v>261.64999999999998</v>
          </cell>
        </row>
        <row r="372">
          <cell r="A372">
            <v>73844</v>
          </cell>
          <cell r="B372" t="str">
            <v>MURO DE ARRIMO DE ALVENARIA</v>
          </cell>
          <cell r="C372">
            <v>0</v>
          </cell>
          <cell r="D372">
            <v>0</v>
          </cell>
        </row>
        <row r="373">
          <cell r="A373" t="str">
            <v>73844/001</v>
          </cell>
          <cell r="B373" t="str">
            <v>MURO DE ARRIMO DE ALVENARIA DE PEDRA ARGAMASSADA</v>
          </cell>
          <cell r="C373" t="str">
            <v>M3</v>
          </cell>
          <cell r="D373">
            <v>320.48</v>
          </cell>
        </row>
        <row r="374">
          <cell r="A374" t="str">
            <v>73844/002</v>
          </cell>
          <cell r="B374" t="str">
            <v>MURO DE ARRIMO DE ALVENARIA DE TIJOLOS</v>
          </cell>
          <cell r="C374" t="str">
            <v>M3</v>
          </cell>
          <cell r="D374">
            <v>258.31</v>
          </cell>
        </row>
        <row r="375">
          <cell r="A375">
            <v>35</v>
          </cell>
          <cell r="B375" t="str">
            <v>CALHAS DE DRENAGEM/ALAS DE GALERIAS (ESTRUT. DE LANCAMENTO)</v>
          </cell>
          <cell r="C375">
            <v>0</v>
          </cell>
          <cell r="D375">
            <v>0</v>
          </cell>
        </row>
        <row r="376">
          <cell r="A376">
            <v>74150</v>
          </cell>
          <cell r="B376" t="str">
            <v>VALETA E SAIDAS LATERAIS D AGU</v>
          </cell>
          <cell r="C376">
            <v>0</v>
          </cell>
          <cell r="D376">
            <v>0</v>
          </cell>
        </row>
        <row r="377">
          <cell r="A377" t="str">
            <v>74150/001</v>
          </cell>
          <cell r="B377" t="str">
            <v>VALETA E SAIDAS LATERAIS D AGUA (EXECUTADA C/MOTONIVELADORA</v>
          </cell>
          <cell r="C377" t="str">
            <v>M</v>
          </cell>
          <cell r="D377">
            <v>0.71</v>
          </cell>
        </row>
        <row r="378">
          <cell r="A378">
            <v>36</v>
          </cell>
          <cell r="B378" t="str">
            <v>POCOS DE VISITA/BOCAS DE LOBO/CX. DE PASSAGEM/CX. DIVERSAS</v>
          </cell>
          <cell r="C378">
            <v>0</v>
          </cell>
          <cell r="D378">
            <v>0</v>
          </cell>
        </row>
        <row r="379">
          <cell r="A379">
            <v>73772</v>
          </cell>
          <cell r="B379" t="str">
            <v>BUEIRO TUBULAR DE CONCRETO ARMADO</v>
          </cell>
          <cell r="C379">
            <v>0</v>
          </cell>
          <cell r="D379">
            <v>0</v>
          </cell>
        </row>
        <row r="380">
          <cell r="A380" t="str">
            <v>73772/001</v>
          </cell>
          <cell r="B380" t="str">
            <v>BUEIRO SIMPLES TUBULAÇÃO DE CONCRETO ARMADO DIAM=0,80M ALT=1,50M ASSENTE EM BERCO CONCRETO CICLOPICO INCLUSIVE MATERIAIS ESCAVACAO E REATERRO E TOPOGRAFO, EXCLUSIVE MATERIAL JAZIDA E TRANSPORTE.</v>
          </cell>
          <cell r="C380" t="str">
            <v>M</v>
          </cell>
          <cell r="D380">
            <v>516.1</v>
          </cell>
        </row>
        <row r="381">
          <cell r="A381">
            <v>73799</v>
          </cell>
          <cell r="B381" t="str">
            <v>FORNECIMENTO/ASSENT GRELHAS FF P/CAIXAS DE RALO</v>
          </cell>
          <cell r="C381">
            <v>0</v>
          </cell>
          <cell r="D381">
            <v>0</v>
          </cell>
        </row>
        <row r="382">
          <cell r="A382" t="str">
            <v>73799/001</v>
          </cell>
          <cell r="B382" t="str">
            <v>GRELHA EM FERRO FUNDIDO, DIMENSÕES 30X90CM, 85KG PARA CX RALO, FORNECIDA E ASSENTADA COM ARGAMASSA 1:4 CIMENTO:AREIA.</v>
          </cell>
          <cell r="C382" t="str">
            <v>UN</v>
          </cell>
          <cell r="D382">
            <v>223.29</v>
          </cell>
        </row>
        <row r="383">
          <cell r="A383">
            <v>73856</v>
          </cell>
          <cell r="B383" t="str">
            <v>BOCA PARA BUEIRO TUBULAR DE CONCRETO SIMPLES</v>
          </cell>
          <cell r="C383">
            <v>0</v>
          </cell>
          <cell r="D383">
            <v>0</v>
          </cell>
        </row>
        <row r="384">
          <cell r="A384" t="str">
            <v>73856/001</v>
          </cell>
          <cell r="B384" t="str">
            <v>BOCA P/BUEIRO SIMPLES TUBULAR D=0,40M EM CONC CICLOP INCL FORMAS ESCA-VACAO REATERRO E MATERIAIS EXCL MATERIAL REATERRO JAZIDA E TRANSPORTE.</v>
          </cell>
          <cell r="C384" t="str">
            <v>UN</v>
          </cell>
          <cell r="D384">
            <v>244.86</v>
          </cell>
        </row>
        <row r="385">
          <cell r="A385" t="str">
            <v>73856/002</v>
          </cell>
          <cell r="B385" t="str">
            <v>BOCA PARA BUEIRO SIMPLES TUBULAR, DIAMETRO =0,60M, EM CONCRETO CICLOPICO, INCLUINDO FORMAS, ESCAVACAO, REATERRO E MATERIAIS, EXCLUINDO MATERIAL REATERRO JAZIDA E TRANSPORTE.</v>
          </cell>
          <cell r="C385" t="str">
            <v>UN</v>
          </cell>
          <cell r="D385">
            <v>414.56</v>
          </cell>
        </row>
        <row r="386">
          <cell r="A386" t="str">
            <v>73856/003</v>
          </cell>
          <cell r="B386" t="str">
            <v>BOCA PARA BUEIRO SIMPLES TUBULAR, DIAMETRO =0,80M, EM CONCRETO CICLOPICO, INCLUINDO FORMAS, ESCAVACAO, REATERRO E MATERIAIS, EXCLUINDO MATERIAL REATERRO JAZIDA E TRANSPORTE.</v>
          </cell>
          <cell r="C386" t="str">
            <v>UN</v>
          </cell>
          <cell r="D386">
            <v>637.28</v>
          </cell>
        </row>
        <row r="387">
          <cell r="A387" t="str">
            <v>73856/004</v>
          </cell>
          <cell r="B387" t="str">
            <v>BOCA PARA BUEIRO SIMPLES TUBULAR, DIAMETRO =1,00M, EM CONCRETO CICLOPICO, INCLUINDO FORMAS, ESCAVACAO, REATERRO E MATERIAIS, EXCLUINDO MATERIAL REATERRO JAZIDA E TRANSPORTE.</v>
          </cell>
          <cell r="C387" t="str">
            <v>UN</v>
          </cell>
          <cell r="D387">
            <v>917.98</v>
          </cell>
        </row>
        <row r="388">
          <cell r="A388" t="str">
            <v>73856/005</v>
          </cell>
          <cell r="B388" t="str">
            <v>BOCA PARA BUEIRO SIMPLES TUBULAR, DIAMETRO =1,20M, EM CONCRETO CICLOPICO, INCLUINDO FORMAS, ESCAVACAO, REATERRO E MATERIAIS, EXCLUINDO MATERIAL REATERRO JAZIDA E TRANSPORTE.</v>
          </cell>
          <cell r="C388" t="str">
            <v>UN</v>
          </cell>
          <cell r="D388">
            <v>1260.53</v>
          </cell>
        </row>
        <row r="389">
          <cell r="A389" t="str">
            <v>73856/006</v>
          </cell>
          <cell r="B389" t="str">
            <v>BOCA PARA BUEIRO DUPLO TUBULAR, DIAMETRO =0,40M, EM CONCRETO CICLOPICO, INCLUINDO FORMAS, ESCAVACAO, REATERRO E MATERIAIS, EXCLUINDO MATERIAL REATERRO JAZIDA E TRANSPORTE.</v>
          </cell>
          <cell r="C389" t="str">
            <v>UN</v>
          </cell>
          <cell r="D389">
            <v>353.37</v>
          </cell>
        </row>
        <row r="390">
          <cell r="A390" t="str">
            <v>73856/007</v>
          </cell>
          <cell r="B390" t="str">
            <v>BOCA PARA BUEIRO DUPLO TUBULAR, DIAMETRO =0,60M, EM CONCRETO CICLOPICO, INCLUINDO FORMAS, ESCAVACAO, REATERRO E MATERIAIS, EXCLUINDO MATERIAL REATERRO JAZIDA E TRANSPORTE.</v>
          </cell>
          <cell r="C390" t="str">
            <v>UN</v>
          </cell>
          <cell r="D390">
            <v>599.88</v>
          </cell>
        </row>
        <row r="391">
          <cell r="A391" t="str">
            <v>73856/008</v>
          </cell>
          <cell r="B391" t="str">
            <v>BOCA PARA BUEIRO DUPLO TUBULAR, DIAMETRO =0,80M, EM CONCRETO CICLOPICO, INCLUINDO FORMAS, ESCAVACAO, REATERRO E MATERIAIS, EXCLUINDO MATERIAL REATERRO JAZIDA E TRANSPORTE.</v>
          </cell>
          <cell r="C391" t="str">
            <v>UN</v>
          </cell>
          <cell r="D391">
            <v>921.12</v>
          </cell>
        </row>
        <row r="392">
          <cell r="A392" t="str">
            <v>73856/009</v>
          </cell>
          <cell r="B392" t="str">
            <v>BOCA PARA BUEIRO DUPLO TUBULAR, DIAMETRO =1,00M, EM CONCRETO CICLOPICO, INCLUINDO FORMAS, ESCAVACAO, REATERRO E MATERIAIS, EXCLUINDO MATERIAL REATERRO JAZIDA E TRANSPORTE.</v>
          </cell>
          <cell r="C392" t="str">
            <v>UN</v>
          </cell>
          <cell r="D392">
            <v>1322.32</v>
          </cell>
        </row>
        <row r="393">
          <cell r="A393" t="str">
            <v>73856/010</v>
          </cell>
          <cell r="B393" t="str">
            <v>BOCA PARA BUEIRO DUPLOTUBULAR, DIAMETRO =1,20M, EM CONCRETO CICLOPICO,INCLUINDO FORMAS, ESCAVACAO, REATERRO E MATERIAIS, EXCLUINDO MATERIALREATERRO JAZIDA E TRANSPORTE.</v>
          </cell>
          <cell r="C393" t="str">
            <v>UN</v>
          </cell>
          <cell r="D393">
            <v>1808.99</v>
          </cell>
        </row>
        <row r="394">
          <cell r="A394" t="str">
            <v>73856/011</v>
          </cell>
          <cell r="B394" t="str">
            <v>BOCA PARA BUEIRO TRIPLO TUBULAR, DIAMETRO =0,40M, EM CONCRETO CICLOPICO, INCLUINDO FORMAS, ESCAVACAO, REATERRO E MATERIAIS, EXCLUINDO MATERIAL REATERRO JAZIDA E TRANSPORTE.</v>
          </cell>
          <cell r="C394" t="str">
            <v>UN</v>
          </cell>
          <cell r="D394">
            <v>461.61</v>
          </cell>
        </row>
        <row r="395">
          <cell r="A395" t="str">
            <v>73856/012</v>
          </cell>
          <cell r="B395" t="str">
            <v>BOCA PARA BUEIRO TRIPLO TUBULAR, DIAMETRO =0,60M, EM CONCRETO CICLOPICO, INCLUINDO FORMAS, ESCAVACAO, REATERRO E MATERIAIS, EXCLUINDO MATERIAL REATERRO JAZIDA E TRANSPORTE.</v>
          </cell>
          <cell r="C395" t="str">
            <v>UN</v>
          </cell>
          <cell r="D395">
            <v>784.94</v>
          </cell>
        </row>
        <row r="396">
          <cell r="A396" t="str">
            <v>73856/013</v>
          </cell>
          <cell r="B396" t="str">
            <v>BOCA PARA BUEIRO TRIPLO TUBULAR, DIAMETRO =0,80M, EM CONCRETO CICLOPICO, INCLUINDO FORMAS, ESCAVACAO, REATERRO E MATERIAIS, EXCLUINDO MATERIAL REATERRO JAZIDA E TRANSPORTE.</v>
          </cell>
          <cell r="C396" t="str">
            <v>UN</v>
          </cell>
          <cell r="D396">
            <v>1204.69</v>
          </cell>
        </row>
        <row r="397">
          <cell r="A397" t="str">
            <v>73856/014</v>
          </cell>
          <cell r="B397" t="str">
            <v>BOCA PARA BUEIRO TRIPLO TUBULAR, DIAMETRO =1,00M, EM CONCRETO CICLOPICO, INCLUINDO FORMAS, ESCAVACAO, REATERRO E MATERIAIS, EXCLUINDO MATERIAL REATERRO JAZIDA E TRANSPORTE.</v>
          </cell>
          <cell r="C397" t="str">
            <v>UN</v>
          </cell>
          <cell r="D397">
            <v>1726.93</v>
          </cell>
        </row>
        <row r="398">
          <cell r="A398" t="str">
            <v>73856/015</v>
          </cell>
          <cell r="B398" t="str">
            <v>BOCA PARA BUEIRO TRIPLO TUBULAR, DIAMETRO =1,20M, EM CONCRETO CICLOPICO, INCLUINDO FORMAS, ESCAVACAO, REATERRO E MATERIAIS, EXCLUINDO MATERIAL REATERRO JAZIDA E TRANSPORTE.</v>
          </cell>
          <cell r="C398" t="str">
            <v>UN</v>
          </cell>
          <cell r="D398">
            <v>2357.44</v>
          </cell>
        </row>
        <row r="399">
          <cell r="A399">
            <v>73950</v>
          </cell>
          <cell r="B399" t="str">
            <v>CAIXA RALO "BOCA DE LOBO" EM ALVENARIA C/GRELHA FERRO</v>
          </cell>
          <cell r="C399">
            <v>0</v>
          </cell>
          <cell r="D399">
            <v>0</v>
          </cell>
        </row>
        <row r="400">
          <cell r="A400" t="str">
            <v>73950/001</v>
          </cell>
          <cell r="B400" t="str">
            <v>CAIXA TIPO ”BOCA LOBO” 30X90X90CM, EM ALV TIJ MACICO 1 VEZ, REVESTIDACOM ARGAMASSA 1:4 CIMENTO:AREIA, SOBRE BASE DE CONCRETO SIMPLES FCK=10MPA, COM GRELHA FOFO 135KG, INCLUINDO ESCAVACAO E REATERRO.</v>
          </cell>
          <cell r="C400" t="str">
            <v>UN</v>
          </cell>
          <cell r="D400">
            <v>690.83</v>
          </cell>
        </row>
        <row r="401">
          <cell r="A401">
            <v>73963</v>
          </cell>
          <cell r="B401" t="str">
            <v>POCO VISITA ANEL CONCRETO P/COLETOR ESGOTO SANITARIO</v>
          </cell>
          <cell r="C401">
            <v>0</v>
          </cell>
          <cell r="D401">
            <v>0</v>
          </cell>
        </row>
        <row r="402">
          <cell r="A402" t="str">
            <v>73963/001</v>
          </cell>
          <cell r="B402" t="str">
            <v>POCO DE VISITA PARA REDE DE ESG. SANIT., EM ANEIS DE CONCRETO, DIÂMETRO = 60CM, PROF=80CM, INCLUINDO DEGRAU, EXCLUINDO TAMPAO FERRO FUNDIDO.</v>
          </cell>
          <cell r="C402" t="str">
            <v>UN</v>
          </cell>
          <cell r="D402">
            <v>199.71</v>
          </cell>
        </row>
        <row r="403">
          <cell r="A403" t="str">
            <v>73963/002</v>
          </cell>
          <cell r="B403" t="str">
            <v>POCO DE VISITA PARA REDE DE ESG. SANIT., EM ANEIS DE CONCRETO, DIÂMETRO = 60CM, PROF = 100CM, INCLUINDO DEGRAU, EXCLUINDO TAMPAO FERRO FUNDIDO.</v>
          </cell>
          <cell r="C403" t="str">
            <v>UN</v>
          </cell>
          <cell r="D403">
            <v>247.9</v>
          </cell>
        </row>
        <row r="404">
          <cell r="A404" t="str">
            <v>73963/003</v>
          </cell>
          <cell r="B404" t="str">
            <v>POCO DE VISITA PARA REDE DE ESG. SANIT., EM ANEIS DE CONCRETO, DIÂMETRO = 60CM, PROF = 60CM, INCLUINDO DEGRAU, EXCLUINDO TAMPAO FERRO FUNDIDO.</v>
          </cell>
          <cell r="C404" t="str">
            <v>UN</v>
          </cell>
          <cell r="D404">
            <v>175.41</v>
          </cell>
        </row>
        <row r="405">
          <cell r="A405" t="str">
            <v>73963/004</v>
          </cell>
          <cell r="B405" t="str">
            <v>POCO DE VISITA PARA REDE DE ESG. SANIT., EM ANEIS DE CONCRETO, DIÂMETRO = 60CM E 110CM, PROF = 105CM, INCLUINDO DEGRAU, EXCLUINDO TAMPAO FERRO FUNDIDO.</v>
          </cell>
          <cell r="C405" t="str">
            <v>UN</v>
          </cell>
          <cell r="D405">
            <v>759.26</v>
          </cell>
        </row>
        <row r="406">
          <cell r="A406" t="str">
            <v>73963/005</v>
          </cell>
          <cell r="B406" t="str">
            <v>POCO DE VISITA PARA REDE DE ESG. SANIT., EM ANEIS DE CONCRETO, DIÂMETRO = 60CM E 110CM, PROF = 120CM, INCLUINDO DEGRAU, EXCLUINDO TAMPAO FERRO FUNDIDO.</v>
          </cell>
          <cell r="C406" t="str">
            <v>UN</v>
          </cell>
          <cell r="D406">
            <v>830.68</v>
          </cell>
        </row>
        <row r="407">
          <cell r="A407" t="str">
            <v>73963/006</v>
          </cell>
          <cell r="B407" t="str">
            <v>POCO DE VISITA PARA REDE DE ESG. SANIT., EM ANEIS DE CONCRETO, DIÂMETRO = 60CM E 110CM, PROF = 140CM, INCLUINDO DEGRAU, EXCLUINDO TAMPAO FERRO FUNDIDO.</v>
          </cell>
          <cell r="C407" t="str">
            <v>UN</v>
          </cell>
          <cell r="D407">
            <v>938.93</v>
          </cell>
        </row>
        <row r="408">
          <cell r="A408" t="str">
            <v>73963/007</v>
          </cell>
          <cell r="B408" t="str">
            <v>POCO DE VISITA PARA REDE DE ESG. SANIT., EM ANEIS DE CONCRETO, DIÂMETRO = 60CM E 110CM, PROF = 150CM, INCLUINDO DEGRAU, EXCLUINDO TAMPAO FERRO FUNDIDO.</v>
          </cell>
          <cell r="C408" t="str">
            <v>UN</v>
          </cell>
          <cell r="D408">
            <v>993.14</v>
          </cell>
        </row>
        <row r="409">
          <cell r="A409" t="str">
            <v>73963/008</v>
          </cell>
          <cell r="B409" t="str">
            <v>POCO DE VISITA PARA REDE DE ESG. SANIT., EM ANEIS DE CONCRETO, DIÂMETRO = 60CM E 110CM, PROF = 160CM, INCLUINDO DEGRAU, EXCLUINDO TAMPAO FERRO FUNDIDO.</v>
          </cell>
          <cell r="C409" t="str">
            <v>UN</v>
          </cell>
          <cell r="D409">
            <v>997.97</v>
          </cell>
        </row>
        <row r="410">
          <cell r="A410" t="str">
            <v>73963/009</v>
          </cell>
          <cell r="B410" t="str">
            <v>POCO DE VISITA PARA REDE DE ESG. SANIT., EM ANEIS DE CONCRETO, DIÂMETRO = 110CM, PROF = 170CM, INCLUINDO DEGRAU, EXCLUINDO TAMPAO FERRO FUNDIDO.</v>
          </cell>
          <cell r="C410" t="str">
            <v>UN</v>
          </cell>
          <cell r="D410">
            <v>1069.17</v>
          </cell>
        </row>
        <row r="411">
          <cell r="A411" t="str">
            <v>73963/010</v>
          </cell>
          <cell r="B411" t="str">
            <v>POCO DE VISITA PARA REDE DE ESG. SANIT., EM ANEIS DE CONCRETO, DIÂMETRO = 60CM E 110CM, PROF = 200CM, INCLUINDO DEGRAU, EXCLUINDO TAMPAO FERRO FUNDIDO.</v>
          </cell>
          <cell r="C411" t="str">
            <v>UN</v>
          </cell>
          <cell r="D411">
            <v>1133.19</v>
          </cell>
        </row>
        <row r="412">
          <cell r="A412" t="str">
            <v>73963/011</v>
          </cell>
          <cell r="B412" t="str">
            <v>POCO DE VISITA PARA REDE DE ESG. SANIT., EM ANEIS DE CONCRETO, DIÂMETRO = 60CM E 110CM, PROF = 230CM, INCLUINDO DEGRAU, EXCLUINDO TAMPAO FERRO FUNDIDO.</v>
          </cell>
          <cell r="C412" t="str">
            <v>UN</v>
          </cell>
          <cell r="D412">
            <v>1217.47</v>
          </cell>
        </row>
        <row r="413">
          <cell r="A413" t="str">
            <v>73963/012</v>
          </cell>
          <cell r="B413" t="str">
            <v>POCO DE VISITA PARA REDE DE ESG. SANIT., EM ANEIS DE CONCRETO, DIÂMETRO = 60CM E 110CM, PROF = 260CM, INCLUINDO DEGRAU, EXCLUINDO TAMPAO FERRO FUNDIDO.</v>
          </cell>
          <cell r="C413" t="str">
            <v>UN</v>
          </cell>
          <cell r="D413">
            <v>1347.61</v>
          </cell>
        </row>
        <row r="414">
          <cell r="A414" t="str">
            <v>73963/013</v>
          </cell>
          <cell r="B414" t="str">
            <v>POCO DE VISITA PARA REDE DE ESG. SANIT., EM ANEIS DE CONCRETO, DIÂMETRO = 60CM E 110CM, PROF = 290CM, INCLUINDO DEGRAU, EXCLUINDO TAMPAO FERRO FUNDIDO.</v>
          </cell>
          <cell r="C414" t="str">
            <v>UN</v>
          </cell>
          <cell r="D414">
            <v>1473.31</v>
          </cell>
        </row>
        <row r="415">
          <cell r="A415" t="str">
            <v>73963/014</v>
          </cell>
          <cell r="B415" t="str">
            <v>POCO DE VISITA PARA REDE DE ESG. SANIT., EM ANEIS DE CONCRETO, DIÂMETRO = 60CM E 110CM, PROF = 320CM, INCLUINDO DEGRAU, EXCLUINDO TAMPAO FERRO FUNDIDO.</v>
          </cell>
          <cell r="C415" t="str">
            <v>UN</v>
          </cell>
          <cell r="D415">
            <v>1544.95</v>
          </cell>
        </row>
        <row r="416">
          <cell r="A416" t="str">
            <v>73963/015</v>
          </cell>
          <cell r="B416" t="str">
            <v>POCO DE VISITA PARA REDE DE ESG. SANIT., EM ANEIS DE CONCRETO, DIÂMETRO = 60CM E 110CM, PROF = 350CM, INCLUINDO DEGRAU, EXCLUINDO TAMPAO FERRO FUNDIDO.</v>
          </cell>
          <cell r="C416" t="str">
            <v>UN</v>
          </cell>
          <cell r="D416">
            <v>1679.55</v>
          </cell>
        </row>
        <row r="417">
          <cell r="A417" t="str">
            <v>73963/016</v>
          </cell>
          <cell r="B417" t="str">
            <v>POCO DE VISITA PARA REDE DE ESG. SANIT., EM ANEIS DE CONCRETO, DIÂMETRO = 60CM E 110CM, PROF = 380CM, INCLUINDO DEGRAU, EXCLUINDO TAMPAO FERRO FUNDIDO.</v>
          </cell>
          <cell r="C417" t="str">
            <v>UN</v>
          </cell>
          <cell r="D417">
            <v>1796.47</v>
          </cell>
        </row>
        <row r="418">
          <cell r="A418" t="str">
            <v>73963/017</v>
          </cell>
          <cell r="B418" t="str">
            <v>POCO DE VISITA PARA REDE DE ESG. SANIT., EM ANEIS DE CONCRETO, DIÂMETRO = 60CM E 110CM, PROF = 410CM, INCLUINDO DEGRAU, EXCLUINDO TAMPAO FERRO FUNDIDO.</v>
          </cell>
          <cell r="C418" t="str">
            <v>UN</v>
          </cell>
          <cell r="D418">
            <v>1931.45</v>
          </cell>
        </row>
        <row r="419">
          <cell r="A419" t="str">
            <v>73963/018</v>
          </cell>
          <cell r="B419" t="str">
            <v>POCO DE VISITA PARA REDE DE ESG. SANIT., EM ANEIS DE CONCRETO, DIÂMETRO = 60CM E 110CM, PROF = 440CM, INCLUINDO DEGRAU, EXCLUINDO TAMPAO FERRO FUNDIDO.</v>
          </cell>
          <cell r="C419" t="str">
            <v>UN</v>
          </cell>
          <cell r="D419">
            <v>2025.01</v>
          </cell>
        </row>
        <row r="420">
          <cell r="A420" t="str">
            <v>73963/019</v>
          </cell>
          <cell r="B420" t="str">
            <v>POCO DE VISITA PARA REDE DE ESG. SANIT., EM ANEIS DE CONCRETO, DIÂMETRO = 60CM E 110CM, PROF = 470CM, INCLUINDO DEGRAU, EXCLUINDO TAMPAO FERRO FUNDIDO.</v>
          </cell>
          <cell r="C420" t="str">
            <v>UN</v>
          </cell>
          <cell r="D420">
            <v>2150.9299999999998</v>
          </cell>
        </row>
        <row r="421">
          <cell r="A421" t="str">
            <v>73963/020</v>
          </cell>
          <cell r="B421" t="str">
            <v>POCO DE VISITA PARA REDE DE ESG. SANIT., EM ANEIS DE CONCRETO, DIÂMETRO = 60CM E 110CM, PROF = 500CM, INCLUINDO DEGRAU, EXCLUINDO TAMPAO FERRO FUNDIDO.</v>
          </cell>
          <cell r="C421" t="str">
            <v>UN</v>
          </cell>
          <cell r="D421">
            <v>2276.48</v>
          </cell>
        </row>
        <row r="422">
          <cell r="A422" t="str">
            <v>73963/021</v>
          </cell>
          <cell r="B422" t="str">
            <v>POCO DE VISITA PARA REDE DE ESG. SANIT., EM ANEIS DE CONCRETO, DIÂMETRO = 60CM E 110CM, PROF = 530CM, INCLUINDO DEGRAU, EXCLUINDO TAMPAO FERRO FUNDIDO.</v>
          </cell>
          <cell r="C422" t="str">
            <v>UN</v>
          </cell>
          <cell r="D422">
            <v>2409.54</v>
          </cell>
        </row>
        <row r="423">
          <cell r="A423" t="str">
            <v>73963/022</v>
          </cell>
          <cell r="B423" t="str">
            <v>POCO DE VISITA PARA REDE DE ESG. SANIT., EM ANEIS DE CONCRETO, DIÂMETRO = 60CM E 110CM, PROF = 560CM, INCLUINDO DEGRAU, EXCLUINDO TAMPAO FERRO FUNDIDO.</v>
          </cell>
          <cell r="C423" t="str">
            <v>UN</v>
          </cell>
          <cell r="D423">
            <v>2535.1</v>
          </cell>
        </row>
        <row r="424">
          <cell r="A424" t="str">
            <v>73963/023</v>
          </cell>
          <cell r="B424" t="str">
            <v>POCO DE VISITA PARA REDE DE ESG. SANIT., EM ANEIS DE CONCRETO, DIÂMETRO = 60CM E 110CM, PROF = 590CM, INCLUINDO DEGRAU, EXCLUINDO TAMPAO FERRO FUNDIDO.</v>
          </cell>
          <cell r="C424" t="str">
            <v>UN</v>
          </cell>
          <cell r="D424">
            <v>2660.65</v>
          </cell>
        </row>
        <row r="425">
          <cell r="A425" t="str">
            <v>73963/024</v>
          </cell>
          <cell r="B425" t="str">
            <v>POCO DE VISITA PARA REDE DE ESG. SANIT., EM ANEIS DE CONCRETO, DIÂMETRO = 60CM E 110CM, PROF = 690CM, INCLUINDO DEGRAU, EXCLUINDO TAMPAO FERRO FUNDIDO.</v>
          </cell>
          <cell r="C425" t="str">
            <v>UN</v>
          </cell>
          <cell r="D425">
            <v>2786.83</v>
          </cell>
        </row>
        <row r="426">
          <cell r="A426" t="str">
            <v>73963/025</v>
          </cell>
          <cell r="B426" t="str">
            <v>POCO DE VISITA PARA REDE DE ESG. SANIT., EM ANEIS DE CONCRETO, DIÂMETRO = 60CM E 110CM, PROF = 650CM, INCLUINDO DEGRAU, EXCLUINDO TAMPAO FERRO FUNDIDO.</v>
          </cell>
          <cell r="C426" t="str">
            <v>UN</v>
          </cell>
          <cell r="D426">
            <v>2912.38</v>
          </cell>
        </row>
        <row r="427">
          <cell r="A427" t="str">
            <v>73963/026</v>
          </cell>
          <cell r="B427" t="str">
            <v>POCO DE VISITA PARA REDE DE ESG. SANIT., EM ANEIS DE CONCRETO, DIÂMETRO = 60CM E 110CM, PROF = 680CM, INCLUINDO DEGRAU, EXCLUINDO TAMPAO FERRO FUNDIDO.</v>
          </cell>
          <cell r="C427" t="str">
            <v>UN</v>
          </cell>
          <cell r="D427">
            <v>3038.3</v>
          </cell>
        </row>
        <row r="428">
          <cell r="A428" t="str">
            <v>73963/027</v>
          </cell>
          <cell r="B428" t="str">
            <v>POCO DE VISITA PARA REDE DE ESG. SANIT., EM ANEIS DE CONCRETO, DIÂMETRO = 60CM E 110CM, PROF = 710CM, INCLUINDO DEGRAU, EXCLUINDO TAMPAO FERRO FUNDIDO.</v>
          </cell>
          <cell r="C428" t="str">
            <v>UN</v>
          </cell>
          <cell r="D428">
            <v>3163.86</v>
          </cell>
        </row>
        <row r="429">
          <cell r="A429" t="str">
            <v>73963/028</v>
          </cell>
          <cell r="B429" t="str">
            <v>POCO VISITA ESG SANIT ANEL CONC PRE-MOLD PROF=1,20M C/TAMPAOFF TIPO MEDIO(AD)D=60CM 125KG/DEGRAUS FF/REJUNTAMENTO ANEIS/REVEST LISO CALHA INTERNA C/ARG CIM/AREIA 1:4. BASE/BANQUETAEM CONCR FCK=10MPA</v>
          </cell>
          <cell r="C429" t="str">
            <v>UN</v>
          </cell>
          <cell r="D429">
            <v>981.69</v>
          </cell>
        </row>
        <row r="430">
          <cell r="A430" t="str">
            <v>73963/029</v>
          </cell>
          <cell r="B430" t="str">
            <v>POCO VISITA ESG SANIT ANEL CONC PRE-MOLD PROF=1,40M C/TAMPAOFF TIPO MEDIO(AD)D=60CM 125KG/DEGRAUS FF/REJUNTAMENTO ANEIS/REVEST LISO CALHA INTERNA C/ARG CIM/AREIA 1:4. BASE/BANQUETAEM CONCR FCK=10MPA</v>
          </cell>
          <cell r="C430" t="str">
            <v>UN</v>
          </cell>
          <cell r="D430">
            <v>1066.23</v>
          </cell>
        </row>
        <row r="431">
          <cell r="A431" t="str">
            <v>73963/030</v>
          </cell>
          <cell r="B431" t="str">
            <v>POCO VISITA ESG SANIT ANEL CONC PRE-MOLD PROF=1,50M C/TAMPAOFF TIPO MEDIO(AD)D=60CM 125KG/DEGRAUS FF/REJUNTAMENTO ANEIS/REVEST LISO CALHA INTERNA C/ARG CIM/AREIA 1:4. BASE/BANQUETAEM CONCR FCK=10MPA</v>
          </cell>
          <cell r="C431" t="str">
            <v>UN</v>
          </cell>
          <cell r="D431">
            <v>1156.57</v>
          </cell>
        </row>
        <row r="432">
          <cell r="A432" t="str">
            <v>73963/031</v>
          </cell>
          <cell r="B432" t="str">
            <v>POCO VISITA ESG SANIT ANEL CONC PRE-MOLD PROF=1,60M C/TAMPAOFF TIPO MEDIO(AD)D=60CM 125KG/DEGRAUS FF/REJUNTAMENTO ANEIS/REVEST LISO CALHA INTERNA C/ARG CIM/AREIA 1:4. BASE/BANQUETAEM CONCR FCK=10MPA</v>
          </cell>
          <cell r="C432" t="str">
            <v>UN</v>
          </cell>
          <cell r="D432">
            <v>1161.99</v>
          </cell>
        </row>
        <row r="433">
          <cell r="A433" t="str">
            <v>73963/032</v>
          </cell>
          <cell r="B433" t="str">
            <v>POCO VISITA ESG SANIT ANEL CONC PRE-MOLD PROF=1,70M C/TAMPAOFF TIPO MEDIO(AD)D=60CM 125KG/DEGRAUS FF/REJUNTAMENTO ANEIS/REVEST LISO CALHA INTERNA C/ARG CIM/AREIA 1:4. BASE/BANQUETAEM CONCR FCK=10MPA</v>
          </cell>
          <cell r="C433" t="str">
            <v>UN</v>
          </cell>
          <cell r="D433">
            <v>1179.1199999999999</v>
          </cell>
        </row>
        <row r="434">
          <cell r="A434" t="str">
            <v>73963/033</v>
          </cell>
          <cell r="B434" t="str">
            <v>POCO VISITA ESG SANIT ANEL CONC PRE-MOLD PROF=2,00M C/TAMPAOFF TIPO MEDIO(AD)D=60CM 125KG/DEGRAUS FF/REJUNTAMENTO ANEIS/REVEST LISO CALHA INTERNA C/ARG CIM/AREIA 1:4. BASE/BANQUETAEM CONCR FCK=10MPA</v>
          </cell>
          <cell r="C434" t="str">
            <v>UN</v>
          </cell>
          <cell r="D434">
            <v>1305.81</v>
          </cell>
        </row>
        <row r="435">
          <cell r="A435" t="str">
            <v>73963/034</v>
          </cell>
          <cell r="B435" t="str">
            <v>POCO VISITA ESG SANIT ANEL CONC PRE MOLD PROF=2,30M C/TAMPAOFF TIPO MEDIO(AD)D=60CM 125KG/DEGRAUS FF/REJUNTAMENTO ANEIS/REVEST LISO CALHA INTERNA C/ARG CIM/AREIA 1:4. BASE/BANQUETAEM CONCR FCK=10MPA</v>
          </cell>
          <cell r="C435" t="str">
            <v>UN</v>
          </cell>
          <cell r="D435">
            <v>1378.88</v>
          </cell>
        </row>
        <row r="436">
          <cell r="A436" t="str">
            <v>73963/035</v>
          </cell>
          <cell r="B436" t="str">
            <v>POCO VISITA ESG SANIT ANEL CONC PRE-MOLD PROF=2,60M C/TAMPAOFF TIPO MEDIO(AD)D=60CM 125KG/DEGRAUS FF/REJUNTAMENTO ANEIS/REVEST LISO CALHA INTERNA C/ARG CIM/AREIA 1:4. BASE/BANQUETAEM CONCR FCK=10MPA</v>
          </cell>
          <cell r="C436" t="str">
            <v>UN</v>
          </cell>
          <cell r="D436">
            <v>1505.57</v>
          </cell>
        </row>
        <row r="437">
          <cell r="A437" t="str">
            <v>73963/036</v>
          </cell>
          <cell r="B437" t="str">
            <v>POCO VISITA ESG SANIT ANEL CONC PRE-MOLD PROF=2,90M C/TAMPAOFF TIPO MEDIO(AD) D=60CM 125KG/DEGRAUS FF/REJUNTAMENTO ANEIS/REVEST LISO CALHA INTERNA C/ARG CIM/AREIA 1:4. BASE/BANQUETAEM CONCR FCK=10MPA</v>
          </cell>
          <cell r="C437" t="str">
            <v>UN</v>
          </cell>
          <cell r="D437">
            <v>1632.26</v>
          </cell>
        </row>
        <row r="438">
          <cell r="A438" t="str">
            <v>73963/037</v>
          </cell>
          <cell r="B438" t="str">
            <v>POCO VISITA ESG SANIT ANEL CONC PRE-MOLD PROF=3,20M C/TAMPAOFF TIPO MEDIO(AD)D=60CM 125KG/DEGRAUS FF/REJUNTAMENTOANEIS/REVEST LISO CALHA INTERNA C/ARG CIM/AREIA 1:4. BASE/BANQUETAEM CONCR FCK=10MPA</v>
          </cell>
          <cell r="C438" t="str">
            <v>UN</v>
          </cell>
          <cell r="D438">
            <v>1726.95</v>
          </cell>
        </row>
        <row r="439">
          <cell r="A439" t="str">
            <v>73963/038</v>
          </cell>
          <cell r="B439" t="str">
            <v>POCO VISITA ESG SANIT ANEL CONC PRE-MOLD PROF=3,50M C/TAMPAOFF TIPO MEDIO(AD)D=60CM 125KG/DEGRAUS FF/REJUNTAMENTO/ANEIS/REVEST LISO CALHA INTERNA C/ARG CIM/AREIA 1:4. BASE/BANQUETAEM CONCR FCK=10MPA</v>
          </cell>
          <cell r="C439" t="str">
            <v>UN</v>
          </cell>
          <cell r="D439">
            <v>1853.98</v>
          </cell>
        </row>
        <row r="440">
          <cell r="A440" t="str">
            <v>73963/039</v>
          </cell>
          <cell r="B440" t="str">
            <v>POCO VISITA ESG SANIT ANEL CONC PRE-MOLD PROF=3,80M C/TAMPAOFF TIPO MEDIO(AD)D=60CM 125KG/DEGRAUS FF/REJUNTAMENTO ANEIS/REVEST LISO CALHA INTERNA C/ARG CIM/AREIA 1:4. BASE/BANQUETAEM CONCR FCK=10MPA</v>
          </cell>
          <cell r="C440" t="str">
            <v>UN</v>
          </cell>
          <cell r="D440">
            <v>1980.89</v>
          </cell>
        </row>
        <row r="441">
          <cell r="A441" t="str">
            <v>73963/040</v>
          </cell>
          <cell r="B441" t="str">
            <v>POCO VISITA ESG SANIT ANEL CONC PRE-MOLD PROF=4,10M C/TAMPAOFF TIPO MEDIO(AD)D=60CM 125KG/DEGRAUS FF/REJUNTAMENTO ANEIS/REVEST LISO CALHA INTERNA C/ARG CIM/AREIA 1:4. BASE/BANQUETAEM CONCR FCK=10MPA</v>
          </cell>
          <cell r="C441" t="str">
            <v>UN</v>
          </cell>
          <cell r="D441">
            <v>2073.0500000000002</v>
          </cell>
        </row>
        <row r="442">
          <cell r="A442" t="str">
            <v>73963/041</v>
          </cell>
          <cell r="B442" t="str">
            <v>POCO VISITA ESG SANIT ANEL CONC PRE MOLD PROF=4,40M C/TAMPAOFF TIPO MEDIO(AD)D=60CM 125KG/DEGRAUS FF/REJUNTAMENTO ANEIS/REVEST LISO CALHA INTERNA C/ARG CIM/AREIA 1:4. BASE/BANQUETAEM CONCR FCK=10MPA</v>
          </cell>
          <cell r="C442" t="str">
            <v>UN</v>
          </cell>
          <cell r="D442">
            <v>2198.75</v>
          </cell>
        </row>
        <row r="443">
          <cell r="A443" t="str">
            <v>73963/042</v>
          </cell>
          <cell r="B443" t="str">
            <v>POCO VISITA ESG SANIT ANEL CONC PRE-MOLD PROF=4,70M C/TAMPAOFF TIPO MEDIO(AD)D=60CM 125KG/DEGRAUS FF/REJUNTAMENTO ANEIS/REVEST LISO CALHA INTERNA C/ARG CIM/AREIA 1:4. BASE/BANQUETAEM CONCR FCK=10MPA</v>
          </cell>
          <cell r="C443" t="str">
            <v>UN</v>
          </cell>
          <cell r="D443">
            <v>2297.2199999999998</v>
          </cell>
        </row>
        <row r="444">
          <cell r="A444" t="str">
            <v>73963/043</v>
          </cell>
          <cell r="B444" t="str">
            <v>POCO VISITA ESG SANIT ANEL CONC PRE-MOLD PROF=5,00M C/TAMPAOFF TIPO MEDIO(AD)D=60CM 125KG/DEGRAUS FF/REJUNTAMENTO ANEIS/REVEST LISO CALHA INTERNA C/ARG CIM/AREIA 1:4. BASE/BANQUETAEM CONCR FCK=10MPA</v>
          </cell>
          <cell r="C444" t="str">
            <v>UN</v>
          </cell>
          <cell r="D444">
            <v>2404.92</v>
          </cell>
        </row>
        <row r="445">
          <cell r="A445" t="str">
            <v>73963/044</v>
          </cell>
          <cell r="B445" t="str">
            <v>POCO VISITA ESG SANIT ANEL CONC PRE-MOLD PROF=0,80M C/TAMPAOFF TIPO MEDIO(AD)D=60CM 125KG/DEGRAUS FF/REJUNTAMENTO ANEIS/REVEST LISO CALHA INTERNA C/ARG CIM/AREIA 1:4. BASE/BANQUETAEM CONCR FCK=10MPA</v>
          </cell>
          <cell r="C445" t="str">
            <v>UN</v>
          </cell>
          <cell r="D445">
            <v>430.9</v>
          </cell>
        </row>
        <row r="446">
          <cell r="A446" t="str">
            <v>73963/045</v>
          </cell>
          <cell r="B446" t="str">
            <v>POCO DE VISITA PARA REDE DE ESG. SANIT., EM ANEIS DE CONCRETO, DIÂMETRO = 60CM E 110CM, PROF = 240CM, INCLUINDO DEGRAU, EXCLUINDO TAMPAO FERRO FUNDIDO.</v>
          </cell>
          <cell r="C446" t="str">
            <v>UN</v>
          </cell>
          <cell r="D446">
            <v>1269.5999999999999</v>
          </cell>
        </row>
        <row r="447">
          <cell r="A447" t="str">
            <v>73963/046</v>
          </cell>
          <cell r="B447" t="str">
            <v>POCO DE VISITA PARA REDE DE ESG. SANIT., EM ANEIS DE CONCRETO, DIÂMETRO = 60CM E 110CM, PROF = 250CM, INCLUINDO DEGRAU, EXCLUINDO TAMPAO FERRO FUNDIDO.</v>
          </cell>
          <cell r="C447" t="str">
            <v>UN</v>
          </cell>
          <cell r="D447">
            <v>1304.23</v>
          </cell>
        </row>
        <row r="448">
          <cell r="A448" t="str">
            <v>73963/047</v>
          </cell>
          <cell r="B448" t="str">
            <v>POCO DE VISITA PARA REDE DE ESG. SANIT., EM ANEIS DE CONCRETO, DIÂMETRO = 60CM E 110CM, PROF = 280CM, INCLUINDO DEGRAU, EXCLUINDO TAMPAO FERRO FUNDIDO.</v>
          </cell>
          <cell r="C448" t="str">
            <v>UN</v>
          </cell>
          <cell r="D448">
            <v>1431.41</v>
          </cell>
        </row>
        <row r="449">
          <cell r="A449" t="str">
            <v>73963/048</v>
          </cell>
          <cell r="B449" t="str">
            <v>POCO DE VISITA PARA REDE DE ESG. SANIT., EM ANEIS DE CONCRETO, DIÂMETRO = 60CM E 110CM, PROF = 310CM, INCLUINDO DEGRAU, EXCLUINDO TAMPAO FERRO FUNDIDO.</v>
          </cell>
          <cell r="C449" t="str">
            <v>UN</v>
          </cell>
          <cell r="D449">
            <v>1521.07</v>
          </cell>
        </row>
        <row r="450">
          <cell r="A450">
            <v>74124</v>
          </cell>
          <cell r="B450" t="str">
            <v>POCO VISITA CONCRETO ARMADO P/COLETOR AGUAS PLUVIAIS</v>
          </cell>
          <cell r="C450">
            <v>0</v>
          </cell>
          <cell r="D450">
            <v>0</v>
          </cell>
        </row>
        <row r="451">
          <cell r="A451" t="str">
            <v>74124/001</v>
          </cell>
          <cell r="B451" t="str">
            <v>POCO VISITA AG PLUV:CONC ARM 1X1X1,40M COLETOR D=40 A 50CMPAREDE E=15CM BASE CONC FCK=10MPA REVEST C/ARG CIM/AREIA 1:4DEGRAUS FF INCL FORN TODOS MATERIAIS</v>
          </cell>
          <cell r="C451" t="str">
            <v>UN</v>
          </cell>
          <cell r="D451">
            <v>1188.5</v>
          </cell>
        </row>
        <row r="452">
          <cell r="A452" t="str">
            <v>74124/002</v>
          </cell>
          <cell r="B452" t="str">
            <v>POCO VISITA AG PLUV:CONC ARM 1,10X1,10X1,40M COLETOR D=60CMPAREDE E=15CM BASE CONC FCK=10MPA REVEST C/ARG CIM/AREIA 1:4DEGRAUS FF INCL FORN TODOS MATERIAIS</v>
          </cell>
          <cell r="C452" t="str">
            <v>UN</v>
          </cell>
          <cell r="D452">
            <v>1383.59</v>
          </cell>
        </row>
        <row r="453">
          <cell r="A453" t="str">
            <v>74124/003</v>
          </cell>
          <cell r="B453" t="str">
            <v>POCO VISITA AG PLUV:CONC ARM 1,20X1,20X1,40M COLETOR D=70CMPAREDE E=15CM BASE CONC FCK=10MPA REVEST C/ARG CIM/AREIA 1:4DEGRAUS FF INCL FORN TODOS MATERIAIS</v>
          </cell>
          <cell r="C453" t="str">
            <v>UN</v>
          </cell>
          <cell r="D453">
            <v>1496.85</v>
          </cell>
        </row>
        <row r="454">
          <cell r="A454" t="str">
            <v>74124/004</v>
          </cell>
          <cell r="B454" t="str">
            <v>POCO VISITA AG PLUV:CONC ARM 1,30X1,30X1,40M COLETOR D=80CMPAREDE E=15CM BASE CONC FCK=10MPA REVEST C/ARG CIM/AREIA 1:4DEGRAUS FF INCL FORN TODOS MATERIAIS</v>
          </cell>
          <cell r="C454" t="str">
            <v>UN</v>
          </cell>
          <cell r="D454">
            <v>1673.87</v>
          </cell>
        </row>
        <row r="455">
          <cell r="A455" t="str">
            <v>74124/005</v>
          </cell>
          <cell r="B455" t="str">
            <v>POCO VISITA CONCRETO ARMADO P/AG PLUV 1,40X1,40X1,50M COLETOR D=90CMPAREDE E=15CM BASE CONCRETO FCK=10MPA REVESTIDO C/ARG CIM/AREIA 1:4DEGRAUS FF INCL FORN TODOS MATERIAIS</v>
          </cell>
          <cell r="C455" t="str">
            <v>UN</v>
          </cell>
          <cell r="D455">
            <v>1962.32</v>
          </cell>
        </row>
        <row r="456">
          <cell r="A456" t="str">
            <v>74124/006</v>
          </cell>
          <cell r="B456" t="str">
            <v>POCO VISITA AG PLUV:CONC ARM 1,50X1,50X1,60M COLETOR D=1M PAREDE E=15CM BASE CONC FCK=10MPA REVEST C/ARG CIM/AREIA 1:4DEGRAUS FF INCL FORN TODOS MATERIAIS</v>
          </cell>
          <cell r="C456" t="str">
            <v>UN</v>
          </cell>
          <cell r="D456">
            <v>2154.94</v>
          </cell>
        </row>
        <row r="457">
          <cell r="A457" t="str">
            <v>74124/007</v>
          </cell>
          <cell r="B457" t="str">
            <v>POCO VISITA AG PLUV:CONC ARM 1,60X1,60X1,70M COLETOR D=1,10MPAREDE E=15CM BASE CONC FCK=10MPA REVEST C/ARG CIM/AREIA 1:4DEGRAUS FF INCL FORN TODOS MATERIAIS</v>
          </cell>
          <cell r="C457" t="str">
            <v>UN</v>
          </cell>
          <cell r="D457">
            <v>2344.4499999999998</v>
          </cell>
        </row>
        <row r="458">
          <cell r="A458" t="str">
            <v>74124/008</v>
          </cell>
          <cell r="B458" t="str">
            <v>POCO VISITA AG PLUV:CONC ARM 1,70X1,70X1,80M COLETOR D=1,20MPAREDE E=15CM BASE CONC FCK=10MPA REVEST C/ARG CIM/AREIA 1:4DEGRAUS FF INCL FORN TODOS MATERIAIS</v>
          </cell>
          <cell r="C458" t="str">
            <v>UN</v>
          </cell>
          <cell r="D458">
            <v>2530.2800000000002</v>
          </cell>
        </row>
        <row r="459">
          <cell r="A459">
            <v>74162</v>
          </cell>
          <cell r="B459" t="str">
            <v>CAIXA DE ALVENARIA P/ PROTECAO DE REGISTRO</v>
          </cell>
          <cell r="C459">
            <v>0</v>
          </cell>
          <cell r="D459">
            <v>0</v>
          </cell>
        </row>
        <row r="460">
          <cell r="A460" t="str">
            <v>74162/001</v>
          </cell>
          <cell r="B460" t="str">
            <v>CAIXA DE CONCRETO, ALTURA = 1,00 METRO, DIAMETRO REGISTRO &lt; 150 MM</v>
          </cell>
          <cell r="C460" t="str">
            <v>UN</v>
          </cell>
          <cell r="D460">
            <v>65.06</v>
          </cell>
        </row>
        <row r="461">
          <cell r="A461">
            <v>74206</v>
          </cell>
          <cell r="B461" t="str">
            <v>CAIXAS COLETORAS</v>
          </cell>
          <cell r="C461">
            <v>0</v>
          </cell>
          <cell r="D461">
            <v>0</v>
          </cell>
        </row>
        <row r="462">
          <cell r="A462" t="str">
            <v>74206/001</v>
          </cell>
          <cell r="B462" t="str">
            <v>CAIXA COLETORA, 1,20X1,20X1,50M, COM FUNDO E TAMPA DE CONCRETO E PAREDES EM ALVENARIA</v>
          </cell>
          <cell r="C462" t="str">
            <v>UN</v>
          </cell>
          <cell r="D462">
            <v>851.38</v>
          </cell>
        </row>
        <row r="463">
          <cell r="A463" t="str">
            <v>74206/002</v>
          </cell>
          <cell r="B463" t="str">
            <v>CAIXA COLETORA, 0,25 X 0,85 X 1,0 M (REF.DR-01/OBRAS RE)</v>
          </cell>
          <cell r="C463" t="str">
            <v>UN</v>
          </cell>
          <cell r="D463">
            <v>410.64</v>
          </cell>
        </row>
        <row r="464">
          <cell r="A464">
            <v>74212</v>
          </cell>
          <cell r="B464" t="str">
            <v>MODULO TIPO &gt; POCO DE INSPECAO EM ALVENARIACOMPREENDE: - ESCAVACAO EM QQ TERRENO, EXCETO ROCHA, TRANSPORTE,CARGA,DESCARGA E ESPALHAMENTO DO MATERIAL EXCEDENTE EM BOTA -FORA.</v>
          </cell>
          <cell r="C464">
            <v>0</v>
          </cell>
          <cell r="D464">
            <v>0</v>
          </cell>
        </row>
        <row r="465">
          <cell r="A465" t="str">
            <v>74212/001</v>
          </cell>
          <cell r="B465" t="str">
            <v>MÓDULO TÍPICO &gt; POÇO DE VISITA EM ALVENARIA PARA REDE DE ESGOTO SANITÁRIO, DIAMETRO 0,60 M - PROFUNDIDADE 1,60 METROS</v>
          </cell>
          <cell r="C465" t="str">
            <v>UN</v>
          </cell>
          <cell r="D465">
            <v>1880.85</v>
          </cell>
        </row>
        <row r="466">
          <cell r="A466">
            <v>74214</v>
          </cell>
          <cell r="B466" t="str">
            <v>MODULO TIPO &gt; PV EM ALVENARIA P/ REDE COLETORACOMPREENDE: - ESCAVACAO EM QQ TERRENO, EXCETO ROCHA, TRANSPORTE,CARGA,DESCARGA E ESPALHAMENTO DO MATERIAL EXCEDENTE EM BOTA-FORA.</v>
          </cell>
          <cell r="C466">
            <v>0</v>
          </cell>
          <cell r="D466">
            <v>0</v>
          </cell>
        </row>
        <row r="467">
          <cell r="A467" t="str">
            <v>74214/001</v>
          </cell>
          <cell r="B467" t="str">
            <v>MÓDULO TÍPICO &gt; POÇO DE VISITA EM ALVENARIA PARA REDE DE ESGOTO SANITÁRIO, DIAMETRO 1,20 M - PROFUNDIDADE ATE 2,00 METROS</v>
          </cell>
          <cell r="C467" t="str">
            <v>UN</v>
          </cell>
          <cell r="D467">
            <v>3234.98</v>
          </cell>
        </row>
        <row r="468">
          <cell r="A468" t="str">
            <v>74214/002</v>
          </cell>
          <cell r="B468" t="str">
            <v>MÓDULO TÍPICO &gt; POÇO DE VISITA EM ALVENARIA PARA REDE DE ESGOTO SANITÁRIO, DIAMETRO 1,20 M - PROFUNDIDADE ATE 4,00 METROS.</v>
          </cell>
          <cell r="C468" t="str">
            <v>UN</v>
          </cell>
          <cell r="D468">
            <v>4611.6899999999996</v>
          </cell>
        </row>
        <row r="469">
          <cell r="A469">
            <v>74224</v>
          </cell>
          <cell r="B469" t="str">
            <v>POCO DE VISITA - DRENAGEM PLUVIAL - EM CONCRETO ESTRUTURAL</v>
          </cell>
          <cell r="C469">
            <v>0</v>
          </cell>
          <cell r="D469">
            <v>0</v>
          </cell>
        </row>
        <row r="470">
          <cell r="A470" t="str">
            <v>74224/001</v>
          </cell>
          <cell r="B470" t="str">
            <v>POÇO DE VISITA EM CONCRETO ESTRUTURAL - DRENAGEM PLUVIAL, DIMENSÕES INTERNAS DE 90X150X80CM (LARGXCOMPXALT.)”, PARA REDE DE 600 MM, EXCLUSOTAMPÃO E CHAMINÉ.</v>
          </cell>
          <cell r="C470" t="str">
            <v>UN</v>
          </cell>
          <cell r="D470">
            <v>1239.9000000000001</v>
          </cell>
        </row>
        <row r="471">
          <cell r="A471">
            <v>37</v>
          </cell>
          <cell r="B471" t="str">
            <v>MEIO FIO, LINHA D'AGUA E SARJERTA</v>
          </cell>
          <cell r="C471">
            <v>0</v>
          </cell>
          <cell r="D471">
            <v>0</v>
          </cell>
        </row>
        <row r="472">
          <cell r="A472">
            <v>73763</v>
          </cell>
          <cell r="B472" t="str">
            <v>SARJETA E MEIO FIO CONJUGADOS</v>
          </cell>
          <cell r="C472">
            <v>0</v>
          </cell>
          <cell r="D472">
            <v>0</v>
          </cell>
        </row>
        <row r="473">
          <cell r="A473" t="str">
            <v>73763/001</v>
          </cell>
          <cell r="B473" t="str">
            <v>MEIO-FIO E SARJETA DE CONCRETO MOLDADO NO LOCAL, USINADO 15 MPA, COM 0,65 M BASE X 0,30 M ALTURA, REJUNTE EM ARGAMASSA TRACO 1:3,5 (CIMENTOE AREIA)</v>
          </cell>
          <cell r="C473" t="str">
            <v>M</v>
          </cell>
          <cell r="D473">
            <v>59.62</v>
          </cell>
        </row>
        <row r="474">
          <cell r="A474" t="str">
            <v>73763/002</v>
          </cell>
          <cell r="B474" t="str">
            <v>MEIO-FIO E SARJETA DE CONCRETO MOLDADO NO LOCAL, USINADO 15 MPA, COM 0,45 M BASE X 0,30 M ALTURA, REJUNTE EM ARGAMASSA TRACO 1:3,5 (CIMENTOE AREIA)</v>
          </cell>
          <cell r="C474" t="str">
            <v>M</v>
          </cell>
          <cell r="D474">
            <v>43.85</v>
          </cell>
        </row>
        <row r="475">
          <cell r="A475" t="str">
            <v>73763/003</v>
          </cell>
          <cell r="B475" t="str">
            <v>MEIO-FIO E SARJETA CONJUGADOS DE CONCRETO 15 MPA, 47 CM BASE X 30 CM ALTURA, MOLDADO "IN LOCO" COM EXTRUSORA</v>
          </cell>
          <cell r="C475" t="str">
            <v>M</v>
          </cell>
          <cell r="D475">
            <v>38.03</v>
          </cell>
        </row>
        <row r="476">
          <cell r="A476" t="str">
            <v>73763/004</v>
          </cell>
          <cell r="B476" t="str">
            <v>MEIO-FIO E SARJETA CONJUGADOS DE CONCRETO 15 MPA, 35 CM BASE X 30 CM ALTURA, MOLDADO "IN LOCO" COM EXTRUSORA</v>
          </cell>
          <cell r="C476" t="str">
            <v>M</v>
          </cell>
          <cell r="D476">
            <v>31.88</v>
          </cell>
        </row>
        <row r="477">
          <cell r="A477" t="str">
            <v>73763/005</v>
          </cell>
          <cell r="B477" t="str">
            <v>MEIO-FIO E SARJETA CONJUGADOS DE CONCRETO 15 MPA, 30 CM BASE X 26 CM ALTURA, MOLDADO "IN LOCO" COM EXTRUSORA</v>
          </cell>
          <cell r="C477" t="str">
            <v>M</v>
          </cell>
          <cell r="D477">
            <v>23.23</v>
          </cell>
        </row>
        <row r="478">
          <cell r="A478">
            <v>73789</v>
          </cell>
          <cell r="B478" t="str">
            <v>MEIO FIO CONCRETO</v>
          </cell>
          <cell r="C478">
            <v>0</v>
          </cell>
          <cell r="D478">
            <v>0</v>
          </cell>
        </row>
        <row r="479">
          <cell r="A479" t="str">
            <v>73789/001</v>
          </cell>
          <cell r="B479" t="str">
            <v>MEIO-FIO DE CONCRETO MOLDADO NO LOCAL, USINADO 15 MPA, COM 0,45 M ALTURA X 0,15 M BASE, REJUNTE EM ARGAMASSA TRACO 1:3,5 (CIMENTO E AREIA)</v>
          </cell>
          <cell r="C479" t="str">
            <v>M</v>
          </cell>
          <cell r="D479">
            <v>36.130000000000003</v>
          </cell>
        </row>
        <row r="480">
          <cell r="A480" t="str">
            <v>73789/002</v>
          </cell>
          <cell r="B480" t="str">
            <v>MEIO-FIO DE CONCRETO MOLDADO NO LOCAL, USINADO 15 MPA, COM 0,30 M ALTURA X 0,15 M BASE, REJUNTE EM ARGAMASSA TRACO 1:3,5 (CIMENTO E AREIA)</v>
          </cell>
          <cell r="C480" t="str">
            <v>M</v>
          </cell>
          <cell r="D480">
            <v>24.9</v>
          </cell>
        </row>
        <row r="481">
          <cell r="A481">
            <v>74012</v>
          </cell>
          <cell r="B481" t="str">
            <v>SARJETA - CONCRETO ESTRUTURAL</v>
          </cell>
          <cell r="C481">
            <v>0</v>
          </cell>
          <cell r="D481">
            <v>0</v>
          </cell>
        </row>
        <row r="482">
          <cell r="A482" t="str">
            <v>74012/001</v>
          </cell>
          <cell r="B482" t="str">
            <v>SARJETA EM CONCRETO, PREPARO MANUAL, COM SEIXO ROLADO, ESPESSURA = 8CM, LARGURA = 40CM.</v>
          </cell>
          <cell r="C482" t="str">
            <v>M</v>
          </cell>
          <cell r="D482">
            <v>27.25</v>
          </cell>
        </row>
        <row r="483">
          <cell r="A483">
            <v>74208</v>
          </cell>
          <cell r="B483" t="str">
            <v>CONSTRUCAO DE MEIO-FIO E LINHA D AGU</v>
          </cell>
          <cell r="C483">
            <v>0</v>
          </cell>
          <cell r="D483">
            <v>0</v>
          </cell>
        </row>
        <row r="484">
          <cell r="A484" t="str">
            <v>74208/001</v>
          </cell>
          <cell r="B484" t="str">
            <v>CONSTRUCAO DE MEIO-FIO DE PEDRAS GRANITICAS, REJUNTADO C/ ARGAMASSA DECIMENTO E AREIA 1:2 E LINHA D AGUA DE PARALELEPIPEDOS,ASSENTADOS SOBREMISTURA DE CIMENTO E AREIA 1:6, C/ 6,0 CM DE ESPESSURA E REJUNTADOS C/ARGAMASSA DE CIMENTO E AREIA 1:2, INCLUSIV</v>
          </cell>
          <cell r="C484" t="str">
            <v>M</v>
          </cell>
          <cell r="D484">
            <v>47.19</v>
          </cell>
        </row>
        <row r="485">
          <cell r="A485">
            <v>74211</v>
          </cell>
          <cell r="B485" t="str">
            <v>LINHA D AGUA EM PARALELEPIPEDOS GRANITICO</v>
          </cell>
          <cell r="C485">
            <v>0</v>
          </cell>
          <cell r="D485">
            <v>0</v>
          </cell>
        </row>
        <row r="486">
          <cell r="A486" t="str">
            <v>74211/001</v>
          </cell>
          <cell r="B486" t="str">
            <v>LINHA D AGUA EM PARALELEPIPEDOS GRANITICOS, REJUNTADOS C/ ARCIMENTO E AREIA TRACO 1:3</v>
          </cell>
          <cell r="C486" t="str">
            <v>M</v>
          </cell>
          <cell r="D486">
            <v>23.49</v>
          </cell>
        </row>
        <row r="487">
          <cell r="A487">
            <v>74223</v>
          </cell>
          <cell r="B487" t="str">
            <v>MEIO-FIO</v>
          </cell>
          <cell r="C487">
            <v>0</v>
          </cell>
          <cell r="D487">
            <v>0</v>
          </cell>
        </row>
        <row r="488">
          <cell r="A488" t="str">
            <v>74223/001</v>
          </cell>
          <cell r="B488" t="str">
            <v>MEIO-FIO (GUIA) DE CONCRETO PRE-MOLDADO, DIMENSÕES 12X15X30X100CM (FACE SUPERIORXFACE INFERIORXALTURAXCOMPRIMENTO),REJUNTADO C/ARGAMASSA 1:4CIMENTO:AREIA, INCLUINDO ESCAVAÇÃO E REATERRO.</v>
          </cell>
          <cell r="C488" t="str">
            <v>M</v>
          </cell>
          <cell r="D488">
            <v>28.39</v>
          </cell>
        </row>
        <row r="489">
          <cell r="A489" t="str">
            <v>74223/002</v>
          </cell>
          <cell r="B489" t="str">
            <v>MEIO-FIO EM PEDRA GRANITICA, REJUNTADO C/ARGAMASSA CIMENTO E AREIA 1:3</v>
          </cell>
          <cell r="C489" t="str">
            <v>M</v>
          </cell>
          <cell r="D489">
            <v>22.58</v>
          </cell>
        </row>
        <row r="490">
          <cell r="A490">
            <v>74237</v>
          </cell>
          <cell r="B490" t="str">
            <v>MEIO-FIO COM SARJETA, EXECUTADO COM EXTRUSORA</v>
          </cell>
          <cell r="C490">
            <v>0</v>
          </cell>
          <cell r="D490">
            <v>0</v>
          </cell>
        </row>
        <row r="491">
          <cell r="A491" t="str">
            <v>74237/001</v>
          </cell>
          <cell r="B491" t="str">
            <v>MEIO-FIO COM SARJETA, EXECUTADO C/EXTRUSORA (SARJETA 30X8CMMEIO-FIO 15X10CM X H=23CM), INCLUI ESC.E ACERTO FAIXA 0,45M</v>
          </cell>
          <cell r="C491" t="str">
            <v>M</v>
          </cell>
          <cell r="D491">
            <v>21.68</v>
          </cell>
        </row>
        <row r="492">
          <cell r="A492">
            <v>317</v>
          </cell>
          <cell r="B492" t="str">
            <v>BUEIROS</v>
          </cell>
          <cell r="C492">
            <v>0</v>
          </cell>
          <cell r="D492">
            <v>0</v>
          </cell>
        </row>
        <row r="493">
          <cell r="A493">
            <v>74239</v>
          </cell>
          <cell r="B493" t="str">
            <v>CONSTRUCAO DE SUMIDOURO</v>
          </cell>
          <cell r="C493">
            <v>0</v>
          </cell>
          <cell r="D493">
            <v>0</v>
          </cell>
        </row>
        <row r="494">
          <cell r="A494" t="str">
            <v>74239/001</v>
          </cell>
          <cell r="B494" t="str">
            <v>P/EFLUENTE LIQUIDO DA FOSSA SEPTICA, D INT = 300CM / H INT = 660 CM</v>
          </cell>
          <cell r="C494" t="str">
            <v>UN</v>
          </cell>
          <cell r="D494">
            <v>12380.75</v>
          </cell>
        </row>
        <row r="495">
          <cell r="A495">
            <v>74240</v>
          </cell>
          <cell r="B495" t="str">
            <v>CONSTRUCAO DE FOSSA SEPTICA TIPO OMS</v>
          </cell>
          <cell r="C495">
            <v>0</v>
          </cell>
          <cell r="D495">
            <v>0</v>
          </cell>
        </row>
        <row r="496">
          <cell r="A496" t="str">
            <v>74240/001</v>
          </cell>
          <cell r="B496" t="str">
            <v>D INT = 200 CM, H INT = 240 CM</v>
          </cell>
          <cell r="C496" t="str">
            <v>UN</v>
          </cell>
          <cell r="D496">
            <v>2936.8</v>
          </cell>
        </row>
        <row r="497">
          <cell r="A497" t="str">
            <v>ESCO</v>
          </cell>
          <cell r="B497" t="str">
            <v>ESCORAMENTO</v>
          </cell>
          <cell r="C497">
            <v>0</v>
          </cell>
          <cell r="D497">
            <v>0</v>
          </cell>
        </row>
        <row r="498">
          <cell r="A498">
            <v>24</v>
          </cell>
          <cell r="B498" t="str">
            <v>ESCORAMENTO METALICO EM VALAS OU POCOS</v>
          </cell>
          <cell r="C498">
            <v>0</v>
          </cell>
          <cell r="D498">
            <v>0</v>
          </cell>
        </row>
        <row r="499">
          <cell r="A499">
            <v>73877</v>
          </cell>
          <cell r="B499" t="str">
            <v>ESCORAMENTO DE VALAS COM PRANCHOES METALICOS E QUADROS UTILIZANDO LON-GARINAS DE MADEIRA DE 3X5", INCLUSIVE POSTERIOR RETIRADA</v>
          </cell>
          <cell r="C499">
            <v>0</v>
          </cell>
          <cell r="D499">
            <v>0</v>
          </cell>
        </row>
        <row r="500">
          <cell r="A500" t="str">
            <v>73877/001</v>
          </cell>
          <cell r="B500" t="str">
            <v>ESCORAMENTO DE VALAS COM PRANCHOES METALICOS - AREA CRAVADA</v>
          </cell>
          <cell r="C500" t="str">
            <v>M2</v>
          </cell>
          <cell r="D500">
            <v>32.619999999999997</v>
          </cell>
        </row>
        <row r="501">
          <cell r="A501" t="str">
            <v>73877/002</v>
          </cell>
          <cell r="B501" t="str">
            <v>ESCORAMENTO DE VALAS COM PRANCHOES METALICOS - AREA NAO CRAVADA</v>
          </cell>
          <cell r="C501" t="str">
            <v>M2</v>
          </cell>
          <cell r="D501">
            <v>20.76</v>
          </cell>
        </row>
        <row r="502">
          <cell r="A502" t="str">
            <v>ESQV</v>
          </cell>
          <cell r="B502" t="str">
            <v>ESQUADRIAS/FERRAGENS/VIDROS</v>
          </cell>
          <cell r="C502">
            <v>0</v>
          </cell>
          <cell r="D502">
            <v>0</v>
          </cell>
        </row>
        <row r="503">
          <cell r="A503">
            <v>89</v>
          </cell>
          <cell r="B503" t="str">
            <v>PORTA DE MADEIRA</v>
          </cell>
          <cell r="C503">
            <v>0</v>
          </cell>
          <cell r="D503">
            <v>0</v>
          </cell>
        </row>
        <row r="504">
          <cell r="A504">
            <v>7100</v>
          </cell>
          <cell r="B504" t="str">
            <v>LAMINADO MELAMINICO TEXTURIZADO COLADO EM COMPENSADO ESPESSURA 1,3MM</v>
          </cell>
          <cell r="C504" t="str">
            <v>M2</v>
          </cell>
          <cell r="D504">
            <v>29.55</v>
          </cell>
        </row>
        <row r="505">
          <cell r="A505">
            <v>7101</v>
          </cell>
          <cell r="B505" t="str">
            <v>LAMINADO MELAMINICO LISO FOSCO E=1,3MM COLADO EM COMPENSA*</v>
          </cell>
          <cell r="C505" t="str">
            <v>M2</v>
          </cell>
          <cell r="D505">
            <v>28.32</v>
          </cell>
        </row>
        <row r="506">
          <cell r="A506">
            <v>72141</v>
          </cell>
          <cell r="B506" t="str">
            <v>FAIXA BATE MACA EM LAMINADO MELAMINICO TEXTURIZADO ESPESSURA 1,3MM PARA PORTA DE MADEIRA</v>
          </cell>
          <cell r="C506" t="str">
            <v>M2</v>
          </cell>
          <cell r="D506">
            <v>25.61</v>
          </cell>
        </row>
        <row r="507">
          <cell r="A507">
            <v>72142</v>
          </cell>
          <cell r="B507" t="str">
            <v>RETIRADA DE FOLHAS DE PORTA DE PASSAGEM OU JANELA</v>
          </cell>
          <cell r="C507" t="str">
            <v>UN</v>
          </cell>
          <cell r="D507">
            <v>4.5</v>
          </cell>
        </row>
        <row r="508">
          <cell r="A508">
            <v>72143</v>
          </cell>
          <cell r="B508" t="str">
            <v>RETIRADA DE BATENTES DE MADEIRA</v>
          </cell>
          <cell r="C508" t="str">
            <v>UN</v>
          </cell>
          <cell r="D508">
            <v>21.61</v>
          </cell>
        </row>
        <row r="509">
          <cell r="A509">
            <v>72144</v>
          </cell>
          <cell r="B509" t="str">
            <v>RECOLOCACAO DE FOLHAS DE PORTA DE PASSAGEM OU JANELA, CONSIDERANDO REAPROVEITAMENTO DO MATERIAL</v>
          </cell>
          <cell r="C509" t="str">
            <v>UN</v>
          </cell>
          <cell r="D509">
            <v>34.89</v>
          </cell>
        </row>
        <row r="510">
          <cell r="A510">
            <v>72146</v>
          </cell>
          <cell r="B510" t="str">
            <v>RECOLOCACAO DE BATENTES DE MADEIRA, CONSIDERANDO REAPROVEITAMENTO DE MATERIAL</v>
          </cell>
          <cell r="C510" t="str">
            <v>UN</v>
          </cell>
          <cell r="D510">
            <v>21.92</v>
          </cell>
        </row>
        <row r="511">
          <cell r="A511">
            <v>73880</v>
          </cell>
          <cell r="B511" t="str">
            <v>PORTA DE MADEIRA ALMOFADADA</v>
          </cell>
          <cell r="C511">
            <v>0</v>
          </cell>
          <cell r="D511">
            <v>0</v>
          </cell>
        </row>
        <row r="512">
          <cell r="A512" t="str">
            <v>73880/002</v>
          </cell>
          <cell r="B512" t="str">
            <v>PORTA DE MADEIRA ALMOFADADA SEMI-OCA 1A 0,80 A 2,10 INCLUSO ADUELA, ALIZAR, DOBRADIÇA E FECHADURA EXTERNA PADRÃO POPULAR</v>
          </cell>
          <cell r="C512" t="str">
            <v>UN</v>
          </cell>
          <cell r="D512">
            <v>443.71</v>
          </cell>
        </row>
        <row r="513">
          <cell r="A513">
            <v>73905</v>
          </cell>
          <cell r="B513" t="str">
            <v>BANDEIRA EM VENEZIANA MAD REGIONAL 1A 100X40CM FIXA C/ADUELA E ALIZAR</v>
          </cell>
          <cell r="C513">
            <v>0</v>
          </cell>
          <cell r="D513">
            <v>0</v>
          </cell>
        </row>
        <row r="514">
          <cell r="A514" t="str">
            <v>73905/001</v>
          </cell>
          <cell r="B514" t="str">
            <v>BANDEIRA PARA VIDRO EM MADEIRA 1A FIXA SEM ADUELA E ALIZAR, 40X60CM</v>
          </cell>
          <cell r="C514" t="str">
            <v>UN</v>
          </cell>
          <cell r="D514">
            <v>42.67</v>
          </cell>
        </row>
        <row r="515">
          <cell r="A515" t="str">
            <v>73905/002</v>
          </cell>
          <cell r="B515" t="str">
            <v>BANDEIRA PARA VIDRO EM MADEIRA 2A FIXA SEM ADUELA E ALIZAR, 40X60CM</v>
          </cell>
          <cell r="C515" t="str">
            <v>UN</v>
          </cell>
          <cell r="D515">
            <v>35.61</v>
          </cell>
        </row>
        <row r="516">
          <cell r="A516">
            <v>73906</v>
          </cell>
          <cell r="B516" t="str">
            <v>PORTA MADEIRA VENEZIANA</v>
          </cell>
          <cell r="C516">
            <v>0</v>
          </cell>
          <cell r="D516">
            <v>0</v>
          </cell>
        </row>
        <row r="517">
          <cell r="A517" t="str">
            <v>73906/001</v>
          </cell>
          <cell r="B517" t="str">
            <v>PORTA DE MADEIRA TIPO VENEZIANA, 70X210X3,5CM, INCLUSO ADUELA 1A, ALIZAR 1A E DOBRADICA COM ANEIS</v>
          </cell>
          <cell r="C517" t="str">
            <v>UN</v>
          </cell>
          <cell r="D517">
            <v>456.49</v>
          </cell>
        </row>
        <row r="518">
          <cell r="A518" t="str">
            <v>73906/002</v>
          </cell>
          <cell r="B518" t="str">
            <v>PORTA DE MADEIRA TIPO VENEZIANA 70X210X3,5CM C/MARCO 1A 7X3,5CM C/DOBRADICA LATAO CROMADO C/ANEIS</v>
          </cell>
          <cell r="C518" t="str">
            <v>UN</v>
          </cell>
          <cell r="D518">
            <v>386.48</v>
          </cell>
        </row>
        <row r="519">
          <cell r="A519" t="str">
            <v>73906/003</v>
          </cell>
          <cell r="B519" t="str">
            <v>PORTA DE MADEIRA TIPO VENEZIANA, 80X210X3CM, INCLUSO ADUELA 1A, ALIZAR1A E DOBRADICA COM ANEIS</v>
          </cell>
          <cell r="C519" t="str">
            <v>UN</v>
          </cell>
          <cell r="D519">
            <v>600.27</v>
          </cell>
        </row>
        <row r="520">
          <cell r="A520" t="str">
            <v>73906/004</v>
          </cell>
          <cell r="B520" t="str">
            <v>PORTA DE MADEIRA TIPO VENEZIANA, 120X210X3CM, 2 FOLHAS, INCLUSO ADUELA1A, ALIZAR 1A E DOBRADICA COM ANEIS</v>
          </cell>
          <cell r="C520" t="str">
            <v>UN</v>
          </cell>
          <cell r="D520">
            <v>816.94</v>
          </cell>
        </row>
        <row r="521">
          <cell r="A521" t="str">
            <v>73906/005</v>
          </cell>
          <cell r="B521" t="str">
            <v>PORTA DE MADEIRA TIPO VENEZIANA, 140X210X3CM, 2 FOLHAS, INCLUSO ADUELA1A, ALIZAR 1A E DOBRADICA COM ANEIS</v>
          </cell>
          <cell r="C521" t="str">
            <v>UN</v>
          </cell>
          <cell r="D521">
            <v>849.27</v>
          </cell>
        </row>
        <row r="522">
          <cell r="A522" t="str">
            <v>73906/006</v>
          </cell>
          <cell r="B522" t="str">
            <v>PORTA DE MADEIRA TIPO VENEZIANA, 60X210X3CM, INCLUSO ADUELA 1A, ALIZAR1A E DOBRADICA COM ANEIS</v>
          </cell>
          <cell r="C522" t="str">
            <v>UN</v>
          </cell>
          <cell r="D522">
            <v>482.73</v>
          </cell>
        </row>
        <row r="523">
          <cell r="A523">
            <v>73910</v>
          </cell>
          <cell r="B523" t="str">
            <v>PORTA DE MADEIRA COMPENSADA LISA</v>
          </cell>
          <cell r="C523">
            <v>0</v>
          </cell>
          <cell r="D523">
            <v>0</v>
          </cell>
        </row>
        <row r="524">
          <cell r="A524" t="str">
            <v>73910/001</v>
          </cell>
          <cell r="B524" t="str">
            <v>PORTA DE MADEIRA COMPENSADA LISA PARA PINTURA, 0,60X2,10M, INCLUSO ADUELA 2A, ALIZAR 2A E DOBRADICA</v>
          </cell>
          <cell r="C524" t="str">
            <v>UN</v>
          </cell>
          <cell r="D524">
            <v>189.87</v>
          </cell>
        </row>
        <row r="525">
          <cell r="A525" t="str">
            <v>73910/002</v>
          </cell>
          <cell r="B525" t="str">
            <v>PORTA DE MADEIRA COMPENSADA LISA PARA CERA/VERNIZ, 0,60X2,10M, INCLUSOADUELA 1A, ALIZAR 1A E DOBRADICA COM ANEL</v>
          </cell>
          <cell r="C525" t="str">
            <v>UN</v>
          </cell>
          <cell r="D525">
            <v>277.92</v>
          </cell>
        </row>
        <row r="526">
          <cell r="A526" t="str">
            <v>73910/003</v>
          </cell>
          <cell r="B526" t="str">
            <v>PORTA DE MADEIRA COMPENSADA LISA PARA PINTURA, 0,70X2,10M, INCLUSO ADUELA 2A, ALIZAR 2A E DOBRADICA</v>
          </cell>
          <cell r="C526" t="str">
            <v>UN</v>
          </cell>
          <cell r="D526">
            <v>192.18</v>
          </cell>
        </row>
        <row r="527">
          <cell r="A527" t="str">
            <v>73910/004</v>
          </cell>
          <cell r="B527" t="str">
            <v>PORTA DE MADEIRA COMPENSADA LISA PARA CERA/VERNIZ, 0,70X2,10M, INCLUSOADUELA 1A, ALIZAR 1A E DOBRADICA COM ANEL</v>
          </cell>
          <cell r="C527" t="str">
            <v>UN</v>
          </cell>
          <cell r="D527">
            <v>282.52</v>
          </cell>
        </row>
        <row r="528">
          <cell r="A528" t="str">
            <v>73910/005</v>
          </cell>
          <cell r="B528" t="str">
            <v>PORTA DE MADEIRA COMPENSADA LISA PARA PINTURA, 0,80X2,10M, INCLUSO ADUELA 2A, ALIZAR 2A E DOBRADICA</v>
          </cell>
          <cell r="C528" t="str">
            <v>UN</v>
          </cell>
          <cell r="D528">
            <v>194.75</v>
          </cell>
        </row>
        <row r="529">
          <cell r="A529" t="str">
            <v>73910/006</v>
          </cell>
          <cell r="B529" t="str">
            <v>PORTA DE MADEIRA COMPENSADA LISA PARA CERA/VERNIZ, 0,80X2,10M, INCLUSOADUELA 1A, ALIZAR 1A E DOBRADICA COM ANEL</v>
          </cell>
          <cell r="C529" t="str">
            <v>UN</v>
          </cell>
          <cell r="D529">
            <v>288.31</v>
          </cell>
        </row>
        <row r="530">
          <cell r="A530" t="str">
            <v>73910/007</v>
          </cell>
          <cell r="B530" t="str">
            <v>PORTA DE MADEIRA COMPENSADA LISA PARA CERA/VERNIZ, 0,90X2,10M, INCLUSOADUELA 1A, ALIZAR 1A E DOBRADICA COM ANEL</v>
          </cell>
          <cell r="C530" t="str">
            <v>UN</v>
          </cell>
          <cell r="D530">
            <v>301.93</v>
          </cell>
        </row>
        <row r="531">
          <cell r="A531" t="str">
            <v>73910/008</v>
          </cell>
          <cell r="B531" t="str">
            <v>PORTA DE MADEIRA COMPENSADA LISA PARA PINTURA, 1,20X2,10M, 2 FOLHAS, INCLUSO ADUELA 2A, ALIZAR 2A E DOBRADICA</v>
          </cell>
          <cell r="C531" t="str">
            <v>UN</v>
          </cell>
          <cell r="D531">
            <v>280.87</v>
          </cell>
        </row>
        <row r="532">
          <cell r="A532" t="str">
            <v>73910/009</v>
          </cell>
          <cell r="B532" t="str">
            <v>PORTA DE MADEIRA COMPENSADA LISA PARA CERA/VERNIZ, 1,20X2,10M, 2 FOLHAS, INCLUSO ADUELA 1A, ALIZAR 1A E DOBRADICA COM ANEL</v>
          </cell>
          <cell r="C532" t="str">
            <v>UN</v>
          </cell>
          <cell r="D532">
            <v>405.29</v>
          </cell>
        </row>
        <row r="533">
          <cell r="A533" t="str">
            <v>73910/010</v>
          </cell>
          <cell r="B533" t="str">
            <v>PORTA DE MADEIRA COMPENSADA LISA PARA PINTURA, 0,90X2,10M, INCLUSO ADUELA 2A, ALIZAR 2A E DOBRADICA</v>
          </cell>
          <cell r="C533" t="str">
            <v>UN</v>
          </cell>
          <cell r="D533">
            <v>211.02</v>
          </cell>
        </row>
        <row r="534">
          <cell r="A534" t="str">
            <v>73910/011</v>
          </cell>
          <cell r="B534" t="str">
            <v>PORTA DE MADEIRA COMPENSADA LISA PARA PINTURA, 1,60X2,10M, 2 FOLHAS, INCLUSO ADUELA 2A, ALIZAR 2A E DOBRADICA</v>
          </cell>
          <cell r="C534" t="str">
            <v>UN</v>
          </cell>
          <cell r="D534">
            <v>292.83</v>
          </cell>
        </row>
        <row r="535">
          <cell r="A535">
            <v>73934</v>
          </cell>
          <cell r="B535" t="str">
            <v>PORTA DURADOOR 60X210X3,5CM C/ADUELA 13CM E ALIZAR DE 3A C/DOBRADICA LATAO CROMADO</v>
          </cell>
          <cell r="C535">
            <v>0</v>
          </cell>
          <cell r="D535">
            <v>0</v>
          </cell>
        </row>
        <row r="536">
          <cell r="A536" t="str">
            <v>73934/001</v>
          </cell>
          <cell r="B536" t="str">
            <v>PORTA EM CHAPA DE FIBRA DE EUCALIPTO LISA PARA PINTURA, 0,80X2,10 M, INCLUSO ADUELA 3A, ALIZAR 3A E DOBRADICA</v>
          </cell>
          <cell r="C536" t="str">
            <v>UN</v>
          </cell>
          <cell r="D536">
            <v>210.82</v>
          </cell>
        </row>
        <row r="537">
          <cell r="A537" t="str">
            <v>73934/002</v>
          </cell>
          <cell r="B537" t="str">
            <v>PORTA EM CHAPA DE FIBRA DE EUCALIPTO LISA PARA PINTURA, 0,70X2,10 M, INCLUSO ADUELA 3A, ALIZAR 3A E DOBRADICA</v>
          </cell>
          <cell r="C537" t="str">
            <v>UN</v>
          </cell>
          <cell r="D537">
            <v>251.17</v>
          </cell>
        </row>
        <row r="538">
          <cell r="A538" t="str">
            <v>73934/003</v>
          </cell>
          <cell r="B538" t="str">
            <v>PORTA EM CHAPA DE FIBRA DE EUCALIPTO LISA PARA PINTURA, 0,60X2,10 M, INCLUSO ADUELA 3A, ALIZAR 3A E DOBRADICA</v>
          </cell>
          <cell r="C538" t="str">
            <v>UN</v>
          </cell>
          <cell r="D538">
            <v>246.39</v>
          </cell>
        </row>
        <row r="539">
          <cell r="A539">
            <v>74139</v>
          </cell>
          <cell r="B539" t="str">
            <v>PORTA P/SANITARIO C/LAMINADO, MARCO E FERRAGENS</v>
          </cell>
          <cell r="C539">
            <v>0</v>
          </cell>
          <cell r="D539">
            <v>0</v>
          </cell>
        </row>
        <row r="540">
          <cell r="A540" t="str">
            <v>74139/001</v>
          </cell>
          <cell r="B540" t="str">
            <v>PORTA DE MADEIRA PARA BANHEIRO EM COMPENSADO COM LAMINADO TEXTURIZADO0,80X1,60M, INCLUSO MARCO, DOBRADICAS E TARJETA TIPO LIVRE/OCUPADO</v>
          </cell>
          <cell r="C540" t="str">
            <v>UN</v>
          </cell>
          <cell r="D540">
            <v>186.76</v>
          </cell>
        </row>
        <row r="541">
          <cell r="A541" t="str">
            <v>74139/002</v>
          </cell>
          <cell r="B541" t="str">
            <v>PORTA DE MADEIRA PARA BANHEIRO EM COMPENSADO COM LAMINADO TEXTURIZADO0,60X1,60M, INCLUSO MARCO, DOBRADICAS E TARJETA TIPO LIVRE/OCUPADO</v>
          </cell>
          <cell r="C541" t="str">
            <v>UN</v>
          </cell>
          <cell r="D541">
            <v>162.44</v>
          </cell>
        </row>
        <row r="542">
          <cell r="A542">
            <v>90</v>
          </cell>
          <cell r="B542" t="str">
            <v>JANELA DE MADEIRA</v>
          </cell>
          <cell r="C542">
            <v>0</v>
          </cell>
          <cell r="D542">
            <v>0</v>
          </cell>
        </row>
        <row r="543">
          <cell r="A543">
            <v>73773</v>
          </cell>
          <cell r="B543" t="str">
            <v>DIVERSOS</v>
          </cell>
          <cell r="C543">
            <v>0</v>
          </cell>
          <cell r="D543">
            <v>0</v>
          </cell>
        </row>
        <row r="544">
          <cell r="A544" t="str">
            <v>73773/001</v>
          </cell>
          <cell r="B544" t="str">
            <v>QUADRO DE MADEIRA PARA APARELHO DE AR-CONDICIONADO COM ALIZAR, FIXADOEM TACO DE MADEIRA</v>
          </cell>
          <cell r="C544" t="str">
            <v>UN</v>
          </cell>
          <cell r="D544">
            <v>53.93</v>
          </cell>
        </row>
        <row r="545">
          <cell r="A545">
            <v>73813</v>
          </cell>
          <cell r="B545" t="str">
            <v>JANELA DE MADEIRA</v>
          </cell>
          <cell r="C545">
            <v>0</v>
          </cell>
          <cell r="D545">
            <v>0</v>
          </cell>
        </row>
        <row r="546">
          <cell r="A546" t="str">
            <v>73813/001</v>
          </cell>
          <cell r="B546" t="str">
            <v>JANELA DE ABRIR DE MADEIRA 1A COM ALMOFADA, 1,5X1,5M, INCLUSO GUARNICOES E DOBRADICAS</v>
          </cell>
          <cell r="C546" t="str">
            <v>UN</v>
          </cell>
          <cell r="D546">
            <v>640.73</v>
          </cell>
        </row>
        <row r="547">
          <cell r="A547">
            <v>91</v>
          </cell>
          <cell r="B547" t="str">
            <v>GUARDA-CORPO DE MADEIRA</v>
          </cell>
          <cell r="C547">
            <v>0</v>
          </cell>
          <cell r="D547">
            <v>0</v>
          </cell>
        </row>
        <row r="548">
          <cell r="A548">
            <v>73668</v>
          </cell>
          <cell r="B548" t="str">
            <v>GUARDA CORPO EM MADEIRA 1A SERRADA APARELHADA</v>
          </cell>
          <cell r="C548" t="str">
            <v>M</v>
          </cell>
          <cell r="D548">
            <v>71.83</v>
          </cell>
        </row>
        <row r="549">
          <cell r="A549">
            <v>92</v>
          </cell>
          <cell r="B549" t="str">
            <v>PORTA E/OU TAMPA DE FERRO</v>
          </cell>
          <cell r="C549">
            <v>0</v>
          </cell>
          <cell r="D549">
            <v>0</v>
          </cell>
        </row>
        <row r="550">
          <cell r="A550">
            <v>40678</v>
          </cell>
          <cell r="B550" t="str">
            <v>PORTA DE ABRIR PARA ABRIGO DE MEDIDORES E BOTIJOES, EM FERRO QUADRICULADO, COM GUARNICOES</v>
          </cell>
          <cell r="C550" t="str">
            <v>M2</v>
          </cell>
          <cell r="D550">
            <v>118.93</v>
          </cell>
        </row>
        <row r="551">
          <cell r="A551">
            <v>72140</v>
          </cell>
          <cell r="B551" t="str">
            <v>PORTA DE FERRO PARA LIXEIRA, DE ABRIR, TIPO CHAPA, 0,70X2,10M , COM GUARNICOES</v>
          </cell>
          <cell r="C551" t="str">
            <v>UN</v>
          </cell>
          <cell r="D551">
            <v>151.24</v>
          </cell>
        </row>
        <row r="552">
          <cell r="A552">
            <v>73632</v>
          </cell>
          <cell r="B552" t="str">
            <v>PORTA CORTA-FOGO 0,90X2,10X0,04M</v>
          </cell>
          <cell r="C552" t="str">
            <v>UN</v>
          </cell>
          <cell r="D552">
            <v>409.34</v>
          </cell>
        </row>
        <row r="553">
          <cell r="A553">
            <v>73933</v>
          </cell>
          <cell r="B553" t="str">
            <v>PORTA DE FERRO DE ABRIR</v>
          </cell>
          <cell r="C553">
            <v>0</v>
          </cell>
          <cell r="D553">
            <v>0</v>
          </cell>
        </row>
        <row r="554">
          <cell r="A554" t="str">
            <v>73933/001</v>
          </cell>
          <cell r="B554" t="str">
            <v>PORTA DE FERRO ABRIR TIPO GRADE COM CHAPA 0,87X2,10M, INCLUSO GUARNICOES</v>
          </cell>
          <cell r="C554" t="str">
            <v>M2</v>
          </cell>
          <cell r="D554">
            <v>160.21</v>
          </cell>
        </row>
        <row r="555">
          <cell r="A555" t="str">
            <v>73933/002</v>
          </cell>
          <cell r="B555" t="str">
            <v>PORTA DE FERRO ABRIR TIPO CHAPA LISA 0,87X2,10M, INCLUSO GUARNICOES</v>
          </cell>
          <cell r="C555" t="str">
            <v>M2</v>
          </cell>
          <cell r="D555">
            <v>188.36</v>
          </cell>
        </row>
        <row r="556">
          <cell r="A556" t="str">
            <v>73933/003</v>
          </cell>
          <cell r="B556" t="str">
            <v>PORTA DE FERRO, DE ABRIR, VENEZIANA SEM BANDEIRA SEM FERRAGENS</v>
          </cell>
          <cell r="C556" t="str">
            <v>M2</v>
          </cell>
          <cell r="D556">
            <v>170.45</v>
          </cell>
        </row>
        <row r="557">
          <cell r="A557" t="str">
            <v>73933/004</v>
          </cell>
          <cell r="B557" t="str">
            <v>PORTA DE FERRO, DE ABRIR, BARRA CHATA COM REQUADRO E GUARNIÇÃO</v>
          </cell>
          <cell r="C557" t="str">
            <v>M2</v>
          </cell>
          <cell r="D557">
            <v>151.66999999999999</v>
          </cell>
        </row>
        <row r="558">
          <cell r="A558">
            <v>74073</v>
          </cell>
          <cell r="B558" t="str">
            <v>ALÇAPÃO DE FERRO</v>
          </cell>
          <cell r="C558">
            <v>0</v>
          </cell>
          <cell r="D558">
            <v>0</v>
          </cell>
        </row>
        <row r="559">
          <cell r="A559" t="str">
            <v>74073/001</v>
          </cell>
          <cell r="B559" t="str">
            <v>ALCAPAO EM FERRO 0,6MX0,6M, INCLUSO FERRAGENS</v>
          </cell>
          <cell r="C559" t="str">
            <v>UN</v>
          </cell>
          <cell r="D559">
            <v>51.88</v>
          </cell>
        </row>
        <row r="560">
          <cell r="A560" t="str">
            <v>74073/002</v>
          </cell>
          <cell r="B560" t="str">
            <v>ALCAPAO EM FERRO 0,7MX0,7M, INCLUSO FERRAGENS</v>
          </cell>
          <cell r="C560" t="str">
            <v>UN</v>
          </cell>
          <cell r="D560">
            <v>60.22</v>
          </cell>
        </row>
        <row r="561">
          <cell r="A561">
            <v>74136</v>
          </cell>
          <cell r="B561" t="str">
            <v>PORTA DE AÇO DE ENROLAR</v>
          </cell>
          <cell r="C561">
            <v>0</v>
          </cell>
          <cell r="D561">
            <v>0</v>
          </cell>
        </row>
        <row r="562">
          <cell r="A562" t="str">
            <v>74136/001</v>
          </cell>
          <cell r="B562" t="str">
            <v>PORTA DE ACO DE ENROLAR TIPO GRADE, CHAPA 14</v>
          </cell>
          <cell r="C562" t="str">
            <v>M2</v>
          </cell>
          <cell r="D562">
            <v>495.18</v>
          </cell>
        </row>
        <row r="563">
          <cell r="A563" t="str">
            <v>74136/002</v>
          </cell>
          <cell r="B563" t="str">
            <v>PORTA DE ACO DE ENROLAR TIPO TIJOLINHO, VAZADA, CHAPA 24 RAIADA LARGA</v>
          </cell>
          <cell r="C563" t="str">
            <v>M2</v>
          </cell>
          <cell r="D563">
            <v>547.38</v>
          </cell>
        </row>
        <row r="564">
          <cell r="A564" t="str">
            <v>74136/003</v>
          </cell>
          <cell r="B564" t="str">
            <v>PORTA DE ACO DE ENROLAR ONDULADA CHAPA 24 RAIADA LARGA</v>
          </cell>
          <cell r="C564" t="str">
            <v>M2</v>
          </cell>
          <cell r="D564">
            <v>335.68</v>
          </cell>
        </row>
        <row r="565">
          <cell r="A565">
            <v>74232</v>
          </cell>
          <cell r="B565" t="str">
            <v>PORTA DE FERRO, DE ABRIR, CHAPA DOBRADA</v>
          </cell>
          <cell r="C565">
            <v>0</v>
          </cell>
          <cell r="D565">
            <v>0</v>
          </cell>
        </row>
        <row r="566">
          <cell r="A566" t="str">
            <v>74232/001</v>
          </cell>
          <cell r="B566" t="str">
            <v>PORTA DE CHAPA DE ACO PRE-ZINCADA, DE ABRIR, 0,87X2,1CM, COM POSTIGOPARA VIDRO</v>
          </cell>
          <cell r="C566" t="str">
            <v>UN</v>
          </cell>
          <cell r="D566">
            <v>390.2</v>
          </cell>
        </row>
        <row r="567">
          <cell r="A567">
            <v>93</v>
          </cell>
          <cell r="B567" t="str">
            <v>JANELA DE FERRO</v>
          </cell>
          <cell r="C567">
            <v>0</v>
          </cell>
          <cell r="D567">
            <v>0</v>
          </cell>
        </row>
        <row r="568">
          <cell r="A568">
            <v>6103</v>
          </cell>
          <cell r="B568" t="str">
            <v>JANELA BASCULANTE DE FERRO EM CANTONEIRA 5/8"X1/8", LINHA POPULAR</v>
          </cell>
          <cell r="C568" t="str">
            <v>M2</v>
          </cell>
          <cell r="D568">
            <v>277.47000000000003</v>
          </cell>
        </row>
        <row r="569">
          <cell r="A569">
            <v>6104</v>
          </cell>
          <cell r="B569" t="str">
            <v>JANELA BASCULANTE EM CHAPA DE ACO</v>
          </cell>
          <cell r="C569" t="str">
            <v>M2</v>
          </cell>
          <cell r="D569">
            <v>219.92</v>
          </cell>
        </row>
        <row r="570">
          <cell r="A570">
            <v>6126</v>
          </cell>
          <cell r="B570" t="str">
            <v>JANELA DE CORRER EM CHAPA DE ACO, COM 02 FOLHAS PARA VIDRO</v>
          </cell>
          <cell r="C570" t="str">
            <v>M2</v>
          </cell>
          <cell r="D570">
            <v>266.31</v>
          </cell>
        </row>
        <row r="571">
          <cell r="A571">
            <v>72148</v>
          </cell>
          <cell r="B571" t="str">
            <v>RETIRADA DE BATENTES METALICOS</v>
          </cell>
          <cell r="C571" t="str">
            <v>UN</v>
          </cell>
          <cell r="D571">
            <v>19.03</v>
          </cell>
        </row>
        <row r="572">
          <cell r="A572">
            <v>72149</v>
          </cell>
          <cell r="B572" t="str">
            <v>RECOLOCACAO DE BATENTES METALICOS, CONSIDERANDO REAPROVEITAMENTO DO MATERIAL</v>
          </cell>
          <cell r="C572" t="str">
            <v>UN</v>
          </cell>
          <cell r="D572">
            <v>20.62</v>
          </cell>
        </row>
        <row r="573">
          <cell r="A573">
            <v>73940</v>
          </cell>
          <cell r="B573" t="str">
            <v>JANELA DE CORRER, EM CHAPA DOBRADA, AÇO COM ADIÇÃO DE COBRE PRÉ-ZINCADO</v>
          </cell>
          <cell r="C573">
            <v>0</v>
          </cell>
          <cell r="D573">
            <v>0</v>
          </cell>
        </row>
        <row r="574">
          <cell r="A574" t="str">
            <v>73940/001</v>
          </cell>
          <cell r="B574" t="str">
            <v>JANELA DE CORRER EM CHAPA DE ACO DOBRADA, QUATRO FOLHAS, SEM DIVISAO HORIZONTAL, PARA VIDRO, 1,50X1,20M</v>
          </cell>
          <cell r="C574" t="str">
            <v>UN</v>
          </cell>
          <cell r="D574">
            <v>276.42</v>
          </cell>
        </row>
        <row r="575">
          <cell r="A575">
            <v>73945</v>
          </cell>
          <cell r="B575" t="str">
            <v>JANELA DE FERRO, DE CORRER, PARA VIDRO</v>
          </cell>
          <cell r="C575">
            <v>0</v>
          </cell>
          <cell r="D575">
            <v>0</v>
          </cell>
        </row>
        <row r="576">
          <cell r="A576" t="str">
            <v>73945/001</v>
          </cell>
          <cell r="B576" t="str">
            <v>JANELA DE CHAPA DOBRADA ACO DE CORRER, DUAS FOLHAS, DIVISAO HORIZONTAL</v>
          </cell>
          <cell r="C576" t="str">
            <v>M2</v>
          </cell>
          <cell r="D576">
            <v>264.44</v>
          </cell>
        </row>
        <row r="577">
          <cell r="A577">
            <v>73961</v>
          </cell>
          <cell r="B577" t="str">
            <v>JANELA MAXIM AIR</v>
          </cell>
          <cell r="C577">
            <v>0</v>
          </cell>
          <cell r="D577">
            <v>0</v>
          </cell>
        </row>
        <row r="578">
          <cell r="A578" t="str">
            <v>73961/001</v>
          </cell>
          <cell r="B578" t="str">
            <v>JANELA MAXIM AIR CHAPA DOBRADA</v>
          </cell>
          <cell r="C578" t="str">
            <v>M2</v>
          </cell>
          <cell r="D578">
            <v>293.24</v>
          </cell>
        </row>
        <row r="579">
          <cell r="A579">
            <v>73984</v>
          </cell>
          <cell r="B579" t="str">
            <v>JANELA DE FERRO, DE CORRER (SEM VIDRO E PINTURA)</v>
          </cell>
          <cell r="C579">
            <v>0</v>
          </cell>
          <cell r="D579">
            <v>0</v>
          </cell>
        </row>
        <row r="580">
          <cell r="A580" t="str">
            <v>73984/001</v>
          </cell>
          <cell r="B580" t="str">
            <v>JANELA DE CORRER EM CHAPA DE ACO, COM 04 FOLHAS PARA VIDRO, COM DIVISAO HORIZONTAL</v>
          </cell>
          <cell r="C580" t="str">
            <v>M2</v>
          </cell>
          <cell r="D580">
            <v>254.71</v>
          </cell>
        </row>
        <row r="581">
          <cell r="A581" t="str">
            <v>73984/002</v>
          </cell>
          <cell r="B581" t="str">
            <v>JANELA DE CORRER EM FERRO TIPO VENEZIANA, 02 FOLHAS, LINHA POPULAR</v>
          </cell>
          <cell r="C581" t="str">
            <v>M2</v>
          </cell>
          <cell r="D581">
            <v>427.5</v>
          </cell>
        </row>
        <row r="582">
          <cell r="A582">
            <v>94</v>
          </cell>
          <cell r="B582" t="str">
            <v>GRADE DE FERRO</v>
          </cell>
          <cell r="C582">
            <v>0</v>
          </cell>
          <cell r="D582">
            <v>0</v>
          </cell>
        </row>
        <row r="583">
          <cell r="A583">
            <v>73932</v>
          </cell>
          <cell r="B583" t="str">
            <v>GRADE DE FERRO, BARRA CHATA</v>
          </cell>
          <cell r="C583">
            <v>0</v>
          </cell>
          <cell r="D583">
            <v>0</v>
          </cell>
        </row>
        <row r="584">
          <cell r="A584" t="str">
            <v>73932/001</v>
          </cell>
          <cell r="B584" t="str">
            <v>GRADE DE FERRO EM BARRA CHATA 3/16"</v>
          </cell>
          <cell r="C584" t="str">
            <v>M2</v>
          </cell>
          <cell r="D584">
            <v>231.55</v>
          </cell>
        </row>
        <row r="585">
          <cell r="A585">
            <v>95</v>
          </cell>
          <cell r="B585" t="str">
            <v>GUARDA-CORPO DE FERRO</v>
          </cell>
          <cell r="C585">
            <v>0</v>
          </cell>
          <cell r="D585">
            <v>0</v>
          </cell>
        </row>
        <row r="586">
          <cell r="A586">
            <v>73631</v>
          </cell>
          <cell r="B586" t="str">
            <v>GUARDA-CORPO EM TUBO DE ACO GALVANIZADO 1 1/2"</v>
          </cell>
          <cell r="C586" t="str">
            <v>M2</v>
          </cell>
          <cell r="D586">
            <v>197.03</v>
          </cell>
        </row>
        <row r="587">
          <cell r="A587">
            <v>74195</v>
          </cell>
          <cell r="B587" t="str">
            <v>GUARDA-CORPO</v>
          </cell>
          <cell r="C587">
            <v>0</v>
          </cell>
          <cell r="D587">
            <v>0</v>
          </cell>
        </row>
        <row r="588">
          <cell r="A588" t="str">
            <v>74195/001</v>
          </cell>
          <cell r="B588" t="str">
            <v>GUARDA-CORPO COM CORRIMAO EM FERRO BARRA CHATA 3/16"</v>
          </cell>
          <cell r="C588" t="str">
            <v>M</v>
          </cell>
          <cell r="D588">
            <v>270.79000000000002</v>
          </cell>
        </row>
        <row r="589">
          <cell r="A589">
            <v>97</v>
          </cell>
          <cell r="B589" t="str">
            <v>ESCADAS/CORRIMAOS</v>
          </cell>
          <cell r="C589">
            <v>0</v>
          </cell>
          <cell r="D589">
            <v>0</v>
          </cell>
        </row>
        <row r="590">
          <cell r="A590">
            <v>73665</v>
          </cell>
          <cell r="B590" t="str">
            <v>ESCADA TIPO MARINHEIRO EM ACO CA-50 9,52MM, INCLUSO PINTURA COM FUNDOANTI-OXIDANTE</v>
          </cell>
          <cell r="C590" t="str">
            <v>M</v>
          </cell>
          <cell r="D590">
            <v>32.56</v>
          </cell>
        </row>
        <row r="591">
          <cell r="A591">
            <v>73669</v>
          </cell>
          <cell r="B591" t="str">
            <v>CORRIMAO EM MADEIRA 1A 2,5X30CM</v>
          </cell>
          <cell r="C591" t="str">
            <v>M</v>
          </cell>
          <cell r="D591">
            <v>39.950000000000003</v>
          </cell>
        </row>
        <row r="592">
          <cell r="A592">
            <v>74072</v>
          </cell>
          <cell r="B592" t="str">
            <v>CORRIMÃO DE FERRO</v>
          </cell>
          <cell r="C592">
            <v>0</v>
          </cell>
          <cell r="D592">
            <v>0</v>
          </cell>
        </row>
        <row r="593">
          <cell r="A593" t="str">
            <v>74072/001</v>
          </cell>
          <cell r="B593" t="str">
            <v>CORRIMAO EM TUBO ACO GALVANIZADO 3/4" COM BRACADEIRA</v>
          </cell>
          <cell r="C593" t="str">
            <v>M</v>
          </cell>
          <cell r="D593">
            <v>37.57</v>
          </cell>
        </row>
        <row r="594">
          <cell r="A594" t="str">
            <v>74072/002</v>
          </cell>
          <cell r="B594" t="str">
            <v>CORRIMAO EM TUBO ACO GALVANIZADO 2 1/2" COM BRACADEIRA</v>
          </cell>
          <cell r="C594" t="str">
            <v>M</v>
          </cell>
          <cell r="D594">
            <v>73.19</v>
          </cell>
        </row>
        <row r="595">
          <cell r="A595" t="str">
            <v>74072/003</v>
          </cell>
          <cell r="B595" t="str">
            <v>CORRIMAO EM TUBO ACO GALVANIZADO 1 1/4" COM BRACADEIRA</v>
          </cell>
          <cell r="C595" t="str">
            <v>M</v>
          </cell>
          <cell r="D595">
            <v>48.74</v>
          </cell>
        </row>
        <row r="596">
          <cell r="A596">
            <v>74103</v>
          </cell>
          <cell r="B596" t="str">
            <v>ESCADA MARINHEIRO EM FERRO CA-50, D=1/2" (12.5MM), L=0,3M, SEM PROTEÇÃO, INCLUINDO PINTURA ANTI-CORROSIVA (INCLUSIVE FORNECIMENTO E INSTALAÇÃO)</v>
          </cell>
          <cell r="C596">
            <v>0</v>
          </cell>
          <cell r="D596">
            <v>0</v>
          </cell>
        </row>
        <row r="597">
          <cell r="A597" t="str">
            <v>74103/001</v>
          </cell>
          <cell r="B597" t="str">
            <v>ESCADA TIPO MARINHEIRO EM ACO CA-50 12,5", INCLUSO PINTURA COM FUNDOANTI-OXIDANTE</v>
          </cell>
          <cell r="C597" t="str">
            <v>M</v>
          </cell>
          <cell r="D597">
            <v>40.15</v>
          </cell>
        </row>
        <row r="598">
          <cell r="A598">
            <v>74194</v>
          </cell>
          <cell r="B598" t="str">
            <v>ESCADA MARINHEIRO</v>
          </cell>
          <cell r="C598">
            <v>0</v>
          </cell>
          <cell r="D598">
            <v>0</v>
          </cell>
        </row>
        <row r="599">
          <cell r="A599" t="str">
            <v>74194/001</v>
          </cell>
          <cell r="B599" t="str">
            <v>ESCADA TIPO MARINHEIRO EM TUBO ACO GALVANIZADO 1 1/2" 5 DEGRAUS</v>
          </cell>
          <cell r="C599" t="str">
            <v>M</v>
          </cell>
          <cell r="D599">
            <v>156.35</v>
          </cell>
        </row>
        <row r="600">
          <cell r="A600">
            <v>98</v>
          </cell>
          <cell r="B600" t="str">
            <v>PORTA E/OU TAMPA DE ALUMINIO</v>
          </cell>
          <cell r="C600">
            <v>0</v>
          </cell>
          <cell r="D600">
            <v>0</v>
          </cell>
        </row>
        <row r="601">
          <cell r="A601">
            <v>68050</v>
          </cell>
          <cell r="B601" t="str">
            <v>PORTA DE CORRER EM ALUMINIO, PERFIL SERIE 25, COM 02 FOLHAS PARA VIDRO</v>
          </cell>
          <cell r="C601" t="str">
            <v>M2</v>
          </cell>
          <cell r="D601">
            <v>274.33</v>
          </cell>
        </row>
        <row r="602">
          <cell r="A602">
            <v>74071</v>
          </cell>
          <cell r="B602" t="str">
            <v>PORTA DE ALUMÍNIO, DE ABRIR</v>
          </cell>
          <cell r="C602">
            <v>0</v>
          </cell>
          <cell r="D602">
            <v>0</v>
          </cell>
        </row>
        <row r="603">
          <cell r="A603" t="str">
            <v>74071/001</v>
          </cell>
          <cell r="B603" t="str">
            <v>PORTA DE ABRIR EM ALUMINIO TIPO CHAPA CORRUGADA, PERFIL SERIE 25, COMGUARNICOES</v>
          </cell>
          <cell r="C603" t="str">
            <v>M2</v>
          </cell>
          <cell r="D603">
            <v>354.74</v>
          </cell>
        </row>
        <row r="604">
          <cell r="A604" t="str">
            <v>74071/002</v>
          </cell>
          <cell r="B604" t="str">
            <v>PORTA DE ABRIR EM ALUMINIO TIPO VENEZIANA, PERFIL SERIE 25, COM GUARNICOES</v>
          </cell>
          <cell r="C604" t="str">
            <v>M2</v>
          </cell>
          <cell r="D604">
            <v>356.23</v>
          </cell>
        </row>
        <row r="605">
          <cell r="A605">
            <v>99</v>
          </cell>
          <cell r="B605" t="str">
            <v>GUARDA-CORPO/GRADE DE ALUMINIO</v>
          </cell>
          <cell r="C605">
            <v>0</v>
          </cell>
          <cell r="D605">
            <v>0</v>
          </cell>
        </row>
        <row r="606">
          <cell r="A606">
            <v>73737</v>
          </cell>
          <cell r="B606" t="str">
            <v>GRADIL ALUMINIO P/VARANDA</v>
          </cell>
          <cell r="C606">
            <v>0</v>
          </cell>
          <cell r="D606">
            <v>0</v>
          </cell>
        </row>
        <row r="607">
          <cell r="A607" t="str">
            <v>73737/001</v>
          </cell>
          <cell r="B607" t="str">
            <v>GRADIL DE ALUMINIO ANODIZADO TIPO BARRA CHATA PARA VARANDAS, ALTURA 0,4M</v>
          </cell>
          <cell r="C607" t="str">
            <v>M</v>
          </cell>
          <cell r="D607">
            <v>128.49</v>
          </cell>
        </row>
        <row r="608">
          <cell r="A608" t="str">
            <v>73737/002</v>
          </cell>
          <cell r="B608" t="str">
            <v>GRADIL DE ALUMINIO ANODIZADO TIPO BARRA CHATA PARA VARANDAS, ALTURA 1,0M</v>
          </cell>
          <cell r="C608" t="str">
            <v>M</v>
          </cell>
          <cell r="D608">
            <v>291.39999999999998</v>
          </cell>
        </row>
        <row r="609">
          <cell r="A609" t="str">
            <v>73737/003</v>
          </cell>
          <cell r="B609" t="str">
            <v>GRADIL DE ALUMINIO ANODIZADO TIPO BARRA CHATA PARA VARANDAS, ALTURA 1,2M</v>
          </cell>
          <cell r="C609" t="str">
            <v>M</v>
          </cell>
          <cell r="D609">
            <v>343.82</v>
          </cell>
        </row>
        <row r="610">
          <cell r="A610">
            <v>100</v>
          </cell>
          <cell r="B610" t="str">
            <v>FERRAGENS PARA PORTAS</v>
          </cell>
          <cell r="C610">
            <v>0</v>
          </cell>
          <cell r="D610">
            <v>0</v>
          </cell>
        </row>
        <row r="611">
          <cell r="A611">
            <v>73736</v>
          </cell>
          <cell r="B611" t="str">
            <v>FORNECIMENTO E ASSENTAMENTO DE FERRAGENS</v>
          </cell>
          <cell r="C611">
            <v>0</v>
          </cell>
          <cell r="D611">
            <v>0</v>
          </cell>
        </row>
        <row r="612">
          <cell r="A612" t="str">
            <v>73736/001</v>
          </cell>
          <cell r="B612" t="str">
            <v>DOBRADICA TIPO VAI E VEM EM LATAO POLIDO 3"</v>
          </cell>
          <cell r="C612" t="str">
            <v>UN</v>
          </cell>
          <cell r="D612">
            <v>25.86</v>
          </cell>
        </row>
        <row r="613">
          <cell r="A613">
            <v>74068</v>
          </cell>
          <cell r="B613" t="str">
            <v>CONJUNTO FERRAGENS CILINDRO 330/ROSETA 303/MACANETA TIPO ALAVANCA LATAO CROMADO LA FONTE</v>
          </cell>
          <cell r="C613">
            <v>0</v>
          </cell>
          <cell r="D613">
            <v>0</v>
          </cell>
        </row>
        <row r="614">
          <cell r="A614" t="str">
            <v>74068/001</v>
          </cell>
          <cell r="B614" t="str">
            <v>CONJUNTO FERRAGENS CILINDRO 330/ROSETA 303/MACANETA TIPO ALAVANCA LATAO CROMADO LA FONTE</v>
          </cell>
          <cell r="C614" t="str">
            <v>UN</v>
          </cell>
          <cell r="D614">
            <v>383.8</v>
          </cell>
        </row>
        <row r="615">
          <cell r="A615" t="str">
            <v>74068/002</v>
          </cell>
          <cell r="B615" t="str">
            <v>FECHADURA DE EMBUTIR COMPLETA, PARA PORTAS EXTERNAS, PADRAO DE ACABAMENTO POPULAR</v>
          </cell>
          <cell r="C615" t="str">
            <v>UN</v>
          </cell>
          <cell r="D615">
            <v>51.85</v>
          </cell>
        </row>
        <row r="616">
          <cell r="A616" t="str">
            <v>74068/003</v>
          </cell>
          <cell r="B616" t="str">
            <v>FECHADURA DE EMBUTIR COMPLETA, PARA PORTAS EXTERNAS, PADRAO DE ACABAMENTO SUPERIOR</v>
          </cell>
          <cell r="C616" t="str">
            <v>UN</v>
          </cell>
          <cell r="D616">
            <v>189.82</v>
          </cell>
        </row>
        <row r="617">
          <cell r="A617" t="str">
            <v>74068/004</v>
          </cell>
          <cell r="B617" t="str">
            <v>FECHADURA DE EMBUTIR COMPLETA, PARA PORTAS EXTERNAS 2 FOLHAS, PADRAO DE ACABAMENTO POPULAR</v>
          </cell>
          <cell r="C617" t="str">
            <v>UN</v>
          </cell>
          <cell r="D617">
            <v>142.16999999999999</v>
          </cell>
        </row>
        <row r="618">
          <cell r="A618" t="str">
            <v>74068/005</v>
          </cell>
          <cell r="B618" t="str">
            <v>FECHADURA DE SOBREPOR PARA PORTAS EXTERNAS, FERRO PINTADO COM MACANETA</v>
          </cell>
          <cell r="C618" t="str">
            <v>UN</v>
          </cell>
          <cell r="D618">
            <v>52.27</v>
          </cell>
        </row>
        <row r="619">
          <cell r="A619" t="str">
            <v>74068/006</v>
          </cell>
          <cell r="B619" t="str">
            <v>FECHADURA DE EMBUTIR COMPLETA, PARA PORTAS EXTERNAS, PADRAO DE ACABAMENTO MEDIO</v>
          </cell>
          <cell r="C619" t="str">
            <v>UN</v>
          </cell>
          <cell r="D619">
            <v>110.29</v>
          </cell>
        </row>
        <row r="620">
          <cell r="A620">
            <v>74069</v>
          </cell>
          <cell r="B620" t="str">
            <v>CONJUNTO FERRAGENS LATAO CROMADO TRANQUETA COMPLETA LINHA LUXO</v>
          </cell>
          <cell r="C620">
            <v>0</v>
          </cell>
          <cell r="D620">
            <v>0</v>
          </cell>
        </row>
        <row r="621">
          <cell r="A621" t="str">
            <v>74069/001</v>
          </cell>
          <cell r="B621" t="str">
            <v>FECHADURA DE EMBUTIR COMPLETA, PARA PORTAS DE BANHEIRO, PADRAO DE ACABAMENTO POPULAR</v>
          </cell>
          <cell r="C621" t="str">
            <v>UN</v>
          </cell>
          <cell r="D621">
            <v>44.67</v>
          </cell>
        </row>
        <row r="622">
          <cell r="A622" t="str">
            <v>74069/002</v>
          </cell>
          <cell r="B622" t="str">
            <v>FECHADURA DE EMBUTIR COMPLETA, PARA PORTAS DE BANHEIRO, PADRAO DE ACABAMENTO SUPERIOR</v>
          </cell>
          <cell r="C622" t="str">
            <v>UN</v>
          </cell>
          <cell r="D622">
            <v>160.31</v>
          </cell>
        </row>
        <row r="623">
          <cell r="A623">
            <v>74070</v>
          </cell>
          <cell r="B623" t="str">
            <v>CONJUNTO FERRAGEM GORGES COMPLETA LINHA MEDIA</v>
          </cell>
          <cell r="C623">
            <v>0</v>
          </cell>
          <cell r="D623">
            <v>0</v>
          </cell>
        </row>
        <row r="624">
          <cell r="A624" t="str">
            <v>74070/001</v>
          </cell>
          <cell r="B624" t="str">
            <v>FECHADURA DE EMBUTIR COMPLETA, PARA PORTAS INTERNAS, PADRAO DE ACABAMENTO SUPERIOR</v>
          </cell>
          <cell r="C624" t="str">
            <v>UN</v>
          </cell>
          <cell r="D624">
            <v>136.72999999999999</v>
          </cell>
        </row>
        <row r="625">
          <cell r="A625" t="str">
            <v>74070/003</v>
          </cell>
          <cell r="B625" t="str">
            <v>FECHADURA DE EMBUTIR COMPLETA, PARA PORTAS INTERNAS, PADRAO DE ACABAMENTO POPULAR</v>
          </cell>
          <cell r="C625" t="str">
            <v>UN</v>
          </cell>
          <cell r="D625">
            <v>44.17</v>
          </cell>
        </row>
        <row r="626">
          <cell r="A626" t="str">
            <v>74070/004</v>
          </cell>
          <cell r="B626" t="str">
            <v>FECHADURA DE EMBUTIR COMPLETA, PARA PORTAS INTERNAS, PADRAO DE ACABAMENTO MEDIO</v>
          </cell>
          <cell r="C626" t="str">
            <v>UN</v>
          </cell>
          <cell r="D626">
            <v>75.150000000000006</v>
          </cell>
        </row>
        <row r="627">
          <cell r="A627">
            <v>102</v>
          </cell>
          <cell r="B627" t="str">
            <v>FERRAGENS DIVERSAS</v>
          </cell>
          <cell r="C627">
            <v>0</v>
          </cell>
          <cell r="D627">
            <v>0</v>
          </cell>
        </row>
        <row r="628">
          <cell r="A628">
            <v>74046</v>
          </cell>
          <cell r="B628" t="str">
            <v>TARJETA</v>
          </cell>
          <cell r="C628">
            <v>0</v>
          </cell>
          <cell r="D628">
            <v>0</v>
          </cell>
        </row>
        <row r="629">
          <cell r="A629" t="str">
            <v>74046/001</v>
          </cell>
          <cell r="B629" t="str">
            <v>TARJETA DE FERRO CROMADO DE SOBREPOR 2"</v>
          </cell>
          <cell r="C629" t="str">
            <v>UN</v>
          </cell>
          <cell r="D629">
            <v>5.38</v>
          </cell>
        </row>
        <row r="630">
          <cell r="A630" t="str">
            <v>74046/002</v>
          </cell>
          <cell r="B630" t="str">
            <v>TARJETA TIPO LIVRE/OCUPADO PARA PORTA DE BANHEIRO</v>
          </cell>
          <cell r="C630" t="str">
            <v>UN</v>
          </cell>
          <cell r="D630">
            <v>25.75</v>
          </cell>
        </row>
        <row r="631">
          <cell r="A631">
            <v>74047</v>
          </cell>
          <cell r="B631" t="str">
            <v>DOBRADICA</v>
          </cell>
          <cell r="C631">
            <v>0</v>
          </cell>
          <cell r="D631">
            <v>0</v>
          </cell>
        </row>
        <row r="632">
          <cell r="A632" t="str">
            <v>74047/001</v>
          </cell>
          <cell r="B632" t="str">
            <v>DOBRADICA EM FERRO CROMADO 3X3", SEM ANEIS</v>
          </cell>
          <cell r="C632" t="str">
            <v>UN</v>
          </cell>
          <cell r="D632">
            <v>7.38</v>
          </cell>
        </row>
        <row r="633">
          <cell r="A633" t="str">
            <v>74047/002</v>
          </cell>
          <cell r="B633" t="str">
            <v>DOBRADICA EM ACO ZINCADO 3X3", SEM ANEIS</v>
          </cell>
          <cell r="C633" t="str">
            <v>UN</v>
          </cell>
          <cell r="D633">
            <v>7.41</v>
          </cell>
        </row>
        <row r="634">
          <cell r="A634" t="str">
            <v>74047/003</v>
          </cell>
          <cell r="B634" t="str">
            <v>DOBRADICA EM LATAO CROMADO 3X3", COM ANEIS</v>
          </cell>
          <cell r="C634" t="str">
            <v>UN</v>
          </cell>
          <cell r="D634">
            <v>13.43</v>
          </cell>
        </row>
        <row r="635">
          <cell r="A635" t="str">
            <v>74047/004</v>
          </cell>
          <cell r="B635" t="str">
            <v>DOBRADICA LATAO CROMADO 3 X 2 1/2"</v>
          </cell>
          <cell r="C635" t="str">
            <v>UN</v>
          </cell>
          <cell r="D635">
            <v>9.49</v>
          </cell>
        </row>
        <row r="636">
          <cell r="A636" t="str">
            <v>74047/005</v>
          </cell>
          <cell r="B636" t="str">
            <v>DOBRADICA EM FERRO GALVANIZADO 1 3/4 X2", COM ANEIS</v>
          </cell>
          <cell r="C636" t="str">
            <v>UN</v>
          </cell>
          <cell r="D636">
            <v>5.51</v>
          </cell>
        </row>
        <row r="637">
          <cell r="A637" t="str">
            <v>74047/006</v>
          </cell>
          <cell r="B637" t="str">
            <v>DOBRADICA EM FERRO CROMADO 2X1", COM ANEIS</v>
          </cell>
          <cell r="C637" t="str">
            <v>UN</v>
          </cell>
          <cell r="D637">
            <v>7</v>
          </cell>
        </row>
        <row r="638">
          <cell r="A638" t="str">
            <v>74047/007</v>
          </cell>
          <cell r="B638" t="str">
            <v>DOBRADICA EM FERRO CROMADO 3X2 1/2", SEM ANEIS</v>
          </cell>
          <cell r="C638" t="str">
            <v>UN</v>
          </cell>
          <cell r="D638">
            <v>6.87</v>
          </cell>
        </row>
        <row r="639">
          <cell r="A639" t="str">
            <v>74047/008</v>
          </cell>
          <cell r="B639" t="str">
            <v>DOBRADICA EM FERRO GALVANIZADO 4X3", COM ANEIS</v>
          </cell>
          <cell r="C639" t="str">
            <v>UN</v>
          </cell>
          <cell r="D639">
            <v>7.1</v>
          </cell>
        </row>
        <row r="640">
          <cell r="A640">
            <v>74084</v>
          </cell>
          <cell r="B640" t="str">
            <v>PORTA CADEADO</v>
          </cell>
          <cell r="C640">
            <v>0</v>
          </cell>
          <cell r="D640">
            <v>0</v>
          </cell>
        </row>
        <row r="641">
          <cell r="A641" t="str">
            <v>74084/001</v>
          </cell>
          <cell r="B641" t="str">
            <v>PORTA CADEADO COM CADEADO DE ACO 45MM</v>
          </cell>
          <cell r="C641" t="str">
            <v>UN</v>
          </cell>
          <cell r="D641">
            <v>30.59</v>
          </cell>
        </row>
        <row r="642">
          <cell r="A642">
            <v>103</v>
          </cell>
          <cell r="B642" t="str">
            <v>VIDROS/ESPELHOS</v>
          </cell>
          <cell r="C642">
            <v>0</v>
          </cell>
          <cell r="D642">
            <v>0</v>
          </cell>
        </row>
        <row r="643">
          <cell r="A643">
            <v>72116</v>
          </cell>
          <cell r="B643" t="str">
            <v>VIDRO LISO COMUM TRANSPARENTE, ESPESSURA 3MM</v>
          </cell>
          <cell r="C643" t="str">
            <v>M2</v>
          </cell>
          <cell r="D643">
            <v>66.84</v>
          </cell>
        </row>
        <row r="644">
          <cell r="A644">
            <v>72117</v>
          </cell>
          <cell r="B644" t="str">
            <v>VIDRO LISO COMUM TRANSPARENTE, ESPESSURA 4MM</v>
          </cell>
          <cell r="C644" t="str">
            <v>M2</v>
          </cell>
          <cell r="D644">
            <v>86.34</v>
          </cell>
        </row>
        <row r="645">
          <cell r="A645">
            <v>72118</v>
          </cell>
          <cell r="B645" t="str">
            <v>VIDRO TEMPERADO INCOLOR, ESPESSURA 6MM</v>
          </cell>
          <cell r="C645" t="str">
            <v>M2</v>
          </cell>
          <cell r="D645">
            <v>143.16999999999999</v>
          </cell>
        </row>
        <row r="646">
          <cell r="A646">
            <v>72119</v>
          </cell>
          <cell r="B646" t="str">
            <v>VIDRO TEMPERADO INCOLOR, ESPESSURA 8MM</v>
          </cell>
          <cell r="C646" t="str">
            <v>M2</v>
          </cell>
          <cell r="D646">
            <v>169.32</v>
          </cell>
        </row>
        <row r="647">
          <cell r="A647">
            <v>72120</v>
          </cell>
          <cell r="B647" t="str">
            <v>VIDRO TEMPERADO INCOLOR, ESPESSURA 10MM</v>
          </cell>
          <cell r="C647" t="str">
            <v>M2</v>
          </cell>
          <cell r="D647">
            <v>198.77</v>
          </cell>
        </row>
        <row r="648">
          <cell r="A648">
            <v>72121</v>
          </cell>
          <cell r="B648" t="str">
            <v>VIDRO TEMPERADO COLORIDO, ESPESSURA 10MM</v>
          </cell>
          <cell r="C648" t="str">
            <v>M2</v>
          </cell>
          <cell r="D648">
            <v>235.84</v>
          </cell>
        </row>
        <row r="649">
          <cell r="A649">
            <v>72122</v>
          </cell>
          <cell r="B649" t="str">
            <v>VIDRO FANTASIA TIPO CANELADO, ESPESSURA 4MM</v>
          </cell>
          <cell r="C649" t="str">
            <v>M2</v>
          </cell>
          <cell r="D649">
            <v>67.64</v>
          </cell>
        </row>
        <row r="650">
          <cell r="A650">
            <v>72123</v>
          </cell>
          <cell r="B650" t="str">
            <v>VIDRO ARAMADO, ESPESSURA 7MM</v>
          </cell>
          <cell r="C650" t="str">
            <v>M2</v>
          </cell>
          <cell r="D650">
            <v>223.47</v>
          </cell>
        </row>
        <row r="651">
          <cell r="A651">
            <v>73838</v>
          </cell>
          <cell r="B651" t="str">
            <v>PORTA DE VIDRO TEMPERADO</v>
          </cell>
          <cell r="C651">
            <v>0</v>
          </cell>
          <cell r="D651">
            <v>0</v>
          </cell>
        </row>
        <row r="652">
          <cell r="A652" t="str">
            <v>73838/001</v>
          </cell>
          <cell r="B652" t="str">
            <v>PORTA DE VIDRO TEMPERADO, 0,9X2,10M, ESPESSURA 10MM, INCLUSIVE ACESSORIOS</v>
          </cell>
          <cell r="C652" t="str">
            <v>UN</v>
          </cell>
          <cell r="D652">
            <v>1387.51</v>
          </cell>
        </row>
        <row r="653">
          <cell r="A653">
            <v>74125</v>
          </cell>
          <cell r="B653" t="str">
            <v>ESPELHO C/MOLDURA</v>
          </cell>
          <cell r="C653">
            <v>0</v>
          </cell>
          <cell r="D653">
            <v>0</v>
          </cell>
        </row>
        <row r="654">
          <cell r="A654" t="str">
            <v>74125/001</v>
          </cell>
          <cell r="B654" t="str">
            <v>ESPELHO CRISTAL ESPESSURA 4MM, COM MOLDURA DE MADEIRA</v>
          </cell>
          <cell r="C654" t="str">
            <v>M2</v>
          </cell>
          <cell r="D654">
            <v>230.16</v>
          </cell>
        </row>
        <row r="655">
          <cell r="A655" t="str">
            <v>74125/002</v>
          </cell>
          <cell r="B655" t="str">
            <v>ESPELHO CRISTAL ESPESSURA 4MM, COM MOLDURA EM ALUMINIO E COMPENSADO 6MM PLASTIFICADO COLADO</v>
          </cell>
          <cell r="C655" t="str">
            <v>M2</v>
          </cell>
          <cell r="D655">
            <v>293.19</v>
          </cell>
        </row>
        <row r="656">
          <cell r="A656">
            <v>105</v>
          </cell>
          <cell r="B656" t="str">
            <v>PORTOES DE MADEIRA/FERRO/ALUMINIO</v>
          </cell>
          <cell r="C656">
            <v>0</v>
          </cell>
          <cell r="D656">
            <v>0</v>
          </cell>
        </row>
        <row r="657">
          <cell r="A657">
            <v>68054</v>
          </cell>
          <cell r="B657" t="str">
            <v>PORTAO DE FERRO EM CHAPA PLANA 14"</v>
          </cell>
          <cell r="C657" t="str">
            <v>M2</v>
          </cell>
          <cell r="D657">
            <v>137.91999999999999</v>
          </cell>
        </row>
        <row r="658">
          <cell r="A658">
            <v>74100</v>
          </cell>
          <cell r="B658" t="str">
            <v>PE-A.43 - PORTÃO DE FERRO COM FERRAGENS SEM PINTURA</v>
          </cell>
          <cell r="C658">
            <v>0</v>
          </cell>
          <cell r="D658">
            <v>0</v>
          </cell>
        </row>
        <row r="659">
          <cell r="A659" t="str">
            <v>74100/001</v>
          </cell>
          <cell r="B659" t="str">
            <v>PORTAO DE FERRO COM VARA 1/2", COM REQUADRO</v>
          </cell>
          <cell r="C659" t="str">
            <v>M2</v>
          </cell>
          <cell r="D659">
            <v>126.19</v>
          </cell>
        </row>
        <row r="660">
          <cell r="A660">
            <v>74238</v>
          </cell>
          <cell r="B660" t="str">
            <v>FABRICACAO E INSTALACAO DE PORTAO PARA ENTRADA DE VEICULOS - MMA</v>
          </cell>
          <cell r="C660">
            <v>0</v>
          </cell>
          <cell r="D660">
            <v>0</v>
          </cell>
        </row>
        <row r="661">
          <cell r="A661" t="str">
            <v>74238/001</v>
          </cell>
          <cell r="B661" t="str">
            <v>PORTAO EM TELA RIGIDA E MOLDURA EM ACO COM DUAS FOLHAS DE ABRIR 2X3,50MX1,80M, INCLUSO CADEADO, FUNDO OXIDO FERRO/ZARCAO UMA DEMAO E PINTURAESMALTE DUAS DEMAOS</v>
          </cell>
          <cell r="C661" t="str">
            <v>UN</v>
          </cell>
          <cell r="D661">
            <v>2053.4899999999998</v>
          </cell>
        </row>
        <row r="662">
          <cell r="A662" t="str">
            <v>74238/002</v>
          </cell>
          <cell r="B662" t="str">
            <v>PORTAO EM TELA ARAME GALVANIZADO N.12 MALHA 2" E MOLDURA EM TUBOS DE ACO COM DUAS FOLHAS DE ABRIR, INCLUSO FERRAGENS</v>
          </cell>
          <cell r="C662" t="str">
            <v>M2</v>
          </cell>
          <cell r="D662">
            <v>509.57</v>
          </cell>
        </row>
        <row r="663">
          <cell r="A663">
            <v>222</v>
          </cell>
          <cell r="B663" t="str">
            <v>JANELA DE ALUMINIO</v>
          </cell>
          <cell r="C663">
            <v>0</v>
          </cell>
          <cell r="D663">
            <v>0</v>
          </cell>
        </row>
        <row r="664">
          <cell r="A664">
            <v>68052</v>
          </cell>
          <cell r="B664" t="str">
            <v>JANELA ALUMINIO, BASCULANTE, SERIE 25</v>
          </cell>
          <cell r="C664" t="str">
            <v>M2</v>
          </cell>
          <cell r="D664">
            <v>548.9</v>
          </cell>
        </row>
        <row r="665">
          <cell r="A665">
            <v>73809</v>
          </cell>
          <cell r="B665" t="str">
            <v>JANELA DE ALUMINIO, TIPO CORRER OU MAXIMAR, CONVENCIONAL, INCLUSIVE ASSENTAMENTO</v>
          </cell>
          <cell r="C665">
            <v>0</v>
          </cell>
          <cell r="D665">
            <v>0</v>
          </cell>
        </row>
        <row r="666">
          <cell r="A666" t="str">
            <v>73809/001</v>
          </cell>
          <cell r="B666" t="str">
            <v>JANELA DE ALUMINIO TIPO MAXIM-AIR, SERIE 25</v>
          </cell>
          <cell r="C666" t="str">
            <v>M2</v>
          </cell>
          <cell r="D666">
            <v>590.97</v>
          </cell>
        </row>
        <row r="667">
          <cell r="A667">
            <v>74067</v>
          </cell>
          <cell r="B667" t="str">
            <v>JANELA DE ALUMÍNIO, DE CORRER</v>
          </cell>
          <cell r="C667">
            <v>0</v>
          </cell>
          <cell r="D667">
            <v>0</v>
          </cell>
        </row>
        <row r="668">
          <cell r="A668" t="str">
            <v>74067/001</v>
          </cell>
          <cell r="B668" t="str">
            <v>JANELA ALUMINIO DE CORRER, 2 FOLHAS PARA VIDRO, SEM BANDEIRA, LINHA 25</v>
          </cell>
          <cell r="C668" t="str">
            <v>M2</v>
          </cell>
          <cell r="D668">
            <v>546.01</v>
          </cell>
        </row>
        <row r="669">
          <cell r="A669" t="str">
            <v>74067/002</v>
          </cell>
          <cell r="B669" t="str">
            <v>JANELA ALUMINIO DE CORRER, 2 FOLHAS PARA VIDRO, COM BANDEIRA, LINHA 25</v>
          </cell>
          <cell r="C669" t="str">
            <v>M2</v>
          </cell>
          <cell r="D669">
            <v>686.73</v>
          </cell>
        </row>
        <row r="670">
          <cell r="A670" t="str">
            <v>74067/003</v>
          </cell>
          <cell r="B670" t="str">
            <v>JANELA ALUMINIO DE CORRER, VENEZIANA, COM BANDEIRA, LINHA 25</v>
          </cell>
          <cell r="C670" t="str">
            <v>M2</v>
          </cell>
          <cell r="D670">
            <v>832.89</v>
          </cell>
        </row>
        <row r="671">
          <cell r="A671" t="str">
            <v>74067/004</v>
          </cell>
          <cell r="B671" t="str">
            <v>JANELA ALUMINIO DE CORRER, VENEZIANA, SEM BANDEIRA, LINHA 25</v>
          </cell>
          <cell r="C671" t="str">
            <v>M2</v>
          </cell>
          <cell r="D671">
            <v>721.6</v>
          </cell>
        </row>
        <row r="672">
          <cell r="A672">
            <v>304</v>
          </cell>
          <cell r="B672" t="str">
            <v>PERFIL/CANTONEIRA/BARRA</v>
          </cell>
          <cell r="C672">
            <v>0</v>
          </cell>
          <cell r="D672">
            <v>0</v>
          </cell>
        </row>
        <row r="673">
          <cell r="A673">
            <v>73908</v>
          </cell>
          <cell r="B673" t="str">
            <v>CANTONEIRA DE ALUMÍNIO</v>
          </cell>
          <cell r="C673">
            <v>0</v>
          </cell>
          <cell r="D673">
            <v>0</v>
          </cell>
        </row>
        <row r="674">
          <cell r="A674" t="str">
            <v>73908/001</v>
          </cell>
          <cell r="B674" t="str">
            <v>CANTONEIRA DE ALUMINIO 2X2”, PARA PROTECAO DE QUINA DE PAREDE</v>
          </cell>
          <cell r="C674" t="str">
            <v>M</v>
          </cell>
          <cell r="D674">
            <v>27.6</v>
          </cell>
        </row>
        <row r="675">
          <cell r="A675" t="str">
            <v>73908/002</v>
          </cell>
          <cell r="B675" t="str">
            <v>CANTONEIRA DE ALUMINIO 1X1" , PARA PROTECAO DE QUINA DE PAREDE</v>
          </cell>
          <cell r="C675" t="str">
            <v>M</v>
          </cell>
          <cell r="D675">
            <v>18.440000000000001</v>
          </cell>
        </row>
        <row r="676">
          <cell r="A676" t="str">
            <v>FOMA</v>
          </cell>
          <cell r="B676" t="str">
            <v>FORNECIMENTO DE MATERIAIS E EQUIPAMENTOS</v>
          </cell>
          <cell r="C676">
            <v>0</v>
          </cell>
          <cell r="D676">
            <v>0</v>
          </cell>
        </row>
        <row r="677">
          <cell r="A677">
            <v>284</v>
          </cell>
          <cell r="B677" t="str">
            <v>FORNEC. DE MAT. BRITADO C/OU S/CARGA, DESCARGA E TRANSPORTE</v>
          </cell>
          <cell r="C677">
            <v>0</v>
          </cell>
          <cell r="D677">
            <v>0</v>
          </cell>
        </row>
        <row r="678">
          <cell r="A678">
            <v>6515</v>
          </cell>
          <cell r="B678" t="str">
            <v>FORNECIMENTO E LANCAMENTO DE BRITA N. 4 P/ENVOLTORIA INTERNA DO SUMIDOURO P/ O EFLUENTE LIQUIDO DA FOSSA SEPTICA, D INT = 300 CM / H INT = 660 CM (P/ COMP.11516/1)</v>
          </cell>
          <cell r="C678" t="str">
            <v>M3</v>
          </cell>
          <cell r="D678">
            <v>2341</v>
          </cell>
        </row>
        <row r="679">
          <cell r="A679">
            <v>74119</v>
          </cell>
          <cell r="B679" t="str">
            <v>FORNECIMENTO E ASSENTAMENTO DE BRITA 2 EM DRENOS E FILTROS</v>
          </cell>
          <cell r="C679">
            <v>0</v>
          </cell>
          <cell r="D679">
            <v>0</v>
          </cell>
        </row>
        <row r="680">
          <cell r="A680" t="str">
            <v>74119/001</v>
          </cell>
          <cell r="B680" t="str">
            <v>FORNECIMENTO E ASSENTAMENTO DE BRITA 2-DRENOS E FILTROS MM</v>
          </cell>
          <cell r="C680" t="str">
            <v>M3</v>
          </cell>
          <cell r="D680">
            <v>112.91</v>
          </cell>
        </row>
        <row r="681">
          <cell r="A681" t="str">
            <v>FUES</v>
          </cell>
          <cell r="B681" t="str">
            <v>FUNDACOES E ESTRUTURAS</v>
          </cell>
          <cell r="C681">
            <v>0</v>
          </cell>
          <cell r="D681">
            <v>0</v>
          </cell>
        </row>
        <row r="682">
          <cell r="A682">
            <v>38</v>
          </cell>
          <cell r="B682" t="str">
            <v>TUBULOES</v>
          </cell>
          <cell r="C682">
            <v>0</v>
          </cell>
          <cell r="D682">
            <v>0</v>
          </cell>
        </row>
        <row r="683">
          <cell r="A683">
            <v>73761</v>
          </cell>
          <cell r="B683" t="str">
            <v>ARRASAMENTO DE TUBULAO DE CONCRETO ARMADO</v>
          </cell>
          <cell r="C683">
            <v>0</v>
          </cell>
          <cell r="D683">
            <v>0</v>
          </cell>
        </row>
        <row r="684">
          <cell r="A684" t="str">
            <v>73761/001</v>
          </cell>
          <cell r="B684" t="str">
            <v>ARRASAMENTO DE TUBULAO DE CONCRETO D=0,80M.</v>
          </cell>
          <cell r="C684" t="str">
            <v>UN</v>
          </cell>
          <cell r="D684">
            <v>190.55</v>
          </cell>
        </row>
        <row r="685">
          <cell r="A685" t="str">
            <v>73761/002</v>
          </cell>
          <cell r="B685" t="str">
            <v>ARRASAMENTO DE TUBULAO DE CONCRETO D=1,25 A 1,40M.</v>
          </cell>
          <cell r="C685" t="str">
            <v>UN</v>
          </cell>
          <cell r="D685">
            <v>330.28</v>
          </cell>
        </row>
        <row r="686">
          <cell r="A686" t="str">
            <v>73761/003</v>
          </cell>
          <cell r="B686" t="str">
            <v>ARRASAMENTO DE TUBULAO DE CONCRETO D=1,45 A 1,60M.</v>
          </cell>
          <cell r="C686" t="str">
            <v>UN</v>
          </cell>
          <cell r="D686">
            <v>381.09</v>
          </cell>
        </row>
        <row r="687">
          <cell r="A687" t="str">
            <v>73761/004</v>
          </cell>
          <cell r="B687" t="str">
            <v>ARRASAMENTO DE TUBULAO DE CONCRETO D=1,65 A 2,00M.</v>
          </cell>
          <cell r="C687" t="str">
            <v>UN</v>
          </cell>
          <cell r="D687">
            <v>476.37</v>
          </cell>
        </row>
        <row r="688">
          <cell r="A688" t="str">
            <v>73761/005</v>
          </cell>
          <cell r="B688" t="str">
            <v>ARRASAMENTO DE TUBULAO DE CONCRETO D=2,10 A 2,50M.</v>
          </cell>
          <cell r="C688" t="str">
            <v>UN</v>
          </cell>
          <cell r="D688">
            <v>590.70000000000005</v>
          </cell>
        </row>
        <row r="689">
          <cell r="A689">
            <v>73852</v>
          </cell>
          <cell r="B689" t="str">
            <v>TUBULAO DE CONCRETO COM CAMISA DE ACO EXCL ESCAVACAO</v>
          </cell>
          <cell r="C689">
            <v>0</v>
          </cell>
          <cell r="D689">
            <v>0</v>
          </cell>
        </row>
        <row r="690">
          <cell r="A690" t="str">
            <v>73852/002</v>
          </cell>
          <cell r="B690" t="str">
            <v>TUBULAO CONCRETO C/CAMISA ACO INCORPORADA D=1,00M ESPES 1/4 PLANO INFERIOR DA BASE ATE 10,00M DA COTA DE ARRASAMENTO A CEU ABERTO TERRENO 1A CAT EXCL ESCAVACAO E ARMACAO DO FUSTE INCL FERRAGEM DE TRANSICAO A BASE E AOS BLOCOS DE FUNDACAO E O CONCRETO DE</v>
          </cell>
          <cell r="C690" t="str">
            <v>M</v>
          </cell>
          <cell r="D690">
            <v>3260.58</v>
          </cell>
        </row>
        <row r="691">
          <cell r="A691" t="str">
            <v>73852/003</v>
          </cell>
          <cell r="B691" t="str">
            <v>TUBULAO CONCRETO C/CAMISA ACO INCORPORADA D=1,25M ESPES 1/4 PLAN0 INFERIOR DA BASE ATE 10,00M DA COTA DE ARRASAMENTO A CEU ABERTO EM TERRENO 1A CAT EXCL ESCAVACAO E ARMACAO DO FUSTE INCL FERRAGEM DE TRANSICAOABASE E AOS BLOCOS DE FUNDACAO E O CONCRETOD</v>
          </cell>
          <cell r="C691" t="str">
            <v>M</v>
          </cell>
          <cell r="D691">
            <v>4325.1000000000004</v>
          </cell>
        </row>
        <row r="692">
          <cell r="A692" t="str">
            <v>73852/004</v>
          </cell>
          <cell r="B692" t="str">
            <v>TUBULAO CONCRETO C/CAMISA ACO INCORPORADA D=1,50M ESPES 1/4 PLANO INFERIOR DA BASE ATE 10,00M DA COTA DE ARRASAMENTO A CEU ABERTO EM TERRENO 1A CAT EXCL ESCAVACAO E ARMACAO DO FUSTE INCL FERRAGEM DE TRANSICAOABASE E AOS BLOCOS DE FUNDACAO E O CONCRETOD</v>
          </cell>
          <cell r="C692" t="str">
            <v>M</v>
          </cell>
          <cell r="D692">
            <v>7086.34</v>
          </cell>
        </row>
        <row r="693">
          <cell r="A693">
            <v>39</v>
          </cell>
          <cell r="B693" t="str">
            <v>ESTACAS</v>
          </cell>
          <cell r="C693">
            <v>0</v>
          </cell>
          <cell r="D693">
            <v>0</v>
          </cell>
        </row>
        <row r="694">
          <cell r="A694">
            <v>72819</v>
          </cell>
          <cell r="B694" t="str">
            <v>ESTACA A TRADO (BROCA) DIAMETRO 30CM EM CONCRETO ARMADO MOLDADA IN-LOCO, 20 MPA</v>
          </cell>
          <cell r="C694" t="str">
            <v>M</v>
          </cell>
          <cell r="D694">
            <v>55.31</v>
          </cell>
        </row>
        <row r="695">
          <cell r="A695">
            <v>72820</v>
          </cell>
          <cell r="B695" t="str">
            <v>CORTE E REPARO EM CABECA DE ESTACA</v>
          </cell>
          <cell r="C695" t="str">
            <v>UN</v>
          </cell>
          <cell r="D695">
            <v>19.39</v>
          </cell>
        </row>
        <row r="696">
          <cell r="A696">
            <v>73755</v>
          </cell>
          <cell r="B696" t="str">
            <v>ARMADURA P/PAREDE DIAFRAGMA E PLACA ACO CONTRAPUNCAO</v>
          </cell>
          <cell r="C696">
            <v>0</v>
          </cell>
          <cell r="D696">
            <v>0</v>
          </cell>
        </row>
        <row r="697">
          <cell r="A697" t="str">
            <v>73755/001</v>
          </cell>
          <cell r="B697" t="str">
            <v>GAIOLA ARMADURA P/PAREDE DIAFRAGMA ACO CA-50 INCL FORNECIMENTO PERDASCORTE DOBRAGEM MONTAGEM E SOLDAS.</v>
          </cell>
          <cell r="C697" t="str">
            <v>KG</v>
          </cell>
          <cell r="D697">
            <v>6.76</v>
          </cell>
        </row>
        <row r="698">
          <cell r="A698">
            <v>74122</v>
          </cell>
          <cell r="B698" t="str">
            <v>ESTACA PRE-MOLDADA</v>
          </cell>
          <cell r="C698">
            <v>0</v>
          </cell>
          <cell r="D698">
            <v>0</v>
          </cell>
        </row>
        <row r="699">
          <cell r="A699" t="str">
            <v>74122/001</v>
          </cell>
          <cell r="B699" t="str">
            <v>FORNECIMENTO E EXECUÇÃO DE ESTACA PRE-MOLDADA - 20 TONELADAS</v>
          </cell>
          <cell r="C699" t="str">
            <v>M</v>
          </cell>
          <cell r="D699">
            <v>65.849999999999994</v>
          </cell>
        </row>
        <row r="700">
          <cell r="A700">
            <v>74156</v>
          </cell>
          <cell r="B700" t="str">
            <v>BROCAS (ESTACAS A TRADO) MOLDADA IN-LOCO</v>
          </cell>
          <cell r="C700">
            <v>0</v>
          </cell>
          <cell r="D700">
            <v>0</v>
          </cell>
        </row>
        <row r="701">
          <cell r="A701" t="str">
            <v>74156/001</v>
          </cell>
          <cell r="B701" t="str">
            <v>ESTACA A TRADO(BROCA) D=25CM C/CONCRETO FCK=15MPA+20KG ACO/M3 MOLD.IN-LOCO</v>
          </cell>
          <cell r="C701" t="str">
            <v>M</v>
          </cell>
          <cell r="D701">
            <v>36.35</v>
          </cell>
        </row>
        <row r="702">
          <cell r="A702" t="str">
            <v>74156/002</v>
          </cell>
          <cell r="B702" t="str">
            <v>ESTACA A TRADO(BROCA) D=25CM C/CONCRETO FCK=15MPA SEM ACO MOLDADA IN-LOCO</v>
          </cell>
          <cell r="C702" t="str">
            <v>M</v>
          </cell>
          <cell r="D702">
            <v>31.63</v>
          </cell>
        </row>
        <row r="703">
          <cell r="A703" t="str">
            <v>74156/003</v>
          </cell>
          <cell r="B703" t="str">
            <v>ESTACA A TRADO (BROCA) D=20CM C/CONCRETO FCK=15MPA (SEM ARMAÇÃO)</v>
          </cell>
          <cell r="C703" t="str">
            <v>M</v>
          </cell>
          <cell r="D703">
            <v>26.06</v>
          </cell>
        </row>
        <row r="704">
          <cell r="A704">
            <v>40</v>
          </cell>
          <cell r="B704" t="str">
            <v>LASTROS/FUNDACOES DIVERSAS</v>
          </cell>
          <cell r="C704">
            <v>0</v>
          </cell>
          <cell r="D704">
            <v>0</v>
          </cell>
        </row>
        <row r="705">
          <cell r="A705">
            <v>73894</v>
          </cell>
          <cell r="B705" t="str">
            <v>LASTRO DE PEDRA MARROADA - 50.620</v>
          </cell>
          <cell r="C705">
            <v>0</v>
          </cell>
          <cell r="D705">
            <v>0</v>
          </cell>
        </row>
        <row r="706">
          <cell r="A706" t="str">
            <v>73894/001</v>
          </cell>
          <cell r="B706" t="str">
            <v>LASTRO DE PEDRA MARROADA - 50620</v>
          </cell>
          <cell r="C706" t="str">
            <v>M3</v>
          </cell>
          <cell r="D706">
            <v>102.75</v>
          </cell>
        </row>
        <row r="707">
          <cell r="A707">
            <v>74164</v>
          </cell>
          <cell r="B707" t="str">
            <v>LASTRO DE PEDRA BRITADA E FUNDACOES EM BALDRAME</v>
          </cell>
          <cell r="C707">
            <v>0</v>
          </cell>
          <cell r="D707">
            <v>0</v>
          </cell>
        </row>
        <row r="708">
          <cell r="A708" t="str">
            <v>74164/001</v>
          </cell>
          <cell r="B708" t="str">
            <v>LASTRO DE BRITA Nº 2 APILOADA MANUALMENTE COM MAÇO DE ATÉ 30 KG</v>
          </cell>
          <cell r="C708" t="str">
            <v>M3</v>
          </cell>
          <cell r="D708">
            <v>119.76</v>
          </cell>
        </row>
        <row r="709">
          <cell r="A709" t="str">
            <v>74164/002</v>
          </cell>
          <cell r="B709" t="str">
            <v>CAMADA DE BRITA P/PROTECAO DA LAJE DE COBERTURA</v>
          </cell>
          <cell r="C709" t="str">
            <v>M3</v>
          </cell>
          <cell r="D709">
            <v>162.16999999999999</v>
          </cell>
        </row>
        <row r="710">
          <cell r="A710" t="str">
            <v>74164/003</v>
          </cell>
          <cell r="B710" t="str">
            <v>EXECUÇÃO DE BALDRAME EM CONCRETO CICLOPICO 1:3 C/30% PEDRA-DE-MAO CAVAS ATE 80 CM DE LARGURA, INCLUSIVE ESCAVAÇÃO, EXCLUSIVE FORMAS</v>
          </cell>
          <cell r="C710" t="str">
            <v>M3</v>
          </cell>
          <cell r="D710">
            <v>272.36</v>
          </cell>
        </row>
        <row r="711">
          <cell r="A711" t="str">
            <v>74164/004</v>
          </cell>
          <cell r="B711" t="str">
            <v>LASTRO DE BRITA</v>
          </cell>
          <cell r="C711" t="str">
            <v>M3</v>
          </cell>
          <cell r="D711">
            <v>119.76</v>
          </cell>
        </row>
        <row r="712">
          <cell r="A712">
            <v>41</v>
          </cell>
          <cell r="B712" t="str">
            <v>FORMAS/CIMBRAMENTOS/ESCORAMENTOS</v>
          </cell>
          <cell r="C712">
            <v>0</v>
          </cell>
          <cell r="D712">
            <v>0</v>
          </cell>
        </row>
        <row r="713">
          <cell r="A713">
            <v>5621</v>
          </cell>
          <cell r="B713" t="str">
            <v>FORMA PARA PAREDES E LAJES DE GALERIAS CELULARES, NÃO INCLUIDO DESMOLDANTE</v>
          </cell>
          <cell r="C713" t="str">
            <v>M2</v>
          </cell>
          <cell r="D713">
            <v>40.33</v>
          </cell>
        </row>
        <row r="714">
          <cell r="A714">
            <v>5651</v>
          </cell>
          <cell r="B714" t="str">
            <v>FORMA DE MADEIRA COMUM PARA FUNDACOES - REAPROVEITAMENTO 5X</v>
          </cell>
          <cell r="C714" t="str">
            <v>M2</v>
          </cell>
          <cell r="D714">
            <v>27.59</v>
          </cell>
        </row>
        <row r="715">
          <cell r="A715">
            <v>5970</v>
          </cell>
          <cell r="B715" t="str">
            <v>FORMAS C/TABUAS 3A (2,5X30,0CM) P/M2 P/FUNDACOES,INCL MONTAGEM EDESMONTAGEM (C/REAPR. 2X)</v>
          </cell>
          <cell r="C715" t="str">
            <v>M2</v>
          </cell>
          <cell r="D715">
            <v>28.64</v>
          </cell>
        </row>
        <row r="716">
          <cell r="A716">
            <v>5987</v>
          </cell>
          <cell r="B716" t="str">
            <v>FORMA PLANA EM CHAPA COMPENSADA RESINADA, ESTRUTURAL, E = 12 MM, COM REAPR.8X</v>
          </cell>
          <cell r="C716" t="str">
            <v>M2</v>
          </cell>
          <cell r="D716">
            <v>43.65</v>
          </cell>
        </row>
        <row r="717">
          <cell r="A717">
            <v>6095</v>
          </cell>
          <cell r="B717" t="str">
            <v>FORMA PLANA TABUA 3A. P/CINTA AMARRACAO INCL. DESMONTAGEM E REAPROVEIT</v>
          </cell>
          <cell r="C717" t="str">
            <v>M2</v>
          </cell>
          <cell r="D717">
            <v>17.09</v>
          </cell>
        </row>
        <row r="718">
          <cell r="A718">
            <v>68328</v>
          </cell>
          <cell r="B718" t="str">
            <v>JUNTA DE DILATACAO COM ISOPOR 10 MM</v>
          </cell>
          <cell r="C718" t="str">
            <v>M2</v>
          </cell>
          <cell r="D718">
            <v>8.4499999999999993</v>
          </cell>
        </row>
        <row r="719">
          <cell r="A719">
            <v>72830</v>
          </cell>
          <cell r="B719" t="str">
            <v>FORMA EM CHAPA DE MADEIRA COMPENSADA PLASTIFICADA 10MM, PARA ESTRUTURAS DE CONCRETO (PILARES/VIGAS/LAJES) REAPR. 5X</v>
          </cell>
          <cell r="C719" t="str">
            <v>M2</v>
          </cell>
          <cell r="D719">
            <v>21.41</v>
          </cell>
        </row>
        <row r="720">
          <cell r="A720">
            <v>72831</v>
          </cell>
          <cell r="B720" t="str">
            <v>FORMA EM CHAPA DE MADEIRA COMPENSADA PLASTIFICADA 12MM, PARA ESTRUTURAS DE CONCRETO (PILARES/VIGAS/LAJES) REAPR. 5X</v>
          </cell>
          <cell r="C720" t="str">
            <v>M2</v>
          </cell>
          <cell r="D720">
            <v>22.02</v>
          </cell>
        </row>
        <row r="721">
          <cell r="A721">
            <v>73653</v>
          </cell>
          <cell r="B721" t="str">
            <v>FORMAS TIPO SANDUICHE COM TABUAS, 30 APROVEITAMENTOS</v>
          </cell>
          <cell r="C721" t="str">
            <v>M2</v>
          </cell>
          <cell r="D721">
            <v>7.75</v>
          </cell>
        </row>
        <row r="722">
          <cell r="A722">
            <v>73654</v>
          </cell>
          <cell r="B722" t="str">
            <v>FORMA PLANA PARA CONCRETO APARENTE, EM COMPENSADO PLASTIFICADO 12MM APROVEITAMENTO DE 3 VEZES, INCLUINDO CONTRAVENTAMENTO E TRAVAMENTO PONTALETADO</v>
          </cell>
          <cell r="C722" t="str">
            <v>M2</v>
          </cell>
          <cell r="D722">
            <v>63.88</v>
          </cell>
        </row>
        <row r="723">
          <cell r="A723">
            <v>73685</v>
          </cell>
          <cell r="B723" t="str">
            <v>CIMBRAMENTO DE MADEIRA</v>
          </cell>
          <cell r="C723" t="str">
            <v>M3</v>
          </cell>
          <cell r="D723">
            <v>18.3</v>
          </cell>
        </row>
        <row r="724">
          <cell r="A724">
            <v>73785</v>
          </cell>
          <cell r="B724" t="str">
            <v>FORMAS DE MADEIRA</v>
          </cell>
          <cell r="C724">
            <v>0</v>
          </cell>
          <cell r="D724">
            <v>0</v>
          </cell>
        </row>
        <row r="725">
          <cell r="A725" t="str">
            <v>73785/001</v>
          </cell>
          <cell r="B725" t="str">
            <v>FORMA PINHO 3A P/MOLDAGEM DE CINTA SOBRE BALDRAME UTIL 4X INCL FORNECIMENTO DE MATERIAIS E DESMOLDAGEM.</v>
          </cell>
          <cell r="C725" t="str">
            <v>M2</v>
          </cell>
          <cell r="D725">
            <v>13.08</v>
          </cell>
        </row>
        <row r="726">
          <cell r="A726">
            <v>73820</v>
          </cell>
          <cell r="B726" t="str">
            <v>FORMA PARA FUNDACAO E BALDRAME</v>
          </cell>
          <cell r="C726">
            <v>0</v>
          </cell>
          <cell r="D726">
            <v>0</v>
          </cell>
        </row>
        <row r="727">
          <cell r="A727" t="str">
            <v>73820/001</v>
          </cell>
          <cell r="B727" t="str">
            <v>FORMA CURVA EM CHAPA RESINADA E = 21 MM P/FUNDACAO E BALDRAME</v>
          </cell>
          <cell r="C727" t="str">
            <v>M2</v>
          </cell>
          <cell r="D727">
            <v>33.99</v>
          </cell>
        </row>
        <row r="728">
          <cell r="A728">
            <v>73821</v>
          </cell>
          <cell r="B728" t="str">
            <v>FORMA PARA VIGA, PILAR E PAREDE</v>
          </cell>
          <cell r="C728">
            <v>0</v>
          </cell>
          <cell r="D728">
            <v>0</v>
          </cell>
        </row>
        <row r="729">
          <cell r="A729" t="str">
            <v>73821/001</v>
          </cell>
          <cell r="B729" t="str">
            <v>FORMA CURVA EM MADEIRA NAO APARELHADA P/VIGA, PILAR E PAREDE</v>
          </cell>
          <cell r="C729" t="str">
            <v>M2</v>
          </cell>
          <cell r="D729">
            <v>61.49</v>
          </cell>
        </row>
        <row r="730">
          <cell r="A730">
            <v>73979</v>
          </cell>
          <cell r="B730" t="str">
            <v>FORMA PLANA EM COMPENSADO</v>
          </cell>
          <cell r="C730">
            <v>0</v>
          </cell>
          <cell r="D730">
            <v>0</v>
          </cell>
        </row>
        <row r="731">
          <cell r="A731" t="str">
            <v>73979/001</v>
          </cell>
          <cell r="B731" t="str">
            <v>FORMAS PLANAS EM COMPENSADO PLASTIFICADO 18MM P/ VIADUTOS. REAPROVEITAMENTO 2X, INCLUSIVE DESMOLDAGEM.</v>
          </cell>
          <cell r="C731" t="str">
            <v>M2</v>
          </cell>
          <cell r="D731">
            <v>65.349999999999994</v>
          </cell>
        </row>
        <row r="732">
          <cell r="A732" t="str">
            <v>73979/002</v>
          </cell>
          <cell r="B732" t="str">
            <v>FORMA PLANA EM COMPENSADO PLASTIFICADO 18MM PARA LAJE MACICA REAP. 12XINCL. ESCORAMENTO/MONT/DESMONTAGEM</v>
          </cell>
          <cell r="C732" t="str">
            <v>M2</v>
          </cell>
          <cell r="D732">
            <v>26.98</v>
          </cell>
        </row>
        <row r="733">
          <cell r="A733" t="str">
            <v>73979/003</v>
          </cell>
          <cell r="B733" t="str">
            <v>FORMA PLANA C/COMPENSADO PLASTIFICADO 18MM REAP.6X INCL.ESCORAMENTO,MONTAGEM E DESFORMA</v>
          </cell>
          <cell r="C733" t="str">
            <v>M2</v>
          </cell>
          <cell r="D733">
            <v>34.64</v>
          </cell>
        </row>
        <row r="734">
          <cell r="A734" t="str">
            <v>73979/004</v>
          </cell>
          <cell r="B734" t="str">
            <v>DESFORMA DE ESTRUTURAS, H=1,50M</v>
          </cell>
          <cell r="C734" t="str">
            <v>M2</v>
          </cell>
          <cell r="D734">
            <v>7.16</v>
          </cell>
        </row>
        <row r="735">
          <cell r="A735">
            <v>73989</v>
          </cell>
          <cell r="B735" t="str">
            <v>FORMA COMPENSADO RESINADO</v>
          </cell>
          <cell r="C735">
            <v>0</v>
          </cell>
          <cell r="D735">
            <v>0</v>
          </cell>
        </row>
        <row r="736">
          <cell r="A736" t="str">
            <v>73989/001</v>
          </cell>
          <cell r="B736" t="str">
            <v>FORMA PLANA EM CHAPA COMPENSADA RESINADA, ESTRUTURAL, E = 14 MM.</v>
          </cell>
          <cell r="C736" t="str">
            <v>M2</v>
          </cell>
          <cell r="D736">
            <v>44.79</v>
          </cell>
        </row>
        <row r="737">
          <cell r="A737">
            <v>73993</v>
          </cell>
          <cell r="B737" t="str">
            <v>FORMAS E CIMBRAMENTO</v>
          </cell>
          <cell r="C737">
            <v>0</v>
          </cell>
          <cell r="D737">
            <v>0</v>
          </cell>
        </row>
        <row r="738">
          <cell r="A738" t="str">
            <v>73993/001</v>
          </cell>
          <cell r="B738" t="str">
            <v>FORMA TABUAS 3A P/VIGAS E PILARES (SEM REAPROVEITAMENTO)</v>
          </cell>
          <cell r="C738" t="str">
            <v>M2</v>
          </cell>
          <cell r="D738">
            <v>64.8</v>
          </cell>
        </row>
        <row r="739">
          <cell r="A739">
            <v>74007</v>
          </cell>
          <cell r="B739" t="str">
            <v>FORMAS PARA CONCRETO, INCLUINDO OS SERVICOS DE ESCORAMENTO,MONTAGEM,DESMONTAGEM, PARA CONCRETO NAO ESTRUTURAL</v>
          </cell>
          <cell r="C739">
            <v>0</v>
          </cell>
          <cell r="D739">
            <v>0</v>
          </cell>
        </row>
        <row r="740">
          <cell r="A740" t="str">
            <v>74007/001</v>
          </cell>
          <cell r="B740" t="str">
            <v>FORMA DE MADEIRA P/FUNDACAO C/TABUAS 3A 1X12" REAPR 10X</v>
          </cell>
          <cell r="C740" t="str">
            <v>M2</v>
          </cell>
          <cell r="D740">
            <v>22.67</v>
          </cell>
        </row>
        <row r="741">
          <cell r="A741" t="str">
            <v>74007/002</v>
          </cell>
          <cell r="B741" t="str">
            <v>FORMA TABUAS MADEIRA 3A P/PECAS CONCRETO ARM, REAPR 2X, INCL MONT/DESMEXCL ESCORAMENTO</v>
          </cell>
          <cell r="C741" t="str">
            <v>M2</v>
          </cell>
          <cell r="D741">
            <v>30.02</v>
          </cell>
        </row>
        <row r="742">
          <cell r="A742">
            <v>74074</v>
          </cell>
          <cell r="B742" t="str">
            <v>FORMA PINHO 3A P/CONCRETO EM FUNDACAO REAPROV 2 VEZES - CORTE/MONTAGEM/ESCORAMENTO/DESFORMA</v>
          </cell>
          <cell r="C742">
            <v>0</v>
          </cell>
          <cell r="D742">
            <v>0</v>
          </cell>
        </row>
        <row r="743">
          <cell r="A743" t="str">
            <v>74074/001</v>
          </cell>
          <cell r="B743" t="str">
            <v>FORMA PINHO 3A P/CONCRETO EM FUNDAÇÃO REAPROV 2 VEZES - CORTE/MONTAGEM/ESCORAMENTO/DESFORMA, NÃO INCLUÍDO DESMOLDANTE</v>
          </cell>
          <cell r="C743" t="str">
            <v>M2</v>
          </cell>
          <cell r="D743">
            <v>35.340000000000003</v>
          </cell>
        </row>
        <row r="744">
          <cell r="A744" t="str">
            <v>74074/002</v>
          </cell>
          <cell r="B744" t="str">
            <v>FORMA PINHO 3A P/CONCRETO EM FUNDAÇÃO REAPROV 3 VEZES - CORTE/MONTAGEM/ESCORAMENTO/DESFORMA, NÃO INCLUÍDO DEMOLDANTE</v>
          </cell>
          <cell r="C744" t="str">
            <v>M2</v>
          </cell>
          <cell r="D744">
            <v>30.87</v>
          </cell>
        </row>
        <row r="745">
          <cell r="A745" t="str">
            <v>74074/003</v>
          </cell>
          <cell r="B745" t="str">
            <v>FORMA PINHO 3A P/CONCRETO EM FUNDAÇÃO REAPROV 5 VEZES - CORTE/MONTAGEM/ESCORAMENTO/DESFORMA, NÃO INCLUÍDO DESMOLDANTE</v>
          </cell>
          <cell r="C745" t="str">
            <v>M2</v>
          </cell>
          <cell r="D745">
            <v>30.82</v>
          </cell>
        </row>
        <row r="746">
          <cell r="A746" t="str">
            <v>74074/004</v>
          </cell>
          <cell r="B746" t="str">
            <v>FORMA PINHO 3A P/CONCRETO EM FUNDAÇÃO S/REAPROVEITAMENTO - CORTE/MONTAGEM/ESCORAMENTO/DESFORMA, NÃO INCLUÍDO DESMOLDANTE</v>
          </cell>
          <cell r="C746" t="str">
            <v>M2</v>
          </cell>
          <cell r="D746">
            <v>48.33</v>
          </cell>
        </row>
        <row r="747">
          <cell r="A747">
            <v>74075</v>
          </cell>
          <cell r="B747" t="str">
            <v>FORMA MADEIRA COMP RESINADA 12MM P/ESTRUTURA REAPROV 2 VEZES - CORTE/MONTAGEM/ESCORAMENTO/DESFORMA</v>
          </cell>
          <cell r="C747">
            <v>0</v>
          </cell>
          <cell r="D747">
            <v>0</v>
          </cell>
        </row>
        <row r="748">
          <cell r="A748" t="str">
            <v>74075/001</v>
          </cell>
          <cell r="B748" t="str">
            <v>FORMA MADEIRA COMP RESINADA 12MM P/ESTRUTURA REAPROV 2 VEZES - CORTE/MONTAGEM/ESCORAMENTO/DESFORMA</v>
          </cell>
          <cell r="C748" t="str">
            <v>M2</v>
          </cell>
          <cell r="D748">
            <v>61.71</v>
          </cell>
        </row>
        <row r="749">
          <cell r="A749" t="str">
            <v>74075/002</v>
          </cell>
          <cell r="B749" t="str">
            <v>FORMA MADEIRA COMP RESINADA 12MM P/ESTRUTURA REAPROV 3 VEZES - CORTE/MONTAGEM/ESCORAMENTO/DESFORMA</v>
          </cell>
          <cell r="C749" t="str">
            <v>M2</v>
          </cell>
          <cell r="D749">
            <v>49.34</v>
          </cell>
        </row>
        <row r="750">
          <cell r="A750" t="str">
            <v>74075/004</v>
          </cell>
          <cell r="B750" t="str">
            <v>FORMA MADEIRA COMP RESINADA 12MM P/ESTRUTURA REAPROV 8 VEZES - CORTE/MONTAGEM/ESCORAMENTO/DESFORMA</v>
          </cell>
          <cell r="C750" t="str">
            <v>M2</v>
          </cell>
          <cell r="D750">
            <v>40.42</v>
          </cell>
        </row>
        <row r="751">
          <cell r="A751" t="str">
            <v>74075/005</v>
          </cell>
          <cell r="B751" t="str">
            <v>FORMA MADEIRA COMP RESINADA 14MM P/ESTRUTURA REAPROV 2 VEZES - CORTE/MONTAGEM/ESCORAMENTO/DESFORMA</v>
          </cell>
          <cell r="C751" t="str">
            <v>M2</v>
          </cell>
          <cell r="D751">
            <v>63.54</v>
          </cell>
        </row>
        <row r="752">
          <cell r="A752" t="str">
            <v>74075/006</v>
          </cell>
          <cell r="B752" t="str">
            <v>FORMA MADEIRA COMP RESINADA 14MM P/ESTRUTURA REAPROV 3 VEZES - CORTE/MONTAGEM/ESCORAMENTO/DESFORMA</v>
          </cell>
          <cell r="C752" t="str">
            <v>M2</v>
          </cell>
          <cell r="D752">
            <v>50.57</v>
          </cell>
        </row>
        <row r="753">
          <cell r="A753" t="str">
            <v>74075/007</v>
          </cell>
          <cell r="B753" t="str">
            <v>FORMA MADEIRA COMP RESINADA 14MM P/ESTRUTURA REAPROV 5 VEZES - CORTE/MONTAGEM/ESCORAMENTO/DESFORMA</v>
          </cell>
          <cell r="C753" t="str">
            <v>M2</v>
          </cell>
          <cell r="D753">
            <v>42.48</v>
          </cell>
        </row>
        <row r="754">
          <cell r="A754" t="str">
            <v>74075/008</v>
          </cell>
          <cell r="B754" t="str">
            <v>FORMA MADEIRA COMP RESINADA 14MM P/ESTRUTURA REAPROV 8 VEZES - CORTE/MONTAGEM/ESCORAMENTO/DESFORMA</v>
          </cell>
          <cell r="C754" t="str">
            <v>M2</v>
          </cell>
          <cell r="D754">
            <v>40.869999999999997</v>
          </cell>
        </row>
        <row r="755">
          <cell r="A755">
            <v>74076</v>
          </cell>
          <cell r="B755" t="str">
            <v>FORMA PINHO 3A P/FUNDACAO RADIER REAPROV 10 VEZES - CORTE/MONTAGEM/ESCORAMENTO/DESFORMA</v>
          </cell>
          <cell r="C755">
            <v>0</v>
          </cell>
          <cell r="D755">
            <v>0</v>
          </cell>
        </row>
        <row r="756">
          <cell r="A756" t="str">
            <v>74076/001</v>
          </cell>
          <cell r="B756" t="str">
            <v>FORMA PINHO 3A P/FUNDAÇÃO RADIER REAPROV 3 VEZES - CORTE/MONTAGEM/ESCORAMENTO/DESFORMA, NÃO INCLUÍDO DESMOLDANTE</v>
          </cell>
          <cell r="C756" t="str">
            <v>M2</v>
          </cell>
          <cell r="D756">
            <v>15.68</v>
          </cell>
        </row>
        <row r="757">
          <cell r="A757" t="str">
            <v>74076/002</v>
          </cell>
          <cell r="B757" t="str">
            <v>FORMA PINHO 3A P/FUNDAÇÃO RADIER REAPROV 5 VEZES - CORTE/MONTAGEM/ESCORAMENTO/DESFORMA, NÃO INCLUÍDO DESMOLDANTE</v>
          </cell>
          <cell r="C757" t="str">
            <v>M2</v>
          </cell>
          <cell r="D757">
            <v>10.02</v>
          </cell>
        </row>
        <row r="758">
          <cell r="A758" t="str">
            <v>74076/003</v>
          </cell>
          <cell r="B758" t="str">
            <v>FORMA PINHO 3A P/FUNDAÇÃO RADIER REAPROV 10 VEZES - CORTE/MONTAGEM/ESCORAMENTO/DESFORMA, NÃO INCLUÍDO DESMOLDANTE</v>
          </cell>
          <cell r="C758" t="str">
            <v>M2</v>
          </cell>
          <cell r="D758">
            <v>5.79</v>
          </cell>
        </row>
        <row r="759">
          <cell r="A759">
            <v>74107</v>
          </cell>
          <cell r="B759" t="str">
            <v>ESCORAMENTO DE LAJE PRE-MOLDADA</v>
          </cell>
          <cell r="C759">
            <v>0</v>
          </cell>
          <cell r="D759">
            <v>0</v>
          </cell>
        </row>
        <row r="760">
          <cell r="A760" t="str">
            <v>74107/001</v>
          </cell>
          <cell r="B760" t="str">
            <v>ESCORAMENTO DE LAJE PRE-MOLDADA</v>
          </cell>
          <cell r="C760" t="str">
            <v>M2</v>
          </cell>
          <cell r="D760">
            <v>14.1</v>
          </cell>
        </row>
        <row r="761">
          <cell r="A761">
            <v>42</v>
          </cell>
          <cell r="B761" t="str">
            <v>ARMADURAS</v>
          </cell>
          <cell r="C761">
            <v>0</v>
          </cell>
          <cell r="D761">
            <v>0</v>
          </cell>
        </row>
        <row r="762">
          <cell r="A762">
            <v>73771</v>
          </cell>
          <cell r="B762" t="str">
            <v>TIRANTES</v>
          </cell>
          <cell r="C762">
            <v>0</v>
          </cell>
          <cell r="D762">
            <v>0</v>
          </cell>
        </row>
        <row r="763">
          <cell r="A763" t="str">
            <v>73771/001</v>
          </cell>
          <cell r="B763" t="str">
            <v>PROTENSAO DE TIRANTES DE BARRA DE ACO CA-50 EXCL MATERIAIS</v>
          </cell>
          <cell r="C763" t="str">
            <v>UN</v>
          </cell>
          <cell r="D763">
            <v>9.56</v>
          </cell>
        </row>
        <row r="764">
          <cell r="A764">
            <v>73942</v>
          </cell>
          <cell r="B764" t="str">
            <v>ARMACAO ACO CA-60 P/ ESTRUTURAS DE CONCRETO</v>
          </cell>
          <cell r="C764">
            <v>0</v>
          </cell>
          <cell r="D764">
            <v>0</v>
          </cell>
        </row>
        <row r="765">
          <cell r="A765" t="str">
            <v>73942/001</v>
          </cell>
          <cell r="B765" t="str">
            <v>ARMAÇÃO DE AÇO CA-60 DIAM.7,0 À 8,0MM - FORNECIMENTO / CORTE (C/ PERDADE 10%) / DOBRA / COLOCAÇÃO.</v>
          </cell>
          <cell r="C765" t="str">
            <v>KG</v>
          </cell>
          <cell r="D765">
            <v>5.82</v>
          </cell>
        </row>
        <row r="766">
          <cell r="A766" t="str">
            <v>73942/002</v>
          </cell>
          <cell r="B766" t="str">
            <v>ARMACAO DE ACO CA-60 DIAM. 3,4 A 6,0MM.- FORNECIMENTO / CORTE (C/PERDADE 10%) / DOBRA / COLOCAÇÃO.</v>
          </cell>
          <cell r="C766" t="str">
            <v>KG</v>
          </cell>
          <cell r="D766">
            <v>6.42</v>
          </cell>
        </row>
        <row r="767">
          <cell r="A767">
            <v>73990</v>
          </cell>
          <cell r="B767" t="str">
            <v>ARMACAO CA-50 P/1,0M3 DE CONCRETO</v>
          </cell>
          <cell r="C767">
            <v>0</v>
          </cell>
          <cell r="D767">
            <v>0</v>
          </cell>
        </row>
        <row r="768">
          <cell r="A768" t="str">
            <v>73990/001</v>
          </cell>
          <cell r="B768" t="str">
            <v>ARMACAO ACO CA-50 P/1,0M3 DE CONCRETO</v>
          </cell>
          <cell r="C768" t="str">
            <v>UN</v>
          </cell>
          <cell r="D768">
            <v>417.55</v>
          </cell>
        </row>
        <row r="769">
          <cell r="A769">
            <v>73994</v>
          </cell>
          <cell r="B769" t="str">
            <v>ARMACAO EM TELA SOLDADA</v>
          </cell>
          <cell r="C769">
            <v>0</v>
          </cell>
          <cell r="D769">
            <v>0</v>
          </cell>
        </row>
        <row r="770">
          <cell r="A770" t="str">
            <v>73994/001</v>
          </cell>
          <cell r="B770" t="str">
            <v>ARMACAO EM TELA SOLDADA Q-138 (ACO CA-60 4,2MM C/10CM)</v>
          </cell>
          <cell r="C770" t="str">
            <v>KG</v>
          </cell>
          <cell r="D770">
            <v>6.34</v>
          </cell>
        </row>
        <row r="771">
          <cell r="A771">
            <v>74024</v>
          </cell>
          <cell r="B771" t="str">
            <v>ARMAÇÃO PARA ESTACAS</v>
          </cell>
          <cell r="C771">
            <v>0</v>
          </cell>
          <cell r="D771">
            <v>0</v>
          </cell>
        </row>
        <row r="772">
          <cell r="A772" t="str">
            <v>74024/001</v>
          </cell>
          <cell r="B772" t="str">
            <v>ARMACAO DE ESTACA HELICE CONTINUA OU OMEGA ATE 4,0M, POR GRAVIDADE, COM APOIO DE RETROESCAVADEIRA, ACO CA-50</v>
          </cell>
          <cell r="C772" t="str">
            <v>KG</v>
          </cell>
          <cell r="D772">
            <v>5.38</v>
          </cell>
        </row>
        <row r="773">
          <cell r="A773">
            <v>74254</v>
          </cell>
          <cell r="B773" t="str">
            <v>ARMACAO ACO CA-50 P/ ESTRUTURAS DE CONCRETO</v>
          </cell>
          <cell r="C773">
            <v>0</v>
          </cell>
          <cell r="D773">
            <v>0</v>
          </cell>
        </row>
        <row r="774">
          <cell r="A774" t="str">
            <v>74254/001</v>
          </cell>
          <cell r="B774" t="str">
            <v>ARMACAO ACO CA-50 DIAM.16,0 (5/8) À 25,0MM (1) - FORNECIMENTO/ CORTE(PERDA DE 10%) / DOBRA / COLOCAÇÃO.</v>
          </cell>
          <cell r="C774" t="str">
            <v>KG</v>
          </cell>
          <cell r="D774">
            <v>5.29</v>
          </cell>
        </row>
        <row r="775">
          <cell r="A775" t="str">
            <v>74254/002</v>
          </cell>
          <cell r="B775" t="str">
            <v>ARMACAO ACO CA-50, DIAM. 6,3 (1/4) À 12,5MM(1/2) -FORNECIMENTO/ CORTE(PERDA DE 10%) / DOBRA / COLOCAÇÃO.</v>
          </cell>
          <cell r="C775" t="str">
            <v>KG</v>
          </cell>
          <cell r="D775">
            <v>5.96</v>
          </cell>
        </row>
        <row r="776">
          <cell r="A776" t="str">
            <v>74254/003</v>
          </cell>
          <cell r="B776" t="str">
            <v>ARMACAO (CORTE, DOBRA E COLOCAÇÃO) ACO CA-50/60 (NAO INCLUI O ACO) DIAM. DE 6,0 (1/4”) À 12,5 (1/2”) MM</v>
          </cell>
          <cell r="C776" t="str">
            <v>KG</v>
          </cell>
          <cell r="D776">
            <v>1.64</v>
          </cell>
        </row>
        <row r="777">
          <cell r="A777" t="str">
            <v>74254/004</v>
          </cell>
          <cell r="B777" t="str">
            <v>CORTE/DOBRA E COLOCACAO DE ARMADURA ACO CA-50/60 (NAO INCLUI O ACO), EM DIAM. DE 16,0 (5/8") À 25,0 (1") MM.</v>
          </cell>
          <cell r="C777" t="str">
            <v>KG</v>
          </cell>
          <cell r="D777">
            <v>1.1499999999999999</v>
          </cell>
        </row>
        <row r="778">
          <cell r="A778">
            <v>43</v>
          </cell>
          <cell r="B778" t="str">
            <v>CONCRETOS</v>
          </cell>
          <cell r="C778">
            <v>0</v>
          </cell>
          <cell r="D778">
            <v>0</v>
          </cell>
        </row>
        <row r="779">
          <cell r="A779">
            <v>5619</v>
          </cell>
          <cell r="B779" t="str">
            <v>CONCRETO ESTRUTURAL FCK=15MPA, VIRADO EM BETONEIRA, NA OBRA, INCLUSIVEAPLICAÇÃO E ADENSAMENTO. (CONFORME NBR 6118, PERMITIDO APENAS PARA FUNDAÇÕES)</v>
          </cell>
          <cell r="C779" t="str">
            <v>M3</v>
          </cell>
          <cell r="D779">
            <v>365.89</v>
          </cell>
        </row>
        <row r="780">
          <cell r="A780">
            <v>5625</v>
          </cell>
          <cell r="B780" t="str">
            <v>CONCRETO PARA BERCO DE GALERIA, INCLUSIVE PREPARO E LANCAMENTO</v>
          </cell>
          <cell r="C780" t="str">
            <v>M3</v>
          </cell>
          <cell r="D780">
            <v>316.33</v>
          </cell>
        </row>
        <row r="781">
          <cell r="A781">
            <v>5652</v>
          </cell>
          <cell r="B781" t="str">
            <v>CONCRETO NAO ESTRUTURAL, CONSUMO 150 KG/M3 (1:3,5:7), PREPARO COM BETONEIRA</v>
          </cell>
          <cell r="C781" t="str">
            <v>M3</v>
          </cell>
          <cell r="D781">
            <v>229.16</v>
          </cell>
        </row>
        <row r="782">
          <cell r="A782">
            <v>6042</v>
          </cell>
          <cell r="B782" t="str">
            <v>CONCRETO NÃO ESTRUTURAL, PREPARO C/ BETONEIRA CONSUMO CIMENTO=210KG/M3PARA LASTROS, CONTRAPISOS, CALÇADAS, ETC...</v>
          </cell>
          <cell r="C782" t="str">
            <v>M3</v>
          </cell>
          <cell r="D782">
            <v>257.77999999999997</v>
          </cell>
        </row>
        <row r="783">
          <cell r="A783">
            <v>6045</v>
          </cell>
          <cell r="B783" t="str">
            <v>CONCRETO FCK=15MPA CONTROLE ”C” ,EXCLUINDO O LANCAMENTO, PREPARO COM BETONEIRA, UTILIZANDO BRITA 1 E 2. (CONFORME NBR 6118, PERMITIDO APENASPARA FUNDAÇÕES)</v>
          </cell>
          <cell r="C783" t="str">
            <v>M3</v>
          </cell>
          <cell r="D783">
            <v>299.5</v>
          </cell>
        </row>
        <row r="784">
          <cell r="A784">
            <v>6047</v>
          </cell>
          <cell r="B784" t="str">
            <v>CONCRETO MAGRO 1:4:8 C/PREPARO MANUAL</v>
          </cell>
          <cell r="C784" t="str">
            <v>M3</v>
          </cell>
          <cell r="D784">
            <v>284.73</v>
          </cell>
        </row>
        <row r="785">
          <cell r="A785">
            <v>6089</v>
          </cell>
          <cell r="B785" t="str">
            <v>CONCRETO NÃO-ESTRUTURAL FCK=10MPA CONTROLE ”C” ,EXCLUINDO O LANCAMENTO, PREPARO COM BETONEIRA, UTILIZANDO BRITA 1 E 2. (CONFORME NBR 6118, PERMITIDO APENAS PARA FUNDAÇÕES)</v>
          </cell>
          <cell r="C785" t="str">
            <v>M3</v>
          </cell>
          <cell r="D785">
            <v>265.39</v>
          </cell>
        </row>
        <row r="786">
          <cell r="A786">
            <v>6105</v>
          </cell>
          <cell r="B786" t="str">
            <v>PREPARO MECANICO E LANÇAMENTO MANUAL DE CONCRETO CICLÓPICO 1:3:5, COM30% DE PEDRA DE MÃO, CAVAS ATÉ 80CM DE LARGURA.</v>
          </cell>
          <cell r="C786" t="str">
            <v>M3</v>
          </cell>
          <cell r="D786">
            <v>251.79</v>
          </cell>
        </row>
        <row r="787">
          <cell r="A787">
            <v>6427</v>
          </cell>
          <cell r="B787" t="str">
            <v>CONCRETO ARMADO FCK = 15 MPA, PREPARO C/ BETONEIRA, INCLUILANCAMENTO</v>
          </cell>
          <cell r="C787" t="str">
            <v>M3</v>
          </cell>
          <cell r="D787">
            <v>1198.8499999999999</v>
          </cell>
        </row>
        <row r="788">
          <cell r="A788">
            <v>6448</v>
          </cell>
          <cell r="B788" t="str">
            <v>CONCRETO FCK=15 MPA P/ TAMPA DO POCO DE VISTORIA DA FOSSA SEPTICA, COM10CM DE ESPSSURA, TIPO OMS, D INT=200 CM, H INT=240 CM</v>
          </cell>
          <cell r="C788" t="str">
            <v>M3</v>
          </cell>
          <cell r="D788">
            <v>376.44</v>
          </cell>
        </row>
        <row r="789">
          <cell r="A789">
            <v>6501</v>
          </cell>
          <cell r="B789" t="str">
            <v>CONCRETO ARMADO, FCK = 18,0 MPA E 77KG/M3 DE AÇO, PREPARO COM BETONEIRA INCLUI LANCAMENTO.</v>
          </cell>
          <cell r="C789" t="str">
            <v>M3</v>
          </cell>
          <cell r="D789">
            <v>1193.6199999999999</v>
          </cell>
        </row>
        <row r="790">
          <cell r="A790">
            <v>6504</v>
          </cell>
          <cell r="B790" t="str">
            <v>CONCRETO ARMADO DE FUNDO, FCK = 18 MPA,P/CONSTRUCAO DE FOSSA SEPTICATIPO OMS D=200 CM / H INT = 240 CM, TOTAL DE 0,452M3</v>
          </cell>
          <cell r="C790" t="str">
            <v>M3</v>
          </cell>
          <cell r="D790">
            <v>539.52</v>
          </cell>
        </row>
        <row r="791">
          <cell r="A791">
            <v>6506</v>
          </cell>
          <cell r="B791" t="str">
            <v>CONCRETO ARMADO,FCK=18MPA, P/ TAMPA DE "CHAMINÉ", NA CONSTR.DE FOSSA SEPTICA TIPO OMS, D INT = 200 CM / H INT = 240 CM</v>
          </cell>
          <cell r="C791" t="str">
            <v>M3</v>
          </cell>
          <cell r="D791">
            <v>47.74</v>
          </cell>
        </row>
        <row r="792">
          <cell r="A792">
            <v>6509</v>
          </cell>
          <cell r="B792" t="str">
            <v>CONCRETO ARMADO FCK=18 MPA,P/CONSTRUCAO DE SUMIDOURO P/EFLUENTE LIQUIDO DA FOSSA SEPTICA D INT = 300 CM E H INT = 660 CM (P/ COMP.11516/1)</v>
          </cell>
          <cell r="C792" t="str">
            <v>M3</v>
          </cell>
          <cell r="D792">
            <v>429.7</v>
          </cell>
        </row>
        <row r="793">
          <cell r="A793">
            <v>6510</v>
          </cell>
          <cell r="B793" t="str">
            <v>CONCRETO ARMADO FCK=18 MPA,P/CONSTRUCAO DA LAJE SUPERIOR DO SUMIDOUROP/EFLUENTE LIQUIDO DA FOSSA SEPTICA D INT = 300 CM E H INT = 660 CM (P/ COMP.11516/1)</v>
          </cell>
          <cell r="C793" t="str">
            <v>M3</v>
          </cell>
          <cell r="D793">
            <v>47.74</v>
          </cell>
        </row>
        <row r="794">
          <cell r="A794">
            <v>6511</v>
          </cell>
          <cell r="B794" t="str">
            <v>CONCRETO ARMADO FCK = 15 MPA, P/CONSTRUCAO DA TAMPA DO POCO DE VISTORIA DO SUMIDOURO P/EFLUENTE LIQUIDO DA FOSSA SEPTICA D INT = 300 CM / HINT = 660 CM ( P/ COMP. 11516/1)</v>
          </cell>
          <cell r="C794" t="str">
            <v>M3</v>
          </cell>
          <cell r="D794">
            <v>71.930000000000007</v>
          </cell>
        </row>
        <row r="795">
          <cell r="A795">
            <v>40780</v>
          </cell>
          <cell r="B795" t="str">
            <v>REGULARIZACAO DE SUPERFICIE DE CONC. APARENTE</v>
          </cell>
          <cell r="C795" t="str">
            <v>M2</v>
          </cell>
          <cell r="D795">
            <v>4.3899999999999997</v>
          </cell>
        </row>
        <row r="796">
          <cell r="A796">
            <v>73605</v>
          </cell>
          <cell r="B796" t="str">
            <v>CINTA DE AMARRACAO COMPLETA, CONCRETO, FERRAGEM E FÔRMA.</v>
          </cell>
          <cell r="C796" t="str">
            <v>M3</v>
          </cell>
          <cell r="D796">
            <v>823.22</v>
          </cell>
        </row>
        <row r="797">
          <cell r="A797">
            <v>73757</v>
          </cell>
          <cell r="B797" t="str">
            <v>CONCRETO USINADO C/TRANSPORTE HORIZ NA OBRA</v>
          </cell>
          <cell r="C797">
            <v>0</v>
          </cell>
          <cell r="D797">
            <v>0</v>
          </cell>
        </row>
        <row r="798">
          <cell r="A798" t="str">
            <v>73757/001</v>
          </cell>
          <cell r="B798" t="str">
            <v>CONCRETO IMPORTADO USINA DOSADO RACIONALMENTE 15MPA INCL TRANSPORTE HORIZONTAL EM CARRINHOS ATE 20M ADENSAMENTO E ACABAMENTO.</v>
          </cell>
          <cell r="C798" t="str">
            <v>M3</v>
          </cell>
          <cell r="D798">
            <v>379.24</v>
          </cell>
        </row>
        <row r="799">
          <cell r="A799">
            <v>73846</v>
          </cell>
          <cell r="B799" t="str">
            <v>MURO DE ARRIMO CELULAR</v>
          </cell>
          <cell r="C799">
            <v>0</v>
          </cell>
          <cell r="D799">
            <v>0</v>
          </cell>
        </row>
        <row r="800">
          <cell r="A800" t="str">
            <v>73846/001</v>
          </cell>
          <cell r="B800" t="str">
            <v>MURO DE ARRIMO CELULAR PECAS PRE-MOLDADAS CONCRETO EXCL FORMAS INCLCONFECCAO DAS PECAS MONTAGEM E COMPACTACAO DO SOLO DE ENCHIMENTO.</v>
          </cell>
          <cell r="C800" t="str">
            <v>M3</v>
          </cell>
          <cell r="D800">
            <v>174.13</v>
          </cell>
        </row>
        <row r="801">
          <cell r="A801" t="str">
            <v>73846/002</v>
          </cell>
          <cell r="B801" t="str">
            <v>MURO DE ARRIMO CELULAR PECAS PRE-MOLDADAS CONCRETO EXCL MATERIAIS EFORMAS INCL CONFECCAO PECAS MONTAGEM E COMPACTACAO DO SOLO(ENCHIMENTO)</v>
          </cell>
          <cell r="C801" t="str">
            <v>M3</v>
          </cell>
          <cell r="D801">
            <v>55.36</v>
          </cell>
        </row>
        <row r="802">
          <cell r="A802">
            <v>73878</v>
          </cell>
          <cell r="B802" t="str">
            <v>APLICACAO DE CONC. PROJETADO</v>
          </cell>
          <cell r="C802">
            <v>0</v>
          </cell>
          <cell r="D802">
            <v>0</v>
          </cell>
        </row>
        <row r="803">
          <cell r="A803" t="str">
            <v>73878/001</v>
          </cell>
          <cell r="B803" t="str">
            <v>EXECUÇÃO DE CONCRETO PROJETADO, COM CONSUMO DE CIMENTO 350 KG/M3, VIASECA MEDIDO POR SACO DE CIMENTO, PASSADO NA MAQUINA</v>
          </cell>
          <cell r="C803" t="str">
            <v>M3</v>
          </cell>
          <cell r="D803">
            <v>1663.7</v>
          </cell>
        </row>
        <row r="804">
          <cell r="A804" t="str">
            <v>73878/002</v>
          </cell>
          <cell r="B804" t="str">
            <v>EXECUÇÃO DE ARGAMASSA PROJETADA, COM CONSUMO DE CIMENTO 400 KG/M3, VIASECA, MEDIDO POR SACO DE CIMENTO, PASSADO NA MAQUINA</v>
          </cell>
          <cell r="C804" t="str">
            <v>M3</v>
          </cell>
          <cell r="D804">
            <v>1638.95</v>
          </cell>
        </row>
        <row r="805">
          <cell r="A805">
            <v>73936</v>
          </cell>
          <cell r="B805" t="str">
            <v>CONCRETO PREPARADO EM OBRA</v>
          </cell>
          <cell r="C805">
            <v>0</v>
          </cell>
          <cell r="D805">
            <v>0</v>
          </cell>
        </row>
        <row r="806">
          <cell r="A806" t="str">
            <v>73936/001</v>
          </cell>
          <cell r="B806" t="str">
            <v>CONCRETO 1:2:3 (18 MPA) , C/ BRITA 1 E 2, C/BETONEIRA</v>
          </cell>
          <cell r="C806" t="str">
            <v>M3</v>
          </cell>
          <cell r="D806">
            <v>301.8</v>
          </cell>
        </row>
        <row r="807">
          <cell r="A807" t="str">
            <v>73936/002</v>
          </cell>
          <cell r="B807" t="str">
            <v>CONCRETO 1:2:4 (14 MPA), C/ BRITA 1 E 2, C/BETONEIRA</v>
          </cell>
          <cell r="C807" t="str">
            <v>M3</v>
          </cell>
          <cell r="D807">
            <v>288.92</v>
          </cell>
        </row>
        <row r="808">
          <cell r="A808" t="str">
            <v>73936/003</v>
          </cell>
          <cell r="B808" t="str">
            <v>CONCRETO 1:2,5:5 ( 9 MPA),C/ BRITA 1 E2, C/BETONEIRA</v>
          </cell>
          <cell r="C808" t="str">
            <v>M3</v>
          </cell>
          <cell r="D808">
            <v>270.43</v>
          </cell>
        </row>
        <row r="809">
          <cell r="A809" t="str">
            <v>73936/005</v>
          </cell>
          <cell r="B809" t="str">
            <v>CONCRETO 1:3:5 ( 7 MPA), C/ BRITA 1 E 2, C/BETONEIRA</v>
          </cell>
          <cell r="C809" t="str">
            <v>M3</v>
          </cell>
          <cell r="D809">
            <v>259.68</v>
          </cell>
        </row>
        <row r="810">
          <cell r="A810" t="str">
            <v>73936/007</v>
          </cell>
          <cell r="B810" t="str">
            <v>CONCRETO 1:3:6 ( 6 MPA), C/ BRITA 1 E 2, C/BETONEIRA</v>
          </cell>
          <cell r="C810" t="str">
            <v>M3</v>
          </cell>
          <cell r="D810">
            <v>255.28</v>
          </cell>
        </row>
        <row r="811">
          <cell r="A811" t="str">
            <v>73936/009</v>
          </cell>
          <cell r="B811" t="str">
            <v>CONCRETO 1:4:6 ( 5 MPA), C/ BRITA 1 E 2, C/BETONEIRA</v>
          </cell>
          <cell r="C811" t="str">
            <v>M3</v>
          </cell>
          <cell r="D811">
            <v>242.33</v>
          </cell>
        </row>
        <row r="812">
          <cell r="A812" t="str">
            <v>73936/011</v>
          </cell>
          <cell r="B812" t="str">
            <v>CONCRETO 1:4:8, CONCRETO MAGRO, C/ BRITA 1 E 2, C/BETONEIRA</v>
          </cell>
          <cell r="C812" t="str">
            <v>M3</v>
          </cell>
          <cell r="D812">
            <v>238.59</v>
          </cell>
        </row>
        <row r="813">
          <cell r="A813">
            <v>73944</v>
          </cell>
          <cell r="B813" t="str">
            <v>CONCRETO C/ PREPARO MECANICO (BETONEIRA) NA OBRA</v>
          </cell>
          <cell r="C813">
            <v>0</v>
          </cell>
          <cell r="D813">
            <v>0</v>
          </cell>
        </row>
        <row r="814">
          <cell r="A814" t="str">
            <v>73944/001</v>
          </cell>
          <cell r="B814" t="str">
            <v>CONCRETO SIMPLES ( 13,5 MPA), C/ BETONEIRA, LANÇAMENTO E ADENSAMENTO C/ VIBRADOR.</v>
          </cell>
          <cell r="C814" t="str">
            <v>M3</v>
          </cell>
          <cell r="D814">
            <v>359.78</v>
          </cell>
        </row>
        <row r="815">
          <cell r="A815">
            <v>73972</v>
          </cell>
          <cell r="B815" t="str">
            <v>CONCRETO C/ PREPARO MECANICO (BETONEIRA) NA OBRA</v>
          </cell>
          <cell r="C815">
            <v>0</v>
          </cell>
          <cell r="D815">
            <v>0</v>
          </cell>
        </row>
        <row r="816">
          <cell r="A816" t="str">
            <v>73972/001</v>
          </cell>
          <cell r="B816" t="str">
            <v>CONCRETO ESTRUTURAL FCK=25MPA, VIRADO EM BETONEIRA, NA OBRA, SEM LANÇAMENTO</v>
          </cell>
          <cell r="C816" t="str">
            <v>M3</v>
          </cell>
          <cell r="D816">
            <v>319.99</v>
          </cell>
        </row>
        <row r="817">
          <cell r="A817" t="str">
            <v>73972/002</v>
          </cell>
          <cell r="B817" t="str">
            <v>CONCRETO ESTRUTURAL FCK=20MPA, VIRADO EM BETONEIRA, NA OBRA, SEM LANÇAMENTO</v>
          </cell>
          <cell r="C817" t="str">
            <v>M3</v>
          </cell>
          <cell r="D817">
            <v>309.86</v>
          </cell>
        </row>
        <row r="818">
          <cell r="A818">
            <v>73980</v>
          </cell>
          <cell r="B818" t="str">
            <v>ADENSAMENTO, DESEMPENO E PREPARO DE JUNTAS DE CONCRETAGEM</v>
          </cell>
          <cell r="C818">
            <v>0</v>
          </cell>
          <cell r="D818">
            <v>0</v>
          </cell>
        </row>
        <row r="819">
          <cell r="A819" t="str">
            <v>73980/001</v>
          </cell>
          <cell r="B819" t="str">
            <v>ADENSAMENTO, DESEMPENO E PREPARO JUNTAS CONCRETAGEM EM CONCRETO BOMBEADO</v>
          </cell>
          <cell r="C819" t="str">
            <v>M3</v>
          </cell>
          <cell r="D819">
            <v>19.149999999999999</v>
          </cell>
        </row>
        <row r="820">
          <cell r="A820">
            <v>73983</v>
          </cell>
          <cell r="B820" t="str">
            <v>CONCRETO ARMADO FCK=15MPA (PREP.NA OBRA C/BETONEIRA), INCLUSIVEIMPERMEABILIZANTE (ESTRUTURAS)</v>
          </cell>
          <cell r="C820">
            <v>0</v>
          </cell>
          <cell r="D820">
            <v>0</v>
          </cell>
        </row>
        <row r="821">
          <cell r="A821" t="str">
            <v>73983/001</v>
          </cell>
          <cell r="B821" t="str">
            <v>CONCRETO ESTRUTURAL VIRADO NA OBRA CONTROLE C COM IMPERMEABILIZANTE FCK=15MPA SEM LANÇAMENTO</v>
          </cell>
          <cell r="C821" t="str">
            <v>M3</v>
          </cell>
          <cell r="D821">
            <v>325.18</v>
          </cell>
        </row>
        <row r="822">
          <cell r="A822">
            <v>74004</v>
          </cell>
          <cell r="B822" t="str">
            <v>CONCRETOS-INCLUI FORNECIMENTO, LANCAMENTO NAS FORMAS, ADENSAMENTO,DESEMPENO E PREPARO DAS JUNTAS DE CONCRETAGEM.</v>
          </cell>
          <cell r="C822">
            <v>0</v>
          </cell>
          <cell r="D822">
            <v>0</v>
          </cell>
        </row>
        <row r="823">
          <cell r="A823" t="str">
            <v>74004/001</v>
          </cell>
          <cell r="B823" t="str">
            <v>CONCRETO NAO-ESTRUTURAL, CONSUMO 150 KG CIMENTO/M3 ( TRAÇO 1:3,5:7), PREPARO MECÂNICO EM BETONEIRA, COM LANÇAMENTO(C/ REDUTOR).</v>
          </cell>
          <cell r="C823" t="str">
            <v>M3</v>
          </cell>
          <cell r="D823">
            <v>263.02</v>
          </cell>
        </row>
        <row r="824">
          <cell r="A824" t="str">
            <v>74004/002</v>
          </cell>
          <cell r="B824" t="str">
            <v>FORNECIMENTO, LANÇAMENTO E ADENSAMENTO DE CONCRETO USINADO BOMBEADO FCK=20MPA.</v>
          </cell>
          <cell r="C824" t="str">
            <v>M3</v>
          </cell>
          <cell r="D824">
            <v>335.37</v>
          </cell>
        </row>
        <row r="825">
          <cell r="A825" t="str">
            <v>74004/003</v>
          </cell>
          <cell r="B825" t="str">
            <v>CONCRETO GROUT, FCK=14 MPA</v>
          </cell>
          <cell r="C825" t="str">
            <v>M3</v>
          </cell>
          <cell r="D825">
            <v>333.3</v>
          </cell>
        </row>
        <row r="826">
          <cell r="A826" t="str">
            <v>74004/004</v>
          </cell>
          <cell r="B826" t="str">
            <v>FORNECIMENTO DE CONCRETO USINADO BOMBEADO FCK=15MPA. (CONFORME NBR 6118, PERMITIDO APENAS PARA FUNDAÇÕES)</v>
          </cell>
          <cell r="C826" t="str">
            <v>M3</v>
          </cell>
          <cell r="D826">
            <v>300</v>
          </cell>
        </row>
        <row r="827">
          <cell r="A827">
            <v>74115</v>
          </cell>
          <cell r="B827" t="str">
            <v>CONCRETO PARA LASTRO</v>
          </cell>
          <cell r="C827">
            <v>0</v>
          </cell>
          <cell r="D827">
            <v>0</v>
          </cell>
        </row>
        <row r="828">
          <cell r="A828" t="str">
            <v>74115/001</v>
          </cell>
          <cell r="B828" t="str">
            <v>EXECUÇÃO DE LASTRO EM CONCRETO (1:2,5:6), PREPARO MANUAL</v>
          </cell>
          <cell r="C828" t="str">
            <v>M3</v>
          </cell>
          <cell r="D828">
            <v>294.42</v>
          </cell>
        </row>
        <row r="829">
          <cell r="A829">
            <v>74137</v>
          </cell>
          <cell r="B829" t="str">
            <v>CONCRETO USINADO C/TRANSPORTE HORIZ NA OBRA</v>
          </cell>
          <cell r="C829">
            <v>0</v>
          </cell>
          <cell r="D829">
            <v>0</v>
          </cell>
        </row>
        <row r="830">
          <cell r="A830" t="str">
            <v>74137/001</v>
          </cell>
          <cell r="B830" t="str">
            <v>CONCRETO IMPORTADO USINA DOSADO RACIONALMENTE 10MPA INCL TRANSPORTE HORIZONTAL ATE 20M EM CARRINHOS ADENSAMENTO E ACABAMENTO.</v>
          </cell>
          <cell r="C830" t="str">
            <v>M3</v>
          </cell>
          <cell r="D830">
            <v>311.14</v>
          </cell>
        </row>
        <row r="831">
          <cell r="A831" t="str">
            <v>74137/002</v>
          </cell>
          <cell r="B831" t="str">
            <v>CONCRETO USINADO, IMPORTADO, ESTRUTURAL FCK=15MPA INCLUS. TRANSPORTE HORIZONTAL ATÉ 20M (PROD. 2M3/H) EM CARRINHOS, ADENSAMENTO E ACABAMENTO. (CONFORME NBR 6118, PERMITIDO APENAS PARA FUNDAÇÕES)</v>
          </cell>
          <cell r="C831" t="str">
            <v>M3</v>
          </cell>
          <cell r="D831">
            <v>330.6</v>
          </cell>
        </row>
        <row r="832">
          <cell r="A832" t="str">
            <v>74137/003</v>
          </cell>
          <cell r="B832" t="str">
            <v>CONCRETO USINADO, IMPORTADO, ESTRUTURAL FCK=20MPA INCLUS. TRANSPORTE HORIZONTAL ATÉ 20M (PROD. 2M3/H) EM CARRINHOS, ADENSAMENTO E ACABAMENTO</v>
          </cell>
          <cell r="C832" t="str">
            <v>M3</v>
          </cell>
          <cell r="D832">
            <v>346.81</v>
          </cell>
        </row>
        <row r="833">
          <cell r="A833" t="str">
            <v>74137/004</v>
          </cell>
          <cell r="B833" t="str">
            <v>CONCRETO USINADO, IMPORTADO, ESTRUTURAL FCK=25MPA INCLUS. TRANSPORTE HORIZONTAL ATÉ 20M (PROD. 2M3/H) EM CARRINHOS, ADENSAMENTO E ACABAMENTO.</v>
          </cell>
          <cell r="C833" t="str">
            <v>M3</v>
          </cell>
          <cell r="D833">
            <v>371.14</v>
          </cell>
        </row>
        <row r="834">
          <cell r="A834">
            <v>74138</v>
          </cell>
          <cell r="B834" t="str">
            <v>CONCRETO BOMBEADO</v>
          </cell>
          <cell r="C834">
            <v>0</v>
          </cell>
          <cell r="D834">
            <v>0</v>
          </cell>
        </row>
        <row r="835">
          <cell r="A835" t="str">
            <v>74138/001</v>
          </cell>
          <cell r="B835" t="str">
            <v>CONCRETO USINADO BOMBEADO FCK=15MPA, INCLUSIVE COLOCAÇÃO, ESPALHAMENTOE ACABAMENTO. (CONFORME NBR6118 PERMITIDO APENAS EM FUNDAÇÕES)</v>
          </cell>
          <cell r="C835" t="str">
            <v>M3</v>
          </cell>
          <cell r="D835">
            <v>334.9</v>
          </cell>
        </row>
        <row r="836">
          <cell r="A836" t="str">
            <v>74138/002</v>
          </cell>
          <cell r="B836" t="str">
            <v>CONCRETO USINADO BOMBEADO FCK=20MPA, INCLUSIVE COLOCAÇÃO, ESPALHAMENTOE ACABAMENTO.</v>
          </cell>
          <cell r="C836" t="str">
            <v>M3</v>
          </cell>
          <cell r="D836">
            <v>351.93</v>
          </cell>
        </row>
        <row r="837">
          <cell r="A837" t="str">
            <v>74138/003</v>
          </cell>
          <cell r="B837" t="str">
            <v>CONCRETO USINADO BOMBEADO FCK=25MPA, INCLUSIVE COLOCAÇÃO, ESPALHAMENTOE ACABAMENTO.</v>
          </cell>
          <cell r="C837" t="str">
            <v>M3</v>
          </cell>
          <cell r="D837">
            <v>377.47</v>
          </cell>
        </row>
        <row r="838">
          <cell r="A838" t="str">
            <v>74138/004</v>
          </cell>
          <cell r="B838" t="str">
            <v>CONCRETO USINADO BOMBEADO FCK=30MPA, INCLUSIVE COLOCAÇÃO, ESPALHAMENTOE ACABAMENTO.</v>
          </cell>
          <cell r="C838" t="str">
            <v>M3</v>
          </cell>
          <cell r="D838">
            <v>409.99</v>
          </cell>
        </row>
        <row r="839">
          <cell r="A839" t="str">
            <v>74138/005</v>
          </cell>
          <cell r="B839" t="str">
            <v>CONCRETO USINADO BOMBEADO FCK=35MPA, INCLUSIVE COLOCAÇÃO, ESPALHAMENTOE ACABAMENTO.</v>
          </cell>
          <cell r="C839" t="str">
            <v>M3</v>
          </cell>
          <cell r="D839">
            <v>428.51</v>
          </cell>
        </row>
        <row r="840">
          <cell r="A840" t="str">
            <v>74138/006</v>
          </cell>
          <cell r="B840" t="str">
            <v>CONCRETO USINADO BOMBEADO FCK=15MPA, PARA ENCHIMENTO ENTRE O TUBO E CAMISA TUNEL LINE</v>
          </cell>
          <cell r="C840" t="str">
            <v>M3</v>
          </cell>
          <cell r="D840">
            <v>334.9</v>
          </cell>
        </row>
        <row r="841">
          <cell r="A841" t="str">
            <v>74138/007</v>
          </cell>
          <cell r="B841" t="str">
            <v>CONCRETO USINADO BOMBEADO FCK=18MPA, INCLUSIVE COLOCAÇÃO, ESPALHAMENTOE ACABAMEMTO. (CONFORME NBR 6118, PERMITIDO APENAS EM FUNDAÇÕES)</v>
          </cell>
          <cell r="C841" t="str">
            <v>M3</v>
          </cell>
          <cell r="D841">
            <v>347.67</v>
          </cell>
        </row>
        <row r="842">
          <cell r="A842" t="str">
            <v>74138/008</v>
          </cell>
          <cell r="B842" t="str">
            <v>CONCRETO USINADO BOMBEADO FCK=24MPA, INCLUSIVE COLOCAÇÃO, ESPALHAMENTOE ACABAMENTO.</v>
          </cell>
          <cell r="C842" t="str">
            <v>M3</v>
          </cell>
          <cell r="D842">
            <v>376.77</v>
          </cell>
        </row>
        <row r="843">
          <cell r="A843">
            <v>74157</v>
          </cell>
          <cell r="B843" t="str">
            <v>LANCAMENTO MANUAL DE CONCRETO</v>
          </cell>
          <cell r="C843">
            <v>0</v>
          </cell>
          <cell r="D843">
            <v>0</v>
          </cell>
        </row>
        <row r="844">
          <cell r="A844" t="str">
            <v>74157/001</v>
          </cell>
          <cell r="B844" t="str">
            <v>LANÇAMENTO E ADENSAMENTO DE CONCRETO EM FUNDAÇÕES.</v>
          </cell>
          <cell r="C844" t="str">
            <v>M3</v>
          </cell>
          <cell r="D844">
            <v>52.52</v>
          </cell>
        </row>
        <row r="845">
          <cell r="A845" t="str">
            <v>74157/002</v>
          </cell>
          <cell r="B845" t="str">
            <v>LANCAMENTO MANUAL DE CONCRETO EM ESTRUTURAS, INCL. VIBRACAO</v>
          </cell>
          <cell r="C845" t="str">
            <v>M3</v>
          </cell>
          <cell r="D845">
            <v>100.1</v>
          </cell>
        </row>
        <row r="846">
          <cell r="A846" t="str">
            <v>74157/003</v>
          </cell>
          <cell r="B846" t="str">
            <v>LANCAMENTO/APLICACAO MANUAL DE CONCRETO EM ESTRUTURAS</v>
          </cell>
          <cell r="C846" t="str">
            <v>M3</v>
          </cell>
          <cell r="D846">
            <v>99.87</v>
          </cell>
        </row>
        <row r="847">
          <cell r="A847" t="str">
            <v>74157/004</v>
          </cell>
          <cell r="B847" t="str">
            <v>LANCAMENTO/APLICACAO MANUAL DE CONCRETO EM FUNDACOES</v>
          </cell>
          <cell r="C847" t="str">
            <v>M3</v>
          </cell>
          <cell r="D847">
            <v>52.29</v>
          </cell>
        </row>
        <row r="848">
          <cell r="A848">
            <v>74251</v>
          </cell>
          <cell r="B848" t="str">
            <v>TRATAMENTO DE SUP. CONC. APARENTE C/VERNIZ 2 DEM?O</v>
          </cell>
          <cell r="C848">
            <v>0</v>
          </cell>
          <cell r="D848">
            <v>0</v>
          </cell>
        </row>
        <row r="849">
          <cell r="A849" t="str">
            <v>74251/001</v>
          </cell>
          <cell r="B849" t="str">
            <v>TRATAMENTO DE SUP. CONC. APARENTE C/VERNIZ</v>
          </cell>
          <cell r="C849" t="str">
            <v>M2</v>
          </cell>
          <cell r="D849">
            <v>6.01</v>
          </cell>
        </row>
        <row r="850">
          <cell r="A850">
            <v>44</v>
          </cell>
          <cell r="B850" t="str">
            <v>LAJE PRE-FABRICADA</v>
          </cell>
          <cell r="C850">
            <v>0</v>
          </cell>
          <cell r="D850">
            <v>0</v>
          </cell>
        </row>
        <row r="851">
          <cell r="A851">
            <v>74141</v>
          </cell>
          <cell r="B851" t="str">
            <v>LAJE PRE-MOLDADA</v>
          </cell>
          <cell r="C851">
            <v>0</v>
          </cell>
          <cell r="D851">
            <v>0</v>
          </cell>
        </row>
        <row r="852">
          <cell r="A852" t="str">
            <v>74141/001</v>
          </cell>
          <cell r="B852" t="str">
            <v>LAJE PRE-MOLD BETA 11 P/1KN/M2 VAOS 4,40M/INCL VIGOTAS TIJOLOS ARMADURA NEGATIVA CAPEAMENTO 3CM CONCRETO 20MPA ESCORAMENTO MATERIAL E MAO DE OBRA.</v>
          </cell>
          <cell r="C852" t="str">
            <v>M2</v>
          </cell>
          <cell r="D852">
            <v>60.89</v>
          </cell>
        </row>
        <row r="853">
          <cell r="A853">
            <v>74202</v>
          </cell>
          <cell r="B853" t="str">
            <v>LAJE PRE-MOLDADA</v>
          </cell>
          <cell r="C853">
            <v>0</v>
          </cell>
          <cell r="D853">
            <v>0</v>
          </cell>
        </row>
        <row r="854">
          <cell r="A854" t="str">
            <v>74202/001</v>
          </cell>
          <cell r="B854" t="str">
            <v>LAJE PRE-MOLDADA P/FORRO, SOBRECARGA 100KG/M2, VAOS ATE 3,50M/E=8CM, C/LAJOTAS E CAP.C/CONC FCK=20MPA, 3CM, INTER-EIXO 38CM, C/ESCORAMENTO (REAPR.3X) E FERRAGEM NEGATIVA</v>
          </cell>
          <cell r="C854" t="str">
            <v>M2</v>
          </cell>
          <cell r="D854">
            <v>54.9</v>
          </cell>
        </row>
        <row r="855">
          <cell r="A855" t="str">
            <v>74202/002</v>
          </cell>
          <cell r="B855" t="str">
            <v>LAJE PRE-MOLDADA P/PISO, SOBRECARGA 200KG/M2, VAOS ATE 3,50M/E=8CM, C/LAJOTAS E CAP.C/CONC FCK=20MPA, 4CM, INTER-EIXO 38CM, C/ESCORAMENTO (REAPR.3X) E FERRAGEM NEGATIVA</v>
          </cell>
          <cell r="C855" t="str">
            <v>M2</v>
          </cell>
          <cell r="D855">
            <v>62.06</v>
          </cell>
        </row>
        <row r="856">
          <cell r="A856">
            <v>247</v>
          </cell>
          <cell r="B856" t="str">
            <v>EMBASAMENTOS</v>
          </cell>
          <cell r="C856">
            <v>0</v>
          </cell>
          <cell r="D856">
            <v>0</v>
          </cell>
        </row>
        <row r="857">
          <cell r="A857">
            <v>6122</v>
          </cell>
          <cell r="B857" t="str">
            <v>EMBASAMENTO C/PEDRA ARGAMASSADA UTILIZANDO ARG.CIM/AREIA 1:4</v>
          </cell>
          <cell r="C857" t="str">
            <v>M3</v>
          </cell>
          <cell r="D857">
            <v>262.23</v>
          </cell>
        </row>
        <row r="858">
          <cell r="A858">
            <v>73817</v>
          </cell>
          <cell r="B858" t="str">
            <v>EMBASAMENTO DE MATERIAL GRANULAR</v>
          </cell>
          <cell r="C858">
            <v>0</v>
          </cell>
          <cell r="D858">
            <v>0</v>
          </cell>
        </row>
        <row r="859">
          <cell r="A859" t="str">
            <v>73817/001</v>
          </cell>
          <cell r="B859" t="str">
            <v>EMBASAMENTO DE MATERIAL GRANULAR - PO DE PEDRA</v>
          </cell>
          <cell r="C859" t="str">
            <v>M3</v>
          </cell>
          <cell r="D859">
            <v>106.02</v>
          </cell>
        </row>
        <row r="860">
          <cell r="A860" t="str">
            <v>73817/002</v>
          </cell>
          <cell r="B860" t="str">
            <v>EMBASAMENTO DE MATERIAL GRANULAR - RACHAO</v>
          </cell>
          <cell r="C860" t="str">
            <v>M3</v>
          </cell>
          <cell r="D860">
            <v>115.35</v>
          </cell>
        </row>
        <row r="861">
          <cell r="A861">
            <v>74078</v>
          </cell>
          <cell r="B861" t="str">
            <v>AGULHAMENTO DE PEDRA MARROADA NO FUNDO DE VALAS</v>
          </cell>
          <cell r="C861">
            <v>0</v>
          </cell>
          <cell r="D861">
            <v>0</v>
          </cell>
        </row>
        <row r="862">
          <cell r="A862" t="str">
            <v>74078/001</v>
          </cell>
          <cell r="B862" t="str">
            <v>AGULHAMENTO FUNDO DE VALAS C/MACO 30KG PEDRA-DE-MAO H=10CM</v>
          </cell>
          <cell r="C862" t="str">
            <v>M2</v>
          </cell>
          <cell r="D862">
            <v>18.47</v>
          </cell>
        </row>
        <row r="863">
          <cell r="A863" t="str">
            <v>74078/002</v>
          </cell>
          <cell r="B863" t="str">
            <v>AGULHAMENTO FUNDO DE VALAS C/MACO 30KG PEDRA-DE-MAO H=5CM</v>
          </cell>
          <cell r="C863" t="str">
            <v>M2</v>
          </cell>
          <cell r="D863">
            <v>9.23</v>
          </cell>
        </row>
        <row r="864">
          <cell r="A864">
            <v>296</v>
          </cell>
          <cell r="B864" t="str">
            <v>CINTAS E VERGAS</v>
          </cell>
          <cell r="C864">
            <v>0</v>
          </cell>
          <cell r="D864">
            <v>0</v>
          </cell>
        </row>
        <row r="865">
          <cell r="A865">
            <v>73995</v>
          </cell>
          <cell r="B865" t="str">
            <v>CINTAS CONCRETO</v>
          </cell>
          <cell r="C865">
            <v>0</v>
          </cell>
          <cell r="D865">
            <v>0</v>
          </cell>
        </row>
        <row r="866">
          <cell r="A866" t="str">
            <v>73995/001</v>
          </cell>
          <cell r="B866" t="str">
            <v>CINTA DE AMARRAÇÃO EM CONCRETO ARMADO FCK=20MPA CONTROLE ”C”.PREP.MECANICO NA OBRA, AÇO(55KG/M3), FORMAS MADEIRA C/ MONT/DESMON E LANCAMENTO/VIBRACAO MANUAL</v>
          </cell>
          <cell r="C866" t="str">
            <v>M3</v>
          </cell>
          <cell r="D866">
            <v>1169.1500000000001</v>
          </cell>
        </row>
        <row r="867">
          <cell r="A867">
            <v>74099</v>
          </cell>
          <cell r="B867" t="str">
            <v>CONCRETO ARMADO FCK=15MPA PREP. MECANICO FORMA CANALETA (15X20X20),ACOCA 60 ATE 3/16 = 45,13 KG/M3</v>
          </cell>
          <cell r="C867">
            <v>0</v>
          </cell>
          <cell r="D867">
            <v>0</v>
          </cell>
        </row>
        <row r="868">
          <cell r="A868" t="str">
            <v>74099/001</v>
          </cell>
          <cell r="B868" t="str">
            <v>VERGA, CONTRAVERGA, OU CINTA EM CONCRETO ARMADO FCK=20MPA, PREP. MECANICO, FORMA CANALETA (15X20X20), AÇO CA 60 5.0 (TAXA DE FERRAGEM = 45,13 KG/M3).</v>
          </cell>
          <cell r="C868" t="str">
            <v>M3</v>
          </cell>
          <cell r="D868">
            <v>840.44</v>
          </cell>
        </row>
        <row r="869">
          <cell r="A869">
            <v>74200</v>
          </cell>
          <cell r="B869" t="str">
            <v>VERGA CONCRETO ARMADO</v>
          </cell>
          <cell r="C869">
            <v>0</v>
          </cell>
          <cell r="D869">
            <v>0</v>
          </cell>
        </row>
        <row r="870">
          <cell r="A870" t="str">
            <v>74200/001</v>
          </cell>
          <cell r="B870" t="str">
            <v>VERGA 10X10CM EM CONCRETO PRÉ-MOLDADO FCK=20MPA (PREPARO COM BETONEIRA) AÇO CA60, BITOLA FINA, INCLUSIVE FORMAS TABUA 3A.</v>
          </cell>
          <cell r="C870" t="str">
            <v>M</v>
          </cell>
          <cell r="D870">
            <v>10.74</v>
          </cell>
        </row>
        <row r="871">
          <cell r="A871">
            <v>301</v>
          </cell>
          <cell r="B871" t="str">
            <v>ESTRUTURAS DIVERSAS</v>
          </cell>
          <cell r="C871">
            <v>0</v>
          </cell>
          <cell r="D871">
            <v>0</v>
          </cell>
        </row>
        <row r="872">
          <cell r="A872">
            <v>71623</v>
          </cell>
          <cell r="B872" t="str">
            <v>CHAPIM DE CONCRETO APARENTE COM ACABAMENTO DESEMPENADO, FORMA DE COMPENSADO PLASTIFICADO (MADEIRIT ) DE 14 X 10 CM, FUNDIDO NO LOCAL.</v>
          </cell>
          <cell r="C872" t="str">
            <v>M</v>
          </cell>
          <cell r="D872">
            <v>17.13</v>
          </cell>
        </row>
        <row r="873">
          <cell r="A873">
            <v>74081</v>
          </cell>
          <cell r="B873" t="str">
            <v>PILAR MADEIRA DE LEI</v>
          </cell>
          <cell r="C873">
            <v>0</v>
          </cell>
          <cell r="D873">
            <v>0</v>
          </cell>
        </row>
        <row r="874">
          <cell r="A874" t="str">
            <v>74081/001</v>
          </cell>
          <cell r="B874" t="str">
            <v>PILAR MADEIRA DE LEI 15X15X100CM COLOCADO, INCLUSIVE BASE CONCRETO</v>
          </cell>
          <cell r="C874" t="str">
            <v>M</v>
          </cell>
          <cell r="D874">
            <v>62.04</v>
          </cell>
        </row>
        <row r="875">
          <cell r="A875">
            <v>74112</v>
          </cell>
          <cell r="B875" t="str">
            <v>LAJE MACICA CONCRETO FCK=25MPA E=8CM, INCL. FORMA PLASTIFICADA 18MM /ESCORAMENTO MAD SERRADA C/REAP. 12X E 95,0KG ACO CA-50/60 /M3</v>
          </cell>
          <cell r="C875">
            <v>0</v>
          </cell>
          <cell r="D875">
            <v>0</v>
          </cell>
        </row>
        <row r="876">
          <cell r="A876" t="str">
            <v>74112/001</v>
          </cell>
          <cell r="B876" t="str">
            <v>LAJE MACICA CONCRETO FCK=25MPA E=8CM, INCL. FORMA PLASTIFICADA 18MM /ESCORAMENTO MAD SERRADA C/REAP. 12X E 95,0KG ACO CA-50/60 /M3</v>
          </cell>
          <cell r="C876" t="str">
            <v>M3</v>
          </cell>
          <cell r="D876">
            <v>1366.57</v>
          </cell>
        </row>
        <row r="877">
          <cell r="A877">
            <v>74144</v>
          </cell>
          <cell r="B877" t="str">
            <v>PILAR E SUPORTE CAIXA D AGUA EM MADEIRA 1A CASAS HP</v>
          </cell>
          <cell r="C877">
            <v>0</v>
          </cell>
          <cell r="D877">
            <v>0</v>
          </cell>
        </row>
        <row r="878">
          <cell r="A878" t="str">
            <v>74144/001</v>
          </cell>
          <cell r="B878" t="str">
            <v>PILAR EM MADEIRA 1A (15X15X2,70CM) INCL 3 DEMAOS VERNIZ SEM COLOCACAO</v>
          </cell>
          <cell r="C878" t="str">
            <v>UN</v>
          </cell>
          <cell r="D878">
            <v>102.65</v>
          </cell>
        </row>
        <row r="879">
          <cell r="A879" t="str">
            <v>74144/002</v>
          </cell>
          <cell r="B879" t="str">
            <v>SUPORTE APOIO CAIXA D AGUA BARROTES MADEIRA DE 1</v>
          </cell>
          <cell r="C879" t="str">
            <v>UN</v>
          </cell>
          <cell r="D879">
            <v>16.45</v>
          </cell>
        </row>
        <row r="880">
          <cell r="A880" t="str">
            <v>IMPE</v>
          </cell>
          <cell r="B880" t="str">
            <v>IMPERMEABILIZACOES E PROTECOES DIVERSAS</v>
          </cell>
          <cell r="C880">
            <v>0</v>
          </cell>
          <cell r="D880">
            <v>0</v>
          </cell>
        </row>
        <row r="881">
          <cell r="A881">
            <v>138</v>
          </cell>
          <cell r="B881" t="str">
            <v>IMPERMEABILIZACAO COM ARGAMASSA</v>
          </cell>
          <cell r="C881">
            <v>0</v>
          </cell>
          <cell r="D881">
            <v>0</v>
          </cell>
        </row>
        <row r="882">
          <cell r="A882">
            <v>5968</v>
          </cell>
          <cell r="B882" t="str">
            <v>IMPERMEABILIZACAO EM BASE ALVENARIA ARGAMASSA TRACO 1:3 (CIMENTO E AREIA MEDIA) ESPESSURA 2CM COM IMPERMEABILIZANTE</v>
          </cell>
          <cell r="C882" t="str">
            <v>M2</v>
          </cell>
          <cell r="D882">
            <v>21.7</v>
          </cell>
        </row>
        <row r="883">
          <cell r="A883">
            <v>6130</v>
          </cell>
          <cell r="B883" t="str">
            <v>IMPERMEABILIZACAO EM PISOS COM ARGAMASSA TRACO 1:4 (CIMENTO E AREIA GROSSA) ESPESSURA 2,5CM COM IMPERMEABILIZANTE</v>
          </cell>
          <cell r="C883" t="str">
            <v>M2</v>
          </cell>
          <cell r="D883">
            <v>13.6</v>
          </cell>
        </row>
        <row r="884">
          <cell r="A884">
            <v>74000</v>
          </cell>
          <cell r="B884" t="str">
            <v>IMPERMEABILIZACAO RIGIDA C/ARG. CIM/AREIA + IMPERMEABILIZANTE</v>
          </cell>
          <cell r="C884">
            <v>0</v>
          </cell>
          <cell r="D884">
            <v>0</v>
          </cell>
        </row>
        <row r="885">
          <cell r="A885" t="str">
            <v>74000/001</v>
          </cell>
          <cell r="B885" t="str">
            <v>IMPERMEABILIZACAO COM ARMAGASSA TRACO 1:3 (CIMENTO E AREIA GROSSA) ESPESSURA 2,5CM COM IMPERMEABILIZANTE BASE HIDROFUGA</v>
          </cell>
          <cell r="C885" t="str">
            <v>M2</v>
          </cell>
          <cell r="D885">
            <v>28.27</v>
          </cell>
        </row>
        <row r="886">
          <cell r="A886">
            <v>141</v>
          </cell>
          <cell r="B886" t="str">
            <v>IMPERMEABILIZACAO COM MANTA</v>
          </cell>
          <cell r="C886">
            <v>0</v>
          </cell>
          <cell r="D886">
            <v>0</v>
          </cell>
        </row>
        <row r="887">
          <cell r="A887">
            <v>68053</v>
          </cell>
          <cell r="B887" t="str">
            <v>LONA PLASTICA PRETA, ESPESSURA 150 MICRAS - FORNECIMENTO E COLOCAÇÃO</v>
          </cell>
          <cell r="C887" t="str">
            <v>M2</v>
          </cell>
          <cell r="D887">
            <v>2.52</v>
          </cell>
        </row>
        <row r="888">
          <cell r="A888">
            <v>73753</v>
          </cell>
          <cell r="B888" t="str">
            <v>IMPERMEABILIZACAO DE TERRACOS E LAJES</v>
          </cell>
          <cell r="C888">
            <v>0</v>
          </cell>
          <cell r="D888">
            <v>0</v>
          </cell>
        </row>
        <row r="889">
          <cell r="A889" t="str">
            <v>73753/001</v>
          </cell>
          <cell r="B889" t="str">
            <v>IMPERMEABILIZACAO COM MANTA ASFALTICA ESPESSURA 3MM PROTEGIDA COM FILME DE ALUMINIO GOFRADO ESPESSURA 0,8MM, INCLUSO EMULSAO ASFALTICA</v>
          </cell>
          <cell r="C889" t="str">
            <v>M2</v>
          </cell>
          <cell r="D889">
            <v>48.28</v>
          </cell>
        </row>
        <row r="890">
          <cell r="A890" t="str">
            <v>73753/002</v>
          </cell>
          <cell r="B890" t="str">
            <v>IMPERMEABILIZACAO COM MANTA BUTILICA ESPESSURA 0,8MM, INCLUSO CINTA DECALDEACAO E COLA ADESIVA</v>
          </cell>
          <cell r="C890" t="str">
            <v>M2</v>
          </cell>
          <cell r="D890">
            <v>82.68</v>
          </cell>
        </row>
        <row r="891">
          <cell r="A891">
            <v>73971</v>
          </cell>
          <cell r="B891" t="str">
            <v>IMPERMEABILIZACAO C/MANTA TORODIM 4MM</v>
          </cell>
          <cell r="C891">
            <v>0</v>
          </cell>
          <cell r="D891">
            <v>0</v>
          </cell>
        </row>
        <row r="892">
          <cell r="A892" t="str">
            <v>73971/001</v>
          </cell>
          <cell r="B892" t="str">
            <v>IMPERMEABILIZACAO COM MANTA ASFALTICA 4MM</v>
          </cell>
          <cell r="C892" t="str">
            <v>M2</v>
          </cell>
          <cell r="D892">
            <v>33.56</v>
          </cell>
        </row>
        <row r="893">
          <cell r="A893">
            <v>74031</v>
          </cell>
          <cell r="B893" t="str">
            <v>MANTA GEOTEXTIL TP BIDIM</v>
          </cell>
          <cell r="C893">
            <v>0</v>
          </cell>
          <cell r="D893">
            <v>0</v>
          </cell>
        </row>
        <row r="894">
          <cell r="A894" t="str">
            <v>74031/001</v>
          </cell>
          <cell r="B894" t="str">
            <v>MANTA GEOTEXTIL NÃO-TECIDO 100% POLIESTER</v>
          </cell>
          <cell r="C894" t="str">
            <v>M2</v>
          </cell>
          <cell r="D894">
            <v>17.66</v>
          </cell>
        </row>
        <row r="895">
          <cell r="A895">
            <v>74033</v>
          </cell>
          <cell r="B895" t="str">
            <v>ESTABILIZAÇÃO DE SOLO COM GEOMEMBRANA</v>
          </cell>
          <cell r="C895">
            <v>0</v>
          </cell>
          <cell r="D895">
            <v>0</v>
          </cell>
        </row>
        <row r="896">
          <cell r="A896" t="str">
            <v>74033/001</v>
          </cell>
          <cell r="B896" t="str">
            <v>GEOMEMBRANA LISA PEAD ESPESSURA 2MM</v>
          </cell>
          <cell r="C896" t="str">
            <v>M2</v>
          </cell>
          <cell r="D896">
            <v>27.22</v>
          </cell>
        </row>
        <row r="897">
          <cell r="A897">
            <v>144</v>
          </cell>
          <cell r="B897" t="str">
            <v>IMPERMEABILIZACAO COM CIMENTO CRISTALIZADO</v>
          </cell>
          <cell r="C897">
            <v>0</v>
          </cell>
          <cell r="D897">
            <v>0</v>
          </cell>
        </row>
        <row r="898">
          <cell r="A898">
            <v>73929</v>
          </cell>
          <cell r="B898" t="str">
            <v>CIMENTO ESPECIAL CRISTALIZANTE DENVERLIT C/EMULSAO ADESIVA DENVERFIX -DENVER-1 DEMAO P/SUB SOLO/BALDRAMES/GALERIAS/JARDINEIRAS/ETC</v>
          </cell>
          <cell r="C898">
            <v>0</v>
          </cell>
          <cell r="D898">
            <v>0</v>
          </cell>
        </row>
        <row r="899">
          <cell r="A899" t="str">
            <v>73929/001</v>
          </cell>
          <cell r="B899" t="str">
            <v>CIMENTO ESPECIAL CRISTALIZANTE COM ADESIVO LIQUIDO DE ALTA PERFORMANCEA BASE DE RESINA ACRÍLICA, UMA DEMAO</v>
          </cell>
          <cell r="C899" t="str">
            <v>M2</v>
          </cell>
          <cell r="D899">
            <v>13.99</v>
          </cell>
        </row>
        <row r="900">
          <cell r="A900" t="str">
            <v>73929/002</v>
          </cell>
          <cell r="B900" t="str">
            <v>CIMENTO ESPECIAL CRISTALIZANTE COM ADESIVO LIQUIDO DE ALTA PERFORMANCEA BASE DE RESINA ACRÍLICA, TRES DEMAOS</v>
          </cell>
          <cell r="C900" t="str">
            <v>M2</v>
          </cell>
          <cell r="D900">
            <v>41.97</v>
          </cell>
        </row>
        <row r="901">
          <cell r="A901" t="str">
            <v>73929/003</v>
          </cell>
          <cell r="B901" t="str">
            <v>IMPERMEABILIZACAO COM PO CRISTALIZANTE COM ADITIVO PEGA RAPIDA E SELADOR PARA AREAS SUJEITAS A PRESSAO DE LENCOL FREATICO</v>
          </cell>
          <cell r="C901" t="str">
            <v>M2</v>
          </cell>
          <cell r="D901">
            <v>35.07</v>
          </cell>
        </row>
        <row r="902">
          <cell r="A902" t="str">
            <v>73929/004</v>
          </cell>
          <cell r="B902" t="str">
            <v>IMPERMEABILIZACAO COM CIMENTO CRISTALIZANTE COM EMULSAO ADESIVA PARA ESTRUTURA ENTERRADA, PROFUNDIDADE ATE 7M</v>
          </cell>
          <cell r="C902" t="str">
            <v>M2</v>
          </cell>
          <cell r="D902">
            <v>26.24</v>
          </cell>
        </row>
        <row r="903">
          <cell r="A903">
            <v>145</v>
          </cell>
          <cell r="B903" t="str">
            <v>IMPERMEABILIZACAO BETUMINOSA C/EMULSAO ASFALTICA E ACRILICA</v>
          </cell>
          <cell r="C903">
            <v>0</v>
          </cell>
          <cell r="D903">
            <v>0</v>
          </cell>
        </row>
        <row r="904">
          <cell r="A904">
            <v>72075</v>
          </cell>
          <cell r="B904" t="str">
            <v>IMPERMEABILIZACAO SEMI-FLEXIVEL COM TINTA ASFALTICA EM SUPERFICIES LISAS DE PEQUENAS DIMENSOES</v>
          </cell>
          <cell r="C904" t="str">
            <v>M2</v>
          </cell>
          <cell r="D904">
            <v>5.79</v>
          </cell>
        </row>
        <row r="905">
          <cell r="A905">
            <v>73762</v>
          </cell>
          <cell r="B905" t="str">
            <v>IMPERMEABILIZACAO DE TERRACOS E LAJES</v>
          </cell>
          <cell r="C905">
            <v>0</v>
          </cell>
          <cell r="D905">
            <v>0</v>
          </cell>
        </row>
        <row r="906">
          <cell r="A906" t="str">
            <v>73762/001</v>
          </cell>
          <cell r="B906" t="str">
            <v>IMPERMEABILIZACAO DE LAJE COM ASFALTO ELASTOMERICO, INCLUSO PRIMER E VEU DE POLIESTER.</v>
          </cell>
          <cell r="C906" t="str">
            <v>M2</v>
          </cell>
          <cell r="D906">
            <v>48.67</v>
          </cell>
        </row>
        <row r="907">
          <cell r="A907" t="str">
            <v>73762/002</v>
          </cell>
          <cell r="B907" t="str">
            <v>IMPERMEABILIZACAO DE LAJE COM EMULSAO ACRILICA SOBRE CIMENTO CRISTALIZANTE, INCLUSO VEU DE FIBRA DE VIDRO</v>
          </cell>
          <cell r="C907" t="str">
            <v>M2</v>
          </cell>
          <cell r="D907">
            <v>35.1</v>
          </cell>
        </row>
        <row r="908">
          <cell r="A908" t="str">
            <v>73762/003</v>
          </cell>
          <cell r="B908" t="str">
            <v>IMPERMEABILIZACAO DE LAJE COM EMULSAO ACRILICA ESTILENADA COM TELA SOBRE CIMENTO CRISTALIZANTE, INCLUSO EMULSAO ADESIVA DE BASE ACRILICA</v>
          </cell>
          <cell r="C908" t="str">
            <v>M2</v>
          </cell>
          <cell r="D908">
            <v>57.69</v>
          </cell>
        </row>
        <row r="909">
          <cell r="A909" t="str">
            <v>73762/004</v>
          </cell>
          <cell r="B909" t="str">
            <v>IMPERMEABILIZACAO DE LAJE COM ASFALTO ELASTOMERICO, SETE DEMAOS, INCLUSO PRIMER E VEU DE FIBRA DE VIDRO</v>
          </cell>
          <cell r="C909" t="str">
            <v>M2</v>
          </cell>
          <cell r="D909">
            <v>62.73</v>
          </cell>
        </row>
        <row r="910">
          <cell r="A910">
            <v>73830</v>
          </cell>
          <cell r="B910" t="str">
            <v>IMPERMEABILIZACAO DE TALUDES</v>
          </cell>
          <cell r="C910">
            <v>0</v>
          </cell>
          <cell r="D910">
            <v>0</v>
          </cell>
        </row>
        <row r="911">
          <cell r="A911" t="str">
            <v>73830/001</v>
          </cell>
          <cell r="B911" t="str">
            <v>IMPERMEABILIZACAO DE TALUDES COM REVESTIMENTO IMPERMEABILIZANTE SEMI-FLEXIVEL BI-COMPONENTE</v>
          </cell>
          <cell r="C911" t="str">
            <v>M2</v>
          </cell>
          <cell r="D911">
            <v>7.11</v>
          </cell>
        </row>
        <row r="912">
          <cell r="A912">
            <v>74066</v>
          </cell>
          <cell r="B912" t="str">
            <v>IMPERMEABILIZACAO FLEXIVEL</v>
          </cell>
          <cell r="C912">
            <v>0</v>
          </cell>
          <cell r="D912">
            <v>0</v>
          </cell>
        </row>
        <row r="913">
          <cell r="A913" t="str">
            <v>74066/001</v>
          </cell>
          <cell r="B913" t="str">
            <v>IMPERMEABILIZACAO FLEXIVEL A BASE DE ELASTOMERO PARA MARQUISES, TERRACOS, CALHAS, LAJES E JARDINEIRAS, 3 DEMAOS</v>
          </cell>
          <cell r="C913" t="str">
            <v>M2</v>
          </cell>
          <cell r="D913">
            <v>33.200000000000003</v>
          </cell>
        </row>
        <row r="914">
          <cell r="A914" t="str">
            <v>74066/002</v>
          </cell>
          <cell r="B914" t="str">
            <v>IMPERMEABILIZACAO FLEXIVEL A BASE ACRILICA PARA CALHAS, LAJES, JARDINEIRAS E MARQUISES, SEIS DEMAOS</v>
          </cell>
          <cell r="C914" t="str">
            <v>M2</v>
          </cell>
          <cell r="D914">
            <v>149.44</v>
          </cell>
        </row>
        <row r="915">
          <cell r="A915">
            <v>74096</v>
          </cell>
          <cell r="B915" t="str">
            <v>IMPERMEABILIZACAO DE AREA MOLHADA</v>
          </cell>
          <cell r="C915">
            <v>0</v>
          </cell>
          <cell r="D915">
            <v>0</v>
          </cell>
        </row>
        <row r="916">
          <cell r="A916" t="str">
            <v>74096/001</v>
          </cell>
          <cell r="B916" t="str">
            <v>IMPERMEABILIZACAO COM ASFALTO ELASTOMERICO EM CALHAS E LAJES DESCOBERTAS, 3 DEMAOS, ESTRUTURADO COM VEU DE POLIESTER</v>
          </cell>
          <cell r="C916" t="str">
            <v>M2</v>
          </cell>
          <cell r="D916">
            <v>30.24</v>
          </cell>
        </row>
        <row r="917">
          <cell r="A917">
            <v>74097</v>
          </cell>
          <cell r="B917" t="str">
            <v>IMPERMEABILIZACAO CALHAS/LAJES DESCOBERTAS</v>
          </cell>
          <cell r="C917">
            <v>0</v>
          </cell>
          <cell r="D917">
            <v>0</v>
          </cell>
        </row>
        <row r="918">
          <cell r="A918" t="str">
            <v>74097/001</v>
          </cell>
          <cell r="B918" t="str">
            <v>IMPERMEABILIZACAO COM ASFALTO ELASTOMERICO EM CALHAS E LAJES DESCOBERTAS, TRES DEMAOS</v>
          </cell>
          <cell r="C918" t="str">
            <v>M2</v>
          </cell>
          <cell r="D918">
            <v>18.309999999999999</v>
          </cell>
        </row>
        <row r="919">
          <cell r="A919">
            <v>74106</v>
          </cell>
          <cell r="B919" t="str">
            <v>IMPERMEAB. DE FUNDACOES/BALDRAMES/MUROS DE ARRIMO/ALICERCES E REVEST.EM CONTATO C/SOLO - UTILIZ. TINTA BETUMINOSA TIPO NEUTROLIN / 2DEMAOS</v>
          </cell>
          <cell r="C919">
            <v>0</v>
          </cell>
          <cell r="D919">
            <v>0</v>
          </cell>
        </row>
        <row r="920">
          <cell r="A920" t="str">
            <v>74106/001</v>
          </cell>
          <cell r="B920" t="str">
            <v>IMPERMEABILIZACAO COM TINTA BETUMINOSA EM FUNDACOES, BALDRAMES E MUROSDE ARRIMO, DUAS DEMAOS</v>
          </cell>
          <cell r="C920" t="str">
            <v>M2</v>
          </cell>
          <cell r="D920">
            <v>5.15</v>
          </cell>
        </row>
        <row r="921">
          <cell r="A921">
            <v>146</v>
          </cell>
          <cell r="B921" t="str">
            <v>IMPERMEABILIZACAO COM PINTURA</v>
          </cell>
          <cell r="C921">
            <v>0</v>
          </cell>
          <cell r="D921">
            <v>0</v>
          </cell>
        </row>
        <row r="922">
          <cell r="A922">
            <v>73872</v>
          </cell>
          <cell r="B922" t="str">
            <v>IMPERMEABILIZACAO COM RESINA EPOXI</v>
          </cell>
          <cell r="C922">
            <v>0</v>
          </cell>
          <cell r="D922">
            <v>0</v>
          </cell>
        </row>
        <row r="923">
          <cell r="A923" t="str">
            <v>73872/001</v>
          </cell>
          <cell r="B923" t="str">
            <v>PINTURA IMPERMEABILIZANTE COM TINTA A BASE DE RESINA EPOXI ALCATRAO, UMA DEMAO</v>
          </cell>
          <cell r="C923" t="str">
            <v>M2</v>
          </cell>
          <cell r="D923">
            <v>15.69</v>
          </cell>
        </row>
        <row r="924">
          <cell r="A924" t="str">
            <v>73872/002</v>
          </cell>
          <cell r="B924" t="str">
            <v>PINTURA IMPERMEABILIZANTE COM TINTA A BASE DE RESINA EPOXI ALCATRAO, DUAS DEMAOS</v>
          </cell>
          <cell r="C924" t="str">
            <v>M2</v>
          </cell>
          <cell r="D924">
            <v>30.54</v>
          </cell>
        </row>
        <row r="925">
          <cell r="A925">
            <v>147</v>
          </cell>
          <cell r="B925" t="str">
            <v>IMPERMEABILIZACAO COM MASTIQUE</v>
          </cell>
          <cell r="C925">
            <v>0</v>
          </cell>
          <cell r="D925">
            <v>0</v>
          </cell>
        </row>
        <row r="926">
          <cell r="A926">
            <v>72124</v>
          </cell>
          <cell r="B926" t="str">
            <v>IMPERMEABILIZACAO COM MASTIQUE ELASTICO A BASE DE SILICONE</v>
          </cell>
          <cell r="C926" t="str">
            <v>DM3</v>
          </cell>
          <cell r="D926">
            <v>68.42</v>
          </cell>
        </row>
        <row r="927">
          <cell r="A927">
            <v>74025</v>
          </cell>
          <cell r="B927" t="str">
            <v>CONSERVACAO DE CALHAS DE CONCRETO - PAR</v>
          </cell>
          <cell r="C927">
            <v>0</v>
          </cell>
          <cell r="D927">
            <v>0</v>
          </cell>
        </row>
        <row r="928">
          <cell r="A928" t="str">
            <v>74025/001</v>
          </cell>
          <cell r="B928" t="str">
            <v>IMPERMEABILIZACAO DE CALHAS DE CONCRETO COM MASTIQUE BETUMINOSO A FRIO</v>
          </cell>
          <cell r="C928" t="str">
            <v>M</v>
          </cell>
          <cell r="D928">
            <v>24.31</v>
          </cell>
        </row>
        <row r="929">
          <cell r="A929">
            <v>74121</v>
          </cell>
          <cell r="B929" t="str">
            <v>JUNTA DE DILATACAO</v>
          </cell>
          <cell r="C929">
            <v>0</v>
          </cell>
          <cell r="D929">
            <v>0</v>
          </cell>
        </row>
        <row r="930">
          <cell r="A930" t="str">
            <v>74121/001</v>
          </cell>
          <cell r="B930" t="str">
            <v>JUNTA DE DILATACAO COM SELANTE ELASTICO MONOCOMPONENTE A BASE DE POLIURETANO 1X1CM</v>
          </cell>
          <cell r="C930" t="str">
            <v>M</v>
          </cell>
          <cell r="D930">
            <v>19.41</v>
          </cell>
        </row>
        <row r="931">
          <cell r="A931">
            <v>74190</v>
          </cell>
          <cell r="B931" t="str">
            <v>IMPERMEABILIZACAO DE LAJES</v>
          </cell>
          <cell r="C931">
            <v>0</v>
          </cell>
          <cell r="D931">
            <v>0</v>
          </cell>
        </row>
        <row r="932">
          <cell r="A932" t="str">
            <v>74190/001</v>
          </cell>
          <cell r="B932" t="str">
            <v>IMPERMEABILIZACAO COM MASTIQUE BETUMINOSO A FRIO EM LAJES SUPERIORES</v>
          </cell>
          <cell r="C932" t="str">
            <v>M2</v>
          </cell>
          <cell r="D932">
            <v>81.31</v>
          </cell>
        </row>
        <row r="933">
          <cell r="A933">
            <v>150</v>
          </cell>
          <cell r="B933" t="str">
            <v>PROTECAO DE SUPERFICIE COM ARGAMASSA</v>
          </cell>
          <cell r="C933">
            <v>0</v>
          </cell>
          <cell r="D933">
            <v>0</v>
          </cell>
        </row>
        <row r="934">
          <cell r="A934">
            <v>73635</v>
          </cell>
          <cell r="B934" t="str">
            <v>PROTECAO MECANICA COM ARGAMASSA TRACO 1:3 (CIMENTO E AREIA), ESPESSURA2 CM</v>
          </cell>
          <cell r="C934" t="str">
            <v>M2</v>
          </cell>
          <cell r="D934">
            <v>9.9499999999999993</v>
          </cell>
        </row>
        <row r="935">
          <cell r="A935" t="str">
            <v>INEL</v>
          </cell>
          <cell r="B935" t="str">
            <v>INSTALACAO ELETRICA/ELETRIFICACAO E ILUMINACAO EXTERNA</v>
          </cell>
          <cell r="C935">
            <v>0</v>
          </cell>
          <cell r="D935">
            <v>0</v>
          </cell>
        </row>
        <row r="936">
          <cell r="A936">
            <v>165</v>
          </cell>
          <cell r="B936" t="str">
            <v>ELETRODUTOS/CALHAS PARA LEITO DE CABOS</v>
          </cell>
          <cell r="C936">
            <v>0</v>
          </cell>
          <cell r="D936">
            <v>0</v>
          </cell>
        </row>
        <row r="937">
          <cell r="A937">
            <v>40802</v>
          </cell>
          <cell r="B937" t="str">
            <v>ELETRODUTO DE PVC RIGIDO SOLDAVEL 25MM (1"), FORNECIMENTO E INSTALACAO</v>
          </cell>
          <cell r="C937" t="str">
            <v>M</v>
          </cell>
          <cell r="D937">
            <v>9.19</v>
          </cell>
        </row>
        <row r="938">
          <cell r="A938">
            <v>55858</v>
          </cell>
          <cell r="B938" t="str">
            <v>ELETRODUTO DE FERRO ESMALTADO LEVE 3/4" , FORNECIMENTO E INSTALACAO</v>
          </cell>
          <cell r="C938" t="str">
            <v>M</v>
          </cell>
          <cell r="D938">
            <v>15.06</v>
          </cell>
        </row>
        <row r="939">
          <cell r="A939">
            <v>55859</v>
          </cell>
          <cell r="B939" t="str">
            <v>ELETRODUTO DE FERRO ESMALTADO LEVE 1" , FORNECIMENTO E INSTALACAO</v>
          </cell>
          <cell r="C939" t="str">
            <v>M</v>
          </cell>
          <cell r="D939">
            <v>18.2</v>
          </cell>
        </row>
        <row r="940">
          <cell r="A940">
            <v>55860</v>
          </cell>
          <cell r="B940" t="str">
            <v>ELETRODUTO DE FERRO ESMALTADO PESADO 1 1/2", FORNECIMENTO E INSTALACAO</v>
          </cell>
          <cell r="C940" t="str">
            <v>M</v>
          </cell>
          <cell r="D940">
            <v>28.41</v>
          </cell>
        </row>
        <row r="941">
          <cell r="A941">
            <v>55861</v>
          </cell>
          <cell r="B941" t="str">
            <v>ELETRODUTO DE FERRO ESMALTADO PESADO 2", FORNECIMENTO E INSTALACAO</v>
          </cell>
          <cell r="C941" t="str">
            <v>M</v>
          </cell>
          <cell r="D941">
            <v>35.130000000000003</v>
          </cell>
        </row>
        <row r="942">
          <cell r="A942">
            <v>55862</v>
          </cell>
          <cell r="B942" t="str">
            <v>ELETRODUTO DE FERRO ESMALTADO PESADO 4", FORNECIMENTO E INSTALACAO</v>
          </cell>
          <cell r="C942" t="str">
            <v>M</v>
          </cell>
          <cell r="D942">
            <v>91.57</v>
          </cell>
        </row>
        <row r="943">
          <cell r="A943">
            <v>55865</v>
          </cell>
          <cell r="B943" t="str">
            <v>ELETRODUTO DE PVC RIGIDO ROSCAVEL 40MM (1 1/2"), FORNECIMENTO E INSTALACAO</v>
          </cell>
          <cell r="C943" t="str">
            <v>M</v>
          </cell>
          <cell r="D943">
            <v>17.02</v>
          </cell>
        </row>
        <row r="944">
          <cell r="A944">
            <v>55866</v>
          </cell>
          <cell r="B944" t="str">
            <v>ELETRODUTO DE PVC RIGIDO ROSCAVEL 50MM (2"), FORNECIMENTO E INSTALACAO</v>
          </cell>
          <cell r="C944" t="str">
            <v>M</v>
          </cell>
          <cell r="D944">
            <v>20.74</v>
          </cell>
        </row>
        <row r="945">
          <cell r="A945">
            <v>55867</v>
          </cell>
          <cell r="B945" t="str">
            <v>ELETRODUTO DE PVC RIGIDO ROSCAVEL 75MM (3"), FORNECIMENTO E INSTALACAO</v>
          </cell>
          <cell r="C945" t="str">
            <v>M</v>
          </cell>
          <cell r="D945">
            <v>39.99</v>
          </cell>
        </row>
        <row r="946">
          <cell r="A946">
            <v>55868</v>
          </cell>
          <cell r="B946" t="str">
            <v>ELETRODUTO DE PVC RIGIDO ROSCAVEL 100MM (4”), FORNECIMENTO E INSTALACAO</v>
          </cell>
          <cell r="C946" t="str">
            <v>M</v>
          </cell>
          <cell r="D946">
            <v>55.69</v>
          </cell>
        </row>
        <row r="947">
          <cell r="A947">
            <v>72296</v>
          </cell>
          <cell r="B947" t="str">
            <v>TUBO DE PVC PARA PROTEÇÃO DE CORDOALHA - 2"X3M</v>
          </cell>
          <cell r="C947" t="str">
            <v>UN</v>
          </cell>
          <cell r="D947">
            <v>42.5</v>
          </cell>
        </row>
        <row r="948">
          <cell r="A948">
            <v>72308</v>
          </cell>
          <cell r="B948" t="str">
            <v>ELETRODUTO DE ACO GALVANIZADO ELETROLÍTICO TIPO LEVE 3/4", INCLUSIVE CONEXOES - FORNECIMENTO E INSTALACAO</v>
          </cell>
          <cell r="C948" t="str">
            <v>M</v>
          </cell>
          <cell r="D948">
            <v>12.51</v>
          </cell>
        </row>
        <row r="949">
          <cell r="A949">
            <v>72309</v>
          </cell>
          <cell r="B949" t="str">
            <v>ELETRODUTO DE ACO GALVANIZADO ELETROLÍTICO TIPO LEVE 1", INCLUSIVE CONEXOES - FORNECIMENTO E INSTALACAO</v>
          </cell>
          <cell r="C949" t="str">
            <v>M</v>
          </cell>
          <cell r="D949">
            <v>13.23</v>
          </cell>
        </row>
        <row r="950">
          <cell r="A950">
            <v>72310</v>
          </cell>
          <cell r="B950" t="str">
            <v>ELETRODUTO DE ACO GALVANIZADO ELETROLÍTICO TIPO SEMI-PESADO 1 1/2", INCLUSIVE CONEXOES - FORNECIMENTO E INSTALACAO</v>
          </cell>
          <cell r="C950" t="str">
            <v>M</v>
          </cell>
          <cell r="D950">
            <v>22.51</v>
          </cell>
        </row>
        <row r="951">
          <cell r="A951">
            <v>72311</v>
          </cell>
          <cell r="B951" t="str">
            <v>ELETRODUTO DE ACO GALVANIZADO ELETROLÍTICO TIPO SEMI-PESADO 2", INCLUSIVE CONEXOES - FORNECIMENTO E INSTALACAO</v>
          </cell>
          <cell r="C951" t="str">
            <v>M</v>
          </cell>
          <cell r="D951">
            <v>25.39</v>
          </cell>
        </row>
        <row r="952">
          <cell r="A952">
            <v>72312</v>
          </cell>
          <cell r="B952" t="str">
            <v>ELETRODUTO DE ACO GALVANIZADO ELETROLÍTICO TIPO SEMI-PESADO 2 1/2", INCLUSIVE CONEXOES - FORNECIMENTO E INSTALACAO</v>
          </cell>
          <cell r="C952" t="str">
            <v>M</v>
          </cell>
          <cell r="D952">
            <v>35.25</v>
          </cell>
        </row>
        <row r="953">
          <cell r="A953">
            <v>72316</v>
          </cell>
          <cell r="B953" t="str">
            <v>ELETRODUTO DE ACO GALVANIZADO ELETROLÍTICO TIPO SEMI-PESADO 3", INCLUSIVE CONEXOES - FORNECIMENTO E INSTALACAO</v>
          </cell>
          <cell r="C953" t="str">
            <v>M</v>
          </cell>
          <cell r="D953">
            <v>42.15</v>
          </cell>
        </row>
        <row r="954">
          <cell r="A954">
            <v>72925</v>
          </cell>
          <cell r="B954" t="str">
            <v>ELETRODUTO METALICO FLEXIVEL FABRICADO COM FITA DE ACO ZINCADO, REVESTIDO EXTERNAMENTE COM PVC PRETO D = 25 MM - FORNECIMENTO E INSTALACAO</v>
          </cell>
          <cell r="C954" t="str">
            <v>M</v>
          </cell>
          <cell r="D954">
            <v>7.58</v>
          </cell>
        </row>
        <row r="955">
          <cell r="A955">
            <v>72926</v>
          </cell>
          <cell r="B955" t="str">
            <v>ELETRODUTO METALICO FLEXIVEL FABRICADO COM FITA DE ACO ZINCADO, REVESTIDO EXTERNAMENTE COM PVC PRETO D = 40 MM - FORNECIMENTO E INSTALACAO</v>
          </cell>
          <cell r="C955" t="str">
            <v>M</v>
          </cell>
          <cell r="D955">
            <v>12.94</v>
          </cell>
        </row>
        <row r="956">
          <cell r="A956">
            <v>72933</v>
          </cell>
          <cell r="B956" t="str">
            <v>ELETRODUTO DE PVC FLEXIVEL CORRUGADO 16 MM FORNECIMENTO E INSTALACAO</v>
          </cell>
          <cell r="C956" t="str">
            <v>M</v>
          </cell>
          <cell r="D956">
            <v>2.82</v>
          </cell>
        </row>
        <row r="957">
          <cell r="A957">
            <v>72934</v>
          </cell>
          <cell r="B957" t="str">
            <v>ELETRODUTO DE PVC FLEXIVEL CORRUGADO 20 MM FORNECIMENTO E INSTALACAO</v>
          </cell>
          <cell r="C957" t="str">
            <v>M</v>
          </cell>
          <cell r="D957">
            <v>3.47</v>
          </cell>
        </row>
        <row r="958">
          <cell r="A958">
            <v>72935</v>
          </cell>
          <cell r="B958" t="str">
            <v>ELETRODUTO DE PVC FLEXIVEL CORRUGADO 25 MM FORNECIMENTO E INSTALACAO</v>
          </cell>
          <cell r="C958" t="str">
            <v>M</v>
          </cell>
          <cell r="D958">
            <v>4.43</v>
          </cell>
        </row>
        <row r="959">
          <cell r="A959">
            <v>72936</v>
          </cell>
          <cell r="B959" t="str">
            <v>ELETRODUTO DE PVC FLEXIVEL CORRUGADO 32 MM FORNECIMENTO E INSTALACAO</v>
          </cell>
          <cell r="C959" t="str">
            <v>M</v>
          </cell>
          <cell r="D959">
            <v>6.18</v>
          </cell>
        </row>
        <row r="960">
          <cell r="A960">
            <v>73613</v>
          </cell>
          <cell r="B960" t="str">
            <v>ELETRODUTO DE PVC RÍGIDO ROSCÁVEL 20 MM (3/4") FORNECIMENTO E INSTALACAO</v>
          </cell>
          <cell r="C960" t="str">
            <v>M</v>
          </cell>
          <cell r="D960">
            <v>5.23</v>
          </cell>
        </row>
        <row r="961">
          <cell r="A961">
            <v>73614</v>
          </cell>
          <cell r="B961" t="str">
            <v>ELETRODUTO DE PVC RÍGIDO ROSCÁVEL 15 MM (1/2") FORNECIMENTO E INSTALACAO</v>
          </cell>
          <cell r="C961" t="str">
            <v>M</v>
          </cell>
          <cell r="D961">
            <v>4.5999999999999996</v>
          </cell>
        </row>
        <row r="962">
          <cell r="A962">
            <v>73625</v>
          </cell>
          <cell r="B962" t="str">
            <v>ELETRODUTO METÁLICO FLEXIVEL TIPO CONDUITE D = 1"</v>
          </cell>
          <cell r="C962" t="str">
            <v>M</v>
          </cell>
          <cell r="D962">
            <v>7.41</v>
          </cell>
        </row>
        <row r="963">
          <cell r="A963">
            <v>73626</v>
          </cell>
          <cell r="B963" t="str">
            <v>ELETRODUTO METÁLICO FLEXIVEL TIPO CONDUITE D = 1/2"</v>
          </cell>
          <cell r="C963" t="str">
            <v>M</v>
          </cell>
          <cell r="D963">
            <v>6.14</v>
          </cell>
        </row>
        <row r="964">
          <cell r="A964">
            <v>73627</v>
          </cell>
          <cell r="B964" t="str">
            <v>ELETRODUTO DE ACO GALVANIZADO ELETROLÍTICO TIPO LEVE 1/2" FORNECER E INSTALAR</v>
          </cell>
          <cell r="C964" t="str">
            <v>M</v>
          </cell>
          <cell r="D964">
            <v>6.37</v>
          </cell>
        </row>
        <row r="965">
          <cell r="A965">
            <v>73740</v>
          </cell>
          <cell r="B965" t="str">
            <v>ELETRODUTO FERRO GALVANIZADO S/CONEXAO/INCL ABERTURA/FECHAMENTO E GUIA</v>
          </cell>
          <cell r="C965">
            <v>0</v>
          </cell>
          <cell r="D965">
            <v>0</v>
          </cell>
        </row>
        <row r="966">
          <cell r="A966" t="str">
            <v>73740/001</v>
          </cell>
          <cell r="B966" t="str">
            <v>ELETRODUTO FERRO GALVANIZADO 1/2"</v>
          </cell>
          <cell r="C966" t="str">
            <v>M</v>
          </cell>
          <cell r="D966">
            <v>6.43</v>
          </cell>
        </row>
        <row r="967">
          <cell r="A967">
            <v>73798</v>
          </cell>
          <cell r="B967" t="str">
            <v>DUTOS DE POLIESTER DE ALTA DENSIDADE(PEAD)</v>
          </cell>
          <cell r="C967">
            <v>0</v>
          </cell>
          <cell r="D967">
            <v>0</v>
          </cell>
        </row>
        <row r="968">
          <cell r="A968" t="str">
            <v>73798/001</v>
          </cell>
          <cell r="B968" t="str">
            <v>DUTO ESPIRAL FLEXIVEL SINGELO, POLIETILENO DE ALTA DENSIDADE REVESTIDOCOM PVC COM FIO GUIA DE ACO GALVANIZADO, LANCADO DIRETO NO SOLO INCLUSIVE CONEXOES - D = 50MM (2") - CONSTRUCAO LINHA SIMPLES</v>
          </cell>
          <cell r="C968" t="str">
            <v>M</v>
          </cell>
          <cell r="D968">
            <v>14.19</v>
          </cell>
        </row>
        <row r="969">
          <cell r="A969" t="str">
            <v>73798/002</v>
          </cell>
          <cell r="B969" t="str">
            <v>DUTO ESPIRAL FLEXIVEL SINGELO, POLIETILENO DE ALTA DENSIDADE REVESTIDOCOM PVC COM FIO GUIA DE ACO GALVANIZADO, LANCADO DIRETO NO SOLO INCLUSIVE CONEXOES - D = 50MM (2") - CONSTRUCAO LINHA DUPLA</v>
          </cell>
          <cell r="C969" t="str">
            <v>M</v>
          </cell>
          <cell r="D969">
            <v>24.96</v>
          </cell>
        </row>
        <row r="970">
          <cell r="A970" t="str">
            <v>73798/003</v>
          </cell>
          <cell r="B970" t="str">
            <v>DUTO ESPIRAL FLEXIVEL SINGELO, POLIETILENO DE ALTA DENSIDADE REVESTIDOCOM PVC COM FIO GUIA DE ACO GALVANIZADO, LANCADO DIRETO NO SOLO INCLUSIVE CONEXOES - D = 75MM (3") - CONSTRUCAO LINHA SIMPLES</v>
          </cell>
          <cell r="C970" t="str">
            <v>M</v>
          </cell>
          <cell r="D970">
            <v>20.07</v>
          </cell>
        </row>
        <row r="971">
          <cell r="A971" t="str">
            <v>73798/004</v>
          </cell>
          <cell r="B971" t="str">
            <v>DUTO ESPIRAL FLEXIVEL SINGELO, POLIETILENO DE ALTA DENSIDADE REVESTIDOCOM PVC COM FIO GUIA DE ACO GALVANIZADO, LANCADO DIRETO NO SOLO INCLUSIVE CONEXOES - D = 75MM (3") - CONSTRUCAO LINHA DUPLA</v>
          </cell>
          <cell r="C971" t="str">
            <v>M</v>
          </cell>
          <cell r="D971">
            <v>36.450000000000003</v>
          </cell>
        </row>
        <row r="972">
          <cell r="A972">
            <v>74044</v>
          </cell>
          <cell r="B972" t="str">
            <v>ELETRODUTO PVC RIGIDO APARENTE</v>
          </cell>
          <cell r="C972">
            <v>0</v>
          </cell>
          <cell r="D972">
            <v>0</v>
          </cell>
        </row>
        <row r="973">
          <cell r="A973" t="str">
            <v>74044/001</v>
          </cell>
          <cell r="B973" t="str">
            <v>ELETRODUTO PVC RIGIDO 3/4” APARENTE, FORNECIMENTO E INSTALACAO</v>
          </cell>
          <cell r="C973" t="str">
            <v>M</v>
          </cell>
          <cell r="D973">
            <v>6.35</v>
          </cell>
        </row>
        <row r="974">
          <cell r="A974" t="str">
            <v>74044/002</v>
          </cell>
          <cell r="B974" t="str">
            <v>ELETRODUTO PVC RIGIDO 1/2” APARENTE, FORNECIMENTO E INSTALACAO</v>
          </cell>
          <cell r="C974" t="str">
            <v>M</v>
          </cell>
          <cell r="D974">
            <v>5.34</v>
          </cell>
        </row>
        <row r="975">
          <cell r="A975">
            <v>74252</v>
          </cell>
          <cell r="B975" t="str">
            <v>FORN/ASSENT. ELETRODUTO PVC ROSCA 25 MM (1")</v>
          </cell>
          <cell r="C975">
            <v>0</v>
          </cell>
          <cell r="D975">
            <v>0</v>
          </cell>
        </row>
        <row r="976">
          <cell r="A976" t="str">
            <v>74252/001</v>
          </cell>
          <cell r="B976" t="str">
            <v>ELETRODUTO DE PVC RIGIDO ROSCAVEL 25MM (1"), FORNECIMENTO E INSTALACAO</v>
          </cell>
          <cell r="C976" t="str">
            <v>M</v>
          </cell>
          <cell r="D976">
            <v>9</v>
          </cell>
        </row>
        <row r="977">
          <cell r="A977">
            <v>166</v>
          </cell>
          <cell r="B977" t="str">
            <v>CONEXOES</v>
          </cell>
          <cell r="C977">
            <v>0</v>
          </cell>
          <cell r="D977">
            <v>0</v>
          </cell>
        </row>
        <row r="978">
          <cell r="A978">
            <v>72259</v>
          </cell>
          <cell r="B978" t="str">
            <v>TERMINAL OU CONECTOR DE PRESSAO - PARA CABO 10MM2 - FORNECIMENTO E INSTALACAO</v>
          </cell>
          <cell r="C978" t="str">
            <v>UN</v>
          </cell>
          <cell r="D978">
            <v>7.28</v>
          </cell>
        </row>
        <row r="979">
          <cell r="A979">
            <v>72260</v>
          </cell>
          <cell r="B979" t="str">
            <v>TERMINAL OU CONECTOR DE PRESSAO - PARA CABO 16MM2 - FORNECIMENTO E INSTALACAO</v>
          </cell>
          <cell r="C979" t="str">
            <v>UN</v>
          </cell>
          <cell r="D979">
            <v>7.84</v>
          </cell>
        </row>
        <row r="980">
          <cell r="A980">
            <v>72261</v>
          </cell>
          <cell r="B980" t="str">
            <v>TERMINAL OU CONECTOR DE PRESSAO - PARA CABO 25MM2 - FORNECIMENTO E INSTALACAO</v>
          </cell>
          <cell r="C980" t="str">
            <v>UN</v>
          </cell>
          <cell r="D980">
            <v>8.77</v>
          </cell>
        </row>
        <row r="981">
          <cell r="A981">
            <v>72262</v>
          </cell>
          <cell r="B981" t="str">
            <v>TERMINAL OU CONECTOR DE PRESSAO - PARA CABO 35MM2 - FORNECIMENTO E INSTALACAO</v>
          </cell>
          <cell r="C981" t="str">
            <v>UN</v>
          </cell>
          <cell r="D981">
            <v>8.77</v>
          </cell>
        </row>
        <row r="982">
          <cell r="A982">
            <v>72263</v>
          </cell>
          <cell r="B982" t="str">
            <v>TERMINAL OU CONECTOR DE PRESSAO - PARA CABO 50MM2 - FORNECIMENTO E INSTALACAO</v>
          </cell>
          <cell r="C982" t="str">
            <v>UN</v>
          </cell>
          <cell r="D982">
            <v>11.57</v>
          </cell>
        </row>
        <row r="983">
          <cell r="A983">
            <v>72264</v>
          </cell>
          <cell r="B983" t="str">
            <v>TERMINAL OU CONECTOR DE PRESSAO - PARA CABO 70MM2 - FORNECIMENTO E INSTALACAO</v>
          </cell>
          <cell r="C983" t="str">
            <v>UN</v>
          </cell>
          <cell r="D983">
            <v>11.57</v>
          </cell>
        </row>
        <row r="984">
          <cell r="A984">
            <v>72265</v>
          </cell>
          <cell r="B984" t="str">
            <v>TERMINAL OU CONECTOR DE PRESSAO - PARA CABO 95MM2 - FORNECIMENTO E INSTALACAO</v>
          </cell>
          <cell r="C984" t="str">
            <v>UN</v>
          </cell>
          <cell r="D984">
            <v>13.43</v>
          </cell>
        </row>
        <row r="985">
          <cell r="A985">
            <v>72266</v>
          </cell>
          <cell r="B985" t="str">
            <v>TERMINAL OU CONECTOR DE PRESSAO - PARA CABO 120MM2 - FORNECIMENTO E INSTALACAO</v>
          </cell>
          <cell r="C985" t="str">
            <v>UN</v>
          </cell>
          <cell r="D985">
            <v>17.350000000000001</v>
          </cell>
        </row>
        <row r="986">
          <cell r="A986">
            <v>72267</v>
          </cell>
          <cell r="B986" t="str">
            <v>TERMINAL OU CONECTOR DE PRESSAO - PARA CABO 150MM2 - FORNECIMENTO E INSTALACAO</v>
          </cell>
          <cell r="C986" t="str">
            <v>UN</v>
          </cell>
          <cell r="D986">
            <v>17.350000000000001</v>
          </cell>
        </row>
        <row r="987">
          <cell r="A987">
            <v>72268</v>
          </cell>
          <cell r="B987" t="str">
            <v>TERMINAL OU CONECTOR DE PRESSAO - PARA CABO 185MM2 - FORNECIMENTO E INSTALACAO</v>
          </cell>
          <cell r="C987" t="str">
            <v>UN</v>
          </cell>
          <cell r="D987">
            <v>17.350000000000001</v>
          </cell>
        </row>
        <row r="988">
          <cell r="A988">
            <v>72269</v>
          </cell>
          <cell r="B988" t="str">
            <v>TERMINAL OU CONECTOR DE PRESSAO - PARA CABO 240MM2 - FORNECIMENTO E INSTALACAO</v>
          </cell>
          <cell r="C988" t="str">
            <v>UN</v>
          </cell>
          <cell r="D988">
            <v>23.91</v>
          </cell>
        </row>
        <row r="989">
          <cell r="A989">
            <v>72270</v>
          </cell>
          <cell r="B989" t="str">
            <v>TERMINAL OU CONECTOR DE PRESSAO - PARA CABO 300MM2 - FORNECIMENTO E INSTALACAO</v>
          </cell>
          <cell r="C989" t="str">
            <v>UN</v>
          </cell>
          <cell r="D989">
            <v>20.329999999999998</v>
          </cell>
        </row>
        <row r="990">
          <cell r="A990">
            <v>72271</v>
          </cell>
          <cell r="B990" t="str">
            <v>CONECTOR PARAFUSO FENDIDO "SPLIT-BOLT" - PARA CABO DE 16MM2 - FORNECERE INSTALAR</v>
          </cell>
          <cell r="C990" t="str">
            <v>UN</v>
          </cell>
          <cell r="D990">
            <v>6.05</v>
          </cell>
        </row>
        <row r="991">
          <cell r="A991">
            <v>72272</v>
          </cell>
          <cell r="B991" t="str">
            <v>CONECTOR PARAFUSO FENDIDO "SPLIT-BOLT" - PARA CABO DE 35MM2 - FORNECERE INSTALAR</v>
          </cell>
          <cell r="C991" t="str">
            <v>UN</v>
          </cell>
          <cell r="D991">
            <v>6.61</v>
          </cell>
        </row>
        <row r="992">
          <cell r="A992">
            <v>73619</v>
          </cell>
          <cell r="B992" t="str">
            <v>CONECTOR RETO BITOLA 1" EM FERRO GALVANIZADO OU ALUMINIO PARA ADAPTARENTRADA DE ELETRODUTO METÁLICO FLEXIVEL EM CAIXA E QUADROS</v>
          </cell>
          <cell r="C992" t="str">
            <v>UN</v>
          </cell>
          <cell r="D992">
            <v>3.88</v>
          </cell>
        </row>
        <row r="993">
          <cell r="A993">
            <v>73620</v>
          </cell>
          <cell r="B993" t="str">
            <v>CONECTOR RETO BITOLA 3/4" EM FERRO GALVANIZADO OU ALUMINIO PARA ADAPTAR ENTRADA DE ELETRODUTO METÁLICO FLEXIVEL EM CAIXA E QUADROS</v>
          </cell>
          <cell r="C993" t="str">
            <v>UN</v>
          </cell>
          <cell r="D993">
            <v>3.1</v>
          </cell>
        </row>
        <row r="994">
          <cell r="A994">
            <v>73621</v>
          </cell>
          <cell r="B994" t="str">
            <v>BOX RETO D= 1/2” - 70330 CONECTOR RETO BITOLA 1/2" EM FERRO GALVANIZADO OU ALUMINIO PARA ADAPTAR ENTRADA DE ELETRODUTO METÁLICO FLEXIVEL EMCAIXA E QUADROS</v>
          </cell>
          <cell r="C994" t="str">
            <v>UN</v>
          </cell>
          <cell r="D994">
            <v>2.7</v>
          </cell>
        </row>
        <row r="995">
          <cell r="A995">
            <v>73622</v>
          </cell>
          <cell r="B995" t="str">
            <v>CONECTOR CURVO 90 GRAUS BITOLA 1" EM FERRO GALVANIZADO OU ALUMINIO PARA ADAPTAR ENTRADA DE ELETRODUTO METÁLICO FLEXIVEL EM CAIXA E QUADROS</v>
          </cell>
          <cell r="C995" t="str">
            <v>UN</v>
          </cell>
          <cell r="D995">
            <v>7.45</v>
          </cell>
        </row>
        <row r="996">
          <cell r="A996">
            <v>73623</v>
          </cell>
          <cell r="B996" t="str">
            <v>CONECTOR CURVO 90 GRAUS BITOLA 3/4" EM FERRO GALVANIZADO OU ALUMINIO PARA ADAPTAR ENTRADA DE ELETRODUTO METÁLICO FLEXIVEL EM CAIXA E QUADROS</v>
          </cell>
          <cell r="C996" t="str">
            <v>UN</v>
          </cell>
          <cell r="D996">
            <v>6.27</v>
          </cell>
        </row>
        <row r="997">
          <cell r="A997">
            <v>167</v>
          </cell>
          <cell r="B997" t="str">
            <v>FIOS/CABOS</v>
          </cell>
          <cell r="C997">
            <v>0</v>
          </cell>
          <cell r="D997">
            <v>0</v>
          </cell>
        </row>
        <row r="998">
          <cell r="A998">
            <v>55869</v>
          </cell>
          <cell r="B998" t="str">
            <v>CORDAO FLEXIVEL EM COBRE ISOLADO PARALELO OU TORCIDO 2 X 1,5 MM2</v>
          </cell>
          <cell r="C998" t="str">
            <v>M</v>
          </cell>
          <cell r="D998">
            <v>4.63</v>
          </cell>
        </row>
        <row r="999">
          <cell r="A999">
            <v>64626</v>
          </cell>
          <cell r="B999" t="str">
            <v>FIO ISOLADO PVC 750V 1,5 MM2, FORNECIMENTO E INSTALACAO</v>
          </cell>
          <cell r="C999" t="str">
            <v>M</v>
          </cell>
          <cell r="D999">
            <v>2.2400000000000002</v>
          </cell>
        </row>
        <row r="1000">
          <cell r="A1000">
            <v>72249</v>
          </cell>
          <cell r="B1000" t="str">
            <v>CABO DE COBRE NU 6 MM2</v>
          </cell>
          <cell r="C1000" t="str">
            <v>M</v>
          </cell>
          <cell r="D1000">
            <v>3.59</v>
          </cell>
        </row>
        <row r="1001">
          <cell r="A1001">
            <v>72250</v>
          </cell>
          <cell r="B1001" t="str">
            <v>CABO DE COBRE NU 10 MM2</v>
          </cell>
          <cell r="C1001" t="str">
            <v>M</v>
          </cell>
          <cell r="D1001">
            <v>5.22</v>
          </cell>
        </row>
        <row r="1002">
          <cell r="A1002">
            <v>72251</v>
          </cell>
          <cell r="B1002" t="str">
            <v>CABO DE COBRE NU 16 MM2</v>
          </cell>
          <cell r="C1002" t="str">
            <v>M</v>
          </cell>
          <cell r="D1002">
            <v>6.73</v>
          </cell>
        </row>
        <row r="1003">
          <cell r="A1003">
            <v>72252</v>
          </cell>
          <cell r="B1003" t="str">
            <v>CABO DE COBRE NU 25 MM2</v>
          </cell>
          <cell r="C1003" t="str">
            <v>M</v>
          </cell>
          <cell r="D1003">
            <v>10.94</v>
          </cell>
        </row>
        <row r="1004">
          <cell r="A1004">
            <v>72253</v>
          </cell>
          <cell r="B1004" t="str">
            <v>CABO DE COBRE NU 35 MM2</v>
          </cell>
          <cell r="C1004" t="str">
            <v>M</v>
          </cell>
          <cell r="D1004">
            <v>13.91</v>
          </cell>
        </row>
        <row r="1005">
          <cell r="A1005">
            <v>72254</v>
          </cell>
          <cell r="B1005" t="str">
            <v>CABO DE COBRE NU 50 MM2</v>
          </cell>
          <cell r="C1005" t="str">
            <v>M</v>
          </cell>
          <cell r="D1005">
            <v>18.73</v>
          </cell>
        </row>
        <row r="1006">
          <cell r="A1006">
            <v>72255</v>
          </cell>
          <cell r="B1006" t="str">
            <v>CABO DE COBRE NU 70 MM2</v>
          </cell>
          <cell r="C1006" t="str">
            <v>M</v>
          </cell>
          <cell r="D1006">
            <v>25.67</v>
          </cell>
        </row>
        <row r="1007">
          <cell r="A1007">
            <v>72256</v>
          </cell>
          <cell r="B1007" t="str">
            <v>CABO DE COBRE NU 95 MM2</v>
          </cell>
          <cell r="C1007" t="str">
            <v>M</v>
          </cell>
          <cell r="D1007">
            <v>32.54</v>
          </cell>
        </row>
        <row r="1008">
          <cell r="A1008">
            <v>72257</v>
          </cell>
          <cell r="B1008" t="str">
            <v>CABO DE COBRE NU 120 MM2</v>
          </cell>
          <cell r="C1008" t="str">
            <v>M</v>
          </cell>
          <cell r="D1008">
            <v>40.71</v>
          </cell>
        </row>
        <row r="1009">
          <cell r="A1009">
            <v>73688</v>
          </cell>
          <cell r="B1009" t="str">
            <v>CABO TELEFONICO CTP-APL-50, 30 PARES (USO EXTERNO) - FORNECIMENTO E INSTALACAO</v>
          </cell>
          <cell r="C1009" t="str">
            <v>M</v>
          </cell>
          <cell r="D1009">
            <v>9.92</v>
          </cell>
        </row>
        <row r="1010">
          <cell r="A1010">
            <v>73689</v>
          </cell>
          <cell r="B1010" t="str">
            <v>CABO TELEFONICO CTP-APL-50, 20 PARES (USO EXTERNO) - FORNECIMENTO E INSTALACAO</v>
          </cell>
          <cell r="C1010" t="str">
            <v>M</v>
          </cell>
          <cell r="D1010">
            <v>7.98</v>
          </cell>
        </row>
        <row r="1011">
          <cell r="A1011">
            <v>73690</v>
          </cell>
          <cell r="B1011" t="str">
            <v>CABO TELEFONICO CTP-APL-50, 10 PARES (USO EXTERNO) - FORNECIMENTO E INSTALACAO</v>
          </cell>
          <cell r="C1011" t="str">
            <v>M</v>
          </cell>
          <cell r="D1011">
            <v>5.09</v>
          </cell>
        </row>
        <row r="1012">
          <cell r="A1012">
            <v>73860</v>
          </cell>
          <cell r="B1012" t="str">
            <v>FIOS E CABOS C/ISOL.TERMOPLASTICO TENSAO 450/750V</v>
          </cell>
          <cell r="C1012">
            <v>0</v>
          </cell>
          <cell r="D1012">
            <v>0</v>
          </cell>
        </row>
        <row r="1013">
          <cell r="A1013" t="str">
            <v>73860/007</v>
          </cell>
          <cell r="B1013" t="str">
            <v>CABO DE COBRE ISOLADO PVC RESISTENTE A CHAMA 450/750 V 1,5 MM2 FORNECIMENTO E INSTALACAO</v>
          </cell>
          <cell r="C1013" t="str">
            <v>M</v>
          </cell>
          <cell r="D1013">
            <v>1.47</v>
          </cell>
        </row>
        <row r="1014">
          <cell r="A1014" t="str">
            <v>73860/008</v>
          </cell>
          <cell r="B1014" t="str">
            <v>CABO DE COBRE ISOLADO PVC RESISTENTE A CHAMA 450/750 V 2,5 MM2 FORNECIMENTO E INSTALACAO</v>
          </cell>
          <cell r="C1014" t="str">
            <v>M</v>
          </cell>
          <cell r="D1014">
            <v>1.96</v>
          </cell>
        </row>
        <row r="1015">
          <cell r="A1015" t="str">
            <v>73860/009</v>
          </cell>
          <cell r="B1015" t="str">
            <v>CABO DE COBRE ISOLADO PVC RESISTENTE A CHAMA 450/750 V 4 MM2 FORNECIMENTO E INSTALACAO</v>
          </cell>
          <cell r="C1015" t="str">
            <v>M</v>
          </cell>
          <cell r="D1015">
            <v>2.95</v>
          </cell>
        </row>
        <row r="1016">
          <cell r="A1016" t="str">
            <v>73860/010</v>
          </cell>
          <cell r="B1016" t="str">
            <v>CABO DE COBRE ISOLADO PVC RESISTENTE A CHAMA 450/750 V 6 MM2 FORNECIMENTO E INSTALACAO</v>
          </cell>
          <cell r="C1016" t="str">
            <v>M</v>
          </cell>
          <cell r="D1016">
            <v>4.08</v>
          </cell>
        </row>
        <row r="1017">
          <cell r="A1017" t="str">
            <v>73860/011</v>
          </cell>
          <cell r="B1017" t="str">
            <v>CABO DE COBRE ISOLADO PVC RESISTENTE A CHAMA 450/750 V 10 MM2 FORNECIMENTO E INSTALACAO</v>
          </cell>
          <cell r="C1017" t="str">
            <v>M</v>
          </cell>
          <cell r="D1017">
            <v>6.45</v>
          </cell>
        </row>
        <row r="1018">
          <cell r="A1018" t="str">
            <v>73860/012</v>
          </cell>
          <cell r="B1018" t="str">
            <v>CABO DE COBRE ISOLADO PVC RESISTENTE A CHAMA 450/750 V 16 MM2 FORNECIMENTO E INSTALACAO</v>
          </cell>
          <cell r="C1018" t="str">
            <v>M</v>
          </cell>
          <cell r="D1018">
            <v>7.43</v>
          </cell>
        </row>
        <row r="1019">
          <cell r="A1019" t="str">
            <v>73860/013</v>
          </cell>
          <cell r="B1019" t="str">
            <v>CABO DE COBRE ISOLADO PVC RESISTENTE A CHAMA 450/750 V 25 MM2 FORNECIMENTO E INSTALACAO</v>
          </cell>
          <cell r="C1019" t="str">
            <v>M</v>
          </cell>
          <cell r="D1019">
            <v>10.95</v>
          </cell>
        </row>
        <row r="1020">
          <cell r="A1020" t="str">
            <v>73860/014</v>
          </cell>
          <cell r="B1020" t="str">
            <v>CABO DE COBRE ISOLADO PVC RESISTENTE A CHAMA 450/750 V 50 MM2 FORNECIMENTO E INSTALACAO</v>
          </cell>
          <cell r="C1020" t="str">
            <v>M</v>
          </cell>
          <cell r="D1020">
            <v>19.95</v>
          </cell>
        </row>
        <row r="1021">
          <cell r="A1021" t="str">
            <v>73860/015</v>
          </cell>
          <cell r="B1021" t="str">
            <v>CABO DE COBRE ISOLADO PVC RESISTENTE A CHAMA 450/750 V 70 MM2 FORNECIMENTO E INSTALACAO</v>
          </cell>
          <cell r="C1021" t="str">
            <v>M</v>
          </cell>
          <cell r="D1021">
            <v>28.57</v>
          </cell>
        </row>
        <row r="1022">
          <cell r="A1022" t="str">
            <v>73860/016</v>
          </cell>
          <cell r="B1022" t="str">
            <v>CABO DE COBRE ISOLADO PVC RESISTENTE A CHAMA 450/750 V 95 MM2 FORNECIMENTO E INSTALACAO</v>
          </cell>
          <cell r="C1022" t="str">
            <v>M</v>
          </cell>
          <cell r="D1022">
            <v>37.9</v>
          </cell>
        </row>
        <row r="1023">
          <cell r="A1023" t="str">
            <v>73860/017</v>
          </cell>
          <cell r="B1023" t="str">
            <v>CABO DE COBRE ISOLADO PVC RESISTENTE A CHAMA 450/750 V 120 MM2 FORNECIMENTO E INSTALACAO</v>
          </cell>
          <cell r="C1023" t="str">
            <v>M</v>
          </cell>
          <cell r="D1023">
            <v>46.85</v>
          </cell>
        </row>
        <row r="1024">
          <cell r="A1024" t="str">
            <v>73860/018</v>
          </cell>
          <cell r="B1024" t="str">
            <v>CABO DE COBRE ISOLADO PVC RESISTENTE A CHAMA 450/750 V 150 MM2 FORNECIMENTO E INSTALACAO</v>
          </cell>
          <cell r="C1024" t="str">
            <v>M</v>
          </cell>
          <cell r="D1024">
            <v>56.24</v>
          </cell>
        </row>
        <row r="1025">
          <cell r="A1025" t="str">
            <v>73860/019</v>
          </cell>
          <cell r="B1025" t="str">
            <v>CABO DE COBRE ISOLADO PVC RESISTENTE A CHAMA 450/750 V 185 MM2 FORNECIMENTO E INSTALACAO</v>
          </cell>
          <cell r="C1025" t="str">
            <v>M</v>
          </cell>
          <cell r="D1025">
            <v>69.53</v>
          </cell>
        </row>
        <row r="1026">
          <cell r="A1026" t="str">
            <v>73860/020</v>
          </cell>
          <cell r="B1026" t="str">
            <v>CABO DE COBRE ISOLADO PVC RESISTENTE A CHAMA 450/750 V 240 MM2 FORNECIMENTO E INSTALACAO</v>
          </cell>
          <cell r="C1026" t="str">
            <v>M</v>
          </cell>
          <cell r="D1026">
            <v>89.11</v>
          </cell>
        </row>
        <row r="1027">
          <cell r="A1027" t="str">
            <v>73860/021</v>
          </cell>
          <cell r="B1027" t="str">
            <v>CABO DE COBRE ISOLADO PVC RESISTENTE A CHAMA 450/750 V 300 MM2 FORNECIMENTO E INSTALACAO</v>
          </cell>
          <cell r="C1027" t="str">
            <v>M</v>
          </cell>
          <cell r="D1027">
            <v>107.4</v>
          </cell>
        </row>
        <row r="1028">
          <cell r="A1028" t="str">
            <v>73860/022</v>
          </cell>
          <cell r="B1028" t="str">
            <v>CABO DE COBRE ISOLADO PVC RESISTENTE A CHAMA 450/750 V 35 MM2 FORNECIMENTO E INSTALACAO</v>
          </cell>
          <cell r="C1028" t="str">
            <v>M</v>
          </cell>
          <cell r="D1028">
            <v>14.8</v>
          </cell>
        </row>
        <row r="1029">
          <cell r="A1029">
            <v>74116</v>
          </cell>
          <cell r="B1029" t="str">
            <v>FORN/INSTAL FIO ISOLADO PVC 750V 4MM2</v>
          </cell>
          <cell r="C1029">
            <v>0</v>
          </cell>
          <cell r="D1029">
            <v>0</v>
          </cell>
        </row>
        <row r="1030">
          <cell r="A1030" t="str">
            <v>74116/001</v>
          </cell>
          <cell r="B1030" t="str">
            <v>FIO ISOLADO PVC 750V 4 MM2, FORNECIMENTO E INSTALACAO</v>
          </cell>
          <cell r="C1030" t="str">
            <v>M</v>
          </cell>
          <cell r="D1030">
            <v>3.36</v>
          </cell>
        </row>
        <row r="1031">
          <cell r="A1031">
            <v>74117</v>
          </cell>
          <cell r="B1031" t="str">
            <v>FORN/INSTAL FIO ISOLADO PVC 750V 2,5MM2</v>
          </cell>
          <cell r="C1031">
            <v>0</v>
          </cell>
          <cell r="D1031">
            <v>0</v>
          </cell>
        </row>
        <row r="1032">
          <cell r="A1032" t="str">
            <v>74117/001</v>
          </cell>
          <cell r="B1032" t="str">
            <v>FIO ISOLADO PVC 750V 2,5 MM2, FORNECIMENTO E INSTALACAO</v>
          </cell>
          <cell r="C1032" t="str">
            <v>M</v>
          </cell>
          <cell r="D1032">
            <v>2.69</v>
          </cell>
        </row>
        <row r="1033">
          <cell r="A1033">
            <v>74172</v>
          </cell>
          <cell r="B1033" t="str">
            <v>FORN/INSTAL FIO ISOLADO PVC 750V 10MM2</v>
          </cell>
          <cell r="C1033">
            <v>0</v>
          </cell>
          <cell r="D1033">
            <v>0</v>
          </cell>
        </row>
        <row r="1034">
          <cell r="A1034" t="str">
            <v>74172/001</v>
          </cell>
          <cell r="B1034" t="str">
            <v>FIO ISOLADO PVC 750V 10 MM2, FORNECIMENTO E INSTALACAO</v>
          </cell>
          <cell r="C1034" t="str">
            <v>M</v>
          </cell>
          <cell r="D1034">
            <v>5.71</v>
          </cell>
        </row>
        <row r="1035">
          <cell r="A1035">
            <v>74173</v>
          </cell>
          <cell r="B1035" t="str">
            <v>FORN/INSTAL FIO ISOLADO PVC 750V 6MM2</v>
          </cell>
          <cell r="C1035">
            <v>0</v>
          </cell>
          <cell r="D1035">
            <v>0</v>
          </cell>
        </row>
        <row r="1036">
          <cell r="A1036" t="str">
            <v>74173/001</v>
          </cell>
          <cell r="B1036" t="str">
            <v>FIO ISOLADO PVC 750V 6 MM2, FORNECIMENTO E INSTALACAO</v>
          </cell>
          <cell r="C1036" t="str">
            <v>M</v>
          </cell>
          <cell r="D1036">
            <v>4.12</v>
          </cell>
        </row>
        <row r="1037">
          <cell r="A1037">
            <v>74855</v>
          </cell>
          <cell r="B1037" t="str">
            <v>FIO C/ISOLAMENTO TERMOPLASTICO ANTICHAMA NA BITOLA DE 16MM2 COM PREPARO CORTE E ENFIACAO EM ELETRODUTOS 450/750V-FORNEC E COLOCACAO</v>
          </cell>
          <cell r="C1037" t="str">
            <v>M</v>
          </cell>
          <cell r="D1037">
            <v>8.17</v>
          </cell>
        </row>
        <row r="1038">
          <cell r="A1038">
            <v>168</v>
          </cell>
          <cell r="B1038" t="str">
            <v>CAIXAS</v>
          </cell>
          <cell r="C1038">
            <v>0</v>
          </cell>
          <cell r="D1038">
            <v>0</v>
          </cell>
        </row>
        <row r="1039">
          <cell r="A1039">
            <v>73861</v>
          </cell>
          <cell r="B1039" t="str">
            <v>CONDULETES</v>
          </cell>
          <cell r="C1039">
            <v>0</v>
          </cell>
          <cell r="D1039">
            <v>0</v>
          </cell>
        </row>
        <row r="1040">
          <cell r="A1040" t="str">
            <v>73861/001</v>
          </cell>
          <cell r="B1040" t="str">
            <v>CONDULETE 1/2" EM LIGA DE ALUMÍNIO FUNDIDO TIPO ”B” - FORNECIMENTO E INSTALACAO</v>
          </cell>
          <cell r="C1040" t="str">
            <v>UN</v>
          </cell>
          <cell r="D1040">
            <v>9.73</v>
          </cell>
        </row>
        <row r="1041">
          <cell r="A1041" t="str">
            <v>73861/002</v>
          </cell>
          <cell r="B1041" t="str">
            <v>CONDULETE 3/4" EM LIGA DE ALUMÍNIO FUNDIDO TIPO "B" - FORNECIMENTO E INSTALACAO</v>
          </cell>
          <cell r="C1041" t="str">
            <v>UN</v>
          </cell>
          <cell r="D1041">
            <v>11.06</v>
          </cell>
        </row>
        <row r="1042">
          <cell r="A1042" t="str">
            <v>73861/003</v>
          </cell>
          <cell r="B1042" t="str">
            <v>CONDULETE 1" EM LIGA DE ALUMÍNIO FUNDIDO TIPO "B" - FORNECIMENTO E INSTALACAO</v>
          </cell>
          <cell r="C1042" t="str">
            <v>UN</v>
          </cell>
          <cell r="D1042">
            <v>15.6</v>
          </cell>
        </row>
        <row r="1043">
          <cell r="A1043" t="str">
            <v>73861/004</v>
          </cell>
          <cell r="B1043" t="str">
            <v>CONDULETE 1/2" EM LIGA DE ALUMÍNIO FUNDIDO TIPO "C" - FORNECIMENTO E INSTALACAO</v>
          </cell>
          <cell r="C1043" t="str">
            <v>UN</v>
          </cell>
          <cell r="D1043">
            <v>10.94</v>
          </cell>
        </row>
        <row r="1044">
          <cell r="A1044" t="str">
            <v>73861/005</v>
          </cell>
          <cell r="B1044" t="str">
            <v>CONDULETE 3/4" EM LIGA DE ALUMÍNIO FUNDIDO TIPO "C" - FORNECIMENTO EINSTALACAO</v>
          </cell>
          <cell r="C1044" t="str">
            <v>UN</v>
          </cell>
          <cell r="D1044">
            <v>11.59</v>
          </cell>
        </row>
        <row r="1045">
          <cell r="A1045" t="str">
            <v>73861/006</v>
          </cell>
          <cell r="B1045" t="str">
            <v>CONDULETE 1" EM LIGA DE ALUMÍNIO FUNDIDO TIPO "C" - FORNECIMENTO E INSTALACAO</v>
          </cell>
          <cell r="C1045" t="str">
            <v>UN</v>
          </cell>
          <cell r="D1045">
            <v>17.38</v>
          </cell>
        </row>
        <row r="1046">
          <cell r="A1046" t="str">
            <v>73861/007</v>
          </cell>
          <cell r="B1046" t="str">
            <v>CONDULETE 1/2" EM LIGA DE ALUMÍNIO FUNDIDO TIPO "E" - FORNECIMENTO E INSTALACAO</v>
          </cell>
          <cell r="C1046" t="str">
            <v>UN</v>
          </cell>
          <cell r="D1046">
            <v>9.14</v>
          </cell>
        </row>
        <row r="1047">
          <cell r="A1047" t="str">
            <v>73861/008</v>
          </cell>
          <cell r="B1047" t="str">
            <v>CONDULETE 3/4" EM LIGA DE ALUMÍNIO FUNDIDO TIPO "E" - FORNECIMENTO E INSTALACAO</v>
          </cell>
          <cell r="C1047" t="str">
            <v>UN</v>
          </cell>
          <cell r="D1047">
            <v>10.3</v>
          </cell>
        </row>
        <row r="1048">
          <cell r="A1048" t="str">
            <v>73861/009</v>
          </cell>
          <cell r="B1048" t="str">
            <v>CONDULETE 1" EM LIGA DE ALUMÍNIO FUNDIDO TIPO "E" - FORNECIMENTO E INSTALACAO</v>
          </cell>
          <cell r="C1048" t="str">
            <v>UN</v>
          </cell>
          <cell r="D1048">
            <v>15.89</v>
          </cell>
        </row>
        <row r="1049">
          <cell r="A1049" t="str">
            <v>73861/010</v>
          </cell>
          <cell r="B1049" t="str">
            <v>CONDULETE 1/2" EM LIGA DE ALUMÍNIO FUNDIDO TIPO "LB" - FORNECIMENTO EINSTALACAO</v>
          </cell>
          <cell r="C1049" t="str">
            <v>UN</v>
          </cell>
          <cell r="D1049">
            <v>10.29</v>
          </cell>
        </row>
        <row r="1050">
          <cell r="A1050" t="str">
            <v>73861/011</v>
          </cell>
          <cell r="B1050" t="str">
            <v>CONDULETE 3/4" EM LIGA DE ALUMÍNIO FUNDIDO TIPO "LB" - FORNECIMENTO EINSTALACAO</v>
          </cell>
          <cell r="C1050" t="str">
            <v>UN</v>
          </cell>
          <cell r="D1050">
            <v>11.64</v>
          </cell>
        </row>
        <row r="1051">
          <cell r="A1051" t="str">
            <v>73861/012</v>
          </cell>
          <cell r="B1051" t="str">
            <v>CONDULETE 1" EM LIGA DE ALUMÍNIO FUNDIDO TIPO "LB" - FORNECIMENTO E INSTALACAO</v>
          </cell>
          <cell r="C1051" t="str">
            <v>UN</v>
          </cell>
          <cell r="D1051">
            <v>17.13</v>
          </cell>
        </row>
        <row r="1052">
          <cell r="A1052" t="str">
            <v>73861/013</v>
          </cell>
          <cell r="B1052" t="str">
            <v>CONDULETE 1/2" EM LIGA DE ALUMÍNIO FUNDIDO TIPO "LL" - FORNECIMENTO EINSTALACAO</v>
          </cell>
          <cell r="C1052" t="str">
            <v>UN</v>
          </cell>
          <cell r="D1052">
            <v>10.29</v>
          </cell>
        </row>
        <row r="1053">
          <cell r="A1053" t="str">
            <v>73861/014</v>
          </cell>
          <cell r="B1053" t="str">
            <v>CONDULETE 3/4" EM LIGA DE ALUMÍNIO FUNDIDO TIPO "LL" - FORNECIMENTO EINSTALACAO</v>
          </cell>
          <cell r="C1053" t="str">
            <v>UN</v>
          </cell>
          <cell r="D1053">
            <v>11.64</v>
          </cell>
        </row>
        <row r="1054">
          <cell r="A1054" t="str">
            <v>73861/015</v>
          </cell>
          <cell r="B1054" t="str">
            <v>CONDULETE 1" EM LIGA DE ALUMÍNIO FUNDIDO TIPO "LL" - FORNECIMENTO E INSTALACAO</v>
          </cell>
          <cell r="C1054" t="str">
            <v>UN</v>
          </cell>
          <cell r="D1054">
            <v>17.13</v>
          </cell>
        </row>
        <row r="1055">
          <cell r="A1055" t="str">
            <v>73861/016</v>
          </cell>
          <cell r="B1055" t="str">
            <v>CONDULETE 1/2" EM LIGA DE ALUMÍNIO FUNDIDO TIPO "X" - FORNECIMENTO E INSTALACAO</v>
          </cell>
          <cell r="C1055" t="str">
            <v>UN</v>
          </cell>
          <cell r="D1055">
            <v>12.54</v>
          </cell>
        </row>
        <row r="1056">
          <cell r="A1056" t="str">
            <v>73861/017</v>
          </cell>
          <cell r="B1056" t="str">
            <v>CONDULETE 3/4" EM LIGA DE ALUMÍNIO FUNDIDO TIPO "X" - FORNECIMENTO E INSTALACAO</v>
          </cell>
          <cell r="C1056" t="str">
            <v>UN</v>
          </cell>
          <cell r="D1056">
            <v>14.21</v>
          </cell>
        </row>
        <row r="1057">
          <cell r="A1057" t="str">
            <v>73861/018</v>
          </cell>
          <cell r="B1057" t="str">
            <v>CONDULETE 1" EM LIGA DE ALUMÍNIO FUNDIDO TIPO "X" - FORNECIMENTO E INSTALACAO</v>
          </cell>
          <cell r="C1057" t="str">
            <v>UN</v>
          </cell>
          <cell r="D1057">
            <v>22.82</v>
          </cell>
        </row>
        <row r="1058">
          <cell r="A1058" t="str">
            <v>73861/019</v>
          </cell>
          <cell r="B1058" t="str">
            <v>CONDULETE 1/2" EM LIGA DE ALUMÍNIO FUNDIDO TIPO "T" - FORNECIMENTO E INSTALACAO</v>
          </cell>
          <cell r="C1058" t="str">
            <v>UN</v>
          </cell>
          <cell r="D1058">
            <v>11.98</v>
          </cell>
        </row>
        <row r="1059">
          <cell r="A1059" t="str">
            <v>73861/020</v>
          </cell>
          <cell r="B1059" t="str">
            <v>CONDULETE 3/4" EM LIGA DE ALUMÍNIO FUNDIDO TIPO "T" - FORNECIMENTO E INSTALACAO</v>
          </cell>
          <cell r="C1059" t="str">
            <v>UN</v>
          </cell>
          <cell r="D1059">
            <v>12.95</v>
          </cell>
        </row>
        <row r="1060">
          <cell r="A1060" t="str">
            <v>73861/021</v>
          </cell>
          <cell r="B1060" t="str">
            <v>CONDULETE 1" EM LIGA DE ALUMÍNIO FUNDIDO TIPO "T" - FORNECIMENTO E INSTALACAO</v>
          </cell>
          <cell r="C1060" t="str">
            <v>UN</v>
          </cell>
          <cell r="D1060">
            <v>20.41</v>
          </cell>
        </row>
        <row r="1061">
          <cell r="A1061">
            <v>74043</v>
          </cell>
          <cell r="B1061" t="str">
            <v>CONDULETE PVC 3/4”</v>
          </cell>
          <cell r="C1061">
            <v>0</v>
          </cell>
          <cell r="D1061">
            <v>0</v>
          </cell>
        </row>
        <row r="1062">
          <cell r="A1062" t="str">
            <v>74043/001</v>
          </cell>
          <cell r="B1062" t="str">
            <v>CONDULETE PVC TIPO B 3/4” SEM TAMPA, FORNECIMENTO E INSTALACAO</v>
          </cell>
          <cell r="C1062" t="str">
            <v>UN</v>
          </cell>
          <cell r="D1062">
            <v>13.89</v>
          </cell>
        </row>
        <row r="1063">
          <cell r="A1063" t="str">
            <v>74043/002</v>
          </cell>
          <cell r="B1063" t="str">
            <v>CONDULETE PVC TIPO LL 3/4 ” SEM TAMPA, FORNECIMENTO E INSTALACAO</v>
          </cell>
          <cell r="C1063" t="str">
            <v>UN</v>
          </cell>
          <cell r="D1063">
            <v>11.07</v>
          </cell>
        </row>
        <row r="1064">
          <cell r="A1064" t="str">
            <v>74043/003</v>
          </cell>
          <cell r="B1064" t="str">
            <v>CONDULETE PVC TIPO ”TB” 3/4” SEM TAMPA, FORNECIMENTO E INSTALACAO</v>
          </cell>
          <cell r="C1064" t="str">
            <v>UN</v>
          </cell>
          <cell r="D1064">
            <v>19.64</v>
          </cell>
        </row>
        <row r="1065">
          <cell r="A1065" t="str">
            <v>74043/004</v>
          </cell>
          <cell r="B1065" t="str">
            <v>CAIXA DE LIGACAO EM ALUMINIO SILICIO, TIPO CONDULETE FORMATO "C" 3/4" , FORNECIMENTO E INSTALACAO</v>
          </cell>
          <cell r="C1065" t="str">
            <v>UN</v>
          </cell>
          <cell r="D1065">
            <v>11.59</v>
          </cell>
        </row>
        <row r="1066">
          <cell r="A1066">
            <v>74248</v>
          </cell>
          <cell r="B1066" t="str">
            <v>CAIXA DE PASSAGEM EM ALVENARIA COM TAMPA DE CONCR</v>
          </cell>
          <cell r="C1066">
            <v>0</v>
          </cell>
          <cell r="D1066">
            <v>0</v>
          </cell>
        </row>
        <row r="1067">
          <cell r="A1067" t="str">
            <v>74248/001</v>
          </cell>
          <cell r="B1067" t="str">
            <v>CAIXA DE PASSAGEM EM ALVENARIA COM TAMPA CONCRETO 40X40X40 CM</v>
          </cell>
          <cell r="C1067" t="str">
            <v>UN</v>
          </cell>
          <cell r="D1067">
            <v>54.83</v>
          </cell>
        </row>
        <row r="1068">
          <cell r="A1068">
            <v>169</v>
          </cell>
          <cell r="B1068" t="str">
            <v>QUADROS/DISJUNTORES</v>
          </cell>
          <cell r="C1068">
            <v>0</v>
          </cell>
          <cell r="D1068">
            <v>0</v>
          </cell>
        </row>
        <row r="1069">
          <cell r="A1069">
            <v>68066</v>
          </cell>
          <cell r="B1069" t="str">
            <v>CAIXA DE PROTECAO PARA MEDIDOR MONOFASICO, FORNECIMENTO E INSTALACAO</v>
          </cell>
          <cell r="C1069" t="str">
            <v>UN</v>
          </cell>
          <cell r="D1069">
            <v>88.19</v>
          </cell>
        </row>
        <row r="1070">
          <cell r="A1070">
            <v>72319</v>
          </cell>
          <cell r="B1070" t="str">
            <v>DISJUNTOR BAIXA TENSAO TRIPOLAR A SECO 800A/600V, INCLUSIVE ELETROTÉCNICO</v>
          </cell>
          <cell r="C1070" t="str">
            <v>UN</v>
          </cell>
          <cell r="D1070">
            <v>4008.11</v>
          </cell>
        </row>
        <row r="1071">
          <cell r="A1071">
            <v>72341</v>
          </cell>
          <cell r="B1071" t="str">
            <v>CONTATOR TRIPOLAR I NOMINAL 12A - FORNECIMENTO E INSTALACAO INCLUSIVEELETROTÉCNICO</v>
          </cell>
          <cell r="C1071" t="str">
            <v>UN</v>
          </cell>
          <cell r="D1071">
            <v>150.84</v>
          </cell>
        </row>
        <row r="1072">
          <cell r="A1072">
            <v>72343</v>
          </cell>
          <cell r="B1072" t="str">
            <v>CONTATOR TRIPOLAR I NOMINAL 22A - FORNECIMENTO E INSTALACAO INCLUSIVEELETROTÉCNICO</v>
          </cell>
          <cell r="C1072" t="str">
            <v>UN</v>
          </cell>
          <cell r="D1072">
            <v>190.61</v>
          </cell>
        </row>
        <row r="1073">
          <cell r="A1073">
            <v>72344</v>
          </cell>
          <cell r="B1073" t="str">
            <v>CONTATOR TRIPOLAR I NOMINAL 36A - FORNECIMENTO E INSTALACAO INCLUSIVEELETROTÉCNICO</v>
          </cell>
          <cell r="C1073" t="str">
            <v>UN</v>
          </cell>
          <cell r="D1073">
            <v>364.98</v>
          </cell>
        </row>
        <row r="1074">
          <cell r="A1074">
            <v>72345</v>
          </cell>
          <cell r="B1074" t="str">
            <v>CONTATOR TRIPOLAR I NOMIMAL 94A - FORNECIMENTO E INSTALACAO INCLUSIVEELETROTÉCNICO</v>
          </cell>
          <cell r="C1074" t="str">
            <v>UN</v>
          </cell>
          <cell r="D1074">
            <v>1005.05</v>
          </cell>
        </row>
        <row r="1075">
          <cell r="A1075">
            <v>73918</v>
          </cell>
          <cell r="B1075" t="str">
            <v>CAIXA PASSAGEM P/TELEFONE</v>
          </cell>
          <cell r="C1075">
            <v>0</v>
          </cell>
          <cell r="D1075">
            <v>0</v>
          </cell>
        </row>
        <row r="1076">
          <cell r="A1076" t="str">
            <v>73918/001</v>
          </cell>
          <cell r="B1076" t="str">
            <v>CAIXA DE PASSAGEM PARA TELEFONE 10X10X5CM, FORNECIMENTO E INSTALACAO</v>
          </cell>
          <cell r="C1076" t="str">
            <v>UN</v>
          </cell>
          <cell r="D1076">
            <v>32.020000000000003</v>
          </cell>
        </row>
        <row r="1077">
          <cell r="A1077" t="str">
            <v>73918/002</v>
          </cell>
          <cell r="B1077" t="str">
            <v>CAIXA DE PASSAGEM PARA TELEFONE 80X80X15CM, FORNECIMENTO E INSTALACAO</v>
          </cell>
          <cell r="C1077" t="str">
            <v>UN</v>
          </cell>
          <cell r="D1077">
            <v>310.86</v>
          </cell>
        </row>
        <row r="1078">
          <cell r="A1078" t="str">
            <v>73918/003</v>
          </cell>
          <cell r="B1078" t="str">
            <v>CAIXA DE PASSAGEM PARA TELEFONE 150X150X15CM, FORNECIMENTO E INSTALACAO</v>
          </cell>
          <cell r="C1078" t="str">
            <v>UN</v>
          </cell>
          <cell r="D1078">
            <v>1130.81</v>
          </cell>
        </row>
        <row r="1079">
          <cell r="A1079">
            <v>74052</v>
          </cell>
          <cell r="B1079" t="str">
            <v>P/DISTRIBUICAO 4 CIRCUITOS INCLUSIVE ACESSORIOS</v>
          </cell>
          <cell r="C1079">
            <v>0</v>
          </cell>
          <cell r="D1079">
            <v>0</v>
          </cell>
        </row>
        <row r="1080">
          <cell r="A1080" t="str">
            <v>74052/001</v>
          </cell>
          <cell r="B1080" t="str">
            <v>QUADRO DE DISTRIBUICAO PARA TELEFONE N.4, 60X60X12CM EM CHAPA METALICA, SEM ACESSORIOS, PADRAO TELEBRAS, FORNECIMENTO E INSTALACAO</v>
          </cell>
          <cell r="C1080" t="str">
            <v>UN</v>
          </cell>
          <cell r="D1080">
            <v>197.81</v>
          </cell>
        </row>
        <row r="1081">
          <cell r="A1081" t="str">
            <v>74052/002</v>
          </cell>
          <cell r="B1081" t="str">
            <v>QUADRO DE DISTRIBUICAO PARA TELEFONE N.3, 40X40X12CM EM CHAPA METALICA, SEM ACESSORIOS, PADRAO TELEBRAS, FORNECIMENTO E INSTALACAO</v>
          </cell>
          <cell r="C1081" t="str">
            <v>UN</v>
          </cell>
          <cell r="D1081">
            <v>134.44999999999999</v>
          </cell>
        </row>
        <row r="1082">
          <cell r="A1082" t="str">
            <v>74052/003</v>
          </cell>
          <cell r="B1082" t="str">
            <v>QUADRO DE DISTRIBUICAO PARA TELEFONE N.2, 20X20X12CM EM CHAPA METALICA, SEM ACESSORIOS, PADRAO TELEBRAS, FORNECIMENTO E INSTALACAO</v>
          </cell>
          <cell r="C1082" t="str">
            <v>UN</v>
          </cell>
          <cell r="D1082">
            <v>81.64</v>
          </cell>
        </row>
        <row r="1083">
          <cell r="A1083" t="str">
            <v>74052/004</v>
          </cell>
          <cell r="B1083" t="str">
            <v>QUADRO DE DISTRIBUICAO DE ENERGIA SEM PORTA, 4 CIRCUITOS, INCLUSIVE ACESSORIOS</v>
          </cell>
          <cell r="C1083" t="str">
            <v>UN</v>
          </cell>
          <cell r="D1083">
            <v>93.56</v>
          </cell>
        </row>
        <row r="1084">
          <cell r="A1084" t="str">
            <v>74052/005</v>
          </cell>
          <cell r="B1084" t="str">
            <v>QUADRO DE MEDICAO GERAL EM CHAPA METALICA PARA EDIFICIOS COM 16 APTOS,INCLUSIVE DISJUNTORES E ATERRAMENTO</v>
          </cell>
          <cell r="C1084" t="str">
            <v>UN</v>
          </cell>
          <cell r="D1084">
            <v>893.77</v>
          </cell>
        </row>
        <row r="1085">
          <cell r="A1085">
            <v>74130</v>
          </cell>
          <cell r="B1085" t="str">
            <v>DISJUNTORES</v>
          </cell>
          <cell r="C1085">
            <v>0</v>
          </cell>
          <cell r="D1085">
            <v>0</v>
          </cell>
        </row>
        <row r="1086">
          <cell r="A1086" t="str">
            <v>74130/001</v>
          </cell>
          <cell r="B1086" t="str">
            <v>DISJUNTOR TERMOMAGNETICO MONOPOLAR PADRAO NEMA (AMERICANO) 10 A 30A 240V, FORNECIMENTO E INSTALACAO</v>
          </cell>
          <cell r="C1086" t="str">
            <v>UN</v>
          </cell>
          <cell r="D1086">
            <v>7.97</v>
          </cell>
        </row>
        <row r="1087">
          <cell r="A1087" t="str">
            <v>74130/002</v>
          </cell>
          <cell r="B1087" t="str">
            <v>DISJUNTOR TERMOMAGNETICO MONOPOLAR PADRAO NEMA (AMERICANO) 35 A 50A 240V, FORNECIMENTO E INSTALACAO</v>
          </cell>
          <cell r="C1087" t="str">
            <v>UN</v>
          </cell>
          <cell r="D1087">
            <v>11.68</v>
          </cell>
        </row>
        <row r="1088">
          <cell r="A1088" t="str">
            <v>74130/003</v>
          </cell>
          <cell r="B1088" t="str">
            <v>DISJUNTOR TERMOMAGNETICO BIPOLAR PADRAO NEMA (AMERICANO) 10 A 50A 240V, FORNECIMENTO E INSTALACAO</v>
          </cell>
          <cell r="C1088" t="str">
            <v>UN</v>
          </cell>
          <cell r="D1088">
            <v>45.15</v>
          </cell>
        </row>
        <row r="1089">
          <cell r="A1089" t="str">
            <v>74130/004</v>
          </cell>
          <cell r="B1089" t="str">
            <v>DISJUNTOR TERMOMAGNETICO TRIPOLAR PADRAO NEMA (AMERICANO) 10 A 50A 240V, FORNECIMENTO E INSTALACAO</v>
          </cell>
          <cell r="C1089" t="str">
            <v>UN</v>
          </cell>
          <cell r="D1089">
            <v>54.29</v>
          </cell>
        </row>
        <row r="1090">
          <cell r="A1090" t="str">
            <v>74130/005</v>
          </cell>
          <cell r="B1090" t="str">
            <v>DISJUNTOR TERMOMAGNETICO TRIPOLAR PADRAO NEMA (AMERICANO) 60 A 100A 240V, FORNECIMENTO E INSTALACAO</v>
          </cell>
          <cell r="C1090" t="str">
            <v>UN</v>
          </cell>
          <cell r="D1090">
            <v>76.3</v>
          </cell>
        </row>
        <row r="1091">
          <cell r="A1091" t="str">
            <v>74130/006</v>
          </cell>
          <cell r="B1091" t="str">
            <v>DISJUNTOR TERMOMAGNETICO TRIPOLAR PADRAO NEMA (AMERICANO) 125 A 150A 240V, FORNECIMENTO E INSTALACAO</v>
          </cell>
          <cell r="C1091" t="str">
            <v>UN</v>
          </cell>
          <cell r="D1091">
            <v>194.87</v>
          </cell>
        </row>
        <row r="1092">
          <cell r="A1092" t="str">
            <v>74130/007</v>
          </cell>
          <cell r="B1092" t="str">
            <v>DISJUNTOR TERMOMAGNETICO TRIPOLAR EM CAIXA MOLDADA 250A 600V, FORNECIMENTO E INSTALACAO</v>
          </cell>
          <cell r="C1092" t="str">
            <v>UN</v>
          </cell>
          <cell r="D1092">
            <v>821.86</v>
          </cell>
        </row>
        <row r="1093">
          <cell r="A1093" t="str">
            <v>74130/008</v>
          </cell>
          <cell r="B1093" t="str">
            <v>DISJUNTOR TERMOMAGNETICO TRIPOLAR EM CAIXA MOLDADA 300 A 400A 600V, FORNECIMENTO E INSTALACAO</v>
          </cell>
          <cell r="C1093" t="str">
            <v>UN</v>
          </cell>
          <cell r="D1093">
            <v>1052.8399999999999</v>
          </cell>
        </row>
        <row r="1094">
          <cell r="A1094" t="str">
            <v>74130/009</v>
          </cell>
          <cell r="B1094" t="str">
            <v>DISJUNTOR TERMOMAGNETICO TRIPOLAR EM CAIXA MOLDADA 500 A 600A 600V, FORNECIMENTO E INSTALACAO</v>
          </cell>
          <cell r="C1094" t="str">
            <v>UN</v>
          </cell>
          <cell r="D1094">
            <v>2370.89</v>
          </cell>
        </row>
        <row r="1095">
          <cell r="A1095" t="str">
            <v>74130/010</v>
          </cell>
          <cell r="B1095" t="str">
            <v>DISJUNTOR TERMOMAGNETICO TRIPOLAR EM CAIXA MOLDADA 175 A 225A 240V, FORNECIMENTO E INSTALACAO</v>
          </cell>
          <cell r="C1095" t="str">
            <v>UN</v>
          </cell>
          <cell r="D1095">
            <v>630.71</v>
          </cell>
        </row>
        <row r="1096">
          <cell r="A1096">
            <v>74131</v>
          </cell>
          <cell r="B1096" t="str">
            <v>QUADROS DE DISTRIBUICAO.</v>
          </cell>
          <cell r="C1096">
            <v>0</v>
          </cell>
          <cell r="D1096">
            <v>0</v>
          </cell>
        </row>
        <row r="1097">
          <cell r="A1097" t="str">
            <v>74131/001</v>
          </cell>
          <cell r="B1097" t="str">
            <v>QUADRO DE DISTRIBUICAO DE ENERGIA EM CHAPA METALICA, PARA 3 DISJUNTORES TERMOMAGNETICOS MONOPOLARES, SEM DISPOSITIVO PARA CHAVE GERAL, COM PORTA, SEM BARRAMENTOS FASES E COM BARRAMENTO NEUTRO, FORNECIMENTO E INSTALACAO</v>
          </cell>
          <cell r="C1097" t="str">
            <v>UN</v>
          </cell>
          <cell r="D1097">
            <v>48.28</v>
          </cell>
        </row>
        <row r="1098">
          <cell r="A1098" t="str">
            <v>74131/002</v>
          </cell>
          <cell r="B1098" t="str">
            <v>QUADRO DE DISTRIBUICAO DE ENERGIA EM CHAPA METALICA, DE EMBUTIR, SEM PORTA, PARA 6 DISJUNTORES TERMOMAGNETICOS MONOPOLARES, SEM DISPOSITIVOPARA CHAVE GERAL, SEM BARRAMENTOS FASES E COM BARRAMENTO NEUTRO, FORNECIMENTO E INSTALACAO</v>
          </cell>
          <cell r="C1098" t="str">
            <v>UN</v>
          </cell>
          <cell r="D1098">
            <v>56.51</v>
          </cell>
        </row>
        <row r="1099">
          <cell r="A1099" t="str">
            <v>74131/003</v>
          </cell>
          <cell r="B1099" t="str">
            <v>QUADRO DE DISTRIBUICAO DE ENERGIA EM CHAPA METALICA, DE EMBUTIR, SEM PORTA, PARA 12 DISJUNTORES TERMOMAGNETICOS MONOPOLARES, SEM DISPOSITIVOPARA CHAVE GERAL, SEM BARRAMENTOS FASES E COM BARRAMENTO NEUTRO, FORNECIMENTO E INSTALACAO</v>
          </cell>
          <cell r="C1099" t="str">
            <v>UN</v>
          </cell>
          <cell r="D1099">
            <v>85.22</v>
          </cell>
        </row>
        <row r="1100">
          <cell r="A1100" t="str">
            <v>74131/004</v>
          </cell>
          <cell r="B1100" t="str">
            <v>QUADRO DE DISTRIBUICAO DE ENERGIA EM CHAPA METALICA, DE SOBREPOR, COMPORTA, PARA 18 DISJUNTORES TERMOMAGNETICOS MONOPOLARES, SEM DISPOSITIVO PARA CHAVE GERAL, COM BARRAMENTO TRIFASICO E NEUTRO, FORNECIMENTO EINSTALACAO</v>
          </cell>
          <cell r="C1100" t="str">
            <v>UN</v>
          </cell>
          <cell r="D1100">
            <v>303.62</v>
          </cell>
        </row>
        <row r="1101">
          <cell r="A1101" t="str">
            <v>74131/005</v>
          </cell>
          <cell r="B1101" t="str">
            <v>QUADRO DE DISTRIBUICAO DE ENERGIA EM CHAPA METALICA, DE SOBREPOR, COMPORTA, PARA 24 DISJUNTORES TERMOMAGNETICOS MONOPOLARES, SEM DISPOSITIVO PARA CHAVE GERAL, COM BARRAMENTO TRIFASICO E NEUTRO, FORNECIMENTO EINSTALACAO</v>
          </cell>
          <cell r="C1101" t="str">
            <v>UN</v>
          </cell>
          <cell r="D1101">
            <v>355.84</v>
          </cell>
        </row>
        <row r="1102">
          <cell r="A1102" t="str">
            <v>74131/006</v>
          </cell>
          <cell r="B1102" t="str">
            <v>QUADRO DE DISTRIBUICAO DE ENERGIA EM CHAPA METALICA, DE EMBUTIR, COM PORTA, PARA 32 DISJUNTORES TERMOMAGNETICOS MONOPOLARES, SEM DISPOSITIVOPARA CHAVE GERAL, COM BARRAMENTO TRIFASICO E NEUTRO, FORNECIMENTO E INSTALACAO</v>
          </cell>
          <cell r="C1102" t="str">
            <v>UN</v>
          </cell>
          <cell r="D1102">
            <v>512.45000000000005</v>
          </cell>
        </row>
        <row r="1103">
          <cell r="A1103" t="str">
            <v>74131/007</v>
          </cell>
          <cell r="B1103" t="str">
            <v>QUADRO DE DISTRIBUICAO DE ENERGIA EM CHAPA METALICA, DE EMBUTIR, COM PORTA, PARA 40 DISJUNTORES TERMOMAGNETICOS MONOPOLARES, COM DISPOSITIVOPARA CHAVE GERAL, COM BARRAMENTO TRIFASICO E NEUTRO, FORNECIMENTO E INSTALACAO</v>
          </cell>
          <cell r="C1103" t="str">
            <v>UN</v>
          </cell>
          <cell r="D1103">
            <v>582.82000000000005</v>
          </cell>
        </row>
        <row r="1104">
          <cell r="A1104" t="str">
            <v>74131/008</v>
          </cell>
          <cell r="B1104" t="str">
            <v>QUADRO DE DISTRIBUICAO DE ENERGIA EM CHAPA METALICA, DE EMBUTIR, COM PORTA, PARA 50 DISJUNTORES TERMOMAGNETICOS MONOPOLARES, SEM DISPOSITIVOPARA CHAVE GERAL, COM BARRAMENTO TRIFASICO E NEUTRO, FORNECIMENTO E INSTALACAO</v>
          </cell>
          <cell r="C1104" t="str">
            <v>UN</v>
          </cell>
          <cell r="D1104">
            <v>784.03</v>
          </cell>
        </row>
        <row r="1105">
          <cell r="A1105">
            <v>74247</v>
          </cell>
          <cell r="B1105" t="str">
            <v>INSTALACAO DE QUADRO DE DISTRIBUICAO DE EMBUTIR(QUADRA DESCOBERTA DO MET)</v>
          </cell>
          <cell r="C1105">
            <v>0</v>
          </cell>
          <cell r="D1105">
            <v>0</v>
          </cell>
        </row>
        <row r="1106">
          <cell r="A1106" t="str">
            <v>74247/001</v>
          </cell>
          <cell r="B1106" t="str">
            <v>QUADRO DE DISTRIBUICAO DE ENERGIA EM CHAPA METALICA, DE EMBUTIR, PARA12 DISJUNTORES TERMOMAGNETICOS MONOPOLARES, COM BARRAMENTO TRIFASICO,FORNECIMENTO E INSTALACAO</v>
          </cell>
          <cell r="C1106" t="str">
            <v>UN</v>
          </cell>
          <cell r="D1106">
            <v>175.31</v>
          </cell>
        </row>
        <row r="1107">
          <cell r="A1107">
            <v>76449</v>
          </cell>
          <cell r="B1107" t="str">
            <v>CAIXA PASSAGEM P/TELEFONE</v>
          </cell>
          <cell r="C1107">
            <v>0</v>
          </cell>
          <cell r="D1107">
            <v>0</v>
          </cell>
        </row>
        <row r="1108">
          <cell r="A1108" t="str">
            <v>76449/001</v>
          </cell>
          <cell r="B1108" t="str">
            <v>CAIXA DE PASSAGEM PARA TELEFONE 20X20X12CM, FORNECIMENTO E INSTALACAO</v>
          </cell>
          <cell r="C1108" t="str">
            <v>UN</v>
          </cell>
          <cell r="D1108">
            <v>75.739999999999995</v>
          </cell>
        </row>
        <row r="1109">
          <cell r="A1109" t="str">
            <v>76449/002</v>
          </cell>
          <cell r="B1109" t="str">
            <v>CAIXA DE PASSAGEM PARA TELEFONE 40X40X12CM, FORNECIMENTO E INSTALACAO</v>
          </cell>
          <cell r="C1109" t="str">
            <v>UN</v>
          </cell>
          <cell r="D1109">
            <v>126.15</v>
          </cell>
        </row>
        <row r="1110">
          <cell r="A1110" t="str">
            <v>76449/003</v>
          </cell>
          <cell r="B1110" t="str">
            <v>CAIXA DE PASSAGEM PARA TELEFONE 60X 60X12CM, FORNECIMENTO E INSTALACAO</v>
          </cell>
          <cell r="C1110" t="str">
            <v>UN</v>
          </cell>
          <cell r="D1110">
            <v>192.82</v>
          </cell>
        </row>
        <row r="1111">
          <cell r="A1111">
            <v>170</v>
          </cell>
          <cell r="B1111" t="str">
            <v>INTERRUPTOR/TOMADA</v>
          </cell>
          <cell r="C1111">
            <v>0</v>
          </cell>
          <cell r="D1111">
            <v>0</v>
          </cell>
        </row>
        <row r="1112">
          <cell r="A1112">
            <v>72331</v>
          </cell>
          <cell r="B1112" t="str">
            <v>INTERRUPTOR SIMPLES - 1 TECLA - FORNECIMENTO E INSTALACAO</v>
          </cell>
          <cell r="C1112" t="str">
            <v>UN</v>
          </cell>
          <cell r="D1112">
            <v>6.21</v>
          </cell>
        </row>
        <row r="1113">
          <cell r="A1113">
            <v>72332</v>
          </cell>
          <cell r="B1113" t="str">
            <v>INTERRUPTOR SIMPLES - 2 TECLAS - FORNECIMENTO E INSTALACAO</v>
          </cell>
          <cell r="C1113" t="str">
            <v>UN</v>
          </cell>
          <cell r="D1113">
            <v>8.34</v>
          </cell>
        </row>
        <row r="1114">
          <cell r="A1114">
            <v>72333</v>
          </cell>
          <cell r="B1114" t="str">
            <v>INTERRUPTOR SIMPLES BIPOLAR - 1 TECLA - FORNECIMENTO E INSTALACAO</v>
          </cell>
          <cell r="C1114" t="str">
            <v>UN</v>
          </cell>
          <cell r="D1114">
            <v>20.12</v>
          </cell>
        </row>
        <row r="1115">
          <cell r="A1115">
            <v>72334</v>
          </cell>
          <cell r="B1115" t="str">
            <v>INTERRUPTOR PARALELO - 1 TECLA - FORNECIMENTO E INSTALACAO</v>
          </cell>
          <cell r="C1115" t="str">
            <v>UN</v>
          </cell>
          <cell r="D1115">
            <v>7.5</v>
          </cell>
        </row>
        <row r="1116">
          <cell r="A1116">
            <v>72335</v>
          </cell>
          <cell r="B1116" t="str">
            <v>ESPELHO PLÁSTICO - 4"X2" - FORNECIMENTO E INSTALACAO</v>
          </cell>
          <cell r="C1116" t="str">
            <v>UN</v>
          </cell>
          <cell r="D1116">
            <v>2.04</v>
          </cell>
        </row>
        <row r="1117">
          <cell r="A1117">
            <v>72336</v>
          </cell>
          <cell r="B1117" t="str">
            <v>ESPELHO PLÁSTICO - 4"X4" - FORNECIMENTO E INSTALACAO</v>
          </cell>
          <cell r="C1117" t="str">
            <v>UN</v>
          </cell>
          <cell r="D1117">
            <v>3.56</v>
          </cell>
        </row>
        <row r="1118">
          <cell r="A1118">
            <v>72337</v>
          </cell>
          <cell r="B1118" t="str">
            <v>TOMADA PARA TELEFONE DE 4 POLOS PADRAO TELEBRÁS - FORNECIMENTO E INSTALACAO</v>
          </cell>
          <cell r="C1118" t="str">
            <v>UN</v>
          </cell>
          <cell r="D1118">
            <v>11</v>
          </cell>
        </row>
        <row r="1119">
          <cell r="A1119">
            <v>72339</v>
          </cell>
          <cell r="B1119" t="str">
            <v>TOMADA 3P+T 30A - 440V - FORNECIMENTO E INSTALACAO</v>
          </cell>
          <cell r="C1119" t="str">
            <v>UN</v>
          </cell>
          <cell r="D1119">
            <v>20.39</v>
          </cell>
        </row>
        <row r="1120">
          <cell r="A1120">
            <v>171</v>
          </cell>
          <cell r="B1120" t="str">
            <v>LUMINARIA INTERNA/BOCAL/LAMPADAS</v>
          </cell>
          <cell r="C1120">
            <v>0</v>
          </cell>
          <cell r="D1120">
            <v>0</v>
          </cell>
        </row>
        <row r="1121">
          <cell r="A1121">
            <v>72248</v>
          </cell>
          <cell r="B1121" t="str">
            <v>LAMPADA INCANDESCENTE - 40W - FORNECIMENTO E COLOCAÇÃO</v>
          </cell>
          <cell r="C1121" t="str">
            <v>UN</v>
          </cell>
          <cell r="D1121">
            <v>1.68</v>
          </cell>
        </row>
        <row r="1122">
          <cell r="A1122">
            <v>72273</v>
          </cell>
          <cell r="B1122" t="str">
            <v>LÂMPADA INCANDESCENTE - 60W - FORNECIMENTO E COLOCAÇÃO</v>
          </cell>
          <cell r="C1122" t="str">
            <v>UN</v>
          </cell>
          <cell r="D1122">
            <v>1.68</v>
          </cell>
        </row>
        <row r="1123">
          <cell r="A1123">
            <v>72274</v>
          </cell>
          <cell r="B1123" t="str">
            <v>LÂMPADA INCANDESCENTE - 100W - FORNECIMENTO E COLOCAÇÃO</v>
          </cell>
          <cell r="C1123" t="str">
            <v>UN</v>
          </cell>
          <cell r="D1123">
            <v>1.95</v>
          </cell>
        </row>
        <row r="1124">
          <cell r="A1124">
            <v>72275</v>
          </cell>
          <cell r="B1124" t="str">
            <v>LÂMPADA INCANDESCENTE - 150W - FORNECIMENTO E COLOCAÇÃO</v>
          </cell>
          <cell r="C1124" t="str">
            <v>UN</v>
          </cell>
          <cell r="D1124">
            <v>2.48</v>
          </cell>
        </row>
        <row r="1125">
          <cell r="A1125">
            <v>72277</v>
          </cell>
          <cell r="B1125" t="str">
            <v>LÂMPADA INCANDESCENTE - 200W - FORNECIMENTO E COLOCAÇÃO</v>
          </cell>
          <cell r="C1125" t="str">
            <v>UN</v>
          </cell>
          <cell r="D1125">
            <v>2.92</v>
          </cell>
        </row>
        <row r="1126">
          <cell r="A1126">
            <v>72278</v>
          </cell>
          <cell r="B1126" t="str">
            <v>LÂMPADA VAPOR METÁLICO - 400W - FORNECIMENTO E COLOCAÇÃO</v>
          </cell>
          <cell r="C1126" t="str">
            <v>UN</v>
          </cell>
          <cell r="D1126">
            <v>95.84</v>
          </cell>
        </row>
        <row r="1127">
          <cell r="A1127">
            <v>72280</v>
          </cell>
          <cell r="B1127" t="str">
            <v>IGNITOR PARA PARTIDA LÂMPADA VAPOR SÓDIO ALTA PRESSÃO ATÉ 400W</v>
          </cell>
          <cell r="C1127" t="str">
            <v>UN</v>
          </cell>
          <cell r="D1127">
            <v>38.08</v>
          </cell>
        </row>
        <row r="1128">
          <cell r="A1128">
            <v>73738</v>
          </cell>
          <cell r="B1128" t="str">
            <v>REATORES</v>
          </cell>
          <cell r="C1128">
            <v>0</v>
          </cell>
          <cell r="D1128">
            <v>0</v>
          </cell>
        </row>
        <row r="1129">
          <cell r="A1129" t="str">
            <v>73738/001</v>
          </cell>
          <cell r="B1129" t="str">
            <v>STARTER DE 20W OU 40W FORNECIMENTO E COLOCACAO</v>
          </cell>
          <cell r="C1129" t="str">
            <v>UN</v>
          </cell>
          <cell r="D1129">
            <v>1.71</v>
          </cell>
        </row>
        <row r="1130">
          <cell r="A1130">
            <v>73953</v>
          </cell>
          <cell r="B1130" t="str">
            <v>LUMINARIA INTERNA TP CALHA SOBREPOR</v>
          </cell>
          <cell r="C1130">
            <v>0</v>
          </cell>
          <cell r="D1130">
            <v>0</v>
          </cell>
        </row>
        <row r="1131">
          <cell r="A1131" t="str">
            <v>73953/001</v>
          </cell>
          <cell r="B1131" t="str">
            <v>LUMINARIA TIPO CALHA, DE SOBREPOR, COM REATOR DE PARTIDA RAPIDA E LAMPADA FLUORESCENTE 1X20W, COMPLETA, FORNECIMENTO E INSTALACAO</v>
          </cell>
          <cell r="C1131" t="str">
            <v>UN</v>
          </cell>
          <cell r="D1131">
            <v>37.82</v>
          </cell>
        </row>
        <row r="1132">
          <cell r="A1132" t="str">
            <v>73953/002</v>
          </cell>
          <cell r="B1132" t="str">
            <v>LUMINARIA TIPO CALHA, DE SOBREPOR, COM REATOR DE PARTIDA RAPIDA E LAMPADA FLUORESCENTE 2X20W, COMPLETA, FORNECIMENTO E INSTALACAO</v>
          </cell>
          <cell r="C1132" t="str">
            <v>UN</v>
          </cell>
          <cell r="D1132">
            <v>56.46</v>
          </cell>
        </row>
        <row r="1133">
          <cell r="A1133" t="str">
            <v>73953/003</v>
          </cell>
          <cell r="B1133" t="str">
            <v>LUMINARIA TIPO CALHA, DE SOBREPOR, COM REATOR DE PARTIDA RAPIDA E LAMPADA FLUORESCENTE 3X20W, COMPLETA, FORNECIMENTO E INSTALACAO</v>
          </cell>
          <cell r="C1133" t="str">
            <v>UN</v>
          </cell>
          <cell r="D1133">
            <v>84.37</v>
          </cell>
        </row>
        <row r="1134">
          <cell r="A1134" t="str">
            <v>73953/004</v>
          </cell>
          <cell r="B1134" t="str">
            <v>LUMINARIA TIPO CALHA, DE SOBREPOR, COM REATOR DE PARTIDA RAPIDA E LAMPADA FLUORESCENTE 4X20W, COMPLETA, FORNECIMENTO E INSTALACAO</v>
          </cell>
          <cell r="C1134" t="str">
            <v>UN</v>
          </cell>
          <cell r="D1134">
            <v>90.69</v>
          </cell>
        </row>
        <row r="1135">
          <cell r="A1135" t="str">
            <v>73953/005</v>
          </cell>
          <cell r="B1135" t="str">
            <v>LUMINARIA TIPO CALHA, DE SOBREPOR, COM REATOR DE PARTIDA RAPIDA E LAMPADA FLUORESCENTE 1X40W, COMPLETA, FORNECIMENTO E INSTALACAO</v>
          </cell>
          <cell r="C1135" t="str">
            <v>UN</v>
          </cell>
          <cell r="D1135">
            <v>44.04</v>
          </cell>
        </row>
        <row r="1136">
          <cell r="A1136" t="str">
            <v>73953/006</v>
          </cell>
          <cell r="B1136" t="str">
            <v>LUMINARIA TIPO CALHA, DE SOBREPOR, COM REATOR DE PARTIDA RAPIDA E LAMPADA FLUORESCENTE 2X40W, COMPLETA, FORNECIMENTO E INSTALACAO</v>
          </cell>
          <cell r="C1136" t="str">
            <v>UN</v>
          </cell>
          <cell r="D1136">
            <v>61.12</v>
          </cell>
        </row>
        <row r="1137">
          <cell r="A1137" t="str">
            <v>73953/007</v>
          </cell>
          <cell r="B1137" t="str">
            <v>LUMINARIA TIPO CALHA, DE SOBREPOR, COM REATOR DE PARTIDA RAPIDA E LAMPADA FLUORESCENTE 3X40W, COMPLETA, FORNECIMENTO E INSTALACAO</v>
          </cell>
          <cell r="C1137" t="str">
            <v>UN</v>
          </cell>
          <cell r="D1137">
            <v>84.16</v>
          </cell>
        </row>
        <row r="1138">
          <cell r="A1138" t="str">
            <v>73953/008</v>
          </cell>
          <cell r="B1138" t="str">
            <v>LUMINARIA TIPO CALHA, DE SOBREPOR, COM REATOR DE PARTIDA RAPIDA E LAMPADA FLUORESCENTE 4X40W, COMPLETA, FORNECIMENTO E INSTALACAO</v>
          </cell>
          <cell r="C1138" t="str">
            <v>UN</v>
          </cell>
          <cell r="D1138">
            <v>104.83</v>
          </cell>
        </row>
        <row r="1139">
          <cell r="A1139" t="str">
            <v>73953/009</v>
          </cell>
          <cell r="B1139" t="str">
            <v>LUMINARIA SOBREPOR TP CALHA C/REATOR PART CONVENC LAMP 1X20W E STARTERFIX EM LAJE OU FORRO - FORNECIMENTO E COLOCACAO</v>
          </cell>
          <cell r="C1139" t="str">
            <v>UN</v>
          </cell>
          <cell r="D1139">
            <v>34.590000000000003</v>
          </cell>
        </row>
        <row r="1140">
          <cell r="A1140">
            <v>74041</v>
          </cell>
          <cell r="B1140" t="str">
            <v>LUMINARIA GLOBO</v>
          </cell>
          <cell r="C1140">
            <v>0</v>
          </cell>
          <cell r="D1140">
            <v>0</v>
          </cell>
        </row>
        <row r="1141">
          <cell r="A1141" t="str">
            <v>74041/001</v>
          </cell>
          <cell r="B1141" t="str">
            <v>LUMINARIA GLOBO VIDRO LEITOSO/PLAFONIER/BOCAL/LAMPADA 60W</v>
          </cell>
          <cell r="C1141" t="str">
            <v>UN</v>
          </cell>
          <cell r="D1141">
            <v>30.29</v>
          </cell>
        </row>
        <row r="1142">
          <cell r="A1142" t="str">
            <v>74041/002</v>
          </cell>
          <cell r="B1142" t="str">
            <v>LUMINARIA GLOBO VIDRO LEITOSO/PLAFONIER/BOCAL/LAMPADA 100W</v>
          </cell>
          <cell r="C1142" t="str">
            <v>UN</v>
          </cell>
          <cell r="D1142">
            <v>30.55</v>
          </cell>
        </row>
        <row r="1143">
          <cell r="A1143">
            <v>74082</v>
          </cell>
          <cell r="B1143" t="str">
            <v>REFLETOR</v>
          </cell>
          <cell r="C1143">
            <v>0</v>
          </cell>
          <cell r="D1143">
            <v>0</v>
          </cell>
        </row>
        <row r="1144">
          <cell r="A1144" t="str">
            <v>74082/001</v>
          </cell>
          <cell r="B1144" t="str">
            <v>REFLETOR REDONDO EM ALUMINIO COM SUPORTE E ALCA REGULAVEL PARA FIXACAO, COM LAMPADA VAPOR DE MERCURIO 250W</v>
          </cell>
          <cell r="C1144" t="str">
            <v>UN</v>
          </cell>
          <cell r="D1144">
            <v>136.32</v>
          </cell>
        </row>
        <row r="1145">
          <cell r="A1145">
            <v>74094</v>
          </cell>
          <cell r="B1145" t="str">
            <v>LUMINARIA INTERNA</v>
          </cell>
          <cell r="C1145">
            <v>0</v>
          </cell>
          <cell r="D1145">
            <v>0</v>
          </cell>
        </row>
        <row r="1146">
          <cell r="A1146" t="str">
            <v>74094/001</v>
          </cell>
          <cell r="B1146" t="str">
            <v>LUMINARIA TIPO SPOT PARA 1 LAMPADA INCANDESCENTE/FLUORESCENTE COMPACTA</v>
          </cell>
          <cell r="C1146" t="str">
            <v>UN</v>
          </cell>
          <cell r="D1146">
            <v>16.2</v>
          </cell>
        </row>
        <row r="1147">
          <cell r="A1147">
            <v>172</v>
          </cell>
          <cell r="B1147" t="str">
            <v>FORNECIMENTO DE MAT/MO P/ELETRIFICACAO E ILUMINACAO PUBLICA</v>
          </cell>
          <cell r="C1147">
            <v>0</v>
          </cell>
          <cell r="D1147">
            <v>0</v>
          </cell>
        </row>
        <row r="1148">
          <cell r="A1148">
            <v>73767</v>
          </cell>
          <cell r="B1148" t="str">
            <v>FORNEC/COLOC DE CONECTORES/LACO DE ROLDANA E ALCA P/ILUM PUBLICA</v>
          </cell>
          <cell r="C1148">
            <v>0</v>
          </cell>
          <cell r="D1148">
            <v>0</v>
          </cell>
        </row>
        <row r="1149">
          <cell r="A1149" t="str">
            <v>73767/001</v>
          </cell>
          <cell r="B1149" t="str">
            <v>GRAMPO PARALELO EM ALUMINIO FUNDIDO OU ESTRUDADO DE 2 PARAFUSOS, PARACABO DE 6 A 50 MM2, PASTA ANTIOXIDANTE. FORNEC E INSTALAÇÃO.</v>
          </cell>
          <cell r="C1149" t="str">
            <v>UN</v>
          </cell>
          <cell r="D1149">
            <v>5.33</v>
          </cell>
        </row>
        <row r="1150">
          <cell r="A1150" t="str">
            <v>73767/002</v>
          </cell>
          <cell r="B1150" t="str">
            <v>ALCA PRE-FORMADA DISTRIBUIÇÃO EM ACO RECOBERTO COM ALUMINIO PARA CABO25MM2, ENCAPADO. FORNECIMENTO E INSTALAÇÃO.</v>
          </cell>
          <cell r="C1150" t="str">
            <v>UN</v>
          </cell>
          <cell r="D1150">
            <v>6.46</v>
          </cell>
        </row>
        <row r="1151">
          <cell r="A1151" t="str">
            <v>73767/003</v>
          </cell>
          <cell r="B1151" t="str">
            <v>LACO DE ROLDANA PRE-FORMADO ACO RECOBERTO DE ALUMINIO PARA CABO DE ALUMINIO NU BITOLA 25MM2 - FORNECIMENTO E COLOCACAO</v>
          </cell>
          <cell r="C1151" t="str">
            <v>UN</v>
          </cell>
          <cell r="D1151">
            <v>4.25</v>
          </cell>
        </row>
        <row r="1152">
          <cell r="A1152" t="str">
            <v>73767/004</v>
          </cell>
          <cell r="B1152" t="str">
            <v>ALCA PRE-FORMADA DISTRIBUICAO EM ACO RECOBERTO COM ALUMINIO NU PARA CABO 25MM2, ENCAPADO. FORNECIMENTO E INSTALACAO.</v>
          </cell>
          <cell r="C1152" t="str">
            <v>UN</v>
          </cell>
          <cell r="D1152">
            <v>3.06</v>
          </cell>
        </row>
        <row r="1153">
          <cell r="A1153" t="str">
            <v>73767/005</v>
          </cell>
          <cell r="B1153" t="str">
            <v>ALCA PRE-FORMADA SERV DE ACO RECOB C/ALUM NU ENCAPADO 25MM2 (BITOLA)CONF PROJ A4-148-CP RIOLUZ FORNECIMENTO E COLOCACAO</v>
          </cell>
          <cell r="C1153" t="str">
            <v>UN</v>
          </cell>
          <cell r="D1153">
            <v>4.1500000000000004</v>
          </cell>
        </row>
        <row r="1154">
          <cell r="A1154" t="str">
            <v>73767/006</v>
          </cell>
          <cell r="B1154" t="str">
            <v>CONECTOR DE PARAFUSO FENDIDO EM LIGA DE COBRE COM SEPARADOR DE CABOS PARA CABO 50 MM2 - FORNECIMENTO E INSTALACAO</v>
          </cell>
          <cell r="C1154" t="str">
            <v>UN</v>
          </cell>
          <cell r="D1154">
            <v>8.48</v>
          </cell>
        </row>
        <row r="1155">
          <cell r="A1155">
            <v>73853</v>
          </cell>
          <cell r="B1155" t="str">
            <v>INSTALACAO DE REDE DE BAIXA TENSAO</v>
          </cell>
          <cell r="C1155">
            <v>0</v>
          </cell>
          <cell r="D1155">
            <v>0</v>
          </cell>
        </row>
        <row r="1156">
          <cell r="A1156" t="str">
            <v>73853/001</v>
          </cell>
          <cell r="B1156" t="str">
            <v>INSTALACAO DE REDE AEREA, BAIXA TENSAO COM UM CONDUTOR - COBRE. MAO DEOBRA.</v>
          </cell>
          <cell r="C1156" t="str">
            <v>UN</v>
          </cell>
          <cell r="D1156">
            <v>13.04</v>
          </cell>
        </row>
        <row r="1157">
          <cell r="A1157" t="str">
            <v>73853/002</v>
          </cell>
          <cell r="B1157" t="str">
            <v>INSTALACAO DE REDE AEREA, BAIXA TENSAO COM DOIS CONDUTORES - COBRE. MAO DE OBRA.</v>
          </cell>
          <cell r="C1157" t="str">
            <v>UN</v>
          </cell>
          <cell r="D1157">
            <v>26.08</v>
          </cell>
        </row>
        <row r="1158">
          <cell r="A1158" t="str">
            <v>73853/003</v>
          </cell>
          <cell r="B1158" t="str">
            <v>INSTALACAO DE REDE AEREA, BAIXA TENSAO COM TRES CONDUTORES - COBRE. MAO DE OBRA.</v>
          </cell>
          <cell r="C1158" t="str">
            <v>UN</v>
          </cell>
          <cell r="D1158">
            <v>39.11</v>
          </cell>
        </row>
        <row r="1159">
          <cell r="A1159" t="str">
            <v>73853/004</v>
          </cell>
          <cell r="B1159" t="str">
            <v>INSTALACAO DE REDE AEREA, BAIXA TENSAO COM QUATRO CONDUTORES - COBRE.MAO DE OBRA.</v>
          </cell>
          <cell r="C1159" t="str">
            <v>UN</v>
          </cell>
          <cell r="D1159">
            <v>52.15</v>
          </cell>
        </row>
        <row r="1160">
          <cell r="A1160" t="str">
            <v>73853/005</v>
          </cell>
          <cell r="B1160" t="str">
            <v>INSTALACAO DE REDE AEREA, BAIXA TENSAO COM TRES CONDUTORES - ALUMINIO.MAO DE OBRA.</v>
          </cell>
          <cell r="C1160" t="str">
            <v>UN</v>
          </cell>
          <cell r="D1160">
            <v>42.37</v>
          </cell>
        </row>
        <row r="1161">
          <cell r="A1161" t="str">
            <v>73853/006</v>
          </cell>
          <cell r="B1161" t="str">
            <v>INSTALACAO DE REDE AEREA, BAIXA TENSAO COM QUATRO CONDUTORES - ALUMINIO. MAO DE OBRA.</v>
          </cell>
          <cell r="C1161" t="str">
            <v>UN</v>
          </cell>
          <cell r="D1161">
            <v>65.19</v>
          </cell>
        </row>
        <row r="1162">
          <cell r="A1162" t="str">
            <v>73853/007</v>
          </cell>
          <cell r="B1162" t="str">
            <v>INSTALACAO DE REDE AEREA, BAIXA TENSAO COM UM CONDUTOR - ALUMINIO. MAODE OBRA.</v>
          </cell>
          <cell r="C1162" t="str">
            <v>UN</v>
          </cell>
          <cell r="D1162">
            <v>19.559999999999999</v>
          </cell>
        </row>
        <row r="1163">
          <cell r="A1163" t="str">
            <v>73853/008</v>
          </cell>
          <cell r="B1163" t="str">
            <v>INSTALACAO DE REDE AEREA, BAIXA TENSAO COM DOIS CONDUTORES - ALUMINIO.MAO DE OBRA.</v>
          </cell>
          <cell r="C1163" t="str">
            <v>UN</v>
          </cell>
          <cell r="D1163">
            <v>32.590000000000003</v>
          </cell>
        </row>
        <row r="1164">
          <cell r="A1164">
            <v>73854</v>
          </cell>
          <cell r="B1164" t="str">
            <v>FERRAGENS REDE BAIXA TENSAO-FORNEC E/OU INSTALACAO</v>
          </cell>
          <cell r="C1164">
            <v>0</v>
          </cell>
          <cell r="D1164">
            <v>0</v>
          </cell>
        </row>
        <row r="1165">
          <cell r="A1165" t="str">
            <v>73854/001</v>
          </cell>
          <cell r="B1165" t="str">
            <v>ARMACAO SECUNDARIA VERTICAL COMPLETA PARA REDE BAIXA TENSAO.MAO DE OBRA PARA INSTALACAO.</v>
          </cell>
          <cell r="C1165" t="str">
            <v>UN</v>
          </cell>
          <cell r="D1165">
            <v>6.52</v>
          </cell>
        </row>
        <row r="1166">
          <cell r="A1166" t="str">
            <v>73854/002</v>
          </cell>
          <cell r="B1166" t="str">
            <v>ARMACAO SECUNDARIA VERTICAL COMPLETA PARA REDE DE BAIXA TENSÃO, CONJUNTO DE 4 ESTRIBOS COM CONDUTORES, ALINHAMENTO RETO, ANGULO INFERIOR A90 GRAUS E PONTO TERMINAL. FORNECIMENTO E INSTALAÇÃO.</v>
          </cell>
          <cell r="C1166" t="str">
            <v>UN</v>
          </cell>
          <cell r="D1166">
            <v>38.9</v>
          </cell>
        </row>
        <row r="1167">
          <cell r="A1167" t="str">
            <v>73854/003</v>
          </cell>
          <cell r="B1167" t="str">
            <v>ARMACAO SECUNDARIA VERTICAL COMPLETA PARA REDE DE BAIXA TENSÃO, CONJUNTO DE 3 ESTRIBOS COM CONDUTORES , ALINHAMENTO RETO, ANGULO INFERIOR A90GRAUS E PONTO TERMINAL. FORNECIMENTO E INSTALACAO</v>
          </cell>
          <cell r="C1167" t="str">
            <v>UN</v>
          </cell>
          <cell r="D1167">
            <v>28.69</v>
          </cell>
        </row>
        <row r="1168">
          <cell r="A1168">
            <v>73897</v>
          </cell>
          <cell r="B1168" t="str">
            <v>INSTALACAO DE REDE DE 13,8KV</v>
          </cell>
          <cell r="C1168">
            <v>0</v>
          </cell>
          <cell r="D1168">
            <v>0</v>
          </cell>
        </row>
        <row r="1169">
          <cell r="A1169" t="str">
            <v>73897/001</v>
          </cell>
          <cell r="B1169" t="str">
            <v>INSTALACAO DE REDE AEREA, 13,8 KV, DOIS CONDUTORES - COBRE.MAO DE OBRA.</v>
          </cell>
          <cell r="C1169" t="str">
            <v>UN</v>
          </cell>
          <cell r="D1169">
            <v>39.11</v>
          </cell>
        </row>
        <row r="1170">
          <cell r="A1170" t="str">
            <v>73897/002</v>
          </cell>
          <cell r="B1170" t="str">
            <v>INSTALACAO DE REDE AEREA, 13,8 KV, TRES CONDUTORES - COBRE. MAO DE OBRA</v>
          </cell>
          <cell r="C1170" t="str">
            <v>UN</v>
          </cell>
          <cell r="D1170">
            <v>65.19</v>
          </cell>
        </row>
        <row r="1171">
          <cell r="A1171" t="str">
            <v>73897/003</v>
          </cell>
          <cell r="B1171" t="str">
            <v>INSTALACAO DE REDE AEREA, 13,8 KV, DOIS CONDUTORES - ALUMINIO.MAO DE OBRA</v>
          </cell>
          <cell r="C1171" t="str">
            <v>UN</v>
          </cell>
          <cell r="D1171">
            <v>52.15</v>
          </cell>
        </row>
        <row r="1172">
          <cell r="A1172" t="str">
            <v>73897/004</v>
          </cell>
          <cell r="B1172" t="str">
            <v>INSTALACAO DE REDE AEREA, 13,8 KV, TRES CONDUTORES - ALUMINIO. MAO DEOBRA</v>
          </cell>
          <cell r="C1172" t="str">
            <v>UN</v>
          </cell>
          <cell r="D1172">
            <v>78.23</v>
          </cell>
        </row>
        <row r="1173">
          <cell r="A1173">
            <v>173</v>
          </cell>
          <cell r="B1173" t="str">
            <v>POSTE DE CONCRETO</v>
          </cell>
          <cell r="C1173">
            <v>0</v>
          </cell>
          <cell r="D1173">
            <v>0</v>
          </cell>
        </row>
        <row r="1174">
          <cell r="A1174">
            <v>73624</v>
          </cell>
          <cell r="B1174" t="str">
            <v>SUPORTE PARA TRANSFORMADOR EM POSTE DE CONCRETO CIRCULAR</v>
          </cell>
          <cell r="C1174" t="str">
            <v>UN</v>
          </cell>
          <cell r="D1174">
            <v>84.02</v>
          </cell>
        </row>
        <row r="1175">
          <cell r="A1175">
            <v>73783</v>
          </cell>
          <cell r="B1175" t="str">
            <v>POSTE DE CONCRETO - ASSENTAMENTO</v>
          </cell>
          <cell r="C1175">
            <v>0</v>
          </cell>
          <cell r="D1175">
            <v>0</v>
          </cell>
        </row>
        <row r="1176">
          <cell r="A1176" t="str">
            <v>73783/001</v>
          </cell>
          <cell r="B1176" t="str">
            <v>POSTE CONCRETO SEÇÃO CIRCULAR COMPRIMENTO=5M CARGA NOMINAL TOPO 100KGINCLUSIVE ESCAVACAO EXCLUSIVE TRANSPORTE - FORNECIMENTO E COLOCAÇÃO</v>
          </cell>
          <cell r="C1176" t="str">
            <v>UN</v>
          </cell>
          <cell r="D1176">
            <v>283.10000000000002</v>
          </cell>
        </row>
        <row r="1177">
          <cell r="A1177" t="str">
            <v>73783/002</v>
          </cell>
          <cell r="B1177" t="str">
            <v>POSTE CONCRETO SEÇÃO CIRCULAR COMPRIMENTO=5M CARGA NOMINAL TOPO 200KGINCLUSIVE ESCAVACAO EXCLUSIVE TRANSPORTE - FORNECIMENTO E COLOCAÇÃO</v>
          </cell>
          <cell r="C1177" t="str">
            <v>UN</v>
          </cell>
          <cell r="D1177">
            <v>301.70999999999998</v>
          </cell>
        </row>
        <row r="1178">
          <cell r="A1178" t="str">
            <v>73783/003</v>
          </cell>
          <cell r="B1178" t="str">
            <v>POSTE CONCRETO SEÇÃO CIRCULAR COMPRIMENTO=5M CARGA NOMINAL TOPO 300KGINCLUSIVE ESCAVACAO EXCLUSIVE TRANSPORTE - FORNECIMENTO E COLOCAÇÃO</v>
          </cell>
          <cell r="C1178" t="str">
            <v>UN</v>
          </cell>
          <cell r="D1178">
            <v>367.18</v>
          </cell>
        </row>
        <row r="1179">
          <cell r="A1179" t="str">
            <v>73783/004</v>
          </cell>
          <cell r="B1179" t="str">
            <v>POSTE CONCRETO SEÇÃO CIRCULAR COMPRIMENTO=5M CARGA NOMINAL TOPO 400KGINCLUSIVE ESCAVACAO EXCLUSIVE TRANSPORTE - FORNECIMENTO E COLOCAÇÃO</v>
          </cell>
          <cell r="C1179" t="str">
            <v>UN</v>
          </cell>
          <cell r="D1179">
            <v>394.94</v>
          </cell>
        </row>
        <row r="1180">
          <cell r="A1180" t="str">
            <v>73783/005</v>
          </cell>
          <cell r="B1180" t="str">
            <v>POSTE CONCRETO SEÇÃO CIRCULAR COMPRIMENTO=7M CARGA NOMINAL TOPO 100KGINCLUSIVE ESCAVACAO EXCLUSIVE TRANSPORTE - FORNECIMENTO E COLOCAÇÃO</v>
          </cell>
          <cell r="C1180" t="str">
            <v>UN</v>
          </cell>
          <cell r="D1180">
            <v>397.2</v>
          </cell>
        </row>
        <row r="1181">
          <cell r="A1181" t="str">
            <v>73783/006</v>
          </cell>
          <cell r="B1181" t="str">
            <v>POSTE CONCRETO SEÇÃO CIRCULAR COMPRIMENTO=7M CARGA NOMINAL TOPO 200KGINCLUSIVE ESCAVACAO EXCLUSIVE TRANSPORTE - FORNECIMENTO E COLOCAÇÃO</v>
          </cell>
          <cell r="C1181" t="str">
            <v>UN</v>
          </cell>
          <cell r="D1181">
            <v>454.04</v>
          </cell>
        </row>
        <row r="1182">
          <cell r="A1182" t="str">
            <v>73783/007</v>
          </cell>
          <cell r="B1182" t="str">
            <v>POSTE CONCRETO SEÇÃO CIRCULAR COMPRIMENTO=7M CARGA NOMINAL TOPO 400KGINCLUSIVE ESCAVACAO EXCLUSIVE TRANSPORTE - FORNECIMENTO E COLOCAÇÃO</v>
          </cell>
          <cell r="C1182" t="str">
            <v>UN</v>
          </cell>
          <cell r="D1182">
            <v>580.58000000000004</v>
          </cell>
        </row>
        <row r="1183">
          <cell r="A1183" t="str">
            <v>73783/008</v>
          </cell>
          <cell r="B1183" t="str">
            <v>POSTE CONCRETO SEÇÃO CIRCULAR COMPRIMENTO=11M E CARGA NOMINAL 200KG INCLUSIVE ESCAVACAO EXCLUSIVE TRANSPORTE - FORNECIMENTO E COLOCAÇÃO</v>
          </cell>
          <cell r="C1183" t="str">
            <v>UN</v>
          </cell>
          <cell r="D1183">
            <v>812.05</v>
          </cell>
        </row>
        <row r="1184">
          <cell r="A1184" t="str">
            <v>73783/009</v>
          </cell>
          <cell r="B1184" t="str">
            <v>POSTE CONCRETO SEÇÃO CIRCULAR COMPRIMENTO=11M CARGA NOMINAL NO TOPO 300KG INCLUSIVE ESCAVACAO EXCLUSIVE TRANSPORTE - FORNECIMENTO E COLOCAÇÃO</v>
          </cell>
          <cell r="C1184" t="str">
            <v>UN</v>
          </cell>
          <cell r="D1184">
            <v>957.22</v>
          </cell>
        </row>
        <row r="1185">
          <cell r="A1185" t="str">
            <v>73783/010</v>
          </cell>
          <cell r="B1185" t="str">
            <v>POSTE CONCRETO SEÇÃO CIRCULAR COMPRIMENTO=11M CARGA NOMINAL NO TOPO 400KG INCLUSIVE ESCAVACAO EXCLUSIVE TRANSPORTE - FORNECIMENTO E COLOCAÇÃO</v>
          </cell>
          <cell r="C1185" t="str">
            <v>UN</v>
          </cell>
          <cell r="D1185">
            <v>1095.29</v>
          </cell>
        </row>
        <row r="1186">
          <cell r="A1186" t="str">
            <v>73783/011</v>
          </cell>
          <cell r="B1186" t="str">
            <v>POSTE CONCRETO SEÇÃO CIRCULAR COMPRIMENTO=14M CARGA NOMINAL NO TOPO 400KG INCLUSIVE ESCAVACAO EXCLUSIVE TRANSPORTE - FORNECIMENTO E COLOCAÇÃO</v>
          </cell>
          <cell r="C1186" t="str">
            <v>UN</v>
          </cell>
          <cell r="D1186">
            <v>1479.78</v>
          </cell>
        </row>
        <row r="1187">
          <cell r="A1187" t="str">
            <v>73783/012</v>
          </cell>
          <cell r="B1187" t="str">
            <v>POSTE CONCRETO SEÇÃO CIRCULAR COMPRIMENTO=7M CARGA NOMINAL NO TOPO 300KG INCLUSIVE ESCAVACAO EXCLUSIVE TRANSPORTE - FORNECIMENTO E COLOCAÇÃO</v>
          </cell>
          <cell r="C1187" t="str">
            <v>UN</v>
          </cell>
          <cell r="D1187">
            <v>554.21</v>
          </cell>
        </row>
        <row r="1188">
          <cell r="A1188" t="str">
            <v>73783/013</v>
          </cell>
          <cell r="B1188" t="str">
            <v>POSTE CONCRETO SEÇÃO CIRCULAR COMPRIMENTO=9M CARGA NOMINAL NO TOPO 150KG INCLUSIVE ESCAVACAO EXCLUSIVE TRANSPORTE - FORNECIMENTO E COLOCAÇÃO</v>
          </cell>
          <cell r="C1188" t="str">
            <v>UN</v>
          </cell>
          <cell r="D1188">
            <v>581.03</v>
          </cell>
        </row>
        <row r="1189">
          <cell r="A1189" t="str">
            <v>73783/014</v>
          </cell>
          <cell r="B1189" t="str">
            <v>POSTE CONCRETO SEÇÃO CIRCULAR COMPRIMENTO=9M CARGA NOMINAL NO TOPO 200KG INCLUSIVE ESCAVACAO EXCLUSIVE TRANSPORTE - FORNECIMENTO E COLOCAÇÃO</v>
          </cell>
          <cell r="C1189" t="str">
            <v>UN</v>
          </cell>
          <cell r="D1189">
            <v>625.21</v>
          </cell>
        </row>
        <row r="1190">
          <cell r="A1190" t="str">
            <v>73783/015</v>
          </cell>
          <cell r="B1190" t="str">
            <v>POSTE CONCRETO SEÇÃO CIRCULAR COMPRIMENTO=9M CARGA NOMINAL NO TOPO 300KG INCLUSIVE ESCAVACAO EXCLUSIVE TRANSPORTE - FORNECIMENTO E COLOCAÇÃO</v>
          </cell>
          <cell r="C1190" t="str">
            <v>UN</v>
          </cell>
          <cell r="D1190">
            <v>756.49</v>
          </cell>
        </row>
        <row r="1191">
          <cell r="A1191" t="str">
            <v>73783/016</v>
          </cell>
          <cell r="B1191" t="str">
            <v>POSTE CONCRETO SEÇÃO CIRCULAR COMPRIMENTO=9M CARGA NOMINAL NO TOPO 400KG INCLUSIVE ESCAVACAO EXCLUSIVE TRANSPORTE - FORNECIMENTO E COLOCAÇÃO</v>
          </cell>
          <cell r="C1191" t="str">
            <v>UN</v>
          </cell>
          <cell r="D1191">
            <v>798.35</v>
          </cell>
        </row>
        <row r="1192">
          <cell r="A1192" t="str">
            <v>73783/017</v>
          </cell>
          <cell r="B1192" t="str">
            <v>POSTE CONCRETO SEÇÃO CIRCULAR COMPRIMENTO=11M CARGA NOMINAL NO TOPO 600KG INCLUSIVE ESCAVACAO EXCLUSIVE TRANSPORTE - FORNECIMENTO E COLOCAÇÃO</v>
          </cell>
          <cell r="C1192" t="str">
            <v>UN</v>
          </cell>
          <cell r="D1192">
            <v>1097.3399999999999</v>
          </cell>
        </row>
        <row r="1193">
          <cell r="A1193">
            <v>76454</v>
          </cell>
          <cell r="B1193" t="str">
            <v>ENTRADA DE ENERGIA EM BT TRIFASICA 70 A (QUAD DES)</v>
          </cell>
          <cell r="C1193">
            <v>0</v>
          </cell>
          <cell r="D1193">
            <v>0</v>
          </cell>
        </row>
        <row r="1194">
          <cell r="A1194" t="str">
            <v>76454/001</v>
          </cell>
          <cell r="B1194" t="str">
            <v>ENTRADA DE ENERGIA EM BT TRIFASICA 70 A (QUADRA DESCOBERTA)</v>
          </cell>
          <cell r="C1194" t="str">
            <v>UN</v>
          </cell>
          <cell r="D1194">
            <v>1809.35</v>
          </cell>
        </row>
        <row r="1195">
          <cell r="A1195">
            <v>174</v>
          </cell>
          <cell r="B1195" t="str">
            <v>POSTE METALICO</v>
          </cell>
          <cell r="C1195">
            <v>0</v>
          </cell>
          <cell r="D1195">
            <v>0</v>
          </cell>
        </row>
        <row r="1196">
          <cell r="A1196">
            <v>73769</v>
          </cell>
          <cell r="B1196" t="str">
            <v>POSTES DE ACO FORNECIMENTO E ASSENTAMENTO</v>
          </cell>
          <cell r="C1196">
            <v>0</v>
          </cell>
          <cell r="D1196">
            <v>0</v>
          </cell>
        </row>
        <row r="1197">
          <cell r="A1197" t="str">
            <v>73769/001</v>
          </cell>
          <cell r="B1197" t="str">
            <v>POSTE ACO CONICO CONTINUO CURVO SIMPLES SEM BASE C/JANELA 9M (INSPECAO) - FORNECIMENTO E INSTALACAO</v>
          </cell>
          <cell r="C1197" t="str">
            <v>UN</v>
          </cell>
          <cell r="D1197">
            <v>689.13</v>
          </cell>
        </row>
        <row r="1198">
          <cell r="A1198" t="str">
            <v>73769/002</v>
          </cell>
          <cell r="B1198" t="str">
            <v>POSTE DE AÇO CONICO CONTÍNUO CURVO SIMPLES, FLANGEADO, COM JANELA DE INSPEÇÃO H=9M - FORNECIMENTO E INSTALACAO</v>
          </cell>
          <cell r="C1198" t="str">
            <v>UN</v>
          </cell>
          <cell r="D1198">
            <v>590.64</v>
          </cell>
        </row>
        <row r="1199">
          <cell r="A1199" t="str">
            <v>73769/003</v>
          </cell>
          <cell r="B1199" t="str">
            <v>POSTE DE ACO CONICO CONTINUO CURVO DUPLO, FLANGEADO, COM JANELA DE INSPECAO H=9M - FORNECIMENTO E INSTALACAO</v>
          </cell>
          <cell r="C1199" t="str">
            <v>UN</v>
          </cell>
          <cell r="D1199">
            <v>757.18</v>
          </cell>
        </row>
        <row r="1200">
          <cell r="A1200" t="str">
            <v>73769/004</v>
          </cell>
          <cell r="B1200" t="str">
            <v>POSTE DE ACO CONICO CONTINUO RETO, FLANGEADO, H=9M - FORNECIMENTO E INSTALACAO</v>
          </cell>
          <cell r="C1200" t="str">
            <v>UN</v>
          </cell>
          <cell r="D1200">
            <v>623.84</v>
          </cell>
        </row>
        <row r="1201">
          <cell r="A1201">
            <v>73855</v>
          </cell>
          <cell r="B1201" t="str">
            <v>CHUMBADORES DE ACO</v>
          </cell>
          <cell r="C1201">
            <v>0</v>
          </cell>
          <cell r="D1201">
            <v>0</v>
          </cell>
        </row>
        <row r="1202">
          <cell r="A1202" t="str">
            <v>73855/001</v>
          </cell>
          <cell r="B1202" t="str">
            <v>CHUMBADOR DE AÇO PARA FIXAÇÃO DE POSTE DE ACO RETO OU CURVO 7 A 9M COMFLANGE - FORNECIMENTO E INSTALACAO</v>
          </cell>
          <cell r="C1202" t="str">
            <v>UN</v>
          </cell>
          <cell r="D1202">
            <v>190.49</v>
          </cell>
        </row>
        <row r="1203">
          <cell r="A1203">
            <v>175</v>
          </cell>
          <cell r="B1203" t="str">
            <v>LUMINARIA EXTERNA</v>
          </cell>
          <cell r="C1203">
            <v>0</v>
          </cell>
          <cell r="D1203">
            <v>0</v>
          </cell>
        </row>
        <row r="1204">
          <cell r="A1204">
            <v>72281</v>
          </cell>
          <cell r="B1204" t="str">
            <v>REATOR PARA LÂMPADA VAPOR DE MERCÚRIO USO EXTERNO 220V/400W</v>
          </cell>
          <cell r="C1204" t="str">
            <v>UN</v>
          </cell>
          <cell r="D1204">
            <v>70.62</v>
          </cell>
        </row>
        <row r="1205">
          <cell r="A1205">
            <v>72282</v>
          </cell>
          <cell r="B1205" t="str">
            <v>REATOR PARA LÂMPADA VAPOR DE SÓDIO ALTA PRESSÃO - 220V/250W - USO EXTERNO</v>
          </cell>
          <cell r="C1205" t="str">
            <v>UN</v>
          </cell>
          <cell r="D1205">
            <v>88.9</v>
          </cell>
        </row>
        <row r="1206">
          <cell r="A1206">
            <v>73831</v>
          </cell>
          <cell r="B1206" t="str">
            <v>LAMPADAS E RECEPTACULOS</v>
          </cell>
          <cell r="C1206">
            <v>0</v>
          </cell>
          <cell r="D1206">
            <v>0</v>
          </cell>
        </row>
        <row r="1207">
          <cell r="A1207" t="str">
            <v>73831/001</v>
          </cell>
          <cell r="B1207" t="str">
            <v>LAMPADA DE VAPOR DE MERCURIO DE 125W - FORNECIMENTO E INSTALACAO</v>
          </cell>
          <cell r="C1207" t="str">
            <v>UN</v>
          </cell>
          <cell r="D1207">
            <v>12.29</v>
          </cell>
        </row>
        <row r="1208">
          <cell r="A1208" t="str">
            <v>73831/002</v>
          </cell>
          <cell r="B1208" t="str">
            <v>LAMPADA DE VAPOR DE MERCURIO DE 250W - FORNECIMENTO E INSTALACAO</v>
          </cell>
          <cell r="C1208" t="str">
            <v>UN</v>
          </cell>
          <cell r="D1208">
            <v>23.44</v>
          </cell>
        </row>
        <row r="1209">
          <cell r="A1209" t="str">
            <v>73831/003</v>
          </cell>
          <cell r="B1209" t="str">
            <v>LAMPADA DE VAPOR DE MERCURIO DE 400W/250V - FORNECIMENTO E INSTALACAO</v>
          </cell>
          <cell r="C1209" t="str">
            <v>UN</v>
          </cell>
          <cell r="D1209">
            <v>34.369999999999997</v>
          </cell>
        </row>
        <row r="1210">
          <cell r="A1210" t="str">
            <v>73831/004</v>
          </cell>
          <cell r="B1210" t="str">
            <v>LAMPADA MISTA DE 160W - FORNECIMENTO E INSTALACAO</v>
          </cell>
          <cell r="C1210" t="str">
            <v>UN</v>
          </cell>
          <cell r="D1210">
            <v>12.88</v>
          </cell>
        </row>
        <row r="1211">
          <cell r="A1211" t="str">
            <v>73831/005</v>
          </cell>
          <cell r="B1211" t="str">
            <v>LAMPADA MISTA DE 250W - FORNECIMENTO E INSTALACAO</v>
          </cell>
          <cell r="C1211" t="str">
            <v>UN</v>
          </cell>
          <cell r="D1211">
            <v>16.440000000000001</v>
          </cell>
        </row>
        <row r="1212">
          <cell r="A1212" t="str">
            <v>73831/006</v>
          </cell>
          <cell r="B1212" t="str">
            <v>LAMPADA MISTA DE 500W - FORNECIMENTO E INSTALACAO</v>
          </cell>
          <cell r="C1212" t="str">
            <v>UN</v>
          </cell>
          <cell r="D1212">
            <v>35.08</v>
          </cell>
        </row>
        <row r="1213">
          <cell r="A1213" t="str">
            <v>73831/007</v>
          </cell>
          <cell r="B1213" t="str">
            <v>LAMPADA DE VAPOR DE SODIO DE 150WX220V - FORNECIMENTO E INSTALACAO</v>
          </cell>
          <cell r="C1213" t="str">
            <v>UN</v>
          </cell>
          <cell r="D1213">
            <v>33.46</v>
          </cell>
        </row>
        <row r="1214">
          <cell r="A1214" t="str">
            <v>73831/008</v>
          </cell>
          <cell r="B1214" t="str">
            <v>LAMPADA DE VAPOR DE SODIO DE 250WX220V - FORNECIMENTO E INSTALACAO</v>
          </cell>
          <cell r="C1214" t="str">
            <v>UN</v>
          </cell>
          <cell r="D1214">
            <v>37.9</v>
          </cell>
        </row>
        <row r="1215">
          <cell r="A1215" t="str">
            <v>73831/009</v>
          </cell>
          <cell r="B1215" t="str">
            <v>LAMPADA DE VAPOR DE SODIO DE 400WX220V - FORNECIMENTO E INSTALACAO</v>
          </cell>
          <cell r="C1215" t="str">
            <v>UN</v>
          </cell>
          <cell r="D1215">
            <v>44.96</v>
          </cell>
        </row>
        <row r="1216">
          <cell r="A1216">
            <v>74231</v>
          </cell>
          <cell r="B1216" t="str">
            <v>LUMINARIA EXTERNA ABERTA</v>
          </cell>
          <cell r="C1216">
            <v>0</v>
          </cell>
          <cell r="D1216">
            <v>0</v>
          </cell>
        </row>
        <row r="1217">
          <cell r="A1217" t="str">
            <v>74231/001</v>
          </cell>
          <cell r="B1217" t="str">
            <v>LUMINARIA ABERTA PARA ILUMINACAO PUBLICA, PARA LAMPADA A VAPOR DE MERCURIO ATE 400W E MISTA ATE 500W, COM BRACO EM TUBO DE ACO GALV D=50MM PROJ HOR=2.500MM E PROJ VERT= 2.200MM, FORNECIMENTO E INSTALACAO</v>
          </cell>
          <cell r="C1217" t="str">
            <v>UN</v>
          </cell>
          <cell r="D1217">
            <v>74.069999999999993</v>
          </cell>
        </row>
        <row r="1218">
          <cell r="A1218">
            <v>74246</v>
          </cell>
          <cell r="B1218" t="str">
            <v>REFLETOR PARA LAMPADAS VAPOR DE MERCURIO, VAPOR DE SODIO, VAPOR METALICO</v>
          </cell>
          <cell r="C1218">
            <v>0</v>
          </cell>
          <cell r="D1218">
            <v>0</v>
          </cell>
        </row>
        <row r="1219">
          <cell r="A1219" t="str">
            <v>74246/001</v>
          </cell>
          <cell r="B1219" t="str">
            <v>REFLETOR RETANGULAR FECHADO COM LAMPADA VAPOR METALICO 400 W</v>
          </cell>
          <cell r="C1219" t="str">
            <v>UN</v>
          </cell>
          <cell r="D1219">
            <v>201.63</v>
          </cell>
        </row>
        <row r="1220">
          <cell r="A1220">
            <v>176</v>
          </cell>
          <cell r="B1220" t="str">
            <v>TRANSFORMADORES</v>
          </cell>
          <cell r="C1220">
            <v>0</v>
          </cell>
          <cell r="D1220">
            <v>0</v>
          </cell>
        </row>
        <row r="1221">
          <cell r="A1221">
            <v>73857</v>
          </cell>
          <cell r="B1221" t="str">
            <v>TRANSFORMADORES DE DISTRIBUICAO</v>
          </cell>
          <cell r="C1221">
            <v>0</v>
          </cell>
          <cell r="D1221">
            <v>0</v>
          </cell>
        </row>
        <row r="1222">
          <cell r="A1222" t="str">
            <v>73857/001</v>
          </cell>
          <cell r="B1222" t="str">
            <v>TRANSFORMADOR DISTRIBUICAO 75KVA TRIFASICO 60HZ CLASSE 15KV IMERSO EMÓLEO MINERAL FORNECIMENTO E INSTALACAO</v>
          </cell>
          <cell r="C1222" t="str">
            <v>UN</v>
          </cell>
          <cell r="D1222">
            <v>5789.54</v>
          </cell>
        </row>
        <row r="1223">
          <cell r="A1223" t="str">
            <v>73857/002</v>
          </cell>
          <cell r="B1223" t="str">
            <v>TRANSFORMADOR DISTRIBUICAO 112,5KVA TRIFASICO 60HZ CLASSE 15KV IMERSOEM ÓLEO MINERAL FORNECIMENTO E INSTALACAO</v>
          </cell>
          <cell r="C1223" t="str">
            <v>UN</v>
          </cell>
          <cell r="D1223">
            <v>7475.16</v>
          </cell>
        </row>
        <row r="1224">
          <cell r="A1224" t="str">
            <v>73857/003</v>
          </cell>
          <cell r="B1224" t="str">
            <v>TRANSFORMADOR DISTRIBUICAO 150KVA TRIFASICO 60HZ CLASSE 15KV IMERSO EM ÓLEO MINERAL FORNECIMENTO E INSTALACAO</v>
          </cell>
          <cell r="C1224" t="str">
            <v>UN</v>
          </cell>
          <cell r="D1224">
            <v>8676.18</v>
          </cell>
        </row>
        <row r="1225">
          <cell r="A1225" t="str">
            <v>73857/004</v>
          </cell>
          <cell r="B1225" t="str">
            <v>TRANSFORMADOR DISTRIBUICAO 225KVA TRIFASICO 60HZ CLASSE 15KV IMERSO EM ÓLEO MINERAL FORNECIMENTO E INSTALACAO</v>
          </cell>
          <cell r="C1225" t="str">
            <v>UN</v>
          </cell>
          <cell r="D1225">
            <v>12470.58</v>
          </cell>
        </row>
        <row r="1226">
          <cell r="A1226" t="str">
            <v>73857/005</v>
          </cell>
          <cell r="B1226" t="str">
            <v>TRANSFORMADOR DISTRIBUICAO 300KVA TRIFASICO 60HZ CLASSE 15KV IMERSO EM ÓLEO MINERAL FORNECIMENTO E INSTALACAO</v>
          </cell>
          <cell r="C1226" t="str">
            <v>UN</v>
          </cell>
          <cell r="D1226">
            <v>15347.25</v>
          </cell>
        </row>
        <row r="1227">
          <cell r="A1227" t="str">
            <v>73857/006</v>
          </cell>
          <cell r="B1227" t="str">
            <v>TRANSFORMADOR DISTRIBUICAO 500KVA TRIFASICO 60HZ CLASSE 15KV IMERSO EM ÓLEO MINERAL FORNECIMENTO E INSTALACAO</v>
          </cell>
          <cell r="C1227" t="str">
            <v>UN</v>
          </cell>
          <cell r="D1227">
            <v>22952.89</v>
          </cell>
        </row>
        <row r="1228">
          <cell r="A1228" t="str">
            <v>73857/007</v>
          </cell>
          <cell r="B1228" t="str">
            <v>TRANSFORMADOR DISTRIBUICAO 30KVA TRIFASICO 60HZ CLASSE 15KV IMERSO EMÓLEO MINERAL FORNECIMENTO E INSTALACAO</v>
          </cell>
          <cell r="C1228" t="str">
            <v>UN</v>
          </cell>
          <cell r="D1228">
            <v>3871.78</v>
          </cell>
        </row>
        <row r="1229">
          <cell r="A1229" t="str">
            <v>73857/008</v>
          </cell>
          <cell r="B1229" t="str">
            <v>TRANSFORMADOR DISTRIBUICAO 45KVA TRIFASICO 60HZ CLASSE 15KV IMERSO EMÓLEO MINERAL FORNECIMENTO E INSTALACAO</v>
          </cell>
          <cell r="C1229" t="str">
            <v>UN</v>
          </cell>
          <cell r="D1229">
            <v>4517.18</v>
          </cell>
        </row>
        <row r="1230">
          <cell r="A1230" t="str">
            <v>73857/009</v>
          </cell>
          <cell r="B1230" t="str">
            <v>TRANSFORMADOR DISTRIBUICAO 750KVA TRIFASICO 60HZ CLASSE 15KV IMERSO EM ÓLEO MINERAL FORNECIMENTO E INSTALACAO</v>
          </cell>
          <cell r="C1230" t="str">
            <v>UN</v>
          </cell>
          <cell r="D1230">
            <v>40572.129999999997</v>
          </cell>
        </row>
        <row r="1231">
          <cell r="A1231" t="str">
            <v>73857/010</v>
          </cell>
          <cell r="B1231" t="str">
            <v>TRANSFORMADOR DISTRIBUICAO 1000KVA TRIFASICO 60HZ CLASSE 15KV IMERSOEM ÓLEO MINERAL FORNECIMENTO E INSTALACAO</v>
          </cell>
          <cell r="C1231" t="str">
            <v>UN</v>
          </cell>
          <cell r="D1231">
            <v>59928.04</v>
          </cell>
        </row>
        <row r="1232">
          <cell r="A1232">
            <v>177</v>
          </cell>
          <cell r="B1232" t="str">
            <v>PONTOS DE LUZ/TOMADAS ANTENA TV/CAMPAINHAS/INTERRUPTORES</v>
          </cell>
          <cell r="C1232">
            <v>0</v>
          </cell>
          <cell r="D1232">
            <v>0</v>
          </cell>
        </row>
        <row r="1233">
          <cell r="A1233">
            <v>72340</v>
          </cell>
          <cell r="B1233" t="str">
            <v>CAMPAINHA CIGARRA DE SOBREPOR - FORNECIMENTO E INSTALACAO</v>
          </cell>
          <cell r="C1233" t="str">
            <v>UN</v>
          </cell>
          <cell r="D1233">
            <v>19.190000000000001</v>
          </cell>
        </row>
        <row r="1234">
          <cell r="A1234">
            <v>73915</v>
          </cell>
          <cell r="B1234" t="str">
            <v>PONTO DE CAMPAINHA / TELEFONE / TV</v>
          </cell>
          <cell r="C1234">
            <v>0</v>
          </cell>
          <cell r="D1234">
            <v>0</v>
          </cell>
        </row>
        <row r="1235">
          <cell r="A1235" t="str">
            <v>73915/001</v>
          </cell>
          <cell r="B1235" t="str">
            <v>PONTO DE CAMPAINHA COM CIGARRA</v>
          </cell>
          <cell r="C1235" t="str">
            <v>UN</v>
          </cell>
          <cell r="D1235">
            <v>37.99</v>
          </cell>
        </row>
        <row r="1236">
          <cell r="A1236" t="str">
            <v>73915/002</v>
          </cell>
          <cell r="B1236" t="str">
            <v>PONTO DE TV SECO PARA EDIFICIOS</v>
          </cell>
          <cell r="C1236" t="str">
            <v>UN</v>
          </cell>
          <cell r="D1236">
            <v>23.31</v>
          </cell>
        </row>
        <row r="1237">
          <cell r="A1237">
            <v>73917</v>
          </cell>
          <cell r="B1237" t="str">
            <v>PONTO TOMADA</v>
          </cell>
          <cell r="C1237">
            <v>0</v>
          </cell>
          <cell r="D1237">
            <v>0</v>
          </cell>
        </row>
        <row r="1238">
          <cell r="A1238" t="str">
            <v>73917/001</v>
          </cell>
          <cell r="B1238" t="str">
            <v>PONTO TOMADA BIPOLAR 10A/250V EM PISO COM ELETRODUTO PVC 1/2" E CAIXAFERRO GALVANIZADO 4X2" SEM PLACA</v>
          </cell>
          <cell r="C1238" t="str">
            <v>PT</v>
          </cell>
          <cell r="D1238">
            <v>53.37</v>
          </cell>
        </row>
        <row r="1239">
          <cell r="A1239" t="str">
            <v>73917/002</v>
          </cell>
          <cell r="B1239" t="str">
            <v>PONTO TOMADA BIPOLAR 10A/250V EM PISO COM ELETRODUTO DE FERRO GALV 3/4" E CAIXA FERRO GALVANIZADO 4X4" SEM PLACA</v>
          </cell>
          <cell r="C1239" t="str">
            <v>PT</v>
          </cell>
          <cell r="D1239">
            <v>86.07</v>
          </cell>
        </row>
        <row r="1240">
          <cell r="A1240" t="str">
            <v>73917/003</v>
          </cell>
          <cell r="B1240" t="str">
            <v>PONTO TOMADA BIPOLAR 10A/250V COM ELETRODUTO PVC 1/2" E CAIXA 4X2" COMPLACA</v>
          </cell>
          <cell r="C1240" t="str">
            <v>PT</v>
          </cell>
          <cell r="D1240">
            <v>58.1</v>
          </cell>
        </row>
        <row r="1241">
          <cell r="A1241" t="str">
            <v>73917/004</v>
          </cell>
          <cell r="B1241" t="str">
            <v>PONTO TOMADA BIPOLAR 10A/250V COM ELETRODUTO FERRO ESMALTADO 3/4" E CAIXA 4X2" COM PLACA</v>
          </cell>
          <cell r="C1241" t="str">
            <v>PT</v>
          </cell>
          <cell r="D1241">
            <v>84.73</v>
          </cell>
        </row>
        <row r="1242">
          <cell r="A1242" t="str">
            <v>73917/005</v>
          </cell>
          <cell r="B1242" t="str">
            <v>PONTO TOMADA BIPOLAR 10A/250V COM ELETRODUTO FERRO GALVANIZADO 3/4" ECAIXA 4X2" COM PLACA</v>
          </cell>
          <cell r="C1242" t="str">
            <v>PT</v>
          </cell>
          <cell r="D1242">
            <v>72.5</v>
          </cell>
        </row>
        <row r="1243">
          <cell r="A1243" t="str">
            <v>73917/006</v>
          </cell>
          <cell r="B1243" t="str">
            <v>PONTO TOMADA BIPOLAR COM CONTATO TERRA 20A/250V COM ELETRODUTO PVC 3/4" E CAIXA 4X2" COM PLACA</v>
          </cell>
          <cell r="C1243" t="str">
            <v>PT</v>
          </cell>
          <cell r="D1243">
            <v>147.08000000000001</v>
          </cell>
        </row>
        <row r="1244">
          <cell r="A1244">
            <v>73952</v>
          </cell>
          <cell r="B1244" t="str">
            <v>PONTOS DE TOMADA</v>
          </cell>
          <cell r="C1244">
            <v>0</v>
          </cell>
          <cell r="D1244">
            <v>0</v>
          </cell>
        </row>
        <row r="1245">
          <cell r="A1245" t="str">
            <v>73952/001</v>
          </cell>
          <cell r="B1245" t="str">
            <v>INSTALACAO PONTO TOMADA EQUIVALENTE 2 VARAS ELETRODUTO FERRO ESMALTADO3/4", 12M FIO 2,5MM2, CAIXAS CONEXOES E TOMADA DE EMBUTIR COM PLACA,INCLUSIVE ABERTURA E FECHAMENTO DE RASGO EM ALVENARIA</v>
          </cell>
          <cell r="C1245" t="str">
            <v>UN</v>
          </cell>
          <cell r="D1245">
            <v>139.88</v>
          </cell>
        </row>
        <row r="1246">
          <cell r="A1246" t="str">
            <v>73952/002</v>
          </cell>
          <cell r="B1246" t="str">
            <v>INSTALACAO 1 CONJUNTO 2 PONTOS TOMADA COM 3 VARAS ELETRODUTO FERRO ESMALTADO 3/4", 18M DE FIO 2,5MM2 CAIXAS CONEXOES E TOMADAS DE EMBUTIR COM PLACAS INCLUSIVE ABERTURA E FECHAMENTO DE RASGO EM ALVENARIA</v>
          </cell>
          <cell r="C1246" t="str">
            <v>UN</v>
          </cell>
          <cell r="D1246">
            <v>188.89</v>
          </cell>
        </row>
        <row r="1247">
          <cell r="A1247" t="str">
            <v>73952/003</v>
          </cell>
          <cell r="B1247" t="str">
            <v>INSTALACAO 1 CONJUNTO 3 PONTOS TOMADA COM 4 VARAS ELETRODUTO FERRO ESMALTADO 3/4", 25M DE DE FIO 2,5MM2 CAIXAS CONEXOES E TOMADAS DE EMBUTIRCOM PLACAS, INCLUSIVE ABERTURA E FECHAMENTO DE RASGO EM ALVENARIA</v>
          </cell>
          <cell r="C1247" t="str">
            <v>UN</v>
          </cell>
          <cell r="D1247">
            <v>238.72</v>
          </cell>
        </row>
        <row r="1248">
          <cell r="A1248" t="str">
            <v>73952/004</v>
          </cell>
          <cell r="B1248" t="str">
            <v>INSTALACAO 1 CONJUNTO 4 PONTOS TOMADA COM 5 VARAS ELETRODUTO FERRO ESMALTADO 3/4", 30M DE FIO 2,5MM2 CAIXAS CONEXOES E TOMADAS DE EMBUTIR COM PLACAS, INCLUSIVE ABERTURA E FECHAMENTO DE RASGOS EM ALVENARIA</v>
          </cell>
          <cell r="C1248" t="str">
            <v>UN</v>
          </cell>
          <cell r="D1248">
            <v>286.91000000000003</v>
          </cell>
        </row>
        <row r="1249">
          <cell r="A1249" t="str">
            <v>73952/005</v>
          </cell>
          <cell r="B1249" t="str">
            <v>INSTALACAO PONTO TOMADA EQUIVALENTE 2 VARAS ELETRODUTO PVC RIGIDO DE 3/4" 12M DE FIO 2,5MM2 CAIXAS CONEXOES E TOMADA DE EMBUTIR COM PLACA, INCLUSIVE ABERTURA E FECHAMENTO DE RASGO EM ALVENARIA</v>
          </cell>
          <cell r="C1249" t="str">
            <v>UN</v>
          </cell>
          <cell r="D1249">
            <v>100.72</v>
          </cell>
        </row>
        <row r="1250">
          <cell r="A1250" t="str">
            <v>73952/006</v>
          </cell>
          <cell r="B1250" t="str">
            <v>INSTALACAO PONTO TOMADA EQUIVALENTE 2 VARAS ELETRODUTO PVC RIGIDO DE 1/2" 12M DE FIO 2,5MM2 CAIXAS CONEXOES TOMADA DE EMBUTIR COM PLACA, INCLUSIVE ABERTURA E FECHAMENTO DE RASGO EM ALVENARIA</v>
          </cell>
          <cell r="C1250" t="str">
            <v>UN</v>
          </cell>
          <cell r="D1250">
            <v>86.61</v>
          </cell>
        </row>
        <row r="1251">
          <cell r="A1251" t="str">
            <v>73952/007</v>
          </cell>
          <cell r="B1251" t="str">
            <v>INSTALACAO 1 CONJUNTO 2 TOMADAS EQUIVALENTE 3 VARAS ELETRODUTO PVC RIGIDO 3/4” 18M DE FIO 2,5MM2 CAIXAS CONEXOES E TOMADAS DE EMBUTIR COM PLACA INCLUSIVE ABERTURA E FECHAMENTO DE RASGO EM ALVENARIA</v>
          </cell>
          <cell r="C1251" t="str">
            <v>UN</v>
          </cell>
          <cell r="D1251">
            <v>132.31</v>
          </cell>
        </row>
        <row r="1252">
          <cell r="A1252" t="str">
            <v>73952/008</v>
          </cell>
          <cell r="B1252" t="str">
            <v>INSTALACAO 1 CONJUNTO 2 TOMADAS EQUIVALENTE 3 VARAS ELETRODUTO PVC RIGIDO 1/2", 18M DE FIO 2,5MM2 CAIXAS CONEXOES E TOMADAS DE EMBUTIR COM PLACA, INCLUSIVE ABERTURA E FECHAMENTO DE RASGO EM ALVENARIA</v>
          </cell>
          <cell r="C1252" t="str">
            <v>UN</v>
          </cell>
          <cell r="D1252">
            <v>121.85</v>
          </cell>
        </row>
        <row r="1253">
          <cell r="A1253" t="str">
            <v>73952/009</v>
          </cell>
          <cell r="B1253" t="str">
            <v>INSTALACAO 1 CONJUNTO 3 TOMADAS EQUIVALENTE 4 VARAS ELETRODUTO PVC RIGIDO 3/4", 25M DE FIO 2,5MM2 CAIXAS CONEXOES E TOMADAS DE EMBUTIR COM PLACA, INCLUSIVE ABERTURA E FECHAMENTO DE RASGO EM ALVENARIA</v>
          </cell>
          <cell r="C1253" t="str">
            <v>UN</v>
          </cell>
          <cell r="D1253">
            <v>174.91</v>
          </cell>
        </row>
        <row r="1254">
          <cell r="A1254" t="str">
            <v>73952/010</v>
          </cell>
          <cell r="B1254" t="str">
            <v>INSTALACAO 1 CONJUNTO 3 TOMADAS EQUIVALENTE 4 VARAS ELETRODUTO PVC RIGIDO 1/2", 25M DE FIO 2,5MM2 CAIXAS CONEXOES E TOMADAS DE EMBUTIR COM PLACA, INCLUSIVE CONEXOES E FECHAMENTO DE RASGO EM ALVENARIA</v>
          </cell>
          <cell r="C1254" t="str">
            <v>UN</v>
          </cell>
          <cell r="D1254">
            <v>156.01</v>
          </cell>
        </row>
        <row r="1255">
          <cell r="A1255" t="str">
            <v>73952/011</v>
          </cell>
          <cell r="B1255" t="str">
            <v>INSTALACAO 1 CONJUNTO 4 TOMADAS EQUIVALENTE 5 VARAS ELETRODUTO PVC RIGIDO DE 3/4", 30M DE FIO 2,5MM2 CAIXAS CONEXOES E TOMADAS DE EMBUTIR COM PLACA, INCLUSIVE ABERTURA E FECHAMENTO DE RASGO EM ALVENARIA</v>
          </cell>
          <cell r="C1255" t="str">
            <v>UN</v>
          </cell>
          <cell r="D1255">
            <v>211.23</v>
          </cell>
        </row>
        <row r="1256">
          <cell r="A1256" t="str">
            <v>73952/012</v>
          </cell>
          <cell r="B1256" t="str">
            <v>INSTALACAO 1 CONJUNTO 4 TOMADAS EQUIVALENTE 5 VARAS ELETRODUTO PVC RIGIDO 1/2", 30M DE FIO 2,5MM2 CAIXAS CONEXOES E TOMADAS DE EMBUTIR COM PLACA, INCLUSIVE ABERTURA E FECHAMENTO DE RASGO EM ALVENARIA</v>
          </cell>
          <cell r="C1256" t="str">
            <v>UN</v>
          </cell>
          <cell r="D1256">
            <v>187.93</v>
          </cell>
        </row>
        <row r="1257">
          <cell r="A1257" t="str">
            <v>73952/013</v>
          </cell>
          <cell r="B1257" t="str">
            <v>PONTO TOMADA BIPOLAR COM CONTATO TERRA 20A/250V EMBUTIDO PAREDE, ELETRODUTO PVC RIGIDO</v>
          </cell>
          <cell r="C1257" t="str">
            <v>UN</v>
          </cell>
          <cell r="D1257">
            <v>202.24</v>
          </cell>
        </row>
        <row r="1258">
          <cell r="A1258">
            <v>74042</v>
          </cell>
          <cell r="B1258" t="str">
            <v>PONTO INTERRUPTOR</v>
          </cell>
          <cell r="C1258">
            <v>0</v>
          </cell>
          <cell r="D1258">
            <v>0</v>
          </cell>
        </row>
        <row r="1259">
          <cell r="A1259" t="str">
            <v>74042/001</v>
          </cell>
          <cell r="B1259" t="str">
            <v>PONTO INTERRUPTOR SIMPLES COM ELETRODUTO PVC 1/2" E CAIXA 4X2"</v>
          </cell>
          <cell r="C1259" t="str">
            <v>PT</v>
          </cell>
          <cell r="D1259">
            <v>53.66</v>
          </cell>
        </row>
        <row r="1260">
          <cell r="A1260" t="str">
            <v>74042/002</v>
          </cell>
          <cell r="B1260" t="str">
            <v>PONTO INTERRUPTOR DUPLO SIMPLES COM ELETRODUTO PVC 1/2" E CAIXA 4X2"</v>
          </cell>
          <cell r="C1260" t="str">
            <v>PT</v>
          </cell>
          <cell r="D1260">
            <v>77.3</v>
          </cell>
        </row>
        <row r="1261">
          <cell r="A1261" t="str">
            <v>74042/003</v>
          </cell>
          <cell r="B1261" t="str">
            <v>PONTO INTERRUPTOR TRIPLO SIMPLES COM ELETRODUTO PVC 3/4" E CAIXA 4X2"</v>
          </cell>
          <cell r="C1261" t="str">
            <v>PT</v>
          </cell>
          <cell r="D1261">
            <v>86.41</v>
          </cell>
        </row>
        <row r="1262">
          <cell r="A1262" t="str">
            <v>74042/004</v>
          </cell>
          <cell r="B1262" t="str">
            <v>PONTO INTERRUPTOR SIMPLES COM ELETRODUTO FERRO ESMALTADO 3/4" E CAIXA4X2"</v>
          </cell>
          <cell r="C1262" t="str">
            <v>PT</v>
          </cell>
          <cell r="D1262">
            <v>74.02</v>
          </cell>
        </row>
        <row r="1263">
          <cell r="A1263" t="str">
            <v>74042/005</v>
          </cell>
          <cell r="B1263" t="str">
            <v>PONTO INTERRUPTOR TRIPLO SIMPLES COM ELETRODUTO FERRO ESMALTADO 3/4" ECAIXA 4X2"</v>
          </cell>
          <cell r="C1263" t="str">
            <v>PT</v>
          </cell>
          <cell r="D1263">
            <v>107.28</v>
          </cell>
        </row>
        <row r="1264">
          <cell r="A1264" t="str">
            <v>74042/006</v>
          </cell>
          <cell r="B1264" t="str">
            <v>PONTO INTERRUPTOR SIMPLES COM ELETRODUTO FERRO GALVANIZADO 3/4" E CAIXA 4X2"</v>
          </cell>
          <cell r="C1264" t="str">
            <v>PT</v>
          </cell>
          <cell r="D1264">
            <v>64.260000000000005</v>
          </cell>
        </row>
        <row r="1265">
          <cell r="A1265" t="str">
            <v>74042/007</v>
          </cell>
          <cell r="B1265" t="str">
            <v>PONTO INTERRUPTOR THREE-WAY COM ELETRODUTO PVC 3/4" E CAIXA 4X2"</v>
          </cell>
          <cell r="C1265" t="str">
            <v>PT</v>
          </cell>
          <cell r="D1265">
            <v>192.22</v>
          </cell>
        </row>
        <row r="1266">
          <cell r="A1266">
            <v>74054</v>
          </cell>
          <cell r="B1266" t="str">
            <v>PONTO DE LUZ (CAIXA, ELETRODUTO, FIOS E INTERRUPTOR)</v>
          </cell>
          <cell r="C1266">
            <v>0</v>
          </cell>
          <cell r="D1266">
            <v>0</v>
          </cell>
        </row>
        <row r="1267">
          <cell r="A1267" t="str">
            <v>74054/001</v>
          </cell>
          <cell r="B1267" t="str">
            <v>PONTO DE LUZ (CAIXA, ELETRODUTO, FIOS E INTERRUPTOR)</v>
          </cell>
          <cell r="C1267" t="str">
            <v>UN</v>
          </cell>
          <cell r="D1267">
            <v>83.37</v>
          </cell>
        </row>
        <row r="1268">
          <cell r="A1268" t="str">
            <v>74054/002</v>
          </cell>
          <cell r="B1268" t="str">
            <v>PONTO DE TOMADA (CAIXA, ELETRODUTO, FIOS E TOMADA)</v>
          </cell>
          <cell r="C1268" t="str">
            <v>UN</v>
          </cell>
          <cell r="D1268">
            <v>69.599999999999994</v>
          </cell>
        </row>
        <row r="1269">
          <cell r="A1269" t="str">
            <v>74054/003</v>
          </cell>
          <cell r="B1269" t="str">
            <v>PONTO DE TOMADA PARA AR CONDICIONADO (CAIXA, ELETRODUTO, FIOS E TOMADA)</v>
          </cell>
          <cell r="C1269" t="str">
            <v>UN</v>
          </cell>
          <cell r="D1269">
            <v>132.03</v>
          </cell>
        </row>
        <row r="1270">
          <cell r="A1270">
            <v>74062</v>
          </cell>
          <cell r="B1270" t="str">
            <v>PONTO INTERRUPTOR DUPLO SIMPLES/TOMADA ELETR PVC 3/4" - 4X2"</v>
          </cell>
          <cell r="C1270">
            <v>0</v>
          </cell>
          <cell r="D1270">
            <v>0</v>
          </cell>
        </row>
        <row r="1271">
          <cell r="A1271" t="str">
            <v>74062/001</v>
          </cell>
          <cell r="B1271" t="str">
            <v>PONTO INTERRUPTOR SIMPLES/TOMADA COM ELETRODUTO PVC 1/2" E CAIXA 4X2"</v>
          </cell>
          <cell r="C1271" t="str">
            <v>PT</v>
          </cell>
          <cell r="D1271">
            <v>75.72</v>
          </cell>
        </row>
        <row r="1272">
          <cell r="A1272" t="str">
            <v>74062/002</v>
          </cell>
          <cell r="B1272" t="str">
            <v>PONTO INTERRUPTOR DUPLO SIMPLES/TOMADA COM ELETRODUTO PVC 3/4" E CAIXA4X2"</v>
          </cell>
          <cell r="C1272" t="str">
            <v>PT</v>
          </cell>
          <cell r="D1272">
            <v>87.44</v>
          </cell>
        </row>
        <row r="1273">
          <cell r="A1273" t="str">
            <v>74062/003</v>
          </cell>
          <cell r="B1273" t="str">
            <v>PONTO INTERRUPTOR SIMPLES/TOMADA COM ELETRODUTO FERRO GALVANIZADO 3/4”" E CAIXA 4X2"</v>
          </cell>
          <cell r="C1273" t="str">
            <v>PT</v>
          </cell>
          <cell r="D1273">
            <v>91.69</v>
          </cell>
        </row>
        <row r="1274">
          <cell r="A1274">
            <v>74063</v>
          </cell>
          <cell r="B1274" t="str">
            <v>PONTO LUZ PAREDE</v>
          </cell>
          <cell r="C1274">
            <v>0</v>
          </cell>
          <cell r="D1274">
            <v>0</v>
          </cell>
        </row>
        <row r="1275">
          <cell r="A1275" t="str">
            <v>74063/001</v>
          </cell>
          <cell r="B1275" t="str">
            <v>PONTO LUZ PAREDE (ARANDELA) ELETRODUTO PVC 3/4"</v>
          </cell>
          <cell r="C1275" t="str">
            <v>PT</v>
          </cell>
          <cell r="D1275">
            <v>63.82</v>
          </cell>
        </row>
        <row r="1276">
          <cell r="A1276" t="str">
            <v>74063/002</v>
          </cell>
          <cell r="B1276" t="str">
            <v>PONTO LUZ PAREDE (ARANDELA) ELETRODUTO FERRO ESMALTADO 3/4"</v>
          </cell>
          <cell r="C1276" t="str">
            <v>PT</v>
          </cell>
          <cell r="D1276">
            <v>80.63</v>
          </cell>
        </row>
        <row r="1277">
          <cell r="A1277">
            <v>74080</v>
          </cell>
          <cell r="B1277" t="str">
            <v>PONTO INTERRUPTOR SOBREPOR APARENTE</v>
          </cell>
          <cell r="C1277">
            <v>0</v>
          </cell>
          <cell r="D1277">
            <v>0</v>
          </cell>
        </row>
        <row r="1278">
          <cell r="A1278" t="str">
            <v>74080/001</v>
          </cell>
          <cell r="B1278" t="str">
            <v>PONTO INTERRUPTOR SOBREPOR APARENTE 1 SECAO C/12,00M FIO 2,5MM2</v>
          </cell>
          <cell r="C1278" t="str">
            <v>UN</v>
          </cell>
          <cell r="D1278">
            <v>67.28</v>
          </cell>
        </row>
        <row r="1279">
          <cell r="A1279">
            <v>74083</v>
          </cell>
          <cell r="B1279" t="str">
            <v>INSTALACAO PONTO LUZ APARENTE SOBRE MADEIRAMENTO, FIO 2,5MM, FITA ISO-LANTE, BUCHAS DE NYLON E PARAFUSOS, CLEATS E BOCAL DE PORCELANA</v>
          </cell>
          <cell r="C1279">
            <v>0</v>
          </cell>
          <cell r="D1279">
            <v>0</v>
          </cell>
        </row>
        <row r="1280">
          <cell r="A1280" t="str">
            <v>74083/001</v>
          </cell>
          <cell r="B1280" t="str">
            <v>INSTALACAO PONTO LUZ APARENTE SOBRE MADEIRAMENTO, FIO 2,5MM, FITA ISOLANTE, BUCHAS DE NYLON E PARAFUSOS, CLEATS E BOCAL DE PORCELANA</v>
          </cell>
          <cell r="C1280" t="str">
            <v>UN</v>
          </cell>
          <cell r="D1280">
            <v>69.98</v>
          </cell>
        </row>
        <row r="1281">
          <cell r="A1281">
            <v>74114</v>
          </cell>
          <cell r="B1281" t="str">
            <v>PONTO DE TOMADA P/CHUVEIRO ELETRICO</v>
          </cell>
          <cell r="C1281">
            <v>0</v>
          </cell>
          <cell r="D1281">
            <v>0</v>
          </cell>
        </row>
        <row r="1282">
          <cell r="A1282" t="str">
            <v>74114/001</v>
          </cell>
          <cell r="B1282" t="str">
            <v>PONTO PARA CHUVEIRO ELETRICO COM CAIXA, ELETRODUTO E FIO</v>
          </cell>
          <cell r="C1282" t="str">
            <v>PT</v>
          </cell>
          <cell r="D1282">
            <v>67.94</v>
          </cell>
        </row>
        <row r="1283">
          <cell r="A1283">
            <v>74132</v>
          </cell>
          <cell r="B1283" t="str">
            <v>PONTOS DE LUZ - ELETRODUTO DE PVC</v>
          </cell>
          <cell r="C1283">
            <v>0</v>
          </cell>
          <cell r="D1283">
            <v>0</v>
          </cell>
        </row>
        <row r="1284">
          <cell r="A1284" t="str">
            <v>74132/001</v>
          </cell>
          <cell r="B1284" t="str">
            <v>INSTALACAO PONTO LUZ EQUIVALENTE A 2 VARAS ELETRODUTO PVC RIGIDO 3/4",12M DE FIO 2,5MM2 CAIXAS CONEXOES LUVAS CURVA E INTERRUPTOR EMBUTIR COM PLACA, INCLUSIVE ABERTURA E FECHAMENTO RASGO ALVENARIA</v>
          </cell>
          <cell r="C1284" t="str">
            <v>UN</v>
          </cell>
          <cell r="D1284">
            <v>112.01</v>
          </cell>
        </row>
        <row r="1285">
          <cell r="A1285" t="str">
            <v>74132/002</v>
          </cell>
          <cell r="B1285" t="str">
            <v>INSTALACAO PONTO LUZ EQUIVALENTE A 2 VARAS ELETRODUTO PVC RIGIDO 1/2",12M FIO 2,5MM2 CAIXAS CONEXOES LUVAS CURVA E INTERRUPTOR COM PLACA, INCLUSIVE ABERTURA E FECHAMENTO DE RASGO EM ALVENARIA</v>
          </cell>
          <cell r="C1285" t="str">
            <v>UN</v>
          </cell>
          <cell r="D1285">
            <v>98.19</v>
          </cell>
        </row>
        <row r="1286">
          <cell r="A1286" t="str">
            <v>74132/003</v>
          </cell>
          <cell r="B1286" t="str">
            <v>INSTALACAO CONJUNTO 2 PONTOS LUZ EQUIVALENTE 5 VARAS ELETRODUTO PVC RIGIDO 3/4", 33M FIO 2,5MM2 CAIXAS CONEXOES LUVAS CURVA E INTERRUPTOR EMBUTIR COM PLACA, INCLUSIVE ABERTURA E FECHAMENTO DE RASGO EM ALVENARIA</v>
          </cell>
          <cell r="C1286" t="str">
            <v>UN</v>
          </cell>
          <cell r="D1286">
            <v>204.09</v>
          </cell>
        </row>
        <row r="1287">
          <cell r="A1287" t="str">
            <v>74132/004</v>
          </cell>
          <cell r="B1287" t="str">
            <v>INSTALACAO CONJUNTO 2 PONTOS LUZ EQUIVALENTE 5 VARAS ELETRODUTO PVC RIGIDO 1/2", 33M FIO 2,5MM2 CAIXAS CONEXOES LUVAS CURVA E INTERRUPTOR EMBUTIR COM PLACA, INCLUSIVE ABERTURA E FECHAMENTO DE RASGO EM ALVENARIA</v>
          </cell>
          <cell r="C1287" t="str">
            <v>UN</v>
          </cell>
          <cell r="D1287">
            <v>179.13</v>
          </cell>
        </row>
        <row r="1288">
          <cell r="A1288" t="str">
            <v>74132/005</v>
          </cell>
          <cell r="B1288" t="str">
            <v>INSTALACAO CONJUNTO 3 PONTOS LUZ EQUIVALENTE 6 VARAS ELETRODUTO PVC RIGIDO 3/4" 50M FIO 2,5MM2 CAIXAS CONEXOES LUVAS CURVA E INTERRUPTOR EMBUTIR COM PLACA, INCLUSIVE ABERTURA E FECHAMENTO RASGO DE ALVENARIA</v>
          </cell>
          <cell r="C1288" t="str">
            <v>UN</v>
          </cell>
          <cell r="D1288">
            <v>273.56</v>
          </cell>
        </row>
        <row r="1289">
          <cell r="A1289" t="str">
            <v>74132/006</v>
          </cell>
          <cell r="B1289" t="str">
            <v>INSTALACAO CONJUNTO 3 PONTOS LUZ EQUIVALENTE 6 VARAS ELETRODUTO PVC RIGIDO 1/2", 50M FIO 2,5MM2 CAIXAS CONEXOES LUVAS CURVA E INTERRUPTOR EMBUTIR COM PLACA, INCLUSIVE ABERTURA E FECHAMENTO RASGO EM ALVENARIA</v>
          </cell>
          <cell r="C1289" t="str">
            <v>UN</v>
          </cell>
          <cell r="D1289">
            <v>242.33</v>
          </cell>
        </row>
        <row r="1290">
          <cell r="A1290" t="str">
            <v>74132/007</v>
          </cell>
          <cell r="B1290" t="str">
            <v>INSTALACAO CONJUNTO 4 PONTOS LUZ EQUIVALENTE 7 VARAS ELETRODUTO PVC RIGIDO 3/4", 50M FIO 2,5MM2 CAIXAS CONEXOES LUVAS CURVA E INTERRUPTOR EMBUTIR COM PLACA INCLUSIVE ABERTURA E FECHAMENTO RASGO EM ALVENARIA</v>
          </cell>
          <cell r="C1290" t="str">
            <v>UN</v>
          </cell>
          <cell r="D1290">
            <v>288.93</v>
          </cell>
        </row>
        <row r="1291">
          <cell r="A1291" t="str">
            <v>74132/008</v>
          </cell>
          <cell r="B1291" t="str">
            <v>INSTALACAO CONJUNTO 4 PONTOS LUZ EQUIVALENTE 7 VARAS ELETRODUTO PVC RIGIDO 1/2", 50M FIO 2,5MM2 CAIXAS CONEXOES LUVAS CURVA E INTERRUPTOR EMBUTIR COM PLACA INCLUSIVE ABERTURA E FECHAMENTO RASGO ALVENARIA</v>
          </cell>
          <cell r="C1291" t="str">
            <v>UN</v>
          </cell>
          <cell r="D1291">
            <v>261.19</v>
          </cell>
        </row>
        <row r="1292">
          <cell r="A1292" t="str">
            <v>74132/009</v>
          </cell>
          <cell r="B1292" t="str">
            <v>INSTALACAO CONJUNTO 5 PONTOS LUZ EQUIVALENTE 8 VARAS ELETRODUTO PVC RIGIDO 3/4", 57M FIO 2,5MM2 CAIXAS CONEXOES LUVAS CURVA E INTERRUPTOR EMBUTIR COM PLACA, INCLUSIVE ABERTURA E FECHAMENTO RASGO ALVENARIA</v>
          </cell>
          <cell r="C1292" t="str">
            <v>UN</v>
          </cell>
          <cell r="D1292">
            <v>329.95</v>
          </cell>
        </row>
        <row r="1293">
          <cell r="A1293" t="str">
            <v>74132/010</v>
          </cell>
          <cell r="B1293" t="str">
            <v>INSTALACAO CONJUNTO 5 PONTOS LUZ EQUIVALENTE 8 VARAS ELETRODUTO PVC RIGIDO 1/2", 57M FIO 2,5MM2 CAIXAS CONEXOES LUVAS CURVA E INTERRUPTOR EMBUTIR COM PLACA, INCLUSIVE ABERTURA E FECHAMENTO RASGO ALVENARIA</v>
          </cell>
          <cell r="C1293" t="str">
            <v>UN</v>
          </cell>
          <cell r="D1293">
            <v>299.79000000000002</v>
          </cell>
        </row>
        <row r="1294">
          <cell r="A1294" t="str">
            <v>74132/011</v>
          </cell>
          <cell r="B1294" t="str">
            <v>INSTALACAO CONJUNTO 6 PONTOS LUZ EQUIVALENTE 9 VARAS ELETRODUTO PVC RIGIDO 3/4", 66M FIO 2,5MM2 CAIXAS CONEXOES LUVAS CURVA E INTERRUPTOR EMBUTIR COM PLACA, INCLUSIVE ABERTURA E FECHAMENTO RASGO ALVENARIA</v>
          </cell>
          <cell r="C1294" t="str">
            <v>UN</v>
          </cell>
          <cell r="D1294">
            <v>381.22</v>
          </cell>
        </row>
        <row r="1295">
          <cell r="A1295" t="str">
            <v>74132/012</v>
          </cell>
          <cell r="B1295" t="str">
            <v>INSTALACAO CONJUNTO 6 PONTOS LUZ EQUIVALENTE 9 VARAS ELETRODUTO PVC RIGIDO 1/2", 66M FIO 2,5MM2 CAIXAS CONEXOES LUVAS CURVA E INTERRUPTOR EMBUTIR COM PLACA, INCLUSIVE ABERTURA E FECHAMENTO RASGO ALVENARIA</v>
          </cell>
          <cell r="C1295" t="str">
            <v>UN</v>
          </cell>
          <cell r="D1295">
            <v>343.69</v>
          </cell>
        </row>
        <row r="1296">
          <cell r="A1296" t="str">
            <v>74132/013</v>
          </cell>
          <cell r="B1296" t="str">
            <v>INSTALACAO CONJUNTO 8 PONTOS LUZ EQUIVALENTE 10 VARAS ELETRODUTO PVC RIGIDO 3/4", 80M FIO 2,5MM2 CAIXAS CONEXOES LUVAS CURVA E INTERRUPTOR EMBUTIR COM PLACA, INCLUSIVE ABERTURA E FECHAMENTO RASGO ALVENARIA</v>
          </cell>
          <cell r="C1296" t="str">
            <v>UN</v>
          </cell>
          <cell r="D1296">
            <v>451.36</v>
          </cell>
        </row>
        <row r="1297">
          <cell r="A1297" t="str">
            <v>74132/014</v>
          </cell>
          <cell r="B1297" t="str">
            <v>INSTALACAO CONJUNTO 2 PONTOS LUZ EQUIVALENTE 3 VARAS ELETRODUTO PVC RIGIDO 3/4”, 20M FIO 2,5MM2 CAIXAS CONEXOES LUVAS E CONSIDERANDO O CONTROLE DOS PONTOS DIRETO NO QUADRO DE DISTRIBUICAO DE LUZ</v>
          </cell>
          <cell r="C1297" t="str">
            <v>UN</v>
          </cell>
          <cell r="D1297">
            <v>172.12</v>
          </cell>
        </row>
        <row r="1298">
          <cell r="A1298" t="str">
            <v>74132/015</v>
          </cell>
          <cell r="B1298" t="str">
            <v>INSTALACAO CONJUNTO 2 PONTOS LUZ EQUIVALENTE 3 VARAS ELETRODUTO PVC RIGIDO 1/2", 20M FIO 2,5MM2 CAIXAS CONEXOES LUVAS E CONSIDERANDO O CONTROLE DOS PONTOS DIRETO NO QUADRO DE DISTRIBUICAO DE LUZ</v>
          </cell>
          <cell r="C1298" t="str">
            <v>UN</v>
          </cell>
          <cell r="D1298">
            <v>164.97</v>
          </cell>
        </row>
        <row r="1299">
          <cell r="A1299" t="str">
            <v>74132/016</v>
          </cell>
          <cell r="B1299" t="str">
            <v>INSTALACAO CONJUNTO 3 PONTOS LUZ EQUIVALENTE 5 VARAS ELETRODUTO PVC RIGIDO 3/4", 30M FIO 2,5MM2 CAIXAS CONEXOES LUVAS E CONSIDERANDO O CONTROLE DOS PONTOS DIRETO NO QUADRO DE DISTRIBUICAO DE LUZ</v>
          </cell>
          <cell r="C1299" t="str">
            <v>UN</v>
          </cell>
          <cell r="D1299">
            <v>225.04</v>
          </cell>
        </row>
        <row r="1300">
          <cell r="A1300" t="str">
            <v>74132/017</v>
          </cell>
          <cell r="B1300" t="str">
            <v>INSTALACAO CONJUNTO 3 PONTOS LUZ EQUIVALENTE 5 VARAS ELETRODUTO PVC RIGIDO 1/2", 30M FIO 2,5MM2 CAIXAS CONEXOES LUVAS E CONSIDERANDO O CONTROLE DOS PONTOS DIRETO NO QUADRO DE DISTRIBUICAO DE LUZ</v>
          </cell>
          <cell r="C1300" t="str">
            <v>UN</v>
          </cell>
          <cell r="D1300">
            <v>206.21</v>
          </cell>
        </row>
        <row r="1301">
          <cell r="A1301" t="str">
            <v>74132/018</v>
          </cell>
          <cell r="B1301" t="str">
            <v>INSTALACAO CONJUNTO 4 PONTOS LUZ EQUIVALENTE 6 VARAS ELETRODUTO PVC RIGIDO 3/4", 40M FIO 2,5MM2 CAIXAS CONEXOES LUVAS CONSIDERANDO O CONTROLE DOS PONTOS DIRETO NO QUADRO DE DISTRIBUICAO DE LUZ</v>
          </cell>
          <cell r="C1301" t="str">
            <v>UN</v>
          </cell>
          <cell r="D1301">
            <v>222.25</v>
          </cell>
        </row>
        <row r="1302">
          <cell r="A1302" t="str">
            <v>74132/019</v>
          </cell>
          <cell r="B1302" t="str">
            <v>INSTALACAO CONJUNTO 4 PONTOS LUZ EQUIVALENTE 6 VARAS ELETRODUTO PVC RIGIDO 1/2", 40M FIO 2,5MM2 CAIXAS CONEXOES LUVAS E CONSIDERANDO O CONTROLE DOS PONTOS DIRETO NO QUADRO DE DISTRIBUICAO DE LUZ</v>
          </cell>
          <cell r="C1302" t="str">
            <v>UN</v>
          </cell>
          <cell r="D1302">
            <v>194.95</v>
          </cell>
        </row>
        <row r="1303">
          <cell r="A1303" t="str">
            <v>74132/020</v>
          </cell>
          <cell r="B1303" t="str">
            <v>INSTALACAO CONJUNTO 5 PONTOS LUZ EQUIVALENTE 7 VARAS ELETRODUTO PVC RIGIDO 3/4", 45M FIO 2,5MM2 CAIXAS CONEXOES LUVAS E CONSIDERANDO O CONTROLE DOS PONTOS DIRETO NO QUADRO DE DISTRIBUICAO DE LUZ</v>
          </cell>
          <cell r="C1303" t="str">
            <v>UN</v>
          </cell>
          <cell r="D1303">
            <v>257.10000000000002</v>
          </cell>
        </row>
        <row r="1304">
          <cell r="A1304" t="str">
            <v>74132/021</v>
          </cell>
          <cell r="B1304" t="str">
            <v>INSTALACAO CONJUNTO 5 PONTOS LUZ EQUIVALENTE 7 VARAS ELETRODUTO PVC RIGIDO 1/2", 45M FIO 2,5MM2 CAIXAS CONEXOES LUVAS E CONSIDERANDO O CONTROLE DOS PONTOS DIRETO NO QUADRO DE DISTRIBUICAO DE LUZ</v>
          </cell>
          <cell r="C1304" t="str">
            <v>UN</v>
          </cell>
          <cell r="D1304">
            <v>228.07</v>
          </cell>
        </row>
        <row r="1305">
          <cell r="A1305" t="str">
            <v>74132/022</v>
          </cell>
          <cell r="B1305" t="str">
            <v>INSTALACAO 1 CONJUNTO 6 PONTOS LUZ EQUIVALENTE 8 VARAS ELETRODUTO PVC3/4” RIGIDO, 53M DE FIO 2,5MM2 CAIXAS CONEXOES LUVAS E CONSIDERANDO OCONTROLE DOS PONTOS DIRETO NO QUADRO DE DISTRIBUICAO DE LUZ</v>
          </cell>
          <cell r="C1305" t="str">
            <v>UN</v>
          </cell>
          <cell r="D1305">
            <v>300.98</v>
          </cell>
        </row>
        <row r="1306">
          <cell r="A1306" t="str">
            <v>74132/023</v>
          </cell>
          <cell r="B1306" t="str">
            <v>INSTALACAO 1 CONJUNTO 6 PONTOS LUZ EQUIVALENTE 8 VARAS ELETRODUTO PVC1/2", 53M FIO 2,5MM2 CAIXAS CONEXOES LUVAS E CONSIDERANDO O CONTROLEDOS PONTOS DIRETO NO QUADRO DE DISTRIBUICAO DE LUZ</v>
          </cell>
          <cell r="C1306" t="str">
            <v>UN</v>
          </cell>
          <cell r="D1306">
            <v>264.87</v>
          </cell>
        </row>
        <row r="1307">
          <cell r="A1307" t="str">
            <v>74132/024</v>
          </cell>
          <cell r="B1307" t="str">
            <v>INSTALACAO 1 CONJUNTO 8 PONTOS LUZ EQUIVALENTE 9 VARAS ELETRODUTO PVC3/4", 57M DE FIO 2,5MM2 CAIXAS CONEXOES LUVAS E CONSIDERANDO O CONTROLE DOS PONTOS DIRETO NO QUADRO DE DISTRIBUICAO DE LUZ</v>
          </cell>
          <cell r="C1307" t="str">
            <v>UN</v>
          </cell>
          <cell r="D1307">
            <v>342.77</v>
          </cell>
        </row>
        <row r="1308">
          <cell r="A1308">
            <v>178</v>
          </cell>
          <cell r="B1308" t="str">
            <v>GERADORES</v>
          </cell>
          <cell r="C1308">
            <v>0</v>
          </cell>
          <cell r="D1308">
            <v>0</v>
          </cell>
        </row>
        <row r="1309">
          <cell r="A1309">
            <v>74027</v>
          </cell>
          <cell r="B1309" t="str">
            <v>GRUPO GERADOR 150/170 KVA - MOTOR DIESEL</v>
          </cell>
          <cell r="C1309">
            <v>0</v>
          </cell>
          <cell r="D1309">
            <v>0</v>
          </cell>
        </row>
        <row r="1310">
          <cell r="A1310" t="str">
            <v>74027/001</v>
          </cell>
          <cell r="B1310" t="str">
            <v>GRUPO GERADOR 150/170 KVA MOTOR DIESEL - DEPRECIACAO</v>
          </cell>
          <cell r="C1310" t="str">
            <v>H</v>
          </cell>
          <cell r="D1310">
            <v>4.51</v>
          </cell>
        </row>
        <row r="1311">
          <cell r="A1311" t="str">
            <v>74027/002</v>
          </cell>
          <cell r="B1311" t="str">
            <v>GRUPO GERADOR 150/170 KVA MOTOR DIESEL - JUROS</v>
          </cell>
          <cell r="C1311" t="str">
            <v>H</v>
          </cell>
          <cell r="D1311">
            <v>1.7</v>
          </cell>
        </row>
        <row r="1312">
          <cell r="A1312" t="str">
            <v>74027/003</v>
          </cell>
          <cell r="B1312" t="str">
            <v>GRUPO GERADOR 150/170 KVA MOTOR DIESEL - MANUTENCAO</v>
          </cell>
          <cell r="C1312" t="str">
            <v>H</v>
          </cell>
          <cell r="D1312">
            <v>2.2599999999999998</v>
          </cell>
        </row>
        <row r="1313">
          <cell r="A1313" t="str">
            <v>74027/004</v>
          </cell>
          <cell r="B1313" t="str">
            <v>GRUPO GERADOR 150/170 KVA MOTOR DIESEL - MATERIAL NA OPERACAO</v>
          </cell>
          <cell r="C1313" t="str">
            <v>H</v>
          </cell>
          <cell r="D1313">
            <v>69.25</v>
          </cell>
        </row>
        <row r="1314">
          <cell r="A1314" t="str">
            <v>74027/005</v>
          </cell>
          <cell r="B1314" t="str">
            <v>GRUPO GERADOR 150/170 KVA MOTOR DIESEL - UTILIZACAO OPERATIVA</v>
          </cell>
          <cell r="C1314" t="str">
            <v>CHP</v>
          </cell>
          <cell r="D1314">
            <v>77.709999999999994</v>
          </cell>
        </row>
        <row r="1315">
          <cell r="A1315">
            <v>74028</v>
          </cell>
          <cell r="B1315" t="str">
            <v>GRUPO GERADOR 40 KVA - MOTOR DIESEL</v>
          </cell>
          <cell r="C1315">
            <v>0</v>
          </cell>
          <cell r="D1315">
            <v>0</v>
          </cell>
        </row>
        <row r="1316">
          <cell r="A1316" t="str">
            <v>74028/001</v>
          </cell>
          <cell r="B1316" t="str">
            <v>GRUPO GERADOR 40 KVA MOTOR DIESEL - DEPRECIACAO E JUROS</v>
          </cell>
          <cell r="C1316" t="str">
            <v>H</v>
          </cell>
          <cell r="D1316">
            <v>2.0499999999999998</v>
          </cell>
        </row>
        <row r="1317">
          <cell r="A1317" t="str">
            <v>74028/002</v>
          </cell>
          <cell r="B1317" t="str">
            <v>GRUPO GERADOR 40 KVA MOTOR DIESEL - MANUTENCAO</v>
          </cell>
          <cell r="C1317" t="str">
            <v>H</v>
          </cell>
          <cell r="D1317">
            <v>0.73</v>
          </cell>
        </row>
        <row r="1318">
          <cell r="A1318" t="str">
            <v>74028/003</v>
          </cell>
          <cell r="B1318" t="str">
            <v>GRUPO GERADOR 40 KVA MOTOR DIESEL - MATERIAL NA OPERACAO</v>
          </cell>
          <cell r="C1318" t="str">
            <v>H</v>
          </cell>
          <cell r="D1318">
            <v>22.67</v>
          </cell>
        </row>
        <row r="1319">
          <cell r="A1319" t="str">
            <v>74028/004</v>
          </cell>
          <cell r="B1319" t="str">
            <v>GRUPO GERADOR 40 KVA MOTOR DIESEL - UTILIZACAO OPERATIVA</v>
          </cell>
          <cell r="C1319" t="str">
            <v>CHP</v>
          </cell>
          <cell r="D1319">
            <v>25.45</v>
          </cell>
        </row>
        <row r="1320">
          <cell r="A1320">
            <v>243</v>
          </cell>
          <cell r="B1320" t="str">
            <v>SISTEMAS DE PROTECAO/ATERRAMENTO</v>
          </cell>
          <cell r="C1320">
            <v>0</v>
          </cell>
          <cell r="D1320">
            <v>0</v>
          </cell>
        </row>
        <row r="1321">
          <cell r="A1321">
            <v>68069</v>
          </cell>
          <cell r="B1321" t="str">
            <v>HASTE COPPERWELD 5/8” X 3,0M COM CONECTOR</v>
          </cell>
          <cell r="C1321" t="str">
            <v>UN</v>
          </cell>
          <cell r="D1321">
            <v>35.49</v>
          </cell>
        </row>
        <row r="1322">
          <cell r="A1322">
            <v>68070</v>
          </cell>
          <cell r="B1322" t="str">
            <v>PARA-RAIOS TIPO FRANKLIN - CABO E SUPORTE ISOLADOR</v>
          </cell>
          <cell r="C1322" t="str">
            <v>M</v>
          </cell>
          <cell r="D1322">
            <v>28.32</v>
          </cell>
        </row>
        <row r="1323">
          <cell r="A1323">
            <v>72927</v>
          </cell>
          <cell r="B1323" t="str">
            <v>CORDOALHA DE COBRE NU, INCLUSIVE ISOLADORES - 16,00 MM2 - FORNECIMENTOE INSTALACAO</v>
          </cell>
          <cell r="C1323" t="str">
            <v>M</v>
          </cell>
          <cell r="D1323">
            <v>17.28</v>
          </cell>
        </row>
        <row r="1324">
          <cell r="A1324">
            <v>72928</v>
          </cell>
          <cell r="B1324" t="str">
            <v>CORDOALHA DE COBRE NU, INCLUSIVE ISOLADORES - 25,00 MM2 - FORNECIMENTOE INSTALACAO</v>
          </cell>
          <cell r="C1324" t="str">
            <v>M</v>
          </cell>
          <cell r="D1324">
            <v>21.03</v>
          </cell>
        </row>
        <row r="1325">
          <cell r="A1325">
            <v>72929</v>
          </cell>
          <cell r="B1325" t="str">
            <v>CORDOALHA DE COBRE NU, INCLUSIVE ISOLADORES - 35,00 MM2 - FORNECIMENTOE INSTALACAO</v>
          </cell>
          <cell r="C1325" t="str">
            <v>M</v>
          </cell>
          <cell r="D1325">
            <v>24.02</v>
          </cell>
        </row>
        <row r="1326">
          <cell r="A1326">
            <v>72930</v>
          </cell>
          <cell r="B1326" t="str">
            <v>CORDOALHA DE COBRE NU, INCLUSIVE ISOLADORES - 50,00 MM2 - FORNECIMENTOE INSTALACAO</v>
          </cell>
          <cell r="C1326" t="str">
            <v>M</v>
          </cell>
          <cell r="D1326">
            <v>28.87</v>
          </cell>
        </row>
        <row r="1327">
          <cell r="A1327">
            <v>72931</v>
          </cell>
          <cell r="B1327" t="str">
            <v>CORDOALHA DE COBRE NU, INCLUSIVE ISOLADORES - 70,00 MM2 - FORNECIMENTOE INSTALACAO</v>
          </cell>
          <cell r="C1327" t="str">
            <v>M</v>
          </cell>
          <cell r="D1327">
            <v>35.869999999999997</v>
          </cell>
        </row>
        <row r="1328">
          <cell r="A1328">
            <v>72932</v>
          </cell>
          <cell r="B1328" t="str">
            <v>CORDOALHA DE COBRE NU, INCLUSIVE ISOLADORES - 95,00 MM2 - FORNECIMENTOE INSTALACAO</v>
          </cell>
          <cell r="C1328" t="str">
            <v>M</v>
          </cell>
          <cell r="D1328">
            <v>42.81</v>
          </cell>
        </row>
        <row r="1329">
          <cell r="A1329">
            <v>244</v>
          </cell>
          <cell r="B1329" t="str">
            <v>SERVICOS DIVERSOS</v>
          </cell>
          <cell r="C1329">
            <v>0</v>
          </cell>
          <cell r="D1329">
            <v>0</v>
          </cell>
        </row>
        <row r="1330">
          <cell r="A1330">
            <v>9535</v>
          </cell>
          <cell r="B1330" t="str">
            <v>CHUVEIRO ELETRICO COMUM CORPO PLASTICO TIPO DUCHA, FORNECIMENTO E INSTALACAO</v>
          </cell>
          <cell r="C1330" t="str">
            <v>UN</v>
          </cell>
          <cell r="D1330">
            <v>34.18</v>
          </cell>
        </row>
        <row r="1331">
          <cell r="A1331">
            <v>9540</v>
          </cell>
          <cell r="B1331" t="str">
            <v>ENTRADA DE ENERGIA ELETRICA AEREA MONOFASICA 50A</v>
          </cell>
          <cell r="C1331" t="str">
            <v>UN</v>
          </cell>
          <cell r="D1331">
            <v>751.04</v>
          </cell>
        </row>
        <row r="1332">
          <cell r="A1332">
            <v>41598</v>
          </cell>
          <cell r="B1332" t="str">
            <v>ENTRADA PROVISORIA DE ENERGIA ELETRICA AEREA TRIFASICA 40A EM POSTE MADEIRA</v>
          </cell>
          <cell r="C1332" t="str">
            <v>UN</v>
          </cell>
          <cell r="D1332">
            <v>618.29</v>
          </cell>
        </row>
        <row r="1333">
          <cell r="A1333">
            <v>72315</v>
          </cell>
          <cell r="B1333" t="str">
            <v>TERMINAL AÉREO EM AÇO GALVANIZADO COM BASE DE FIXAÇÃO H=30CM</v>
          </cell>
          <cell r="C1333" t="str">
            <v>UN</v>
          </cell>
          <cell r="D1333">
            <v>15.6</v>
          </cell>
        </row>
        <row r="1334">
          <cell r="A1334">
            <v>72941</v>
          </cell>
          <cell r="B1334" t="str">
            <v>APARELHO SINALIZADOR DE SAIDA DE GARAGEM, COM CELULA FOTOELETRICA - FORNECIMENTO E INSTALACAO</v>
          </cell>
          <cell r="C1334" t="str">
            <v>UN</v>
          </cell>
          <cell r="D1334">
            <v>272.58</v>
          </cell>
        </row>
        <row r="1335">
          <cell r="A1335">
            <v>73781</v>
          </cell>
          <cell r="B1335" t="str">
            <v>DIVERSOS PARA SUBESTACAO</v>
          </cell>
          <cell r="C1335">
            <v>0</v>
          </cell>
          <cell r="D1335">
            <v>0</v>
          </cell>
        </row>
        <row r="1336">
          <cell r="A1336" t="str">
            <v>73781/001</v>
          </cell>
          <cell r="B1336" t="str">
            <v>MUFLA TERMINAL PRIMARIA UNIPOLAR USO INTERNO PARA CABO 35/120MM2, ISOLACAO 15/25KV EM EPR - BORRACHA DE SILICONE. FORNECIMENTO E INSTALACAO.</v>
          </cell>
          <cell r="C1336" t="str">
            <v>UN</v>
          </cell>
          <cell r="D1336">
            <v>314.06</v>
          </cell>
        </row>
        <row r="1337">
          <cell r="A1337" t="str">
            <v>73781/002</v>
          </cell>
          <cell r="B1337" t="str">
            <v>ISOLADOR DE PINO TP HI-POT CILINDRICO CLASSE 15KV. FORNECIMENTO E INSTALACAO.</v>
          </cell>
          <cell r="C1337" t="str">
            <v>UN</v>
          </cell>
          <cell r="D1337">
            <v>14.26</v>
          </cell>
        </row>
        <row r="1338">
          <cell r="A1338" t="str">
            <v>73781/003</v>
          </cell>
          <cell r="B1338" t="str">
            <v>ISOLADOR DE SUSPENSAO (DISCO) TP CAVILHA CLASSE 15KV - 6''. FORNECIMENTO E INSTALACAO.</v>
          </cell>
          <cell r="C1338" t="str">
            <v>UN</v>
          </cell>
          <cell r="D1338">
            <v>52.34</v>
          </cell>
        </row>
        <row r="1339">
          <cell r="A1339" t="str">
            <v>73781/004</v>
          </cell>
          <cell r="B1339" t="str">
            <v>CAIXA DE MEDICAO PADRAO CONCESSIONARIA LOCAL ALTA TENSAO-FORNECIMENTOE INSTALACAO.</v>
          </cell>
          <cell r="C1339" t="str">
            <v>UN</v>
          </cell>
          <cell r="D1339">
            <v>531.79</v>
          </cell>
        </row>
        <row r="1340">
          <cell r="A1340" t="str">
            <v>73781/005</v>
          </cell>
          <cell r="B1340" t="str">
            <v>DISJUNTOR TRIFASICO A VOLUME REDUZIDO DE OLEO,INSTALACAO ABRIGADA, 15KV - CN630A, COM RELE PRIMARIO, LCC - 14,7 KA, 350MVA-FORNECIMENTO E INSTALACAO.</v>
          </cell>
          <cell r="C1340" t="str">
            <v>UN</v>
          </cell>
          <cell r="D1340">
            <v>10864.68</v>
          </cell>
        </row>
        <row r="1341">
          <cell r="A1341">
            <v>73782</v>
          </cell>
          <cell r="B1341" t="str">
            <v>TERMINAL MECANICO</v>
          </cell>
          <cell r="C1341">
            <v>0</v>
          </cell>
          <cell r="D1341">
            <v>0</v>
          </cell>
        </row>
        <row r="1342">
          <cell r="A1342" t="str">
            <v>73782/001</v>
          </cell>
          <cell r="B1342" t="str">
            <v>TERMINAL A PRESSAO REFORCADO PARA CONEXAO DE CABO DE COBRE A BARRA, CABO 16 E 25MM2 - FORNECIMENTO E INSTALACAO</v>
          </cell>
          <cell r="C1342" t="str">
            <v>UN</v>
          </cell>
          <cell r="D1342">
            <v>11.4</v>
          </cell>
        </row>
        <row r="1343">
          <cell r="A1343" t="str">
            <v>73782/002</v>
          </cell>
          <cell r="B1343" t="str">
            <v>TERMINAL A PRESSAO REFORCADO PARA CONEXAO DE CABO DE COBRE A BARRA, CABO 50 E 70MM2 - FORNECIMENTO E INSTALACAO</v>
          </cell>
          <cell r="C1343" t="str">
            <v>UN</v>
          </cell>
          <cell r="D1343">
            <v>18.190000000000001</v>
          </cell>
        </row>
        <row r="1344">
          <cell r="A1344" t="str">
            <v>73782/003</v>
          </cell>
          <cell r="B1344" t="str">
            <v>TERMINAL A PRESSAO REFORCADO PARA CONEXAO DE CABO DE COBRE A BARRA, CABO 95 E 120MM2 - FORNECIMENTO E INSTALACAO</v>
          </cell>
          <cell r="C1344" t="str">
            <v>UN</v>
          </cell>
          <cell r="D1344">
            <v>27.97</v>
          </cell>
        </row>
        <row r="1345">
          <cell r="A1345" t="str">
            <v>73782/004</v>
          </cell>
          <cell r="B1345" t="str">
            <v>TERMINAL A PRESSAO REFORCADO PARA CONEXAO DE CABO DE COBRE A BARRA, CABO 150 E 185MM2 - FORNECIMENTO E INSTALACAO</v>
          </cell>
          <cell r="C1345" t="str">
            <v>UN</v>
          </cell>
          <cell r="D1345">
            <v>34.19</v>
          </cell>
        </row>
        <row r="1346">
          <cell r="A1346">
            <v>73851</v>
          </cell>
          <cell r="B1346" t="str">
            <v>ARMACOES SECUNDARIAS</v>
          </cell>
          <cell r="C1346">
            <v>0</v>
          </cell>
          <cell r="D1346">
            <v>0</v>
          </cell>
        </row>
        <row r="1347">
          <cell r="A1347" t="str">
            <v>73851/001</v>
          </cell>
          <cell r="B1347" t="str">
            <v>ARMACAO SECUNDARIA OU REX COMPLETA PARA DUAS LINHAS-FORNECIMENTO E INSTALACAO.</v>
          </cell>
          <cell r="C1347" t="str">
            <v>UN</v>
          </cell>
          <cell r="D1347">
            <v>51.71</v>
          </cell>
        </row>
        <row r="1348">
          <cell r="A1348" t="str">
            <v>73851/002</v>
          </cell>
          <cell r="B1348" t="str">
            <v>ARMACAO SECUNDARIA OU REX COMPLETA PARA TRESLINHAS-FORNECIMENTO E INSTALACAO.</v>
          </cell>
          <cell r="C1348" t="str">
            <v>UN</v>
          </cell>
          <cell r="D1348">
            <v>73.930000000000007</v>
          </cell>
        </row>
        <row r="1349">
          <cell r="A1349" t="str">
            <v>73851/003</v>
          </cell>
          <cell r="B1349" t="str">
            <v>ARMACAO SECUNDARIA OU REX COMPLETA PARA QUATRO LINHAS-FORNECIMENTO E INSTALACAO.</v>
          </cell>
          <cell r="C1349" t="str">
            <v>UN</v>
          </cell>
          <cell r="D1349">
            <v>87.37</v>
          </cell>
        </row>
        <row r="1350">
          <cell r="A1350">
            <v>270</v>
          </cell>
          <cell r="B1350" t="str">
            <v>CHAVES EM GERAL/FUSIVEIS E CONECTORES</v>
          </cell>
          <cell r="C1350">
            <v>0</v>
          </cell>
          <cell r="D1350">
            <v>0</v>
          </cell>
        </row>
        <row r="1351">
          <cell r="A1351">
            <v>72322</v>
          </cell>
          <cell r="B1351" t="str">
            <v>CHAVE SECCIONADORA TRIPOLAR, ABERTURA SOB CARGA, COM FUSÍVEIS NH - 100A/250V - FORNECIMENTO E INSTALACAO</v>
          </cell>
          <cell r="C1351" t="str">
            <v>UN</v>
          </cell>
          <cell r="D1351">
            <v>185.03</v>
          </cell>
        </row>
        <row r="1352">
          <cell r="A1352">
            <v>72326</v>
          </cell>
          <cell r="B1352" t="str">
            <v>CHAVE SECCIONADORA TRIPOLAR, ABERTURA SOB CARGA, COM FUSÍVEIS NH - 200A/250V</v>
          </cell>
          <cell r="C1352" t="str">
            <v>UN</v>
          </cell>
          <cell r="D1352">
            <v>226.89</v>
          </cell>
        </row>
        <row r="1353">
          <cell r="A1353">
            <v>72327</v>
          </cell>
          <cell r="B1353" t="str">
            <v>FUSÍVEL TIPO "DIAZED", TIPO RÁPIDO OU RETARDADO - 2/25A - FORNECIMENTOE INSTALACAO</v>
          </cell>
          <cell r="C1353" t="str">
            <v>UN</v>
          </cell>
          <cell r="D1353">
            <v>2.59</v>
          </cell>
        </row>
        <row r="1354">
          <cell r="A1354">
            <v>72328</v>
          </cell>
          <cell r="B1354" t="str">
            <v>FUSÍVEL TIPO "DIAZED", TIPO RÁPIDO OU RETARDADO - 35/63A - FORNECIMENTO E INSTALACAO</v>
          </cell>
          <cell r="C1354" t="str">
            <v>UN</v>
          </cell>
          <cell r="D1354">
            <v>2.79</v>
          </cell>
        </row>
        <row r="1355">
          <cell r="A1355">
            <v>72330</v>
          </cell>
          <cell r="B1355" t="str">
            <v>FUSÍVEL TIPO NH - 100 / 200A - FORNECIMENTO E INSTALACAO</v>
          </cell>
          <cell r="C1355" t="str">
            <v>UN</v>
          </cell>
          <cell r="D1355">
            <v>12.99</v>
          </cell>
        </row>
        <row r="1356">
          <cell r="A1356">
            <v>73780</v>
          </cell>
          <cell r="B1356" t="str">
            <v>CHAVES</v>
          </cell>
          <cell r="C1356">
            <v>0</v>
          </cell>
          <cell r="D1356">
            <v>0</v>
          </cell>
        </row>
        <row r="1357">
          <cell r="A1357" t="str">
            <v>73780/001</v>
          </cell>
          <cell r="B1357" t="str">
            <v>CHAVE FUSIVEL UNIPOLAR, 15KV - 100A, EQUIPADA COM COMANDO PARA HASTE DE MANOBRA . FORNECIMENTO E INSTALAÇÃO.</v>
          </cell>
          <cell r="C1357" t="str">
            <v>UN</v>
          </cell>
          <cell r="D1357">
            <v>157.21</v>
          </cell>
        </row>
        <row r="1358">
          <cell r="A1358" t="str">
            <v>73780/002</v>
          </cell>
          <cell r="B1358" t="str">
            <v>CHAVE BLINDADA TRIPOLAR 250V, 30A - FORNECIMENTO E INSTALACAO</v>
          </cell>
          <cell r="C1358" t="str">
            <v>UN</v>
          </cell>
          <cell r="D1358">
            <v>98.48</v>
          </cell>
        </row>
        <row r="1359">
          <cell r="A1359" t="str">
            <v>73780/003</v>
          </cell>
          <cell r="B1359" t="str">
            <v>CHAVE BLINDADA TRIPOLAR 250V, 60A - FORNECIMENTO E INSTALACAO</v>
          </cell>
          <cell r="C1359" t="str">
            <v>UN</v>
          </cell>
          <cell r="D1359">
            <v>156.56</v>
          </cell>
        </row>
        <row r="1360">
          <cell r="A1360" t="str">
            <v>73780/004</v>
          </cell>
          <cell r="B1360" t="str">
            <v>CHAVE BLINDADA TRIPOLAR 250V, 100A - FORNECIMENTO E INSTALACAO</v>
          </cell>
          <cell r="C1360" t="str">
            <v>UN</v>
          </cell>
          <cell r="D1360">
            <v>351.51</v>
          </cell>
        </row>
        <row r="1361">
          <cell r="A1361" t="str">
            <v>INES</v>
          </cell>
          <cell r="B1361" t="str">
            <v>INSTALACOES ESPECIAIS</v>
          </cell>
          <cell r="C1361">
            <v>0</v>
          </cell>
          <cell r="D1361">
            <v>0</v>
          </cell>
        </row>
        <row r="1362">
          <cell r="A1362">
            <v>186</v>
          </cell>
          <cell r="B1362" t="str">
            <v>INCENDIO</v>
          </cell>
          <cell r="C1362">
            <v>0</v>
          </cell>
          <cell r="D1362">
            <v>0</v>
          </cell>
        </row>
        <row r="1363">
          <cell r="A1363">
            <v>72283</v>
          </cell>
          <cell r="B1363" t="str">
            <v>ABRIGO PARA HIDRANTE, 75X45X17CM, COM REGISTRO GLOBO ANGULAR 45º 2.1/2", ADAPTADOR STORZ 2.1/2", MANGUEIRA DE INCÊNDIO 15M, REDUÇÃO 2.1/2X1.1/2" E ESGUICHO EM LATÃO 1.1/2" - FORNECIMENTO E INSTALAÇÃO</v>
          </cell>
          <cell r="C1363" t="str">
            <v>UN</v>
          </cell>
          <cell r="D1363">
            <v>912.19</v>
          </cell>
        </row>
        <row r="1364">
          <cell r="A1364">
            <v>72284</v>
          </cell>
          <cell r="B1364" t="str">
            <v>ABRIGO PARA HIDRANTE, 90X60X17CM, COM REGISTRO GLOBO ANGULAR 45º 2.1/2", ADAPTADOR STORZ 2.1/2", MANGUEIRA DE INCÊNDIO 20M, REDUÇÃO 2.1/2X1.1/2" E ESGUICHO EM LATÃO 1.1/2" - FORNECIMENTO E INSTALAÇÃO</v>
          </cell>
          <cell r="C1364" t="str">
            <v>UN</v>
          </cell>
          <cell r="D1364">
            <v>1070.1400000000001</v>
          </cell>
        </row>
        <row r="1365">
          <cell r="A1365">
            <v>72287</v>
          </cell>
          <cell r="B1365" t="str">
            <v>CAIXA DE INCÊNDIO 45X75X17CM - FORNECIMENTO E INSTALAÇÃO</v>
          </cell>
          <cell r="C1365" t="str">
            <v>UN</v>
          </cell>
          <cell r="D1365">
            <v>247.33</v>
          </cell>
        </row>
        <row r="1366">
          <cell r="A1366">
            <v>72288</v>
          </cell>
          <cell r="B1366" t="str">
            <v>CAIXA DE INCÊNDIO 60X75X17CM - FORNECIMENTO E INSTALAÇÃO</v>
          </cell>
          <cell r="C1366" t="str">
            <v>UN</v>
          </cell>
          <cell r="D1366">
            <v>317.76</v>
          </cell>
        </row>
        <row r="1367">
          <cell r="A1367">
            <v>72554</v>
          </cell>
          <cell r="B1367" t="str">
            <v>EXTINTOR DE CO2 6KG - FORNECIMENTO E INSTALACAO</v>
          </cell>
          <cell r="C1367" t="str">
            <v>UN</v>
          </cell>
          <cell r="D1367">
            <v>430.23</v>
          </cell>
        </row>
        <row r="1368">
          <cell r="A1368">
            <v>73775</v>
          </cell>
          <cell r="B1368" t="str">
            <v>EXTINTOR DE INCENDIO</v>
          </cell>
          <cell r="C1368">
            <v>0</v>
          </cell>
          <cell r="D1368">
            <v>0</v>
          </cell>
        </row>
        <row r="1369">
          <cell r="A1369" t="str">
            <v>73775/001</v>
          </cell>
          <cell r="B1369" t="str">
            <v>EXTINTOR INCENDIO TP PO QUIMICO 4KG FORNECIMENTO E COLOCACAO</v>
          </cell>
          <cell r="C1369" t="str">
            <v>UN</v>
          </cell>
          <cell r="D1369">
            <v>112.73</v>
          </cell>
        </row>
        <row r="1370">
          <cell r="A1370" t="str">
            <v>73775/002</v>
          </cell>
          <cell r="B1370" t="str">
            <v>EXTINTOR INCENDIO AGUA-PRESSURIZADA 10L INCL SUPORTE PAREDE CARGACOMPLETA FORNECIMENTO E COLOCACAO</v>
          </cell>
          <cell r="C1370" t="str">
            <v>UN</v>
          </cell>
          <cell r="D1370">
            <v>128.18</v>
          </cell>
        </row>
        <row r="1371">
          <cell r="A1371">
            <v>187</v>
          </cell>
          <cell r="B1371" t="str">
            <v>TELEFONE</v>
          </cell>
          <cell r="C1371">
            <v>0</v>
          </cell>
          <cell r="D1371">
            <v>0</v>
          </cell>
        </row>
        <row r="1372">
          <cell r="A1372">
            <v>73662</v>
          </cell>
          <cell r="B1372" t="str">
            <v>PONTO DE TOMADA PARA TELEFONE, COM TOMADA PADRAO TELEBRAS EM CAIXA DEPVC COM PLACA, ELETRODUTO DE PVC RIGIDO E FIACAO ATE A CAIXA DE DISTRIBUICAO DO PAVIMENTO</v>
          </cell>
          <cell r="C1372" t="str">
            <v>PT</v>
          </cell>
          <cell r="D1372">
            <v>96.95</v>
          </cell>
        </row>
        <row r="1373">
          <cell r="A1373">
            <v>73749</v>
          </cell>
          <cell r="B1373" t="str">
            <v>CAIXAS PARA INSTALACOES TELEFONICAS</v>
          </cell>
          <cell r="C1373">
            <v>0</v>
          </cell>
          <cell r="D1373">
            <v>0</v>
          </cell>
        </row>
        <row r="1374">
          <cell r="A1374" t="str">
            <v>73749/001</v>
          </cell>
          <cell r="B1374" t="str">
            <v>CAIXA ENTERRADA PARA INSTALACOES TELEFONICAS TIPO R1 MEDIDAS 0,60X0,35X0,50M EM BLOCOS DE CONCRETO ESTRUTURAL 0,10X0,20X0,40M ASSENTADOS COMARGAMASSA DE CIMENTO E AREIA TRACO 1:4</v>
          </cell>
          <cell r="C1374" t="str">
            <v>UN</v>
          </cell>
          <cell r="D1374">
            <v>113.77</v>
          </cell>
        </row>
        <row r="1375">
          <cell r="A1375" t="str">
            <v>73749/002</v>
          </cell>
          <cell r="B1375" t="str">
            <v>CAIXA ENTERRADA PARA INSTALACOES TELEFONICAS TIPO R2 MEDIDAS 1,07X0,52X0,50M EM BLOCOS DE CONCRETO ESTRUTURAL 0,10X0,20X0,40M ASSENTADOS COMARGAMASSA DE CIMENTO E AREIA TRACO 1:4</v>
          </cell>
          <cell r="C1375" t="str">
            <v>UN</v>
          </cell>
          <cell r="D1375">
            <v>212.88</v>
          </cell>
        </row>
        <row r="1376">
          <cell r="A1376" t="str">
            <v>73749/003</v>
          </cell>
          <cell r="B1376" t="str">
            <v>CAIXA ENTERRADA PARA INSTALACOES TELEFONICAS TIPO R3 MEDIDAS 1,30X1,20X1,20M EM BLOCOS DE CONCRETO ESTRUTURAL 0,10X0,20X0,40M ASSENTADOS COMARGAMASSA DE CIMENTO E AREIA TRACO 1:4</v>
          </cell>
          <cell r="C1376" t="str">
            <v>UN</v>
          </cell>
          <cell r="D1376">
            <v>695.12</v>
          </cell>
        </row>
        <row r="1377">
          <cell r="A1377">
            <v>73768</v>
          </cell>
          <cell r="B1377" t="str">
            <v>CABOS TELEFONICOS</v>
          </cell>
          <cell r="C1377">
            <v>0</v>
          </cell>
          <cell r="D1377">
            <v>0</v>
          </cell>
        </row>
        <row r="1378">
          <cell r="A1378" t="str">
            <v>73768/001</v>
          </cell>
          <cell r="B1378" t="str">
            <v>FIO TELEFONICO FI BITOLA 0,6MM - 2 CONDUTORES - FORNECIMENTO E INSTALACAO</v>
          </cell>
          <cell r="C1378" t="str">
            <v>M</v>
          </cell>
          <cell r="D1378">
            <v>0.95</v>
          </cell>
        </row>
        <row r="1379">
          <cell r="A1379" t="str">
            <v>73768/002</v>
          </cell>
          <cell r="B1379" t="str">
            <v>CABO TELEFONICO FE BITOLA 1,0MM - 2 CONDUTORES PARA USO EXTERNO - FORNECIMENTO E INSTALACAO</v>
          </cell>
          <cell r="C1379" t="str">
            <v>M</v>
          </cell>
          <cell r="D1379">
            <v>1.74</v>
          </cell>
        </row>
        <row r="1380">
          <cell r="A1380" t="str">
            <v>73768/003</v>
          </cell>
          <cell r="B1380" t="str">
            <v>CABO TELEFONICO CI-50 10 PARES (USO INTERNO) - FORNECIMENTO E INSTALACAO</v>
          </cell>
          <cell r="C1380" t="str">
            <v>M</v>
          </cell>
          <cell r="D1380">
            <v>3.87</v>
          </cell>
        </row>
        <row r="1381">
          <cell r="A1381" t="str">
            <v>73768/004</v>
          </cell>
          <cell r="B1381" t="str">
            <v>CABO TELEFONICO CI-50 20PARES (USO INTERNO) - FORNECIMENTO E INSTALACAO</v>
          </cell>
          <cell r="C1381" t="str">
            <v>M</v>
          </cell>
          <cell r="D1381">
            <v>5.79</v>
          </cell>
        </row>
        <row r="1382">
          <cell r="A1382" t="str">
            <v>73768/005</v>
          </cell>
          <cell r="B1382" t="str">
            <v>CABO TELEFONICO CI-50 30PARES (USO INTERNO) - FORNECIMENTO E INSTALACAO</v>
          </cell>
          <cell r="C1382" t="str">
            <v>M</v>
          </cell>
          <cell r="D1382">
            <v>7.8</v>
          </cell>
        </row>
        <row r="1383">
          <cell r="A1383" t="str">
            <v>73768/006</v>
          </cell>
          <cell r="B1383" t="str">
            <v>CABO TELEFONICO CI-50 50PARES (USO INTERNO) - FORNECIMENTO E INSTALACAO</v>
          </cell>
          <cell r="C1383" t="str">
            <v>M</v>
          </cell>
          <cell r="D1383">
            <v>12.98</v>
          </cell>
        </row>
        <row r="1384">
          <cell r="A1384" t="str">
            <v>73768/007</v>
          </cell>
          <cell r="B1384" t="str">
            <v>CABO TELEFONICO CI-50 75 PARES (USO INTERNO) - FORNECIMENTO E INSTALACAO</v>
          </cell>
          <cell r="C1384" t="str">
            <v>M</v>
          </cell>
          <cell r="D1384">
            <v>15.91</v>
          </cell>
        </row>
        <row r="1385">
          <cell r="A1385" t="str">
            <v>73768/008</v>
          </cell>
          <cell r="B1385" t="str">
            <v>CABO TELEFONICO CI-50 200 PARES (USO INTERNO) - FORNECIMENTO E INSTALACAO</v>
          </cell>
          <cell r="C1385" t="str">
            <v>M</v>
          </cell>
          <cell r="D1385">
            <v>46.06</v>
          </cell>
        </row>
        <row r="1386">
          <cell r="A1386" t="str">
            <v>73768/009</v>
          </cell>
          <cell r="B1386" t="str">
            <v>CABO TELEFONICO CCI-50 1 PAR (USO INTERNO) - FORNECIMENTO E INSTALACAO</v>
          </cell>
          <cell r="C1386" t="str">
            <v>M</v>
          </cell>
          <cell r="D1386">
            <v>0.71</v>
          </cell>
        </row>
        <row r="1387">
          <cell r="A1387" t="str">
            <v>73768/010</v>
          </cell>
          <cell r="B1387" t="str">
            <v>CABO TELEFONICO CCI-50 2 PARES (USO INTERNO) - FORNECIMENTO E INSTALACAO</v>
          </cell>
          <cell r="C1387" t="str">
            <v>M</v>
          </cell>
          <cell r="D1387">
            <v>0.96</v>
          </cell>
        </row>
        <row r="1388">
          <cell r="A1388" t="str">
            <v>73768/011</v>
          </cell>
          <cell r="B1388" t="str">
            <v>CABO TELEFONICO CCI-50 3 PARES (USO INTERNO) - FORNECIMENTO E INSTALACAO</v>
          </cell>
          <cell r="C1388" t="str">
            <v>M</v>
          </cell>
          <cell r="D1388">
            <v>1.25</v>
          </cell>
        </row>
        <row r="1389">
          <cell r="A1389" t="str">
            <v>73768/012</v>
          </cell>
          <cell r="B1389" t="str">
            <v>CABO TELEFONICO CCI-50 4 PARES (USO INTERNO) - FORNECIMENTO E INSTALACAO</v>
          </cell>
          <cell r="C1389" t="str">
            <v>M</v>
          </cell>
          <cell r="D1389">
            <v>1.44</v>
          </cell>
        </row>
        <row r="1390">
          <cell r="A1390" t="str">
            <v>73768/013</v>
          </cell>
          <cell r="B1390" t="str">
            <v>CABO TELEFONICO CCI-50 5 PARES (USO INTERNO) - FORNECIMENTO E INSTALACAO</v>
          </cell>
          <cell r="C1390" t="str">
            <v>M</v>
          </cell>
          <cell r="D1390">
            <v>1.67</v>
          </cell>
        </row>
        <row r="1391">
          <cell r="A1391" t="str">
            <v>73768/014</v>
          </cell>
          <cell r="B1391" t="str">
            <v>CABO TELEFONICO CCI-50 6 PARES (USO INTERNO) - FORNECIMENTO E INSTALACAO</v>
          </cell>
          <cell r="C1391" t="str">
            <v>M</v>
          </cell>
          <cell r="D1391">
            <v>2.29</v>
          </cell>
        </row>
        <row r="1392">
          <cell r="A1392">
            <v>74002</v>
          </cell>
          <cell r="B1392" t="str">
            <v>INSTALACAO TELEFONICA</v>
          </cell>
          <cell r="C1392">
            <v>0</v>
          </cell>
          <cell r="D1392">
            <v>0</v>
          </cell>
        </row>
        <row r="1393">
          <cell r="A1393" t="str">
            <v>74002/001</v>
          </cell>
          <cell r="B1393" t="str">
            <v>INSTALACOES TELEFONICAS P/ EDIFICIO RESIDENCIAL C/ 4 PAVTOS 16 UNID.</v>
          </cell>
          <cell r="C1393" t="str">
            <v>UN</v>
          </cell>
          <cell r="D1393">
            <v>3041.27</v>
          </cell>
        </row>
        <row r="1394">
          <cell r="A1394">
            <v>200</v>
          </cell>
          <cell r="B1394" t="str">
            <v>PARA RAIOS</v>
          </cell>
          <cell r="C1394">
            <v>0</v>
          </cell>
          <cell r="D1394">
            <v>0</v>
          </cell>
        </row>
        <row r="1395">
          <cell r="A1395">
            <v>8260</v>
          </cell>
          <cell r="B1395" t="str">
            <v>INSTALACAO PARA-RAIOS P/RESERVATORIO</v>
          </cell>
          <cell r="C1395" t="str">
            <v>UN</v>
          </cell>
          <cell r="D1395">
            <v>1737.3</v>
          </cell>
        </row>
        <row r="1396">
          <cell r="A1396">
            <v>274</v>
          </cell>
          <cell r="B1396" t="str">
            <v>GAS</v>
          </cell>
          <cell r="C1396">
            <v>0</v>
          </cell>
          <cell r="D1396">
            <v>0</v>
          </cell>
        </row>
        <row r="1397">
          <cell r="A1397">
            <v>74003</v>
          </cell>
          <cell r="B1397" t="str">
            <v>INSTALACAO GAS</v>
          </cell>
          <cell r="C1397">
            <v>0</v>
          </cell>
          <cell r="D1397">
            <v>0</v>
          </cell>
        </row>
        <row r="1398">
          <cell r="A1398" t="str">
            <v>74003/001</v>
          </cell>
          <cell r="B1398" t="str">
            <v>INSTALACOES GAS CENTRAL P/ EDIFICIO RESIDENCIAL C/ 4 PAVTOS 16 UNID.UMA CENTRAL POR BLOCO COM 16 PONTOS</v>
          </cell>
          <cell r="C1398" t="str">
            <v>UN</v>
          </cell>
          <cell r="D1398">
            <v>3309.44</v>
          </cell>
        </row>
        <row r="1399">
          <cell r="A1399" t="str">
            <v>INHI</v>
          </cell>
          <cell r="B1399" t="str">
            <v>INSTALACOES HIDRO SANITARIAS</v>
          </cell>
          <cell r="C1399">
            <v>0</v>
          </cell>
          <cell r="D1399">
            <v>0</v>
          </cell>
        </row>
        <row r="1400">
          <cell r="A1400">
            <v>179</v>
          </cell>
          <cell r="B1400" t="str">
            <v>FORNEC. E ASSENTAMENTO DE TUBOS P/INSTALACAO DOMICILIAR</v>
          </cell>
          <cell r="C1400">
            <v>0</v>
          </cell>
          <cell r="D1400">
            <v>0</v>
          </cell>
        </row>
        <row r="1401">
          <cell r="A1401">
            <v>73777</v>
          </cell>
          <cell r="B1401" t="str">
            <v>TUBULAÇÃO EM PVC ROSCAVEL S/ CONEXOES P/ AGUA FRIA</v>
          </cell>
          <cell r="C1401">
            <v>0</v>
          </cell>
          <cell r="D1401">
            <v>0</v>
          </cell>
        </row>
        <row r="1402">
          <cell r="A1402" t="str">
            <v>73777/001</v>
          </cell>
          <cell r="B1402" t="str">
            <v>TUBO DE PVC BRANCO ROSQUEÁVEL 1/2" - FORNECIMENTO E INSTALAÇÃO</v>
          </cell>
          <cell r="C1402" t="str">
            <v>M</v>
          </cell>
          <cell r="D1402">
            <v>4.6500000000000004</v>
          </cell>
        </row>
        <row r="1403">
          <cell r="A1403" t="str">
            <v>73777/002</v>
          </cell>
          <cell r="B1403" t="str">
            <v>TUBO DE PVC BRANCO ROSQUEÁVEL 3/4" - FORNECIMENTO E INSTALAÇÃO</v>
          </cell>
          <cell r="C1403" t="str">
            <v>M</v>
          </cell>
          <cell r="D1403">
            <v>5.99</v>
          </cell>
        </row>
        <row r="1404">
          <cell r="A1404" t="str">
            <v>73777/003</v>
          </cell>
          <cell r="B1404" t="str">
            <v>TUBO DE PVC BRANCO ROSQUEÁVEL 1" - FORNECIMENTO E INSTALAÇÃO</v>
          </cell>
          <cell r="C1404" t="str">
            <v>M</v>
          </cell>
          <cell r="D1404">
            <v>10.27</v>
          </cell>
        </row>
        <row r="1405">
          <cell r="A1405" t="str">
            <v>73777/004</v>
          </cell>
          <cell r="B1405" t="str">
            <v>TUBO DE PVC BRANCO ROSQUEÁVEL 1.1/2" - FORNECIMENTO E INSTALAÇÃO</v>
          </cell>
          <cell r="C1405" t="str">
            <v>M</v>
          </cell>
          <cell r="D1405">
            <v>14.73</v>
          </cell>
        </row>
        <row r="1406">
          <cell r="A1406" t="str">
            <v>73777/005</v>
          </cell>
          <cell r="B1406" t="str">
            <v>TUBO DE PVC BRANCO ROSQUEÁVEL 2" - FORNECIMENTO E INSTALAÇÃO</v>
          </cell>
          <cell r="C1406" t="str">
            <v>M</v>
          </cell>
          <cell r="D1406">
            <v>21.36</v>
          </cell>
        </row>
        <row r="1407">
          <cell r="A1407" t="str">
            <v>73777/006</v>
          </cell>
          <cell r="B1407" t="str">
            <v>TUBO DE PVC BRANCO ROSQUEÁVEL 2.1/2" - FORNECIMENTO E INSTALAÇÃO</v>
          </cell>
          <cell r="C1407" t="str">
            <v>M</v>
          </cell>
          <cell r="D1407">
            <v>39.840000000000003</v>
          </cell>
        </row>
        <row r="1408">
          <cell r="A1408" t="str">
            <v>73777/007</v>
          </cell>
          <cell r="B1408" t="str">
            <v>TUBO DE PVC BRANCO ROSQUEÁVEL 3" - FORNECIMENTO E INSTALAÇÃO</v>
          </cell>
          <cell r="C1408" t="str">
            <v>M</v>
          </cell>
          <cell r="D1408">
            <v>51.04</v>
          </cell>
        </row>
        <row r="1409">
          <cell r="A1409" t="str">
            <v>73777/008</v>
          </cell>
          <cell r="B1409" t="str">
            <v>TUBO DE PVC BRANCO ROSQUEÁVEL 4" - FORNECIMENTO E INSTALAÇÃO</v>
          </cell>
          <cell r="C1409" t="str">
            <v>M</v>
          </cell>
          <cell r="D1409">
            <v>60.21</v>
          </cell>
        </row>
        <row r="1410">
          <cell r="A1410">
            <v>73779</v>
          </cell>
          <cell r="B1410" t="str">
            <v>TUBULAÇÃO EM PVC S/ CONEXÕES P/ ESGOTO E AGUAS PLUVIAIS</v>
          </cell>
          <cell r="C1410">
            <v>0</v>
          </cell>
          <cell r="D1410">
            <v>0</v>
          </cell>
        </row>
        <row r="1411">
          <cell r="A1411" t="str">
            <v>73779/001</v>
          </cell>
          <cell r="B1411" t="str">
            <v>TUBO DE PVC BRANCO, SEM CONEXÕES, PONTA E BOLSA SOLDÁVEL 40MM - FORNECIMENTO E INSTALAÇÃO</v>
          </cell>
          <cell r="C1411" t="str">
            <v>M</v>
          </cell>
          <cell r="D1411">
            <v>5.92</v>
          </cell>
        </row>
        <row r="1412">
          <cell r="A1412" t="str">
            <v>73779/002</v>
          </cell>
          <cell r="B1412" t="str">
            <v>TUBO DE PVC BRANCO, SEM CONEXÕES, PONTA, BOLSA E VIROLA 50MM - FORNECIMENTO E INSTALAÇÃO</v>
          </cell>
          <cell r="C1412" t="str">
            <v>M</v>
          </cell>
          <cell r="D1412">
            <v>8.9600000000000009</v>
          </cell>
        </row>
        <row r="1413">
          <cell r="A1413" t="str">
            <v>73779/003</v>
          </cell>
          <cell r="B1413" t="str">
            <v>TUBO DE PVC BRANCO, SEM CONEXÕES, PONTA, BOLSA E VIROLA 75MM - FORNECIMENTO E INSTALAÇÃO</v>
          </cell>
          <cell r="C1413" t="str">
            <v>M</v>
          </cell>
          <cell r="D1413">
            <v>11.75</v>
          </cell>
        </row>
        <row r="1414">
          <cell r="A1414">
            <v>73786</v>
          </cell>
          <cell r="B1414" t="str">
            <v>TUBULAÇÃO EM AÇO GALVANIZADO C/ COSTURA S/ CONEXÕES</v>
          </cell>
          <cell r="C1414">
            <v>0</v>
          </cell>
          <cell r="D1414">
            <v>0</v>
          </cell>
        </row>
        <row r="1415">
          <cell r="A1415" t="str">
            <v>73786/001</v>
          </cell>
          <cell r="B1415" t="str">
            <v>TUBO DE AÇO GALVANIZADO, SEM CONEXÕES COM COSTURA Ø20MM (3/4") - FORNECIMENTO E INSTALAÇÃO</v>
          </cell>
          <cell r="C1415" t="str">
            <v>M</v>
          </cell>
          <cell r="D1415">
            <v>15.12</v>
          </cell>
        </row>
        <row r="1416">
          <cell r="A1416" t="str">
            <v>73786/002</v>
          </cell>
          <cell r="B1416" t="str">
            <v>TUBO DE AÇO GALVANIZADO, SEM CONEXÕES COM COSTURA Ø25MM (1") - FORNECIMENTO E INSTALAÇÃO</v>
          </cell>
          <cell r="C1416" t="str">
            <v>M</v>
          </cell>
          <cell r="D1416">
            <v>17.829999999999998</v>
          </cell>
        </row>
        <row r="1417">
          <cell r="A1417" t="str">
            <v>73786/003</v>
          </cell>
          <cell r="B1417" t="str">
            <v>TUBO DE AÇO GALVANIZADO, SEM CONEXÕES COM COSTURA Ø32MM (1.1/4") - FORNECIMENTO E INSTALAÇÃO</v>
          </cell>
          <cell r="C1417" t="str">
            <v>M</v>
          </cell>
          <cell r="D1417">
            <v>28.09</v>
          </cell>
        </row>
        <row r="1418">
          <cell r="A1418" t="str">
            <v>73786/004</v>
          </cell>
          <cell r="B1418" t="str">
            <v>TUBO DE AÇO GALVANIZADO, SEM CONEXÕES COM COSTURA Ø40MM (1.1/2") - FORNECIMENTO E INSTALAÇÃO</v>
          </cell>
          <cell r="C1418" t="str">
            <v>M</v>
          </cell>
          <cell r="D1418">
            <v>31.2</v>
          </cell>
        </row>
        <row r="1419">
          <cell r="A1419" t="str">
            <v>73786/005</v>
          </cell>
          <cell r="B1419" t="str">
            <v>TUBO DE AÇO GALVANIZADO, SEM CONEXÕES COM COSTURA Ø50MM (2") - FORNECIMENTO E INSTALAÇÃO</v>
          </cell>
          <cell r="C1419" t="str">
            <v>M</v>
          </cell>
          <cell r="D1419">
            <v>42.88</v>
          </cell>
        </row>
        <row r="1420">
          <cell r="A1420" t="str">
            <v>73786/006</v>
          </cell>
          <cell r="B1420" t="str">
            <v>TUBO DE AÇO GALVANIZADO, SEM CONEXÕES COM COSTURA Ø65MM (2.1/2") - FORNECIMENTO E INSTALAÇÃO</v>
          </cell>
          <cell r="C1420" t="str">
            <v>M</v>
          </cell>
          <cell r="D1420">
            <v>55.9</v>
          </cell>
        </row>
        <row r="1421">
          <cell r="A1421" t="str">
            <v>73786/007</v>
          </cell>
          <cell r="B1421" t="str">
            <v>TUBO DE AÇO GALVANIZADO, SEM CONEXÕES COM COSTURA Ø80MM (3") - FORNECIMENTO E INSTALAÇÃO</v>
          </cell>
          <cell r="C1421" t="str">
            <v>M</v>
          </cell>
          <cell r="D1421">
            <v>63.08</v>
          </cell>
        </row>
        <row r="1422">
          <cell r="A1422" t="str">
            <v>73786/008</v>
          </cell>
          <cell r="B1422" t="str">
            <v>TUBO DE AÇO GALVANIZADO, SEM CONEXÕES COM COSTURA Ø100MM (4") - FORNECIMENTO E INSTALAÇÃO</v>
          </cell>
          <cell r="C1422" t="str">
            <v>M</v>
          </cell>
          <cell r="D1422">
            <v>99.83</v>
          </cell>
        </row>
        <row r="1423">
          <cell r="A1423" t="str">
            <v>73786/011</v>
          </cell>
          <cell r="B1423" t="str">
            <v>TUBO ACO GALVANIZADO, C/ COSTURA S/ CONEXÕES 15MM (1/2") - FORNECIMENTO E INSTALAÇÃO</v>
          </cell>
          <cell r="C1423" t="str">
            <v>M</v>
          </cell>
          <cell r="D1423">
            <v>13.27</v>
          </cell>
        </row>
        <row r="1424">
          <cell r="A1424">
            <v>73976</v>
          </cell>
          <cell r="B1424" t="str">
            <v>TUBULAÇÃO EM AÇO GALVANIZADO C/ COSTURA C/ CONEXÕES</v>
          </cell>
          <cell r="C1424">
            <v>0</v>
          </cell>
          <cell r="D1424">
            <v>0</v>
          </cell>
        </row>
        <row r="1425">
          <cell r="A1425" t="str">
            <v>73976/002</v>
          </cell>
          <cell r="B1425" t="str">
            <v>TUBO DE AÇO GALVANIZADO COM COSTURA 1/2" (15MM), INCLUSIVE CONEXÕES -FORNECIMENTO E INSTALAÇÃO</v>
          </cell>
          <cell r="C1425" t="str">
            <v>M</v>
          </cell>
          <cell r="D1425">
            <v>12.23</v>
          </cell>
        </row>
        <row r="1426">
          <cell r="A1426" t="str">
            <v>73976/003</v>
          </cell>
          <cell r="B1426" t="str">
            <v>TUBO DE AÇO GALVANIZADO COM COSTURA 3/4" (20MM), INCLUSIVE CONEXÕES -FORNECIMENTO E INSTALAÇÃO</v>
          </cell>
          <cell r="C1426" t="str">
            <v>M</v>
          </cell>
          <cell r="D1426">
            <v>16.399999999999999</v>
          </cell>
        </row>
        <row r="1427">
          <cell r="A1427" t="str">
            <v>73976/004</v>
          </cell>
          <cell r="B1427" t="str">
            <v>TUBO DE AÇO GALVANIZADO COM COSTURA 1" (25MM), INCLUSIVE CONEXOES - FORNECIMENTO E INSTALACAO</v>
          </cell>
          <cell r="C1427" t="str">
            <v>M</v>
          </cell>
          <cell r="D1427">
            <v>39.46</v>
          </cell>
        </row>
        <row r="1428">
          <cell r="A1428" t="str">
            <v>73976/005</v>
          </cell>
          <cell r="B1428" t="str">
            <v>TUBO DE AÇO GALVANIZADO COM COSTURA 1.1/4" (32MM), INCLUSIVE CONEXOES- FORNECIMENTO E INSTALACAO</v>
          </cell>
          <cell r="C1428" t="str">
            <v>M</v>
          </cell>
          <cell r="D1428">
            <v>54.72</v>
          </cell>
        </row>
        <row r="1429">
          <cell r="A1429" t="str">
            <v>73976/006</v>
          </cell>
          <cell r="B1429" t="str">
            <v>TUBO DE AÇO GALVANIZADO COM COSTURA 1.1/2" (40MM), INCLUSIVE CONEXOES- FORNECIMENTO E INSTALACAO</v>
          </cell>
          <cell r="C1429" t="str">
            <v>M</v>
          </cell>
          <cell r="D1429">
            <v>59.18</v>
          </cell>
        </row>
        <row r="1430">
          <cell r="A1430" t="str">
            <v>73976/007</v>
          </cell>
          <cell r="B1430" t="str">
            <v>TUBO DE AÇO GALVANIZADO COM COSTURA 2" (50MM), INCLUSIVE CONEXOES - FORNECIMENTO E INSTALACAO</v>
          </cell>
          <cell r="C1430" t="str">
            <v>M</v>
          </cell>
          <cell r="D1430">
            <v>76.63</v>
          </cell>
        </row>
        <row r="1431">
          <cell r="A1431" t="str">
            <v>73976/008</v>
          </cell>
          <cell r="B1431" t="str">
            <v>TUBO DE AÇO GALVANIZADO COM COSTURA 2.1/2" (65MM), INCLUSIVE CONEXOES- FORNECIMENTO E INSTALACAO</v>
          </cell>
          <cell r="C1431" t="str">
            <v>M</v>
          </cell>
          <cell r="D1431">
            <v>96.02</v>
          </cell>
        </row>
        <row r="1432">
          <cell r="A1432" t="str">
            <v>73976/009</v>
          </cell>
          <cell r="B1432" t="str">
            <v>TUBO DE AÇO GALVANIZADO COM COSTURA 3" (80MM), INCLUSIVE CONEXOES - FORNECIMENTO E INSTALACAO</v>
          </cell>
          <cell r="C1432" t="str">
            <v>M</v>
          </cell>
          <cell r="D1432">
            <v>102.86</v>
          </cell>
        </row>
        <row r="1433">
          <cell r="A1433" t="str">
            <v>73976/010</v>
          </cell>
          <cell r="B1433" t="str">
            <v>TUBO DE AÇO GALVANIZADO COM COSTURA 4" (100MM), INCLUSIVE CONEXOES - FORNECIMENTO E INSTALACAO</v>
          </cell>
          <cell r="C1433" t="str">
            <v>M</v>
          </cell>
          <cell r="D1433">
            <v>148.80000000000001</v>
          </cell>
        </row>
        <row r="1434">
          <cell r="A1434" t="str">
            <v>73976/011</v>
          </cell>
          <cell r="B1434" t="str">
            <v>TUBO DE AÇO GALVANIZADO COM COSTURA 6" (150MM), INCLUSIVE CONEXÕES - INSTALAÇÃO</v>
          </cell>
          <cell r="C1434" t="str">
            <v>M</v>
          </cell>
          <cell r="D1434">
            <v>217.67</v>
          </cell>
        </row>
        <row r="1435">
          <cell r="A1435">
            <v>74061</v>
          </cell>
          <cell r="B1435" t="str">
            <v>TUBULAÇÃO EM COBRE S/ CONEXÕES</v>
          </cell>
          <cell r="C1435">
            <v>0</v>
          </cell>
          <cell r="D1435">
            <v>0</v>
          </cell>
        </row>
        <row r="1436">
          <cell r="A1436" t="str">
            <v>74061/001</v>
          </cell>
          <cell r="B1436" t="str">
            <v>TUBO DE COBRE CLASSE "E" 15MM - FORNECIMENTO E INSTALACAO</v>
          </cell>
          <cell r="C1436" t="str">
            <v>M</v>
          </cell>
          <cell r="D1436">
            <v>16.54</v>
          </cell>
        </row>
        <row r="1437">
          <cell r="A1437" t="str">
            <v>74061/002</v>
          </cell>
          <cell r="B1437" t="str">
            <v>TUBO DE COBRE CLASSE "E" 22MM - FORNECIMENTO E INSTALACAO</v>
          </cell>
          <cell r="C1437" t="str">
            <v>M</v>
          </cell>
          <cell r="D1437">
            <v>22.39</v>
          </cell>
        </row>
        <row r="1438">
          <cell r="A1438" t="str">
            <v>74061/003</v>
          </cell>
          <cell r="B1438" t="str">
            <v>TUBO DE COBRE CLASSE "E" 28MM - FORNECIMENTO E INSTALACAO</v>
          </cell>
          <cell r="C1438" t="str">
            <v>M</v>
          </cell>
          <cell r="D1438">
            <v>26.79</v>
          </cell>
        </row>
        <row r="1439">
          <cell r="A1439" t="str">
            <v>74061/004</v>
          </cell>
          <cell r="B1439" t="str">
            <v>TUBO DE COBRE CLASSE "E" 35MM - FORNECIMENTO E INSTALACAO</v>
          </cell>
          <cell r="C1439" t="str">
            <v>M</v>
          </cell>
          <cell r="D1439">
            <v>39</v>
          </cell>
        </row>
        <row r="1440">
          <cell r="A1440" t="str">
            <v>74061/005</v>
          </cell>
          <cell r="B1440" t="str">
            <v>TUBO DE COBRE CLASSE "E" 42MM - FORNECIMENTO E INSTALACAO</v>
          </cell>
          <cell r="C1440" t="str">
            <v>M</v>
          </cell>
          <cell r="D1440">
            <v>61.98</v>
          </cell>
        </row>
        <row r="1441">
          <cell r="A1441" t="str">
            <v>74061/006</v>
          </cell>
          <cell r="B1441" t="str">
            <v>TUBO DE COBRE CLASSE "E" 54MM - FORNECIMENTO E INSTALACAO</v>
          </cell>
          <cell r="C1441" t="str">
            <v>M</v>
          </cell>
          <cell r="D1441">
            <v>76.34</v>
          </cell>
        </row>
        <row r="1442">
          <cell r="A1442" t="str">
            <v>74061/007</v>
          </cell>
          <cell r="B1442" t="str">
            <v>TUBO DE COBRE CLASSE "E" 66MM - FORNECIMENTO E INSTALACAO</v>
          </cell>
          <cell r="C1442" t="str">
            <v>M</v>
          </cell>
          <cell r="D1442">
            <v>106.33</v>
          </cell>
        </row>
        <row r="1443">
          <cell r="A1443" t="str">
            <v>74061/008</v>
          </cell>
          <cell r="B1443" t="str">
            <v>TUBO DE COBRE CLASSE "E" 79MM - FORNECIMENTO E INSTALACAO</v>
          </cell>
          <cell r="C1443" t="str">
            <v>M</v>
          </cell>
          <cell r="D1443">
            <v>150.66</v>
          </cell>
        </row>
        <row r="1444">
          <cell r="A1444" t="str">
            <v>74061/009</v>
          </cell>
          <cell r="B1444" t="str">
            <v>TUBO DE COBRE CLASSE "E" 104MM - FORNECIMENTO E INSTALACAO</v>
          </cell>
          <cell r="C1444" t="str">
            <v>M</v>
          </cell>
          <cell r="D1444">
            <v>215.14</v>
          </cell>
        </row>
        <row r="1445">
          <cell r="A1445">
            <v>74089</v>
          </cell>
          <cell r="B1445" t="str">
            <v>TUBULAÇÃO EM PVC SERIE 'R' C/ JUNTA SOLDADA P/ ESGOTO E AGUAS PLUVIAIS</v>
          </cell>
          <cell r="C1445">
            <v>0</v>
          </cell>
          <cell r="D1445">
            <v>0</v>
          </cell>
        </row>
        <row r="1446">
          <cell r="A1446" t="str">
            <v>74089/001</v>
          </cell>
          <cell r="B1446" t="str">
            <v>TUBO PVC ESGOTO SÉRIE R DN 100MM JUNTA SOLDADA - FORNECIMENTO E INSTALAÇÃO</v>
          </cell>
          <cell r="C1446" t="str">
            <v>M</v>
          </cell>
          <cell r="D1446">
            <v>18.89</v>
          </cell>
        </row>
        <row r="1447">
          <cell r="A1447">
            <v>74090</v>
          </cell>
          <cell r="B1447" t="str">
            <v>TUBULAÇÃO EM PVC ROSCAVEL C/ CONEXÕES P/ AGUA FRIA</v>
          </cell>
          <cell r="C1447">
            <v>0</v>
          </cell>
          <cell r="D1447">
            <v>0</v>
          </cell>
        </row>
        <row r="1448">
          <cell r="A1448" t="str">
            <v>74090/001</v>
          </cell>
          <cell r="B1448" t="str">
            <v>TUBO PVC ROSCÁVEL ÁGUA FRIA 3" (75MM), INCLUSIVE CONEXÕES - FORNECIMENTO E INSTALAÇÃ</v>
          </cell>
          <cell r="C1448" t="str">
            <v>M</v>
          </cell>
          <cell r="D1448">
            <v>71.83</v>
          </cell>
        </row>
        <row r="1449">
          <cell r="A1449" t="str">
            <v>74090/002</v>
          </cell>
          <cell r="B1449" t="str">
            <v>TUBO PVC ROSCÁVEL AGUA FRIA 1" (25MM), INCLUSIVE CONEXOES - FORNECIMENTO E INSTALACAO</v>
          </cell>
          <cell r="C1449" t="str">
            <v>M</v>
          </cell>
          <cell r="D1449">
            <v>11.07</v>
          </cell>
        </row>
        <row r="1450">
          <cell r="A1450">
            <v>74165</v>
          </cell>
          <cell r="B1450" t="str">
            <v>TUBULAÇÃO EM PVC C/ CONEXÕES P/ ESGOTO E AGUAS PLUVIAIS</v>
          </cell>
          <cell r="C1450">
            <v>0</v>
          </cell>
          <cell r="D1450">
            <v>0</v>
          </cell>
        </row>
        <row r="1451">
          <cell r="A1451" t="str">
            <v>74165/001</v>
          </cell>
          <cell r="B1451" t="str">
            <v>TUBO PVC ESGOTO JS PREDIAL DN 40MM, INCLUSIVE CONEXOES - FORNECIMENTOE INSTALACAO</v>
          </cell>
          <cell r="C1451" t="str">
            <v>M</v>
          </cell>
          <cell r="D1451">
            <v>13.96</v>
          </cell>
        </row>
        <row r="1452">
          <cell r="A1452" t="str">
            <v>74165/002</v>
          </cell>
          <cell r="B1452" t="str">
            <v>TUBO PVC ESGOTO PREDIAL DN 50MM, INCLUSIVE CONEXOES - FORNECIMENTO E INSTALACAO</v>
          </cell>
          <cell r="C1452" t="str">
            <v>M</v>
          </cell>
          <cell r="D1452">
            <v>18.940000000000001</v>
          </cell>
        </row>
        <row r="1453">
          <cell r="A1453" t="str">
            <v>74165/003</v>
          </cell>
          <cell r="B1453" t="str">
            <v>TUBO PVC ESGOTO PREDIAL DN 75MM, INCLUSIVE CONEXOES - FORNECIMENTO E INSTALACAO</v>
          </cell>
          <cell r="C1453" t="str">
            <v>M</v>
          </cell>
          <cell r="D1453">
            <v>25.86</v>
          </cell>
        </row>
        <row r="1454">
          <cell r="A1454" t="str">
            <v>74165/004</v>
          </cell>
          <cell r="B1454" t="str">
            <v>TUBO PVC ESGOTO PREDIAL DN 100MM, INCLUSIVE CONEXOES - FORNECIMENTO EINSTALACAO</v>
          </cell>
          <cell r="C1454" t="str">
            <v>M</v>
          </cell>
          <cell r="D1454">
            <v>27.71</v>
          </cell>
        </row>
        <row r="1455">
          <cell r="A1455">
            <v>74168</v>
          </cell>
          <cell r="B1455" t="str">
            <v>TUBULAÇÃO EM PVC SERIE 'R' C/ ANEL DE BORRACHA P/ ESGOTO E AGUAS PLUVIAIS</v>
          </cell>
          <cell r="C1455">
            <v>0</v>
          </cell>
          <cell r="D1455">
            <v>0</v>
          </cell>
        </row>
        <row r="1456">
          <cell r="A1456" t="str">
            <v>74168/001</v>
          </cell>
          <cell r="B1456" t="str">
            <v>TUBO PVC ESGOTO SERIE R DN 150MM C/ ANEL DE BORRACHA - FORNECIMENTO EINSTALACAO</v>
          </cell>
          <cell r="C1456" t="str">
            <v>M</v>
          </cell>
          <cell r="D1456">
            <v>42.11</v>
          </cell>
        </row>
        <row r="1457">
          <cell r="A1457" t="str">
            <v>74168/002</v>
          </cell>
          <cell r="B1457" t="str">
            <v>TUBO PVC ESGOTO SERIE R DN 100MM C/ ANEL DE BORRACHA - FORNECIMENTO EINSTALACAO</v>
          </cell>
          <cell r="C1457" t="str">
            <v>M</v>
          </cell>
          <cell r="D1457">
            <v>19.36</v>
          </cell>
        </row>
        <row r="1458">
          <cell r="A1458">
            <v>75027</v>
          </cell>
          <cell r="B1458" t="str">
            <v>TUBULAÇÃO EM AÇO PRETO S/ COSTURA C/ CONEXÕES</v>
          </cell>
          <cell r="C1458">
            <v>0</v>
          </cell>
          <cell r="D1458">
            <v>0</v>
          </cell>
        </row>
        <row r="1459">
          <cell r="A1459" t="str">
            <v>75027/001</v>
          </cell>
          <cell r="B1459" t="str">
            <v>TUBO DE AÇO PRETO 2" SEM COSTURA SCHEDULE 40/NBR 5590, INCLUSIVE CONEXOES - FORNECIMENTO E INSTALACAO</v>
          </cell>
          <cell r="C1459" t="str">
            <v>M</v>
          </cell>
          <cell r="D1459">
            <v>93.3</v>
          </cell>
        </row>
        <row r="1460">
          <cell r="A1460" t="str">
            <v>75027/002</v>
          </cell>
          <cell r="B1460" t="str">
            <v>TUBO DE AÇO PRETO 2.1/2" SEM COSTURA SCHEDULE 40/NBR 5590, INCLUSIVE CONEXOES - FORNECIMENTO E INSTALACAO</v>
          </cell>
          <cell r="C1460" t="str">
            <v>M</v>
          </cell>
          <cell r="D1460">
            <v>103.1</v>
          </cell>
        </row>
        <row r="1461">
          <cell r="A1461" t="str">
            <v>75027/003</v>
          </cell>
          <cell r="B1461" t="str">
            <v>TUBO DE AÇO PRETO 3" SEM COSTURA SCHEDULE 40/NBR 5590, INCLUSIVE CONEXOES - FORNECIMENTO E INSTALACAO</v>
          </cell>
          <cell r="C1461" t="str">
            <v>M</v>
          </cell>
          <cell r="D1461">
            <v>115.57</v>
          </cell>
        </row>
        <row r="1462">
          <cell r="A1462" t="str">
            <v>75027/004</v>
          </cell>
          <cell r="B1462" t="str">
            <v>TUBO DE AÇO PRETO 4" SEM COSTURA SCHEDULE 40/NBR 5590, INCLUSIVE CONEXOES - FORNECIMENTO E INSTALACAO</v>
          </cell>
          <cell r="C1462" t="str">
            <v>M</v>
          </cell>
          <cell r="D1462">
            <v>166.57</v>
          </cell>
        </row>
        <row r="1463">
          <cell r="A1463" t="str">
            <v>75027/005</v>
          </cell>
          <cell r="B1463" t="str">
            <v>TUBO DE AÇO PRETO 6" SEM COSTURA SCHEDULE 40/NBR 5590, INCLUSIVE CONEXÕES - FORNECIMENTO E INSTALAÇÃO</v>
          </cell>
          <cell r="C1463" t="str">
            <v>M</v>
          </cell>
          <cell r="D1463">
            <v>257.63</v>
          </cell>
        </row>
        <row r="1464">
          <cell r="A1464">
            <v>75028</v>
          </cell>
          <cell r="B1464" t="str">
            <v>TUBULAÇÃO CERAMICA C/ REJUNTE DE ARGAMASSA</v>
          </cell>
          <cell r="C1464">
            <v>0</v>
          </cell>
          <cell r="D1464">
            <v>0</v>
          </cell>
        </row>
        <row r="1465">
          <cell r="A1465" t="str">
            <v>75028/001</v>
          </cell>
          <cell r="B1465" t="str">
            <v>TUBO CERAMICO 75MM REJUNTADO COM ARGAMASSA DE CIMENTO E AREIA TRACO 1:3 - FORNECIMENTO E INSTALACAO</v>
          </cell>
          <cell r="C1465" t="str">
            <v>M</v>
          </cell>
          <cell r="D1465">
            <v>9.6</v>
          </cell>
        </row>
        <row r="1466">
          <cell r="A1466" t="str">
            <v>75028/002</v>
          </cell>
          <cell r="B1466" t="str">
            <v>TUBO CERÂMICO 100MM REJUNTADO COM ARGAMASSA DE CIMENTO E AREIA TRACO 1:3 - FORNECIMENTO E INSTALACAO</v>
          </cell>
          <cell r="C1466" t="str">
            <v>M</v>
          </cell>
          <cell r="D1466">
            <v>9.77</v>
          </cell>
        </row>
        <row r="1467">
          <cell r="A1467" t="str">
            <v>75028/003</v>
          </cell>
          <cell r="B1467" t="str">
            <v>TUBO CERÂMICO 150MM REJUNTADO COM ARGAMASSA DE CIMENTO E AREIA TRACO 1:3 - FORNECIMENTO E INSTALACAO</v>
          </cell>
          <cell r="C1467" t="str">
            <v>M</v>
          </cell>
          <cell r="D1467">
            <v>12</v>
          </cell>
        </row>
        <row r="1468">
          <cell r="A1468" t="str">
            <v>75028/004</v>
          </cell>
          <cell r="B1468" t="str">
            <v>TUBO CERÂMICO 200MM REJUNTADO COM ARGAMASSA DE CIMENTO E AREIA TRACO 1:3 - FORNECIMENTO E INSTALACAO</v>
          </cell>
          <cell r="C1468" t="str">
            <v>M</v>
          </cell>
          <cell r="D1468">
            <v>17.399999999999999</v>
          </cell>
        </row>
        <row r="1469">
          <cell r="A1469" t="str">
            <v>75028/005</v>
          </cell>
          <cell r="B1469" t="str">
            <v>TUBO CERAMICO 250MM REJUNTADO COM ARGAMASSA DE CIMENTO E AREIA TRACO 1:3 - FORNECIMENTO E INSTALACAO</v>
          </cell>
          <cell r="C1469" t="str">
            <v>M</v>
          </cell>
          <cell r="D1469">
            <v>27.04</v>
          </cell>
        </row>
        <row r="1470">
          <cell r="A1470" t="str">
            <v>75028/006</v>
          </cell>
          <cell r="B1470" t="str">
            <v>TUBO CERAMICO 300MM REJUNTADO COM ARGAMASSA DE CIMENTO E AREIA TRACO 1:3 - FORNECIMENTO E INSTALACAO</v>
          </cell>
          <cell r="C1470" t="str">
            <v>M</v>
          </cell>
          <cell r="D1470">
            <v>38.83</v>
          </cell>
        </row>
        <row r="1471">
          <cell r="A1471">
            <v>75030</v>
          </cell>
          <cell r="B1471" t="str">
            <v>TUBULAÇÃO EM PVC SOLDAVEL C/ CONEXÕES P/ AGUA FRIA</v>
          </cell>
          <cell r="C1471">
            <v>0</v>
          </cell>
          <cell r="D1471">
            <v>0</v>
          </cell>
        </row>
        <row r="1472">
          <cell r="A1472" t="str">
            <v>75030/001</v>
          </cell>
          <cell r="B1472" t="str">
            <v>TUBO PVC SOLDAVEL AGUA FRIA DN 25MM, INCLUSIVE CONEXOES - FORNECIMENTOE INSTALACAO</v>
          </cell>
          <cell r="C1472" t="str">
            <v>M</v>
          </cell>
          <cell r="D1472">
            <v>10.37</v>
          </cell>
        </row>
        <row r="1473">
          <cell r="A1473" t="str">
            <v>75030/002</v>
          </cell>
          <cell r="B1473" t="str">
            <v>TUBO PVC SOLDAVEL AGUA FRIA DN 32MM, INCLUSIVE CONEXOES - FORNECIMENTOE INSTALACAO</v>
          </cell>
          <cell r="C1473" t="str">
            <v>M</v>
          </cell>
          <cell r="D1473">
            <v>15.3</v>
          </cell>
        </row>
        <row r="1474">
          <cell r="A1474" t="str">
            <v>75030/003</v>
          </cell>
          <cell r="B1474" t="str">
            <v>TUBO PVC SOLDAVEL AGUA FRIA DN 40MM, INCLUSIVE CONEXOES - FORNECIMENTOE INSTALACAO</v>
          </cell>
          <cell r="C1474" t="str">
            <v>M</v>
          </cell>
          <cell r="D1474">
            <v>18.93</v>
          </cell>
        </row>
        <row r="1475">
          <cell r="A1475" t="str">
            <v>75030/004</v>
          </cell>
          <cell r="B1475" t="str">
            <v>TUBO PVC SOLDAVEL AGUA FRIA DN 50MM, INCLUSIVE CONEXOES - FORNECIMENTOE INSTALACAO</v>
          </cell>
          <cell r="C1475" t="str">
            <v>M</v>
          </cell>
          <cell r="D1475">
            <v>21.63</v>
          </cell>
        </row>
        <row r="1476">
          <cell r="A1476" t="str">
            <v>75030/005</v>
          </cell>
          <cell r="B1476" t="str">
            <v>TUBO PVC SOLDAVEL AGUA FRIA DN 60MM, INCLUSIVE CONEXOES - FORNECIMENTOE INSTALACAO</v>
          </cell>
          <cell r="C1476" t="str">
            <v>M</v>
          </cell>
          <cell r="D1476">
            <v>33.15</v>
          </cell>
        </row>
        <row r="1477">
          <cell r="A1477" t="str">
            <v>75030/006</v>
          </cell>
          <cell r="B1477" t="str">
            <v>TUBO PVC SOLDAVEL AGUA FRIA DN 75MM, INCLUSIVE CONEXOES - FORNECIMENTOE INSTALACAO</v>
          </cell>
          <cell r="C1477" t="str">
            <v>M</v>
          </cell>
          <cell r="D1477">
            <v>48.08</v>
          </cell>
        </row>
        <row r="1478">
          <cell r="A1478" t="str">
            <v>75030/007</v>
          </cell>
          <cell r="B1478" t="str">
            <v>TUBO PVC SOLDAVEL AGUA FRIA DN 85MM, INCLUSIVE CONEXOES - FORNECIMENTOE INSTALACAO</v>
          </cell>
          <cell r="C1478" t="str">
            <v>M</v>
          </cell>
          <cell r="D1478">
            <v>57.75</v>
          </cell>
        </row>
        <row r="1479">
          <cell r="A1479">
            <v>75031</v>
          </cell>
          <cell r="B1479" t="str">
            <v>TUBULAÇÃO EM CPVC S/ CONEXÕES P/ AGUA QUENTE</v>
          </cell>
          <cell r="C1479">
            <v>0</v>
          </cell>
          <cell r="D1479">
            <v>0</v>
          </cell>
        </row>
        <row r="1480">
          <cell r="A1480" t="str">
            <v>75031/001</v>
          </cell>
          <cell r="B1480" t="str">
            <v>TUBO CPVC 15MM - FORNECIMENTO E INSTALACAO</v>
          </cell>
          <cell r="C1480" t="str">
            <v>M</v>
          </cell>
          <cell r="D1480">
            <v>8.1999999999999993</v>
          </cell>
        </row>
        <row r="1481">
          <cell r="A1481" t="str">
            <v>75031/002</v>
          </cell>
          <cell r="B1481" t="str">
            <v>TUBO CPVC 22MM - FORNECIMENTO E INSTALACAO</v>
          </cell>
          <cell r="C1481" t="str">
            <v>M</v>
          </cell>
          <cell r="D1481">
            <v>13.42</v>
          </cell>
        </row>
        <row r="1482">
          <cell r="A1482" t="str">
            <v>75031/003</v>
          </cell>
          <cell r="B1482" t="str">
            <v>TUBO CPVC 28MM - FORNECIMENTO E INSTALACAO</v>
          </cell>
          <cell r="C1482" t="str">
            <v>M</v>
          </cell>
          <cell r="D1482">
            <v>20.59</v>
          </cell>
        </row>
        <row r="1483">
          <cell r="A1483">
            <v>75051</v>
          </cell>
          <cell r="B1483" t="str">
            <v>TUBULAÇÃO EM PVC SOLDAVEL S/ CONEXÕES P/ AGUA FRIA</v>
          </cell>
          <cell r="C1483">
            <v>0</v>
          </cell>
          <cell r="D1483">
            <v>0</v>
          </cell>
        </row>
        <row r="1484">
          <cell r="A1484" t="str">
            <v>75051/001</v>
          </cell>
          <cell r="B1484" t="str">
            <v>TUBO DE PVC SOLDAVEL, SEM CONEXOES 20MM - FORNECIMENTO E INSTALACAO</v>
          </cell>
          <cell r="C1484" t="str">
            <v>M</v>
          </cell>
          <cell r="D1484">
            <v>3.27</v>
          </cell>
        </row>
        <row r="1485">
          <cell r="A1485" t="str">
            <v>75051/002</v>
          </cell>
          <cell r="B1485" t="str">
            <v>TUBO DE PVC SOLDAVEL, SEM CONEXOES 25MM - FORNECIMENTO E INSTALACAO</v>
          </cell>
          <cell r="C1485" t="str">
            <v>M</v>
          </cell>
          <cell r="D1485">
            <v>4.18</v>
          </cell>
        </row>
        <row r="1486">
          <cell r="A1486" t="str">
            <v>75051/003</v>
          </cell>
          <cell r="B1486" t="str">
            <v>TUBO DE PVC SOLDAVEL, SEM CONEXOES 32MM - FORNECIMENTO E INSTALACAO</v>
          </cell>
          <cell r="C1486" t="str">
            <v>M</v>
          </cell>
          <cell r="D1486">
            <v>7.21</v>
          </cell>
        </row>
        <row r="1487">
          <cell r="A1487" t="str">
            <v>75051/004</v>
          </cell>
          <cell r="B1487" t="str">
            <v>TUBO DE PVC SOLDAVEL, SEM CONEXOES 40MM - FORNECIMENTO E INSTALACAO</v>
          </cell>
          <cell r="C1487" t="str">
            <v>M</v>
          </cell>
          <cell r="D1487">
            <v>10.199999999999999</v>
          </cell>
        </row>
        <row r="1488">
          <cell r="A1488" t="str">
            <v>75051/005</v>
          </cell>
          <cell r="B1488" t="str">
            <v>TUBO DE PVC SOLDAVEL, SEM CONEXOES 50MM - FORNECIMENTO E INSTALACAO</v>
          </cell>
          <cell r="C1488" t="str">
            <v>M</v>
          </cell>
          <cell r="D1488">
            <v>12.05</v>
          </cell>
        </row>
        <row r="1489">
          <cell r="A1489" t="str">
            <v>75051/006</v>
          </cell>
          <cell r="B1489" t="str">
            <v>TUBO DE PVC SOLDAVEL, SEM CONEXOES 60MM - FORNECIMENTO E INSTALACAO</v>
          </cell>
          <cell r="C1489" t="str">
            <v>M</v>
          </cell>
          <cell r="D1489">
            <v>20.03</v>
          </cell>
        </row>
        <row r="1490">
          <cell r="A1490" t="str">
            <v>75051/007</v>
          </cell>
          <cell r="B1490" t="str">
            <v>TUBO DE PVC SOLDAVEL, SEM CONEXOES 85MM - FORNECIMENTO E INSTALACAO</v>
          </cell>
          <cell r="C1490" t="str">
            <v>M</v>
          </cell>
          <cell r="D1490">
            <v>39.1</v>
          </cell>
        </row>
        <row r="1491">
          <cell r="A1491">
            <v>180</v>
          </cell>
          <cell r="B1491" t="str">
            <v>CONEXOES</v>
          </cell>
          <cell r="C1491">
            <v>0</v>
          </cell>
          <cell r="D1491">
            <v>0</v>
          </cell>
        </row>
        <row r="1492">
          <cell r="A1492">
            <v>72291</v>
          </cell>
          <cell r="B1492" t="str">
            <v>CAIXA SIFONADA EM PVC 150X185X75MM SIMPLES - FORNECIMENTO E INSTALAÇÃO</v>
          </cell>
          <cell r="C1492" t="str">
            <v>UN</v>
          </cell>
          <cell r="D1492">
            <v>33.44</v>
          </cell>
        </row>
        <row r="1493">
          <cell r="A1493">
            <v>72293</v>
          </cell>
          <cell r="B1493" t="str">
            <v>CAP PVC ESGOTO 50MM (TAMPÃO) - FORNECIMENTO E INSTALAÇÃO</v>
          </cell>
          <cell r="C1493" t="str">
            <v>UN</v>
          </cell>
          <cell r="D1493">
            <v>4.24</v>
          </cell>
        </row>
        <row r="1494">
          <cell r="A1494">
            <v>72294</v>
          </cell>
          <cell r="B1494" t="str">
            <v>CAP PVC ESGOTO 75MM (TAMPÃO) - FORNECIMENTO E INSTALAÇÃO</v>
          </cell>
          <cell r="C1494" t="str">
            <v>UN</v>
          </cell>
          <cell r="D1494">
            <v>6.72</v>
          </cell>
        </row>
        <row r="1495">
          <cell r="A1495">
            <v>72295</v>
          </cell>
          <cell r="B1495" t="str">
            <v>CAP PVC ESGOTO 100MM (TAMPÃO) - FORNECIMENTO E INSTALAÇÃO</v>
          </cell>
          <cell r="C1495" t="str">
            <v>UN</v>
          </cell>
          <cell r="D1495">
            <v>9.1300000000000008</v>
          </cell>
        </row>
        <row r="1496">
          <cell r="A1496">
            <v>72297</v>
          </cell>
          <cell r="B1496" t="str">
            <v>COTOVELO DE AÇO GALVANIZADO 1.1/2" - FORNECIMENTO E INSTALAÇÃO</v>
          </cell>
          <cell r="C1496" t="str">
            <v>UN</v>
          </cell>
          <cell r="D1496">
            <v>28.86</v>
          </cell>
        </row>
        <row r="1497">
          <cell r="A1497">
            <v>72298</v>
          </cell>
          <cell r="B1497" t="str">
            <v>COTOVELO DE AÇO GALVANIZADO 1.1/4" - FORNECIMENTO E INSTALAÇÃO</v>
          </cell>
          <cell r="C1497" t="str">
            <v>UN</v>
          </cell>
          <cell r="D1497">
            <v>22.55</v>
          </cell>
        </row>
        <row r="1498">
          <cell r="A1498">
            <v>72300</v>
          </cell>
          <cell r="B1498" t="str">
            <v>COTOVELO DE AÇO GALVANIZADO 1" - FORNECIMENTO E INSTALAÇÃO</v>
          </cell>
          <cell r="C1498" t="str">
            <v>UN</v>
          </cell>
          <cell r="D1498">
            <v>14.52</v>
          </cell>
        </row>
        <row r="1499">
          <cell r="A1499">
            <v>72301</v>
          </cell>
          <cell r="B1499" t="str">
            <v>COTOVELO DE AÇO GALVANIZADO 1/2" - FORNECIMENTO E INSTALAÇÃO</v>
          </cell>
          <cell r="C1499" t="str">
            <v>UN</v>
          </cell>
          <cell r="D1499">
            <v>10.53</v>
          </cell>
        </row>
        <row r="1500">
          <cell r="A1500">
            <v>72302</v>
          </cell>
          <cell r="B1500" t="str">
            <v>COTOVELO DE AÇO GALVANIZADO 2.1/2"</v>
          </cell>
          <cell r="C1500" t="str">
            <v>UN</v>
          </cell>
          <cell r="D1500">
            <v>66.28</v>
          </cell>
        </row>
        <row r="1501">
          <cell r="A1501">
            <v>72303</v>
          </cell>
          <cell r="B1501" t="str">
            <v>COTOVELO DE AÇO GALVANIZADO 2.1/2" - FORNECIMENTO E INSTALAÇÃO</v>
          </cell>
          <cell r="C1501" t="str">
            <v>UN</v>
          </cell>
          <cell r="D1501">
            <v>39.44</v>
          </cell>
        </row>
        <row r="1502">
          <cell r="A1502">
            <v>72304</v>
          </cell>
          <cell r="B1502" t="str">
            <v>COTOVELO DE AÇO GALVANIZADO 3" - FORNECIMENTO E INSTALAÇÃO</v>
          </cell>
          <cell r="C1502" t="str">
            <v>UN</v>
          </cell>
          <cell r="D1502">
            <v>86.4</v>
          </cell>
        </row>
        <row r="1503">
          <cell r="A1503">
            <v>72305</v>
          </cell>
          <cell r="B1503" t="str">
            <v>COTOVELO DE AÇO GALVANIZADO 3/4" - FORNECIMENTO E INSTALAÇÃO</v>
          </cell>
          <cell r="C1503" t="str">
            <v>UN</v>
          </cell>
          <cell r="D1503">
            <v>11.98</v>
          </cell>
        </row>
        <row r="1504">
          <cell r="A1504">
            <v>72306</v>
          </cell>
          <cell r="B1504" t="str">
            <v>COTOVELO DE AÇO GALVANIZADO 4" - FORNECIMENTO E INSTALAÇÃO</v>
          </cell>
          <cell r="C1504" t="str">
            <v>UN</v>
          </cell>
          <cell r="D1504">
            <v>144.58000000000001</v>
          </cell>
        </row>
        <row r="1505">
          <cell r="A1505">
            <v>72307</v>
          </cell>
          <cell r="B1505" t="str">
            <v>COTOVELO DE AÇO GALVANIZADO 5" - FORNECIMENTO E INSTALAÇÃO</v>
          </cell>
          <cell r="C1505" t="str">
            <v>UN</v>
          </cell>
          <cell r="D1505">
            <v>343.61</v>
          </cell>
        </row>
        <row r="1506">
          <cell r="A1506">
            <v>72313</v>
          </cell>
          <cell r="B1506" t="str">
            <v>COTOVELO DE AÇO GALVANIZADO 6" - FORNECIMENTO E INSTALAÇÃO</v>
          </cell>
          <cell r="C1506" t="str">
            <v>UN</v>
          </cell>
          <cell r="D1506">
            <v>426.27</v>
          </cell>
        </row>
        <row r="1507">
          <cell r="A1507">
            <v>72314</v>
          </cell>
          <cell r="B1507" t="str">
            <v>COTOVELO DE COBRE 42MM, LIGAÇÃO SOLDADA - FORNECIMENTO E INSTALAÇÃO</v>
          </cell>
          <cell r="C1507" t="str">
            <v>UN</v>
          </cell>
          <cell r="D1507">
            <v>45.5</v>
          </cell>
        </row>
        <row r="1508">
          <cell r="A1508">
            <v>72317</v>
          </cell>
          <cell r="B1508" t="str">
            <v>COTOVELO DE COBRE 54MM, LIGAÇÃO SOLDADA - FORNECIMENTO E INSTALAÇÃO</v>
          </cell>
          <cell r="C1508" t="str">
            <v>UN</v>
          </cell>
          <cell r="D1508">
            <v>65.23</v>
          </cell>
        </row>
        <row r="1509">
          <cell r="A1509">
            <v>72318</v>
          </cell>
          <cell r="B1509" t="str">
            <v>COTOVELO DE COBRE 66MM, LIGAÇÃO SOLDADA - FORNECIMENTO E INSTALAÇÃO</v>
          </cell>
          <cell r="C1509" t="str">
            <v>UN</v>
          </cell>
          <cell r="D1509">
            <v>184.36</v>
          </cell>
        </row>
        <row r="1510">
          <cell r="A1510">
            <v>72320</v>
          </cell>
          <cell r="B1510" t="str">
            <v>COTOVELO DE COBRE 79MM, LIGAÇÃO SOLDADA - FORNECIMENTO E INSTALAÇÃO</v>
          </cell>
          <cell r="C1510" t="str">
            <v>UN</v>
          </cell>
          <cell r="D1510">
            <v>219.45</v>
          </cell>
        </row>
        <row r="1511">
          <cell r="A1511">
            <v>72431</v>
          </cell>
          <cell r="B1511" t="str">
            <v>TE DE PVC ROSQUEAVEL AGUA FRIA 1.1/2" - FORNECIMENTO E INSTALACAO</v>
          </cell>
          <cell r="C1511" t="str">
            <v>UN</v>
          </cell>
          <cell r="D1511">
            <v>17.34</v>
          </cell>
        </row>
        <row r="1512">
          <cell r="A1512">
            <v>72432</v>
          </cell>
          <cell r="B1512" t="str">
            <v>TE DE PVC ROSQUEAVEL AGUA FRIA 1.1/4" - FORNECIMENTO E INSTALACAO</v>
          </cell>
          <cell r="C1512" t="str">
            <v>UN</v>
          </cell>
          <cell r="D1512">
            <v>15.97</v>
          </cell>
        </row>
        <row r="1513">
          <cell r="A1513">
            <v>72433</v>
          </cell>
          <cell r="B1513" t="str">
            <v>TE DE PVC ROSQUEAVEL AGUA FRIA 1" - FORNECIMENTO E INSTALACAO</v>
          </cell>
          <cell r="C1513" t="str">
            <v>UN</v>
          </cell>
          <cell r="D1513">
            <v>8.92</v>
          </cell>
        </row>
        <row r="1514">
          <cell r="A1514">
            <v>72434</v>
          </cell>
          <cell r="B1514" t="str">
            <v>TE DE PVC ROSQUEAVEL AGUA FRIA 1/2" - FORNECIMENTO E INSTALACAO</v>
          </cell>
          <cell r="C1514" t="str">
            <v>UN</v>
          </cell>
          <cell r="D1514">
            <v>4.58</v>
          </cell>
        </row>
        <row r="1515">
          <cell r="A1515">
            <v>72435</v>
          </cell>
          <cell r="B1515" t="str">
            <v>TE DE PVC ROSQUEAVEL AGUA FRIA 2" - FORNECIMENTO E INSTALACAO</v>
          </cell>
          <cell r="C1515" t="str">
            <v>UN</v>
          </cell>
          <cell r="D1515">
            <v>27.93</v>
          </cell>
        </row>
        <row r="1516">
          <cell r="A1516">
            <v>72436</v>
          </cell>
          <cell r="B1516" t="str">
            <v>TE DE PVC ROSQUEAVEL AGUA FRIA 3/4" - FORNECIMENTO E INSTALACAO</v>
          </cell>
          <cell r="C1516" t="str">
            <v>UN</v>
          </cell>
          <cell r="D1516">
            <v>5.21</v>
          </cell>
        </row>
        <row r="1517">
          <cell r="A1517">
            <v>72437</v>
          </cell>
          <cell r="B1517" t="str">
            <v>TE DE PVC SOLDAVEL AGUA FRIA 110MM - FORNECIMENTO E INSTALACAO</v>
          </cell>
          <cell r="C1517" t="str">
            <v>UN</v>
          </cell>
          <cell r="D1517">
            <v>111.84</v>
          </cell>
        </row>
        <row r="1518">
          <cell r="A1518">
            <v>72438</v>
          </cell>
          <cell r="B1518" t="str">
            <v>TE DE PVC SOLDAVEL AGUA FRIA 20MM - FORNECIMENTO E INSTALACAO</v>
          </cell>
          <cell r="C1518" t="str">
            <v>UN</v>
          </cell>
          <cell r="D1518">
            <v>3.68</v>
          </cell>
        </row>
        <row r="1519">
          <cell r="A1519">
            <v>72439</v>
          </cell>
          <cell r="B1519" t="str">
            <v>TE DE PVC SOLDAVEL AGUA FRIA 25MM - FORNECIMENTO E INSTALACAO</v>
          </cell>
          <cell r="C1519" t="str">
            <v>UN</v>
          </cell>
          <cell r="D1519">
            <v>4.0199999999999996</v>
          </cell>
        </row>
        <row r="1520">
          <cell r="A1520">
            <v>72440</v>
          </cell>
          <cell r="B1520" t="str">
            <v>TE DE PVC SOLDAVEL AGUA FRIA 32MM - FORNECIMENTO E INSTALACAO</v>
          </cell>
          <cell r="C1520" t="str">
            <v>UN</v>
          </cell>
          <cell r="D1520">
            <v>5.64</v>
          </cell>
        </row>
        <row r="1521">
          <cell r="A1521">
            <v>72441</v>
          </cell>
          <cell r="B1521" t="str">
            <v>TE DE PVC SOLDAVEL AGUA FRIA 40MM - FORNECIMENTO E INSTALACAO</v>
          </cell>
          <cell r="C1521" t="str">
            <v>UN</v>
          </cell>
          <cell r="D1521">
            <v>9.6999999999999993</v>
          </cell>
        </row>
        <row r="1522">
          <cell r="A1522">
            <v>72442</v>
          </cell>
          <cell r="B1522" t="str">
            <v>TE DE PVC SOLDAVEL AGUA FRIA 50MM - FORNECIMENTO E INSTALACAO</v>
          </cell>
          <cell r="C1522" t="str">
            <v>UN</v>
          </cell>
          <cell r="D1522">
            <v>10.81</v>
          </cell>
        </row>
        <row r="1523">
          <cell r="A1523">
            <v>72443</v>
          </cell>
          <cell r="B1523" t="str">
            <v>TE DE PVC SOLDAVEL AGUA FRIA 60MM - FORNECIMENTO E INSTALACAO</v>
          </cell>
          <cell r="C1523" t="str">
            <v>UN</v>
          </cell>
          <cell r="D1523">
            <v>27.45</v>
          </cell>
        </row>
        <row r="1524">
          <cell r="A1524">
            <v>72444</v>
          </cell>
          <cell r="B1524" t="str">
            <v>TE DE PVC SOLDAVEL AGUA FRIA 75MM - FORNECIMENTO E INSTALACAO</v>
          </cell>
          <cell r="C1524" t="str">
            <v>UN</v>
          </cell>
          <cell r="D1524">
            <v>43.14</v>
          </cell>
        </row>
        <row r="1525">
          <cell r="A1525">
            <v>72445</v>
          </cell>
          <cell r="B1525" t="str">
            <v>TE DE PVC SOLDAVEL AGUA FRIA 85MM - FORNECIMENTO E INSTALACAO</v>
          </cell>
          <cell r="C1525" t="str">
            <v>UN</v>
          </cell>
          <cell r="D1525">
            <v>57.76</v>
          </cell>
        </row>
        <row r="1526">
          <cell r="A1526">
            <v>72446</v>
          </cell>
          <cell r="B1526" t="str">
            <v>TE REDUÇÃO PVC ROSQUEAVEL AGUA FRIA 1.1/2X3/4" - FORNECIMENTO E INSTALACAO</v>
          </cell>
          <cell r="C1526" t="str">
            <v>UN</v>
          </cell>
          <cell r="D1526">
            <v>14.99</v>
          </cell>
        </row>
        <row r="1527">
          <cell r="A1527">
            <v>72447</v>
          </cell>
          <cell r="B1527" t="str">
            <v>TE REDUÇÃO PVC ROSQUEAVEL AGUA FRIA 1X3/4" - FORNECIMENTO E INSTALACAO</v>
          </cell>
          <cell r="C1527" t="str">
            <v>UN</v>
          </cell>
          <cell r="D1527">
            <v>8.35</v>
          </cell>
        </row>
        <row r="1528">
          <cell r="A1528">
            <v>72448</v>
          </cell>
          <cell r="B1528" t="str">
            <v>TE REDUÇÃO PVC ROSQUEAVEL AGUA FRIA 3/4X1/2" - FORNECIMENTO E INSTALACAO</v>
          </cell>
          <cell r="C1528" t="str">
            <v>UN</v>
          </cell>
          <cell r="D1528">
            <v>6.25</v>
          </cell>
        </row>
        <row r="1529">
          <cell r="A1529">
            <v>72449</v>
          </cell>
          <cell r="B1529" t="str">
            <v>TE REDUÇÃO PVC SOLDAVEL AGUA FRIA 110X60MM - FORNECIMENTO E INSTALACAO</v>
          </cell>
          <cell r="C1529" t="str">
            <v>UN</v>
          </cell>
          <cell r="D1529">
            <v>75.19</v>
          </cell>
        </row>
        <row r="1530">
          <cell r="A1530">
            <v>72450</v>
          </cell>
          <cell r="B1530" t="str">
            <v>TE REDUÇÃO PVC SOLDAVEL AGUA FRIA 25X20MM - FORNECIMENTO E INSTALACAO</v>
          </cell>
          <cell r="C1530" t="str">
            <v>UN</v>
          </cell>
          <cell r="D1530">
            <v>4.95</v>
          </cell>
        </row>
        <row r="1531">
          <cell r="A1531">
            <v>72451</v>
          </cell>
          <cell r="B1531" t="str">
            <v>TE REDUÇÃO PVC SOLDAVEL AGUA FRIA 32X25MM - FORNECIMENTO E INSTALACAO</v>
          </cell>
          <cell r="C1531" t="str">
            <v>UN</v>
          </cell>
          <cell r="D1531">
            <v>7.3</v>
          </cell>
        </row>
        <row r="1532">
          <cell r="A1532">
            <v>72452</v>
          </cell>
          <cell r="B1532" t="str">
            <v>TE REDUÇÃO PVC SOLDAVEL AGUA FRIA 40X32MM - FORNECIMENTO E INSTALACAO</v>
          </cell>
          <cell r="C1532" t="str">
            <v>UN</v>
          </cell>
          <cell r="D1532">
            <v>8.7899999999999991</v>
          </cell>
        </row>
        <row r="1533">
          <cell r="A1533">
            <v>72453</v>
          </cell>
          <cell r="B1533" t="str">
            <v>TE REDUÇÃO PVC SOLDAVEL AGUA FRIA 50X20MM - FORNECIMENTO E INSTALACAO</v>
          </cell>
          <cell r="C1533" t="str">
            <v>UN</v>
          </cell>
          <cell r="D1533">
            <v>11.11</v>
          </cell>
        </row>
        <row r="1534">
          <cell r="A1534">
            <v>72454</v>
          </cell>
          <cell r="B1534" t="str">
            <v>TE REDUÇÃO PVC SOLDAVEL AGUA FRIA 50X25MM - FORNECIMENTO E INSTALACAO</v>
          </cell>
          <cell r="C1534" t="str">
            <v>UN</v>
          </cell>
          <cell r="D1534">
            <v>11.13</v>
          </cell>
        </row>
        <row r="1535">
          <cell r="A1535">
            <v>72455</v>
          </cell>
          <cell r="B1535" t="str">
            <v>TE REDUÇÃO PVC SOLDAVEL AGUA FRIA 50X32MM - FORNECIMENTO E INSTALACAO</v>
          </cell>
          <cell r="C1535" t="str">
            <v>UN</v>
          </cell>
          <cell r="D1535">
            <v>14.6</v>
          </cell>
        </row>
        <row r="1536">
          <cell r="A1536">
            <v>72456</v>
          </cell>
          <cell r="B1536" t="str">
            <v>TE REDUÇÃO PVC SOLDAVEL AGUA FRIA 50X40MM - FORNECIMENTO E INSTALACAO</v>
          </cell>
          <cell r="C1536" t="str">
            <v>UN</v>
          </cell>
          <cell r="D1536">
            <v>17.190000000000001</v>
          </cell>
        </row>
        <row r="1537">
          <cell r="A1537">
            <v>72457</v>
          </cell>
          <cell r="B1537" t="str">
            <v>TE REDUCAO PVC SOLDAVEL AGUA FRIA 75X50MM - FORNECIMENTO E INSTALACAO</v>
          </cell>
          <cell r="C1537" t="str">
            <v>UN</v>
          </cell>
          <cell r="D1537">
            <v>31.8</v>
          </cell>
        </row>
        <row r="1538">
          <cell r="A1538">
            <v>72458</v>
          </cell>
          <cell r="B1538" t="str">
            <v>TE REDUCAO PVC SOLDAVEL AGUA FRIA 85X60MM - FORNECIMENTO E INSTALACAO</v>
          </cell>
          <cell r="C1538" t="str">
            <v>UN</v>
          </cell>
          <cell r="D1538">
            <v>61.29</v>
          </cell>
        </row>
        <row r="1539">
          <cell r="A1539">
            <v>72459</v>
          </cell>
          <cell r="B1539" t="str">
            <v>TE SANITARIO 100X100MM, JUNTA SOLDADA - FORNECIMENTO E INSTALACAO</v>
          </cell>
          <cell r="C1539" t="str">
            <v>UN</v>
          </cell>
          <cell r="D1539">
            <v>19.93</v>
          </cell>
        </row>
        <row r="1540">
          <cell r="A1540">
            <v>72460</v>
          </cell>
          <cell r="B1540" t="str">
            <v>TE SANITARIO 100X100MM, COM ANEIS - FORNECIMENTO E INSTALACAO</v>
          </cell>
          <cell r="C1540" t="str">
            <v>UN</v>
          </cell>
          <cell r="D1540">
            <v>24.32</v>
          </cell>
        </row>
        <row r="1541">
          <cell r="A1541">
            <v>72461</v>
          </cell>
          <cell r="B1541" t="str">
            <v>TE SANITARIO 100X50MM, COM ANÉIS - FORNECIMENTO E INSTALACAO</v>
          </cell>
          <cell r="C1541" t="str">
            <v>UN</v>
          </cell>
          <cell r="D1541">
            <v>21.39</v>
          </cell>
        </row>
        <row r="1542">
          <cell r="A1542">
            <v>72462</v>
          </cell>
          <cell r="B1542" t="str">
            <v>TE SANITARIO 100X75MM, COM ANÉIS - FORNECIMENTO E INSTALACAO</v>
          </cell>
          <cell r="C1542" t="str">
            <v>UN</v>
          </cell>
          <cell r="D1542">
            <v>21.77</v>
          </cell>
        </row>
        <row r="1543">
          <cell r="A1543">
            <v>72463</v>
          </cell>
          <cell r="B1543" t="str">
            <v>TE SANITARIO 50X50MM, JUNTA SOLDADA - FORNECIMENTO E INSTALACAO</v>
          </cell>
          <cell r="C1543" t="str">
            <v>UN</v>
          </cell>
          <cell r="D1543">
            <v>9.9499999999999993</v>
          </cell>
        </row>
        <row r="1544">
          <cell r="A1544">
            <v>72464</v>
          </cell>
          <cell r="B1544" t="str">
            <v>TE SANITARIO 50X50MM, COM ANÉIS - FORNECIMENTO E INSTALACAO</v>
          </cell>
          <cell r="C1544" t="str">
            <v>UN</v>
          </cell>
          <cell r="D1544">
            <v>12.25</v>
          </cell>
        </row>
        <row r="1545">
          <cell r="A1545">
            <v>72465</v>
          </cell>
          <cell r="B1545" t="str">
            <v>TE SANITARIO 75X50MM, COM ANÉIS - FORNECIMENTO E INSTALACAO</v>
          </cell>
          <cell r="C1545" t="str">
            <v>UN</v>
          </cell>
          <cell r="D1545">
            <v>17.149999999999999</v>
          </cell>
        </row>
        <row r="1546">
          <cell r="A1546">
            <v>72466</v>
          </cell>
          <cell r="B1546" t="str">
            <v>TE SANITARIO 75X75MM, JUNTA SOLDADA - FORNECIMENTO E INSTALACAO</v>
          </cell>
          <cell r="C1546" t="str">
            <v>UN</v>
          </cell>
          <cell r="D1546">
            <v>17.940000000000001</v>
          </cell>
        </row>
        <row r="1547">
          <cell r="A1547">
            <v>72467</v>
          </cell>
          <cell r="B1547" t="str">
            <v>TE SANITARIO 75X75MM, COM ANEIS - FORNECIMENTO E INSTALACAO</v>
          </cell>
          <cell r="C1547" t="str">
            <v>UN</v>
          </cell>
          <cell r="D1547">
            <v>22.28</v>
          </cell>
        </row>
        <row r="1548">
          <cell r="A1548">
            <v>72474</v>
          </cell>
          <cell r="B1548" t="str">
            <v>UNIAO DE ACO GALVANIZADO 1.1/2" - FORNECIMENTO E INSTALACAO</v>
          </cell>
          <cell r="C1548" t="str">
            <v>UN</v>
          </cell>
          <cell r="D1548">
            <v>47.63</v>
          </cell>
        </row>
        <row r="1549">
          <cell r="A1549">
            <v>72475</v>
          </cell>
          <cell r="B1549" t="str">
            <v>UNIAO DE ACO GALVANIZADO 1.1/4" - FORNECIMENTO E INSTALACAO</v>
          </cell>
          <cell r="C1549" t="str">
            <v>UN</v>
          </cell>
          <cell r="D1549">
            <v>41.48</v>
          </cell>
        </row>
        <row r="1550">
          <cell r="A1550">
            <v>72476</v>
          </cell>
          <cell r="B1550" t="str">
            <v>UNIAO DE ACO GALVANIZADO 1" - FORNECIMENTO E INSTALACAO</v>
          </cell>
          <cell r="C1550" t="str">
            <v>UN</v>
          </cell>
          <cell r="D1550">
            <v>28.98</v>
          </cell>
        </row>
        <row r="1551">
          <cell r="A1551">
            <v>72477</v>
          </cell>
          <cell r="B1551" t="str">
            <v>UNIAO DE ACO GALVANIZADO 1/2" - FORNECIMENTO E INSTALACAO</v>
          </cell>
          <cell r="C1551" t="str">
            <v>UN</v>
          </cell>
          <cell r="D1551">
            <v>20.02</v>
          </cell>
        </row>
        <row r="1552">
          <cell r="A1552">
            <v>72478</v>
          </cell>
          <cell r="B1552" t="str">
            <v>UNIAO DE ACO GALVANIZADO 2.1/2" - FORNECIMENTO E INSTALACAO</v>
          </cell>
          <cell r="C1552" t="str">
            <v>UN</v>
          </cell>
          <cell r="D1552">
            <v>104.42</v>
          </cell>
        </row>
        <row r="1553">
          <cell r="A1553">
            <v>72479</v>
          </cell>
          <cell r="B1553" t="str">
            <v>UNIAO DE ACO GALVANIZADO 2" - FORNECIMENTO E INSTALACAO</v>
          </cell>
          <cell r="C1553" t="str">
            <v>UN</v>
          </cell>
          <cell r="D1553">
            <v>69.41</v>
          </cell>
        </row>
        <row r="1554">
          <cell r="A1554">
            <v>72480</v>
          </cell>
          <cell r="B1554" t="str">
            <v>UNIAO DE ACO GALVANIZADO 3" - FORNECIMENTO E INSTALACAO</v>
          </cell>
          <cell r="C1554" t="str">
            <v>UN</v>
          </cell>
          <cell r="D1554">
            <v>151.6</v>
          </cell>
        </row>
        <row r="1555">
          <cell r="A1555">
            <v>72481</v>
          </cell>
          <cell r="B1555" t="str">
            <v>UNIAO DE ACO GALVANIZADO 3/4" - FORNECIMENTO E INSTALACAO</v>
          </cell>
          <cell r="C1555" t="str">
            <v>UN</v>
          </cell>
          <cell r="D1555">
            <v>26.02</v>
          </cell>
        </row>
        <row r="1556">
          <cell r="A1556">
            <v>72482</v>
          </cell>
          <cell r="B1556" t="str">
            <v>UNIAO DE ACO GALVANIZADO 4" - FORNECIMENTO E INSTALACAO</v>
          </cell>
          <cell r="C1556" t="str">
            <v>UN</v>
          </cell>
          <cell r="D1556">
            <v>201.49</v>
          </cell>
        </row>
        <row r="1557">
          <cell r="A1557">
            <v>72539</v>
          </cell>
          <cell r="B1557" t="str">
            <v>CURVA PVC 90º ESGOTO 100X50MM COM VISITA - FORNECIMENTO E INSTALACAO</v>
          </cell>
          <cell r="C1557" t="str">
            <v>UN</v>
          </cell>
          <cell r="D1557">
            <v>16.64</v>
          </cell>
        </row>
        <row r="1558">
          <cell r="A1558">
            <v>72540</v>
          </cell>
          <cell r="B1558" t="str">
            <v>CURVA PVC 90º ESGOTO 100X75MM COM VISITA - FORNECIMENTO E INSTALACAO</v>
          </cell>
          <cell r="C1558" t="str">
            <v>UN</v>
          </cell>
          <cell r="D1558">
            <v>37.380000000000003</v>
          </cell>
        </row>
        <row r="1559">
          <cell r="A1559">
            <v>72541</v>
          </cell>
          <cell r="B1559" t="str">
            <v>CURVA PVC CURTA 90º ESGOTO 100MM - FORNECIMENTO E INSTALACAO</v>
          </cell>
          <cell r="C1559" t="str">
            <v>UN</v>
          </cell>
          <cell r="D1559">
            <v>20.64</v>
          </cell>
        </row>
        <row r="1560">
          <cell r="A1560">
            <v>72542</v>
          </cell>
          <cell r="B1560" t="str">
            <v>CURVA PVC LONGA 90º ESGOTO 100MM - FORNECIMENTO E INSTALACAO</v>
          </cell>
          <cell r="C1560" t="str">
            <v>UN</v>
          </cell>
          <cell r="D1560">
            <v>34.65</v>
          </cell>
        </row>
        <row r="1561">
          <cell r="A1561">
            <v>72543</v>
          </cell>
          <cell r="B1561" t="str">
            <v>CURVA PVC LONGA 45º ESGOTO 100MM - FORNECIMENTO E INSTALACAO</v>
          </cell>
          <cell r="C1561" t="str">
            <v>UN</v>
          </cell>
          <cell r="D1561">
            <v>35.21</v>
          </cell>
        </row>
        <row r="1562">
          <cell r="A1562">
            <v>72544</v>
          </cell>
          <cell r="B1562" t="str">
            <v>CURVA PVC CURTA 90º ESGOTO 50MM - FORNECIMENTO E INSTALACAO</v>
          </cell>
          <cell r="C1562" t="str">
            <v>UN</v>
          </cell>
          <cell r="D1562">
            <v>10.7</v>
          </cell>
        </row>
        <row r="1563">
          <cell r="A1563">
            <v>72545</v>
          </cell>
          <cell r="B1563" t="str">
            <v>CURVA PVC LONGA 90º ESGOTO 50MM - FORNECIMENTO E INSTALACAO</v>
          </cell>
          <cell r="C1563" t="str">
            <v>UN</v>
          </cell>
          <cell r="D1563">
            <v>8.93</v>
          </cell>
        </row>
        <row r="1564">
          <cell r="A1564">
            <v>72546</v>
          </cell>
          <cell r="B1564" t="str">
            <v>CURVA PVC LONGA 45º ESGOTO 50MM - FORNECIMENTO E INSTALACAO</v>
          </cell>
          <cell r="C1564" t="str">
            <v>UN</v>
          </cell>
          <cell r="D1564">
            <v>15.71</v>
          </cell>
        </row>
        <row r="1565">
          <cell r="A1565">
            <v>72547</v>
          </cell>
          <cell r="B1565" t="str">
            <v>CURVA PVC CURTA 90º ESGOTO 40MM - FORNECIMENTO E INSTALACAO</v>
          </cell>
          <cell r="C1565" t="str">
            <v>UN</v>
          </cell>
          <cell r="D1565">
            <v>5.07</v>
          </cell>
        </row>
        <row r="1566">
          <cell r="A1566">
            <v>72548</v>
          </cell>
          <cell r="B1566" t="str">
            <v>CURVA PVC LONGA 90º ESGOTO 40MM - FORNECIMENTO E INSTALACAO</v>
          </cell>
          <cell r="C1566" t="str">
            <v>UN</v>
          </cell>
          <cell r="D1566">
            <v>5.73</v>
          </cell>
        </row>
        <row r="1567">
          <cell r="A1567">
            <v>72550</v>
          </cell>
          <cell r="B1567" t="str">
            <v>CURVA PVC CURTA 90º ESGOTO 75MM - FORNECIMENTO E INSTALACAO</v>
          </cell>
          <cell r="C1567" t="str">
            <v>UN</v>
          </cell>
          <cell r="D1567">
            <v>18.3</v>
          </cell>
        </row>
        <row r="1568">
          <cell r="A1568">
            <v>72551</v>
          </cell>
          <cell r="B1568" t="str">
            <v>CURVA PVC LONGA 90º ESGOTO 75MM - FORNECIMENTO E INSTALACAO</v>
          </cell>
          <cell r="C1568" t="str">
            <v>UN</v>
          </cell>
          <cell r="D1568">
            <v>22.02</v>
          </cell>
        </row>
        <row r="1569">
          <cell r="A1569">
            <v>72552</v>
          </cell>
          <cell r="B1569" t="str">
            <v>CURVA PVC LONGA 45º ESGOTO 75MM - FORNECIMENTO E INSTALACAO</v>
          </cell>
          <cell r="C1569" t="str">
            <v>UN</v>
          </cell>
          <cell r="D1569">
            <v>32.36</v>
          </cell>
        </row>
        <row r="1570">
          <cell r="A1570">
            <v>72556</v>
          </cell>
          <cell r="B1570" t="str">
            <v>JOELHO PVC 90º ESGOTO 100MM - FORNECIMENTO E INSTALACAO</v>
          </cell>
          <cell r="C1570" t="str">
            <v>UN</v>
          </cell>
          <cell r="D1570">
            <v>14.65</v>
          </cell>
        </row>
        <row r="1571">
          <cell r="A1571">
            <v>72557</v>
          </cell>
          <cell r="B1571" t="str">
            <v>JOELHO PVC 45º ESGOTO 100MM - FORNECIMENTO E INSTALACAO</v>
          </cell>
          <cell r="C1571" t="str">
            <v>UN</v>
          </cell>
          <cell r="D1571">
            <v>14.21</v>
          </cell>
        </row>
        <row r="1572">
          <cell r="A1572">
            <v>72558</v>
          </cell>
          <cell r="B1572" t="str">
            <v>JOELHO PVC 90º ESGOTO 40MM - FORNECIMENTO E INSTALACAO</v>
          </cell>
          <cell r="C1572" t="str">
            <v>UN</v>
          </cell>
          <cell r="D1572">
            <v>5.67</v>
          </cell>
        </row>
        <row r="1573">
          <cell r="A1573">
            <v>72559</v>
          </cell>
          <cell r="B1573" t="str">
            <v>JOELHO PVC 45º ESGOTO 40MM - FORNECIMENTO E INSTALACAO</v>
          </cell>
          <cell r="C1573" t="str">
            <v>UN</v>
          </cell>
          <cell r="D1573">
            <v>5.87</v>
          </cell>
        </row>
        <row r="1574">
          <cell r="A1574">
            <v>72560</v>
          </cell>
          <cell r="B1574" t="str">
            <v>JOELHO PVC 90º ESGOTO 50MM - FORNECIMENTO E INSTALACAO</v>
          </cell>
          <cell r="C1574" t="str">
            <v>UN</v>
          </cell>
          <cell r="D1574">
            <v>6.81</v>
          </cell>
        </row>
        <row r="1575">
          <cell r="A1575">
            <v>72561</v>
          </cell>
          <cell r="B1575" t="str">
            <v>JOELHO PVC 45º ESGOTO 50MM - FORNECIMENTO E INSTALACAO</v>
          </cell>
          <cell r="C1575" t="str">
            <v>UN</v>
          </cell>
          <cell r="D1575">
            <v>7.31</v>
          </cell>
        </row>
        <row r="1576">
          <cell r="A1576">
            <v>72562</v>
          </cell>
          <cell r="B1576" t="str">
            <v>JOELHO PVC 90º ESGOTO 75MM - FORNECIMENTO E INSTALACAO</v>
          </cell>
          <cell r="C1576" t="str">
            <v>UN</v>
          </cell>
          <cell r="D1576">
            <v>11.17</v>
          </cell>
        </row>
        <row r="1577">
          <cell r="A1577">
            <v>72563</v>
          </cell>
          <cell r="B1577" t="str">
            <v>JOELHO PVC SOLDAVEL 90º AGUA FRIA 110MM - FORNECIMENTO E INSTALACAO</v>
          </cell>
          <cell r="C1577" t="str">
            <v>UN</v>
          </cell>
          <cell r="D1577">
            <v>151.05000000000001</v>
          </cell>
        </row>
        <row r="1578">
          <cell r="A1578">
            <v>72564</v>
          </cell>
          <cell r="B1578" t="str">
            <v>JOELHO PVC 45º ESGOTO 75MM - FORNECIMENTO E INSTALACAO</v>
          </cell>
          <cell r="C1578" t="str">
            <v>UN</v>
          </cell>
          <cell r="D1578">
            <v>11.81</v>
          </cell>
        </row>
        <row r="1579">
          <cell r="A1579">
            <v>72570</v>
          </cell>
          <cell r="B1579" t="str">
            <v>JOELHO PVC SOLDAVEL 45º AGUA FRIA 110MM - FORNECIMENTO E INSTALACAO</v>
          </cell>
          <cell r="C1579" t="str">
            <v>UN</v>
          </cell>
          <cell r="D1579">
            <v>138.79</v>
          </cell>
        </row>
        <row r="1580">
          <cell r="A1580">
            <v>72571</v>
          </cell>
          <cell r="B1580" t="str">
            <v>JOELHO PVC SOLDAVEL 90º AGUA FRIA 20MM - FORNECIMENTO E INSTALACAO</v>
          </cell>
          <cell r="C1580" t="str">
            <v>UN</v>
          </cell>
          <cell r="D1580">
            <v>3.37</v>
          </cell>
        </row>
        <row r="1581">
          <cell r="A1581">
            <v>72572</v>
          </cell>
          <cell r="B1581" t="str">
            <v>JOELHO PVC SOLDAVEL 45º AGUA FRIA 20MM - FORNECIMENTO E INSTALACAO</v>
          </cell>
          <cell r="C1581" t="str">
            <v>UN</v>
          </cell>
          <cell r="D1581">
            <v>3.52</v>
          </cell>
        </row>
        <row r="1582">
          <cell r="A1582">
            <v>72573</v>
          </cell>
          <cell r="B1582" t="str">
            <v>JOELHO PVC SOLDAVEL 90º AGUA FRIA 25MM - FORNECIMENTO E INSTALACAO</v>
          </cell>
          <cell r="C1582" t="str">
            <v>UN</v>
          </cell>
          <cell r="D1582">
            <v>3.68</v>
          </cell>
        </row>
        <row r="1583">
          <cell r="A1583">
            <v>72574</v>
          </cell>
          <cell r="B1583" t="str">
            <v>JOELHO PVC SOLDAVEL 45º AGUA FRIA 25MM - FORNECIMENTO E INSTALACAO</v>
          </cell>
          <cell r="C1583" t="str">
            <v>UN</v>
          </cell>
          <cell r="D1583">
            <v>4.2300000000000004</v>
          </cell>
        </row>
        <row r="1584">
          <cell r="A1584">
            <v>72575</v>
          </cell>
          <cell r="B1584" t="str">
            <v>JOELHO PVC SOLDAVEL 90º AGUA FRIA 32MM - FORNECIMENTO E INSTALACAO</v>
          </cell>
          <cell r="C1584" t="str">
            <v>UN</v>
          </cell>
          <cell r="D1584">
            <v>4.55</v>
          </cell>
        </row>
        <row r="1585">
          <cell r="A1585">
            <v>72576</v>
          </cell>
          <cell r="B1585" t="str">
            <v>JOELHO PVC SOLDAVEL 45º AGUA FRIA 32MM - FORNECIMENTO E INSTALACAO</v>
          </cell>
          <cell r="C1585" t="str">
            <v>UN</v>
          </cell>
          <cell r="D1585">
            <v>5.79</v>
          </cell>
        </row>
        <row r="1586">
          <cell r="A1586">
            <v>72577</v>
          </cell>
          <cell r="B1586" t="str">
            <v>JOELHO PVC SOLDAVEL 90º AGUA FRIA 40MM - FORNECIMENTO E INSTALACAO</v>
          </cell>
          <cell r="C1586" t="str">
            <v>UN</v>
          </cell>
          <cell r="D1586">
            <v>7.31</v>
          </cell>
        </row>
        <row r="1587">
          <cell r="A1587">
            <v>72578</v>
          </cell>
          <cell r="B1587" t="str">
            <v>JOELHO PVC SOLDAVEL 45º AGUA FRIA 40MM - FORNECIMENTO E INSTALACAO</v>
          </cell>
          <cell r="C1587" t="str">
            <v>UN</v>
          </cell>
          <cell r="D1587">
            <v>8.0500000000000007</v>
          </cell>
        </row>
        <row r="1588">
          <cell r="A1588">
            <v>72579</v>
          </cell>
          <cell r="B1588" t="str">
            <v>JOELHO PVC SOLDAVEL 90º AGUA FRIA 50MM - FORNECIMENTO E INSTALACAO</v>
          </cell>
          <cell r="C1588" t="str">
            <v>UN</v>
          </cell>
          <cell r="D1588">
            <v>7.96</v>
          </cell>
        </row>
        <row r="1589">
          <cell r="A1589">
            <v>72580</v>
          </cell>
          <cell r="B1589" t="str">
            <v>JOELHO PVC SOLDAVEL 45º AGUA FRIA 50MM - FORNECIMENTO E INSTALACAO</v>
          </cell>
          <cell r="C1589" t="str">
            <v>UN</v>
          </cell>
          <cell r="D1589">
            <v>9.1999999999999993</v>
          </cell>
        </row>
        <row r="1590">
          <cell r="A1590">
            <v>72581</v>
          </cell>
          <cell r="B1590" t="str">
            <v>JOELHO PVC SOLDAVEL 90º AGUA FRIA 60MM - FORNECIMENTO E INSTALACAO</v>
          </cell>
          <cell r="C1590" t="str">
            <v>UN</v>
          </cell>
          <cell r="D1590">
            <v>22.28</v>
          </cell>
        </row>
        <row r="1591">
          <cell r="A1591">
            <v>72582</v>
          </cell>
          <cell r="B1591" t="str">
            <v>JOELHO PVC SOLDAVEL 45º AGUA FRIA 60MM - FORNECIMENTO E INSTALACAO</v>
          </cell>
          <cell r="C1591" t="str">
            <v>UN</v>
          </cell>
          <cell r="D1591">
            <v>21.88</v>
          </cell>
        </row>
        <row r="1592">
          <cell r="A1592">
            <v>72583</v>
          </cell>
          <cell r="B1592" t="str">
            <v>JOELHO PVC SOLDAVEL 90º AGUA FRIA 75MM - FORNECIMENTO E INSTALACAO</v>
          </cell>
          <cell r="C1592" t="str">
            <v>UN</v>
          </cell>
          <cell r="D1592">
            <v>60.7</v>
          </cell>
        </row>
        <row r="1593">
          <cell r="A1593">
            <v>72584</v>
          </cell>
          <cell r="B1593" t="str">
            <v>JOELHO PVC SOLDAVEL 45º AGUA FRIA 75MM - FORNECIMENTO E INSTALACAO</v>
          </cell>
          <cell r="C1593" t="str">
            <v>UN</v>
          </cell>
          <cell r="D1593">
            <v>46.41</v>
          </cell>
        </row>
        <row r="1594">
          <cell r="A1594">
            <v>72585</v>
          </cell>
          <cell r="B1594" t="str">
            <v>JOELHO PVC SOLDAVEL 90º AGUA FRIA 85MM - FORNECIMENTO E INSTALACAO</v>
          </cell>
          <cell r="C1594" t="str">
            <v>UN</v>
          </cell>
          <cell r="D1594">
            <v>68.47</v>
          </cell>
        </row>
        <row r="1595">
          <cell r="A1595">
            <v>72586</v>
          </cell>
          <cell r="B1595" t="str">
            <v>JOELHO PVC SOLDAVEL 45º AGUA FRIA 85MM - FORNECIMENTO E INSTALACAO</v>
          </cell>
          <cell r="C1595" t="str">
            <v>UN</v>
          </cell>
          <cell r="D1595">
            <v>52.64</v>
          </cell>
        </row>
        <row r="1596">
          <cell r="A1596">
            <v>72587</v>
          </cell>
          <cell r="B1596" t="str">
            <v>JOELHO PVC ROSQUEAVEL 90º AGUA FRIA 1.1/2" - FORNECIMENTO E INSTALACAO</v>
          </cell>
          <cell r="C1596" t="str">
            <v>UN</v>
          </cell>
          <cell r="D1596">
            <v>13.16</v>
          </cell>
        </row>
        <row r="1597">
          <cell r="A1597">
            <v>72588</v>
          </cell>
          <cell r="B1597" t="str">
            <v>JOELHO PVC ROSQUEAVEL 45º AGUA FRIA 1.1/2" - FORNECIMENTO E INSTALACAO</v>
          </cell>
          <cell r="C1597" t="str">
            <v>UN</v>
          </cell>
          <cell r="D1597">
            <v>14.86</v>
          </cell>
        </row>
        <row r="1598">
          <cell r="A1598">
            <v>72589</v>
          </cell>
          <cell r="B1598" t="str">
            <v>JOELHO PVC ROSQUEAVEL 90º AGUA FRIA 1.1/4" - FORNECIMENTO E INSTALACAO</v>
          </cell>
          <cell r="C1598" t="str">
            <v>UN</v>
          </cell>
          <cell r="D1598">
            <v>12.28</v>
          </cell>
        </row>
        <row r="1599">
          <cell r="A1599">
            <v>72590</v>
          </cell>
          <cell r="B1599" t="str">
            <v>JOELHO PVC ROSQUEAVEL 45º AGUA FRIA 1.1/4" - FORNECIMENTO E INSTALACAO</v>
          </cell>
          <cell r="C1599" t="str">
            <v>UN</v>
          </cell>
          <cell r="D1599">
            <v>10.67</v>
          </cell>
        </row>
        <row r="1600">
          <cell r="A1600">
            <v>72591</v>
          </cell>
          <cell r="B1600" t="str">
            <v>JOELHO PVC ROSQUEAVEL 90º AGUA FRIA 1" - FORNECIMENTO E INSTALACAO</v>
          </cell>
          <cell r="C1600" t="str">
            <v>UN</v>
          </cell>
          <cell r="D1600">
            <v>6.5</v>
          </cell>
        </row>
        <row r="1601">
          <cell r="A1601">
            <v>72592</v>
          </cell>
          <cell r="B1601" t="str">
            <v>JOELHO PVC ROSQUEAVEL 45º AGUA FRIA 1" - FORNECIMENTO E INSTALACAO</v>
          </cell>
          <cell r="C1601" t="str">
            <v>UN</v>
          </cell>
          <cell r="D1601">
            <v>9.76</v>
          </cell>
        </row>
        <row r="1602">
          <cell r="A1602">
            <v>72593</v>
          </cell>
          <cell r="B1602" t="str">
            <v>JOELHO PVC ROSQUEAVEL 90º AGUA FRIA 1/2" - FORNECIMENTO E INSTALACAO</v>
          </cell>
          <cell r="C1602" t="str">
            <v>UN</v>
          </cell>
          <cell r="D1602">
            <v>4.13</v>
          </cell>
        </row>
        <row r="1603">
          <cell r="A1603">
            <v>72594</v>
          </cell>
          <cell r="B1603" t="str">
            <v>JOELHO PVC ROSQUEAVEL 45º AGUA FRIA 1/2" - FORNECIMENTO E INSTALACAO</v>
          </cell>
          <cell r="C1603" t="str">
            <v>UN</v>
          </cell>
          <cell r="D1603">
            <v>4.87</v>
          </cell>
        </row>
        <row r="1604">
          <cell r="A1604">
            <v>72595</v>
          </cell>
          <cell r="B1604" t="str">
            <v>JOELHO PVC ROSQUEAVEL 90º AGUA FRIA 2" - FORNECIMENTO E INSTALACAO</v>
          </cell>
          <cell r="C1604" t="str">
            <v>UN</v>
          </cell>
          <cell r="D1604">
            <v>23.01</v>
          </cell>
        </row>
        <row r="1605">
          <cell r="A1605">
            <v>72596</v>
          </cell>
          <cell r="B1605" t="str">
            <v>JOELHO PVC ROSQUEAVEL 45º AGUA FRIA 2" - FORNECIMENTO E INSTALACAO</v>
          </cell>
          <cell r="C1605" t="str">
            <v>UN</v>
          </cell>
          <cell r="D1605">
            <v>20.100000000000001</v>
          </cell>
        </row>
        <row r="1606">
          <cell r="A1606">
            <v>72597</v>
          </cell>
          <cell r="B1606" t="str">
            <v>JOELHO PVC ROSQUEAVEL 90º AGUA FRIA 3/4" - FORNECIMENTO E INSTALACAO</v>
          </cell>
          <cell r="C1606" t="str">
            <v>UN</v>
          </cell>
          <cell r="D1606">
            <v>4.92</v>
          </cell>
        </row>
        <row r="1607">
          <cell r="A1607">
            <v>72598</v>
          </cell>
          <cell r="B1607" t="str">
            <v>JOELHO PVC ROSQUEAVEL 45º AGUA FRIA 3/4" - FORNECIMENTO E INSTALACAO</v>
          </cell>
          <cell r="C1607" t="str">
            <v>UN</v>
          </cell>
          <cell r="D1607">
            <v>5.76</v>
          </cell>
        </row>
        <row r="1608">
          <cell r="A1608">
            <v>72599</v>
          </cell>
          <cell r="B1608" t="str">
            <v>JOELHO REDUCAO PVC ROSQUEAVEL 90º AGUA FRIA 1X3/4" - FORNECIMENTO E INSTALACAO</v>
          </cell>
          <cell r="C1608" t="str">
            <v>UN</v>
          </cell>
          <cell r="D1608">
            <v>6.53</v>
          </cell>
        </row>
        <row r="1609">
          <cell r="A1609">
            <v>72600</v>
          </cell>
          <cell r="B1609" t="str">
            <v>JOELHO REDUCAO PVC ROSQUEAVEL 90º AGUA FRIA 3/4X1/2" - FORNECIMENTO EINSTALACAO</v>
          </cell>
          <cell r="C1609" t="str">
            <v>UN</v>
          </cell>
          <cell r="D1609">
            <v>5.0999999999999996</v>
          </cell>
        </row>
        <row r="1610">
          <cell r="A1610">
            <v>72601</v>
          </cell>
          <cell r="B1610" t="str">
            <v>JOELHO REDUCAO PVC SOLDAVEL 90º AGUA FRIA 25X20MM - FORNECIMENTO E INSTALACAO</v>
          </cell>
          <cell r="C1610" t="str">
            <v>UN</v>
          </cell>
          <cell r="D1610">
            <v>4.57</v>
          </cell>
        </row>
        <row r="1611">
          <cell r="A1611">
            <v>72602</v>
          </cell>
          <cell r="B1611" t="str">
            <v>JOELHO REDUCAO PVC SOLDAVEL 90º AGUA FRIA 32X25MM - FORNECIMENTO E INSTALACAO</v>
          </cell>
          <cell r="C1611" t="str">
            <v>UN</v>
          </cell>
          <cell r="D1611">
            <v>5.44</v>
          </cell>
        </row>
        <row r="1612">
          <cell r="A1612">
            <v>72603</v>
          </cell>
          <cell r="B1612" t="str">
            <v>JUNCAO PVC ESGOTO 100X100MM - FORNECIMENTO E INSTALACAO</v>
          </cell>
          <cell r="C1612" t="str">
            <v>UN</v>
          </cell>
          <cell r="D1612">
            <v>22.96</v>
          </cell>
        </row>
        <row r="1613">
          <cell r="A1613">
            <v>72604</v>
          </cell>
          <cell r="B1613" t="str">
            <v>JUNCAO PVC ESGOTO 50X50MM - FORNECIMENTO E INSTALACAO</v>
          </cell>
          <cell r="C1613" t="str">
            <v>UN</v>
          </cell>
          <cell r="D1613">
            <v>9.84</v>
          </cell>
        </row>
        <row r="1614">
          <cell r="A1614">
            <v>72605</v>
          </cell>
          <cell r="B1614" t="str">
            <v>JUNCAO PVC ESGOTO 75X75MM - FORNECIMENTO E INSTALACAO</v>
          </cell>
          <cell r="C1614" t="str">
            <v>UN</v>
          </cell>
          <cell r="D1614">
            <v>17.79</v>
          </cell>
        </row>
        <row r="1615">
          <cell r="A1615">
            <v>72609</v>
          </cell>
          <cell r="B1615" t="str">
            <v>JUNCAO DUPLA PVC ESGOTO 100X100X100MM - FORNECIMENTO E INSTALACAO</v>
          </cell>
          <cell r="C1615" t="str">
            <v>UN</v>
          </cell>
          <cell r="D1615">
            <v>35.07</v>
          </cell>
        </row>
        <row r="1616">
          <cell r="A1616">
            <v>72610</v>
          </cell>
          <cell r="B1616" t="str">
            <v>JUNCAO DUPLA PVC ESGOTO 75X75X75MM - FORNECIMENTO E INSTALACAO</v>
          </cell>
          <cell r="C1616" t="str">
            <v>UN</v>
          </cell>
          <cell r="D1616">
            <v>20.52</v>
          </cell>
        </row>
        <row r="1617">
          <cell r="A1617">
            <v>72611</v>
          </cell>
          <cell r="B1617" t="str">
            <v>LUVA DE ACO GALVANIZADO 1.1/2" - FORNECIMENTO E INSTALACAO</v>
          </cell>
          <cell r="C1617" t="str">
            <v>UN</v>
          </cell>
          <cell r="D1617">
            <v>18.32</v>
          </cell>
        </row>
        <row r="1618">
          <cell r="A1618">
            <v>72612</v>
          </cell>
          <cell r="B1618" t="str">
            <v>LUVA DE ACO GALVANIZADO 1.1/4" - FORNECIMENTO E INSTALACAO</v>
          </cell>
          <cell r="C1618" t="str">
            <v>UN</v>
          </cell>
          <cell r="D1618">
            <v>14.61</v>
          </cell>
        </row>
        <row r="1619">
          <cell r="A1619">
            <v>72613</v>
          </cell>
          <cell r="B1619" t="str">
            <v>LUVA DE ACO GALVANIZADO 1" - FORNECIMENTO E INSTALACAO</v>
          </cell>
          <cell r="C1619" t="str">
            <v>UN</v>
          </cell>
          <cell r="D1619">
            <v>11.43</v>
          </cell>
        </row>
        <row r="1620">
          <cell r="A1620">
            <v>72614</v>
          </cell>
          <cell r="B1620" t="str">
            <v>LUVA DE ACO GALVANIZADO 1/2" - FORNECIMENTO E INSTALACAO</v>
          </cell>
          <cell r="C1620" t="str">
            <v>UN</v>
          </cell>
          <cell r="D1620">
            <v>7.09</v>
          </cell>
        </row>
        <row r="1621">
          <cell r="A1621">
            <v>72615</v>
          </cell>
          <cell r="B1621" t="str">
            <v>LUVA DE ACO GALVANIZADO 2.1/2" - FORNECIMENTO E INSTALACAO</v>
          </cell>
          <cell r="C1621" t="str">
            <v>UN</v>
          </cell>
          <cell r="D1621">
            <v>43.7</v>
          </cell>
        </row>
        <row r="1622">
          <cell r="A1622">
            <v>72616</v>
          </cell>
          <cell r="B1622" t="str">
            <v>LUVA DE ACO GALVANIZADO 2" - FORNECIMENTO E INSTALACAO</v>
          </cell>
          <cell r="C1622" t="str">
            <v>UN</v>
          </cell>
          <cell r="D1622">
            <v>25.28</v>
          </cell>
        </row>
        <row r="1623">
          <cell r="A1623">
            <v>72617</v>
          </cell>
          <cell r="B1623" t="str">
            <v>LUVA DE ACO GALVANIZADO 3" - FORNECIMENTO E INSTALACAO</v>
          </cell>
          <cell r="C1623" t="str">
            <v>UN</v>
          </cell>
          <cell r="D1623">
            <v>62.03</v>
          </cell>
        </row>
        <row r="1624">
          <cell r="A1624">
            <v>72618</v>
          </cell>
          <cell r="B1624" t="str">
            <v>LUVA DE ACO GALVANIZADO 3/4" - FORNECIMENTO E INSTALACAO</v>
          </cell>
          <cell r="C1624" t="str">
            <v>UN</v>
          </cell>
          <cell r="D1624">
            <v>8.89</v>
          </cell>
        </row>
        <row r="1625">
          <cell r="A1625">
            <v>72619</v>
          </cell>
          <cell r="B1625" t="str">
            <v>LUVA DE ACO GALVANIZADO 4" - FORNECIMENTO E INSTALACAO</v>
          </cell>
          <cell r="C1625" t="str">
            <v>UN</v>
          </cell>
          <cell r="D1625">
            <v>89.22</v>
          </cell>
        </row>
        <row r="1626">
          <cell r="A1626">
            <v>72620</v>
          </cell>
          <cell r="B1626" t="str">
            <v>LUVA DE ACO GALVANIZADO 5" - FORNECIMENTO E INSTALACAO</v>
          </cell>
          <cell r="C1626" t="str">
            <v>UN</v>
          </cell>
          <cell r="D1626">
            <v>170.5</v>
          </cell>
        </row>
        <row r="1627">
          <cell r="A1627">
            <v>72621</v>
          </cell>
          <cell r="B1627" t="str">
            <v>LUVA DE ACO GALVANIZADO 6" - FORNECIMENTO E INSTALACAO</v>
          </cell>
          <cell r="C1627" t="str">
            <v>UN</v>
          </cell>
          <cell r="D1627">
            <v>241.54</v>
          </cell>
        </row>
        <row r="1628">
          <cell r="A1628">
            <v>72622</v>
          </cell>
          <cell r="B1628" t="str">
            <v>LUVA DE COBRE SEM ANEL SOLDA 15MM - FORNECIMENTO E INSTALACAO</v>
          </cell>
          <cell r="C1628" t="str">
            <v>UN</v>
          </cell>
          <cell r="D1628">
            <v>4.08</v>
          </cell>
        </row>
        <row r="1629">
          <cell r="A1629">
            <v>72623</v>
          </cell>
          <cell r="B1629" t="str">
            <v>LUVA DE COBRE SEM ANEL SOLDA 28MM - FORNECIMENTO E INSTALACAO</v>
          </cell>
          <cell r="C1629" t="str">
            <v>UN</v>
          </cell>
          <cell r="D1629">
            <v>9.19</v>
          </cell>
        </row>
        <row r="1630">
          <cell r="A1630">
            <v>72624</v>
          </cell>
          <cell r="B1630" t="str">
            <v>LUVA DE COBRE SEM ANEL SOLDA 42MM - FORNECIMENTO E INSTALACAO</v>
          </cell>
          <cell r="C1630" t="str">
            <v>UN</v>
          </cell>
          <cell r="D1630">
            <v>25.33</v>
          </cell>
        </row>
        <row r="1631">
          <cell r="A1631">
            <v>72625</v>
          </cell>
          <cell r="B1631" t="str">
            <v>LUVA DE COBRE SEM ANEL SOLDA 54MM - FORNECIMENTO E INSTALACAO</v>
          </cell>
          <cell r="C1631" t="str">
            <v>UN</v>
          </cell>
          <cell r="D1631">
            <v>37.409999999999997</v>
          </cell>
        </row>
        <row r="1632">
          <cell r="A1632">
            <v>72626</v>
          </cell>
          <cell r="B1632" t="str">
            <v>LUVA DE COBRE SEM ANEL SOLDA 66MM - FORNECIMENTO E INSTALACAO</v>
          </cell>
          <cell r="C1632" t="str">
            <v>UN</v>
          </cell>
          <cell r="D1632">
            <v>101.87</v>
          </cell>
        </row>
        <row r="1633">
          <cell r="A1633">
            <v>72627</v>
          </cell>
          <cell r="B1633" t="str">
            <v>LUVA DE COBRE SEM ANEL SOLDA 79MM - FORNECIMENTO E INSTALACAO</v>
          </cell>
          <cell r="C1633" t="str">
            <v>UN</v>
          </cell>
          <cell r="D1633">
            <v>138.62</v>
          </cell>
        </row>
        <row r="1634">
          <cell r="A1634">
            <v>72628</v>
          </cell>
          <cell r="B1634" t="str">
            <v>LUVA PVC ESGOTO 100MM - FORNECIMENTO E INSTALACAO</v>
          </cell>
          <cell r="C1634" t="str">
            <v>UN</v>
          </cell>
          <cell r="D1634">
            <v>9.3800000000000008</v>
          </cell>
        </row>
        <row r="1635">
          <cell r="A1635">
            <v>72629</v>
          </cell>
          <cell r="B1635" t="str">
            <v>LUVA PVC ESGOTO 40MM - FORNECIMENTO E INSTALACAO</v>
          </cell>
          <cell r="C1635" t="str">
            <v>UN</v>
          </cell>
          <cell r="D1635">
            <v>3.32</v>
          </cell>
        </row>
        <row r="1636">
          <cell r="A1636">
            <v>72630</v>
          </cell>
          <cell r="B1636" t="str">
            <v>LUVA PVC ESGOTO 50MM - FORNECIMENTO E INSTALACAO</v>
          </cell>
          <cell r="C1636" t="str">
            <v>UN</v>
          </cell>
          <cell r="D1636">
            <v>4.8499999999999996</v>
          </cell>
        </row>
        <row r="1637">
          <cell r="A1637">
            <v>72631</v>
          </cell>
          <cell r="B1637" t="str">
            <v>LUVA PVC ESGOTO 75MM - FORNECIMENTO E INSTALACAO</v>
          </cell>
          <cell r="C1637" t="str">
            <v>UN</v>
          </cell>
          <cell r="D1637">
            <v>7.17</v>
          </cell>
        </row>
        <row r="1638">
          <cell r="A1638">
            <v>72632</v>
          </cell>
          <cell r="B1638" t="str">
            <v>LUVA PVC ROSQUEAVEL AGUA FRIA 1.1/2" - FORNECIMENTO E INSTALACAO</v>
          </cell>
          <cell r="C1638" t="str">
            <v>UN</v>
          </cell>
          <cell r="D1638">
            <v>5.85</v>
          </cell>
        </row>
        <row r="1639">
          <cell r="A1639">
            <v>72633</v>
          </cell>
          <cell r="B1639" t="str">
            <v>LUVA PVC ROSQUEAVEL AGUA FRIA 1.1/4" - FORNECIMENTO E INSTALACAO</v>
          </cell>
          <cell r="C1639" t="str">
            <v>UN</v>
          </cell>
          <cell r="D1639">
            <v>5.78</v>
          </cell>
        </row>
        <row r="1640">
          <cell r="A1640">
            <v>72634</v>
          </cell>
          <cell r="B1640" t="str">
            <v>LUVA PVC ROSQUEAVEL AGUA FRIA 1" - FORNECIMENTO E INSTALACAO</v>
          </cell>
          <cell r="C1640" t="str">
            <v>UN</v>
          </cell>
          <cell r="D1640">
            <v>3.96</v>
          </cell>
        </row>
        <row r="1641">
          <cell r="A1641">
            <v>72635</v>
          </cell>
          <cell r="B1641" t="str">
            <v>LUVA PVC ROSQUEAVEL AGUA FRIA 1/2" - FORNECIMENTO E INSTALACAO</v>
          </cell>
          <cell r="C1641" t="str">
            <v>UN</v>
          </cell>
          <cell r="D1641">
            <v>2.38</v>
          </cell>
        </row>
        <row r="1642">
          <cell r="A1642">
            <v>72636</v>
          </cell>
          <cell r="B1642" t="str">
            <v>LUVA PVC ROSQUEAVEL AGUA FRIA 2.1/2" - FORNECIMENTO E INSTALACAO</v>
          </cell>
          <cell r="C1642" t="str">
            <v>UN</v>
          </cell>
          <cell r="D1642">
            <v>14.65</v>
          </cell>
        </row>
        <row r="1643">
          <cell r="A1643">
            <v>72637</v>
          </cell>
          <cell r="B1643" t="str">
            <v>LUVA PVC ROSQUEAVEL AGUA FRIA 2" - FORNECIMENTO E INSTALACAO</v>
          </cell>
          <cell r="C1643" t="str">
            <v>UN</v>
          </cell>
          <cell r="D1643">
            <v>10.68</v>
          </cell>
        </row>
        <row r="1644">
          <cell r="A1644">
            <v>72638</v>
          </cell>
          <cell r="B1644" t="str">
            <v>LUVA PVC ROSQUEAVEL AGUA FRIA 3" - FORNECIMENTO E INSTALACAO</v>
          </cell>
          <cell r="C1644" t="str">
            <v>UN</v>
          </cell>
          <cell r="D1644">
            <v>17.37</v>
          </cell>
        </row>
        <row r="1645">
          <cell r="A1645">
            <v>72639</v>
          </cell>
          <cell r="B1645" t="str">
            <v>LUVA PVC ROSQUEAVEL AGUA FRIA 3/4" - FORNECIMENTO E INSTALACAO</v>
          </cell>
          <cell r="C1645" t="str">
            <v>UN</v>
          </cell>
          <cell r="D1645">
            <v>2.92</v>
          </cell>
        </row>
        <row r="1646">
          <cell r="A1646">
            <v>72640</v>
          </cell>
          <cell r="B1646" t="str">
            <v>LUVA PVC ROSQUEAVEL AGUA FRIA 4" - FORNECIMENTO E INSTALACAO</v>
          </cell>
          <cell r="C1646" t="str">
            <v>UN</v>
          </cell>
          <cell r="D1646">
            <v>27.26</v>
          </cell>
        </row>
        <row r="1647">
          <cell r="A1647">
            <v>72641</v>
          </cell>
          <cell r="B1647" t="str">
            <v>LUVA PVC SOLDAVEL AGUA FRIA 110MM - FORNECIMENTO E INSTALACAO</v>
          </cell>
          <cell r="C1647" t="str">
            <v>UN</v>
          </cell>
          <cell r="D1647">
            <v>55.24</v>
          </cell>
        </row>
        <row r="1648">
          <cell r="A1648">
            <v>72642</v>
          </cell>
          <cell r="B1648" t="str">
            <v>LUVA PVC SOLDAVEL AGUA FRIA 20MM - FORNECIMENTO E INSTALACAO</v>
          </cell>
          <cell r="C1648" t="str">
            <v>UN</v>
          </cell>
          <cell r="D1648">
            <v>2.15</v>
          </cell>
        </row>
        <row r="1649">
          <cell r="A1649">
            <v>72643</v>
          </cell>
          <cell r="B1649" t="str">
            <v>LUVA PVC SOLDAVEL AGUA FRIA 25MM - FORNECIMENTO E INSTALACAO</v>
          </cell>
          <cell r="C1649" t="str">
            <v>UN</v>
          </cell>
          <cell r="D1649">
            <v>2.39</v>
          </cell>
        </row>
        <row r="1650">
          <cell r="A1650">
            <v>72644</v>
          </cell>
          <cell r="B1650" t="str">
            <v>LUVA PVC SOLDAVEL AGUA FRIA 32MM - FORNECIMENTO E INSTALACAO</v>
          </cell>
          <cell r="C1650" t="str">
            <v>UN</v>
          </cell>
          <cell r="D1650">
            <v>3.33</v>
          </cell>
        </row>
        <row r="1651">
          <cell r="A1651">
            <v>72645</v>
          </cell>
          <cell r="B1651" t="str">
            <v>LUVA PVC SOLDAVEL AGUA FRIA 40MM - FORNECIMENTO E INSTALACAO</v>
          </cell>
          <cell r="C1651" t="str">
            <v>UN</v>
          </cell>
          <cell r="D1651">
            <v>5.33</v>
          </cell>
        </row>
        <row r="1652">
          <cell r="A1652">
            <v>72646</v>
          </cell>
          <cell r="B1652" t="str">
            <v>LUVA PVC SOLDAVEL AGUA FRIA 50MM - FORNECIMENTO E INSTALACAO</v>
          </cell>
          <cell r="C1652" t="str">
            <v>UN</v>
          </cell>
          <cell r="D1652">
            <v>5.62</v>
          </cell>
        </row>
        <row r="1653">
          <cell r="A1653">
            <v>72647</v>
          </cell>
          <cell r="B1653" t="str">
            <v>LUVA PVC SOLDAVEL AGUA FRIA 60MM - FORNECIMENTO E INSTALACAO</v>
          </cell>
          <cell r="C1653" t="str">
            <v>UN</v>
          </cell>
          <cell r="D1653">
            <v>13.29</v>
          </cell>
        </row>
        <row r="1654">
          <cell r="A1654">
            <v>72648</v>
          </cell>
          <cell r="B1654" t="str">
            <v>LUVA PVC SOLDAVEL AGUA FRIA 75MM - FORNECIMENTO E INSTALACAO</v>
          </cell>
          <cell r="C1654" t="str">
            <v>UN</v>
          </cell>
          <cell r="D1654">
            <v>17.05</v>
          </cell>
        </row>
        <row r="1655">
          <cell r="A1655">
            <v>72649</v>
          </cell>
          <cell r="B1655" t="str">
            <v>LUVA PVC SOLDAVEL AGUA FRIA 85MM - FORNECIMENTO E INSTALACAO</v>
          </cell>
          <cell r="C1655" t="str">
            <v>UN</v>
          </cell>
          <cell r="D1655">
            <v>41.07</v>
          </cell>
        </row>
        <row r="1656">
          <cell r="A1656">
            <v>72650</v>
          </cell>
          <cell r="B1656" t="str">
            <v>LUVA REDUCAO ACO GALVANIZADO 1.1/2X1.1/4" - FORNECIMENTO E INSTALACAO</v>
          </cell>
          <cell r="C1656" t="str">
            <v>UN</v>
          </cell>
          <cell r="D1656">
            <v>25.61</v>
          </cell>
        </row>
        <row r="1657">
          <cell r="A1657">
            <v>72651</v>
          </cell>
          <cell r="B1657" t="str">
            <v>LUVA REDUCAO ACO GALVANIZADO 1.1/2X1" - FORNECIMENTO E INSTALACAO</v>
          </cell>
          <cell r="C1657" t="str">
            <v>UN</v>
          </cell>
          <cell r="D1657">
            <v>24.76</v>
          </cell>
        </row>
        <row r="1658">
          <cell r="A1658">
            <v>72652</v>
          </cell>
          <cell r="B1658" t="str">
            <v>LUVA REDUCAO ACO GALVANIZADO 1.1/2X3/4" - FORNECIMENTO E INSTALACAO</v>
          </cell>
          <cell r="C1658" t="str">
            <v>UN</v>
          </cell>
          <cell r="D1658">
            <v>23.37</v>
          </cell>
        </row>
        <row r="1659">
          <cell r="A1659">
            <v>72653</v>
          </cell>
          <cell r="B1659" t="str">
            <v>LUVA REDUCAO ACO GALVANIZADO 1.1/4X1" - FORNECIMENTO E INSTALACAO</v>
          </cell>
          <cell r="C1659" t="str">
            <v>UN</v>
          </cell>
          <cell r="D1659">
            <v>19.649999999999999</v>
          </cell>
        </row>
        <row r="1660">
          <cell r="A1660">
            <v>72654</v>
          </cell>
          <cell r="B1660" t="str">
            <v>LUVA REDUCAO ACO GALVANIZADO 1.1/4X1/2" - FORNECIMENTO E INSTALACAO</v>
          </cell>
          <cell r="C1660" t="str">
            <v>UN</v>
          </cell>
          <cell r="D1660">
            <v>17.77</v>
          </cell>
        </row>
        <row r="1661">
          <cell r="A1661">
            <v>72655</v>
          </cell>
          <cell r="B1661" t="str">
            <v>LUVA REDUCAO ACO GALVANIZADO 1.1/4X3/4" - FORNECIMENTO E INSTALACAO</v>
          </cell>
          <cell r="C1661" t="str">
            <v>UN</v>
          </cell>
          <cell r="D1661">
            <v>18.62</v>
          </cell>
        </row>
        <row r="1662">
          <cell r="A1662">
            <v>72656</v>
          </cell>
          <cell r="B1662" t="str">
            <v>LUVA REDUCAO ACO GALVANIZADO 1X1/2" - FORNECIMENTO E INSTALACAO</v>
          </cell>
          <cell r="C1662" t="str">
            <v>UN</v>
          </cell>
          <cell r="D1662">
            <v>13.53</v>
          </cell>
        </row>
        <row r="1663">
          <cell r="A1663">
            <v>72657</v>
          </cell>
          <cell r="B1663" t="str">
            <v>LUVA REDUCAO ACO GALVANIZADO 1X3/4" - FORNECIMENTO E INSTALACAO</v>
          </cell>
          <cell r="C1663" t="str">
            <v>UN</v>
          </cell>
          <cell r="D1663">
            <v>14.3</v>
          </cell>
        </row>
        <row r="1664">
          <cell r="A1664">
            <v>72658</v>
          </cell>
          <cell r="B1664" t="str">
            <v>LUVA REDUCAO ACO GALVANIZADO 2.1/2X1.1/2" - FORNECIMENTO E INSTALACAO</v>
          </cell>
          <cell r="C1664" t="str">
            <v>UN</v>
          </cell>
          <cell r="D1664">
            <v>51.83</v>
          </cell>
        </row>
        <row r="1665">
          <cell r="A1665">
            <v>72659</v>
          </cell>
          <cell r="B1665" t="str">
            <v>LUVA REDUCAO ACO GALVANIZADO 2.1/2X2" - FORNECIMENTO E INSTALACAO</v>
          </cell>
          <cell r="C1665" t="str">
            <v>UN</v>
          </cell>
          <cell r="D1665">
            <v>52.19</v>
          </cell>
        </row>
        <row r="1666">
          <cell r="A1666">
            <v>72660</v>
          </cell>
          <cell r="B1666" t="str">
            <v>LUVA REDUCAO ACO GALVANIZADO 2X1.1/2" - FORNECIMENTO E INSTALACAO</v>
          </cell>
          <cell r="C1666" t="str">
            <v>UN</v>
          </cell>
          <cell r="D1666">
            <v>33.97</v>
          </cell>
        </row>
        <row r="1667">
          <cell r="A1667">
            <v>72661</v>
          </cell>
          <cell r="B1667" t="str">
            <v>LUVA REDUCAO ACO GALVANIZADO 2X1.1/4" - FORNECIMENTO E INSTALACAO</v>
          </cell>
          <cell r="C1667" t="str">
            <v>UN</v>
          </cell>
          <cell r="D1667">
            <v>33.25</v>
          </cell>
        </row>
        <row r="1668">
          <cell r="A1668">
            <v>72662</v>
          </cell>
          <cell r="B1668" t="str">
            <v>LUVA REDUCAO ACO GALVANIZADO 2X1" - FORNECIMENTO E INSTALACAO</v>
          </cell>
          <cell r="C1668" t="str">
            <v>UN</v>
          </cell>
          <cell r="D1668">
            <v>32.72</v>
          </cell>
        </row>
        <row r="1669">
          <cell r="A1669">
            <v>72663</v>
          </cell>
          <cell r="B1669" t="str">
            <v>LUVA REDUCAO ACO GALVANIZADO 3/4X1/2" - FORNECIMENTO E INSTALACAO</v>
          </cell>
          <cell r="C1669" t="str">
            <v>UN</v>
          </cell>
          <cell r="D1669">
            <v>10.75</v>
          </cell>
        </row>
        <row r="1670">
          <cell r="A1670">
            <v>72664</v>
          </cell>
          <cell r="B1670" t="str">
            <v>LUVA REDUCAO ACO GALVANIZADO 3X1.1/2" - FORNECIMENTO E INSTALACAO</v>
          </cell>
          <cell r="C1670" t="str">
            <v>UN</v>
          </cell>
          <cell r="D1670">
            <v>69.510000000000005</v>
          </cell>
        </row>
        <row r="1671">
          <cell r="A1671">
            <v>72665</v>
          </cell>
          <cell r="B1671" t="str">
            <v>LUVA REDUCAO ACO GALVANIZADO 3X2.1/2" - FORNECIMENTO E INSTALACAO</v>
          </cell>
          <cell r="C1671" t="str">
            <v>UN</v>
          </cell>
          <cell r="D1671">
            <v>70.39</v>
          </cell>
        </row>
        <row r="1672">
          <cell r="A1672">
            <v>72666</v>
          </cell>
          <cell r="B1672" t="str">
            <v>LUVA REDUCAO ACO GALVANIZADO 3X2" - FORNECIMENTO E INSTALACAO</v>
          </cell>
          <cell r="C1672" t="str">
            <v>UN</v>
          </cell>
          <cell r="D1672">
            <v>69.87</v>
          </cell>
        </row>
        <row r="1673">
          <cell r="A1673">
            <v>72667</v>
          </cell>
          <cell r="B1673" t="str">
            <v>LUVA REDUCAO ACO GALVANIZADO 4X2.1/2" - FORNECIMENTO E INSTALACAO</v>
          </cell>
          <cell r="C1673" t="str">
            <v>UN</v>
          </cell>
          <cell r="D1673">
            <v>97.55</v>
          </cell>
        </row>
        <row r="1674">
          <cell r="A1674">
            <v>72668</v>
          </cell>
          <cell r="B1674" t="str">
            <v>LUVA REDUCAO ACO GALVANIZADO 4X2" - FORNECIMENTO E INSTALACAO</v>
          </cell>
          <cell r="C1674" t="str">
            <v>UN</v>
          </cell>
          <cell r="D1674">
            <v>97.21</v>
          </cell>
        </row>
        <row r="1675">
          <cell r="A1675">
            <v>72669</v>
          </cell>
          <cell r="B1675" t="str">
            <v>LUVA REDUCAO ACO GALVANIZADO 4X3" - FORNECIMENTO E INSTALACAO</v>
          </cell>
          <cell r="C1675" t="str">
            <v>UN</v>
          </cell>
          <cell r="D1675">
            <v>100.59</v>
          </cell>
        </row>
        <row r="1676">
          <cell r="A1676">
            <v>72670</v>
          </cell>
          <cell r="B1676" t="str">
            <v>NIPLE DE PVC ROSQUEAVEL AGUA FRIA 1" - FORNECIMENTO E INSTALACAO</v>
          </cell>
          <cell r="C1676" t="str">
            <v>UN</v>
          </cell>
          <cell r="D1676">
            <v>3.74</v>
          </cell>
        </row>
        <row r="1677">
          <cell r="A1677">
            <v>72671</v>
          </cell>
          <cell r="B1677" t="str">
            <v>NIPLE DE PVC ROSQUEAVEL AGUA FRIA 1/2" - FORNECIMENTO E INSTALACAO</v>
          </cell>
          <cell r="C1677" t="str">
            <v>UN</v>
          </cell>
          <cell r="D1677">
            <v>2.5499999999999998</v>
          </cell>
        </row>
        <row r="1678">
          <cell r="A1678">
            <v>72672</v>
          </cell>
          <cell r="B1678" t="str">
            <v>NIPLE DE PVC ROSQUEAVEL AGUA FRIA 2" - FORNECIMENTO E INSTALACAO</v>
          </cell>
          <cell r="C1678" t="str">
            <v>UN</v>
          </cell>
          <cell r="D1678">
            <v>9.6300000000000008</v>
          </cell>
        </row>
        <row r="1679">
          <cell r="A1679">
            <v>72673</v>
          </cell>
          <cell r="B1679" t="str">
            <v>NIPLE DE ACO GALVANIZADO 1.1/2" - FORNECIMENTO E INSTALACAO</v>
          </cell>
          <cell r="C1679" t="str">
            <v>UN</v>
          </cell>
          <cell r="D1679">
            <v>15.09</v>
          </cell>
        </row>
        <row r="1680">
          <cell r="A1680">
            <v>72674</v>
          </cell>
          <cell r="B1680" t="str">
            <v>NIPLE DE ACO GALVANIZADO 1.1/4" - FORNECIMENTO E INSTALACAO</v>
          </cell>
          <cell r="C1680" t="str">
            <v>UN</v>
          </cell>
          <cell r="D1680">
            <v>13.31</v>
          </cell>
        </row>
        <row r="1681">
          <cell r="A1681">
            <v>72675</v>
          </cell>
          <cell r="B1681" t="str">
            <v>NIPLE DE ACO GALVANIZADO 1" - FORNECIMENTO E INSTALACAO</v>
          </cell>
          <cell r="C1681" t="str">
            <v>UN</v>
          </cell>
          <cell r="D1681">
            <v>10.6</v>
          </cell>
        </row>
        <row r="1682">
          <cell r="A1682">
            <v>72676</v>
          </cell>
          <cell r="B1682" t="str">
            <v>NIPLE DE ACO GALVANIZADO 1/2" - FORNECIMENTO E INSTALACAO</v>
          </cell>
          <cell r="C1682" t="str">
            <v>UN</v>
          </cell>
          <cell r="D1682">
            <v>6.4</v>
          </cell>
        </row>
        <row r="1683">
          <cell r="A1683">
            <v>72677</v>
          </cell>
          <cell r="B1683" t="str">
            <v>NIPLE DE ACO GALVANIZADO 2.1/2" - FORNECIMENTO E INSTALACAO</v>
          </cell>
          <cell r="C1683" t="str">
            <v>UN</v>
          </cell>
          <cell r="D1683">
            <v>36.28</v>
          </cell>
        </row>
        <row r="1684">
          <cell r="A1684">
            <v>72678</v>
          </cell>
          <cell r="B1684" t="str">
            <v>NIPLE DE ACO GALVANIZADO 2" - FORNECIMENTO E INSTALACAO</v>
          </cell>
          <cell r="C1684" t="str">
            <v>UN</v>
          </cell>
          <cell r="D1684">
            <v>27.02</v>
          </cell>
        </row>
        <row r="1685">
          <cell r="A1685">
            <v>72679</v>
          </cell>
          <cell r="B1685" t="str">
            <v>NIPLE DE ACO GALVANIZADO 3" - FORNECIMENTO E INSTALACAO</v>
          </cell>
          <cell r="C1685" t="str">
            <v>UN</v>
          </cell>
          <cell r="D1685">
            <v>49.63</v>
          </cell>
        </row>
        <row r="1686">
          <cell r="A1686">
            <v>72680</v>
          </cell>
          <cell r="B1686" t="str">
            <v>NIPLE DE ACO GALVANIZADO 3/4" - FORNECIMENTO E INSTALACAO</v>
          </cell>
          <cell r="C1686" t="str">
            <v>UN</v>
          </cell>
          <cell r="D1686">
            <v>7.81</v>
          </cell>
        </row>
        <row r="1687">
          <cell r="A1687">
            <v>72681</v>
          </cell>
          <cell r="B1687" t="str">
            <v>NIPLE DE ACO GALVANIZADO 4" - FORNECIMENTO E INSTALACAO</v>
          </cell>
          <cell r="C1687" t="str">
            <v>UN</v>
          </cell>
          <cell r="D1687">
            <v>74.599999999999994</v>
          </cell>
        </row>
        <row r="1688">
          <cell r="A1688">
            <v>72682</v>
          </cell>
          <cell r="B1688" t="str">
            <v>NIPLE DE ACO GALVANIZADO 5" - FORNECIMENTO E INSTALACAO</v>
          </cell>
          <cell r="C1688" t="str">
            <v>UN</v>
          </cell>
          <cell r="D1688">
            <v>128.35</v>
          </cell>
        </row>
        <row r="1689">
          <cell r="A1689">
            <v>72683</v>
          </cell>
          <cell r="B1689" t="str">
            <v>NIPLE DE ACO GALVANIZADO 6" - FORNECIMENTO E INSTALACAO</v>
          </cell>
          <cell r="C1689" t="str">
            <v>UN</v>
          </cell>
          <cell r="D1689">
            <v>155.66999999999999</v>
          </cell>
        </row>
        <row r="1690">
          <cell r="A1690">
            <v>72686</v>
          </cell>
          <cell r="B1690" t="str">
            <v>REDUCAO DE PVC ROSQUEAVEL AGUA FRIA 1.1/2X1.1/4" - FORNECIMENTO E INSTALACAO</v>
          </cell>
          <cell r="C1690" t="str">
            <v>UN</v>
          </cell>
          <cell r="D1690">
            <v>7.31</v>
          </cell>
        </row>
        <row r="1691">
          <cell r="A1691">
            <v>72687</v>
          </cell>
          <cell r="B1691" t="str">
            <v>REDUCAO DE PVC ROSQUEAVEL AGUA FRIA 1.1/2X1" - FORNECIMENTO E INSTALACAO</v>
          </cell>
          <cell r="C1691" t="str">
            <v>UN</v>
          </cell>
          <cell r="D1691">
            <v>8.81</v>
          </cell>
        </row>
        <row r="1692">
          <cell r="A1692">
            <v>72688</v>
          </cell>
          <cell r="B1692" t="str">
            <v>REDUCAO DE PVC ROSQUEAVEL AGUA FRIA 1.1/2X3/4" - FORNECIMENTO E INSTALACAO</v>
          </cell>
          <cell r="C1692" t="str">
            <v>UN</v>
          </cell>
          <cell r="D1692">
            <v>8.4</v>
          </cell>
        </row>
        <row r="1693">
          <cell r="A1693">
            <v>72689</v>
          </cell>
          <cell r="B1693" t="str">
            <v>REDUCAO DE PVC ROSQUEAVEL AGUA FRIA 1.1/4X1" - FORNECIMENTO E INSTALACAO</v>
          </cell>
          <cell r="C1693" t="str">
            <v>UN</v>
          </cell>
          <cell r="D1693">
            <v>5.18</v>
          </cell>
        </row>
        <row r="1694">
          <cell r="A1694">
            <v>72690</v>
          </cell>
          <cell r="B1694" t="str">
            <v>REDUCAO DE PVC ROSQUEAVEL AGUA FRIA 1.1/4X3/4" - FORNECIMENTO E INSTALACAO</v>
          </cell>
          <cell r="C1694" t="str">
            <v>UN</v>
          </cell>
          <cell r="D1694">
            <v>4.76</v>
          </cell>
        </row>
        <row r="1695">
          <cell r="A1695">
            <v>72691</v>
          </cell>
          <cell r="B1695" t="str">
            <v>REDUCAO DE PVC ROSQUEAVEL AGUA FRIA 1X1/2" - FORNECIMENTO E INSTALACAO</v>
          </cell>
          <cell r="C1695" t="str">
            <v>UN</v>
          </cell>
          <cell r="D1695">
            <v>3.92</v>
          </cell>
        </row>
        <row r="1696">
          <cell r="A1696">
            <v>72692</v>
          </cell>
          <cell r="B1696" t="str">
            <v>REDUCAO DE PVC ROSQUEAVEL AGUA FRIA 1X3/4" - FORNECIMENTO E INSTALACAO</v>
          </cell>
          <cell r="C1696" t="str">
            <v>UN</v>
          </cell>
          <cell r="D1696">
            <v>3.52</v>
          </cell>
        </row>
        <row r="1697">
          <cell r="A1697">
            <v>72693</v>
          </cell>
          <cell r="B1697" t="str">
            <v>REDUCAO DE PVC ROSQUEAVEL AGUA FRIA 2X1.1/2" - FORNECIMENTO E INSTALACAO</v>
          </cell>
          <cell r="C1697" t="str">
            <v>UN</v>
          </cell>
          <cell r="D1697">
            <v>12.18</v>
          </cell>
        </row>
        <row r="1698">
          <cell r="A1698">
            <v>72694</v>
          </cell>
          <cell r="B1698" t="str">
            <v>REDUCAO DE PVC ROSQUEAVEL AGUA FRIA 2X1.1/4" - FORNECIMENTO E INSTALACAO</v>
          </cell>
          <cell r="C1698" t="str">
            <v>UN</v>
          </cell>
          <cell r="D1698">
            <v>12.56</v>
          </cell>
        </row>
        <row r="1699">
          <cell r="A1699">
            <v>72695</v>
          </cell>
          <cell r="B1699" t="str">
            <v>REDUCAO DE PVC ROSQUEAVEL AGUA FRIA 2X1" - FORNECIMENTO E INSTALACAO</v>
          </cell>
          <cell r="C1699" t="str">
            <v>UN</v>
          </cell>
          <cell r="D1699">
            <v>13.72</v>
          </cell>
        </row>
        <row r="1700">
          <cell r="A1700">
            <v>72696</v>
          </cell>
          <cell r="B1700" t="str">
            <v>REDUCAO DE PVC ROSQUEAVEL AGUA FRIA 3/4X1/2" - FORNECIMENTO E INSTALACAO</v>
          </cell>
          <cell r="C1700" t="str">
            <v>UN</v>
          </cell>
          <cell r="D1700">
            <v>2.38</v>
          </cell>
        </row>
        <row r="1701">
          <cell r="A1701">
            <v>72697</v>
          </cell>
          <cell r="B1701" t="str">
            <v>REDUCAO DE PVC SOLDAVEL AGUA FRIA 110X60MM - FORNECIMENTO E INSTALACAO</v>
          </cell>
          <cell r="C1701" t="str">
            <v>UN</v>
          </cell>
          <cell r="D1701">
            <v>27.84</v>
          </cell>
        </row>
        <row r="1702">
          <cell r="A1702">
            <v>72698</v>
          </cell>
          <cell r="B1702" t="str">
            <v>REDUCAO DE PVC SOLDAVEL AGUA FRIA 110X75MM - FORNECIMENTO E INSTALACAO</v>
          </cell>
          <cell r="C1702" t="str">
            <v>UN</v>
          </cell>
          <cell r="D1702">
            <v>32.08</v>
          </cell>
        </row>
        <row r="1703">
          <cell r="A1703">
            <v>72699</v>
          </cell>
          <cell r="B1703" t="str">
            <v>REDUCAO DE PVC SOLDAVEL AGUA FRIA 32X20MM - FORNECIMENTO E INSTALACAO</v>
          </cell>
          <cell r="C1703" t="str">
            <v>UN</v>
          </cell>
          <cell r="D1703">
            <v>3.24</v>
          </cell>
        </row>
        <row r="1704">
          <cell r="A1704">
            <v>72700</v>
          </cell>
          <cell r="B1704" t="str">
            <v>REDUCAO DE PVC SOLDAVEL AGUA FRIA 40X20MM - FORNECIMENTO E INSTALACAO</v>
          </cell>
          <cell r="C1704" t="str">
            <v>UN</v>
          </cell>
          <cell r="D1704">
            <v>4.16</v>
          </cell>
        </row>
        <row r="1705">
          <cell r="A1705">
            <v>72701</v>
          </cell>
          <cell r="B1705" t="str">
            <v>REDUCAO DE PVC SOLDAVEL AGUA FRIA 40X25MM - FORNECIMENTO E INSTALACAO</v>
          </cell>
          <cell r="C1705" t="str">
            <v>UN</v>
          </cell>
          <cell r="D1705">
            <v>4.63</v>
          </cell>
        </row>
        <row r="1706">
          <cell r="A1706">
            <v>72702</v>
          </cell>
          <cell r="B1706" t="str">
            <v>REDUCAO DE PVC SOLDAVEL AGUA FRIA 50X20MM - FORNECIMENTO E INSTALACAO</v>
          </cell>
          <cell r="C1706" t="str">
            <v>UN</v>
          </cell>
          <cell r="D1706">
            <v>5.21</v>
          </cell>
        </row>
        <row r="1707">
          <cell r="A1707">
            <v>72703</v>
          </cell>
          <cell r="B1707" t="str">
            <v>REDUCAO DE PVC SOLDAVEL AGUA FRIA 50X25MM - FORNECIMENTO E INSTALACAO</v>
          </cell>
          <cell r="C1707" t="str">
            <v>UN</v>
          </cell>
          <cell r="D1707">
            <v>5.33</v>
          </cell>
        </row>
        <row r="1708">
          <cell r="A1708">
            <v>72704</v>
          </cell>
          <cell r="B1708" t="str">
            <v>REDUCAO DE PVC SOLDAVEL AGUA FRIA 50X32MM - FORNECIMENTO E INSTALACAO</v>
          </cell>
          <cell r="C1708" t="str">
            <v>UN</v>
          </cell>
          <cell r="D1708">
            <v>6.49</v>
          </cell>
        </row>
        <row r="1709">
          <cell r="A1709">
            <v>72705</v>
          </cell>
          <cell r="B1709" t="str">
            <v>REDUCAO DE PVC SOLDAVEL AGUA FRIA 60X25MM - FORNECIMENTO E INSTALACAO</v>
          </cell>
          <cell r="C1709" t="str">
            <v>UN</v>
          </cell>
          <cell r="D1709">
            <v>9.49</v>
          </cell>
        </row>
        <row r="1710">
          <cell r="A1710">
            <v>72706</v>
          </cell>
          <cell r="B1710" t="str">
            <v>REDUCAO DE PVC SOLDAVEL AGUA FRIA 60X32MM - FORNECIMENTO E INSTALACAO</v>
          </cell>
          <cell r="C1710" t="str">
            <v>UN</v>
          </cell>
          <cell r="D1710">
            <v>11.36</v>
          </cell>
        </row>
        <row r="1711">
          <cell r="A1711">
            <v>72707</v>
          </cell>
          <cell r="B1711" t="str">
            <v>REDUCAO DE PVC SOLDAVEL AGUA FRIA 60X40MM - FORNECIMENTO E INSTALACAO</v>
          </cell>
          <cell r="C1711" t="str">
            <v>UN</v>
          </cell>
          <cell r="D1711">
            <v>12.67</v>
          </cell>
        </row>
        <row r="1712">
          <cell r="A1712">
            <v>72708</v>
          </cell>
          <cell r="B1712" t="str">
            <v>REDUCAO DE PVC SOLDAVEL AGUA FRIA 60X50MM - FORNECIMENTO E INSTALACAO</v>
          </cell>
          <cell r="C1712" t="str">
            <v>UN</v>
          </cell>
          <cell r="D1712">
            <v>16.02</v>
          </cell>
        </row>
        <row r="1713">
          <cell r="A1713">
            <v>72709</v>
          </cell>
          <cell r="B1713" t="str">
            <v>REDUCAO DE PVC SOLDAVEL AGUA FRIA 75X50MM - FORNECIMENTO E INSTALACAO</v>
          </cell>
          <cell r="C1713" t="str">
            <v>UN</v>
          </cell>
          <cell r="D1713">
            <v>18.18</v>
          </cell>
        </row>
        <row r="1714">
          <cell r="A1714">
            <v>72710</v>
          </cell>
          <cell r="B1714" t="str">
            <v>REDUCAO DE PVC SOLDAVEL AGUA FRIA 85X60MM - FORNECIMENTO E INSTALACAO</v>
          </cell>
          <cell r="C1714" t="str">
            <v>UN</v>
          </cell>
          <cell r="D1714">
            <v>20.04</v>
          </cell>
        </row>
        <row r="1715">
          <cell r="A1715">
            <v>72712</v>
          </cell>
          <cell r="B1715" t="str">
            <v>TE DE ACO GALVANIZADO 1.1/2" - FORNECIMENTO E INSTALACAO</v>
          </cell>
          <cell r="C1715" t="str">
            <v>UN</v>
          </cell>
          <cell r="D1715">
            <v>31.8</v>
          </cell>
        </row>
        <row r="1716">
          <cell r="A1716">
            <v>72713</v>
          </cell>
          <cell r="B1716" t="str">
            <v>TE DE ACO GALVANIZADO 1.1/4" - FORNECIMENTO E INSTALACAO</v>
          </cell>
          <cell r="C1716" t="str">
            <v>UN</v>
          </cell>
          <cell r="D1716">
            <v>26.86</v>
          </cell>
        </row>
        <row r="1717">
          <cell r="A1717">
            <v>72714</v>
          </cell>
          <cell r="B1717" t="str">
            <v>TE DE ACO GALVANIZADO 1" - FORNECIMENTO E INSTALACAO</v>
          </cell>
          <cell r="C1717" t="str">
            <v>UN</v>
          </cell>
          <cell r="D1717">
            <v>18.420000000000002</v>
          </cell>
        </row>
        <row r="1718">
          <cell r="A1718">
            <v>72715</v>
          </cell>
          <cell r="B1718" t="str">
            <v>TE DE ACO GALVANIZADO 2.1/2" - FORNECIMENTO E INSTALACAO</v>
          </cell>
          <cell r="C1718" t="str">
            <v>UN</v>
          </cell>
          <cell r="D1718">
            <v>79.22</v>
          </cell>
        </row>
        <row r="1719">
          <cell r="A1719">
            <v>72716</v>
          </cell>
          <cell r="B1719" t="str">
            <v>TE DE ACO GALVANIZADO 2" - FORNECIMENTO E INSTALACAO</v>
          </cell>
          <cell r="C1719" t="str">
            <v>UN</v>
          </cell>
          <cell r="D1719">
            <v>50.12</v>
          </cell>
        </row>
        <row r="1720">
          <cell r="A1720">
            <v>72717</v>
          </cell>
          <cell r="B1720" t="str">
            <v>TE DE ACO GALVANIZADO 3" - FORNECIMENTO E INSTALACAO</v>
          </cell>
          <cell r="C1720" t="str">
            <v>UN</v>
          </cell>
          <cell r="D1720">
            <v>99.51</v>
          </cell>
        </row>
        <row r="1721">
          <cell r="A1721">
            <v>72718</v>
          </cell>
          <cell r="B1721" t="str">
            <v>TE DE ACO GALVANIZADO 3/4" - FORNECIMENTO E INSTALACAO</v>
          </cell>
          <cell r="C1721" t="str">
            <v>UN</v>
          </cell>
          <cell r="D1721">
            <v>13.37</v>
          </cell>
        </row>
        <row r="1722">
          <cell r="A1722">
            <v>72719</v>
          </cell>
          <cell r="B1722" t="str">
            <v>TE DE ACO GALVANIZADO 4" - FORNECIMENTO E INSTALACAO</v>
          </cell>
          <cell r="C1722" t="str">
            <v>UN</v>
          </cell>
          <cell r="D1722">
            <v>179.59</v>
          </cell>
        </row>
        <row r="1723">
          <cell r="A1723">
            <v>72720</v>
          </cell>
          <cell r="B1723" t="str">
            <v>TE DE ACO GALVANIZADO 5" - FORNECIMENTO E INSTALACAO</v>
          </cell>
          <cell r="C1723" t="str">
            <v>UN</v>
          </cell>
          <cell r="D1723">
            <v>324.43</v>
          </cell>
        </row>
        <row r="1724">
          <cell r="A1724">
            <v>72721</v>
          </cell>
          <cell r="B1724" t="str">
            <v>TE DE ACO GALVANIZADO 6" - FORNECIMENTO E INSTALACAO</v>
          </cell>
          <cell r="C1724" t="str">
            <v>UN</v>
          </cell>
          <cell r="D1724">
            <v>458.33</v>
          </cell>
        </row>
        <row r="1725">
          <cell r="A1725">
            <v>72722</v>
          </cell>
          <cell r="B1725" t="str">
            <v>TE DE COBRE 15MM LIGAÇÃO SOLDADA - FORNECIMENTO E INSTALACAO</v>
          </cell>
          <cell r="C1725" t="str">
            <v>UN</v>
          </cell>
          <cell r="D1725">
            <v>5.92</v>
          </cell>
        </row>
        <row r="1726">
          <cell r="A1726">
            <v>72723</v>
          </cell>
          <cell r="B1726" t="str">
            <v>TE DE COBRE 22MM LIGAÇÃO SOLDADA - FORNECIMENTO E INSTALACAO</v>
          </cell>
          <cell r="C1726" t="str">
            <v>UN</v>
          </cell>
          <cell r="D1726">
            <v>10.69</v>
          </cell>
        </row>
        <row r="1727">
          <cell r="A1727">
            <v>72724</v>
          </cell>
          <cell r="B1727" t="str">
            <v>TE DE COBRE 28MM LIGAÇÃO SOLDADA - FORNECIMENTO E INSTALACAO</v>
          </cell>
          <cell r="C1727" t="str">
            <v>UN</v>
          </cell>
          <cell r="D1727">
            <v>16.84</v>
          </cell>
        </row>
        <row r="1728">
          <cell r="A1728">
            <v>72725</v>
          </cell>
          <cell r="B1728" t="str">
            <v>TE DE COBRE 35MM LIGAÇÃO SOLDADA - FORNECIMENTO E INSTALACAO</v>
          </cell>
          <cell r="C1728" t="str">
            <v>UN</v>
          </cell>
          <cell r="D1728">
            <v>36.11</v>
          </cell>
        </row>
        <row r="1729">
          <cell r="A1729">
            <v>72726</v>
          </cell>
          <cell r="B1729" t="str">
            <v>TE DE COBRE 42MM LIGAÇÃO SOLDADA - FORNECIMENTO E INSTALACAO</v>
          </cell>
          <cell r="C1729" t="str">
            <v>UN</v>
          </cell>
          <cell r="D1729">
            <v>47.84</v>
          </cell>
        </row>
        <row r="1730">
          <cell r="A1730">
            <v>72727</v>
          </cell>
          <cell r="B1730" t="str">
            <v>TE DE COBRE 54MM LIGAÇÃO SOLDADA - FORNECIMENTO E INSTALACAO</v>
          </cell>
          <cell r="C1730" t="str">
            <v>UN</v>
          </cell>
          <cell r="D1730">
            <v>96.75</v>
          </cell>
        </row>
        <row r="1731">
          <cell r="A1731">
            <v>72728</v>
          </cell>
          <cell r="B1731" t="str">
            <v>TE DE COBRE 66MM LIGAÇÃO SOLDADA - FORNECIMENTO E INSTALACAO</v>
          </cell>
          <cell r="C1731" t="str">
            <v>UN</v>
          </cell>
          <cell r="D1731">
            <v>214.5</v>
          </cell>
        </row>
        <row r="1732">
          <cell r="A1732">
            <v>72729</v>
          </cell>
          <cell r="B1732" t="str">
            <v>TE DE COBRE 79MM LIGAÇÃO SOLDADA - FORNECIMENTO E INSTALACAO</v>
          </cell>
          <cell r="C1732" t="str">
            <v>UN</v>
          </cell>
          <cell r="D1732">
            <v>344.7</v>
          </cell>
        </row>
        <row r="1733">
          <cell r="A1733">
            <v>72773</v>
          </cell>
          <cell r="B1733" t="str">
            <v>JUNCAO PVC ESGOTO 75X50MM - FORNECIMENTO E INSTALACAO</v>
          </cell>
          <cell r="C1733" t="str">
            <v>UN</v>
          </cell>
          <cell r="D1733">
            <v>18.13</v>
          </cell>
        </row>
        <row r="1734">
          <cell r="A1734">
            <v>72774</v>
          </cell>
          <cell r="B1734" t="str">
            <v>JUNCAO PVC ESGOTO 100X50MM - FORNECIMENTO E INSTALACAO</v>
          </cell>
          <cell r="C1734" t="str">
            <v>UN</v>
          </cell>
          <cell r="D1734">
            <v>21.08</v>
          </cell>
        </row>
        <row r="1735">
          <cell r="A1735">
            <v>72775</v>
          </cell>
          <cell r="B1735" t="str">
            <v>JUNCAO PVC ESGOTO 100X75MM - FORNECIMENTO E INSTALACAO</v>
          </cell>
          <cell r="C1735" t="str">
            <v>UN</v>
          </cell>
          <cell r="D1735">
            <v>28.55</v>
          </cell>
        </row>
        <row r="1736">
          <cell r="A1736">
            <v>72783</v>
          </cell>
          <cell r="B1736" t="str">
            <v>ADAPTADOR PVC SOLDAVEL COM FLANGES E ANEL PARA CAIXA D'AGUA 20MMX1/2"- FORNECIMENTO E INSTALACAO</v>
          </cell>
          <cell r="C1736" t="str">
            <v>UN</v>
          </cell>
          <cell r="D1736">
            <v>8.01</v>
          </cell>
        </row>
        <row r="1737">
          <cell r="A1737">
            <v>72784</v>
          </cell>
          <cell r="B1737" t="str">
            <v>ADAPTADOR PVC SOLDAVEL COM FLANGES E ANEL PARA CAIXA D'AGUA 25MMX3/4"- FORNECIMENTO E INSTALACAO</v>
          </cell>
          <cell r="C1737" t="str">
            <v>UN</v>
          </cell>
          <cell r="D1737">
            <v>9.5500000000000007</v>
          </cell>
        </row>
        <row r="1738">
          <cell r="A1738">
            <v>72785</v>
          </cell>
          <cell r="B1738" t="str">
            <v>ADAPTADOR PVC SOLDAVEL COM FLANGES E ANEL PARA CAIXA D'AGUA 32MMX1" -FORNECIMENTO E INSTALACAO</v>
          </cell>
          <cell r="C1738" t="str">
            <v>UN</v>
          </cell>
          <cell r="D1738">
            <v>15.47</v>
          </cell>
        </row>
        <row r="1739">
          <cell r="A1739">
            <v>72786</v>
          </cell>
          <cell r="B1739" t="str">
            <v>ADAPTADOR PVC SOLDAVEL COM FLANGES E ANEL PARA CAIXA D'AGUA 40MMX1.1/4" - FORNECIMENTO E INSTALACAO</v>
          </cell>
          <cell r="C1739" t="str">
            <v>UN</v>
          </cell>
          <cell r="D1739">
            <v>20.49</v>
          </cell>
        </row>
        <row r="1740">
          <cell r="A1740">
            <v>72787</v>
          </cell>
          <cell r="B1740" t="str">
            <v>ADAPTADOR PVC SOLDAVEL COM FLANGES E ANEL PARA CAIXA D'AGUA 50MMX1.1/2" - FORNECIMENTO E INSTALACAO</v>
          </cell>
          <cell r="C1740" t="str">
            <v>UN</v>
          </cell>
          <cell r="D1740">
            <v>21.22</v>
          </cell>
        </row>
        <row r="1741">
          <cell r="A1741">
            <v>72788</v>
          </cell>
          <cell r="B1741" t="str">
            <v>ADAPTADOR PVC SOLDAVEL COM FLANGES E ANEL PARA CAIXA D'AGUA 60MMX2" -FORNECIMENTO E INSTALACAO</v>
          </cell>
          <cell r="C1741" t="str">
            <v>UN</v>
          </cell>
          <cell r="D1741">
            <v>32.06</v>
          </cell>
        </row>
        <row r="1742">
          <cell r="A1742">
            <v>72789</v>
          </cell>
          <cell r="B1742" t="str">
            <v>ADAPTADOR PVC SOLDAVEL COM FLANGES LIVRES PARA CAIXA D'AGUA 25MMX3/4"- FORNECIMENTO E INSTALACAO</v>
          </cell>
          <cell r="C1742" t="str">
            <v>UN</v>
          </cell>
          <cell r="D1742">
            <v>10.65</v>
          </cell>
        </row>
        <row r="1743">
          <cell r="A1743">
            <v>72790</v>
          </cell>
          <cell r="B1743" t="str">
            <v>ADAPTADOR PVC SOLDAVEL COM FLANGES LIVRES PARA CAIXA D'AGUA 32MMX1" -FORNECIMENTO E INSTALACAO</v>
          </cell>
          <cell r="C1743" t="str">
            <v>UN</v>
          </cell>
          <cell r="D1743">
            <v>12.89</v>
          </cell>
        </row>
        <row r="1744">
          <cell r="A1744">
            <v>72791</v>
          </cell>
          <cell r="B1744" t="str">
            <v>ADAPTADOR PVC SOLDAVEL COM FLANGES LIVRES PARA CAIXA D'AGUA 40MMX1.1/4" - FORNECIMENTO E INSTALACAO</v>
          </cell>
          <cell r="C1744" t="str">
            <v>UN</v>
          </cell>
          <cell r="D1744">
            <v>16.37</v>
          </cell>
        </row>
        <row r="1745">
          <cell r="A1745">
            <v>72792</v>
          </cell>
          <cell r="B1745" t="str">
            <v>ADAPTADOR PVC SOLDAVEL COM FLANGES LIVRES PARA CAIXA D'AGUA 50MMX1.1/2" - FORNECIMENTO E INSTALACAO</v>
          </cell>
          <cell r="C1745" t="str">
            <v>UN</v>
          </cell>
          <cell r="D1745">
            <v>28.97</v>
          </cell>
        </row>
        <row r="1746">
          <cell r="A1746">
            <v>72793</v>
          </cell>
          <cell r="B1746" t="str">
            <v>ADAPTADOR PVC SOLDAVEL COM FLANGES LIVRES PARA CAIXA D'AGUA 60MMX2" -FORNECIMENTO E INSTALACAO</v>
          </cell>
          <cell r="C1746" t="str">
            <v>UN</v>
          </cell>
          <cell r="D1746">
            <v>40.64</v>
          </cell>
        </row>
        <row r="1747">
          <cell r="A1747">
            <v>72794</v>
          </cell>
          <cell r="B1747" t="str">
            <v>ADAPTADOR PVC SOLDAVEL COM FLANGES LIVRES PARA CAIXA D'AGUA 75MMX2.1/2" - FORNECIMENTO E INSTALACAO</v>
          </cell>
          <cell r="C1747" t="str">
            <v>UN</v>
          </cell>
          <cell r="D1747">
            <v>122.09</v>
          </cell>
        </row>
        <row r="1748">
          <cell r="A1748">
            <v>72795</v>
          </cell>
          <cell r="B1748" t="str">
            <v>ADAPTADOR PVC SOLDAVEL COM FLANGES LIVRES PARA CAIXA D'AGUA 85MMX3" -FORNECIMENTO E INSTALACAO</v>
          </cell>
          <cell r="C1748" t="str">
            <v>UN</v>
          </cell>
          <cell r="D1748">
            <v>166.3</v>
          </cell>
        </row>
        <row r="1749">
          <cell r="A1749">
            <v>72796</v>
          </cell>
          <cell r="B1749" t="str">
            <v>ADAPTADOR PVC SOLDAVEL COM FLANGES LIVRES PARA CAIXA D'AGUA 110MMX4" -FORNECIMENTO E INSTALACAO</v>
          </cell>
          <cell r="C1749" t="str">
            <v>UN</v>
          </cell>
          <cell r="D1749">
            <v>232.64</v>
          </cell>
        </row>
        <row r="1750">
          <cell r="A1750">
            <v>72797</v>
          </cell>
          <cell r="B1750" t="str">
            <v>ADAPTADOR PVC SOLDAVEL LONGO COM FLANGES LIVRES PARA CAIXA D'AGUA 25MMX3/4" - FORNECIMENTO E INSTALACAO</v>
          </cell>
          <cell r="C1750" t="str">
            <v>UN</v>
          </cell>
          <cell r="D1750">
            <v>12.14</v>
          </cell>
        </row>
        <row r="1751">
          <cell r="A1751">
            <v>72798</v>
          </cell>
          <cell r="B1751" t="str">
            <v>ADAPTADOR PVC SOLDAVEL LONGO COM FLANGES LIVRES PARA CAIXA D'AGUA 32MMX1" - FORNECIMENTO E INSTALACAO</v>
          </cell>
          <cell r="C1751" t="str">
            <v>UN</v>
          </cell>
          <cell r="D1751">
            <v>14.65</v>
          </cell>
        </row>
        <row r="1752">
          <cell r="A1752">
            <v>72800</v>
          </cell>
          <cell r="B1752" t="str">
            <v>ADAPTADOR PVC SOLDAVEL LONGO COM FLANGES LIVRES PARA CAIXA D'AGUA 40MMX1.1/4" - FORNECIMENTO E INSTALACAO</v>
          </cell>
          <cell r="C1752" t="str">
            <v>UN</v>
          </cell>
          <cell r="D1752">
            <v>18.62</v>
          </cell>
        </row>
        <row r="1753">
          <cell r="A1753">
            <v>72801</v>
          </cell>
          <cell r="B1753" t="str">
            <v>ADAPTADOR PVC SOLDAVEL LONGO COM FLANGES LIVRES PARA CAIXA D'AGUA 50MMX1.1/2" - FORNECIMENTO E INSTALACAO</v>
          </cell>
          <cell r="C1753" t="str">
            <v>UN</v>
          </cell>
          <cell r="D1753">
            <v>33.1</v>
          </cell>
        </row>
        <row r="1754">
          <cell r="A1754">
            <v>72802</v>
          </cell>
          <cell r="B1754" t="str">
            <v>ADAPTADOR PVC SOLDAVEL LONGO COM FLANGES LIVRES PARA CAIXA D'AGUA 60MMX2" - FORNECIMENTO E INSTALACAO</v>
          </cell>
          <cell r="C1754" t="str">
            <v>UN</v>
          </cell>
          <cell r="D1754">
            <v>44.43</v>
          </cell>
        </row>
        <row r="1755">
          <cell r="A1755">
            <v>72803</v>
          </cell>
          <cell r="B1755" t="str">
            <v>ADAPTADOR PVC SOLDAVEL LONGO COM FLANGES LIVRES PARA CAIXA D'AGUA 75MMX2.1/2" - FORNECIMENTO E INSTALACAO</v>
          </cell>
          <cell r="C1755" t="str">
            <v>UN</v>
          </cell>
          <cell r="D1755">
            <v>133.86000000000001</v>
          </cell>
        </row>
        <row r="1756">
          <cell r="A1756">
            <v>72804</v>
          </cell>
          <cell r="B1756" t="str">
            <v>ADAPTADOR PVC SOLDAVEL LONGO COM FLANGES LIVRES PARA CAIXA D'AGUA 85MMX3" - FORNECIMENTO E INSTALACAO</v>
          </cell>
          <cell r="C1756" t="str">
            <v>UN</v>
          </cell>
          <cell r="D1756">
            <v>181.08</v>
          </cell>
        </row>
        <row r="1757">
          <cell r="A1757">
            <v>72805</v>
          </cell>
          <cell r="B1757" t="str">
            <v>ADAPTADOR PVC SOLDAVEL LONGO COM FLANGES LIVRES PARA CAIXA D'AGUA 110MMX4" - FORNECIMENTO E INSTALACAO</v>
          </cell>
          <cell r="C1757" t="str">
            <v>UN</v>
          </cell>
          <cell r="D1757">
            <v>255.52</v>
          </cell>
        </row>
        <row r="1758">
          <cell r="A1758">
            <v>72806</v>
          </cell>
          <cell r="B1758" t="str">
            <v>TE PVC SOLDAVEL COM ROSCA AGUA FRIA 20MMX20MMX1/2" - FORNECIMENTO E INSTALACAO</v>
          </cell>
          <cell r="C1758" t="str">
            <v>UN</v>
          </cell>
          <cell r="D1758">
            <v>3.7</v>
          </cell>
        </row>
        <row r="1759">
          <cell r="A1759">
            <v>72808</v>
          </cell>
          <cell r="B1759" t="str">
            <v>TE PVC SOLDAVEL COM ROSCA AGUA FRIA 25MMX25MMX1/2" - FORNECIMENTO E INSTALACAO</v>
          </cell>
          <cell r="C1759" t="str">
            <v>UN</v>
          </cell>
          <cell r="D1759">
            <v>4.72</v>
          </cell>
        </row>
        <row r="1760">
          <cell r="A1760">
            <v>72809</v>
          </cell>
          <cell r="B1760" t="str">
            <v>TE PVC SOLDAVEL COM ROSCA AGUA FRIA 32MMX32MMX3/4" - FORNECIMENTO E INSTALACAO</v>
          </cell>
          <cell r="C1760" t="str">
            <v>UN</v>
          </cell>
          <cell r="D1760">
            <v>8.7799999999999994</v>
          </cell>
        </row>
        <row r="1761">
          <cell r="A1761">
            <v>73636</v>
          </cell>
          <cell r="B1761" t="str">
            <v>TE PVC SOLDAVEL COM ROSCA METALICA AGUA FRIA 25MMX25MMX1/2" - FORNECIMENTO E INSTALACAO</v>
          </cell>
          <cell r="C1761" t="str">
            <v>UN</v>
          </cell>
          <cell r="D1761">
            <v>9.9700000000000006</v>
          </cell>
        </row>
        <row r="1762">
          <cell r="A1762">
            <v>73637</v>
          </cell>
          <cell r="B1762" t="str">
            <v>TE PVC SOLDAVEL COM ROSCA METALICA AGUA FRIA 25MMX25MMX3/4" - FORNECIMENTO E INSTALACAO</v>
          </cell>
          <cell r="C1762" t="str">
            <v>UN</v>
          </cell>
          <cell r="D1762">
            <v>10.130000000000001</v>
          </cell>
        </row>
        <row r="1763">
          <cell r="A1763">
            <v>73638</v>
          </cell>
          <cell r="B1763" t="str">
            <v>TE PVC SOLDAVEL COM ROSCA METALICA AGUA FRIA 20MMX20MMX1/2" - FORNECIMENTO E INSTALACAO</v>
          </cell>
          <cell r="C1763" t="str">
            <v>UN</v>
          </cell>
          <cell r="D1763">
            <v>9.32</v>
          </cell>
        </row>
        <row r="1764">
          <cell r="A1764">
            <v>73639</v>
          </cell>
          <cell r="B1764" t="str">
            <v>JOELHO PVC SOLDAVEL COM ROSCA METALICA 90º AGUA FRIA 25MMX3/4" - FORNECIMENTO E INSTALACAO</v>
          </cell>
          <cell r="C1764" t="str">
            <v>UN</v>
          </cell>
          <cell r="D1764">
            <v>8.16</v>
          </cell>
        </row>
        <row r="1765">
          <cell r="A1765">
            <v>73640</v>
          </cell>
          <cell r="B1765" t="str">
            <v>JOELHO PVC SOLDAVEL COM ROSCA METALICA 90º ÁGUA FRIA 20MMX1/2" - FORNECIMENTO E INSTALACAO</v>
          </cell>
          <cell r="C1765" t="str">
            <v>UN</v>
          </cell>
          <cell r="D1765">
            <v>7</v>
          </cell>
        </row>
        <row r="1766">
          <cell r="A1766">
            <v>73641</v>
          </cell>
          <cell r="B1766" t="str">
            <v>JOELHO PVC SOLDAVEL COM ROSCA 90º AGUA FRIA 25MMX1/2" - FORNECIMENTO EINSTALACAO</v>
          </cell>
          <cell r="C1766" t="str">
            <v>UN</v>
          </cell>
          <cell r="D1766">
            <v>4.82</v>
          </cell>
        </row>
        <row r="1767">
          <cell r="A1767">
            <v>73642</v>
          </cell>
          <cell r="B1767" t="str">
            <v>JOELHO PVC SOLDAVEL COM ROSCA METALICA 90º AGUA FRIA 25MMX1/2" - FORNECIMENTO E INSTALACAO</v>
          </cell>
          <cell r="C1767" t="str">
            <v>UN</v>
          </cell>
          <cell r="D1767">
            <v>7.35</v>
          </cell>
        </row>
        <row r="1768">
          <cell r="A1768">
            <v>73643</v>
          </cell>
          <cell r="B1768" t="str">
            <v>JOELHO PVC SOLDAVEL COM ROSCA 90º AGUA FRIA 25MMX3/4" - FORNECIMENTO EINSTALACAO</v>
          </cell>
          <cell r="C1768" t="str">
            <v>UN</v>
          </cell>
          <cell r="D1768">
            <v>5.33</v>
          </cell>
        </row>
        <row r="1769">
          <cell r="A1769">
            <v>73644</v>
          </cell>
          <cell r="B1769" t="str">
            <v>JOELHO PVC SOLDAVEL COM ROSCA 90º AGUA FRIA 20MMX1/2" - FORNECIMENTO EINSTALACAO</v>
          </cell>
          <cell r="C1769" t="str">
            <v>UN</v>
          </cell>
          <cell r="D1769">
            <v>4.5199999999999996</v>
          </cell>
        </row>
        <row r="1770">
          <cell r="A1770">
            <v>73645</v>
          </cell>
          <cell r="B1770" t="str">
            <v>LUVA PVC SOLDAVEL COM ROSCA AGUA FRIA 50MMX1.1/2" - FORNECIMENTO E INSTALACAO</v>
          </cell>
          <cell r="C1770" t="str">
            <v>UN</v>
          </cell>
          <cell r="D1770">
            <v>23.29</v>
          </cell>
        </row>
        <row r="1771">
          <cell r="A1771">
            <v>73646</v>
          </cell>
          <cell r="B1771" t="str">
            <v>LUVA PVC SOLDAVEL COM ROSCA AGUA FRIA 40MMX1.1/4" - FORNECIMENTO E INSTALACAO</v>
          </cell>
          <cell r="C1771" t="str">
            <v>UN</v>
          </cell>
          <cell r="D1771">
            <v>12.1</v>
          </cell>
        </row>
        <row r="1772">
          <cell r="A1772">
            <v>73647</v>
          </cell>
          <cell r="B1772" t="str">
            <v>LUVA PVC SOLDAVEL COM ROSCA AGUA FRIA 32MMX1" - FORNECIMENTO E INSTALACAO</v>
          </cell>
          <cell r="C1772" t="str">
            <v>UN</v>
          </cell>
          <cell r="D1772">
            <v>5.39</v>
          </cell>
        </row>
        <row r="1773">
          <cell r="A1773">
            <v>73648</v>
          </cell>
          <cell r="B1773" t="str">
            <v>LUVA PVC SOLDAVEL COM ROSCA AGUA FRIA 25MMX3/4" - FORNECIMENTO E INSTALACAO</v>
          </cell>
          <cell r="C1773" t="str">
            <v>UN</v>
          </cell>
          <cell r="D1773">
            <v>3.54</v>
          </cell>
        </row>
        <row r="1774">
          <cell r="A1774">
            <v>73649</v>
          </cell>
          <cell r="B1774" t="str">
            <v>LUVA PVC SOLDAVEL COM ROSCA AGUA FRIA 20MMX1/2" - FORNECIMENTO E INSTALACAO</v>
          </cell>
          <cell r="C1774" t="str">
            <v>UN</v>
          </cell>
          <cell r="D1774">
            <v>3.37</v>
          </cell>
        </row>
        <row r="1775">
          <cell r="A1775">
            <v>73650</v>
          </cell>
          <cell r="B1775" t="str">
            <v>LUVA PVC SOLDAVEL COM ROSCA AGUA FRIA 25MMX1/2" - FORNECIMENTO E INSTALACAO</v>
          </cell>
          <cell r="C1775" t="str">
            <v>UN</v>
          </cell>
          <cell r="D1775">
            <v>3.94</v>
          </cell>
        </row>
        <row r="1776">
          <cell r="A1776">
            <v>73691</v>
          </cell>
          <cell r="B1776" t="str">
            <v>LUVA PVC SOLDAVEL COM ROSCA METALICA AGUA FRIA 25MMX1/2" - FORNECIMENTO E INSTALACAO</v>
          </cell>
          <cell r="C1776" t="str">
            <v>UN</v>
          </cell>
          <cell r="D1776">
            <v>5.59</v>
          </cell>
        </row>
        <row r="1777">
          <cell r="A1777">
            <v>74059</v>
          </cell>
          <cell r="B1777" t="str">
            <v>LUVA COBRE</v>
          </cell>
          <cell r="C1777">
            <v>0</v>
          </cell>
          <cell r="D1777">
            <v>0</v>
          </cell>
        </row>
        <row r="1778">
          <cell r="A1778" t="str">
            <v>74059/001</v>
          </cell>
          <cell r="B1778" t="str">
            <v>LUVA DE COBRE SEM ANEL SOLDA 22MM - FORNECIMENTO E INSTALACAO</v>
          </cell>
          <cell r="C1778" t="str">
            <v>UN</v>
          </cell>
          <cell r="D1778">
            <v>6.2</v>
          </cell>
        </row>
        <row r="1779">
          <cell r="A1779" t="str">
            <v>74059/002</v>
          </cell>
          <cell r="B1779" t="str">
            <v>LUVA DE COBRE SEM ANEL SOLDA 35MM - FORNECIMENTO E INSTALAÇÃO</v>
          </cell>
          <cell r="C1779" t="str">
            <v>UN</v>
          </cell>
          <cell r="D1779">
            <v>19.88</v>
          </cell>
        </row>
        <row r="1780">
          <cell r="A1780">
            <v>74060</v>
          </cell>
          <cell r="B1780" t="str">
            <v>COTOVELO COBRE</v>
          </cell>
          <cell r="C1780">
            <v>0</v>
          </cell>
          <cell r="D1780">
            <v>0</v>
          </cell>
        </row>
        <row r="1781">
          <cell r="A1781" t="str">
            <v>74060/001</v>
          </cell>
          <cell r="B1781" t="str">
            <v>COTOVELO DE COBRE SEM ANEL SOLDA 22MM - FORNECIMENTO E INSTALACAO</v>
          </cell>
          <cell r="C1781" t="str">
            <v>UN</v>
          </cell>
          <cell r="D1781">
            <v>10.41</v>
          </cell>
        </row>
        <row r="1782">
          <cell r="A1782" t="str">
            <v>74060/002</v>
          </cell>
          <cell r="B1782" t="str">
            <v>COTOVELO DE COBRE SEM ANEL SOLDA 28MM - FORNECIMENTO E INSTALACAO</v>
          </cell>
          <cell r="C1782" t="str">
            <v>UN</v>
          </cell>
          <cell r="D1782">
            <v>13.16</v>
          </cell>
        </row>
        <row r="1783">
          <cell r="A1783" t="str">
            <v>74060/003</v>
          </cell>
          <cell r="B1783" t="str">
            <v>COTOVELO DE COBRE SEM ANEL SOLDA 35MM - FORNECIMENTO E INSTALACAO</v>
          </cell>
          <cell r="C1783" t="str">
            <v>UN</v>
          </cell>
          <cell r="D1783">
            <v>31.92</v>
          </cell>
        </row>
        <row r="1784">
          <cell r="A1784" t="str">
            <v>74060/004</v>
          </cell>
          <cell r="B1784" t="str">
            <v>COTOVELO DE COBRE SEM ANEL SOLDA 15MM - FORNECIMENTO E INSTALACAO</v>
          </cell>
          <cell r="C1784" t="str">
            <v>UN</v>
          </cell>
          <cell r="D1784">
            <v>6.1</v>
          </cell>
        </row>
        <row r="1785">
          <cell r="A1785">
            <v>181</v>
          </cell>
          <cell r="B1785" t="str">
            <v>CAIXAS D'DAGUA, DE INSPECAO E DE GORDURA</v>
          </cell>
          <cell r="C1785">
            <v>0</v>
          </cell>
          <cell r="D1785">
            <v>0</v>
          </cell>
        </row>
        <row r="1786">
          <cell r="A1786">
            <v>6171</v>
          </cell>
          <cell r="B1786" t="str">
            <v>TAMPA DE CONCRETO ARMADO 60X60X5CM PARA CAIXA</v>
          </cell>
          <cell r="C1786" t="str">
            <v>UN</v>
          </cell>
          <cell r="D1786">
            <v>17.920000000000002</v>
          </cell>
        </row>
        <row r="1787">
          <cell r="A1787">
            <v>73735</v>
          </cell>
          <cell r="B1787" t="str">
            <v>RESERVATORIO DE FIBROCIMENTO</v>
          </cell>
          <cell r="C1787">
            <v>0</v>
          </cell>
          <cell r="D1787">
            <v>0</v>
          </cell>
        </row>
        <row r="1788">
          <cell r="A1788" t="str">
            <v>73735/001</v>
          </cell>
          <cell r="B1788" t="str">
            <v>RESERV. DE FIBROC. CAP=1000L C/ACESSORIOS</v>
          </cell>
          <cell r="C1788" t="str">
            <v>UN</v>
          </cell>
          <cell r="D1788">
            <v>468.68</v>
          </cell>
        </row>
        <row r="1789">
          <cell r="A1789" t="str">
            <v>73735/002</v>
          </cell>
          <cell r="B1789" t="str">
            <v>RESERV. DE FIBROC. CAP=500L SOBRE ESTRUT. DE MADEIRA</v>
          </cell>
          <cell r="C1789" t="str">
            <v>UN</v>
          </cell>
          <cell r="D1789">
            <v>340.4</v>
          </cell>
        </row>
        <row r="1790">
          <cell r="A1790">
            <v>73748</v>
          </cell>
          <cell r="B1790" t="str">
            <v>FORNECIMENTO E COLOCACAO DE CAIXAS D AGUA EM FIBROCIMENT</v>
          </cell>
          <cell r="C1790">
            <v>0</v>
          </cell>
          <cell r="D1790">
            <v>0</v>
          </cell>
        </row>
        <row r="1791">
          <cell r="A1791" t="str">
            <v>73748/001</v>
          </cell>
          <cell r="B1791" t="str">
            <v>RESERVATÓRIO D’ÁGUA DE FIBROCIMENTO CILÍNDRICO OU RETANGULAR, CAPACIDADE 1.000L - FORNECIMENTO E COLOCAÇÃO ( EXCLUSIVE TUBULAÇÕES E BOIA)</v>
          </cell>
          <cell r="C1791" t="str">
            <v>UN</v>
          </cell>
          <cell r="D1791">
            <v>275.19</v>
          </cell>
        </row>
        <row r="1792">
          <cell r="A1792" t="str">
            <v>73748/002</v>
          </cell>
          <cell r="B1792" t="str">
            <v>FORNECIMETO E INSTALAÇÃO DE CAIXA D´ÁGUA FIBROCIMENTO 500L, ENTRADA 20MM COM BÓIA 1/2", SAÍDA 25MM E SISTEMA DE LIMPEZA E EXTRAVASOR 32MM (PADRÃO POPULAR)</v>
          </cell>
          <cell r="C1792" t="str">
            <v>UN</v>
          </cell>
          <cell r="D1792">
            <v>339.07</v>
          </cell>
        </row>
        <row r="1793">
          <cell r="A1793">
            <v>74051</v>
          </cell>
          <cell r="B1793" t="str">
            <v>CAIXA GORDURA CONCRETO PRE-MOLDADO</v>
          </cell>
          <cell r="C1793">
            <v>0</v>
          </cell>
          <cell r="D1793">
            <v>0</v>
          </cell>
        </row>
        <row r="1794">
          <cell r="A1794" t="str">
            <v>74051/001</v>
          </cell>
          <cell r="B1794" t="str">
            <v>CAIXA DE GORDURA DUPLA EM CONCRETO PRE-MOLDADO DN 60MM COM TAMPA - FORNECIMENTO E INSTALACAO</v>
          </cell>
          <cell r="C1794" t="str">
            <v>UN</v>
          </cell>
          <cell r="D1794">
            <v>111.24</v>
          </cell>
        </row>
        <row r="1795">
          <cell r="A1795" t="str">
            <v>74051/002</v>
          </cell>
          <cell r="B1795" t="str">
            <v>CAIXA DE GORDURA SIMPLES EM CONCRETO PRE-MOLDADO DN 40MM COM TAMPA - FORNECIMENTO E INSTALACAO</v>
          </cell>
          <cell r="C1795" t="str">
            <v>UN</v>
          </cell>
          <cell r="D1795">
            <v>53.27</v>
          </cell>
        </row>
        <row r="1796">
          <cell r="A1796">
            <v>74058</v>
          </cell>
          <cell r="B1796" t="str">
            <v>TORNEIRA BOIA BRUTO 1"</v>
          </cell>
          <cell r="C1796">
            <v>0</v>
          </cell>
          <cell r="D1796">
            <v>0</v>
          </cell>
        </row>
        <row r="1797">
          <cell r="A1797" t="str">
            <v>74058/001</v>
          </cell>
          <cell r="B1797" t="str">
            <v>TORNEIRA DE BOIA REAL 1/2” COM BALAO METALICO - FORNECIMENTO E INSTALACAO</v>
          </cell>
          <cell r="C1797" t="str">
            <v>UN</v>
          </cell>
          <cell r="D1797">
            <v>32.04</v>
          </cell>
        </row>
        <row r="1798">
          <cell r="A1798" t="str">
            <v>74058/002</v>
          </cell>
          <cell r="B1798" t="str">
            <v>TORNEIRA DE BOIA VAZAO TOTAL 3/4” COM BALAO PLASTICO - FORNECIMENTO EINSTALACAO</v>
          </cell>
          <cell r="C1798" t="str">
            <v>UN</v>
          </cell>
          <cell r="D1798">
            <v>42.96</v>
          </cell>
        </row>
        <row r="1799">
          <cell r="A1799" t="str">
            <v>74058/003</v>
          </cell>
          <cell r="B1799" t="str">
            <v>TORNEIRA DE BOIA REAL 1” COM BALAO PLASTICO - FORNECIMENTO E INSTALACAO</v>
          </cell>
          <cell r="C1799" t="str">
            <v>UN</v>
          </cell>
          <cell r="D1799">
            <v>45.04</v>
          </cell>
        </row>
        <row r="1800">
          <cell r="A1800" t="str">
            <v>74058/004</v>
          </cell>
          <cell r="B1800" t="str">
            <v>TORNEIRA DE BÓIA REAL 2" COM BALAO PLASTICO - FORNECIMENTO E INSTALACAO</v>
          </cell>
          <cell r="C1800" t="str">
            <v>UN</v>
          </cell>
          <cell r="D1800">
            <v>95.23</v>
          </cell>
        </row>
        <row r="1801">
          <cell r="A1801">
            <v>74104</v>
          </cell>
          <cell r="B1801" t="str">
            <v>CAIXA DE INSPECAO OU PASSAGEM 60X60CM TAMPA DE CONCRETO</v>
          </cell>
          <cell r="C1801">
            <v>0</v>
          </cell>
          <cell r="D1801">
            <v>0</v>
          </cell>
        </row>
        <row r="1802">
          <cell r="A1802" t="str">
            <v>74104/001</v>
          </cell>
          <cell r="B1802" t="str">
            <v>CAIXA DE INSPEÇÃO EM ALVENARIA DE TIJOLO MACIÇO 60X60X60CM, REVESTIDAINTERNAMENTO COM BARRA LISA (CIMENTO E AREIA, TRAÇO 1:4) E=2,0CM, COMTAMPA PRÉ-MOLDADA DE CONCRETO E FUNDO DE CONCRETO 15MPA TIPO C - ESCAVAÇÃO E CONFECÇÃO</v>
          </cell>
          <cell r="C1802" t="str">
            <v>UN</v>
          </cell>
          <cell r="D1802">
            <v>84.64</v>
          </cell>
        </row>
        <row r="1803">
          <cell r="A1803">
            <v>74166</v>
          </cell>
          <cell r="B1803" t="str">
            <v>CAIXA DE PASSAGEM (INSPECAO) PRE-MOLDADA DN 60 CM</v>
          </cell>
          <cell r="C1803">
            <v>0</v>
          </cell>
          <cell r="D1803">
            <v>0</v>
          </cell>
        </row>
        <row r="1804">
          <cell r="A1804" t="str">
            <v>74166/001</v>
          </cell>
          <cell r="B1804" t="str">
            <v>CAIXA DE INSPEÇÃO EM CONCRETO PRÉ-MOLDADO DN 60MM COM TAMPA H= 60CM -FORNECIMENTO E INSTALACAO</v>
          </cell>
          <cell r="C1804" t="str">
            <v>UN</v>
          </cell>
          <cell r="D1804">
            <v>91.56</v>
          </cell>
        </row>
        <row r="1805">
          <cell r="A1805" t="str">
            <v>74166/002</v>
          </cell>
          <cell r="B1805" t="str">
            <v>CAIXA DE INSPECAO EM ANEL DE CONCRETO PRE MOLDADO, COM 950MM DE ALTURATOTAL. ANEIS COM ESP=50MM, DIAM.=600MM. EXCLUSIVE TAMPAO E ESCAVACAO- FORNECIMENTO E INSTALACAO</v>
          </cell>
          <cell r="C1805" t="str">
            <v>UN</v>
          </cell>
          <cell r="D1805">
            <v>115.08</v>
          </cell>
        </row>
        <row r="1806">
          <cell r="A1806">
            <v>74225</v>
          </cell>
          <cell r="B1806" t="str">
            <v>CAIXA GORDURA PVC</v>
          </cell>
          <cell r="C1806">
            <v>0</v>
          </cell>
          <cell r="D1806">
            <v>0</v>
          </cell>
        </row>
        <row r="1807">
          <cell r="A1807" t="str">
            <v>74225/001</v>
          </cell>
          <cell r="B1807" t="str">
            <v>CAIXA DE GORDURA EM PVC 250X230X75MM, COM TAMPA E PORTA-TAMPA - FORNECIMENTO E INSTALACAO</v>
          </cell>
          <cell r="C1807" t="str">
            <v>UN</v>
          </cell>
          <cell r="D1807">
            <v>55.74</v>
          </cell>
        </row>
        <row r="1808">
          <cell r="A1808">
            <v>182</v>
          </cell>
          <cell r="B1808" t="str">
            <v>RALOS/CAIXA SIFONADA</v>
          </cell>
          <cell r="C1808">
            <v>0</v>
          </cell>
          <cell r="D1808">
            <v>0</v>
          </cell>
        </row>
        <row r="1809">
          <cell r="A1809">
            <v>40777</v>
          </cell>
          <cell r="B1809" t="str">
            <v>CAIXA SIFONADA PVC 150X150X50MM COM GRELHA REDONDA BRANCA - FORNECIMENTO E INSTALACAO</v>
          </cell>
          <cell r="C1809" t="str">
            <v>UN</v>
          </cell>
          <cell r="D1809">
            <v>25.06</v>
          </cell>
        </row>
        <row r="1810">
          <cell r="A1810">
            <v>72292</v>
          </cell>
          <cell r="B1810" t="str">
            <v>CAIXA SIFONADA EM PVC 100X100X50MM SIMPLES - FORNECIMENTO E INSTALAÇÃO</v>
          </cell>
          <cell r="C1810" t="str">
            <v>UN</v>
          </cell>
          <cell r="D1810">
            <v>25.82</v>
          </cell>
        </row>
        <row r="1811">
          <cell r="A1811">
            <v>72684</v>
          </cell>
          <cell r="B1811" t="str">
            <v>RALO SECO DE PVC 100X100MM SIMPLES - FORNECIMENTO E INSTALACAO</v>
          </cell>
          <cell r="C1811" t="str">
            <v>UN</v>
          </cell>
          <cell r="D1811">
            <v>12.44</v>
          </cell>
        </row>
        <row r="1812">
          <cell r="A1812">
            <v>72685</v>
          </cell>
          <cell r="B1812" t="str">
            <v>RALO SIFONADO DE PVC 100X100MM SIMPLES - FORNECIMENTO E INSTALACAO</v>
          </cell>
          <cell r="C1812" t="str">
            <v>UN</v>
          </cell>
          <cell r="D1812">
            <v>14.35</v>
          </cell>
        </row>
        <row r="1813">
          <cell r="A1813">
            <v>183</v>
          </cell>
          <cell r="B1813" t="str">
            <v>APARELHOS SANITARIOS, LOUCAS, METAIS E OUTROS</v>
          </cell>
          <cell r="C1813">
            <v>0</v>
          </cell>
          <cell r="D1813">
            <v>0</v>
          </cell>
        </row>
        <row r="1814">
          <cell r="A1814">
            <v>6004</v>
          </cell>
          <cell r="B1814" t="str">
            <v>PAPELEIRA DE LOUCA BRANCA - FORNECIMENTO E INSTALACAO</v>
          </cell>
          <cell r="C1814" t="str">
            <v>UN</v>
          </cell>
          <cell r="D1814">
            <v>36.130000000000003</v>
          </cell>
        </row>
        <row r="1815">
          <cell r="A1815">
            <v>6007</v>
          </cell>
          <cell r="B1815" t="str">
            <v>SABONETEIRA DE LOUCA BRANCA 7,5X15CM - FORNECIMENTO E INSTALACAO</v>
          </cell>
          <cell r="C1815" t="str">
            <v>UN</v>
          </cell>
          <cell r="D1815">
            <v>29.76</v>
          </cell>
        </row>
        <row r="1816">
          <cell r="A1816">
            <v>6008</v>
          </cell>
          <cell r="B1816" t="str">
            <v>CABIDE DE LOUCA BRANCA SIMPLES TIPO GANCHO - FORNECIMENTO E INSTALACAO</v>
          </cell>
          <cell r="C1816" t="str">
            <v>UN</v>
          </cell>
          <cell r="D1816">
            <v>25.24</v>
          </cell>
        </row>
        <row r="1817">
          <cell r="A1817">
            <v>6009</v>
          </cell>
          <cell r="B1817" t="str">
            <v>LAVATORIO EM LOUCA BRANCA, SEM COLUNA PADRAO POPULAR, COM TORNEIRA CROMADA POPULAR , SIFAO,VALVULA E ENGATE PLASTICO</v>
          </cell>
          <cell r="C1817" t="str">
            <v>UN</v>
          </cell>
          <cell r="D1817">
            <v>117.02</v>
          </cell>
        </row>
        <row r="1818">
          <cell r="A1818">
            <v>6021</v>
          </cell>
          <cell r="B1818" t="str">
            <v>VASO SANITARIO SIFONADO LOUÇA BRANCA PADRAO POPULAR, COM CONJUNTO PARAFIXAÇAO PARA VASO SANITÁRIO COM PARAFUSO, ARRUELA E BUCHA - FORNECIMENTO E INSTALACAO</v>
          </cell>
          <cell r="C1818" t="str">
            <v>UN</v>
          </cell>
          <cell r="D1818">
            <v>119.07</v>
          </cell>
        </row>
        <row r="1819">
          <cell r="A1819">
            <v>6024</v>
          </cell>
          <cell r="B1819" t="str">
            <v>CAIXA DE DESCARGA PLASTICA EXTERNA COMPLETA,CAPACIDADE 9L COM TUBO DEDESCARGA, ENGATE FLEXIVEL, BOIA E SUPORTE PARA FIXAÇÃO, BOLSA DE LIGAÇÃO EM PVC FLEXÍVEL E CONJUNTO PARA FIXACAO DE CAIXA DE DESCARGA - FORNECIMENTO E INSTALACAO</v>
          </cell>
          <cell r="C1819" t="str">
            <v>UN</v>
          </cell>
          <cell r="D1819">
            <v>51.36</v>
          </cell>
        </row>
        <row r="1820">
          <cell r="A1820">
            <v>6031</v>
          </cell>
          <cell r="B1820" t="str">
            <v>BANCA (TAMPO) DE MARMORE SINTETICO 120X60CM COM CUBA, VALVULA EM PLASTICO BRANCO 1", SIFAO PLASTICO TIPO COPO 1" E TORNEIRA CROMADA LONGA 1/2" OU 3/4" PARA PIA PADRAO POPULAR - FORNECIMENTO E INSTALACAO</v>
          </cell>
          <cell r="C1820" t="str">
            <v>UN</v>
          </cell>
          <cell r="D1820">
            <v>157.99</v>
          </cell>
        </row>
        <row r="1821">
          <cell r="A1821">
            <v>6043</v>
          </cell>
          <cell r="B1821" t="str">
            <v>BANCA (TAMPO) DE MARMORITE, GRANILITE OU GRANITITA 120X60CM COM CUBA,VALVULA EM PLASTICO BRANCO 1”, SIFAO PLASTICO TIPO COPO 1” E TORNEIRACROMADA LONGA 1/2” OU 3/4” PARA PIA PADRAO POPULAR - FORNECIMENTO E INSTALACAO</v>
          </cell>
          <cell r="C1821" t="str">
            <v>UN</v>
          </cell>
          <cell r="D1821">
            <v>168.45</v>
          </cell>
        </row>
        <row r="1822">
          <cell r="A1822">
            <v>6049</v>
          </cell>
          <cell r="B1822" t="str">
            <v>TANQUE SIMPLES PRE-MOLDADO DE CONCRETO COM VALVULA EM PLASTICO BRANCO1.1/4"X1.1/2", SIFAO PLASTICO TIPO COPO 1.1/4" E TORNEIRA DE METAL AMARELO CURTA 1/2" OU 3/4" PARA TANQUE - FORNECIMENTO E INSTALACAO</v>
          </cell>
          <cell r="C1822" t="str">
            <v>UN</v>
          </cell>
          <cell r="D1822">
            <v>131.4</v>
          </cell>
        </row>
        <row r="1823">
          <cell r="A1823">
            <v>6052</v>
          </cell>
          <cell r="B1823" t="str">
            <v>TANQUE DE MARMORE SINTETICO 22 LITROS COM VALVULA EM PLASTICO BRANCO 1.1/4"X1.1/2", SIFAO PLASTICO TIPO COPO 1.1/4" E TORNEIRA DE METAL AMARELO CURTA 1/2" OU 3/4" PARA TANQUE - FORNECIMENTO E INSTALACAO</v>
          </cell>
          <cell r="C1823" t="str">
            <v>UN</v>
          </cell>
          <cell r="D1823">
            <v>136.41</v>
          </cell>
        </row>
        <row r="1824">
          <cell r="A1824">
            <v>68061</v>
          </cell>
          <cell r="B1824" t="str">
            <v>CHUVEIRO PLASTICO BRANCO SIMPLES - FORNECIMENTO E INSTALACAO</v>
          </cell>
          <cell r="C1824" t="str">
            <v>UN</v>
          </cell>
          <cell r="D1824">
            <v>9.73</v>
          </cell>
        </row>
        <row r="1825">
          <cell r="A1825">
            <v>72739</v>
          </cell>
          <cell r="B1825" t="str">
            <v>VASO SANITARIO INFANTIL SIFONADO, PARA VALVULA DE DESCARGA, EM LOUCA BRANCA, COM ACESSORIOS, INCLUSIVE ASSENTO PLASTICO, BOLSA DE BORRACHA PARA LIGACAO, TUBO PVC LIGACAO - FORNECIMENTO E INSTALACAO</v>
          </cell>
          <cell r="C1825" t="str">
            <v>UN</v>
          </cell>
          <cell r="D1825">
            <v>171.18</v>
          </cell>
        </row>
        <row r="1826">
          <cell r="A1826">
            <v>73628</v>
          </cell>
          <cell r="B1826" t="str">
            <v>BACIA TURCA C/TUBO DE LIGACAO - 50508</v>
          </cell>
          <cell r="C1826" t="str">
            <v>UN</v>
          </cell>
          <cell r="D1826">
            <v>138.05000000000001</v>
          </cell>
        </row>
        <row r="1827">
          <cell r="A1827">
            <v>73911</v>
          </cell>
          <cell r="B1827" t="str">
            <v>APARELHOS DE ACO INOXIDAVEL</v>
          </cell>
          <cell r="C1827">
            <v>0</v>
          </cell>
          <cell r="D1827">
            <v>0</v>
          </cell>
        </row>
        <row r="1828">
          <cell r="A1828" t="str">
            <v>73911/001</v>
          </cell>
          <cell r="B1828" t="str">
            <v>CUBA ACO INOXIDAVEL 40,0X34,0X11,5 CM, COM SIFAO EM METAL CROMADO 1.1/2X1.1/2", VALVULA EM METAL CROMADO TIPO AMERICANA 3.1/2"X1.1/2" PARA PIA - FORNECIMENTO E INSTALACAO</v>
          </cell>
          <cell r="C1828" t="str">
            <v>UN</v>
          </cell>
          <cell r="D1828">
            <v>142.77000000000001</v>
          </cell>
        </row>
        <row r="1829">
          <cell r="A1829" t="str">
            <v>73911/002</v>
          </cell>
          <cell r="B1829" t="str">
            <v>CUBA ACO INOXIDAVEL 56,0X33,0X11,5 CM, COM SIFAO EM METAL CROMADO 1.1/2X1.1/2", VALVULA EM METAL CROMADO TIPO AMERICANA 3.1/2"X1.1/2" PARA PIA - FORNECIMENTO E INSTALACAO</v>
          </cell>
          <cell r="C1829" t="str">
            <v>UN</v>
          </cell>
          <cell r="D1829">
            <v>151.28</v>
          </cell>
        </row>
        <row r="1830">
          <cell r="A1830">
            <v>73913</v>
          </cell>
          <cell r="B1830" t="str">
            <v>BALCAO DE PIA EM RESILINEA 1,2 X 0,6 M C/SIFAO PLASTICO(PIA DE COZINHA EM GRANILITE/MARMORITE)</v>
          </cell>
          <cell r="C1830">
            <v>0</v>
          </cell>
          <cell r="D1830">
            <v>0</v>
          </cell>
        </row>
        <row r="1831">
          <cell r="A1831" t="str">
            <v>73913/001</v>
          </cell>
          <cell r="B1831" t="str">
            <v>BANCADA (TAMPO) COM CUBA EM MARMORITE, GRANILITE OU GRANITINA 120X60CMPARA PIA - FORNECIMENTO E INSTALACAO</v>
          </cell>
          <cell r="C1831" t="str">
            <v>UN</v>
          </cell>
          <cell r="D1831">
            <v>96.56</v>
          </cell>
        </row>
        <row r="1832">
          <cell r="A1832">
            <v>73947</v>
          </cell>
          <cell r="B1832" t="str">
            <v>APARELHOS DE LOUCA - FORNECIMENTO E/OU COLOCACAO</v>
          </cell>
          <cell r="C1832">
            <v>0</v>
          </cell>
          <cell r="D1832">
            <v>0</v>
          </cell>
        </row>
        <row r="1833">
          <cell r="A1833" t="str">
            <v>73947/001</v>
          </cell>
          <cell r="B1833" t="str">
            <v>LAVATORIO LOUCA BR MEDIO LUXO C/LADRAO MED 55X45 RABICHO CROMADO DE1/2", C/COLUNA INCL ACESSORIOS DE FIXACAO.FERRAGENS EM METAL CROMADOSIFAO 1680 DE 1"X1.1/4" APARELHO MISTURADOR 1875/C45 C/AREJADOR VALVULA DE ESCOAMENTO 1603 RABICHO EM PVC. FORN</v>
          </cell>
          <cell r="C1833" t="str">
            <v>UN</v>
          </cell>
          <cell r="D1833">
            <v>327.33999999999997</v>
          </cell>
        </row>
        <row r="1834">
          <cell r="A1834" t="str">
            <v>73947/002</v>
          </cell>
          <cell r="B1834" t="str">
            <v>LAVATORIO LOUCA BR EMBUTIR(CUBA) MEDIO LUXO S/LADRAO 52X39CM FERRAGENS EM METAL CROMADO SIFAO 1680 1"X1.1/4" TORNEIRA DE PRESSAO 1193DE 1/2" E VALVULA DE ESCOAMENTO 1600 RABICHO EM PVC FORNECIMENTO</v>
          </cell>
          <cell r="C1834" t="str">
            <v>UN</v>
          </cell>
          <cell r="D1834">
            <v>160.61000000000001</v>
          </cell>
        </row>
        <row r="1835">
          <cell r="A1835" t="str">
            <v>73947/003</v>
          </cell>
          <cell r="B1835" t="str">
            <v>TANQUE LOUCA BRANCA C/COLUNA MED 56X48CM (EM TORNO)INCL ACESSORIOSDE FIX FERRAGENS EM METAL CROMADO TORNEIRA DE PRESSAO 1158 DE 1/2"VALVULA DE ESCOAMENTO 1605 E SIFAO 1680 DE 1.1/4"X1.1/2" - FORNEC</v>
          </cell>
          <cell r="C1835" t="str">
            <v>UN</v>
          </cell>
          <cell r="D1835">
            <v>244.31</v>
          </cell>
        </row>
        <row r="1836">
          <cell r="A1836" t="str">
            <v>73947/004</v>
          </cell>
          <cell r="B1836" t="str">
            <v>TANQUE LOUCA BRANCA C/COLUNAS E MED 60X56CM (EM TORNO)INCL ACESSORIOSDE FIX FERRAGENS EM METAL CROMADO TORNEIRA PRESSAO 1158 1/2" VALVULAESCOAMENTO 1605 E SIFAO 1680 DE 1.1/2"X1.1/2" - FORNECIMENTO</v>
          </cell>
          <cell r="C1836" t="str">
            <v>UN</v>
          </cell>
          <cell r="D1836">
            <v>241.23</v>
          </cell>
        </row>
        <row r="1837">
          <cell r="A1837" t="str">
            <v>73947/005</v>
          </cell>
          <cell r="B1837" t="str">
            <v>MICTORIO DE LOUCA BRANCA C/SIFAO INTEGRADO E MED 33X28X53CM FERRAGENSEM METAL CROMADO REGISTRO DE PRESSAO 1416 DE 1/2" E TUBO DE LIGACAO DE1/2" - FORNECIMENTO</v>
          </cell>
          <cell r="C1837" t="str">
            <v>UN</v>
          </cell>
          <cell r="D1837">
            <v>158.06</v>
          </cell>
        </row>
        <row r="1838">
          <cell r="A1838" t="str">
            <v>73947/006</v>
          </cell>
          <cell r="B1838" t="str">
            <v>LAVATORIO LOUCA BRANCA D/SOBREPOR MED LUXO C/LADRAO 53X43CM FERRAGENSE METAL CROMADO SIFAO 1680 1"X1.1/4",TORNEIRA D/PRESSAO 1193 1/2" EVALVULA DE ESCOAMENTO 1603 RABICHO EM PVC FORNECIMENTO.</v>
          </cell>
          <cell r="C1838" t="str">
            <v>UN</v>
          </cell>
          <cell r="D1838">
            <v>183.62</v>
          </cell>
        </row>
        <row r="1839">
          <cell r="A1839" t="str">
            <v>73947/007</v>
          </cell>
          <cell r="B1839" t="str">
            <v>LAVATORIO LOUCA BRANCA D/EMBUTIR(CUBA) MED LUXO 52X39CM C/LADRAO FERRAGENS EM METAL CROMADO SIFAO 1680 1"X1.1/4" TORNEIRA DE PRESSAO 1193DE 1/2" E VALVULA DE ESCOAMENTO 1603 RABICHO EM PVC FORNECIMENTO</v>
          </cell>
          <cell r="C1839" t="str">
            <v>UN</v>
          </cell>
          <cell r="D1839">
            <v>185.36</v>
          </cell>
        </row>
        <row r="1840">
          <cell r="A1840" t="str">
            <v>73947/008</v>
          </cell>
          <cell r="B1840" t="str">
            <v>LAVATORIO LOUCA BRANCA POPULAR S/LADRAO MED 47X35CM INCLUSIVE ACESSORIOS DE FIX - FORNECIMENTO</v>
          </cell>
          <cell r="C1840" t="str">
            <v>UN</v>
          </cell>
          <cell r="D1840">
            <v>33.83</v>
          </cell>
        </row>
        <row r="1841">
          <cell r="A1841" t="str">
            <v>73947/009</v>
          </cell>
          <cell r="B1841" t="str">
            <v>SABONETEIRA LOUCA BRANCA 15X15CM - FORNECIMENTO E INSTALACAO</v>
          </cell>
          <cell r="C1841" t="str">
            <v>UN</v>
          </cell>
          <cell r="D1841">
            <v>23.11</v>
          </cell>
        </row>
        <row r="1842">
          <cell r="A1842" t="str">
            <v>73947/010</v>
          </cell>
          <cell r="B1842" t="str">
            <v>PORTA-TOALHA DE LOUCA BRANCA COM BASTÃO PLASTICO - FORNECIMENTO E INSTALACAO</v>
          </cell>
          <cell r="C1842" t="str">
            <v>UN</v>
          </cell>
          <cell r="D1842">
            <v>25.05</v>
          </cell>
        </row>
        <row r="1843">
          <cell r="A1843" t="str">
            <v>73947/011</v>
          </cell>
          <cell r="B1843" t="str">
            <v>VASO SANITARIO LOUCA BRANCA CAIXA DESCARGA ACOPLADA 35X65X35CM INCL ASSENTO PLASTICO E RABICHO CROMADO EXCL COLOCACAO.</v>
          </cell>
          <cell r="C1843" t="str">
            <v>UN</v>
          </cell>
          <cell r="D1843">
            <v>221.33</v>
          </cell>
        </row>
        <row r="1844">
          <cell r="A1844" t="str">
            <v>73947/012</v>
          </cell>
          <cell r="B1844" t="str">
            <v>PORTA SABONETE LIQUIDO FORNECIMENTO</v>
          </cell>
          <cell r="C1844" t="str">
            <v>UN</v>
          </cell>
          <cell r="D1844">
            <v>23.84</v>
          </cell>
        </row>
        <row r="1845">
          <cell r="A1845">
            <v>73949</v>
          </cell>
          <cell r="B1845" t="str">
            <v>TORNEIRA PRESSAO CROMADA</v>
          </cell>
          <cell r="C1845">
            <v>0</v>
          </cell>
          <cell r="D1845">
            <v>0</v>
          </cell>
        </row>
        <row r="1846">
          <cell r="A1846" t="str">
            <v>73949/001</v>
          </cell>
          <cell r="B1846" t="str">
            <v>TORNEIRA CROMADA 1/2" OU 3/4" PARA JARDIM OU TANQUE, PADRAO ALTO - FORNECIMENTO E INSTALACAO</v>
          </cell>
          <cell r="C1846" t="str">
            <v>UN</v>
          </cell>
          <cell r="D1846">
            <v>55.13</v>
          </cell>
        </row>
        <row r="1847">
          <cell r="A1847" t="str">
            <v>73949/002</v>
          </cell>
          <cell r="B1847" t="str">
            <v>TORNEIRA CROMADA LONGA 1/2" OU 3/4" DE PAREDE PARA PIA, PADRAO POPULAR- FORNECIMENTO E INSTALACAO</v>
          </cell>
          <cell r="C1847" t="str">
            <v>UN</v>
          </cell>
          <cell r="D1847">
            <v>34.380000000000003</v>
          </cell>
        </row>
        <row r="1848">
          <cell r="A1848" t="str">
            <v>73949/003</v>
          </cell>
          <cell r="B1848" t="str">
            <v>TORNEIRA CROMADA LONGA 1/2" OU 3/4" DE PAREDE PARA PIA DE COZINHA COMAREJADOR, PADRAO MEDIO - FORNECIMENTO E INSTALACAO</v>
          </cell>
          <cell r="C1848" t="str">
            <v>UN</v>
          </cell>
          <cell r="D1848">
            <v>91.53</v>
          </cell>
        </row>
        <row r="1849">
          <cell r="A1849" t="str">
            <v>73949/004</v>
          </cell>
          <cell r="B1849" t="str">
            <v>TORNEIRA CROMADA TUBO MOVEL DE PAREDE 1/2" OU 3/4" PARA PIA DE COZINHA, PADRAO MEDIO - FORNECIMENTO E INSTALACAO</v>
          </cell>
          <cell r="C1849" t="str">
            <v>UN</v>
          </cell>
          <cell r="D1849">
            <v>104.68</v>
          </cell>
        </row>
        <row r="1850">
          <cell r="A1850" t="str">
            <v>73949/005</v>
          </cell>
          <cell r="B1850" t="str">
            <v>TORNEIRA CROMADA 1/2" OU 3/4" DE BANCADA PARA LAVATORIO, PADRAO POPULAR COM ENGATE FLEXIVEL EM METAL CROMADO 1/2"X30CM- FORNECIMENTO E INSTALACAO</v>
          </cell>
          <cell r="C1850" t="str">
            <v>UN</v>
          </cell>
          <cell r="D1850">
            <v>51.6</v>
          </cell>
        </row>
        <row r="1851">
          <cell r="A1851" t="str">
            <v>73949/006</v>
          </cell>
          <cell r="B1851" t="str">
            <v>TORNEIRA CROMADA MÉDIA 1/2" OU 3/4", DE PAREDE, PADRÃO POPULAR - FORNECIMENTO E INSTALACAO</v>
          </cell>
          <cell r="C1851" t="str">
            <v>UN</v>
          </cell>
          <cell r="D1851">
            <v>35.57</v>
          </cell>
        </row>
        <row r="1852">
          <cell r="A1852" t="str">
            <v>73949/007</v>
          </cell>
          <cell r="B1852" t="str">
            <v>TORNEIRA CROMADA TUBO MOVEL PARA BANCADA 1/2" OU 3/4" PARA PIA DE COZINHA, PADRAO ALTO - FORNECIMENTO E INSTALACAO</v>
          </cell>
          <cell r="C1852" t="str">
            <v>UN</v>
          </cell>
          <cell r="D1852">
            <v>174.19</v>
          </cell>
        </row>
        <row r="1853">
          <cell r="A1853" t="str">
            <v>73949/008</v>
          </cell>
          <cell r="B1853" t="str">
            <v>TORNEIRA CROMADA 1/2" OU 3/4" PARA TANQUE, PADRÃO POPULAR - FORNECIMENTO E INSTALACAO</v>
          </cell>
          <cell r="C1853" t="str">
            <v>UN</v>
          </cell>
          <cell r="D1853">
            <v>22.07</v>
          </cell>
        </row>
        <row r="1854">
          <cell r="A1854" t="str">
            <v>73949/009</v>
          </cell>
          <cell r="B1854" t="str">
            <v>TORNEIRA CROMADA 1/2" OU 3/4" PARA LAVATORIO, PADRÃO POPULAR, COM ENGATE FLEXIVEL PLASTICO 1/2"X30CM - FORNECIMENTO E INSTALACAO</v>
          </cell>
          <cell r="C1854" t="str">
            <v>UN</v>
          </cell>
          <cell r="D1854">
            <v>40.4</v>
          </cell>
        </row>
        <row r="1855">
          <cell r="A1855">
            <v>73951</v>
          </cell>
          <cell r="B1855" t="str">
            <v>SIFAO PLASTICO</v>
          </cell>
          <cell r="C1855">
            <v>0</v>
          </cell>
          <cell r="D1855">
            <v>0</v>
          </cell>
        </row>
        <row r="1856">
          <cell r="A1856" t="str">
            <v>73951/001</v>
          </cell>
          <cell r="B1856" t="str">
            <v>SIFAO PLASTICO PARA LAVATORIO OU PIA TIPO COPO 1.1/4" - FORNECIMENTO EINSTALACAO</v>
          </cell>
          <cell r="C1856" t="str">
            <v>UN</v>
          </cell>
          <cell r="D1856">
            <v>16.18</v>
          </cell>
        </row>
        <row r="1857">
          <cell r="A1857" t="str">
            <v>73951/002</v>
          </cell>
          <cell r="B1857" t="str">
            <v>SIFAO PLASTICO PARA LAVATORIO OU PIA TIPO COPO 1" - FORNECIMENTO E INSTALACAO</v>
          </cell>
          <cell r="C1857" t="str">
            <v>UN</v>
          </cell>
          <cell r="D1857">
            <v>16.27</v>
          </cell>
        </row>
        <row r="1858">
          <cell r="A1858">
            <v>73956</v>
          </cell>
          <cell r="B1858" t="str">
            <v>TORNEIRA PRESSAO PLASTICA</v>
          </cell>
          <cell r="C1858">
            <v>0</v>
          </cell>
          <cell r="D1858">
            <v>0</v>
          </cell>
        </row>
        <row r="1859">
          <cell r="A1859" t="str">
            <v>73956/001</v>
          </cell>
          <cell r="B1859" t="str">
            <v>TORNEIRA PLÁSTICA 3/4" PARA TANQUE - FORNECIMENTO E INSTALACAO</v>
          </cell>
          <cell r="C1859" t="str">
            <v>UN</v>
          </cell>
          <cell r="D1859">
            <v>13.82</v>
          </cell>
        </row>
        <row r="1860">
          <cell r="A1860" t="str">
            <v>73956/002</v>
          </cell>
          <cell r="B1860" t="str">
            <v>TORNEIRA PLASTICA 1/2” PARA PIA - FORNECIMENTO E INSTALACAO</v>
          </cell>
          <cell r="C1860" t="str">
            <v>UN</v>
          </cell>
          <cell r="D1860">
            <v>14.06</v>
          </cell>
        </row>
        <row r="1861">
          <cell r="A1861" t="str">
            <v>73956/003</v>
          </cell>
          <cell r="B1861" t="str">
            <v>TORNEIRA PLASTICA 1/2" PARA LAVATORIO COM ENGATE FLEXIVEL EM METAL CROMADO 1/2"X30CM - FORNECIMENTO E INSTALACAO</v>
          </cell>
          <cell r="C1861" t="str">
            <v>UN</v>
          </cell>
          <cell r="D1861">
            <v>30.19</v>
          </cell>
        </row>
        <row r="1862">
          <cell r="A1862">
            <v>73996</v>
          </cell>
          <cell r="B1862" t="str">
            <v>TANQUE PRE-MOLDADO CONCRETO, COMPLETO</v>
          </cell>
          <cell r="C1862">
            <v>0</v>
          </cell>
          <cell r="D1862">
            <v>0</v>
          </cell>
        </row>
        <row r="1863">
          <cell r="A1863" t="str">
            <v>73996/001</v>
          </cell>
          <cell r="B1863" t="str">
            <v>TANQUE SIMPLES PRE-MOLDADO DE CONCRETO COM VALVULA EM PLASTICO BRANCO1.1/4"X1.1/2", SIFAO PLASTICO TIPO COPO 1.1/4" E TORNEIRA PLASTICA 3/4" - FORNECIMENTO E INSTALACAO</v>
          </cell>
          <cell r="C1863" t="str">
            <v>UN</v>
          </cell>
          <cell r="D1863">
            <v>126.33</v>
          </cell>
        </row>
        <row r="1864">
          <cell r="A1864">
            <v>74013</v>
          </cell>
          <cell r="B1864" t="str">
            <v>BANCA MARMORE S/FURO SOBRE APOIO DE ALVENARIA/VERGA</v>
          </cell>
          <cell r="C1864">
            <v>0</v>
          </cell>
          <cell r="D1864">
            <v>0</v>
          </cell>
        </row>
        <row r="1865">
          <cell r="A1865" t="str">
            <v>74013/001</v>
          </cell>
          <cell r="B1865" t="str">
            <v>BANCADA DE MARMORE POLIDO BRANCO E=3,0CM, LARGURA 60CM, COM PREVISAO DE ALVENARIA E CINTA DE AMARRACAO - FORNECIMENTO E INSTALACAO</v>
          </cell>
          <cell r="C1865" t="str">
            <v>M</v>
          </cell>
          <cell r="D1865">
            <v>189.48</v>
          </cell>
        </row>
        <row r="1866">
          <cell r="A1866">
            <v>74014</v>
          </cell>
          <cell r="B1866" t="str">
            <v>VALVULA CROMADA P/PIA, LAVATORIO, TANQUE</v>
          </cell>
          <cell r="C1866">
            <v>0</v>
          </cell>
          <cell r="D1866">
            <v>0</v>
          </cell>
        </row>
        <row r="1867">
          <cell r="A1867" t="str">
            <v>74014/001</v>
          </cell>
          <cell r="B1867" t="str">
            <v>VALVULA EM METAL CROMADO 3.1/2"X1.1/2" - FORNECIMENTO E INSTALACAO</v>
          </cell>
          <cell r="C1867" t="str">
            <v>UN</v>
          </cell>
          <cell r="D1867">
            <v>29</v>
          </cell>
        </row>
        <row r="1868">
          <cell r="A1868" t="str">
            <v>74014/002</v>
          </cell>
          <cell r="B1868" t="str">
            <v>VALVULA EM PLASTICO CROMADO 1" PARA LAVATORIO - FORNECIMENTO E INSTALACAO</v>
          </cell>
          <cell r="C1868" t="str">
            <v>UN</v>
          </cell>
          <cell r="D1868">
            <v>9.67</v>
          </cell>
        </row>
        <row r="1869">
          <cell r="A1869">
            <v>74049</v>
          </cell>
          <cell r="B1869" t="str">
            <v>PRATELEIRA MARMORE</v>
          </cell>
          <cell r="C1869">
            <v>0</v>
          </cell>
          <cell r="D1869">
            <v>0</v>
          </cell>
        </row>
        <row r="1870">
          <cell r="A1870" t="str">
            <v>74049/001</v>
          </cell>
          <cell r="B1870" t="str">
            <v>MARMORE BRANCO POLIDO PARA BANCADA (TAMPO) E=3CM, LARGURA 55CM ENGASTADA NA PAREDE - FORNECIMENTO E INSTALACAO</v>
          </cell>
          <cell r="C1870" t="str">
            <v>M</v>
          </cell>
          <cell r="D1870">
            <v>163.95</v>
          </cell>
        </row>
        <row r="1871">
          <cell r="A1871" t="str">
            <v>74049/002</v>
          </cell>
          <cell r="B1871" t="str">
            <v>MARMORE BRANCO POLIDO PARA BANCADA (TAMPO) E=3CM, LARGURA 60CM ENGASTADA NA PAREDE - FORNECIMENTO E INSTALACAO</v>
          </cell>
          <cell r="C1871" t="str">
            <v>M</v>
          </cell>
          <cell r="D1871">
            <v>175.92</v>
          </cell>
        </row>
        <row r="1872">
          <cell r="A1872" t="str">
            <v>74049/003</v>
          </cell>
          <cell r="B1872" t="str">
            <v>MARMORE BRANCO POLIDO PARA BANCADA (TAMPO) E=3CM, LARGURA 40CM ENGASTADA NA PAREDE - FORNECIMENTO E INSTALACAO</v>
          </cell>
          <cell r="C1872" t="str">
            <v>M</v>
          </cell>
          <cell r="D1872">
            <v>128.04</v>
          </cell>
        </row>
        <row r="1873">
          <cell r="A1873" t="str">
            <v>74049/004</v>
          </cell>
          <cell r="B1873" t="str">
            <v>MARMORE BRANCO POLIDO PARA BANCADA (TAMPO) E=3CM, LARGURA 30CM ENGASTADA NA PAREDE - FORNECIMENTO E INSTALACAO</v>
          </cell>
          <cell r="C1873" t="str">
            <v>M</v>
          </cell>
          <cell r="D1873">
            <v>104.1</v>
          </cell>
        </row>
        <row r="1874">
          <cell r="A1874">
            <v>74050</v>
          </cell>
          <cell r="B1874" t="str">
            <v>BANCA ACO INOX C/CUBA EM PAREDE,SEM COMPLEMENTOS (SIFAO/VALV/TORN)</v>
          </cell>
          <cell r="C1874">
            <v>0</v>
          </cell>
          <cell r="D1874">
            <v>0</v>
          </cell>
        </row>
        <row r="1875">
          <cell r="A1875" t="str">
            <v>74050/001</v>
          </cell>
          <cell r="B1875" t="str">
            <v>PIA ACO INOXIDAVEL 120X60CM COM 1 CUBA - FORNECIMENTO E INSTALACAO</v>
          </cell>
          <cell r="C1875" t="str">
            <v>UN</v>
          </cell>
          <cell r="D1875">
            <v>164.54</v>
          </cell>
        </row>
        <row r="1876">
          <cell r="A1876" t="str">
            <v>74050/002</v>
          </cell>
          <cell r="B1876" t="str">
            <v>PIA ACO INOXIDAVEL 200X60CM COM 2 CUBAS - FORNECIMENTO E INSTALACAO</v>
          </cell>
          <cell r="C1876" t="str">
            <v>UN</v>
          </cell>
          <cell r="D1876">
            <v>318.45999999999998</v>
          </cell>
        </row>
        <row r="1877">
          <cell r="A1877">
            <v>74055</v>
          </cell>
          <cell r="B1877" t="str">
            <v>TANQUE MARMORE SINTETICA CAP=22L S/COMPLEMENTOS</v>
          </cell>
          <cell r="C1877">
            <v>0</v>
          </cell>
          <cell r="D1877">
            <v>0</v>
          </cell>
        </row>
        <row r="1878">
          <cell r="A1878" t="str">
            <v>74055/001</v>
          </cell>
          <cell r="B1878" t="str">
            <v>TANQUE MARMORE SINTETICO 22 LITROS, COM CONJUNTO PARA FIXACAO - FORNECIMENTO E INSTALACAO</v>
          </cell>
          <cell r="C1878" t="str">
            <v>UN</v>
          </cell>
          <cell r="D1878">
            <v>95.35</v>
          </cell>
        </row>
        <row r="1879">
          <cell r="A1879" t="str">
            <v>74055/002</v>
          </cell>
          <cell r="B1879" t="str">
            <v>TANQUE MARMORE SINTETICO 22 LITROS, COM VALVULA EM PLASTICO BRANCO 1.1/4" X 1.1/2" CONJUNTO PARA FIXACAO- FORNECIMENTO E INSTALACAO</v>
          </cell>
          <cell r="C1879" t="str">
            <v>UN</v>
          </cell>
          <cell r="D1879">
            <v>101.84</v>
          </cell>
        </row>
        <row r="1880">
          <cell r="A1880">
            <v>74056</v>
          </cell>
          <cell r="B1880" t="str">
            <v>BANCA/CUBA RESINA SINTETICA</v>
          </cell>
          <cell r="C1880">
            <v>0</v>
          </cell>
          <cell r="D1880">
            <v>0</v>
          </cell>
        </row>
        <row r="1881">
          <cell r="A1881" t="str">
            <v>74056/001</v>
          </cell>
          <cell r="B1881" t="str">
            <v>BANCADA (TAMPO) MARMORE SINTETICO 120X60CM COM CUBA - FORNECIMENTO E INSTALACAO</v>
          </cell>
          <cell r="C1881" t="str">
            <v>UN</v>
          </cell>
          <cell r="D1881">
            <v>103.34</v>
          </cell>
        </row>
        <row r="1882">
          <cell r="A1882" t="str">
            <v>74056/002</v>
          </cell>
          <cell r="B1882" t="str">
            <v>BANCADA (TAMPO) MARMORE SINTETICO 150X50CM COM CUBA - FORNECIMENTO E INSTALACAO</v>
          </cell>
          <cell r="C1882" t="str">
            <v>UN</v>
          </cell>
          <cell r="D1882">
            <v>134.80000000000001</v>
          </cell>
        </row>
        <row r="1883">
          <cell r="A1883" t="str">
            <v>74056/003</v>
          </cell>
          <cell r="B1883" t="str">
            <v>BANCA DE MARMORE SINTETICO 120X60CM COM CUBA, COM SIFAO PLASTICO TIPOCOPO 1.1/4" E VALVULA PLASTICO CROMADO TIPO AMERICANA 3.1/2"X1.1/2" -FORNECIMENTO E INSTALACAO</v>
          </cell>
          <cell r="C1883" t="str">
            <v>UN</v>
          </cell>
          <cell r="D1883">
            <v>126.01</v>
          </cell>
        </row>
        <row r="1884">
          <cell r="A1884">
            <v>74057</v>
          </cell>
          <cell r="B1884" t="str">
            <v>LAVATORIO SUSPENSO</v>
          </cell>
          <cell r="C1884">
            <v>0</v>
          </cell>
          <cell r="D1884">
            <v>0</v>
          </cell>
        </row>
        <row r="1885">
          <cell r="A1885" t="str">
            <v>74057/001</v>
          </cell>
          <cell r="B1885" t="str">
            <v>LAVATORIO LOUCA BRANCA SUSPENSO 29,5 X 39,0CM, PADRAO POPULAR, COM CONJUNTO PARA FIXACAO - FORNECIMENTO E INSTALACAO</v>
          </cell>
          <cell r="C1885" t="str">
            <v>UN</v>
          </cell>
          <cell r="D1885">
            <v>58.38</v>
          </cell>
        </row>
        <row r="1886">
          <cell r="A1886" t="str">
            <v>74057/002</v>
          </cell>
          <cell r="B1886" t="str">
            <v>LAVATORIO LOUCA BRANCA SUSPENSO 29,5 X 39,0CM, PADRAO POPULAR, COM SIFAO PLASTICO TIPO COPO 1", VALVULA EM PLASTICO BRANCO 1" E CONJUNTO PARA FIXACAO- FORNECIMENTO E INSTALACAO</v>
          </cell>
          <cell r="C1886" t="str">
            <v>UN</v>
          </cell>
          <cell r="D1886">
            <v>81.14</v>
          </cell>
        </row>
        <row r="1887">
          <cell r="A1887">
            <v>74101</v>
          </cell>
          <cell r="B1887" t="str">
            <v>BACIA SANITARIA, ASSENTO PLASTICO, CAIXA DE DESCARGA PVC DE SOBREPOR,ENGATE PLASTICO, TUBO DE DESCIDA E BOLSA DE BORRACHA</v>
          </cell>
          <cell r="C1887">
            <v>0</v>
          </cell>
          <cell r="D1887">
            <v>0</v>
          </cell>
        </row>
        <row r="1888">
          <cell r="A1888" t="str">
            <v>74101/001</v>
          </cell>
          <cell r="B1888" t="str">
            <v>VASO SANITARIO, ASSENTO PLASTICO, CAIXA DE DESCARGA PVC DE SOBREPOR,ENGATE PLASTICO, TUBO DE DESCIDA E BOLSA DE BORRACHA</v>
          </cell>
          <cell r="C1888" t="str">
            <v>UN</v>
          </cell>
          <cell r="D1888">
            <v>172.1</v>
          </cell>
        </row>
        <row r="1889">
          <cell r="A1889">
            <v>74113</v>
          </cell>
          <cell r="B1889" t="str">
            <v>TAMPO P/VASO SANITARIO</v>
          </cell>
          <cell r="C1889">
            <v>0</v>
          </cell>
          <cell r="D1889">
            <v>0</v>
          </cell>
        </row>
        <row r="1890">
          <cell r="A1890" t="str">
            <v>74113/001</v>
          </cell>
          <cell r="B1890" t="str">
            <v>ASSENTO PARA VASO SANITARIO INFANTIL DE PLASTICO - FORNECIMENTO E INSTALACAO</v>
          </cell>
          <cell r="C1890" t="str">
            <v>UN</v>
          </cell>
          <cell r="D1890">
            <v>18.79</v>
          </cell>
        </row>
        <row r="1891">
          <cell r="A1891">
            <v>74123</v>
          </cell>
          <cell r="B1891" t="str">
            <v>APARELHO MISTURADOR</v>
          </cell>
          <cell r="C1891">
            <v>0</v>
          </cell>
          <cell r="D1891">
            <v>0</v>
          </cell>
        </row>
        <row r="1892">
          <cell r="A1892" t="str">
            <v>74123/001</v>
          </cell>
          <cell r="B1892" t="str">
            <v>APARELHO MISTURADOR CROMADO PARA LAVATORIO COM ENGATE FLEXIVEL EM METAL CROMADO 1/2"X30CM - FORNECIMENTO E INSTALACAO</v>
          </cell>
          <cell r="C1892" t="str">
            <v>UN</v>
          </cell>
          <cell r="D1892">
            <v>247.57</v>
          </cell>
        </row>
        <row r="1893">
          <cell r="A1893" t="str">
            <v>74123/002</v>
          </cell>
          <cell r="B1893" t="str">
            <v>APARELHO MISTURADOR CROMADO PARA BIDE COM DUCHA COM ENGATE FLEXIVEL EMMETAL CROMADO 1/2"X30CM - FORNECIMENTO E INSTALACAO</v>
          </cell>
          <cell r="C1893" t="str">
            <v>UN</v>
          </cell>
          <cell r="D1893">
            <v>274.92</v>
          </cell>
        </row>
        <row r="1894">
          <cell r="A1894" t="str">
            <v>74123/003</v>
          </cell>
          <cell r="B1894" t="str">
            <v>APARELHO MISTURADOR CROMADO PARA PIA - FORNECIMENTO E INSTALACAO</v>
          </cell>
          <cell r="C1894" t="str">
            <v>UN</v>
          </cell>
          <cell r="D1894">
            <v>293.26</v>
          </cell>
        </row>
        <row r="1895">
          <cell r="A1895">
            <v>74126</v>
          </cell>
          <cell r="B1895" t="str">
            <v>BANCA GRANITO</v>
          </cell>
          <cell r="C1895">
            <v>0</v>
          </cell>
          <cell r="D1895">
            <v>0</v>
          </cell>
        </row>
        <row r="1896">
          <cell r="A1896" t="str">
            <v>74126/001</v>
          </cell>
          <cell r="B1896" t="str">
            <v>GRANITO CINZA POLIDO PARA BANCADA E=2,5 CM, LARGURA 60CM - FORNECIMENTO E INSTALACAO</v>
          </cell>
          <cell r="C1896" t="str">
            <v>M</v>
          </cell>
          <cell r="D1896">
            <v>124.73</v>
          </cell>
        </row>
        <row r="1897">
          <cell r="A1897" t="str">
            <v>74126/002</v>
          </cell>
          <cell r="B1897" t="str">
            <v>GRANITO AMENDOA POLIDO PARA BANCADA E=2,0 CM, LARGURA 60CM - FORNECIMENTO E INSTALACAO</v>
          </cell>
          <cell r="C1897" t="str">
            <v>M</v>
          </cell>
          <cell r="D1897">
            <v>146.72999999999999</v>
          </cell>
        </row>
        <row r="1898">
          <cell r="A1898">
            <v>74127</v>
          </cell>
          <cell r="B1898" t="str">
            <v>VALVULA PLASTICA P/PIA, LAVATORIO, TANQUE</v>
          </cell>
          <cell r="C1898">
            <v>0</v>
          </cell>
          <cell r="D1898">
            <v>0</v>
          </cell>
        </row>
        <row r="1899">
          <cell r="A1899" t="str">
            <v>74127/001</v>
          </cell>
          <cell r="B1899" t="str">
            <v>VALVULA EM PLASTICO BRANCO 1" PARA PIA, TANQUE OU LAVATORIO SEM LADRAO- FORNECIMENTO E INSTALACAO</v>
          </cell>
          <cell r="C1899" t="str">
            <v>UN</v>
          </cell>
          <cell r="D1899">
            <v>6.26</v>
          </cell>
        </row>
        <row r="1900">
          <cell r="A1900" t="str">
            <v>74127/002</v>
          </cell>
          <cell r="B1900" t="str">
            <v>VALVULA EM PLASTICO BRANCO 1" PARA LAVATORIO COM LADRAO - FORNECIMENTOE INSTALACAO</v>
          </cell>
          <cell r="C1900" t="str">
            <v>UN</v>
          </cell>
          <cell r="D1900">
            <v>6.48</v>
          </cell>
        </row>
        <row r="1901">
          <cell r="A1901" t="str">
            <v>74127/003</v>
          </cell>
          <cell r="B1901" t="str">
            <v>VALVULA EM PLASTICO BRANCO 1.1/2"X1.1/4" PARA TANQUE - FORNECIMENTO EINSTALACAO</v>
          </cell>
          <cell r="C1901" t="str">
            <v>UN</v>
          </cell>
          <cell r="D1901">
            <v>6.48</v>
          </cell>
        </row>
        <row r="1902">
          <cell r="A1902">
            <v>74128</v>
          </cell>
          <cell r="B1902" t="str">
            <v>SIFAO CROMADO</v>
          </cell>
          <cell r="C1902">
            <v>0</v>
          </cell>
          <cell r="D1902">
            <v>0</v>
          </cell>
        </row>
        <row r="1903">
          <cell r="A1903" t="str">
            <v>74128/001</v>
          </cell>
          <cell r="B1903" t="str">
            <v>SIFAO EM METAL CROMADO 1.1/2"X2" - FORNECIMENTO E INSTALACAO</v>
          </cell>
          <cell r="C1903" t="str">
            <v>UN</v>
          </cell>
          <cell r="D1903">
            <v>73.78</v>
          </cell>
        </row>
        <row r="1904">
          <cell r="A1904" t="str">
            <v>74128/002</v>
          </cell>
          <cell r="B1904" t="str">
            <v>SIFAO EM METAL CROMADO 1"X1.1/2" - FORNECIMENTO E INSTALACAO</v>
          </cell>
          <cell r="C1904" t="str">
            <v>UN</v>
          </cell>
          <cell r="D1904">
            <v>59.54</v>
          </cell>
        </row>
        <row r="1905">
          <cell r="A1905" t="str">
            <v>74128/003</v>
          </cell>
          <cell r="B1905" t="str">
            <v>SIFAO EM METAL CROMADO 1"X1.1/4" - FORNECIMENTO E INSTALACAO</v>
          </cell>
          <cell r="C1905" t="str">
            <v>UN</v>
          </cell>
          <cell r="D1905">
            <v>78.44</v>
          </cell>
        </row>
        <row r="1906">
          <cell r="A1906">
            <v>74129</v>
          </cell>
          <cell r="B1906" t="str">
            <v>CUBA DE ACO INOXIDAVEL S/COMPLEMENTOS</v>
          </cell>
          <cell r="C1906">
            <v>0</v>
          </cell>
          <cell r="D1906">
            <v>0</v>
          </cell>
        </row>
        <row r="1907">
          <cell r="A1907" t="str">
            <v>74129/001</v>
          </cell>
          <cell r="B1907" t="str">
            <v>CUBA DE ACO INOXIDAVEL 46,5X30,0X11,5CM - FORNECIMENTO E INSTALACAO</v>
          </cell>
          <cell r="C1907" t="str">
            <v>UN</v>
          </cell>
          <cell r="D1907">
            <v>63.76</v>
          </cell>
        </row>
        <row r="1908">
          <cell r="A1908" t="str">
            <v>74129/002</v>
          </cell>
          <cell r="B1908" t="str">
            <v>CUBA DE ACO INOXIDAVEL 56,0X33,0X11,5CM - FORNECIMENTO E INSTALACAO</v>
          </cell>
          <cell r="C1908" t="str">
            <v>UN</v>
          </cell>
          <cell r="D1908">
            <v>72.489999999999995</v>
          </cell>
        </row>
        <row r="1909">
          <cell r="A1909" t="str">
            <v>74129/003</v>
          </cell>
          <cell r="B1909" t="str">
            <v>CUBA DE ACO INOXIDAVEL 40,0X34,0X11,5CM - FORNECIMENTO E INSTALACAO</v>
          </cell>
          <cell r="C1909" t="str">
            <v>UN</v>
          </cell>
          <cell r="D1909">
            <v>68.739999999999995</v>
          </cell>
        </row>
        <row r="1910">
          <cell r="A1910">
            <v>74135</v>
          </cell>
          <cell r="B1910" t="str">
            <v>BANCA MARMORE</v>
          </cell>
          <cell r="C1910">
            <v>0</v>
          </cell>
          <cell r="D1910">
            <v>0</v>
          </cell>
        </row>
        <row r="1911">
          <cell r="A1911" t="str">
            <v>74135/001</v>
          </cell>
          <cell r="B1911" t="str">
            <v>BANCADA (TAMPO) MARMORE BRANCO NACIONAL E = 3CM, LARGURA 50CM, POLIDOCOM FURO PARA CUBA - FORNECIMENTO E INSTALACAO</v>
          </cell>
          <cell r="C1911" t="str">
            <v>M</v>
          </cell>
          <cell r="D1911">
            <v>159.86000000000001</v>
          </cell>
        </row>
        <row r="1912">
          <cell r="A1912" t="str">
            <v>74135/002</v>
          </cell>
          <cell r="B1912" t="str">
            <v>BANCADA (TAMPO) MARMORE BRANCO NACIONAL E = 3CM, LARGURA 55CM, POLIDOCOM FURO PARA CUBA - FORNECIMENTO E INSTALACAO</v>
          </cell>
          <cell r="C1912" t="str">
            <v>M</v>
          </cell>
          <cell r="D1912">
            <v>172.52</v>
          </cell>
        </row>
        <row r="1913">
          <cell r="A1913" t="str">
            <v>74135/003</v>
          </cell>
          <cell r="B1913" t="str">
            <v>BANCADA (TAMPO) MARMORE BRANCO NACIONAL E = 3CM, LARGURA 60CM, POLIDOCOM FURO PARA CUBA</v>
          </cell>
          <cell r="C1913" t="str">
            <v>M</v>
          </cell>
          <cell r="D1913">
            <v>185.19</v>
          </cell>
        </row>
        <row r="1914">
          <cell r="A1914" t="str">
            <v>74135/004</v>
          </cell>
          <cell r="B1914" t="str">
            <v>BANCADA (TAMPO) MARMORE BRANCO NACIONAL E = 3CM, LARGURA 62CM, POLIDOCOM FURO PARA CUBA - FORNECIMENTO E INSTALACAO</v>
          </cell>
          <cell r="C1914" t="str">
            <v>M</v>
          </cell>
          <cell r="D1914">
            <v>190.26</v>
          </cell>
        </row>
        <row r="1915">
          <cell r="A1915" t="str">
            <v>74135/005</v>
          </cell>
          <cell r="B1915" t="str">
            <v>BANCADA (TAMPO) MARMORE BRANCO NACIONAL E = 3CM, LARGURA 67CM, POLIDOCOM FURO PARA CUBA - FORNECIMENTO E INSTALACAO</v>
          </cell>
          <cell r="C1915" t="str">
            <v>M</v>
          </cell>
          <cell r="D1915">
            <v>202.92</v>
          </cell>
        </row>
        <row r="1916">
          <cell r="A1916">
            <v>74146</v>
          </cell>
          <cell r="B1916" t="str">
            <v>TANQUE LOUCA BRANCO SEM COLUNA, COMPLETO</v>
          </cell>
          <cell r="C1916">
            <v>0</v>
          </cell>
          <cell r="D1916">
            <v>0</v>
          </cell>
        </row>
        <row r="1917">
          <cell r="A1917" t="str">
            <v>74146/001</v>
          </cell>
          <cell r="B1917" t="str">
            <v>TANQUE LOUCA BRANCO SEM COLUNA, COMPLETO INCLUSIVE TORNEIRA METALICA</v>
          </cell>
          <cell r="C1917" t="str">
            <v>UN</v>
          </cell>
          <cell r="D1917">
            <v>189.44</v>
          </cell>
        </row>
        <row r="1918">
          <cell r="A1918">
            <v>74148</v>
          </cell>
          <cell r="B1918" t="str">
            <v>LAVATORIO(BANCA MARMORE BR 80X55CM C/CUBA EMBUTIR)</v>
          </cell>
          <cell r="C1918">
            <v>0</v>
          </cell>
          <cell r="D1918">
            <v>0</v>
          </cell>
        </row>
        <row r="1919">
          <cell r="A1919" t="str">
            <v>74148/001</v>
          </cell>
          <cell r="B1919" t="str">
            <v>LAVATORIO EM BANCA MARMORE BRANCO 80X55CM COM CUBA EMBUTIR OVAL</v>
          </cell>
          <cell r="C1919" t="str">
            <v>UN</v>
          </cell>
          <cell r="D1919">
            <v>246.74</v>
          </cell>
        </row>
        <row r="1920">
          <cell r="A1920">
            <v>74149</v>
          </cell>
          <cell r="B1920" t="str">
            <v>PIA COZINHA (BANCA GRANITO CINZA / CUBA INOX / TORNEIRA PAREDE)</v>
          </cell>
          <cell r="C1920">
            <v>0</v>
          </cell>
          <cell r="D1920">
            <v>0</v>
          </cell>
        </row>
        <row r="1921">
          <cell r="A1921" t="str">
            <v>74149/001</v>
          </cell>
          <cell r="B1921" t="str">
            <v>PIA COZINHA EM BANCA GRANITO CINZA 1,20X0,60M/CUBA INOX/TORNEIRA PAREDE</v>
          </cell>
          <cell r="C1921" t="str">
            <v>UN</v>
          </cell>
          <cell r="D1921">
            <v>265.7</v>
          </cell>
        </row>
        <row r="1922">
          <cell r="A1922">
            <v>74193</v>
          </cell>
          <cell r="B1922" t="str">
            <v>VASO SANITARIO COM CAIXA DE DESCARGA ACOPLADA</v>
          </cell>
          <cell r="C1922">
            <v>0</v>
          </cell>
          <cell r="D1922">
            <v>0</v>
          </cell>
        </row>
        <row r="1923">
          <cell r="A1923" t="str">
            <v>74193/001</v>
          </cell>
          <cell r="B1923" t="str">
            <v>VASO SANITARIO COM CAIXA DE DESCARGA ACOPLADA - LOUCA BRANCA</v>
          </cell>
          <cell r="C1923" t="str">
            <v>UN</v>
          </cell>
          <cell r="D1923">
            <v>233.1</v>
          </cell>
        </row>
        <row r="1924">
          <cell r="A1924">
            <v>74226</v>
          </cell>
          <cell r="B1924" t="str">
            <v>TAMPO MARMORE P/BALCAO</v>
          </cell>
          <cell r="C1924">
            <v>0</v>
          </cell>
          <cell r="D1924">
            <v>0</v>
          </cell>
        </row>
        <row r="1925">
          <cell r="A1925" t="str">
            <v>74226/001</v>
          </cell>
          <cell r="B1925" t="str">
            <v>BANCADA DE MARMORE POLIDO BRANCO E=3,0CM, LARGURA 45CM - FORNECIMENTOE INSTALACAO</v>
          </cell>
          <cell r="C1925" t="str">
            <v>M</v>
          </cell>
          <cell r="D1925">
            <v>128.83000000000001</v>
          </cell>
        </row>
        <row r="1926">
          <cell r="A1926">
            <v>74227</v>
          </cell>
          <cell r="B1926" t="str">
            <v>CAIXA DESCARGA EMBUTIR PLASTICA</v>
          </cell>
          <cell r="C1926">
            <v>0</v>
          </cell>
          <cell r="D1926">
            <v>0</v>
          </cell>
        </row>
        <row r="1927">
          <cell r="A1927" t="str">
            <v>74227/001</v>
          </cell>
          <cell r="B1927" t="str">
            <v>CAIXA DESCARGA PLASTICA, EMBUTIR, COMPLETA, COM ESPELHO CROMADO E TUBOBENGALA PVC PARA LIGACAO EM CAIXA DESCARGA DE EMBUTIR - FORNECIMENTOE INSTALACAO</v>
          </cell>
          <cell r="C1927" t="str">
            <v>UN</v>
          </cell>
          <cell r="D1927">
            <v>209.72</v>
          </cell>
        </row>
        <row r="1928">
          <cell r="A1928">
            <v>74230</v>
          </cell>
          <cell r="B1928" t="str">
            <v>ASSENTO PLASTICO P/BACIA SANITARIA</v>
          </cell>
          <cell r="C1928">
            <v>0</v>
          </cell>
          <cell r="D1928">
            <v>0</v>
          </cell>
        </row>
        <row r="1929">
          <cell r="A1929" t="str">
            <v>74230/001</v>
          </cell>
          <cell r="B1929" t="str">
            <v>ASSENTO PARA VASO SANITARIO DE PLASTICO PADRAO POPULAR - FORNECIMENTOE INSTALACAO</v>
          </cell>
          <cell r="C1929" t="str">
            <v>UN</v>
          </cell>
          <cell r="D1929">
            <v>17.21</v>
          </cell>
        </row>
        <row r="1930">
          <cell r="A1930">
            <v>74234</v>
          </cell>
          <cell r="B1930" t="str">
            <v>MICTORIO LOUCA S/INSTALACAO HIDRAULICA/SANITARIA</v>
          </cell>
          <cell r="C1930">
            <v>0</v>
          </cell>
          <cell r="D1930">
            <v>0</v>
          </cell>
        </row>
        <row r="1931">
          <cell r="A1931" t="str">
            <v>74234/001</v>
          </cell>
          <cell r="B1931" t="str">
            <v>MICTORIO SIFONADO DE LOUCA BRANCA COM PERTENCES, COM REGISTRO DE PRESSAO 1/2" COM CANOPLA CROMADA ACABAMENTO SIMPLES E CONJUNTO PARA FIXACAO- FORNECIMENTO E INSTALACAO</v>
          </cell>
          <cell r="C1931" t="str">
            <v>UN</v>
          </cell>
          <cell r="D1931">
            <v>200.39</v>
          </cell>
        </row>
        <row r="1932">
          <cell r="A1932">
            <v>184</v>
          </cell>
          <cell r="B1932" t="str">
            <v>FOSSAS/SUMIDOUROS</v>
          </cell>
          <cell r="C1932">
            <v>0</v>
          </cell>
          <cell r="D1932">
            <v>0</v>
          </cell>
        </row>
        <row r="1933">
          <cell r="A1933">
            <v>6087</v>
          </cell>
          <cell r="B1933" t="str">
            <v>TAMPA EM CONCRETO ARMADO 60X60X5CM P/CX INSPECAO/FOSSA SEPTICA</v>
          </cell>
          <cell r="C1933" t="str">
            <v>UN</v>
          </cell>
          <cell r="D1933">
            <v>17.829999999999998</v>
          </cell>
        </row>
        <row r="1934">
          <cell r="A1934">
            <v>74197</v>
          </cell>
          <cell r="B1934" t="str">
            <v>FOSSA SEPTICA 1500L / ALVENARIA TIJOLO MACICO 1/2VEZ</v>
          </cell>
          <cell r="C1934">
            <v>0</v>
          </cell>
          <cell r="D1934">
            <v>0</v>
          </cell>
        </row>
        <row r="1935">
          <cell r="A1935" t="str">
            <v>74197/001</v>
          </cell>
          <cell r="B1935" t="str">
            <v>FOSSA SEPTICA EM ALVENARIA DE TIJOLO CERAMICO MACICO DIMENSOES EXTERNAS 1,90X1,10X1,40M, 1.500 LITROS, REVESTIDA INTERNAMENTE COM BARRA LISA, COM TAMPA EM CONCRETO ARMADO COM ESPESSURA 8CM</v>
          </cell>
          <cell r="C1935" t="str">
            <v>UN</v>
          </cell>
          <cell r="D1935">
            <v>891.08</v>
          </cell>
        </row>
        <row r="1936">
          <cell r="A1936">
            <v>74198</v>
          </cell>
          <cell r="B1936" t="str">
            <v>SUMIDOURO H=5,0M COM TIJOLOS MACICOS A CRIVO ARGAMASSADOS</v>
          </cell>
          <cell r="C1936">
            <v>0</v>
          </cell>
          <cell r="D1936">
            <v>0</v>
          </cell>
        </row>
        <row r="1937">
          <cell r="A1937" t="str">
            <v>74198/001</v>
          </cell>
          <cell r="B1937" t="str">
            <v>SUMIDOURO EM ALVENARIA DE TIJOLO CERAMICO MACICO DIAMETRO 1,20M E ALTURA 5,00M, COM TAMPA EM CONCRETO ARMADO DIAMETRO 1,40M E ESPESSURA 10CM</v>
          </cell>
          <cell r="C1937" t="str">
            <v>UN</v>
          </cell>
          <cell r="D1937">
            <v>726.84</v>
          </cell>
        </row>
        <row r="1938">
          <cell r="A1938" t="str">
            <v>74198/002</v>
          </cell>
          <cell r="B1938" t="str">
            <v>SUMIDOURO EM ALVENARIA DE TIJOLO CERAMICO MACIÇO DIAMETRO 1,40M E ALTURA 5,00M, COM TAMPA EM CONCRETO ARMADO DIAMETRO 1,60M E ESPESSURA 10CM</v>
          </cell>
          <cell r="C1938" t="str">
            <v>UN</v>
          </cell>
          <cell r="D1938">
            <v>904.46</v>
          </cell>
        </row>
        <row r="1939">
          <cell r="A1939">
            <v>185</v>
          </cell>
          <cell r="B1939" t="str">
            <v>PONTOS DE AGUA/ESGOTO</v>
          </cell>
          <cell r="C1939">
            <v>0</v>
          </cell>
          <cell r="D1939">
            <v>0</v>
          </cell>
        </row>
        <row r="1940">
          <cell r="A1940">
            <v>73958</v>
          </cell>
          <cell r="B1940" t="str">
            <v>PONTO ESGOTO</v>
          </cell>
          <cell r="C1940">
            <v>0</v>
          </cell>
          <cell r="D1940">
            <v>0</v>
          </cell>
        </row>
        <row r="1941">
          <cell r="A1941" t="str">
            <v>73958/001</v>
          </cell>
          <cell r="B1941" t="str">
            <v>PONTO DE ESGOTO PVC 100MM - MEDIA 1,10M DE TUBO PVC ESGOTO PREDIAL DN100MM E 1 JOELHO PVC 90GRAUS ESGOTO PREDIAL DN 100MM - FORNECIMENTO EINSTALACAO</v>
          </cell>
          <cell r="C1941" t="str">
            <v>PT</v>
          </cell>
          <cell r="D1941">
            <v>68.3</v>
          </cell>
        </row>
        <row r="1942">
          <cell r="A1942">
            <v>73959</v>
          </cell>
          <cell r="B1942" t="str">
            <v>PONTO AGUA FRIA</v>
          </cell>
          <cell r="C1942">
            <v>0</v>
          </cell>
          <cell r="D1942">
            <v>0</v>
          </cell>
        </row>
        <row r="1943">
          <cell r="A1943" t="str">
            <v>73959/001</v>
          </cell>
          <cell r="B1943" t="str">
            <v>PONTO DE AGUA FRIA PVC 3/4" - MEDIA 5,00M DE TUBO DE PVC ROSCAVEL AGUA FRIA 3/4" E 2 JOELHOS DE PVC ROSCAVEL 90GRAUS AGUA FRIA 3/4" - FORNECIMENTO E INSTALACAO</v>
          </cell>
          <cell r="C1943" t="str">
            <v>PT</v>
          </cell>
          <cell r="D1943">
            <v>56.68</v>
          </cell>
        </row>
        <row r="1944">
          <cell r="A1944" t="str">
            <v>73959/002</v>
          </cell>
          <cell r="B1944" t="str">
            <v>PONTO DE AGUA FRIA PVC 1/2" - MEDIA 5,00M DE TUBO DE PVC ROSCAVEL AGUA FRIA 1/2" E 2 JOELHOS DE PVC ROSCAVEL 90GRAUS AGUA FRIA 1/2" - FORNECIMENTO E INSTALACAO</v>
          </cell>
          <cell r="C1944" t="str">
            <v>PT</v>
          </cell>
          <cell r="D1944">
            <v>51.19</v>
          </cell>
        </row>
        <row r="1945">
          <cell r="A1945">
            <v>74260</v>
          </cell>
          <cell r="B1945" t="str">
            <v>TUBO DE FERRO GALVANIZADO DN=1/2" COM LUVAS SIMPLES E UNIAO - FORNECIMENTO E INSTALACAO</v>
          </cell>
          <cell r="C1945" t="str">
            <v>M</v>
          </cell>
          <cell r="D1945">
            <v>50.99</v>
          </cell>
        </row>
        <row r="1946">
          <cell r="A1946">
            <v>271</v>
          </cell>
          <cell r="B1946" t="str">
            <v>REGISTROS/VALVULAS</v>
          </cell>
          <cell r="C1946">
            <v>0</v>
          </cell>
          <cell r="D1946">
            <v>0</v>
          </cell>
        </row>
        <row r="1947">
          <cell r="A1947">
            <v>40729</v>
          </cell>
          <cell r="B1947" t="str">
            <v>VALVULA DESCARGA 1.1/2" COM REGISTRO, ACABAMENTO EM METAL CROMADO - FORNECIMENTO E INSTALACAO</v>
          </cell>
          <cell r="C1947" t="str">
            <v>UN</v>
          </cell>
          <cell r="D1947">
            <v>142.06</v>
          </cell>
        </row>
        <row r="1948">
          <cell r="A1948">
            <v>72711</v>
          </cell>
          <cell r="B1948" t="str">
            <v>REGISTRO GAVETA 1/2" BRUTO LATAO - FORNECIMENTO E INSTALACAO</v>
          </cell>
          <cell r="C1948" t="str">
            <v>UN</v>
          </cell>
          <cell r="D1948">
            <v>23.9</v>
          </cell>
        </row>
        <row r="1949">
          <cell r="A1949">
            <v>73663</v>
          </cell>
          <cell r="B1949" t="str">
            <v>REGISTRO DE PRESSÃO COM CANOPLA Ø 25MM (1") - FORNECIMENTO E INSTALAÇÃO</v>
          </cell>
          <cell r="C1949" t="str">
            <v>UN</v>
          </cell>
          <cell r="D1949">
            <v>56.93</v>
          </cell>
        </row>
        <row r="1950">
          <cell r="A1950">
            <v>73664</v>
          </cell>
          <cell r="B1950" t="str">
            <v>REGISTRO DE PRESSÃO COM CANOPLA Ø 15MM (1/2") - FORNECIMENTO E INSTALAÇÃO</v>
          </cell>
          <cell r="C1950" t="str">
            <v>UN</v>
          </cell>
          <cell r="D1950">
            <v>44.23</v>
          </cell>
        </row>
        <row r="1951">
          <cell r="A1951">
            <v>73795</v>
          </cell>
          <cell r="B1951" t="str">
            <v>FORNECIMENTO E COLOCACAO DE VALVULAS DE RETENCAO</v>
          </cell>
          <cell r="C1951">
            <v>0</v>
          </cell>
          <cell r="D1951">
            <v>0</v>
          </cell>
        </row>
        <row r="1952">
          <cell r="A1952" t="str">
            <v>73795/001</v>
          </cell>
          <cell r="B1952" t="str">
            <v>VÁLVULA DE RETENÇÃO VERTICAL Ø 20MM (3/4") - FORNECIMENTO E INSTALAÇÃO</v>
          </cell>
          <cell r="C1952" t="str">
            <v>UN</v>
          </cell>
          <cell r="D1952">
            <v>36.01</v>
          </cell>
        </row>
        <row r="1953">
          <cell r="A1953" t="str">
            <v>73795/002</v>
          </cell>
          <cell r="B1953" t="str">
            <v>VÁLVULA DE RETENÇÃO VERTICAL Ø 25MM (1") - FORNECIMENTO E INSTALAÇÃO</v>
          </cell>
          <cell r="C1953" t="str">
            <v>UN</v>
          </cell>
          <cell r="D1953">
            <v>40.24</v>
          </cell>
        </row>
        <row r="1954">
          <cell r="A1954" t="str">
            <v>73795/003</v>
          </cell>
          <cell r="B1954" t="str">
            <v>VÁLVULA DE RETENÇÃO VERTICAL Ø 32MM (1.1/4") - FORNECIMENTO E INSTALAÇÃO</v>
          </cell>
          <cell r="C1954" t="str">
            <v>UN</v>
          </cell>
          <cell r="D1954">
            <v>49.31</v>
          </cell>
        </row>
        <row r="1955">
          <cell r="A1955" t="str">
            <v>73795/004</v>
          </cell>
          <cell r="B1955" t="str">
            <v>VÁLVULA DE RETENÇÃO VERTICAL Ø 40MM (1.1/2") - FORNECIMENTO E INSTALAÇÃO</v>
          </cell>
          <cell r="C1955" t="str">
            <v>UN</v>
          </cell>
          <cell r="D1955">
            <v>60.81</v>
          </cell>
        </row>
        <row r="1956">
          <cell r="A1956" t="str">
            <v>73795/005</v>
          </cell>
          <cell r="B1956" t="str">
            <v>VÁLVULA DE RETENÇÃO VERTICAL Ø 50MM (2") - FORNECIMENTO E INSTALAÇÃO</v>
          </cell>
          <cell r="C1956" t="str">
            <v>UN</v>
          </cell>
          <cell r="D1956">
            <v>76.599999999999994</v>
          </cell>
        </row>
        <row r="1957">
          <cell r="A1957" t="str">
            <v>73795/006</v>
          </cell>
          <cell r="B1957" t="str">
            <v>VÁLVULA DE RETENÇÃO VERTICAL Ø 80MM (3") - FORNECIMENTO E INSTALAÇÃO</v>
          </cell>
          <cell r="C1957" t="str">
            <v>UN</v>
          </cell>
          <cell r="D1957">
            <v>157</v>
          </cell>
        </row>
        <row r="1958">
          <cell r="A1958" t="str">
            <v>73795/007</v>
          </cell>
          <cell r="B1958" t="str">
            <v>VÁLVULA DE RETENÇÃO VERTICAL Ø 100MM (4") - FORNECIMENTO E INSTALAÇÃO</v>
          </cell>
          <cell r="C1958" t="str">
            <v>UN</v>
          </cell>
          <cell r="D1958">
            <v>294.64999999999998</v>
          </cell>
        </row>
        <row r="1959">
          <cell r="A1959" t="str">
            <v>73795/008</v>
          </cell>
          <cell r="B1959" t="str">
            <v>VÁLVULA DE RETENÇÃO HORIZONTAL Ø 20MM (3/4") - FORNECIMENTO E INSTALAÇÃO</v>
          </cell>
          <cell r="C1959" t="str">
            <v>UN</v>
          </cell>
          <cell r="D1959">
            <v>46.63</v>
          </cell>
        </row>
        <row r="1960">
          <cell r="A1960" t="str">
            <v>73795/009</v>
          </cell>
          <cell r="B1960" t="str">
            <v>VÁLVULA DE RETENÇÃO HORIZONTAL Ø 25MM (1") - FORNECIMENTO E INSTALAÇÃO</v>
          </cell>
          <cell r="C1960" t="str">
            <v>UN</v>
          </cell>
          <cell r="D1960">
            <v>59.82</v>
          </cell>
        </row>
        <row r="1961">
          <cell r="A1961" t="str">
            <v>73795/010</v>
          </cell>
          <cell r="B1961" t="str">
            <v>VÁLVULA DE RETENÇÃO HORIZONTAL Ø 32MM (1.1/4") - FORNECIMENTO E INSTALAÇÃO</v>
          </cell>
          <cell r="C1961" t="str">
            <v>UN</v>
          </cell>
          <cell r="D1961">
            <v>82.23</v>
          </cell>
        </row>
        <row r="1962">
          <cell r="A1962" t="str">
            <v>73795/011</v>
          </cell>
          <cell r="B1962" t="str">
            <v>VÁLVULA DE RETENÇÃO HORIZONTAL Ø 40MM (1.1/2") - FORNECIMENTO E INSTALAÇÃO</v>
          </cell>
          <cell r="C1962" t="str">
            <v>UN</v>
          </cell>
          <cell r="D1962">
            <v>95.77</v>
          </cell>
        </row>
        <row r="1963">
          <cell r="A1963" t="str">
            <v>73795/012</v>
          </cell>
          <cell r="B1963" t="str">
            <v>VÁLVULA DE RETENÇÃO HORIZONTAL Ø 50MM (2") - FORNECIMENTO E INSTALAÇÃO</v>
          </cell>
          <cell r="C1963" t="str">
            <v>UN</v>
          </cell>
          <cell r="D1963">
            <v>135.24</v>
          </cell>
        </row>
        <row r="1964">
          <cell r="A1964" t="str">
            <v>73795/013</v>
          </cell>
          <cell r="B1964" t="str">
            <v>VÁLVULA DE RETENÇÃO HORIZONTAL Ø 65MM (2.1/2") - FORNECIMENTO E INSTALAÇÃO</v>
          </cell>
          <cell r="C1964" t="str">
            <v>UN</v>
          </cell>
          <cell r="D1964">
            <v>179.81</v>
          </cell>
        </row>
        <row r="1965">
          <cell r="A1965" t="str">
            <v>73795/014</v>
          </cell>
          <cell r="B1965" t="str">
            <v>VÁLVULA DE RETENÇÃO HORIZONTAL Ø 80MM (3") - FORNECIMENTO E INSTALAÇÃO</v>
          </cell>
          <cell r="C1965" t="str">
            <v>UN</v>
          </cell>
          <cell r="D1965">
            <v>205.5</v>
          </cell>
        </row>
        <row r="1966">
          <cell r="A1966" t="str">
            <v>73795/015</v>
          </cell>
          <cell r="B1966" t="str">
            <v>VÁLVULA DE RETENÇÃO HORIZONTAL Ø 100MM (4") - FORNECIMENTO E INSTALAÇÃO</v>
          </cell>
          <cell r="C1966" t="str">
            <v>UN</v>
          </cell>
          <cell r="D1966">
            <v>389.97</v>
          </cell>
        </row>
        <row r="1967">
          <cell r="A1967">
            <v>73796</v>
          </cell>
          <cell r="B1967" t="str">
            <v>FORNECIMENTO E COLOCACAO DE VALVULAS DE PE</v>
          </cell>
          <cell r="C1967">
            <v>0</v>
          </cell>
          <cell r="D1967">
            <v>0</v>
          </cell>
        </row>
        <row r="1968">
          <cell r="A1968" t="str">
            <v>73796/001</v>
          </cell>
          <cell r="B1968" t="str">
            <v>VÁLVULA DE PÉ COM CRIVO Ø 20MM (3/4") - FORNECIMENTO E INSTALAÇÃO</v>
          </cell>
          <cell r="C1968" t="str">
            <v>UN</v>
          </cell>
          <cell r="D1968">
            <v>40.479999999999997</v>
          </cell>
        </row>
        <row r="1969">
          <cell r="A1969" t="str">
            <v>73796/002</v>
          </cell>
          <cell r="B1969" t="str">
            <v>VÁLVULA DE PÉ COM CRIVO Ø 25MM (1") - FORNECIMENTO E INSTALAÇÃO</v>
          </cell>
          <cell r="C1969" t="str">
            <v>UN</v>
          </cell>
          <cell r="D1969">
            <v>44.99</v>
          </cell>
        </row>
        <row r="1970">
          <cell r="A1970" t="str">
            <v>73796/003</v>
          </cell>
          <cell r="B1970" t="str">
            <v>VÁLVULA DE PÉ COM CRIVO Ø 40MM (1.1/2") - FORNECIMENTO E INSTALAÇÃO</v>
          </cell>
          <cell r="C1970" t="str">
            <v>UN</v>
          </cell>
          <cell r="D1970">
            <v>71.53</v>
          </cell>
        </row>
        <row r="1971">
          <cell r="A1971" t="str">
            <v>73796/004</v>
          </cell>
          <cell r="B1971" t="str">
            <v>VÁLVULA DE PÉ COM CRIVO Ø 50MM (2") - FORNECIMENTO E INSTALAÇÃO</v>
          </cell>
          <cell r="C1971" t="str">
            <v>UN</v>
          </cell>
          <cell r="D1971">
            <v>94.68</v>
          </cell>
        </row>
        <row r="1972">
          <cell r="A1972" t="str">
            <v>73796/005</v>
          </cell>
          <cell r="B1972" t="str">
            <v>VÁLVULA DE PÉ COM CRIVO Ø 65MM (2.1/2") - FORNECIMENTO E INSTALAÇÃO</v>
          </cell>
          <cell r="C1972" t="str">
            <v>UN</v>
          </cell>
          <cell r="D1972">
            <v>165.36</v>
          </cell>
        </row>
        <row r="1973">
          <cell r="A1973" t="str">
            <v>73796/006</v>
          </cell>
          <cell r="B1973" t="str">
            <v>VÁLVULA DE PÉ COM CRIVO Ø 80MM (3") - FORNECIMENTO E INSTALAÇÃO</v>
          </cell>
          <cell r="C1973" t="str">
            <v>UN</v>
          </cell>
          <cell r="D1973">
            <v>210.09</v>
          </cell>
        </row>
        <row r="1974">
          <cell r="A1974" t="str">
            <v>73796/007</v>
          </cell>
          <cell r="B1974" t="str">
            <v>VÁLVULA DE PÉ COM CRIVO Ø 100MM (4") - FORNECIMENTO E INSTALAÇÃO</v>
          </cell>
          <cell r="C1974" t="str">
            <v>UN</v>
          </cell>
          <cell r="D1974">
            <v>343.69</v>
          </cell>
        </row>
        <row r="1975">
          <cell r="A1975">
            <v>73797</v>
          </cell>
          <cell r="B1975" t="str">
            <v>REGISTROS DE GAVETA - FORNECIMENTO E COLOCACAO</v>
          </cell>
          <cell r="C1975">
            <v>0</v>
          </cell>
          <cell r="D1975">
            <v>0</v>
          </cell>
        </row>
        <row r="1976">
          <cell r="A1976" t="str">
            <v>73797/001</v>
          </cell>
          <cell r="B1976" t="str">
            <v>REGISTRO DE GAVETA COM CANOPLA Ø 32MM (1.1/4") - FORNECIMENTO E INSTALAÇÃO</v>
          </cell>
          <cell r="C1976" t="str">
            <v>UN</v>
          </cell>
          <cell r="D1976">
            <v>76.25</v>
          </cell>
        </row>
        <row r="1977">
          <cell r="A1977">
            <v>73870</v>
          </cell>
          <cell r="B1977" t="str">
            <v>FORNECIMENTO E COLOCACAO DE REGISTROS DE ESFERA</v>
          </cell>
          <cell r="C1977">
            <v>0</v>
          </cell>
          <cell r="D1977">
            <v>0</v>
          </cell>
        </row>
        <row r="1978">
          <cell r="A1978" t="str">
            <v>73870/001</v>
          </cell>
          <cell r="B1978" t="str">
            <v>VÁLVULA DE ESFERA EM BRONZE Ø 1/2" - FORNECIMENTO E INSTALAÇÃO</v>
          </cell>
          <cell r="C1978" t="str">
            <v>UN</v>
          </cell>
          <cell r="D1978">
            <v>28.72</v>
          </cell>
        </row>
        <row r="1979">
          <cell r="A1979" t="str">
            <v>73870/002</v>
          </cell>
          <cell r="B1979" t="str">
            <v>VÁLVULA DE ESFERA EM BRONZE Ø 3/4" - FORNECIMENTO E INSTALAÇÃO</v>
          </cell>
          <cell r="C1979" t="str">
            <v>UN</v>
          </cell>
          <cell r="D1979">
            <v>32.18</v>
          </cell>
        </row>
        <row r="1980">
          <cell r="A1980" t="str">
            <v>73870/003</v>
          </cell>
          <cell r="B1980" t="str">
            <v>VÁLVULA DE ESFERA EM BRONZE Ø 1.1/4" - FORNECIMENTO E INSTALAÇÃO</v>
          </cell>
          <cell r="C1980" t="str">
            <v>UN</v>
          </cell>
          <cell r="D1980">
            <v>40.89</v>
          </cell>
        </row>
        <row r="1981">
          <cell r="A1981" t="str">
            <v>73870/004</v>
          </cell>
          <cell r="B1981" t="str">
            <v>REGISTRO DE ESFERA EM BRONZE D= 1.1/4" FORNEC E COLOCACAO</v>
          </cell>
          <cell r="C1981" t="str">
            <v>UN</v>
          </cell>
          <cell r="D1981">
            <v>56.26</v>
          </cell>
        </row>
        <row r="1982">
          <cell r="A1982" t="str">
            <v>73870/005</v>
          </cell>
          <cell r="B1982" t="str">
            <v>VÁLVULA DE ESFERA EM BRONZE Ø 1.1/2" - FORNECIMENTO E INSTALAÇÃO</v>
          </cell>
          <cell r="C1982" t="str">
            <v>UN</v>
          </cell>
          <cell r="D1982">
            <v>67.36</v>
          </cell>
        </row>
        <row r="1983">
          <cell r="A1983" t="str">
            <v>73870/006</v>
          </cell>
          <cell r="B1983" t="str">
            <v>VÁLVULA DE ESFERA EM BRONZE Ø 2" - FORNECIMENTO E INSTALAÇÃO</v>
          </cell>
          <cell r="C1983" t="str">
            <v>UN</v>
          </cell>
          <cell r="D1983">
            <v>98.58</v>
          </cell>
        </row>
        <row r="1984">
          <cell r="A1984">
            <v>73975</v>
          </cell>
          <cell r="B1984" t="str">
            <v>FORN./ASSENT REGISTRO PRESSAO CROMADO 3/4"</v>
          </cell>
          <cell r="C1984">
            <v>0</v>
          </cell>
          <cell r="D1984">
            <v>0</v>
          </cell>
        </row>
        <row r="1985">
          <cell r="A1985" t="str">
            <v>73975/001</v>
          </cell>
          <cell r="B1985" t="str">
            <v>REGISTRO PRESSAO 3/4" COM CANOPLA ACABAMENTO CROMADO SIMPLES - FORNECIMENTO E INSTALACAO</v>
          </cell>
          <cell r="C1985" t="str">
            <v>UN</v>
          </cell>
          <cell r="D1985">
            <v>47.34</v>
          </cell>
        </row>
        <row r="1986">
          <cell r="A1986">
            <v>74091</v>
          </cell>
          <cell r="B1986" t="str">
            <v>VALVULA DE RETENCAO VERTICAL DE 2 1/2" ASSENTE C/FIO BAHIA E PASTA</v>
          </cell>
          <cell r="C1986">
            <v>0</v>
          </cell>
          <cell r="D1986">
            <v>0</v>
          </cell>
        </row>
        <row r="1987">
          <cell r="A1987" t="str">
            <v>74091/001</v>
          </cell>
          <cell r="B1987" t="str">
            <v>VALVULA RETENCAO VERTICAL BRONZE (PN-16) 2.1/2" 200PSI - EXTREMIDADESCOM ROSCA - FORNECIMENTO E INSTALACAO</v>
          </cell>
          <cell r="C1987" t="str">
            <v>UN</v>
          </cell>
          <cell r="D1987">
            <v>134.58000000000001</v>
          </cell>
        </row>
        <row r="1988">
          <cell r="A1988">
            <v>74093</v>
          </cell>
          <cell r="B1988" t="str">
            <v>VALVULA DE RETENCAO DE PE COM CRIVO 1 1/4"</v>
          </cell>
          <cell r="C1988">
            <v>0</v>
          </cell>
          <cell r="D1988">
            <v>0</v>
          </cell>
        </row>
        <row r="1989">
          <cell r="A1989" t="str">
            <v>74093/001</v>
          </cell>
          <cell r="B1989" t="str">
            <v>VALVULA PE COM CRIVO BRONZE 1.1/4" - FORNECIMENTO E INSTALACAO</v>
          </cell>
          <cell r="C1989" t="str">
            <v>UN</v>
          </cell>
          <cell r="D1989">
            <v>62.79</v>
          </cell>
        </row>
        <row r="1990">
          <cell r="A1990">
            <v>74169</v>
          </cell>
          <cell r="B1990" t="str">
            <v>FORN/ASSENT VALVULA GLOBO 2 1/2 POL</v>
          </cell>
          <cell r="C1990">
            <v>0</v>
          </cell>
          <cell r="D1990">
            <v>0</v>
          </cell>
        </row>
        <row r="1991">
          <cell r="A1991" t="str">
            <v>74169/001</v>
          </cell>
          <cell r="B1991" t="str">
            <v>REGISTRO/VALVULA GLOBO ANGULAR 45 GRAUS EM LATAO PARA HIDRANTES DE INCÊNDIO PREDIAL DN 2.1/2" - FORNECIMENTO E INSTALACAO</v>
          </cell>
          <cell r="C1991" t="str">
            <v>UN</v>
          </cell>
          <cell r="D1991">
            <v>204.06</v>
          </cell>
        </row>
        <row r="1992">
          <cell r="A1992">
            <v>74174</v>
          </cell>
          <cell r="B1992" t="str">
            <v>FORN/ASSENT REGISTRO GAVETA CANOPLA CROMADA 1 1/2</v>
          </cell>
          <cell r="C1992">
            <v>0</v>
          </cell>
          <cell r="D1992">
            <v>0</v>
          </cell>
        </row>
        <row r="1993">
          <cell r="A1993" t="str">
            <v>74174/001</v>
          </cell>
          <cell r="B1993" t="str">
            <v>REGISTRO GAVETA 1.1/2" COM CANOPLA ACABAMENTO CROMADO SIMPLES - FORNECIMENTO E INSTALACAO</v>
          </cell>
          <cell r="C1993" t="str">
            <v>UN</v>
          </cell>
          <cell r="D1993">
            <v>87.67</v>
          </cell>
        </row>
        <row r="1994">
          <cell r="A1994">
            <v>74175</v>
          </cell>
          <cell r="B1994" t="str">
            <v>FORN/ASSENT REGISTRO GAVETA CANOPLA CROMADA 1 POL</v>
          </cell>
          <cell r="C1994">
            <v>0</v>
          </cell>
          <cell r="D1994">
            <v>0</v>
          </cell>
        </row>
        <row r="1995">
          <cell r="A1995" t="str">
            <v>74175/001</v>
          </cell>
          <cell r="B1995" t="str">
            <v>REGISTRO GAVETA 1" COM CANOPLA ACABAMENTO CROMADO SIMPLES - FORNECIMENTO E INSTALACAO</v>
          </cell>
          <cell r="C1995" t="str">
            <v>UN</v>
          </cell>
          <cell r="D1995">
            <v>54.17</v>
          </cell>
        </row>
        <row r="1996">
          <cell r="A1996">
            <v>74176</v>
          </cell>
          <cell r="B1996" t="str">
            <v>FORN/ASSENT REGISTRO GAVETA CANOPLA CROMADA 3/4"</v>
          </cell>
          <cell r="C1996">
            <v>0</v>
          </cell>
          <cell r="D1996">
            <v>0</v>
          </cell>
        </row>
        <row r="1997">
          <cell r="A1997" t="str">
            <v>74176/001</v>
          </cell>
          <cell r="B1997" t="str">
            <v>REGISTRO GAVETA 3/4" COM CANOPLA ACABAMENTO CROMADO SIMPLES - FORNECIMENTO E INSTALACAO</v>
          </cell>
          <cell r="C1997" t="str">
            <v>UN</v>
          </cell>
          <cell r="D1997">
            <v>46.97</v>
          </cell>
        </row>
        <row r="1998">
          <cell r="A1998">
            <v>74177</v>
          </cell>
          <cell r="B1998" t="str">
            <v>FORN/ASSENT REGISTRO GAVETA CANOPLA CROMADA 1/2"</v>
          </cell>
          <cell r="C1998">
            <v>0</v>
          </cell>
          <cell r="D1998">
            <v>0</v>
          </cell>
        </row>
        <row r="1999">
          <cell r="A1999" t="str">
            <v>74177/001</v>
          </cell>
          <cell r="B1999" t="str">
            <v>REGISTRO GAVETA 1/2" COM CANOPLA ACABAMENTO CROMADO SIMPLES - FORNECIMENTO E INSTALACAO</v>
          </cell>
          <cell r="C1999" t="str">
            <v>UN</v>
          </cell>
          <cell r="D1999">
            <v>46.26</v>
          </cell>
        </row>
        <row r="2000">
          <cell r="A2000">
            <v>74178</v>
          </cell>
          <cell r="B2000" t="str">
            <v>FORN/ASSENT REGISTRO GAVERTA BRUTO 4 POL</v>
          </cell>
          <cell r="C2000">
            <v>0</v>
          </cell>
          <cell r="D2000">
            <v>0</v>
          </cell>
        </row>
        <row r="2001">
          <cell r="A2001" t="str">
            <v>74178/001</v>
          </cell>
          <cell r="B2001" t="str">
            <v>REGISTRO GAVETA 4" BRUTO LATAO - FORNECIMENTO E INSTALACAO</v>
          </cell>
          <cell r="C2001" t="str">
            <v>UN</v>
          </cell>
          <cell r="D2001">
            <v>395.6</v>
          </cell>
        </row>
        <row r="2002">
          <cell r="A2002">
            <v>74179</v>
          </cell>
          <cell r="B2002" t="str">
            <v>FORN/ASSENT REGISTRO GAVETA BRUTO 3 POL</v>
          </cell>
          <cell r="C2002">
            <v>0</v>
          </cell>
          <cell r="D2002">
            <v>0</v>
          </cell>
        </row>
        <row r="2003">
          <cell r="A2003" t="str">
            <v>74179/001</v>
          </cell>
          <cell r="B2003" t="str">
            <v>REGISTRO GAVETA 3" BRUTO LATAO - FORNECIMENTO E INSTALACAO</v>
          </cell>
          <cell r="C2003" t="str">
            <v>UN</v>
          </cell>
          <cell r="D2003">
            <v>237.03</v>
          </cell>
        </row>
        <row r="2004">
          <cell r="A2004">
            <v>74180</v>
          </cell>
          <cell r="B2004" t="str">
            <v>FORN/ASSENT REGISTRO GAVETA BRUTO 2 1/2 POL</v>
          </cell>
          <cell r="C2004">
            <v>0</v>
          </cell>
          <cell r="D2004">
            <v>0</v>
          </cell>
        </row>
        <row r="2005">
          <cell r="A2005" t="str">
            <v>74180/001</v>
          </cell>
          <cell r="B2005" t="str">
            <v>REGISTRO GAVETA 2.1/2" BRUTO LATAO - FORNECIMENTO E INSTALACAO</v>
          </cell>
          <cell r="C2005" t="str">
            <v>UN</v>
          </cell>
          <cell r="D2005">
            <v>162.84</v>
          </cell>
        </row>
        <row r="2006">
          <cell r="A2006">
            <v>74181</v>
          </cell>
          <cell r="B2006" t="str">
            <v>FORN/ASSENT REGISTRO GAVETA BRUTO 2 POL</v>
          </cell>
          <cell r="C2006">
            <v>0</v>
          </cell>
          <cell r="D2006">
            <v>0</v>
          </cell>
        </row>
        <row r="2007">
          <cell r="A2007" t="str">
            <v>74181/001</v>
          </cell>
          <cell r="B2007" t="str">
            <v>REGISTRO GAVETA 2" BRUTO LATAO - FORNECIMENTO E INSTALACAO</v>
          </cell>
          <cell r="C2007" t="str">
            <v>UN</v>
          </cell>
          <cell r="D2007">
            <v>71.599999999999994</v>
          </cell>
        </row>
        <row r="2008">
          <cell r="A2008">
            <v>74182</v>
          </cell>
          <cell r="B2008" t="str">
            <v>FORN/ASSENT REGISTRO GAVETA BRUTO 1 1/2 POL</v>
          </cell>
          <cell r="C2008">
            <v>0</v>
          </cell>
          <cell r="D2008">
            <v>0</v>
          </cell>
        </row>
        <row r="2009">
          <cell r="A2009" t="str">
            <v>74182/001</v>
          </cell>
          <cell r="B2009" t="str">
            <v>REGISTRO GAVETA 1.1/2" BRUTO LATAO - FORNECIMENTO E INSTALACAO</v>
          </cell>
          <cell r="C2009" t="str">
            <v>UN</v>
          </cell>
          <cell r="D2009">
            <v>52.61</v>
          </cell>
        </row>
        <row r="2010">
          <cell r="A2010">
            <v>74183</v>
          </cell>
          <cell r="B2010" t="str">
            <v>FORN/ASSENT REGISTRO GAVETA BRUTO 1 1/4 POL</v>
          </cell>
          <cell r="C2010">
            <v>0</v>
          </cell>
          <cell r="D2010">
            <v>0</v>
          </cell>
        </row>
        <row r="2011">
          <cell r="A2011" t="str">
            <v>74183/001</v>
          </cell>
          <cell r="B2011" t="str">
            <v>REGISTRO GAVETA 1.1/4" BRUTO LATAO - FORNECIMENTO E INSTALACAO</v>
          </cell>
          <cell r="C2011" t="str">
            <v>UN</v>
          </cell>
          <cell r="D2011">
            <v>44.75</v>
          </cell>
        </row>
        <row r="2012">
          <cell r="A2012">
            <v>74184</v>
          </cell>
          <cell r="B2012" t="str">
            <v>FORN/ASSENT REGISTRO GAVETA BRUTO 1 POL</v>
          </cell>
          <cell r="C2012">
            <v>0</v>
          </cell>
          <cell r="D2012">
            <v>0</v>
          </cell>
        </row>
        <row r="2013">
          <cell r="A2013" t="str">
            <v>74184/001</v>
          </cell>
          <cell r="B2013" t="str">
            <v>REGISTRO GAVETA 1" BRUTO LATAO - FORNECIMENTO E INSTALACAO</v>
          </cell>
          <cell r="C2013" t="str">
            <v>UN</v>
          </cell>
          <cell r="D2013">
            <v>31.46</v>
          </cell>
        </row>
        <row r="2014">
          <cell r="A2014">
            <v>74185</v>
          </cell>
          <cell r="B2014" t="str">
            <v>FORN/ASSENT REGISTRO GAVETA BRUTO 3/4 POL</v>
          </cell>
          <cell r="C2014">
            <v>0</v>
          </cell>
          <cell r="D2014">
            <v>0</v>
          </cell>
        </row>
        <row r="2015">
          <cell r="A2015" t="str">
            <v>74185/001</v>
          </cell>
          <cell r="B2015" t="str">
            <v>REGISTRO GAVETA 3/4" BRUTO LATAO - FORNECIMENTO E INSTALACAO</v>
          </cell>
          <cell r="C2015" t="str">
            <v>UN</v>
          </cell>
          <cell r="D2015">
            <v>24.96</v>
          </cell>
        </row>
        <row r="2016">
          <cell r="A2016">
            <v>273</v>
          </cell>
          <cell r="B2016" t="str">
            <v>COLUNAS/BARRILETES E RAMAIS</v>
          </cell>
          <cell r="C2016">
            <v>0</v>
          </cell>
          <cell r="D2016">
            <v>0</v>
          </cell>
        </row>
        <row r="2017">
          <cell r="A2017">
            <v>74026</v>
          </cell>
          <cell r="B2017" t="str">
            <v>COLUNA DE VENTILAÇÃO</v>
          </cell>
          <cell r="C2017">
            <v>0</v>
          </cell>
          <cell r="D2017">
            <v>0</v>
          </cell>
        </row>
        <row r="2018">
          <cell r="A2018" t="str">
            <v>74026/001</v>
          </cell>
          <cell r="B2018" t="str">
            <v>TUBO PVC PARA ESGOTO PREDIAL DN 100MM - FORNECIMENTO E INSTALACAO</v>
          </cell>
          <cell r="C2018" t="str">
            <v>M</v>
          </cell>
          <cell r="D2018">
            <v>13.46</v>
          </cell>
        </row>
        <row r="2019">
          <cell r="A2019">
            <v>297</v>
          </cell>
          <cell r="B2019" t="str">
            <v>SERVICOS DIVERSOS</v>
          </cell>
          <cell r="C2019">
            <v>0</v>
          </cell>
          <cell r="D2019">
            <v>0</v>
          </cell>
        </row>
        <row r="2020">
          <cell r="A2020">
            <v>40730</v>
          </cell>
          <cell r="B2020" t="str">
            <v>ABRIGO PARA HIDRANTE DE PAREDE COMPLETO - EXECUCAO</v>
          </cell>
          <cell r="C2020" t="str">
            <v>UN</v>
          </cell>
          <cell r="D2020">
            <v>939.13</v>
          </cell>
        </row>
        <row r="2021">
          <cell r="A2021">
            <v>72135</v>
          </cell>
          <cell r="B2021" t="str">
            <v>ABERTURA/FECHAMENTO RASGO ALVENARIA PARA TUBOS, FECHAMENTO COM ARGAMASSA TRACO 1:4 (CIMENTO E AREIA)</v>
          </cell>
          <cell r="C2021" t="str">
            <v>M</v>
          </cell>
          <cell r="D2021">
            <v>2.33</v>
          </cell>
        </row>
        <row r="2022">
          <cell r="A2022">
            <v>72285</v>
          </cell>
          <cell r="B2022" t="str">
            <v>CAIXA DE AREIA 40X40X40CM EM ALVENARIA - EXECUÇÃO</v>
          </cell>
          <cell r="C2022" t="str">
            <v>UN</v>
          </cell>
          <cell r="D2022">
            <v>50.93</v>
          </cell>
        </row>
        <row r="2023">
          <cell r="A2023">
            <v>72286</v>
          </cell>
          <cell r="B2023" t="str">
            <v>CAIXA DE AREIA 60X60X60CM EM ALVENARIA - EXECUÇÃO</v>
          </cell>
          <cell r="C2023" t="str">
            <v>UN</v>
          </cell>
          <cell r="D2023">
            <v>93.04</v>
          </cell>
        </row>
        <row r="2024">
          <cell r="A2024">
            <v>72289</v>
          </cell>
          <cell r="B2024" t="str">
            <v>CAIXA DE INSPEÇÃO 80X80X80CM EM ALVENARIA - EXECUÇÃO</v>
          </cell>
          <cell r="C2024" t="str">
            <v>UN</v>
          </cell>
          <cell r="D2024">
            <v>211.78</v>
          </cell>
        </row>
        <row r="2025">
          <cell r="A2025">
            <v>72290</v>
          </cell>
          <cell r="B2025" t="str">
            <v>CAIXA DE INSPEÇÃO 90X90X80CM EM ALVENARIA - EXECUÇÃO</v>
          </cell>
          <cell r="C2025" t="str">
            <v>UN</v>
          </cell>
          <cell r="D2025">
            <v>241.35</v>
          </cell>
        </row>
        <row r="2026">
          <cell r="A2026">
            <v>73828</v>
          </cell>
          <cell r="B2026" t="str">
            <v>PH-A.43 - CAIXA DE PROTECAO PARA HIDROMETRO</v>
          </cell>
          <cell r="C2026">
            <v>0</v>
          </cell>
          <cell r="D2026">
            <v>0</v>
          </cell>
        </row>
        <row r="2027">
          <cell r="A2027" t="str">
            <v>73828/001</v>
          </cell>
          <cell r="B2027" t="str">
            <v>ABRIGO PARA CAVALETE/HIDRÔMETRO PRÉ-MOLDADO DE CONCRETO - FORNECIMENTOE INSTALAÇÃO</v>
          </cell>
          <cell r="C2027" t="str">
            <v>UN</v>
          </cell>
          <cell r="D2027">
            <v>70.27</v>
          </cell>
        </row>
        <row r="2028">
          <cell r="A2028">
            <v>74092</v>
          </cell>
          <cell r="B2028" t="str">
            <v>BOIA DE MERCURIO</v>
          </cell>
          <cell r="C2028">
            <v>0</v>
          </cell>
          <cell r="D2028">
            <v>0</v>
          </cell>
        </row>
        <row r="2029">
          <cell r="A2029" t="str">
            <v>74092/001</v>
          </cell>
          <cell r="B2029" t="str">
            <v>AUTOMATICO DE BOIA SUPERIOR 10A/250V - FORNECIMENTO E INSTALACAO</v>
          </cell>
          <cell r="C2029" t="str">
            <v>UN</v>
          </cell>
          <cell r="D2029">
            <v>52.35</v>
          </cell>
        </row>
        <row r="2030">
          <cell r="A2030">
            <v>74102</v>
          </cell>
          <cell r="B2030" t="str">
            <v>CAIXA DE PROTECAO PARA HIDROMETRO</v>
          </cell>
          <cell r="C2030">
            <v>0</v>
          </cell>
          <cell r="D2030">
            <v>0</v>
          </cell>
        </row>
        <row r="2031">
          <cell r="A2031" t="str">
            <v>74102/001</v>
          </cell>
          <cell r="B2031" t="str">
            <v>CAIXA PARA HIDROMETRO CONCRETO PRE-MOLDADO - FORNECIMENTO E INSTALACAO</v>
          </cell>
          <cell r="C2031" t="str">
            <v>UN</v>
          </cell>
          <cell r="D2031">
            <v>70.27</v>
          </cell>
        </row>
        <row r="2032">
          <cell r="A2032" t="str">
            <v>INPR</v>
          </cell>
          <cell r="B2032" t="str">
            <v>INSTALACOES DE PRODUCAO</v>
          </cell>
          <cell r="C2032">
            <v>0</v>
          </cell>
          <cell r="D2032">
            <v>0</v>
          </cell>
        </row>
        <row r="2033">
          <cell r="A2033">
            <v>232</v>
          </cell>
          <cell r="B2033" t="str">
            <v>INSTALACAO DE BOMBAS EM GERAL</v>
          </cell>
          <cell r="C2033">
            <v>0</v>
          </cell>
          <cell r="D2033">
            <v>0</v>
          </cell>
        </row>
        <row r="2034">
          <cell r="A2034">
            <v>73826</v>
          </cell>
          <cell r="B2034" t="str">
            <v>INSTALACAO DE COMPRESSOR DE AR OU SOPRADOR</v>
          </cell>
          <cell r="C2034">
            <v>0</v>
          </cell>
          <cell r="D2034">
            <v>0</v>
          </cell>
        </row>
        <row r="2035">
          <cell r="A2035" t="str">
            <v>73826/001</v>
          </cell>
          <cell r="B2035" t="str">
            <v>INSTALACAO DE COMPRESSOR DE AR, POTENCIA &lt;= 5 CV</v>
          </cell>
          <cell r="C2035" t="str">
            <v>UN</v>
          </cell>
          <cell r="D2035">
            <v>250.04</v>
          </cell>
        </row>
        <row r="2036">
          <cell r="A2036" t="str">
            <v>73826/002</v>
          </cell>
          <cell r="B2036" t="str">
            <v>INSTALACAO DE COMPRESSOR DE AR, POTENCIA &gt; 5 E &lt;= 10 CV</v>
          </cell>
          <cell r="C2036" t="str">
            <v>UN</v>
          </cell>
          <cell r="D2036">
            <v>325.06</v>
          </cell>
        </row>
        <row r="2037">
          <cell r="A2037">
            <v>73834</v>
          </cell>
          <cell r="B2037" t="str">
            <v>INSTALACAO DE CONJUNTO MOTO BOMBA SUBMERSIVEL</v>
          </cell>
          <cell r="C2037">
            <v>0</v>
          </cell>
          <cell r="D2037">
            <v>0</v>
          </cell>
        </row>
        <row r="2038">
          <cell r="A2038" t="str">
            <v>73834/001</v>
          </cell>
          <cell r="B2038" t="str">
            <v>INSTALACAO DE CONJ.MOTO BOMBA SUBMERSIVEL ATE 10 CV</v>
          </cell>
          <cell r="C2038" t="str">
            <v>UN</v>
          </cell>
          <cell r="D2038">
            <v>88.43</v>
          </cell>
        </row>
        <row r="2039">
          <cell r="A2039" t="str">
            <v>73834/002</v>
          </cell>
          <cell r="B2039" t="str">
            <v>INSTALACAO DE CONJ.MOTO BOMBA SUBMERSIVEL DE 11 A 25 CV</v>
          </cell>
          <cell r="C2039" t="str">
            <v>UN</v>
          </cell>
          <cell r="D2039">
            <v>141.49</v>
          </cell>
        </row>
        <row r="2040">
          <cell r="A2040" t="str">
            <v>73834/003</v>
          </cell>
          <cell r="B2040" t="str">
            <v>INSTALACAO DE CONJ.MOTO BOMBA SUBMERSIVEL DE 26 A 50 CV</v>
          </cell>
          <cell r="C2040" t="str">
            <v>UN</v>
          </cell>
          <cell r="D2040">
            <v>282.98</v>
          </cell>
        </row>
        <row r="2041">
          <cell r="A2041" t="str">
            <v>73834/004</v>
          </cell>
          <cell r="B2041" t="str">
            <v>INSTALACAO DE CONJ.MOTO BOMBA SUBMERSIVEL DE 51 A 100 CV</v>
          </cell>
          <cell r="C2041" t="str">
            <v>UN</v>
          </cell>
          <cell r="D2041">
            <v>424.46</v>
          </cell>
        </row>
        <row r="2042">
          <cell r="A2042">
            <v>73835</v>
          </cell>
          <cell r="B2042" t="str">
            <v>INSTALACAO DE CONJUNTO MOTO BOMBA VERTICAL</v>
          </cell>
          <cell r="C2042">
            <v>0</v>
          </cell>
          <cell r="D2042">
            <v>0</v>
          </cell>
        </row>
        <row r="2043">
          <cell r="A2043" t="str">
            <v>73835/001</v>
          </cell>
          <cell r="B2043" t="str">
            <v>INSTALACAO DE CONJ.MOTO BOMBA VERTICAL POT &lt;= 100 CV</v>
          </cell>
          <cell r="C2043" t="str">
            <v>UN</v>
          </cell>
          <cell r="D2043">
            <v>591.83000000000004</v>
          </cell>
        </row>
        <row r="2044">
          <cell r="A2044" t="str">
            <v>73835/002</v>
          </cell>
          <cell r="B2044" t="str">
            <v>INSTALACAO DE CONJ.MOTO BOMBA VERTICAL 100 &lt; POT &lt;= 200 CV</v>
          </cell>
          <cell r="C2044" t="str">
            <v>UN</v>
          </cell>
          <cell r="D2044">
            <v>804.89</v>
          </cell>
        </row>
        <row r="2045">
          <cell r="A2045" t="str">
            <v>73835/003</v>
          </cell>
          <cell r="B2045" t="str">
            <v>INSTALACAO DE CONJ.MOTO BOMBA VERTICAL 200 &lt; POT &lt;= 300 CV</v>
          </cell>
          <cell r="C2045" t="str">
            <v>UN</v>
          </cell>
          <cell r="D2045">
            <v>899.58</v>
          </cell>
        </row>
        <row r="2046">
          <cell r="A2046">
            <v>73836</v>
          </cell>
          <cell r="B2046" t="str">
            <v>INSTALACAO DE CONJUNTO MOTO BOMBA HORIZONTAL</v>
          </cell>
          <cell r="C2046">
            <v>0</v>
          </cell>
          <cell r="D2046">
            <v>0</v>
          </cell>
        </row>
        <row r="2047">
          <cell r="A2047" t="str">
            <v>73836/001</v>
          </cell>
          <cell r="B2047" t="str">
            <v>INSTALACAO DE CONJ.MOTO BOMBA HORIZONTAL ATE 10 CV</v>
          </cell>
          <cell r="C2047" t="str">
            <v>UN</v>
          </cell>
          <cell r="D2047">
            <v>236.73</v>
          </cell>
        </row>
        <row r="2048">
          <cell r="A2048" t="str">
            <v>73836/002</v>
          </cell>
          <cell r="B2048" t="str">
            <v>INSTALACAO DE CONJ.MOTO BOMBA HORIZONTAL DE 12,5 A 25 CV</v>
          </cell>
          <cell r="C2048" t="str">
            <v>UN</v>
          </cell>
          <cell r="D2048">
            <v>307.75</v>
          </cell>
        </row>
        <row r="2049">
          <cell r="A2049" t="str">
            <v>73836/003</v>
          </cell>
          <cell r="B2049" t="str">
            <v>INSTALACAO DE CONJ.MOTO BOMBA HORIZONTAL DE 30 A 75 CV</v>
          </cell>
          <cell r="C2049" t="str">
            <v>UN</v>
          </cell>
          <cell r="D2049">
            <v>473.47</v>
          </cell>
        </row>
        <row r="2050">
          <cell r="A2050" t="str">
            <v>73836/004</v>
          </cell>
          <cell r="B2050" t="str">
            <v>INSTALACAO DE CONJ.MOTO BOMBA HORIZONTAL DE 100 A 150 CV</v>
          </cell>
          <cell r="C2050" t="str">
            <v>UN</v>
          </cell>
          <cell r="D2050">
            <v>757.55</v>
          </cell>
        </row>
        <row r="2051">
          <cell r="A2051">
            <v>73837</v>
          </cell>
          <cell r="B2051" t="str">
            <v>INSTALACAO DE CONJUNTO MOTO BOMBA SUBMERSO/POSICIONAMENTO</v>
          </cell>
          <cell r="C2051">
            <v>0</v>
          </cell>
          <cell r="D2051">
            <v>0</v>
          </cell>
        </row>
        <row r="2052">
          <cell r="A2052" t="str">
            <v>73837/001</v>
          </cell>
          <cell r="B2052" t="str">
            <v>INSTALACAO DE CONJ.MOTO BOMBA SUBMERSO ATE 5 CV</v>
          </cell>
          <cell r="C2052" t="str">
            <v>UN</v>
          </cell>
          <cell r="D2052">
            <v>88.43</v>
          </cell>
        </row>
        <row r="2053">
          <cell r="A2053" t="str">
            <v>73837/002</v>
          </cell>
          <cell r="B2053" t="str">
            <v>INSTALACAO DE CONJ.MOTO BOMBA SUBMERSO DE 6 A 25 CV</v>
          </cell>
          <cell r="C2053" t="str">
            <v>UN</v>
          </cell>
          <cell r="D2053">
            <v>176.86</v>
          </cell>
        </row>
        <row r="2054">
          <cell r="A2054" t="str">
            <v>73837/003</v>
          </cell>
          <cell r="B2054" t="str">
            <v>INSTALACAO DE CONJ.MOTO BOMBA SUBMERSO DE 26 A 50 CV</v>
          </cell>
          <cell r="C2054" t="str">
            <v>UN</v>
          </cell>
          <cell r="D2054">
            <v>353.72</v>
          </cell>
        </row>
        <row r="2055">
          <cell r="A2055">
            <v>240</v>
          </cell>
          <cell r="B2055" t="str">
            <v>MONTAGENS EM GERAL</v>
          </cell>
          <cell r="C2055">
            <v>0</v>
          </cell>
          <cell r="D2055">
            <v>0</v>
          </cell>
        </row>
        <row r="2056">
          <cell r="A2056">
            <v>73612</v>
          </cell>
          <cell r="B2056" t="str">
            <v>INSTALACAO DE CLORADOR</v>
          </cell>
          <cell r="C2056" t="str">
            <v>UN</v>
          </cell>
          <cell r="D2056">
            <v>188.32</v>
          </cell>
        </row>
        <row r="2057">
          <cell r="A2057">
            <v>73660</v>
          </cell>
          <cell r="B2057" t="str">
            <v>LEITO FILTRANTE - ASSENTAMENTO DE BLOCOS LEOPOLD</v>
          </cell>
          <cell r="C2057" t="str">
            <v>M2</v>
          </cell>
          <cell r="D2057">
            <v>38.74</v>
          </cell>
        </row>
        <row r="2058">
          <cell r="A2058">
            <v>73661</v>
          </cell>
          <cell r="B2058" t="str">
            <v>FORNECIMENTO E INSTALACAO DE TALHA E TROLEY MANUAL DE 1 TONELADA</v>
          </cell>
          <cell r="C2058" t="str">
            <v>UN</v>
          </cell>
          <cell r="D2058">
            <v>1218.1199999999999</v>
          </cell>
        </row>
        <row r="2059">
          <cell r="A2059">
            <v>73693</v>
          </cell>
          <cell r="B2059" t="str">
            <v>LEITO FILTRANTE - COLOCACAO DE LONA PLASTICA</v>
          </cell>
          <cell r="C2059" t="str">
            <v>M2</v>
          </cell>
          <cell r="D2059">
            <v>9.51</v>
          </cell>
        </row>
        <row r="2060">
          <cell r="A2060">
            <v>73694</v>
          </cell>
          <cell r="B2060" t="str">
            <v>INSTALACAO DE BOMBA DOSADORA</v>
          </cell>
          <cell r="C2060" t="str">
            <v>UN</v>
          </cell>
          <cell r="D2060">
            <v>68.150000000000006</v>
          </cell>
        </row>
        <row r="2061">
          <cell r="A2061">
            <v>73695</v>
          </cell>
          <cell r="B2061" t="str">
            <v>INSTALACAO DE AGITADOR</v>
          </cell>
          <cell r="C2061" t="str">
            <v>UN</v>
          </cell>
          <cell r="D2061">
            <v>35.049999999999997</v>
          </cell>
        </row>
        <row r="2062">
          <cell r="A2062">
            <v>73824</v>
          </cell>
          <cell r="B2062" t="str">
            <v>INSTALACAO DE MISTURADOR</v>
          </cell>
          <cell r="C2062">
            <v>0</v>
          </cell>
          <cell r="D2062">
            <v>0</v>
          </cell>
        </row>
        <row r="2063">
          <cell r="A2063" t="str">
            <v>73824/001</v>
          </cell>
          <cell r="B2063" t="str">
            <v>INSTALACAO DE MISTURADOR VERTICAL</v>
          </cell>
          <cell r="C2063" t="str">
            <v>UN</v>
          </cell>
          <cell r="D2063">
            <v>188.32</v>
          </cell>
        </row>
        <row r="2064">
          <cell r="A2064">
            <v>73825</v>
          </cell>
          <cell r="B2064" t="str">
            <v>VERTEDORES</v>
          </cell>
          <cell r="C2064">
            <v>0</v>
          </cell>
          <cell r="D2064">
            <v>0</v>
          </cell>
        </row>
        <row r="2065">
          <cell r="A2065" t="str">
            <v>73825/001</v>
          </cell>
          <cell r="B2065" t="str">
            <v>VERTEDOR RETANGULAR DE MADEIRA</v>
          </cell>
          <cell r="C2065" t="str">
            <v>M2</v>
          </cell>
          <cell r="D2065">
            <v>325.66000000000003</v>
          </cell>
        </row>
        <row r="2066">
          <cell r="A2066" t="str">
            <v>73825/002</v>
          </cell>
          <cell r="B2066" t="str">
            <v>VERTEDOR TRIANGULAR DE ALUMINIO</v>
          </cell>
          <cell r="C2066" t="str">
            <v>M2</v>
          </cell>
          <cell r="D2066">
            <v>278.89999999999998</v>
          </cell>
        </row>
        <row r="2067">
          <cell r="A2067">
            <v>73873</v>
          </cell>
          <cell r="B2067" t="str">
            <v>LEITO FILTRANTE</v>
          </cell>
          <cell r="C2067">
            <v>0</v>
          </cell>
          <cell r="D2067">
            <v>0</v>
          </cell>
        </row>
        <row r="2068">
          <cell r="A2068" t="str">
            <v>73873/001</v>
          </cell>
          <cell r="B2068" t="str">
            <v>LEITO FILTRANTE - COLOCACAO E APILOAMENTO DE TERRA NO FILTRO</v>
          </cell>
          <cell r="C2068" t="str">
            <v>M3</v>
          </cell>
          <cell r="D2068">
            <v>33.31</v>
          </cell>
        </row>
        <row r="2069">
          <cell r="A2069" t="str">
            <v>73873/002</v>
          </cell>
          <cell r="B2069" t="str">
            <v>LEITO FILTRANTE - FORN.E ENCHIMENTO C/ BRITA NO. 4</v>
          </cell>
          <cell r="C2069" t="str">
            <v>M3</v>
          </cell>
          <cell r="D2069">
            <v>131.72</v>
          </cell>
        </row>
        <row r="2070">
          <cell r="A2070" t="str">
            <v>73873/003</v>
          </cell>
          <cell r="B2070" t="str">
            <v>LEITO FILTRANTE - COLOCACAO DE AREIA NOS FILTROS</v>
          </cell>
          <cell r="C2070" t="str">
            <v>M3</v>
          </cell>
          <cell r="D2070">
            <v>33.31</v>
          </cell>
        </row>
        <row r="2071">
          <cell r="A2071" t="str">
            <v>73873/004</v>
          </cell>
          <cell r="B2071" t="str">
            <v>LEITO FILTRANTE - COLOCACAO DE PEDREGULHOS NOS FILTROS</v>
          </cell>
          <cell r="C2071" t="str">
            <v>M3</v>
          </cell>
          <cell r="D2071">
            <v>36.479999999999997</v>
          </cell>
        </row>
        <row r="2072">
          <cell r="A2072" t="str">
            <v>73873/005</v>
          </cell>
          <cell r="B2072" t="str">
            <v>LEITO FILTRANTE - COLOCACAO DE ANTRACITO NOS FILTROS</v>
          </cell>
          <cell r="C2072" t="str">
            <v>M3</v>
          </cell>
          <cell r="D2072">
            <v>33.31</v>
          </cell>
        </row>
        <row r="2073">
          <cell r="A2073" t="str">
            <v>LIPR</v>
          </cell>
          <cell r="B2073" t="str">
            <v>LIGACOES PREDIAIS AGUA/ESGOTO/ENERGIA/TELEFONE</v>
          </cell>
          <cell r="C2073">
            <v>0</v>
          </cell>
          <cell r="D2073">
            <v>0</v>
          </cell>
        </row>
        <row r="2074">
          <cell r="A2074">
            <v>58</v>
          </cell>
          <cell r="B2074" t="str">
            <v>LIGACOES PREDIAIS DE AGUA</v>
          </cell>
          <cell r="C2074">
            <v>0</v>
          </cell>
          <cell r="D2074">
            <v>0</v>
          </cell>
        </row>
        <row r="2075">
          <cell r="A2075">
            <v>73659</v>
          </cell>
          <cell r="B2075" t="str">
            <v>LIGAÇÃO DOMICILIAR DE ÁGUA, DA REDE AO HIDRÔMETRO, COMPOSTO POR COLARDE TOMADA DE PVC COM TRAVAS DE 50MMX1/2”, ADAPTADOR PVC SOLDÁVEL/ROSCA20MMX1/2”, TUBO PVC SOLDÁVEL ÁGUA FRIA 20MM E REGISTRO DE PVC ESFERAROSCÁVEL 1/2” - FORNECIMENTO E INSTALAÇÃO</v>
          </cell>
          <cell r="C2075" t="str">
            <v>UN</v>
          </cell>
          <cell r="D2075">
            <v>100.08</v>
          </cell>
        </row>
        <row r="2076">
          <cell r="A2076">
            <v>73827</v>
          </cell>
          <cell r="B2076" t="str">
            <v>KIT CAVALETE</v>
          </cell>
          <cell r="C2076">
            <v>0</v>
          </cell>
          <cell r="D2076">
            <v>0</v>
          </cell>
        </row>
        <row r="2077">
          <cell r="A2077" t="str">
            <v>73827/001</v>
          </cell>
          <cell r="B2077" t="str">
            <v>KIT CAVALETE PVC COM REGISTRO 1/2" - FORNECIMENTO E INSTALAÇÃO</v>
          </cell>
          <cell r="C2077" t="str">
            <v>UN</v>
          </cell>
          <cell r="D2077">
            <v>39.72</v>
          </cell>
        </row>
        <row r="2078">
          <cell r="A2078">
            <v>74217</v>
          </cell>
          <cell r="B2078" t="str">
            <v>AQUISICAO E INSTALACAO DE HIDROMETRO</v>
          </cell>
          <cell r="C2078">
            <v>0</v>
          </cell>
          <cell r="D2078">
            <v>0</v>
          </cell>
        </row>
        <row r="2079">
          <cell r="A2079" t="str">
            <v>74217/001</v>
          </cell>
          <cell r="B2079" t="str">
            <v>HIDROMETRO 3,00M3/H, D=1/2" - FORNECIMENTO E INSTALACAO</v>
          </cell>
          <cell r="C2079" t="str">
            <v>UN</v>
          </cell>
          <cell r="D2079">
            <v>71.790000000000006</v>
          </cell>
        </row>
        <row r="2080">
          <cell r="A2080" t="str">
            <v>74217/002</v>
          </cell>
          <cell r="B2080" t="str">
            <v>HIDROMETRO 5,00M3/H, D=3/4" - FORNECIMENTO E INSTALACAO</v>
          </cell>
          <cell r="C2080" t="str">
            <v>UN</v>
          </cell>
          <cell r="D2080">
            <v>94</v>
          </cell>
        </row>
        <row r="2081">
          <cell r="A2081" t="str">
            <v>74217/003</v>
          </cell>
          <cell r="B2081" t="str">
            <v>HIDROMETRO 1,50M3/H, D=1/2" - FORNECIMENTO E INSTALACAO</v>
          </cell>
          <cell r="C2081" t="str">
            <v>UN</v>
          </cell>
          <cell r="D2081">
            <v>68.66</v>
          </cell>
        </row>
        <row r="2082">
          <cell r="A2082">
            <v>74218</v>
          </cell>
          <cell r="B2082" t="str">
            <v>MONTAGEM E INSTALACAO DE CAVALETE</v>
          </cell>
          <cell r="C2082">
            <v>0</v>
          </cell>
          <cell r="D2082">
            <v>0</v>
          </cell>
        </row>
        <row r="2083">
          <cell r="A2083" t="str">
            <v>74218/001</v>
          </cell>
          <cell r="B2083" t="str">
            <v>KIT CAVALETE PVC COM REGISTRO 3/4" - FORNECIMENTO E INSTALACAO</v>
          </cell>
          <cell r="C2083" t="str">
            <v>UN</v>
          </cell>
          <cell r="D2083">
            <v>43.44</v>
          </cell>
        </row>
        <row r="2084">
          <cell r="A2084">
            <v>74253</v>
          </cell>
          <cell r="B2084" t="str">
            <v>RAMAL PREDIAL</v>
          </cell>
          <cell r="C2084">
            <v>0</v>
          </cell>
          <cell r="D2084">
            <v>0</v>
          </cell>
        </row>
        <row r="2085">
          <cell r="A2085" t="str">
            <v>74253/001</v>
          </cell>
          <cell r="B2085" t="str">
            <v>RAMAL PREDIAL EM TUBO PEAD 20MM - FORNECIMENTO, INSTALAÇÃO, ESCAVAÇÃOE REATERRO</v>
          </cell>
          <cell r="C2085" t="str">
            <v>M</v>
          </cell>
          <cell r="D2085">
            <v>10.66</v>
          </cell>
        </row>
        <row r="2086">
          <cell r="A2086">
            <v>59</v>
          </cell>
          <cell r="B2086" t="str">
            <v>LIGACOES PREDIAIS DE ESGOTO</v>
          </cell>
          <cell r="C2086">
            <v>0</v>
          </cell>
          <cell r="D2086">
            <v>0</v>
          </cell>
        </row>
        <row r="2087">
          <cell r="A2087">
            <v>73658</v>
          </cell>
          <cell r="B2087" t="str">
            <v>LIGAÇÃO DOMICILIAR DE ESGOTO DN 100MM, DA CASA ATÉ A CAIXA, COMPOSTO POR 10,0M TUBO DE PVC ESGOTO PREDIAL DN 100MM E CAIXA DE ALVENARIA COMTAMPA DE CONCRETO - FORNECIMENTO E INSTALAÇÃO</v>
          </cell>
          <cell r="C2087" t="str">
            <v>UN</v>
          </cell>
          <cell r="D2087">
            <v>286.32</v>
          </cell>
        </row>
        <row r="2088">
          <cell r="A2088">
            <v>73784</v>
          </cell>
          <cell r="B2088" t="str">
            <v>LIGACOES DE ESGOTOS EM TUBOS DE PVC</v>
          </cell>
          <cell r="C2088">
            <v>0</v>
          </cell>
          <cell r="D2088">
            <v>0</v>
          </cell>
        </row>
        <row r="2089">
          <cell r="A2089" t="str">
            <v>73784/001</v>
          </cell>
          <cell r="B2089" t="str">
            <v>LIGAÇÃO DE ESGOTO EM TUBO PVC ESGOTO SÉRIE-R DN 100MM, DA CAIXA ATÉ AREDE, INCLUINDO ESCAVAÇÃO E REATERRO ATÉ 1,00M, COMPOSTO POR 10,50M DETUBO PVC SÉRIE-R ESGOTO DN 100MM, JUNÇÃO SIMPLES PVC PARA ESGOTO PREDIAL DN 100X100MM E CURVA PVC 90GRAUS PARA RE</v>
          </cell>
          <cell r="C2089" t="str">
            <v>UN</v>
          </cell>
          <cell r="D2089">
            <v>569.46</v>
          </cell>
        </row>
        <row r="2090">
          <cell r="A2090" t="str">
            <v>73784/002</v>
          </cell>
          <cell r="B2090" t="str">
            <v>LIGAÇÃO DE ESGOTO EM TUBO PVC ESGOTO SÉRIE-R DN 150MM, DA CAIXA ATÉ AREDE, INCLUINDO ESCAVAÇÃO E REATERRO ATÉ 1,00M, COMPOSTO POR 13,65M DETUBO PVC SÉRIE-R ESGOTO DN 150MM - FORNECIMENTO E INSTALAÇÃO</v>
          </cell>
          <cell r="C2090" t="str">
            <v>UN</v>
          </cell>
          <cell r="D2090">
            <v>797.5</v>
          </cell>
        </row>
        <row r="2091">
          <cell r="A2091">
            <v>73869</v>
          </cell>
          <cell r="B2091" t="str">
            <v>LIGACOES DE ESGOTOS EM TUBOS CERAMICOS</v>
          </cell>
          <cell r="C2091">
            <v>0</v>
          </cell>
          <cell r="D2091">
            <v>0</v>
          </cell>
        </row>
        <row r="2092">
          <cell r="A2092" t="str">
            <v>73869/001</v>
          </cell>
          <cell r="B2092" t="str">
            <v>LIGAÇÃO DE ESGOTO EM TUBO CERÂMICO DN 100MM, DA CAIXA ATÉ A REDE, INCLUINDO ESCAVAÇÃO E REATERRO ATÉ 1,00M, COMPOSTO POR 11,48M DE TUBO CERÂMICO ESGOTO DN 100MM E CURVA CERÂMICA 45GRAUS ESGOTO DN 100MM - FORNECIMENTO E INSTALAÇÃO</v>
          </cell>
          <cell r="C2092" t="str">
            <v>UN</v>
          </cell>
          <cell r="D2092">
            <v>492.77</v>
          </cell>
        </row>
        <row r="2093">
          <cell r="A2093" t="str">
            <v>73869/002</v>
          </cell>
          <cell r="B2093" t="str">
            <v>LIGAÇÃO DE ESGOTO EM TUBO CERÂMICO DN 150MM, DA CAIXA ATÉ A REDE, INCLUINDO ESCAVAÇÃO E REATERRO ATÉ 1,00M, COMPOSTO POR 11,48M DE TUBO CERÂMICO ESGOTO DN 150MM E CURVA CERÂMICA 45GRAUS ESGOTO DN 150MM - FORNECIMENTO E INSTALAÇÃO</v>
          </cell>
          <cell r="C2093" t="str">
            <v>UN</v>
          </cell>
          <cell r="D2093">
            <v>550.21</v>
          </cell>
        </row>
        <row r="2094">
          <cell r="A2094" t="str">
            <v>73869/003</v>
          </cell>
          <cell r="B2094" t="str">
            <v>LIGAÇÃO DE ESGOTO EM TUBO CERÂMICO DN 200MM, DA CAIXA ATÉ A REDE, INCLUINDO ESCAVAÇÃO E REATERRO ATÉ 1,00M, COMPOSTO POR 11,48M DE TUBO CERÂMICO ESGOTO DN 200MM E CURVA CERÂMICA 45GRAUS ESGOTO DN 200MM - FORNECIMENTO E INSTALAÇÃO</v>
          </cell>
          <cell r="C2094" t="str">
            <v>UN</v>
          </cell>
          <cell r="D2094">
            <v>653.44000000000005</v>
          </cell>
        </row>
        <row r="2095">
          <cell r="A2095">
            <v>74216</v>
          </cell>
          <cell r="B2095" t="str">
            <v>RAMAL PREDIAL DE ESGOTO PARA REDE EM IMPLANTACAO (MAO-DE OBRA EMATERIAL, INCLUINDO ESCAVACAO MANUAL ATE 1,50 METROS E REATERRO)</v>
          </cell>
          <cell r="C2095">
            <v>0</v>
          </cell>
          <cell r="D2095">
            <v>0</v>
          </cell>
        </row>
        <row r="2096">
          <cell r="A2096" t="str">
            <v>74216/001</v>
          </cell>
          <cell r="B2096" t="str">
            <v>RAMAL PREDIAL DE ESGOTO EM TUBO PVC ESGOTO DN 100MM - FORNECIMENTO, INSTALACAO, ESCAVACAO E REATERRO</v>
          </cell>
          <cell r="C2096" t="str">
            <v>M</v>
          </cell>
          <cell r="D2096">
            <v>38.07</v>
          </cell>
        </row>
        <row r="2097">
          <cell r="A2097" t="str">
            <v>74216/002</v>
          </cell>
          <cell r="B2097" t="str">
            <v>RAMAL PREDIAL DE ESGOTO EM TUBO CERAMICO ESGOTO DN 100MM - FORNECIMENTO, INSTALACAO, ESCAVACAO E REATERRO</v>
          </cell>
          <cell r="C2097" t="str">
            <v>M</v>
          </cell>
          <cell r="D2097">
            <v>39.630000000000003</v>
          </cell>
        </row>
        <row r="2098">
          <cell r="A2098" t="str">
            <v>MOVT</v>
          </cell>
          <cell r="B2098" t="str">
            <v>MOVIMENTO DE TERRA</v>
          </cell>
          <cell r="C2098">
            <v>0</v>
          </cell>
          <cell r="D2098">
            <v>0</v>
          </cell>
        </row>
        <row r="2099">
          <cell r="A2099">
            <v>17</v>
          </cell>
          <cell r="B2099" t="str">
            <v>DRAGAGEM</v>
          </cell>
          <cell r="C2099">
            <v>0</v>
          </cell>
          <cell r="D2099">
            <v>0</v>
          </cell>
        </row>
        <row r="2100">
          <cell r="A2100">
            <v>76451</v>
          </cell>
          <cell r="B2100" t="str">
            <v>ESCAVACAO SUBMERSA</v>
          </cell>
          <cell r="C2100">
            <v>0</v>
          </cell>
          <cell r="D2100">
            <v>0</v>
          </cell>
        </row>
        <row r="2101">
          <cell r="A2101" t="str">
            <v>76451/001</v>
          </cell>
          <cell r="B2101" t="str">
            <v>ESCAVACAO MECANIZADA SUBMERSA (DRAGAGEM E CARGA), UTILIZANDO CAMINHÃOBASCULANTE, ESCAVADEIRA TIPO DRAGA DE ARRASTE E RETROESCAVADEIRA COM CARREGADEIRA</v>
          </cell>
          <cell r="C2101" t="str">
            <v>M3</v>
          </cell>
          <cell r="D2101">
            <v>18.32</v>
          </cell>
        </row>
        <row r="2102">
          <cell r="A2102">
            <v>18</v>
          </cell>
          <cell r="B2102" t="str">
            <v>CORTE/ESCAVACAO EM JAZIDAS OU CAMPO ABERTO</v>
          </cell>
          <cell r="C2102">
            <v>0</v>
          </cell>
          <cell r="D2102">
            <v>0</v>
          </cell>
        </row>
        <row r="2103">
          <cell r="A2103">
            <v>7011</v>
          </cell>
          <cell r="B2103" t="str">
            <v>ESCAVACAO E ACERTO MANUAL NA FAIXA DE 0,45M DE LARGURA P/ EXECUCAODE MEIO-FIO E SARJETA CONJUGADOS</v>
          </cell>
          <cell r="C2103" t="str">
            <v>M</v>
          </cell>
          <cell r="D2103">
            <v>2.4700000000000002</v>
          </cell>
        </row>
        <row r="2104">
          <cell r="A2104">
            <v>73903</v>
          </cell>
          <cell r="B2104" t="str">
            <v>ESCAVAÇÃO MECANIZADA A CEU ABERTO</v>
          </cell>
          <cell r="C2104">
            <v>0</v>
          </cell>
          <cell r="D2104">
            <v>0</v>
          </cell>
        </row>
        <row r="2105">
          <cell r="A2105" t="str">
            <v>73903/001</v>
          </cell>
          <cell r="B2105" t="str">
            <v>LIMPEZA SUPERFICIAL DA CAMADA VEGETAL EM JAZIDA</v>
          </cell>
          <cell r="C2105" t="str">
            <v>M2</v>
          </cell>
          <cell r="D2105">
            <v>0.48</v>
          </cell>
        </row>
        <row r="2106">
          <cell r="A2106" t="str">
            <v>73903/002</v>
          </cell>
          <cell r="B2106" t="str">
            <v>EXPURGO DE JAZIDA</v>
          </cell>
          <cell r="C2106" t="str">
            <v>M3</v>
          </cell>
          <cell r="D2106">
            <v>2.5099999999999998</v>
          </cell>
        </row>
        <row r="2107">
          <cell r="A2107">
            <v>74151</v>
          </cell>
          <cell r="B2107" t="str">
            <v>ESCAVACAO E CARGA MATERIAL 1A CATEGORIA</v>
          </cell>
          <cell r="C2107">
            <v>0</v>
          </cell>
          <cell r="D2107">
            <v>0</v>
          </cell>
        </row>
        <row r="2108">
          <cell r="A2108" t="str">
            <v>74151/001</v>
          </cell>
          <cell r="B2108" t="str">
            <v>ESCAVACAO E CARGA MATERIAL 1A CATEGORIA, UTILIZANDO TRATOR DE ESTEIRASDE 110 A 160HP COM LAMINA, PESO OPERACIONAL * 13T E PA CARREGADEIRACOM 170 HP.</v>
          </cell>
          <cell r="C2108" t="str">
            <v>M3</v>
          </cell>
          <cell r="D2108">
            <v>2.98</v>
          </cell>
        </row>
        <row r="2109">
          <cell r="A2109">
            <v>74152</v>
          </cell>
          <cell r="B2109" t="str">
            <v>ESCAVACAO E CARGA EM MATERIAL DE JAZIDA 1A CATEGORIA</v>
          </cell>
          <cell r="C2109">
            <v>0</v>
          </cell>
          <cell r="D2109">
            <v>0</v>
          </cell>
        </row>
        <row r="2110">
          <cell r="A2110" t="str">
            <v>74152/001</v>
          </cell>
          <cell r="B2110" t="str">
            <v>ESCAVACAO E CARGA DE MATERIAL DE JAZIDA 1A CAT UTILIZANDO TRATOR SOBREESTEIRAS 305 HP C/ LAMINA (VU=10ANOS / 20.000H)</v>
          </cell>
          <cell r="C2110" t="str">
            <v>M3</v>
          </cell>
          <cell r="D2110">
            <v>3.43</v>
          </cell>
        </row>
        <row r="2111">
          <cell r="A2111">
            <v>74154</v>
          </cell>
          <cell r="B2111" t="str">
            <v>ESCAVACAO, CARGA E TRANSPORTE DMT 50 A 200M C/ CAMINHAO BASCULANTE</v>
          </cell>
          <cell r="C2111">
            <v>0</v>
          </cell>
          <cell r="D2111">
            <v>0</v>
          </cell>
        </row>
        <row r="2112">
          <cell r="A2112" t="str">
            <v>74154/001</v>
          </cell>
          <cell r="B2112" t="str">
            <v>ESCAVACAO, CARGA E TRANSPORTE DE MATERIAL DE 1A CATEGORIA COM TRATORSOBRE ESTEIRAS 305 HP E CACAMBA 5M3, DMT 50 A 200M</v>
          </cell>
          <cell r="C2112" t="str">
            <v>M3</v>
          </cell>
          <cell r="D2112">
            <v>4.38</v>
          </cell>
        </row>
        <row r="2113">
          <cell r="A2113">
            <v>74155</v>
          </cell>
          <cell r="B2113" t="str">
            <v>ESCAVACAO E TRANSPORTE DMT 50M C/TRATOR ESTEIRAS CAT D8</v>
          </cell>
          <cell r="C2113">
            <v>0</v>
          </cell>
          <cell r="D2113">
            <v>0</v>
          </cell>
        </row>
        <row r="2114">
          <cell r="A2114" t="str">
            <v>74155/001</v>
          </cell>
          <cell r="B2114" t="str">
            <v>ESCAVACAO E TRANSP MAT 1A CAT DMT 50M C/TRATOR EST CAT D8 C/ LAMINA</v>
          </cell>
          <cell r="C2114" t="str">
            <v>M3</v>
          </cell>
          <cell r="D2114">
            <v>1.43</v>
          </cell>
        </row>
        <row r="2115">
          <cell r="A2115" t="str">
            <v>74155/002</v>
          </cell>
          <cell r="B2115" t="str">
            <v>ESCAVACAO E TRANSPORTE DE MATERIAL DE 2A CAT DMT 50M COM TRATOR SOBREESTEIRAS 305 HP COM LAMINA E ESCARIFICADOR</v>
          </cell>
          <cell r="C2115" t="str">
            <v>M3</v>
          </cell>
          <cell r="D2115">
            <v>2.77</v>
          </cell>
        </row>
        <row r="2116">
          <cell r="A2116">
            <v>74205</v>
          </cell>
          <cell r="B2116" t="str">
            <v>ESCAVACAO DE MATERIAL 1A. CATEGORIA (SUBLEITO)</v>
          </cell>
          <cell r="C2116">
            <v>0</v>
          </cell>
          <cell r="D2116">
            <v>0</v>
          </cell>
        </row>
        <row r="2117">
          <cell r="A2117" t="str">
            <v>74205/001</v>
          </cell>
          <cell r="B2117" t="str">
            <v>ESCAVACAO MECANICA DE MATERIAL 1A. CATEGORIA, PROVENIENTE DE CORTE DESUBLEITO (C/TRATOR ESTEIRAS 160HP)</v>
          </cell>
          <cell r="C2117" t="str">
            <v>M3</v>
          </cell>
          <cell r="D2117">
            <v>2.11</v>
          </cell>
        </row>
        <row r="2118">
          <cell r="A2118">
            <v>74222</v>
          </cell>
          <cell r="B2118" t="str">
            <v>ESCAVACAO E TRANSPORTE DMT 50M C/TRATOR ESTEIRAS CAT D6</v>
          </cell>
          <cell r="C2118">
            <v>0</v>
          </cell>
          <cell r="D2118">
            <v>0</v>
          </cell>
        </row>
        <row r="2119">
          <cell r="A2119" t="str">
            <v>74222/001</v>
          </cell>
          <cell r="B2119" t="str">
            <v>ESCAVACAO MECANICA E TRANSPORTE EM MATERIAL DE 1A CATEGORIA COM USO EXCLUSIVO DE TRATOR SOBRE ESTEIRAS 153HP,DMT ATE 50M</v>
          </cell>
          <cell r="C2119" t="str">
            <v>M3</v>
          </cell>
          <cell r="D2119">
            <v>4.1500000000000004</v>
          </cell>
        </row>
        <row r="2120">
          <cell r="A2120">
            <v>76452</v>
          </cell>
          <cell r="B2120" t="str">
            <v>ESCAVACAO MECANIZADA DE AREA, QQ TERRENO, EXCETO ROCHA</v>
          </cell>
          <cell r="C2120">
            <v>0</v>
          </cell>
          <cell r="D2120">
            <v>0</v>
          </cell>
        </row>
        <row r="2121">
          <cell r="A2121" t="str">
            <v>76452/001</v>
          </cell>
          <cell r="B2121" t="str">
            <v>ESCAVACAO MECANIZADA DE AREA (C/TRATOR DE ESTEIRAS TIPO D8)</v>
          </cell>
          <cell r="C2121" t="str">
            <v>M3</v>
          </cell>
          <cell r="D2121">
            <v>2.3199999999999998</v>
          </cell>
        </row>
        <row r="2122">
          <cell r="A2122">
            <v>76453</v>
          </cell>
          <cell r="B2122" t="str">
            <v>ESCAVACAO SUBMERSA</v>
          </cell>
          <cell r="C2122">
            <v>0</v>
          </cell>
          <cell r="D2122">
            <v>0</v>
          </cell>
        </row>
        <row r="2123">
          <cell r="A2123" t="str">
            <v>76453/001</v>
          </cell>
          <cell r="B2123" t="str">
            <v>DRAGAGEM (C/ ESCAVADEIRA DRAG LINE DE ARRASTE 140HP)</v>
          </cell>
          <cell r="C2123" t="str">
            <v>M3</v>
          </cell>
          <cell r="D2123">
            <v>18.190000000000001</v>
          </cell>
        </row>
        <row r="2124">
          <cell r="A2124">
            <v>19</v>
          </cell>
          <cell r="B2124" t="str">
            <v>ESCAVACAO DE VALAS</v>
          </cell>
          <cell r="C2124">
            <v>0</v>
          </cell>
          <cell r="D2124">
            <v>0</v>
          </cell>
        </row>
        <row r="2125">
          <cell r="A2125">
            <v>6430</v>
          </cell>
          <cell r="B2125" t="str">
            <v>ESCAVACAO MANUAL DE CAVAS(FUNDACOES RASAS,=2,00 M)</v>
          </cell>
          <cell r="C2125" t="str">
            <v>M3</v>
          </cell>
          <cell r="D2125">
            <v>20.57</v>
          </cell>
        </row>
        <row r="2126">
          <cell r="A2126">
            <v>6507</v>
          </cell>
          <cell r="B2126" t="str">
            <v>ESCAV. MEC. P/CONSTRUCAO DE SUMIDOURO P/EFLUENTE LIQUIDO DA FOSSA SEPTICA,D INT = 300CM / H INT = 660 CM ( P/ COMP. 11516/1)</v>
          </cell>
          <cell r="C2126" t="str">
            <v>M3</v>
          </cell>
          <cell r="D2126">
            <v>163.94</v>
          </cell>
        </row>
        <row r="2127">
          <cell r="A2127">
            <v>72915</v>
          </cell>
          <cell r="B2127" t="str">
            <v>ESCAVACAO MECANICA DE VALA EM MATERIAL DE 2A. CATEGORIA ATE 2 M DE PROFUNDIDADE COM UTILIZACAO DE ESCAVADEIRA HIDRAULICA</v>
          </cell>
          <cell r="C2127" t="str">
            <v>M3</v>
          </cell>
          <cell r="D2127">
            <v>10.39</v>
          </cell>
        </row>
        <row r="2128">
          <cell r="A2128">
            <v>72917</v>
          </cell>
          <cell r="B2128" t="str">
            <v>ESCAVACAO MECANICA DE VALA EM MATERIAL 2A. CATEGORIA DE 2,01 ATE 4,00M DE PROFUNDIDADE COM UTILIZACAO DE ESCAVADEIRA HIDRAULICA</v>
          </cell>
          <cell r="C2128" t="str">
            <v>M3</v>
          </cell>
          <cell r="D2128">
            <v>11.87</v>
          </cell>
        </row>
        <row r="2129">
          <cell r="A2129">
            <v>72918</v>
          </cell>
          <cell r="B2129" t="str">
            <v>ESCAVACAO MECANICA DE VALA EM MATERIAL 2A. CATEGORIA DE 4,01 ATE 6,00M DE PROFUNDIDADE COM UTILIZACAO DE ESCAVADEIRA HIDRAULICA</v>
          </cell>
          <cell r="C2129" t="str">
            <v>M3</v>
          </cell>
          <cell r="D2129">
            <v>13.85</v>
          </cell>
        </row>
        <row r="2130">
          <cell r="A2130">
            <v>73962</v>
          </cell>
          <cell r="B2130" t="str">
            <v>ESCAVACAO MECANICA DE VALAS</v>
          </cell>
          <cell r="C2130">
            <v>0</v>
          </cell>
          <cell r="D2130">
            <v>0</v>
          </cell>
        </row>
        <row r="2131">
          <cell r="A2131" t="str">
            <v>73962/004</v>
          </cell>
          <cell r="B2131" t="str">
            <v>ESCAVACAO DE VALA NAO ESCORADA EM MATERIAL DE 1A CATEGORIA COM PROFUNDIDADE DE 1,5 ATE 3M COM RETROESCAVADEIRA 75HP, SEM ESGOTAMENTO</v>
          </cell>
          <cell r="C2131" t="str">
            <v>M3</v>
          </cell>
          <cell r="D2131">
            <v>5.62</v>
          </cell>
        </row>
        <row r="2132">
          <cell r="A2132" t="str">
            <v>73962/013</v>
          </cell>
          <cell r="B2132" t="str">
            <v>ESCAVACAO DE VALA NAO ESCORADA EM MATERIAL 1A CATEGORIA , PROFUNDIDADEATE 1,5 M COM ESCAVADEIRA HIDRAULICA 105 HP(CAPACIDADE DE 0,78M3), SEM ESGOTAMENTO</v>
          </cell>
          <cell r="C2132" t="str">
            <v>M3</v>
          </cell>
          <cell r="D2132">
            <v>3.96</v>
          </cell>
        </row>
        <row r="2133">
          <cell r="A2133" t="str">
            <v>73962/021</v>
          </cell>
          <cell r="B2133" t="str">
            <v>ESCAVACAO DE VALA ESCORADA EM MATERIAL 1A CATEGORIA , PROFUNDIDADE ATE1,5 M COM ESCAVADEIRA HIDRAULICA 105 HP(CAPACIDADE DE 0,78M3), SEM ESGOTAMENTO</v>
          </cell>
          <cell r="C2133" t="str">
            <v>M3</v>
          </cell>
          <cell r="D2133">
            <v>4.78</v>
          </cell>
        </row>
        <row r="2134">
          <cell r="A2134">
            <v>73965</v>
          </cell>
          <cell r="B2134" t="str">
            <v>ESCAVACAO MANUAL DE VALAS</v>
          </cell>
          <cell r="C2134">
            <v>0</v>
          </cell>
          <cell r="D2134">
            <v>0</v>
          </cell>
        </row>
        <row r="2135">
          <cell r="A2135" t="str">
            <v>73965/001</v>
          </cell>
          <cell r="B2135" t="str">
            <v>ESCAVAÇÃO MANUAL DE VALA, A FRIO, EM MATERIAL DE 2A CATEGORIA (MOLEDOOU ROCHA DECOMPOSTA) ATÉ 1,50M</v>
          </cell>
          <cell r="C2135" t="str">
            <v>M3</v>
          </cell>
          <cell r="D2135">
            <v>51.43</v>
          </cell>
        </row>
        <row r="2136">
          <cell r="A2136" t="str">
            <v>73965/002</v>
          </cell>
          <cell r="B2136" t="str">
            <v>ESCAVAÇÃO MANUAL DE VALA, A FRIO, EM MATERIAL DE 2A CATEGORIA (MOLEDOOU ROCHA DECOMPOSTA), DE 3 ATÉ 4,5M, EXCLUINDO ESGOTAMENTO E ESCORAMENTO.</v>
          </cell>
          <cell r="C2136" t="str">
            <v>M3</v>
          </cell>
          <cell r="D2136">
            <v>75.430000000000007</v>
          </cell>
        </row>
        <row r="2137">
          <cell r="A2137" t="str">
            <v>73965/003</v>
          </cell>
          <cell r="B2137" t="str">
            <v>ESCAVAÇÃO MANUAL DE VALA, A FRIO, EM MATERIAL DE 2A CATEGORIA (MOLEDOOU ROCHA DECOMPOSTA), DE 4,5 ATÉ 6M, EXCLUINDO ESGOTAMENTO E ESCORAMENTO.</v>
          </cell>
          <cell r="C2137" t="str">
            <v>M3</v>
          </cell>
          <cell r="D2137">
            <v>89.14</v>
          </cell>
        </row>
        <row r="2138">
          <cell r="A2138" t="str">
            <v>73965/004</v>
          </cell>
          <cell r="B2138" t="str">
            <v>ESCAVACAO MANUAL DE VALA EM ARGILA OU PEDRA SOLTA DO TAMANHO MEDIO DEPEDRA DE MAO, ATE 1,5M, EXCLUINDO ESGOTAMENTO/ESCORAMENTO.</v>
          </cell>
          <cell r="C2138" t="str">
            <v>M3</v>
          </cell>
          <cell r="D2138">
            <v>32.909999999999997</v>
          </cell>
        </row>
        <row r="2139">
          <cell r="A2139" t="str">
            <v>73965/005</v>
          </cell>
          <cell r="B2139" t="str">
            <v>ESCAVACAO MANUAL DE VALA EM ARGILA OU PEDRA SOLTA DO TAMANHO MEDIO DEPEDRA DE MAO, DE 1,5 ATE 3M, EXCLUINDO ESGOTAMENTO/ESCORAMENTO.</v>
          </cell>
          <cell r="C2139" t="str">
            <v>M3</v>
          </cell>
          <cell r="D2139">
            <v>38.4</v>
          </cell>
        </row>
        <row r="2140">
          <cell r="A2140" t="str">
            <v>73965/006</v>
          </cell>
          <cell r="B2140" t="str">
            <v>ESCAVACAO MANUAL DE VALA EM ARGILA OU PEDRA SOLTA DO TAMANHO MEDIO DEPEDRA DE MAO, DE 3 ATE 4,5M, EXCLUINDO ESGOTAMENTO/ESCORAMENTO</v>
          </cell>
          <cell r="C2140" t="str">
            <v>M3</v>
          </cell>
          <cell r="D2140">
            <v>61.71</v>
          </cell>
        </row>
        <row r="2141">
          <cell r="A2141" t="str">
            <v>73965/007</v>
          </cell>
          <cell r="B2141" t="str">
            <v>ESCAVACAO MANUAL DE VALA EM ARGILA OU PEDRA SOLTA DO TAMANHO MEDIO DEPEDRA DE MAO, DE 4,5 ATE 6M, EXCLUINDO ESGOTAMENTO/ESCORAMENTO.</v>
          </cell>
          <cell r="C2141" t="str">
            <v>M3</v>
          </cell>
          <cell r="D2141">
            <v>75.430000000000007</v>
          </cell>
        </row>
        <row r="2142">
          <cell r="A2142" t="str">
            <v>73965/008</v>
          </cell>
          <cell r="B2142" t="str">
            <v>ESCAVACAO MANUAL DE VALA EM LODO, ATE 1,5M, EXCLUINDO ESGOTAMENTO/ESCORAMENTO</v>
          </cell>
          <cell r="C2142" t="str">
            <v>M3</v>
          </cell>
          <cell r="D2142">
            <v>37.71</v>
          </cell>
        </row>
        <row r="2143">
          <cell r="A2143" t="str">
            <v>73965/009</v>
          </cell>
          <cell r="B2143" t="str">
            <v>ESCAVACAO MANUAL DE VALA EM LODO, DE 1,5 ATE 3M, EXCLUINDO ESGOTAMENTO/ESCORAMENTO.</v>
          </cell>
          <cell r="C2143" t="str">
            <v>M3</v>
          </cell>
          <cell r="D2143">
            <v>68.569999999999993</v>
          </cell>
        </row>
        <row r="2144">
          <cell r="A2144" t="str">
            <v>73965/010</v>
          </cell>
          <cell r="B2144" t="str">
            <v>ESCAVACAO MANUAL DE VALA EM MATERIAL DE 1A CATEGORIA ATE 1,5M EXCLUINDO ESGOTAMENTO / ESCORAMENTO</v>
          </cell>
          <cell r="C2144" t="str">
            <v>M3</v>
          </cell>
          <cell r="D2144">
            <v>24</v>
          </cell>
        </row>
        <row r="2145">
          <cell r="A2145" t="str">
            <v>73965/011</v>
          </cell>
          <cell r="B2145" t="str">
            <v>ESCAVACAO MANUAL DE VALA EM MATERIAL DE 1A CATEGORIA DE 1,5 ATE 3M EXCLUINDO ESGOTAMENTO / ESCORAMENTO</v>
          </cell>
          <cell r="C2145" t="str">
            <v>M3</v>
          </cell>
          <cell r="D2145">
            <v>30.86</v>
          </cell>
        </row>
        <row r="2146">
          <cell r="A2146" t="str">
            <v>73965/012</v>
          </cell>
          <cell r="B2146" t="str">
            <v>ESCAVACAO MANUAL DE VALA EM MATERIAL DE 1A CATEGORIA DE 3 ATE 4,5M EXCLUINDO ESGOTAMENTO / ESCORAMENTO</v>
          </cell>
          <cell r="C2146" t="str">
            <v>M3</v>
          </cell>
          <cell r="D2146">
            <v>41.14</v>
          </cell>
        </row>
        <row r="2147">
          <cell r="A2147" t="str">
            <v>73965/013</v>
          </cell>
          <cell r="B2147" t="str">
            <v>ESCAVACAO MANUAL DE VALA EM MATERIAL DE 1A CATEGORIA, DE 6 A 7,5M, EXCLUINDO ESGOTAMENTO / ESCORAMENTO.</v>
          </cell>
          <cell r="C2147" t="str">
            <v>M3</v>
          </cell>
          <cell r="D2147">
            <v>68.569999999999993</v>
          </cell>
        </row>
        <row r="2148">
          <cell r="A2148" t="str">
            <v>73965/014</v>
          </cell>
          <cell r="B2148" t="str">
            <v>ESCAVACAO MANUAL DE VALA EM ARGILA RIJA OU PEDRA SOLTA DO TAMANHO MEDIO DE PEDRA DE MAO, DE 6 A 7,5M, EXCLUINDO ESGOTAMENTO / ESCORAMENTO.</v>
          </cell>
          <cell r="C2148" t="str">
            <v>M3</v>
          </cell>
          <cell r="D2148">
            <v>89.14</v>
          </cell>
        </row>
        <row r="2149">
          <cell r="A2149" t="str">
            <v>73965/015</v>
          </cell>
          <cell r="B2149" t="str">
            <v>ESCAVACAO MANUAL DE VALAS H &lt;= 1,50 M</v>
          </cell>
          <cell r="C2149" t="str">
            <v>M3</v>
          </cell>
          <cell r="D2149">
            <v>20.57</v>
          </cell>
        </row>
        <row r="2150">
          <cell r="A2150">
            <v>74019</v>
          </cell>
          <cell r="B2150" t="str">
            <v>ESCAVACAO MANUAL DE VALAS RASAS, QQ TERRENO, EXCETO ROCHA</v>
          </cell>
          <cell r="C2150">
            <v>0</v>
          </cell>
          <cell r="D2150">
            <v>0</v>
          </cell>
        </row>
        <row r="2151">
          <cell r="A2151" t="str">
            <v>74019/001</v>
          </cell>
          <cell r="B2151" t="str">
            <v>ESCAVACAO MANUAL (VALAS OU FUNDACOES RASAS)</v>
          </cell>
          <cell r="C2151" t="str">
            <v>M3</v>
          </cell>
          <cell r="D2151">
            <v>22.29</v>
          </cell>
        </row>
        <row r="2152">
          <cell r="A2152">
            <v>74120</v>
          </cell>
          <cell r="B2152" t="str">
            <v>ALEM DE 1,50 METROS ATE 3,00 METROS DE PROFUNDIDADE</v>
          </cell>
          <cell r="C2152">
            <v>0</v>
          </cell>
          <cell r="D2152">
            <v>0</v>
          </cell>
        </row>
        <row r="2153">
          <cell r="A2153" t="str">
            <v>74120/001</v>
          </cell>
          <cell r="B2153" t="str">
            <v>ESCAVACAO MANUAL P/CONSTRUCAO DE FOSSA SEPTICA TIPO OMS,DI = 200 CM, HI = 240 CM</v>
          </cell>
          <cell r="C2153" t="str">
            <v>M3</v>
          </cell>
          <cell r="D2153">
            <v>313.10000000000002</v>
          </cell>
        </row>
        <row r="2154">
          <cell r="A2154">
            <v>76443</v>
          </cell>
          <cell r="B2154" t="str">
            <v>ESCAVACAO MANUAL DE VALAS</v>
          </cell>
          <cell r="C2154">
            <v>0</v>
          </cell>
          <cell r="D2154">
            <v>0</v>
          </cell>
        </row>
        <row r="2155">
          <cell r="A2155" t="str">
            <v>76443/001</v>
          </cell>
          <cell r="B2155" t="str">
            <v>ESCAVACAO MANUAL VALA/CAVA MAT 1A CAT ATE 1,5M EXCL ESG/ESCOR EM BECO(LARG ATE 2M) IMPOSSIBILITANDO ENTRADA DE CAMINHAO OU EQUIPAMENTO MOTORIZADO P/RETIRADA MATERIAL</v>
          </cell>
          <cell r="C2155" t="str">
            <v>M3</v>
          </cell>
          <cell r="D2155">
            <v>28.8</v>
          </cell>
        </row>
        <row r="2156">
          <cell r="A2156" t="str">
            <v>76443/002</v>
          </cell>
          <cell r="B2156" t="str">
            <v>ESCAVACAO MANUAL VALA/CAVA MAT 1A CAT DE 1,5 A 3M EXCL ESG/ESCOR EM BECO (LARG ATE 2M) IMPOSSIBILITANDO ENTRADA DE CAMINHAO OU EQUIPAMENTO MOTORIZADO P/RETIRADA DO MATERIAL</v>
          </cell>
          <cell r="C2156" t="str">
            <v>M3</v>
          </cell>
          <cell r="D2156">
            <v>37.03</v>
          </cell>
        </row>
        <row r="2157">
          <cell r="A2157" t="str">
            <v>76443/003</v>
          </cell>
          <cell r="B2157" t="str">
            <v>ESCAVACAO MANUAL VALA/CAVA MAT 1A CAT DE 3,0 A 4,5M EXCL ESG/ESCOR EMBECO (LARG ATE 2M) IMPOSSIBILITANDO ENTRADA DE CAMINHAO OU EQUIPAMENTOMOTORIZADO P/RETIRADA DO MATERIAL</v>
          </cell>
          <cell r="C2157" t="str">
            <v>M3</v>
          </cell>
          <cell r="D2157">
            <v>49.37</v>
          </cell>
        </row>
        <row r="2158">
          <cell r="A2158" t="str">
            <v>76443/004</v>
          </cell>
          <cell r="B2158" t="str">
            <v>ESCAVACAO MANUAL VALA/CAVA EM LODO/LAMA ATE 1,5M EXCL ESG/ESCOR EM BECO (LARG ATE 2M) EM FAVELAS</v>
          </cell>
          <cell r="C2158" t="str">
            <v>M3</v>
          </cell>
          <cell r="D2158">
            <v>43.41</v>
          </cell>
        </row>
        <row r="2159">
          <cell r="A2159" t="str">
            <v>76443/005</v>
          </cell>
          <cell r="B2159" t="str">
            <v>ESCAVACAO MANUAL VALA/CAVA EM LODO/LAMA DE 1,5M A 3,0M EXCL ESG/ESCOREM BECO (LARG ATE 2M) EM FAVELAS</v>
          </cell>
          <cell r="C2159" t="str">
            <v>M3</v>
          </cell>
          <cell r="D2159">
            <v>78.86</v>
          </cell>
        </row>
        <row r="2160">
          <cell r="A2160" t="str">
            <v>76443/006</v>
          </cell>
          <cell r="B2160" t="str">
            <v>ESCAVACAO MANUAL VALA, A FRIO, MAT 2A CAT, PROFUNDIDADE DE 6 A 7,5M, EXCL ESG/ESCOR (MOLEDO OU ROCHA DECOMPOSTA)</v>
          </cell>
          <cell r="C2160" t="str">
            <v>M3</v>
          </cell>
          <cell r="D2160">
            <v>102.86</v>
          </cell>
        </row>
        <row r="2161">
          <cell r="A2161">
            <v>20</v>
          </cell>
          <cell r="B2161" t="str">
            <v>ATERRO COM OU S/COMPACTACAO</v>
          </cell>
          <cell r="C2161">
            <v>0</v>
          </cell>
          <cell r="D2161">
            <v>0</v>
          </cell>
        </row>
        <row r="2162">
          <cell r="A2162">
            <v>5719</v>
          </cell>
          <cell r="B2162" t="str">
            <v>REATERRO APILOADO EM CAMADAS 0,20M, UTILIZANDO MATERIAL ARGILO-ARENOSOADQUIRIDO EM JAZIDA, JÁ CONSIDERANDO UM ACRÉSCIMO DE 25% NO VOLUME DOMATERIAL ADQUIRIDO, NÃO CONSIDERANDO O TRANSPORTE ATÉ O REATERRO</v>
          </cell>
          <cell r="C2162" t="str">
            <v>M3</v>
          </cell>
          <cell r="D2162">
            <v>29.27</v>
          </cell>
        </row>
        <row r="2163">
          <cell r="A2163">
            <v>55835</v>
          </cell>
          <cell r="B2163" t="str">
            <v>ATERRO INTERNO (EDIFICACOES) COMPACTADO MANUALMENTE</v>
          </cell>
          <cell r="C2163" t="str">
            <v>M3</v>
          </cell>
          <cell r="D2163">
            <v>24</v>
          </cell>
        </row>
        <row r="2164">
          <cell r="A2164">
            <v>73904</v>
          </cell>
          <cell r="B2164" t="str">
            <v>ATERRO MANUAL COMPACTADO</v>
          </cell>
          <cell r="C2164">
            <v>0</v>
          </cell>
          <cell r="D2164">
            <v>0</v>
          </cell>
        </row>
        <row r="2165">
          <cell r="A2165" t="str">
            <v>73904/001</v>
          </cell>
          <cell r="B2165" t="str">
            <v>ATERRO APILOADO(MANUAL) EM CAMADAS DE 20 CM COM MATERIAL DE EMPRÉSTIMO.</v>
          </cell>
          <cell r="C2165" t="str">
            <v>M3</v>
          </cell>
          <cell r="D2165">
            <v>55.77</v>
          </cell>
        </row>
        <row r="2166">
          <cell r="A2166" t="str">
            <v>73904/002</v>
          </cell>
          <cell r="B2166" t="str">
            <v>REATERRO APILOADO (MANUAL) DE VALA COM DESLOCAMENTO DE MATERIAL EM CAMADAS DE 20 CM (BECOS, FAVELAS ETC.)</v>
          </cell>
          <cell r="C2166" t="str">
            <v>M3</v>
          </cell>
          <cell r="D2166">
            <v>24</v>
          </cell>
        </row>
        <row r="2167">
          <cell r="A2167">
            <v>74153</v>
          </cell>
          <cell r="B2167" t="str">
            <v>ESPALHAMENTO MECANIZADO DE MATERIAL 1A. CATEGORIA</v>
          </cell>
          <cell r="C2167">
            <v>0</v>
          </cell>
          <cell r="D2167">
            <v>0</v>
          </cell>
        </row>
        <row r="2168">
          <cell r="A2168" t="str">
            <v>74153/001</v>
          </cell>
          <cell r="B2168" t="str">
            <v>ESPALHAMENTO MECANIZADO (COM MOTONIVELADORA 140 HP) MATERIAL 1A. CATEGORIA</v>
          </cell>
          <cell r="C2168" t="str">
            <v>M2</v>
          </cell>
          <cell r="D2168">
            <v>0.21</v>
          </cell>
        </row>
        <row r="2169">
          <cell r="A2169">
            <v>21</v>
          </cell>
          <cell r="B2169" t="str">
            <v>ATERRO/REATERRO DE VALAS COM OU S/COMPACTACAO</v>
          </cell>
          <cell r="C2169">
            <v>0</v>
          </cell>
          <cell r="D2169">
            <v>0</v>
          </cell>
        </row>
        <row r="2170">
          <cell r="A2170">
            <v>72920</v>
          </cell>
          <cell r="B2170" t="str">
            <v>REATERRO DE VALA COM MATERIAL GRANULAR REAPROVEITADO ADENSADO E VIBRADO</v>
          </cell>
          <cell r="C2170" t="str">
            <v>M3</v>
          </cell>
          <cell r="D2170">
            <v>10.19</v>
          </cell>
        </row>
        <row r="2171">
          <cell r="A2171">
            <v>72921</v>
          </cell>
          <cell r="B2171" t="str">
            <v>REATERRO DE VALA COM MATERIAL GRANULAR DE EMPRESTIMO ADENSADO E VIBRADO</v>
          </cell>
          <cell r="C2171" t="str">
            <v>M3</v>
          </cell>
          <cell r="D2171">
            <v>38.65</v>
          </cell>
        </row>
        <row r="2172">
          <cell r="A2172">
            <v>73964</v>
          </cell>
          <cell r="B2172" t="str">
            <v>REATERRO DE VALAS</v>
          </cell>
          <cell r="C2172">
            <v>0</v>
          </cell>
          <cell r="D2172">
            <v>0</v>
          </cell>
        </row>
        <row r="2173">
          <cell r="A2173" t="str">
            <v>73964/001</v>
          </cell>
          <cell r="B2173" t="str">
            <v>REATERRO DE VALA/CAVA COMPACTADA A MACO EM CAMADAS DE 20CM ( EM BECOSDE ATÉ 2,50M DE LARGURA EM FAVELAS)</v>
          </cell>
          <cell r="C2173" t="str">
            <v>M3</v>
          </cell>
          <cell r="D2173">
            <v>20.57</v>
          </cell>
        </row>
        <row r="2174">
          <cell r="A2174" t="str">
            <v>73964/002</v>
          </cell>
          <cell r="B2174" t="str">
            <v>REATER VALA/CAVA COMPACT/MACO CAMADAS 30CM EM BECO ATE 2,50MLARGURA EM FAVELAS</v>
          </cell>
          <cell r="C2174" t="str">
            <v>M3</v>
          </cell>
          <cell r="D2174">
            <v>17.28</v>
          </cell>
        </row>
        <row r="2175">
          <cell r="A2175" t="str">
            <v>73964/003</v>
          </cell>
          <cell r="B2175" t="str">
            <v>REATERRO VALA/CAVA C/TRATOR 200CV EXCL COMPACTACAO</v>
          </cell>
          <cell r="C2175" t="str">
            <v>M3</v>
          </cell>
          <cell r="D2175">
            <v>1.91</v>
          </cell>
        </row>
        <row r="2176">
          <cell r="A2176" t="str">
            <v>73964/004</v>
          </cell>
          <cell r="B2176" t="str">
            <v>REATERRO DE VALAS / CAVAS, COMPACTADA A MAÇO, EM CAMADAS DE ATÉ 30 CM.</v>
          </cell>
          <cell r="C2176" t="str">
            <v>M3</v>
          </cell>
          <cell r="D2176">
            <v>14.4</v>
          </cell>
        </row>
        <row r="2177">
          <cell r="A2177" t="str">
            <v>73964/005</v>
          </cell>
          <cell r="B2177" t="str">
            <v>REATERRO DE VALA/CAVA SEM CONTROLE DE COMPACTAÇÃO , UTILIZANDO RETRO-ESCAVADEIRA E COMPACTACADOR VIBRATORIO COM MATERIAL REAPROVEITADO</v>
          </cell>
          <cell r="C2177" t="str">
            <v>M3</v>
          </cell>
          <cell r="D2177">
            <v>5.73</v>
          </cell>
        </row>
        <row r="2178">
          <cell r="A2178" t="str">
            <v>73964/006</v>
          </cell>
          <cell r="B2178" t="str">
            <v>REATERRO MANUAL DE VALAS</v>
          </cell>
          <cell r="C2178" t="str">
            <v>M3</v>
          </cell>
          <cell r="D2178">
            <v>20.57</v>
          </cell>
        </row>
        <row r="2179">
          <cell r="A2179">
            <v>74006</v>
          </cell>
          <cell r="B2179" t="str">
            <v>ATERRO/REATERRO DE VALAS</v>
          </cell>
          <cell r="C2179">
            <v>0</v>
          </cell>
          <cell r="D2179">
            <v>0</v>
          </cell>
        </row>
        <row r="2180">
          <cell r="A2180" t="str">
            <v>74006/001</v>
          </cell>
          <cell r="B2180" t="str">
            <v>COMPACTACAO DE VALAS,MANUALMENTE, SEM CONTROLE DE GC</v>
          </cell>
          <cell r="C2180" t="str">
            <v>M3</v>
          </cell>
          <cell r="D2180">
            <v>11.66</v>
          </cell>
        </row>
        <row r="2181">
          <cell r="A2181">
            <v>74015</v>
          </cell>
          <cell r="B2181" t="str">
            <v>REATERRO COMPACTADO DE VALAS</v>
          </cell>
          <cell r="C2181">
            <v>0</v>
          </cell>
          <cell r="D2181">
            <v>0</v>
          </cell>
        </row>
        <row r="2182">
          <cell r="A2182" t="str">
            <v>74015/001</v>
          </cell>
          <cell r="B2182" t="str">
            <v>REATERRO E COMPACTACAO MECANICO DE VALA COM COMPACTADOR MANUAL TIPO SOQUETE VIBRATORIO</v>
          </cell>
          <cell r="C2182" t="str">
            <v>M3</v>
          </cell>
          <cell r="D2182">
            <v>16.63</v>
          </cell>
        </row>
        <row r="2183">
          <cell r="A2183">
            <v>76444</v>
          </cell>
          <cell r="B2183" t="str">
            <v>ATERRO/REATERRO DE VALAS</v>
          </cell>
          <cell r="C2183">
            <v>0</v>
          </cell>
          <cell r="D2183">
            <v>0</v>
          </cell>
        </row>
        <row r="2184">
          <cell r="A2184" t="str">
            <v>76444/001</v>
          </cell>
          <cell r="B2184" t="str">
            <v>COMPACTACAO MECANICA DE VALAS, SEM CONTROLE DE GC (COMPACTADOR TIPO SAPO ATE 35 KG)</v>
          </cell>
          <cell r="C2184" t="str">
            <v>M3</v>
          </cell>
          <cell r="D2184">
            <v>6.82</v>
          </cell>
        </row>
        <row r="2185">
          <cell r="A2185" t="str">
            <v>76444/002</v>
          </cell>
          <cell r="B2185" t="str">
            <v>COMPACTACAO MECANICA DE VALAS,C/CONTR.DO GC &gt;= 95% DO PN(C/COMPACTADORSOLOS C/ PLACA VIBRATORIA MOTOR DIESEL/GASOLINA 7 A 10 HP)</v>
          </cell>
          <cell r="C2185" t="str">
            <v>M3</v>
          </cell>
          <cell r="D2185">
            <v>9.7799999999999994</v>
          </cell>
        </row>
        <row r="2186">
          <cell r="A2186">
            <v>22</v>
          </cell>
          <cell r="B2186" t="str">
            <v>CARGA, DESCARGA E/OU TRANSPORTE DE MATERIAIS</v>
          </cell>
          <cell r="C2186">
            <v>0</v>
          </cell>
          <cell r="D2186">
            <v>0</v>
          </cell>
        </row>
        <row r="2187">
          <cell r="A2187">
            <v>5626</v>
          </cell>
          <cell r="B2187" t="str">
            <v>TRANSPORTE DE MATERIAL DE QUALQUER NATUREZA DMT &gt; 10 KM</v>
          </cell>
          <cell r="C2187" t="str">
            <v>T/KM</v>
          </cell>
          <cell r="D2187">
            <v>0.65</v>
          </cell>
        </row>
        <row r="2188">
          <cell r="A2188">
            <v>72818</v>
          </cell>
          <cell r="B2188" t="str">
            <v>ESCAVACAO, CARGA E TRANSPORTE DE MATERIAL DE 1A CATEGORIA, CAMINHO DESERVICO LEITO NATURAL, COM ESCAVADEIRA HIDRAULICA E CAMINHAO BASCULANTE 6 M3, DMT 50 ATE 200 M</v>
          </cell>
          <cell r="C2188" t="str">
            <v>M3</v>
          </cell>
          <cell r="D2188">
            <v>3.99</v>
          </cell>
        </row>
        <row r="2189">
          <cell r="A2189">
            <v>72821</v>
          </cell>
          <cell r="B2189" t="str">
            <v>ESCAVACAO, CARGA E TRANSPORTE DE MATERIAL DE 1A CATEGORIA, CAMINHO DESERVICO LEITO NATURAL, COM ESCAVADEIRA HIDRAULICA E CAMINHAO BASCULANTE 6 M3, DMT 200 ATE 400 M</v>
          </cell>
          <cell r="C2189" t="str">
            <v>M3</v>
          </cell>
          <cell r="D2189">
            <v>4.07</v>
          </cell>
        </row>
        <row r="2190">
          <cell r="A2190">
            <v>72822</v>
          </cell>
          <cell r="B2190" t="str">
            <v>ESCAVACAO, CARGA E TRANSPORTE DE MATERIAL DE 1A CATEGORIA, CAMINHO DESERVICO LEITO NATURAL, COM ESCAVADEIRA HIDRAULICA E CAMINHAO BASCULANTE 6 M3, DMT 400 ATE 600 M</v>
          </cell>
          <cell r="C2190" t="str">
            <v>M3</v>
          </cell>
          <cell r="D2190">
            <v>4.1399999999999997</v>
          </cell>
        </row>
        <row r="2191">
          <cell r="A2191">
            <v>72823</v>
          </cell>
          <cell r="B2191" t="str">
            <v>ESCAVACAO, CARGA E TRANSPORTE DE MATERIAL DE 1A CATEGORIA, CAMINHO DESERVICO LEITO NATURAL, COM ESCAVADEIRA HIDRAULICA E CAMINHAO BASCULANTE 6 M3, DMT 600 ATE 800 M</v>
          </cell>
          <cell r="C2191" t="str">
            <v>M3</v>
          </cell>
          <cell r="D2191">
            <v>4.2</v>
          </cell>
        </row>
        <row r="2192">
          <cell r="A2192">
            <v>72824</v>
          </cell>
          <cell r="B2192" t="str">
            <v>ESCAVACAO, CARGA E TRANSPORTE DE MATERIAL DE 1A CATEGORIA, CAMINHO DESERVICO LEITO NATURAL, COM ESCAVADEIRA HIDRAULICA E CAMINHAO BASCULANTE 6 M3, DMT 800 ATE 1.000 M</v>
          </cell>
          <cell r="C2192" t="str">
            <v>M3</v>
          </cell>
          <cell r="D2192">
            <v>4.32</v>
          </cell>
        </row>
        <row r="2193">
          <cell r="A2193">
            <v>72825</v>
          </cell>
          <cell r="B2193" t="str">
            <v>ESCAVACAO, CARGA E TRANSPORTE DE MATERIAL DE 1A CATEGORIA, CAMINHO DESERVICO REVESTIMENTO PRIMARIO, COM ESCAVADEIRA HIDRAULICA E CAMINHAO BASCULANTE 6 M3, DMT 50 ATE 200 M</v>
          </cell>
          <cell r="C2193" t="str">
            <v>M3</v>
          </cell>
          <cell r="D2193">
            <v>3.75</v>
          </cell>
        </row>
        <row r="2194">
          <cell r="A2194">
            <v>72826</v>
          </cell>
          <cell r="B2194" t="str">
            <v>ESCAVACAO, CARGA E TRANSPORTE DE MATERIAL DE 1A CATEGORIA, CAMINHO DESERVICO REVESTIMENTO PRIMARIO, COM ESCAVADEIRA HIDRAULICA E CAMINHAO BASCULANTE 6 M3, DMT 200 ATE 400 M</v>
          </cell>
          <cell r="C2194" t="str">
            <v>M3</v>
          </cell>
          <cell r="D2194">
            <v>3.81</v>
          </cell>
        </row>
        <row r="2195">
          <cell r="A2195">
            <v>72827</v>
          </cell>
          <cell r="B2195" t="str">
            <v>ESCAVACAO, CARGA E TRANSPORTE DE MATERIAL DE 1A CATEGORIA, CAMINHO DESERVICO REVESTIMENTO PRIMARIO, COM ESCAVADEIRA HIDRAULICA E CAMINHAO BASCULANTE 6 M3, DMT 400 ATE 600 M</v>
          </cell>
          <cell r="C2195" t="str">
            <v>M3</v>
          </cell>
          <cell r="D2195">
            <v>3.87</v>
          </cell>
        </row>
        <row r="2196">
          <cell r="A2196">
            <v>72828</v>
          </cell>
          <cell r="B2196" t="str">
            <v>ESCAVACAO, CARGA E TRANSPORTE DE MATERIAL DE 1A CATEGORIA, CAMINHO DESERVICO REVESTIMENTO PRIMARIO, COM ESCAVADEIRA HIDRAULICA E CAMINHAO BASCULANTE 6 M3, DMT 600 ATE 800 M</v>
          </cell>
          <cell r="C2196" t="str">
            <v>M3</v>
          </cell>
          <cell r="D2196">
            <v>3.94</v>
          </cell>
        </row>
        <row r="2197">
          <cell r="A2197">
            <v>72829</v>
          </cell>
          <cell r="B2197" t="str">
            <v>ESCAVACAO, CARGA E TRANSPORTE DE MATERIAL DE 1A CATEGORIA, CAMINHO DESERVICO REVESTIMENTO PRIMARIO, COM ESCAVADEIRA HIDRAULICA E CAMINHAO BASCULANTE 6 M3, DMT 800 ATE 1.000 M</v>
          </cell>
          <cell r="C2197" t="str">
            <v>M3</v>
          </cell>
          <cell r="D2197">
            <v>4.0199999999999996</v>
          </cell>
        </row>
        <row r="2198">
          <cell r="A2198">
            <v>72832</v>
          </cell>
          <cell r="B2198" t="str">
            <v>ESCAVACAO, CARGA E TRANSPORTE DE MATERIAL DE 1A CATEGORIA, CAMINHO DESERVICO PAVIMENTADO, COM ESCAVADEIRA HIDRAULICA E CAMINHAO BASCULANTE6 M3, DMT 50 ATE 200 M</v>
          </cell>
          <cell r="C2198" t="str">
            <v>M3</v>
          </cell>
          <cell r="D2198">
            <v>3.55</v>
          </cell>
        </row>
        <row r="2199">
          <cell r="A2199">
            <v>72833</v>
          </cell>
          <cell r="B2199" t="str">
            <v>ESCAVACAO, CARGA E TRANSPORTE DE MATERIAL DE 1A CATEGORIA, CAMINHO DESERVICO PAVIMENTADO, COM ESCAVADEIRA HIDRAULICA E CAMINHAO BASCULANTE6 M3, DMT 200 ATE 400 M</v>
          </cell>
          <cell r="C2199" t="str">
            <v>M3</v>
          </cell>
          <cell r="D2199">
            <v>3.61</v>
          </cell>
        </row>
        <row r="2200">
          <cell r="A2200">
            <v>72834</v>
          </cell>
          <cell r="B2200" t="str">
            <v>ESCAVACAO, CARGA E TRANSPORTE DE MATERIAL DE 1A CATEGORIA, CAMINHO DESERVICO PAVIMENTADO, COM ESCAVADEIRA HIDRAULICA E CAMINHAO BASCULANTE6 M3, DMT 400 ATE 600 M</v>
          </cell>
          <cell r="C2200" t="str">
            <v>M3</v>
          </cell>
          <cell r="D2200">
            <v>3.67</v>
          </cell>
        </row>
        <row r="2201">
          <cell r="A2201">
            <v>72835</v>
          </cell>
          <cell r="B2201" t="str">
            <v>ESCAVACAO, CARGA E TRANSPORTE DE MATERIAL DE 1A CATEGORIA, CAMINHO DESERVICO PAVIMENTADO, COM ESCAVADEIRA HIDRAULICA E CAMINHAO BASCULANTE6 M3, DMT 600 ATE 800 M</v>
          </cell>
          <cell r="C2201" t="str">
            <v>M3</v>
          </cell>
          <cell r="D2201">
            <v>3.73</v>
          </cell>
        </row>
        <row r="2202">
          <cell r="A2202">
            <v>72836</v>
          </cell>
          <cell r="B2202" t="str">
            <v>ESCAVACAO, CARGA E TRANSPORTE DE MATERIAL DE 1A CATEGORIA, CAMINHO DESERVICO PAVIMENTADO, COM ESCAVADEIRA HIDRAULICA E CAMINHAO BASCULANTE6 M3, DMT 800 ATE 1.000 M</v>
          </cell>
          <cell r="C2202" t="str">
            <v>M3</v>
          </cell>
          <cell r="D2202">
            <v>3.8</v>
          </cell>
        </row>
        <row r="2203">
          <cell r="A2203">
            <v>72838</v>
          </cell>
          <cell r="B2203" t="str">
            <v>TRANSPORTE COMERCIAL COM CAMINHAO CARROCERIA 9 T, RODOVIA EM LEITO NATURAL</v>
          </cell>
          <cell r="C2203" t="str">
            <v>TXKM</v>
          </cell>
          <cell r="D2203">
            <v>0.61</v>
          </cell>
        </row>
        <row r="2204">
          <cell r="A2204">
            <v>72839</v>
          </cell>
          <cell r="B2204" t="str">
            <v>TRANSPORTE COMERCIAL COM CAMINHAO CARROCERIA 9 T, RODOVIA COM REVESTIMENTO PRIMARIO</v>
          </cell>
          <cell r="C2204" t="str">
            <v>TXKM</v>
          </cell>
          <cell r="D2204">
            <v>0.49</v>
          </cell>
        </row>
        <row r="2205">
          <cell r="A2205">
            <v>72840</v>
          </cell>
          <cell r="B2205" t="str">
            <v>TRANSPORTE COMERCIAL COM CAMINHAO CARROCERIA 9 T, RODOVIA PAVIMENTADA</v>
          </cell>
          <cell r="C2205" t="str">
            <v>TXKM</v>
          </cell>
          <cell r="D2205">
            <v>0.41</v>
          </cell>
        </row>
        <row r="2206">
          <cell r="A2206">
            <v>72841</v>
          </cell>
          <cell r="B2206" t="str">
            <v>TRANSPORTE COMERCIAL COM CAMINHAO BASCULANTE 6 M3, RODOVIA EM LEITO NATURAL</v>
          </cell>
          <cell r="C2206" t="str">
            <v>TXKM</v>
          </cell>
          <cell r="D2206">
            <v>0.66</v>
          </cell>
        </row>
        <row r="2207">
          <cell r="A2207">
            <v>72842</v>
          </cell>
          <cell r="B2207" t="str">
            <v>TRANSPORTE COMERCIAL COM CAMINHAO BASCULANTE 6 M3, RODOVIA COM REVESTIMENTO PRIMARIO</v>
          </cell>
          <cell r="C2207" t="str">
            <v>TXKM</v>
          </cell>
          <cell r="D2207">
            <v>0.53</v>
          </cell>
        </row>
        <row r="2208">
          <cell r="A2208">
            <v>72843</v>
          </cell>
          <cell r="B2208" t="str">
            <v>TRANSPORTE COMERCIAL COM CAMINHAO BASCULANTE 6 M3, RODOVIA PAVIMENTADA</v>
          </cell>
          <cell r="C2208" t="str">
            <v>TXKM</v>
          </cell>
          <cell r="D2208">
            <v>0.44</v>
          </cell>
        </row>
        <row r="2209">
          <cell r="A2209">
            <v>72844</v>
          </cell>
          <cell r="B2209" t="str">
            <v>CARGA, MANOBRAS E DESCARGA DE AREIA, BRITA, PEDRA DE MAO E SOLOS COM CAMINHAO BASCULANTE 6 M3 (DESCARGA LIVRE)</v>
          </cell>
          <cell r="C2209" t="str">
            <v>T</v>
          </cell>
          <cell r="D2209">
            <v>0.46</v>
          </cell>
        </row>
        <row r="2210">
          <cell r="A2210">
            <v>72845</v>
          </cell>
          <cell r="B2210" t="str">
            <v>CARGA, MANOBRAS E DESCARGA DE BRITA PARA TRATAMENTOS SUPERFICIAIS, COMCAMINHAO BASCULANTE 6 M3</v>
          </cell>
          <cell r="C2210" t="str">
            <v>T</v>
          </cell>
          <cell r="D2210">
            <v>2.77</v>
          </cell>
        </row>
        <row r="2211">
          <cell r="A2211">
            <v>72846</v>
          </cell>
          <cell r="B2211" t="str">
            <v>CARGA, MANOBRAS E DESCARGA DE MISTURA BETUMINOSA A QUENTE, COM CAMINHAO BASCULANTE 6 M3</v>
          </cell>
          <cell r="C2211" t="str">
            <v>T</v>
          </cell>
          <cell r="D2211">
            <v>2.29</v>
          </cell>
        </row>
        <row r="2212">
          <cell r="A2212">
            <v>72847</v>
          </cell>
          <cell r="B2212" t="str">
            <v>CARGA, MANOBRAS E DESCARGA DE MISTURA BETUMINOSA A FRIO, COM CAMINHAOBASCULANTE 6 M3</v>
          </cell>
          <cell r="C2212" t="str">
            <v>T</v>
          </cell>
          <cell r="D2212">
            <v>4.93</v>
          </cell>
        </row>
        <row r="2213">
          <cell r="A2213">
            <v>72848</v>
          </cell>
          <cell r="B2213" t="str">
            <v>CARGA, MANOBRAS E DESCARGA DE BRITA PARA BASE DE MACADAME, COM CAMINHAO BASCULANTE 6 M3</v>
          </cell>
          <cell r="C2213" t="str">
            <v>T</v>
          </cell>
          <cell r="D2213">
            <v>1.23</v>
          </cell>
        </row>
        <row r="2214">
          <cell r="A2214">
            <v>72849</v>
          </cell>
          <cell r="B2214" t="str">
            <v>CARGA, MANOBRAS E DESCARGA DE MISTURAS DE SOLOS E AGREGADOS (BASES ESTABILIZADAS EM USINA) COM CAMINHAO BASCULANTE 6 M3</v>
          </cell>
          <cell r="C2214" t="str">
            <v>T</v>
          </cell>
          <cell r="D2214">
            <v>1.58</v>
          </cell>
        </row>
        <row r="2215">
          <cell r="A2215">
            <v>72850</v>
          </cell>
          <cell r="B2215" t="str">
            <v>CARGA, MANOBRAS E DESCARGA DE MATERIAIS DIVERSOS, COM CAMINHAO CARROCERIA 9T (CARGA E DESCARGA MANUAIS)</v>
          </cell>
          <cell r="C2215" t="str">
            <v>T</v>
          </cell>
          <cell r="D2215">
            <v>7.67</v>
          </cell>
        </row>
        <row r="2216">
          <cell r="A2216">
            <v>72851</v>
          </cell>
          <cell r="B2216" t="str">
            <v>TRANSPORTE LOCAL COM CAMINHAO BASCULANTE 6 M3, RODOVIA EM LEITO NATURAL, DMT ATE 200 M</v>
          </cell>
          <cell r="C2216" t="str">
            <v>M3</v>
          </cell>
          <cell r="D2216">
            <v>2.25</v>
          </cell>
        </row>
        <row r="2217">
          <cell r="A2217">
            <v>72852</v>
          </cell>
          <cell r="B2217" t="str">
            <v>TRANSPORTE LOCAL COM CAMINHAO BASCULANTE 6 M3, RODOVIA EM LEITO NATURAL, DMT 200 A 400 M</v>
          </cell>
          <cell r="C2217" t="str">
            <v>M3</v>
          </cell>
          <cell r="D2217">
            <v>2.31</v>
          </cell>
        </row>
        <row r="2218">
          <cell r="A2218">
            <v>72853</v>
          </cell>
          <cell r="B2218" t="str">
            <v>TRANSPORTE LOCAL COM CAMINHAO BASCULANTE 6 M3, RODOVIA EM LEITO NATURAL, DMT 400 A 600 M</v>
          </cell>
          <cell r="C2218" t="str">
            <v>M3</v>
          </cell>
          <cell r="D2218">
            <v>2.37</v>
          </cell>
        </row>
        <row r="2219">
          <cell r="A2219">
            <v>72854</v>
          </cell>
          <cell r="B2219" t="str">
            <v>TRANSPORTE LOCAL COM CAMINHAO BASCULANTE 6 M3, RODOVIA EM LEITO NATURAL, DMT 600 A 800 M</v>
          </cell>
          <cell r="C2219" t="str">
            <v>M3</v>
          </cell>
          <cell r="D2219">
            <v>2.44</v>
          </cell>
        </row>
        <row r="2220">
          <cell r="A2220">
            <v>72855</v>
          </cell>
          <cell r="B2220" t="str">
            <v>TRANSPORTE LOCAL COM CAMINHAO BASCULANTE 6 M3, RODOVIA EM LEITO NATURAL, DMT 800 A 1.000 M</v>
          </cell>
          <cell r="C2220" t="str">
            <v>M3</v>
          </cell>
          <cell r="D2220">
            <v>2.5</v>
          </cell>
        </row>
        <row r="2221">
          <cell r="A2221">
            <v>72856</v>
          </cell>
          <cell r="B2221" t="str">
            <v>TRANSPORTE LOCAL COM CAMINHAO BASCULANTE 6 M3, RODOVIA EM LEITO NATURAL</v>
          </cell>
          <cell r="C2221" t="str">
            <v>M3XKM</v>
          </cell>
          <cell r="D2221">
            <v>1.0900000000000001</v>
          </cell>
        </row>
        <row r="2222">
          <cell r="A2222">
            <v>72857</v>
          </cell>
          <cell r="B2222" t="str">
            <v>TRANSPORTE LOCAL COM CAMINHAO BASCULANTE 6 M3, RODOVIA COM REVESTIMENTO PRIMARIO, DMT ATE 200 M</v>
          </cell>
          <cell r="C2222" t="str">
            <v>M3</v>
          </cell>
          <cell r="D2222">
            <v>2</v>
          </cell>
        </row>
        <row r="2223">
          <cell r="A2223">
            <v>72858</v>
          </cell>
          <cell r="B2223" t="str">
            <v>TRANSPORTE LOCAL COM CAMINHAO BASCULANTE 6 M3, RODOVIA COM REVESTIMENTO PRIMARIO, DMT 200 A 400 M</v>
          </cell>
          <cell r="C2223" t="str">
            <v>M3</v>
          </cell>
          <cell r="D2223">
            <v>2.0499999999999998</v>
          </cell>
        </row>
        <row r="2224">
          <cell r="A2224">
            <v>72859</v>
          </cell>
          <cell r="B2224" t="str">
            <v>TRANSPORTE LOCAL COM CAMINHAO BASCULANTE 6 M3, RODOVIA COM REVESTIMENTO PRIMARIO, DMT 400 A 600 M</v>
          </cell>
          <cell r="C2224" t="str">
            <v>M3</v>
          </cell>
          <cell r="D2224">
            <v>2.11</v>
          </cell>
        </row>
        <row r="2225">
          <cell r="A2225">
            <v>72860</v>
          </cell>
          <cell r="B2225" t="str">
            <v>TRANSPORTE LOCAL COM CAMINHAO BASCULANTE 6 M3, RODOVIA COM REVESTIMENTO PRIMARIO, DMT 600 A 800 M</v>
          </cell>
          <cell r="C2225" t="str">
            <v>M3</v>
          </cell>
          <cell r="D2225">
            <v>2.17</v>
          </cell>
        </row>
        <row r="2226">
          <cell r="A2226">
            <v>72874</v>
          </cell>
          <cell r="B2226" t="str">
            <v>TRANSPORTE LOCAL COM CAMINHAO BASCULANTE 6 M3, RODOVIA COM REVESTIMENTO PRIMARIO, DMT 800 A 1.000 M</v>
          </cell>
          <cell r="C2226" t="str">
            <v>M3</v>
          </cell>
          <cell r="D2226">
            <v>2.23</v>
          </cell>
        </row>
        <row r="2227">
          <cell r="A2227">
            <v>72875</v>
          </cell>
          <cell r="B2227" t="str">
            <v>TRANSPORTE LOCAL COM CAMINHÃO BASCULANTE 6 M3, RODOVIA COM REVESTIMENTO PRIMARIO</v>
          </cell>
          <cell r="C2227" t="str">
            <v>M3XKM</v>
          </cell>
          <cell r="D2227">
            <v>0.98</v>
          </cell>
        </row>
        <row r="2228">
          <cell r="A2228">
            <v>72876</v>
          </cell>
          <cell r="B2228" t="str">
            <v>TRANSPORTE LOCAL COM CAMINHÃO BASCULANTE 6 M3, RODOVIA PAVIMENTADA, DMT ATE 200 M</v>
          </cell>
          <cell r="C2228" t="str">
            <v>M3</v>
          </cell>
          <cell r="D2228">
            <v>1.79</v>
          </cell>
        </row>
        <row r="2229">
          <cell r="A2229">
            <v>72877</v>
          </cell>
          <cell r="B2229" t="str">
            <v>TRANSPORTE LOCAL COM CAMINHAO BASCULANTE 6 M3, RODOVIA PAVIMENTADA, DMT 200 A 400 M</v>
          </cell>
          <cell r="C2229" t="str">
            <v>M3</v>
          </cell>
          <cell r="D2229">
            <v>1.84</v>
          </cell>
        </row>
        <row r="2230">
          <cell r="A2230">
            <v>72878</v>
          </cell>
          <cell r="B2230" t="str">
            <v>TRANSPORTE LOCAL COM CAMINHAO BASCULANTE 6 M3, RODOVIA PAVIMENTADA, DMT 400 A 600 M</v>
          </cell>
          <cell r="C2230" t="str">
            <v>M3</v>
          </cell>
          <cell r="D2230">
            <v>1.89</v>
          </cell>
        </row>
        <row r="2231">
          <cell r="A2231">
            <v>72879</v>
          </cell>
          <cell r="B2231" t="str">
            <v>TRANSPORTE LOCAL COM CAMINHAO BASCULANTE 6 M3, RODOVIA PAVIMENTADA, DMT 600 A 800 M</v>
          </cell>
          <cell r="C2231" t="str">
            <v>M3</v>
          </cell>
          <cell r="D2231">
            <v>1.95</v>
          </cell>
        </row>
        <row r="2232">
          <cell r="A2232">
            <v>72880</v>
          </cell>
          <cell r="B2232" t="str">
            <v>TRANSPORTE LOCAL COM CAMINHAO BASCULANTE 6 M3, RODOVIA PAVIMENTADA, DMT 800 A 1.000 M</v>
          </cell>
          <cell r="C2232" t="str">
            <v>M3</v>
          </cell>
          <cell r="D2232">
            <v>2</v>
          </cell>
        </row>
        <row r="2233">
          <cell r="A2233">
            <v>72881</v>
          </cell>
          <cell r="B2233" t="str">
            <v>TRANSPORTE LOCAL COM CAMINHAO BASCULANTE 6 M3, RODOVIA PAVIMENTADA ( PARA DISTANCIAS SUPERIORES A 4 KM )</v>
          </cell>
          <cell r="C2233" t="str">
            <v>M3XKM</v>
          </cell>
          <cell r="D2233">
            <v>0.88</v>
          </cell>
        </row>
        <row r="2234">
          <cell r="A2234">
            <v>72882</v>
          </cell>
          <cell r="B2234" t="str">
            <v>TRANSPORTE COMERCIAL COM CAMINHAO CARROCERIA 9 T, RODOVIA EM LEITO NATURAL</v>
          </cell>
          <cell r="C2234" t="str">
            <v>M3XKM</v>
          </cell>
          <cell r="D2234">
            <v>0.91</v>
          </cell>
        </row>
        <row r="2235">
          <cell r="A2235">
            <v>72883</v>
          </cell>
          <cell r="B2235" t="str">
            <v>TRANSPORTE COMERCIAL COM CAMINHAO CARROCERIA 9 T, RODOVIA COM REVESTIMENTO PRIMARIO</v>
          </cell>
          <cell r="C2235" t="str">
            <v>M3XKM</v>
          </cell>
          <cell r="D2235">
            <v>0.73</v>
          </cell>
        </row>
        <row r="2236">
          <cell r="A2236">
            <v>72884</v>
          </cell>
          <cell r="B2236" t="str">
            <v>TRANSPORTE COMERCIAL COM CAMINHAO CARROCERIA 9 T, RODOVIA PAVIMENTADA</v>
          </cell>
          <cell r="C2236" t="str">
            <v>M3XKM</v>
          </cell>
          <cell r="D2236">
            <v>0.61</v>
          </cell>
        </row>
        <row r="2237">
          <cell r="A2237">
            <v>72885</v>
          </cell>
          <cell r="B2237" t="str">
            <v>TRANSPORTE COMERCIAL COM CAMINHAO BASCULANTE 6 M3, RODOVIA EM LEITO NATURAL</v>
          </cell>
          <cell r="C2237" t="str">
            <v>M3XKM</v>
          </cell>
          <cell r="D2237">
            <v>0.99</v>
          </cell>
        </row>
        <row r="2238">
          <cell r="A2238">
            <v>72886</v>
          </cell>
          <cell r="B2238" t="str">
            <v>TRANSPORTE COMERCIAL COM CAMINHAO BASCULANTE 6 M3, RODOVIA COM REVESTIMENTO PRIMARIO</v>
          </cell>
          <cell r="C2238" t="str">
            <v>M3XKM</v>
          </cell>
          <cell r="D2238">
            <v>0.79</v>
          </cell>
        </row>
        <row r="2239">
          <cell r="A2239">
            <v>72887</v>
          </cell>
          <cell r="B2239" t="str">
            <v>TRANSPORTE COMERCIAL COM CAMINHAO BASCULANTE 6 M3, RODOVIA PAVIMENTADA</v>
          </cell>
          <cell r="C2239" t="str">
            <v>M3XKM</v>
          </cell>
          <cell r="D2239">
            <v>0.66</v>
          </cell>
        </row>
        <row r="2240">
          <cell r="A2240">
            <v>72888</v>
          </cell>
          <cell r="B2240" t="str">
            <v>CARGA, MANOBRAS E DESCARGA DE AREIA, BRITA, PEDRA DE MAO E SOLOS COM CAMINHAO BASCULANTE 6 M3 (DESCARGA LIVRE)</v>
          </cell>
          <cell r="C2240" t="str">
            <v>M3</v>
          </cell>
          <cell r="D2240">
            <v>0.69</v>
          </cell>
        </row>
        <row r="2241">
          <cell r="A2241">
            <v>72890</v>
          </cell>
          <cell r="B2241" t="str">
            <v>CARGA, MANOBRAS E DESCARGA DE BRITA PARA TRATAMENTOS SUPERFICIAIS, COMCAMINHAO BASCULANTE 6 M3, DESCARGA EM DISTRIBUIDOR</v>
          </cell>
          <cell r="C2241" t="str">
            <v>M3</v>
          </cell>
          <cell r="D2241">
            <v>4.16</v>
          </cell>
        </row>
        <row r="2242">
          <cell r="A2242">
            <v>72891</v>
          </cell>
          <cell r="B2242" t="str">
            <v>CARGA, MANOBRAS E DESCARGA DE MISTURA BETUMINOSA A QUENTE, COM CAMINHAO BASCULANTE 6 M3, DESCARGA EM VIBRO-ACABADORA</v>
          </cell>
          <cell r="C2242" t="str">
            <v>M3</v>
          </cell>
          <cell r="D2242">
            <v>3.43</v>
          </cell>
        </row>
        <row r="2243">
          <cell r="A2243">
            <v>72892</v>
          </cell>
          <cell r="B2243" t="str">
            <v>CARGA, MANOBRAS E DESCARGA DE DE MISTURA BETUMINOSA A FRIO, COM CAMINHAO BASCULANTE 6 M3, DESCARGA EM VIBRO-ACABADORA</v>
          </cell>
          <cell r="C2243" t="str">
            <v>M3</v>
          </cell>
          <cell r="D2243">
            <v>7.4</v>
          </cell>
        </row>
        <row r="2244">
          <cell r="A2244">
            <v>72893</v>
          </cell>
          <cell r="B2244" t="str">
            <v>CARGA, MANOBRAS E DESCARGA DE BRITA PARA BASE DE MACADAME, COM CAMINHAO BASCULANTE 6 M3, DESCARGA EM DISTRIBUIDOR</v>
          </cell>
          <cell r="C2244" t="str">
            <v>M3</v>
          </cell>
          <cell r="D2244">
            <v>1.84</v>
          </cell>
        </row>
        <row r="2245">
          <cell r="A2245">
            <v>72894</v>
          </cell>
          <cell r="B2245" t="str">
            <v>CARGA, MANOBRAS E DESCARGA DE MISTURAS DE SOLOS E AGREGADOS, COM CAMINHAO BASCULANTE 6 M3, DESCARGA EM DISTRIBUIDOR</v>
          </cell>
          <cell r="C2245" t="str">
            <v>M3</v>
          </cell>
          <cell r="D2245">
            <v>2.37</v>
          </cell>
        </row>
        <row r="2246">
          <cell r="A2246">
            <v>72895</v>
          </cell>
          <cell r="B2246" t="str">
            <v>CARGA, MANOBRAS E DESCARGA DE MATERIAIS DIVERSOS, COM CAMINHAO CARROCERIA 9 T (CARGA E DESCARGA MANUAIS)</v>
          </cell>
          <cell r="C2246" t="str">
            <v>M3</v>
          </cell>
          <cell r="D2246">
            <v>12.47</v>
          </cell>
        </row>
        <row r="2247">
          <cell r="A2247">
            <v>72896</v>
          </cell>
          <cell r="B2247" t="str">
            <v>CARGA MANUAL DE TERRA EM CAMINHAO BASCULANTE 6 M3</v>
          </cell>
          <cell r="C2247" t="str">
            <v>M3</v>
          </cell>
          <cell r="D2247">
            <v>9.57</v>
          </cell>
        </row>
        <row r="2248">
          <cell r="A2248">
            <v>72897</v>
          </cell>
          <cell r="B2248" t="str">
            <v>CARGA MANUAL DE ENTULHO EM CAMINHAO BASCULANTE 6 M3</v>
          </cell>
          <cell r="C2248" t="str">
            <v>M3</v>
          </cell>
          <cell r="D2248">
            <v>11.62</v>
          </cell>
        </row>
        <row r="2249">
          <cell r="A2249">
            <v>72898</v>
          </cell>
          <cell r="B2249" t="str">
            <v>CARGA E DESCARGA MECANIZADAS DE ENTULHO EM CAMINHAO BASCULANTE 6 M3</v>
          </cell>
          <cell r="C2249" t="str">
            <v>M3</v>
          </cell>
          <cell r="D2249">
            <v>0.69</v>
          </cell>
        </row>
        <row r="2250">
          <cell r="A2250">
            <v>72899</v>
          </cell>
          <cell r="B2250" t="str">
            <v>TRANSPORTE DE ENTULHO COM CAMINHÃO BASCULANTE 6 M3, RODOVIA PAVIMENTADA, DMT ATE 0,5 KM</v>
          </cell>
          <cell r="C2250" t="str">
            <v>M3</v>
          </cell>
          <cell r="D2250">
            <v>3.22</v>
          </cell>
        </row>
        <row r="2251">
          <cell r="A2251">
            <v>72900</v>
          </cell>
          <cell r="B2251" t="str">
            <v>TRANSPORTE DE ENTULHO COM CAMINHAO BASCULANTE 6 M3, RODOVIA PAVIMENTADA, DMT 0,5 A 1,0 KM</v>
          </cell>
          <cell r="C2251" t="str">
            <v>M3</v>
          </cell>
          <cell r="D2251">
            <v>3.55</v>
          </cell>
        </row>
        <row r="2252">
          <cell r="A2252">
            <v>74010</v>
          </cell>
          <cell r="B2252" t="str">
            <v>CARGA E DESCARGA MECANIZADA</v>
          </cell>
          <cell r="C2252">
            <v>0</v>
          </cell>
          <cell r="D2252">
            <v>0</v>
          </cell>
        </row>
        <row r="2253">
          <cell r="A2253" t="str">
            <v>74010/001</v>
          </cell>
          <cell r="B2253" t="str">
            <v>CARGA E DESCARGA MECANICA DE SOLO UTILIZANDO CAMINHAO BASCULANTE 5,0M3/11T E PA CARREGADEIRA SOBRE PNEUS * 105 HP * CAP. 1,72M3.</v>
          </cell>
          <cell r="C2253" t="str">
            <v>M3</v>
          </cell>
          <cell r="D2253">
            <v>0.99</v>
          </cell>
        </row>
        <row r="2254">
          <cell r="A2254">
            <v>74011</v>
          </cell>
          <cell r="B2254" t="str">
            <v>TRANSPORTE DE MATERIAL</v>
          </cell>
          <cell r="C2254">
            <v>0</v>
          </cell>
          <cell r="D2254">
            <v>0</v>
          </cell>
        </row>
        <row r="2255">
          <cell r="A2255" t="str">
            <v>74011/001</v>
          </cell>
          <cell r="B2255" t="str">
            <v>TRANSPORTE LOCAL EM LEITO NATURAL, COM CAMINHAO BASCULANTE 6M3</v>
          </cell>
          <cell r="C2255" t="str">
            <v>M3/KM</v>
          </cell>
          <cell r="D2255">
            <v>1.1299999999999999</v>
          </cell>
        </row>
        <row r="2256">
          <cell r="A2256">
            <v>74140</v>
          </cell>
          <cell r="B2256" t="str">
            <v>CARGA, TRANSPORTE E DESCARGA DE MATERIAL - MMA</v>
          </cell>
          <cell r="C2256">
            <v>0</v>
          </cell>
          <cell r="D2256">
            <v>0</v>
          </cell>
        </row>
        <row r="2257">
          <cell r="A2257" t="str">
            <v>74140/001</v>
          </cell>
          <cell r="B2257" t="str">
            <v>CARGA, TRANSPORTE E DESCARGA MECANICA ATE 1,00 KM</v>
          </cell>
          <cell r="C2257" t="str">
            <v>M3</v>
          </cell>
          <cell r="D2257">
            <v>1.85</v>
          </cell>
        </row>
        <row r="2258">
          <cell r="A2258" t="str">
            <v>74140/002</v>
          </cell>
          <cell r="B2258" t="str">
            <v>CARGA, TRANSPORTE E DESCARGA MECANICA ATE 5,00 KM</v>
          </cell>
          <cell r="C2258" t="str">
            <v>M3</v>
          </cell>
          <cell r="D2258">
            <v>6.85</v>
          </cell>
        </row>
        <row r="2259">
          <cell r="A2259" t="str">
            <v>74140/003</v>
          </cell>
          <cell r="B2259" t="str">
            <v>CARGA, TRANSPORTE E DESCARGA MECANICA ATE 10,00 KM</v>
          </cell>
          <cell r="C2259" t="str">
            <v>M3</v>
          </cell>
          <cell r="D2259">
            <v>8.1</v>
          </cell>
        </row>
        <row r="2260">
          <cell r="A2260">
            <v>74203</v>
          </cell>
          <cell r="B2260" t="str">
            <v>REMOCAO DE MATERIAL 1A. CATEGORIA, C/ CARGA MECANICA E TRANSPORTE.</v>
          </cell>
          <cell r="C2260">
            <v>0</v>
          </cell>
          <cell r="D2260">
            <v>0</v>
          </cell>
        </row>
        <row r="2261">
          <cell r="A2261" t="str">
            <v>74203/001</v>
          </cell>
          <cell r="B2261" t="str">
            <v>REMOCAO DE MATERIAL 1A. CATEGORIA, EM CAMINHAO BASCULANTE, D.M.T.=6 KM(INCLUSIVE CARGA MECANICA E DESCARGA).</v>
          </cell>
          <cell r="C2261" t="str">
            <v>M3</v>
          </cell>
          <cell r="D2261">
            <v>8.61</v>
          </cell>
        </row>
        <row r="2262">
          <cell r="A2262">
            <v>74204</v>
          </cell>
          <cell r="B2262" t="str">
            <v>TRANSPORTE DE MATERIAL COM D.M.T.= 6,0 KM</v>
          </cell>
          <cell r="C2262">
            <v>0</v>
          </cell>
          <cell r="D2262">
            <v>0</v>
          </cell>
        </row>
        <row r="2263">
          <cell r="A2263" t="str">
            <v>74204/001</v>
          </cell>
          <cell r="B2263" t="str">
            <v>TRANSPORTE DE MATERIAL - BOTA-FORA, D.M.T.= 6,0 KM</v>
          </cell>
          <cell r="C2263" t="str">
            <v>M3</v>
          </cell>
          <cell r="D2263">
            <v>6.8</v>
          </cell>
        </row>
        <row r="2264">
          <cell r="A2264">
            <v>74207</v>
          </cell>
          <cell r="B2264" t="str">
            <v>TRANSPORTE DE MATERIAL COM D.M.T.= 10,0 KM</v>
          </cell>
          <cell r="C2264">
            <v>0</v>
          </cell>
          <cell r="D2264">
            <v>0</v>
          </cell>
        </row>
        <row r="2265">
          <cell r="A2265" t="str">
            <v>74207/001</v>
          </cell>
          <cell r="B2265" t="str">
            <v>TRANSPORTE DE MATERIAL - BOTA-FORA, D.M.T = 10,0 KM</v>
          </cell>
          <cell r="C2265" t="str">
            <v>M3</v>
          </cell>
          <cell r="D2265">
            <v>11.34</v>
          </cell>
        </row>
        <row r="2266">
          <cell r="A2266">
            <v>74241</v>
          </cell>
          <cell r="B2266" t="str">
            <v>EMPILHAMENTO DE SOLO ORGANICO</v>
          </cell>
          <cell r="C2266">
            <v>0</v>
          </cell>
          <cell r="D2266">
            <v>0</v>
          </cell>
        </row>
        <row r="2267">
          <cell r="A2267" t="str">
            <v>74241/001</v>
          </cell>
          <cell r="B2267" t="str">
            <v>EMPILHAMENTO DE SOLO ORGANICO RETIRADO NA AREA DO ATERRO COM TRATOR SOBRE ESTEIRAS COM 160HP.</v>
          </cell>
          <cell r="C2267" t="str">
            <v>M3</v>
          </cell>
          <cell r="D2267">
            <v>3.64</v>
          </cell>
        </row>
        <row r="2268">
          <cell r="A2268">
            <v>74255</v>
          </cell>
          <cell r="B2268" t="str">
            <v>CARGA MANUAL EM CAMINHAO BASCULANTE</v>
          </cell>
          <cell r="C2268">
            <v>0</v>
          </cell>
          <cell r="D2268">
            <v>0</v>
          </cell>
        </row>
        <row r="2269">
          <cell r="A2269" t="str">
            <v>74255/001</v>
          </cell>
          <cell r="B2269" t="str">
            <v>CARGA MANUAL DE TERRA EM CAMINHAO BASCULANTE (NAO INCLUI O CUSTOCUSTO IMPRODUTIVO DO CAMINHAO BASCULANTE)</v>
          </cell>
          <cell r="C2269" t="str">
            <v>M3</v>
          </cell>
          <cell r="D2269">
            <v>4.1100000000000003</v>
          </cell>
        </row>
        <row r="2270">
          <cell r="A2270" t="str">
            <v>74255/002</v>
          </cell>
          <cell r="B2270" t="str">
            <v>CARGA MANUAL DE TERRA EM CAMINHAO BASCULANTE (INCLUI O CUSTOIMPRODUTIVO DIURNO DO CAMINHAO BASCULANTE C/ CACAMBA 4,0M3)</v>
          </cell>
          <cell r="C2270" t="str">
            <v>M3</v>
          </cell>
          <cell r="D2270">
            <v>9.31</v>
          </cell>
        </row>
        <row r="2271">
          <cell r="A2271" t="str">
            <v>74255/003</v>
          </cell>
          <cell r="B2271" t="str">
            <v>CARGA MANUAL DE MATERIAL A GRANEL (2 SERVENTES) EM CAMINHAO BASCULANTEC/ CACAMBA DE 4,0M3 INCLUINDO DESCARGA MECÂNICA</v>
          </cell>
          <cell r="C2271" t="str">
            <v>M3</v>
          </cell>
          <cell r="D2271">
            <v>15.37</v>
          </cell>
        </row>
        <row r="2272">
          <cell r="A2272">
            <v>225</v>
          </cell>
          <cell r="B2272" t="str">
            <v>REGULARIZACAO E APILOAMENTO DE FUNDO DE VALAS</v>
          </cell>
          <cell r="C2272">
            <v>0</v>
          </cell>
          <cell r="D2272">
            <v>0</v>
          </cell>
        </row>
        <row r="2273">
          <cell r="A2273">
            <v>73733</v>
          </cell>
          <cell r="B2273" t="str">
            <v>COMPACTAÇÃO MANUAL FUNDO DE VALAS COM MAÇO=10 KG PARA REDE DE ESGOTO -131401051</v>
          </cell>
          <cell r="C2273" t="str">
            <v>M2</v>
          </cell>
          <cell r="D2273">
            <v>2.31</v>
          </cell>
        </row>
        <row r="2274">
          <cell r="A2274">
            <v>282</v>
          </cell>
          <cell r="B2274" t="str">
            <v>FORNEC. DE MAT. C/OU S/CARGA, DESC. E TRANSPORTE</v>
          </cell>
          <cell r="C2274">
            <v>0</v>
          </cell>
          <cell r="D2274">
            <v>0</v>
          </cell>
        </row>
        <row r="2275">
          <cell r="A2275">
            <v>6513</v>
          </cell>
          <cell r="B2275" t="str">
            <v>FORNECIMENTO E LANCAMENTO DE PEDRA DE MAO P/CONSTRUCAO DE SUMIDOUROP/EFLUENTE LIQUIDO DA FOSSA SEPTICA D INT = 300 CM, H INT = 660 CM (P/COMP.11516/1)</v>
          </cell>
          <cell r="C2275" t="str">
            <v>M3</v>
          </cell>
          <cell r="D2275">
            <v>7767.68</v>
          </cell>
        </row>
        <row r="2276">
          <cell r="A2276">
            <v>6514</v>
          </cell>
          <cell r="B2276" t="str">
            <v>FORNECIMENTO E LANCAMENTO DE BRITA N. 4</v>
          </cell>
          <cell r="C2276" t="str">
            <v>M3</v>
          </cell>
          <cell r="D2276">
            <v>105.78</v>
          </cell>
        </row>
        <row r="2277">
          <cell r="A2277">
            <v>283</v>
          </cell>
          <cell r="B2277" t="str">
            <v>COMPACTACAO OU APILOAMENTO</v>
          </cell>
          <cell r="C2277">
            <v>0</v>
          </cell>
          <cell r="D2277">
            <v>0</v>
          </cell>
        </row>
        <row r="2278">
          <cell r="A2278">
            <v>5622</v>
          </cell>
          <cell r="B2278" t="str">
            <v>REGULARIZACAO E COMPACTACAO MANUAL DE TERRENO COM SOQUETE</v>
          </cell>
          <cell r="C2278" t="str">
            <v>M2</v>
          </cell>
          <cell r="D2278">
            <v>2.2599999999999998</v>
          </cell>
        </row>
        <row r="2279">
          <cell r="A2279">
            <v>6508</v>
          </cell>
          <cell r="B2279" t="str">
            <v>REGULARIZACAO E COMPACTACAO MANUAL, P/ CONSTRUCAO DE SUMIDOUROP/EFLUENTE LIQUIDO DA FOSSA SEPTICA, D INT = 300 CM E H INT = 660 CM (P/ COMP.11516/1)</v>
          </cell>
          <cell r="C2279" t="str">
            <v>M2</v>
          </cell>
          <cell r="D2279">
            <v>158.4</v>
          </cell>
        </row>
        <row r="2280">
          <cell r="A2280">
            <v>41721</v>
          </cell>
          <cell r="B2280" t="str">
            <v>COMPACTACAO MECANICA A 95% DO PROCTOR NORMAL - PAVIMENTACAO URBANA</v>
          </cell>
          <cell r="C2280" t="str">
            <v>M3</v>
          </cell>
          <cell r="D2280">
            <v>2.27</v>
          </cell>
        </row>
        <row r="2281">
          <cell r="A2281">
            <v>41722</v>
          </cell>
          <cell r="B2281" t="str">
            <v>COMPACTACAO MECANICA A 100% DO PROCTOR NORMAL - PAVIMENTACAO URBANA</v>
          </cell>
          <cell r="C2281" t="str">
            <v>M3</v>
          </cell>
          <cell r="D2281">
            <v>3.61</v>
          </cell>
        </row>
        <row r="2282">
          <cell r="A2282">
            <v>74005</v>
          </cell>
          <cell r="B2282" t="str">
            <v>ATERRO/REATERRO DE AREAS</v>
          </cell>
          <cell r="C2282">
            <v>0</v>
          </cell>
          <cell r="D2282">
            <v>0</v>
          </cell>
        </row>
        <row r="2283">
          <cell r="A2283" t="str">
            <v>74005/001</v>
          </cell>
          <cell r="B2283" t="str">
            <v>COMPACTACAO MECANICA, SEM CONTROLE DO GC (C/COMPACTADOR PLACA 400 KG)</v>
          </cell>
          <cell r="C2283" t="str">
            <v>M3</v>
          </cell>
          <cell r="D2283">
            <v>2.13</v>
          </cell>
        </row>
        <row r="2284">
          <cell r="A2284" t="str">
            <v>74005/002</v>
          </cell>
          <cell r="B2284" t="str">
            <v>COMPACTACAO MECANICA C/ CONTROLE DO GC&gt;=95% DO PN (AREAS) (C/MONIVELADORA 140 HP E ROLO COMPRESSOR VIBRATORIO 80 HP)</v>
          </cell>
          <cell r="C2284" t="str">
            <v>M3</v>
          </cell>
          <cell r="D2284">
            <v>2.2400000000000002</v>
          </cell>
        </row>
        <row r="2285">
          <cell r="A2285">
            <v>74009</v>
          </cell>
          <cell r="B2285" t="str">
            <v>REGULARIZACAO E/OU COMPACTACAO</v>
          </cell>
          <cell r="C2285">
            <v>0</v>
          </cell>
          <cell r="D2285">
            <v>0</v>
          </cell>
        </row>
        <row r="2286">
          <cell r="A2286" t="str">
            <v>74009/001</v>
          </cell>
          <cell r="B2286" t="str">
            <v>REGULARIZACAO E COMPACTACAO MANUAL DE TERRENO</v>
          </cell>
          <cell r="C2286" t="str">
            <v>M2</v>
          </cell>
          <cell r="D2286">
            <v>2.2599999999999998</v>
          </cell>
        </row>
        <row r="2287">
          <cell r="A2287">
            <v>74016</v>
          </cell>
          <cell r="B2287" t="str">
            <v>REGULARIZACAO E/OU COMPACTACAO</v>
          </cell>
          <cell r="C2287">
            <v>0</v>
          </cell>
          <cell r="D2287">
            <v>0</v>
          </cell>
        </row>
        <row r="2288">
          <cell r="A2288" t="str">
            <v>74016/001</v>
          </cell>
          <cell r="B2288" t="str">
            <v>REGULARIZACAO E COMPACTACAO DE TERRENO, COM SOQUETE</v>
          </cell>
          <cell r="C2288" t="str">
            <v>M2</v>
          </cell>
          <cell r="D2288">
            <v>2.2599999999999998</v>
          </cell>
        </row>
        <row r="2289">
          <cell r="A2289">
            <v>74034</v>
          </cell>
          <cell r="B2289" t="str">
            <v>ESPALHAMENTO E COMPACTAÇÃO DE MATERIAL</v>
          </cell>
          <cell r="C2289">
            <v>0</v>
          </cell>
          <cell r="D2289">
            <v>0</v>
          </cell>
        </row>
        <row r="2290">
          <cell r="A2290" t="str">
            <v>74034/001</v>
          </cell>
          <cell r="B2290" t="str">
            <v>ESPALHAMENTO DE MATERIAL DE 1A CATEGORIA COM TRATOR DE ESTEIRA COM 153HP</v>
          </cell>
          <cell r="C2290" t="str">
            <v>M3</v>
          </cell>
          <cell r="D2290">
            <v>2.2000000000000002</v>
          </cell>
        </row>
        <row r="2291">
          <cell r="A2291" t="str">
            <v>PARE</v>
          </cell>
          <cell r="B2291" t="str">
            <v>PAREDES/PAINEIS</v>
          </cell>
          <cell r="C2291">
            <v>0</v>
          </cell>
          <cell r="D2291">
            <v>0</v>
          </cell>
        </row>
        <row r="2292">
          <cell r="A2292">
            <v>63</v>
          </cell>
          <cell r="B2292" t="str">
            <v>ALVENARIA DE TIJOLOS CERAMICOS</v>
          </cell>
          <cell r="C2292">
            <v>0</v>
          </cell>
          <cell r="D2292">
            <v>0</v>
          </cell>
        </row>
        <row r="2293">
          <cell r="A2293">
            <v>6110</v>
          </cell>
          <cell r="B2293" t="str">
            <v>ALVENARIA DE EMBASAMENTO EM TIJOLOS CERAMICOS MACICOS 5X10X20CM, ASSENTADO COM ARGAMASSA TRACO 1:2:8 (CIMENTO, CAL E AREIA)</v>
          </cell>
          <cell r="C2293" t="str">
            <v>M3</v>
          </cell>
          <cell r="D2293">
            <v>355.18</v>
          </cell>
        </row>
        <row r="2294">
          <cell r="A2294">
            <v>6113</v>
          </cell>
          <cell r="B2294" t="str">
            <v>ENCUNHAMENTO (APERTO DE ALVENARIA) EM TIJOLOS CERAMICOS MACICOS 5X10X20CM 1 VEZ (ESPESSURA 20CM), ASSENTADO COM ARGAMASSA TRACO 1:6 (CIMENTOE AREIA)</v>
          </cell>
          <cell r="C2294" t="str">
            <v>M</v>
          </cell>
          <cell r="D2294">
            <v>14.26</v>
          </cell>
        </row>
        <row r="2295">
          <cell r="A2295">
            <v>6449</v>
          </cell>
          <cell r="B2295" t="str">
            <v>ALVENARIA DE TIJOLOS MACIÇOS,E=10 CM,DO ”PESCOÇO” DO POÇO DE VISTORIADA FOSSA D INT = 80 CM, H INT = 70 CM, COM TOTAL DE 1,98M2</v>
          </cell>
          <cell r="C2295" t="str">
            <v>M2</v>
          </cell>
          <cell r="D2295">
            <v>94.51</v>
          </cell>
        </row>
        <row r="2296">
          <cell r="A2296">
            <v>6512</v>
          </cell>
          <cell r="B2296" t="str">
            <v>ALVENARIA EM TIJOLOS, E=10 CM, P/ CONSTRUCAO DE SUMIDOURO P/EFLUENTE LIQUIDO DA FOSSA SEPTICA, D INT = 300 CM E H INT = 660 CM (P/COMP.11516/1)</v>
          </cell>
          <cell r="C2296" t="str">
            <v>M2</v>
          </cell>
          <cell r="D2296">
            <v>94.51</v>
          </cell>
        </row>
        <row r="2297">
          <cell r="A2297">
            <v>6519</v>
          </cell>
          <cell r="B2297" t="str">
            <v>ALVENARIA EM TIJOLO CERAMICO MACICO 5X10X20CM 1 VEZ (ESPESSURA 20CM),ASSENTADO COM ARGAMASSA TRACO 1:2:8 (CIMENTO, CAL E AREIA)</v>
          </cell>
          <cell r="C2297" t="str">
            <v>M2</v>
          </cell>
          <cell r="D2297">
            <v>76.7</v>
          </cell>
        </row>
        <row r="2298">
          <cell r="A2298">
            <v>6520</v>
          </cell>
          <cell r="B2298" t="str">
            <v>MODULO DE 15,07M2 DE ALVENARIA EM TIJOLOS MACICOS, E=20 CM, P/CONSTRUCAO DE FOSSA SEPTICA TIPO OMS, D INT = 200 CM, H INT = 240 CM</v>
          </cell>
          <cell r="C2298" t="str">
            <v>M2</v>
          </cell>
          <cell r="D2298">
            <v>1155.8699999999999</v>
          </cell>
        </row>
        <row r="2299">
          <cell r="A2299">
            <v>6521</v>
          </cell>
          <cell r="B2299" t="str">
            <v>MODULO DE 16,59M2 DE ALVENARIA EM TIJOLOS MACICOS, E = 20 CM, P/CONSTRUCAO DE SUMIDOURO P/EFLUENTE LIQUIDO DA FOSSA SEPTICA, D INT = 300 CM/ H INT = 660 CM</v>
          </cell>
          <cell r="C2299" t="str">
            <v>M2</v>
          </cell>
          <cell r="D2299">
            <v>1272.45</v>
          </cell>
        </row>
        <row r="2300">
          <cell r="A2300">
            <v>68049</v>
          </cell>
          <cell r="B2300" t="str">
            <v>CINTA E CONTRAVERGA EM TIJOLO CERAMICO MACICO 5X10X20CM 1/2 VEZ</v>
          </cell>
          <cell r="C2300" t="str">
            <v>M2</v>
          </cell>
          <cell r="D2300">
            <v>62.18</v>
          </cell>
        </row>
        <row r="2301">
          <cell r="A2301">
            <v>72131</v>
          </cell>
          <cell r="B2301" t="str">
            <v>ALVENARIA EM TIJOLO CERAMICO MACICO 5X10X20CM 1/2 VEZ (ESPESSURA 10CM), ASSENTADO COM ARGAMASSA TRACO 1:2:8 (CIMENTO, CAL E AREIA)</v>
          </cell>
          <cell r="C2301" t="str">
            <v>M2</v>
          </cell>
          <cell r="D2301">
            <v>49.67</v>
          </cell>
        </row>
        <row r="2302">
          <cell r="A2302">
            <v>72132</v>
          </cell>
          <cell r="B2302" t="str">
            <v>ALVENARIA EM TIJOLO CERAMICO MACICO 5X10X20CM ESPELHO (ESPESSURA 5CM),ASSENTADO COM ARGAMASSA TRACO 1:2:8 (CIMENTO, CAL E AREIA)</v>
          </cell>
          <cell r="C2302" t="str">
            <v>M2</v>
          </cell>
          <cell r="D2302">
            <v>25.74</v>
          </cell>
        </row>
        <row r="2303">
          <cell r="A2303">
            <v>72133</v>
          </cell>
          <cell r="B2303" t="str">
            <v>ALVENARIA EM TIJOLO CERAMICO MACICO 5X10X20CM 1 1/2 VEZ (ESPESSURA 30CM), ASSENTADO COM ARGAMASSA TRACO 1:2:8 (CIMENTO, CAL E AREIA)</v>
          </cell>
          <cell r="C2303" t="str">
            <v>M2</v>
          </cell>
          <cell r="D2303">
            <v>116.15</v>
          </cell>
        </row>
        <row r="2304">
          <cell r="A2304">
            <v>72177</v>
          </cell>
          <cell r="B2304" t="str">
            <v>TELA TIPO DEPLOYEE PARA REFORCO DE ALVENARIA</v>
          </cell>
          <cell r="C2304" t="str">
            <v>M2</v>
          </cell>
          <cell r="D2304">
            <v>2.4300000000000002</v>
          </cell>
        </row>
        <row r="2305">
          <cell r="A2305">
            <v>73810</v>
          </cell>
          <cell r="B2305" t="str">
            <v>ALVENARIA DE TIJOLOS APARENTES DE 2 FUROS (1/2 VEZ), ASSENTADOS E RE-JUNTADOS COM ARGAMASSA DE CIMENTO E AREIA</v>
          </cell>
          <cell r="C2305">
            <v>0</v>
          </cell>
          <cell r="D2305">
            <v>0</v>
          </cell>
        </row>
        <row r="2306">
          <cell r="A2306" t="str">
            <v>73810/001</v>
          </cell>
          <cell r="B2306" t="str">
            <v>ALVENARIA COM TIJOLOS APARENTES 6,5X10X20CM, ASSENTADOS COM ARGAMASSATRACO 1:6 (CIMENTO E AREIA) PREPARO MANUAL</v>
          </cell>
          <cell r="C2306" t="str">
            <v>M2</v>
          </cell>
          <cell r="D2306">
            <v>68.14</v>
          </cell>
        </row>
        <row r="2307">
          <cell r="A2307">
            <v>73935</v>
          </cell>
          <cell r="B2307" t="str">
            <v>ALVENARIA TIJ CERAMICO FURADO</v>
          </cell>
          <cell r="C2307">
            <v>0</v>
          </cell>
          <cell r="D2307">
            <v>0</v>
          </cell>
        </row>
        <row r="2308">
          <cell r="A2308" t="str">
            <v>73935/001</v>
          </cell>
          <cell r="B2308" t="str">
            <v>ALVENARIA EM TIJOLO CERAMICO FURADO 10X20X20CM, 1/2 VEZ, ASSENTADO EMARGAMASSA TRACO 1:4 (CIMENTO E AREIA),E=1CM</v>
          </cell>
          <cell r="C2308" t="str">
            <v>M2</v>
          </cell>
          <cell r="D2308">
            <v>29.02</v>
          </cell>
        </row>
        <row r="2309">
          <cell r="A2309" t="str">
            <v>73935/002</v>
          </cell>
          <cell r="B2309" t="str">
            <v>ALVENARIA EM TIJOLO CERAMICO FURADO 10X20X20CM, 1 VEZ, ASSENTADO EM ARGAMASSA TRACO 1:5 (CIMENTO E AREIA), E=1CM</v>
          </cell>
          <cell r="C2309" t="str">
            <v>M2</v>
          </cell>
          <cell r="D2309">
            <v>51.12</v>
          </cell>
        </row>
        <row r="2310">
          <cell r="A2310" t="str">
            <v>73935/003</v>
          </cell>
          <cell r="B2310" t="str">
            <v>ALVENARIA EM TIJOLO CERAMICO FURADO 4 FUROS 10X10X20CM, 1/2 VEZ, ASSENTADO EM ARGAMASSA TRACO 1:8 (CIMENTO E AREIA), E= 1CM</v>
          </cell>
          <cell r="C2310" t="str">
            <v>M2</v>
          </cell>
          <cell r="D2310">
            <v>44.38</v>
          </cell>
        </row>
        <row r="2311">
          <cell r="A2311" t="str">
            <v>73935/004</v>
          </cell>
          <cell r="B2311" t="str">
            <v>ALVENARIA EM TIJOLO CERAMICO FURADO 10X10X20CM, 1 VEZ, ASSENTADO EM ARGAMASSA TRACO 1:8 (CIMENTO E AREIA) E=1,0CM</v>
          </cell>
          <cell r="C2311" t="str">
            <v>M2</v>
          </cell>
          <cell r="D2311">
            <v>80</v>
          </cell>
        </row>
        <row r="2312">
          <cell r="A2312" t="str">
            <v>73935/005</v>
          </cell>
          <cell r="B2312" t="str">
            <v>ALVENARIA EM TIJOLO CERAMICO FURADO 10X15X20CM, 1/2 VEZ, ASSENTADO EMARGAMASSA TRACO 1:4 (CIMENTO E AREIA)</v>
          </cell>
          <cell r="C2312" t="str">
            <v>M2</v>
          </cell>
          <cell r="D2312">
            <v>34.74</v>
          </cell>
        </row>
        <row r="2313">
          <cell r="A2313">
            <v>73943</v>
          </cell>
          <cell r="B2313" t="str">
            <v>ALVENARIA 1/2 VEZ TIJOLO CERAMICO MACICO</v>
          </cell>
          <cell r="C2313">
            <v>0</v>
          </cell>
          <cell r="D2313">
            <v>0</v>
          </cell>
        </row>
        <row r="2314">
          <cell r="A2314" t="str">
            <v>73943/001</v>
          </cell>
          <cell r="B2314" t="str">
            <v>ALVENARIA DE TIJOLOS MACICOS, E=10 CM , C/ ARGAMASSA CIM/CAL/AREIA,TRACO 1:2:8</v>
          </cell>
          <cell r="C2314" t="str">
            <v>M2</v>
          </cell>
          <cell r="D2314">
            <v>47.73</v>
          </cell>
        </row>
        <row r="2315">
          <cell r="A2315">
            <v>73982</v>
          </cell>
          <cell r="B2315" t="str">
            <v>ALVENARIA 1/2 VEZ DE TIJOLO CERAMICO FURADO</v>
          </cell>
          <cell r="C2315">
            <v>0</v>
          </cell>
          <cell r="D2315">
            <v>0</v>
          </cell>
        </row>
        <row r="2316">
          <cell r="A2316" t="str">
            <v>73982/001</v>
          </cell>
          <cell r="B2316" t="str">
            <v>ALVENARIA EM TIJOLO CERAMICO FURADO 10X20X20CM, 1/2 VEZ, ASSENTADO EMARGAMASSA TRACO 1:2:8 (CIMENTO, CAL E AREIA), JUNTAS 12MM</v>
          </cell>
          <cell r="C2316" t="str">
            <v>M2</v>
          </cell>
          <cell r="D2316">
            <v>25.69</v>
          </cell>
        </row>
        <row r="2317">
          <cell r="A2317">
            <v>73987</v>
          </cell>
          <cell r="B2317" t="str">
            <v>ALVENARIA DE 1 VEZ DE TIJOLO CERAMICO FURADO</v>
          </cell>
          <cell r="C2317">
            <v>0</v>
          </cell>
          <cell r="D2317">
            <v>0</v>
          </cell>
        </row>
        <row r="2318">
          <cell r="A2318" t="str">
            <v>73987/001</v>
          </cell>
          <cell r="B2318" t="str">
            <v>ALVENARIA EM TIJOLO CERAMICO FURADO 10X20X20CM, 1 VEZ, ASSENTADO EM ARGAMASSA TRACO 1:2:8 (CIMENTO, CAL E AREIA), JUNTAS 10MM</v>
          </cell>
          <cell r="C2318" t="str">
            <v>M2</v>
          </cell>
          <cell r="D2318">
            <v>51.25</v>
          </cell>
        </row>
        <row r="2319">
          <cell r="A2319">
            <v>73988</v>
          </cell>
          <cell r="B2319" t="str">
            <v>APERTO DE ALVENARIA C/ ARGAMASSA</v>
          </cell>
          <cell r="C2319">
            <v>0</v>
          </cell>
          <cell r="D2319">
            <v>0</v>
          </cell>
        </row>
        <row r="2320">
          <cell r="A2320" t="str">
            <v>73988/001</v>
          </cell>
          <cell r="B2320" t="str">
            <v>ENCUNHAMENTO (APERTO) DE ALVENARIA 1 VEZ COM ARGAMASSA TRACO 1:0,5:8 (CIMENTO, CAL E AREIA), ESPESSURA 3CM</v>
          </cell>
          <cell r="C2320" t="str">
            <v>M</v>
          </cell>
          <cell r="D2320">
            <v>4.8899999999999997</v>
          </cell>
        </row>
        <row r="2321">
          <cell r="A2321" t="str">
            <v>73988/002</v>
          </cell>
          <cell r="B2321" t="str">
            <v>ENCUNHAMENTO (APERTO) DE ALVENARIA 1/2 VEZ COM ARGAMASSA TRACO 1:0,5:8(CIMENTO, CAL E AREIA), ESPESSURA 3CM</v>
          </cell>
          <cell r="C2321" t="str">
            <v>M</v>
          </cell>
          <cell r="D2321">
            <v>3.06</v>
          </cell>
        </row>
        <row r="2322">
          <cell r="A2322">
            <v>74018</v>
          </cell>
          <cell r="B2322" t="str">
            <v>ALVENARIA 1/2 VEZ TIJOLO CERAMICO MACICO</v>
          </cell>
          <cell r="C2322">
            <v>0</v>
          </cell>
          <cell r="D2322">
            <v>0</v>
          </cell>
        </row>
        <row r="2323">
          <cell r="A2323" t="str">
            <v>74018/001</v>
          </cell>
          <cell r="B2323" t="str">
            <v>CAIXA EM ALVENARIA ENTERRADA, DE TIJOLOS CERAMICOS MACICOS 1/2 VEZ DIMENSOES EXTERNAS 60X60X60CM, INCLUSO TAMPA EM CONCRETO E EMBOCAMENTO</v>
          </cell>
          <cell r="C2323" t="str">
            <v>UN</v>
          </cell>
          <cell r="D2323">
            <v>83.08</v>
          </cell>
        </row>
        <row r="2324">
          <cell r="A2324">
            <v>74110</v>
          </cell>
          <cell r="B2324" t="str">
            <v>ALVENARIA BLOCO CERAM ESTRUT 14X19X29 ARGAMASSA 1:3 CIMENTO E AREIAC/GROUT E ARMACAO.</v>
          </cell>
          <cell r="C2324">
            <v>0</v>
          </cell>
          <cell r="D2324">
            <v>0</v>
          </cell>
        </row>
        <row r="2325">
          <cell r="A2325" t="str">
            <v>74110/001</v>
          </cell>
          <cell r="B2325" t="str">
            <v>ALVENARIA EM BLOCO CERAMICO ESTRUTURAL 14X19X29CM, 1/2 VEZ, ASSENTADOCOM ARGAMASSA TRACO 1:3 (CIMENTO E AREIA), INCLUSO ACO CA-60</v>
          </cell>
          <cell r="C2325" t="str">
            <v>M2</v>
          </cell>
          <cell r="D2325">
            <v>44.74</v>
          </cell>
        </row>
        <row r="2326">
          <cell r="A2326">
            <v>76445</v>
          </cell>
          <cell r="B2326" t="str">
            <v>ALVENARIA 10CM TIJ CER FURADO 10X10X20CM CIMENTO/AREIA 1:10</v>
          </cell>
          <cell r="C2326">
            <v>0</v>
          </cell>
          <cell r="D2326">
            <v>0</v>
          </cell>
        </row>
        <row r="2327">
          <cell r="A2327" t="str">
            <v>76445/001</v>
          </cell>
          <cell r="B2327" t="str">
            <v>ALVENARIA DE TIJOLOS CERAMICOS FURADOS 10X20X20CM, ASSENTADOS COM ARGAMASSA CIMENTO/AREIA 1:10 COM PREPARO MANUAL, ESP. PAREDE = 10CM, COM JUNTAS DE 12MM, CONSIDERANDO 8% DE PERDAS NOS TIJOLOS, SEM PERDAS DE ARGAMASSA</v>
          </cell>
          <cell r="C2327" t="str">
            <v>M2</v>
          </cell>
          <cell r="D2327">
            <v>28.29</v>
          </cell>
        </row>
        <row r="2328">
          <cell r="A2328" t="str">
            <v>76445/002</v>
          </cell>
          <cell r="B2328" t="str">
            <v>ALVENARIA DE TIJOLOS CERAMICOS FURADOS, 10X20X30CM, ASSENTADOS COM ARGAMASSA CIMENTO/AREIA 1:7 COM PREPARO MANUAL, ESP. PAREDE = 10CM, COM JUNTAS DE 15MM, CONSIDERANDO 8% DE PERDAS NOS TIJOLOS E 5% NA ARGAMASSADE ASSENTAMENTO</v>
          </cell>
          <cell r="C2328" t="str">
            <v>M2</v>
          </cell>
          <cell r="D2328">
            <v>21.62</v>
          </cell>
        </row>
        <row r="2329">
          <cell r="A2329" t="str">
            <v>76445/003</v>
          </cell>
          <cell r="B2329" t="str">
            <v>ALVENARIA DE TIJOLOS CERAMICOS FURADOS 10X10X20CM, ASSENTADOS COM ARGAMASSA CIMENTO/AREIA 1:10 COM PREPARO MANUAL, ESP. PAREDE = 10CM, COM JUNTAS DE 12MM, CONSIDERANDO 9% DE PERDAS NOS TIJOLOS E 10% NA ARGAMASSA DE ASSENTAMENTO</v>
          </cell>
          <cell r="C2329" t="str">
            <v>M2</v>
          </cell>
          <cell r="D2329">
            <v>44.53</v>
          </cell>
        </row>
        <row r="2330">
          <cell r="A2330">
            <v>64</v>
          </cell>
          <cell r="B2330" t="str">
            <v>ALVENARIA DE ELEMENTOS VAZADOS CERAMICOS</v>
          </cell>
          <cell r="C2330">
            <v>0</v>
          </cell>
          <cell r="D2330">
            <v>0</v>
          </cell>
        </row>
        <row r="2331">
          <cell r="A2331">
            <v>9875</v>
          </cell>
          <cell r="B2331" t="str">
            <v>COBOGO CERAMICO (ELEMENTO VAZADO), 9X20X20CM, ASSENTADO COM ARGAMASSATRACO 1:4 DE CIMENTO E AREIA</v>
          </cell>
          <cell r="C2331" t="str">
            <v>M2</v>
          </cell>
          <cell r="D2331">
            <v>61.58</v>
          </cell>
        </row>
        <row r="2332">
          <cell r="A2332">
            <v>65</v>
          </cell>
          <cell r="B2332" t="str">
            <v>ALVENARIA DE BLOCOS DE CONCRETO</v>
          </cell>
          <cell r="C2332">
            <v>0</v>
          </cell>
          <cell r="D2332">
            <v>0</v>
          </cell>
        </row>
        <row r="2333">
          <cell r="A2333">
            <v>40804</v>
          </cell>
          <cell r="B2333" t="str">
            <v>MARCACAO DE ALVENARIA DE BLOCOS DE CONCRETO PARA BLOCO 10X20X40, COM ARGAMASSA TRACO 1:2:8 (CIMENTO, CAL E AREIA)</v>
          </cell>
          <cell r="C2333" t="str">
            <v>M</v>
          </cell>
          <cell r="D2333">
            <v>5.69</v>
          </cell>
        </row>
        <row r="2334">
          <cell r="A2334">
            <v>73998</v>
          </cell>
          <cell r="B2334" t="str">
            <v>ALVENARIA BLOCO CONCRETO</v>
          </cell>
          <cell r="C2334">
            <v>0</v>
          </cell>
          <cell r="D2334">
            <v>0</v>
          </cell>
        </row>
        <row r="2335">
          <cell r="A2335" t="str">
            <v>73998/001</v>
          </cell>
          <cell r="B2335" t="str">
            <v>ALVENARIA DE BLOCOS DE CONCRETO VEDACAO 9X19X39CM, ESPESSURA 9CM, ASSENTADOS COM ARGAMASSA TRACO 1:0,5:11 (CIMENTO, CAL E AREIA)</v>
          </cell>
          <cell r="C2335" t="str">
            <v>M2</v>
          </cell>
          <cell r="D2335">
            <v>26.16</v>
          </cell>
        </row>
        <row r="2336">
          <cell r="A2336" t="str">
            <v>73998/002</v>
          </cell>
          <cell r="B2336" t="str">
            <v>ALVENARIA DE BLOCOS DE CONCRETO VEDACAO TIPO CANALETA 14X19X19CM, ASSENTADOS COM ARGAMASSA TRACO 1:0,5:11 (CIMENTO, CAL E AREIA)</v>
          </cell>
          <cell r="C2336" t="str">
            <v>M2</v>
          </cell>
          <cell r="D2336">
            <v>37.58</v>
          </cell>
        </row>
        <row r="2337">
          <cell r="A2337" t="str">
            <v>73998/003</v>
          </cell>
          <cell r="B2337" t="str">
            <v>ALV ESTRUTURAL BL CONC 14X19X39CM -4.5MPA, ARG.CIM/CAL/AREIA 1:5:11</v>
          </cell>
          <cell r="C2337" t="str">
            <v>M2</v>
          </cell>
          <cell r="D2337">
            <v>36.5</v>
          </cell>
        </row>
        <row r="2338">
          <cell r="A2338" t="str">
            <v>73998/004</v>
          </cell>
          <cell r="B2338" t="str">
            <v>ALVENARIA DE BLOCOS DE CONCRETO ESTRUTURAL 14X19X39CM, ESPESSURA 14CM,ASSENTADOS COM ARGAMASSA TRACO 1:0,25:4 (CIMENTO, CAL E AREIA)</v>
          </cell>
          <cell r="C2338" t="str">
            <v>M2</v>
          </cell>
          <cell r="D2338">
            <v>41.06</v>
          </cell>
        </row>
        <row r="2339">
          <cell r="A2339" t="str">
            <v>73998/005</v>
          </cell>
          <cell r="B2339" t="str">
            <v>ALVENARIA DE BLOCOS DE CONCRETO ESTRUTURAL TIPO CANALETA 9X19X19CM, ASSENTADOS COM ARGAMASSA TRACO 1:0,25:4 (CIMENTO, CAL E AREIA)</v>
          </cell>
          <cell r="C2339" t="str">
            <v>M2</v>
          </cell>
          <cell r="D2339">
            <v>28.6</v>
          </cell>
        </row>
        <row r="2340">
          <cell r="A2340" t="str">
            <v>73998/006</v>
          </cell>
          <cell r="B2340" t="str">
            <v>ALVENARIA DE BLOCOS DE CONCRETO ESTRUTURAL 19X19X39CM, ESPESSURA 19CM,ASSENTADOS COM ARGAMASSA TRACO 1:0,25:4 (CIMENTO, CAL E AREIA)</v>
          </cell>
          <cell r="C2340" t="str">
            <v>M2</v>
          </cell>
          <cell r="D2340">
            <v>48.81</v>
          </cell>
        </row>
        <row r="2341">
          <cell r="A2341" t="str">
            <v>73998/007</v>
          </cell>
          <cell r="B2341" t="str">
            <v>ALVENARIA DE BLOCOS DE CONCRETO VEDACAO 19X19X39CM, ESPESSURA 19CM, ASSENTADOS COM ARGAMASSA TRACO 1:0,5:8 (CIMENTO, CAL E AREIA), COM JUNTADE 10MM</v>
          </cell>
          <cell r="C2341" t="str">
            <v>M2</v>
          </cell>
          <cell r="D2341">
            <v>35.380000000000003</v>
          </cell>
        </row>
        <row r="2342">
          <cell r="A2342" t="str">
            <v>73998/008</v>
          </cell>
          <cell r="B2342" t="str">
            <v>ALVENARIA DE BLOCOS DE CONCRETO VEDACAO 9X19X39CM, ESPESSURA 9CM, ASSENTADOS COM PASTA DE ARGAMASSA COLANTE, COM JUNTA DE 10MM</v>
          </cell>
          <cell r="C2342" t="str">
            <v>M2</v>
          </cell>
          <cell r="D2342">
            <v>19.79</v>
          </cell>
        </row>
        <row r="2343">
          <cell r="A2343" t="str">
            <v>73998/009</v>
          </cell>
          <cell r="B2343" t="str">
            <v>ALVENARIA DE BLOCOS DE CONCRETO VEDACAO 14X19X39CM, ESPESSURA 14CM, ASSENTADOS COM ARGAMASSA TRACO 1:0,5:8 (CIMENTO, CAL E AREIA), COM JUNTADE 10MM</v>
          </cell>
          <cell r="C2343" t="str">
            <v>M2</v>
          </cell>
          <cell r="D2343">
            <v>30.65</v>
          </cell>
        </row>
        <row r="2344">
          <cell r="A2344" t="str">
            <v>73998/010</v>
          </cell>
          <cell r="B2344" t="str">
            <v>ALVENARIA DE BLOCOS DE CONCRETO VEDACAO 9X19X39CM, ESPESSURA 9CM, ASSENTADOS COM ARGAMASSA TRACO 1:0,5:8 (CIMENTO, CAL E AREIA), C/ JUNTA DE10MM</v>
          </cell>
          <cell r="C2344" t="str">
            <v>M2</v>
          </cell>
          <cell r="D2344">
            <v>25.05</v>
          </cell>
        </row>
        <row r="2345">
          <cell r="A2345">
            <v>66</v>
          </cell>
          <cell r="B2345" t="str">
            <v>ALVENARIA DE ELEMENTOS VAZADOS DE CONCRETO</v>
          </cell>
          <cell r="C2345">
            <v>0</v>
          </cell>
          <cell r="D2345">
            <v>0</v>
          </cell>
        </row>
        <row r="2346">
          <cell r="A2346">
            <v>73937</v>
          </cell>
          <cell r="B2346" t="str">
            <v>ALVENARIA ELEMENTO VAZADO CONCRETO (COBOGO)</v>
          </cell>
          <cell r="C2346">
            <v>0</v>
          </cell>
          <cell r="D2346">
            <v>0</v>
          </cell>
        </row>
        <row r="2347">
          <cell r="A2347" t="str">
            <v>73937/001</v>
          </cell>
          <cell r="B2347" t="str">
            <v>COBOGO DE CONCRETO (ELEMENTO VAZADO), 7X50X50CM, ASSENTADO COM ARGAMASSA TRACO 1:4 (CIMENTO E AREIA)</v>
          </cell>
          <cell r="C2347" t="str">
            <v>M2</v>
          </cell>
          <cell r="D2347">
            <v>62.98</v>
          </cell>
        </row>
        <row r="2348">
          <cell r="A2348" t="str">
            <v>73937/002</v>
          </cell>
          <cell r="B2348" t="str">
            <v>ALVENARIA ELEM VAZADO CONCRETO VENEZIANA 15X22X39CM 72A-NEO REX CIMENTO/AREIA 1:4</v>
          </cell>
          <cell r="C2348" t="str">
            <v>M2</v>
          </cell>
          <cell r="D2348">
            <v>66.099999999999994</v>
          </cell>
        </row>
        <row r="2349">
          <cell r="A2349" t="str">
            <v>73937/003</v>
          </cell>
          <cell r="B2349" t="str">
            <v>COBOGO DE CONCRETO (ELEMENTO VAZADO), 7X50X50CM, ASSENTADO COM ARGAMASSA TRACO 1:3 (CIMENTO E AREIA)</v>
          </cell>
          <cell r="C2349" t="str">
            <v>M2</v>
          </cell>
          <cell r="D2349">
            <v>63.2</v>
          </cell>
        </row>
        <row r="2350">
          <cell r="A2350" t="str">
            <v>73937/004</v>
          </cell>
          <cell r="B2350" t="str">
            <v>COBOGO DE CONCRETO (ELEMENTO VAZADO), 6X29X29CM, ASSENTADO COM ARGAMASSA TRACO 1:7 (CIMENTO E AREIA)</v>
          </cell>
          <cell r="C2350" t="str">
            <v>M2</v>
          </cell>
          <cell r="D2350">
            <v>94.12</v>
          </cell>
        </row>
        <row r="2351">
          <cell r="A2351" t="str">
            <v>73937/005</v>
          </cell>
          <cell r="B2351" t="str">
            <v>COBOGO DE CONCRETO (ELEMENTO VAZADO), 10X29X39CM ABERTURA COM VIDRO, ASSENTADO COM ARGAMASSA TRACO 1:5 (CIMENTO E AREIA)</v>
          </cell>
          <cell r="C2351" t="str">
            <v>M2</v>
          </cell>
          <cell r="D2351">
            <v>75.91</v>
          </cell>
        </row>
        <row r="2352">
          <cell r="A2352">
            <v>74196</v>
          </cell>
          <cell r="B2352" t="str">
            <v>COBOGO CONCRETO</v>
          </cell>
          <cell r="C2352">
            <v>0</v>
          </cell>
          <cell r="D2352">
            <v>0</v>
          </cell>
        </row>
        <row r="2353">
          <cell r="A2353" t="str">
            <v>74196/001</v>
          </cell>
          <cell r="B2353" t="str">
            <v>COBOGO DE CONCRETO (ELEMENTO VAZADO), 5X50X50CM, ASSENTADO COM ARGAMASSA DE CIMENTO E AREIA COM ACO CA-25</v>
          </cell>
          <cell r="C2353" t="str">
            <v>M2</v>
          </cell>
          <cell r="D2353">
            <v>75.08</v>
          </cell>
        </row>
        <row r="2354">
          <cell r="A2354">
            <v>76446</v>
          </cell>
          <cell r="B2354" t="str">
            <v>ALVENARIA ELEMENTO VAZADO CONCRETO (COBOGO)</v>
          </cell>
          <cell r="C2354">
            <v>0</v>
          </cell>
          <cell r="D2354">
            <v>0</v>
          </cell>
        </row>
        <row r="2355">
          <cell r="A2355" t="str">
            <v>76446/001</v>
          </cell>
          <cell r="B2355" t="str">
            <v>ALVENARIA DE ELEMENTO VAZADO DE CONCRETO, 7X50X50CM, ASSENTADOS COM ARGAMASSA 1:7 CIMENTO:AREIA, PREPARO MANUAL</v>
          </cell>
          <cell r="C2355" t="str">
            <v>M2</v>
          </cell>
          <cell r="D2355">
            <v>62.47</v>
          </cell>
        </row>
        <row r="2356">
          <cell r="A2356">
            <v>67</v>
          </cell>
          <cell r="B2356" t="str">
            <v>ALVENARIA DE BLOCOS DE VIDRO</v>
          </cell>
          <cell r="C2356">
            <v>0</v>
          </cell>
          <cell r="D2356">
            <v>0</v>
          </cell>
        </row>
        <row r="2357">
          <cell r="A2357">
            <v>40718</v>
          </cell>
          <cell r="B2357" t="str">
            <v>ALVENARIA DE BLOCO DE VIDRO 10X20X20CM ASSENTADOS COM ARGAMASSA CIM/CAL/AREIA 1:2:8 + CIMENTO BRANCO</v>
          </cell>
          <cell r="C2357" t="str">
            <v>M2</v>
          </cell>
          <cell r="D2357">
            <v>421.56</v>
          </cell>
        </row>
        <row r="2358">
          <cell r="A2358">
            <v>72139</v>
          </cell>
          <cell r="B2358" t="str">
            <v>BLOCOS DE VIDRO TIPO CANELADO 19X19X8CM, ASSENTADO COM ARGAMASSA TRACO1:3 (CIMENTO E AREIA GROSSA) PREPARO MECANICO, COM REJUNTAMENTO EM CIMENTO BRANCO E BARRAS DE ACO</v>
          </cell>
          <cell r="C2358" t="str">
            <v>M2</v>
          </cell>
          <cell r="D2358">
            <v>420.48</v>
          </cell>
        </row>
        <row r="2359">
          <cell r="A2359">
            <v>72175</v>
          </cell>
          <cell r="B2359" t="str">
            <v>BLOCOS DE VIDRO TIPO XADREZ 20X20X10CM, ASSENTADO COM ARGAMASSA TRACO1:3 (CIMENTO E AREIA GROSSA) PREPARO MECANICO, COM REJUNTAMENTO EM CIMENTO BRANCO E BARRAS DE ACO</v>
          </cell>
          <cell r="C2359" t="str">
            <v>M2</v>
          </cell>
          <cell r="D2359">
            <v>449.63</v>
          </cell>
        </row>
        <row r="2360">
          <cell r="A2360">
            <v>72176</v>
          </cell>
          <cell r="B2360" t="str">
            <v>BLOCOS DE VIDRO TIPO XADREZ 20X10X8CM, ASSENTADO COM ARGAMASSA TRACO 1:3 (CIMENTO E AREIA GROSSA) PREPARO MECANICO, COM REJUNTAMENTO EM CIMENTO BRANCO E BARRAS DE ACO</v>
          </cell>
          <cell r="C2360" t="str">
            <v>M2</v>
          </cell>
          <cell r="D2360">
            <v>278.79000000000002</v>
          </cell>
        </row>
        <row r="2361">
          <cell r="A2361">
            <v>68</v>
          </cell>
          <cell r="B2361" t="str">
            <v>ALVENARIA DE BLOCOS DE PEDRA COM JUNTA ARGAMASSADA</v>
          </cell>
          <cell r="C2361">
            <v>0</v>
          </cell>
          <cell r="D2361">
            <v>0</v>
          </cell>
        </row>
        <row r="2362">
          <cell r="A2362">
            <v>74053</v>
          </cell>
          <cell r="B2362" t="str">
            <v>ALVENARIA EM PEDRA RACHAO</v>
          </cell>
          <cell r="C2362">
            <v>0</v>
          </cell>
          <cell r="D2362">
            <v>0</v>
          </cell>
        </row>
        <row r="2363">
          <cell r="A2363" t="str">
            <v>74053/001</v>
          </cell>
          <cell r="B2363" t="str">
            <v>ALVENARIA EM PEDRA RACHAO OU PEDRA DE MAO, ASSENTADA COM ARGAMASSA TRACO 1:6 (CIMENTO E AREIA)</v>
          </cell>
          <cell r="C2363" t="str">
            <v>M3</v>
          </cell>
          <cell r="D2363">
            <v>275.64</v>
          </cell>
        </row>
        <row r="2364">
          <cell r="A2364" t="str">
            <v>74053/002</v>
          </cell>
          <cell r="B2364" t="str">
            <v>ALVENARIA EM PEDRA RACHAO OU PEDRA DE MAO, ASSENTADA COM ARGAMASSA TRACO 1:8 (CIMENTO E AREIA)</v>
          </cell>
          <cell r="C2364" t="str">
            <v>M3</v>
          </cell>
          <cell r="D2364">
            <v>266.7</v>
          </cell>
        </row>
        <row r="2365">
          <cell r="A2365" t="str">
            <v>74053/003</v>
          </cell>
          <cell r="B2365" t="str">
            <v>ALVENARIA EM PEDRA RACHAO OU PEDRA DE MAO, ASSENTADA COM ARGAMASSA TRACO 1:10 (CIMENTO E AREIA)</v>
          </cell>
          <cell r="C2365" t="str">
            <v>M3</v>
          </cell>
          <cell r="D2365">
            <v>262.93</v>
          </cell>
        </row>
        <row r="2366">
          <cell r="A2366">
            <v>70</v>
          </cell>
          <cell r="B2366" t="str">
            <v>DIVISORIAS/MARMORE/GRANITO/MARMORITE/CONCRETO/MAD.AGLOM.</v>
          </cell>
          <cell r="C2366">
            <v>0</v>
          </cell>
          <cell r="D2366">
            <v>0</v>
          </cell>
        </row>
        <row r="2367">
          <cell r="A2367">
            <v>72178</v>
          </cell>
          <cell r="B2367" t="str">
            <v>RETIRADA DE DIVISORIAS EM CHAPAS DE MADEIRA, COM MONTANTES METALICOS</v>
          </cell>
          <cell r="C2367" t="str">
            <v>M2</v>
          </cell>
          <cell r="D2367">
            <v>10.8</v>
          </cell>
        </row>
        <row r="2368">
          <cell r="A2368">
            <v>72179</v>
          </cell>
          <cell r="B2368" t="str">
            <v>RECOLOCACAO DE PLACAS DIVISORIAS DE GRANILITE, CONSIDERANDO REAPROVEITAMENTO DO MATERIAL</v>
          </cell>
          <cell r="C2368" t="str">
            <v>M2</v>
          </cell>
          <cell r="D2368">
            <v>22.51</v>
          </cell>
        </row>
        <row r="2369">
          <cell r="A2369">
            <v>72180</v>
          </cell>
          <cell r="B2369" t="str">
            <v>RECOLOCACAO DE DIVISORIAS TIPO CHAPAS OU TABUAS, EXCLUSIVE ENTARUGAMENTO, CONSIDERANDO REAPROVEITAMENTO DO MATERIAL</v>
          </cell>
          <cell r="C2369" t="str">
            <v>M2</v>
          </cell>
          <cell r="D2369">
            <v>6.86</v>
          </cell>
        </row>
        <row r="2370">
          <cell r="A2370">
            <v>72181</v>
          </cell>
          <cell r="B2370" t="str">
            <v>RECOLOCACAO DE DIVISORIAS TIPO CHAPAS OU TABUAS, INCLUSIVE ENTARUGAMENTO, CONSIDERANDO REAPROVEITAMENTO DO MATERIAL</v>
          </cell>
          <cell r="C2370" t="str">
            <v>M2</v>
          </cell>
          <cell r="D2370">
            <v>13.99</v>
          </cell>
        </row>
        <row r="2371">
          <cell r="A2371">
            <v>72244</v>
          </cell>
          <cell r="B2371" t="str">
            <v>DIVISORIA EM GRANITO CINZA, ESP=2CM, POLIDO DUAS FACES, INCLUSIVE ASSENTAMENTO, CONSIDERANDO 5% DE PERDAS PARA O GRANITO</v>
          </cell>
          <cell r="C2371" t="str">
            <v>M2</v>
          </cell>
          <cell r="D2371">
            <v>178.95</v>
          </cell>
        </row>
        <row r="2372">
          <cell r="A2372">
            <v>73774</v>
          </cell>
          <cell r="B2372" t="str">
            <v>PAREDE DIVISORIA PARA SANITARIOS E BANHEIROS</v>
          </cell>
          <cell r="C2372">
            <v>0</v>
          </cell>
          <cell r="D2372">
            <v>0</v>
          </cell>
        </row>
        <row r="2373">
          <cell r="A2373" t="str">
            <v>73774/001</v>
          </cell>
          <cell r="B2373" t="str">
            <v>DIVISORIA EM MARMORITE ESPESSURA 35MM, CHUMBAMENTO NO PISO E PAREDE COM ARGAMASSA DE CIMENTO E AREIA, POLIMENTO MANUAL, EXCLUSIVE FERRAGENS</v>
          </cell>
          <cell r="C2373" t="str">
            <v>M2</v>
          </cell>
          <cell r="D2373">
            <v>138.49</v>
          </cell>
        </row>
        <row r="2374">
          <cell r="A2374">
            <v>73862</v>
          </cell>
          <cell r="B2374" t="str">
            <v>DIVISORIAS EM MADEIRA OU PAINEIS PRE-FABRICADOS</v>
          </cell>
          <cell r="C2374">
            <v>0</v>
          </cell>
          <cell r="D2374">
            <v>0</v>
          </cell>
        </row>
        <row r="2375">
          <cell r="A2375" t="str">
            <v>73862/001</v>
          </cell>
          <cell r="B2375" t="str">
            <v>DIVISORIA EM CHAPA DE FIBRA DE MADEIRA PAINEL CEGO ESPESSURA 12MM, INCLUSIVE PORTAS E MATA-JUNTAS, EXCLUSIVE FERRAGENS</v>
          </cell>
          <cell r="C2375" t="str">
            <v>M2</v>
          </cell>
          <cell r="D2375">
            <v>193.44</v>
          </cell>
        </row>
        <row r="2376">
          <cell r="A2376" t="str">
            <v>73862/002</v>
          </cell>
          <cell r="B2376" t="str">
            <v>DIVISORIA EM CHAPA DE FIBRA DE MADEIRA ESPESSURA 12MM COM VIDRO LISO ESPESSURA 4MM NA PARTE SUPERIOR, INCLUSIVE PORTAS E MATA-JUNTAS, EXCLUSIVE FERRAGENS</v>
          </cell>
          <cell r="C2376" t="str">
            <v>M2</v>
          </cell>
          <cell r="D2376">
            <v>220.35</v>
          </cell>
        </row>
        <row r="2377">
          <cell r="A2377" t="str">
            <v>73862/003</v>
          </cell>
          <cell r="B2377" t="str">
            <v>DIVISORIA 35MM PAINEL CEGO MIOLO COLMEIA REVESTIDA C/CHAPA LAMINADA EMCORES FIBRA MADEIRA PRENSADA C/MONTANTES ALUMINIO ANODIZADO NATURAL EM"L" "T" OU "X" INCL PORTAS EXCL SUAS FERRAGENS.</v>
          </cell>
          <cell r="C2377" t="str">
            <v>M2</v>
          </cell>
          <cell r="D2377">
            <v>94.32</v>
          </cell>
        </row>
        <row r="2378">
          <cell r="A2378" t="str">
            <v>73862/004</v>
          </cell>
          <cell r="B2378" t="str">
            <v>DIVISORIA 35MM PAINEL CEGO MIOLO VERMICULITA REVESTIDA C/CHAPA LAMINA-DA EM CORES DE MADEIRA PRENSADA C/MONTANTES ALUMINO ANODIZADO NATURALEM "L" "T" OU "X" INCL PORTAS EXCL SUAS FERRAGENS.</v>
          </cell>
          <cell r="C2378" t="str">
            <v>M2</v>
          </cell>
          <cell r="D2378">
            <v>224.01</v>
          </cell>
        </row>
        <row r="2379">
          <cell r="A2379" t="str">
            <v>73862/005</v>
          </cell>
          <cell r="B2379" t="str">
            <v>DIVISORIA 35MM PAINEL CEGO MIOLO COLMEIA REVESTIDA C/FORMICA EM CHAPADE FIBRA DE MADEIRA PRENSADA C/MONTANTES ALUMINIO ANODIZADO NATURAL EM"L" "T" OU "X" INCL PORTAS EXCL SUAS FERRAGENS.</v>
          </cell>
          <cell r="C2379" t="str">
            <v>M2</v>
          </cell>
          <cell r="D2379">
            <v>94.32</v>
          </cell>
        </row>
        <row r="2380">
          <cell r="A2380" t="str">
            <v>73862/006</v>
          </cell>
          <cell r="B2380" t="str">
            <v>DIVISORIA 35MM PAINEL CEGO MIOLO VERMICULITA REVESTIDA C/FORMICA EMCHAPA DE FIBRA DE MADEIRA PRENSADA C/MONTANTES ALUMINIO ANODIZADO NA-TURAL EM "L" "T" OU "X" INCL PORTAS EXCL SUAS FERRAGENS.</v>
          </cell>
          <cell r="C2380" t="str">
            <v>M2</v>
          </cell>
          <cell r="D2380">
            <v>224.01</v>
          </cell>
        </row>
        <row r="2381">
          <cell r="A2381" t="str">
            <v>73862/007</v>
          </cell>
          <cell r="B2381" t="str">
            <v>DIVISORIA 35MM BANDEIRA VIDRO MIOLO COLMEIA REVESTIDA C/CHAPA LAMINADAEM FIBRA MADEIRA PRENSADA CORES C/MONTANTES ALUMINIO ANODIZADO NATURALEM "L" "T" OU "X" INCL PORTAS EXCL FERRAGENS.</v>
          </cell>
          <cell r="C2381" t="str">
            <v>M2</v>
          </cell>
          <cell r="D2381">
            <v>104.29</v>
          </cell>
        </row>
        <row r="2382">
          <cell r="A2382" t="str">
            <v>73862/008</v>
          </cell>
          <cell r="B2382" t="str">
            <v>DIVISORIA 35MM BANDEIRA VIDRO MIOLO VERMICULITA REVESTIDA CHAPA LA-MINADA EM CORES DE MADEIRA PRENSADA C/MONTANTES ALUMINO ANODIZADO NA-TURAL EM "L" "T" OU "X" INCL PORTAS EXCL SUAS FERRAGENS.</v>
          </cell>
          <cell r="C2382" t="str">
            <v>M2</v>
          </cell>
          <cell r="D2382">
            <v>233.44</v>
          </cell>
        </row>
        <row r="2383">
          <cell r="A2383" t="str">
            <v>73862/009</v>
          </cell>
          <cell r="B2383" t="str">
            <v>DIVISORIA 35MM BANDEIRA VIDRO MIOLO COLMEIA REVESTIDA C/FORMICA EM CHAPA FIBRA MADEIRA PRENSADA C/MONTANTES ALUMINIO ANODIZADO NATURAL EM"L""T" OU "X" INCL PORTAS EXCL SUAS FERRAGENS E VIDRO.</v>
          </cell>
          <cell r="C2383" t="str">
            <v>M2</v>
          </cell>
          <cell r="D2383">
            <v>104.29</v>
          </cell>
        </row>
        <row r="2384">
          <cell r="A2384" t="str">
            <v>73862/010</v>
          </cell>
          <cell r="B2384" t="str">
            <v>DIVISORIA 35MM BANDEIRA VIDRO MIOLO VERMICULITA REVESTIDA C/FORMICA EMCHAPA FIBRA MADEIRA PRENSADA C/MONTANTES ALUMINIO ANODIZADO NATURAL EM"L" "T" OU "X" INCL PORTAS EXCL SUAS FERRAGENS.</v>
          </cell>
          <cell r="C2384" t="str">
            <v>M2</v>
          </cell>
          <cell r="D2384">
            <v>233.44</v>
          </cell>
        </row>
        <row r="2385">
          <cell r="A2385" t="str">
            <v>73862/011</v>
          </cell>
          <cell r="B2385" t="str">
            <v>DIVISORIA 35MM PAINEL C/VIDRO MIOLO COLMEIA REVESTIDA C/CHAPA LAMINADAEM FIBRA MADEIRA PRENSADA CORES C/MONTANTES ALUMINIO ANODIZADO NATURALEM "L" "T" OU "X" INCL PORTAS EXCL SUAS FERRAGENS.</v>
          </cell>
          <cell r="C2385" t="str">
            <v>M2</v>
          </cell>
          <cell r="D2385">
            <v>99.74</v>
          </cell>
        </row>
        <row r="2386">
          <cell r="A2386" t="str">
            <v>73862/012</v>
          </cell>
          <cell r="B2386" t="str">
            <v>DIVISORIA 35MM PAINEL C/VIDRO MIOLO VERMICULITA REVESTIDA C/CHAPA LA-MINADA EM CORES FIBRA MADEIRA PRENSADA C/MONTANTES ALUMINIO ANODIZADONATURAL EM "L" "T" OU "X" INCL PORTAS EXCL SUAS FERRAGENS.</v>
          </cell>
          <cell r="C2386" t="str">
            <v>M2</v>
          </cell>
          <cell r="D2386">
            <v>233.44</v>
          </cell>
        </row>
        <row r="2387">
          <cell r="A2387" t="str">
            <v>73862/013</v>
          </cell>
          <cell r="B2387" t="str">
            <v>DIVISORIA 35MM PAINEL C/VIDRO MIOLO COLMEIA REVESTIDA C/FORMICA EM CHAPA FIBRA MADEIRA PRENSADA C/MONTANTES ALUMINIO ANODIZADO NATURAL EM"L""T" OU "X" INCL PORTAS EXCL SUAS FERRAGENS.</v>
          </cell>
          <cell r="C2387" t="str">
            <v>M2</v>
          </cell>
          <cell r="D2387">
            <v>99.74</v>
          </cell>
        </row>
        <row r="2388">
          <cell r="A2388" t="str">
            <v>73862/014</v>
          </cell>
          <cell r="B2388" t="str">
            <v>DIVISORIA 35MM PAINEL C/VIDRO MIOLO VERMICULITA REVESTIDA C/FORMICA EMCHAPA FIBRA MADEIRA PRENSADA C/MONTANTES ALUMINIO ANODIZADO NATURAL EM"L" "T" OU "X" INCL PORTAS EXCL SUAS FERRAGENS.</v>
          </cell>
          <cell r="C2388" t="str">
            <v>M2</v>
          </cell>
          <cell r="D2388">
            <v>233.44</v>
          </cell>
        </row>
        <row r="2389">
          <cell r="A2389">
            <v>73909</v>
          </cell>
          <cell r="B2389" t="str">
            <v>PAINEL DIVISORIO MADEIRA</v>
          </cell>
          <cell r="C2389">
            <v>0</v>
          </cell>
          <cell r="D2389">
            <v>0</v>
          </cell>
        </row>
        <row r="2390">
          <cell r="A2390" t="str">
            <v>73909/001</v>
          </cell>
          <cell r="B2390" t="str">
            <v>DIVISORIA EM MADEIRA COMPENSADA RESINADA ESPESSURA 6MM, ESTRUTURADA EMMADEIRA DE LEI 3"X3"</v>
          </cell>
          <cell r="C2390" t="str">
            <v>M2</v>
          </cell>
          <cell r="D2390">
            <v>114.88</v>
          </cell>
        </row>
        <row r="2391">
          <cell r="A2391">
            <v>74229</v>
          </cell>
          <cell r="B2391" t="str">
            <v>PAINEL DIVISORIO MARMORE/GRANITO</v>
          </cell>
          <cell r="C2391">
            <v>0</v>
          </cell>
          <cell r="D2391">
            <v>0</v>
          </cell>
        </row>
        <row r="2392">
          <cell r="A2392" t="str">
            <v>74229/001</v>
          </cell>
          <cell r="B2392" t="str">
            <v>DIVISORIA EM MARMORE BRANCO POLIDO, ESPESSURA 3 CM, ASSENTADO COM ARGAMASSA TRACO 1:4 (CIMENTO E AREIA), ARREMATE COM CIMENTO BRANCO, EXCLUSIVE FERRAGENS</v>
          </cell>
          <cell r="C2392" t="str">
            <v>M2</v>
          </cell>
          <cell r="D2392">
            <v>337.05</v>
          </cell>
        </row>
        <row r="2393">
          <cell r="A2393">
            <v>251</v>
          </cell>
          <cell r="B2393" t="str">
            <v>ALVENARIA DE BLOCO-CONCRETO CELULAR</v>
          </cell>
          <cell r="C2393">
            <v>0</v>
          </cell>
          <cell r="D2393">
            <v>0</v>
          </cell>
        </row>
        <row r="2394">
          <cell r="A2394">
            <v>73863</v>
          </cell>
          <cell r="B2394" t="str">
            <v>ALVENARIA DE BLOCOS DE CONCRETO CELULAR</v>
          </cell>
          <cell r="C2394">
            <v>0</v>
          </cell>
          <cell r="D2394">
            <v>0</v>
          </cell>
        </row>
        <row r="2395">
          <cell r="A2395" t="str">
            <v>73863/001</v>
          </cell>
          <cell r="B2395" t="str">
            <v>ALVENARIA COM BLOCOS DE CONCRETO CELULAR 10X30X60CM, ESPESSURA 10CM, ASSENTADOS COM ARGAMASSA TRACO 1:2:9 (CIMENTO, CAL E AREIA) PREPARO MANUAL</v>
          </cell>
          <cell r="C2395" t="str">
            <v>M2</v>
          </cell>
          <cell r="D2395">
            <v>35.71</v>
          </cell>
        </row>
        <row r="2396">
          <cell r="A2396" t="str">
            <v>73863/002</v>
          </cell>
          <cell r="B2396" t="str">
            <v>ALVENARIA COM BLOCOS DE CONCRETO CELULAR 20X30X60CM, ESPESSURA 20CM, ASSENTADOS COM ARGAMASSA TRACO 1:2:9 (CIMENTO, CAL E AREIA) PREPARO MANUAL</v>
          </cell>
          <cell r="C2396" t="str">
            <v>M2</v>
          </cell>
          <cell r="D2396">
            <v>71.08</v>
          </cell>
        </row>
        <row r="2397">
          <cell r="A2397">
            <v>322</v>
          </cell>
          <cell r="B2397" t="str">
            <v>PAREDE DE ADOBE</v>
          </cell>
          <cell r="C2397">
            <v>0</v>
          </cell>
          <cell r="D2397">
            <v>0</v>
          </cell>
        </row>
        <row r="2398">
          <cell r="A2398">
            <v>68079</v>
          </cell>
          <cell r="B2398" t="str">
            <v>PAREDE DE ADOBE PARA FORNOS</v>
          </cell>
          <cell r="C2398" t="str">
            <v>M3</v>
          </cell>
          <cell r="D2398">
            <v>345.25</v>
          </cell>
        </row>
        <row r="2399">
          <cell r="A2399" t="str">
            <v>PAVI</v>
          </cell>
          <cell r="B2399" t="str">
            <v>PAVIMENTACAO</v>
          </cell>
          <cell r="C2399">
            <v>0</v>
          </cell>
          <cell r="D2399">
            <v>0</v>
          </cell>
        </row>
        <row r="2400">
          <cell r="A2400">
            <v>54</v>
          </cell>
          <cell r="B2400" t="str">
            <v>RECOMPOSICAO DE PAVIMENTACAO</v>
          </cell>
          <cell r="C2400">
            <v>0</v>
          </cell>
          <cell r="D2400">
            <v>0</v>
          </cell>
        </row>
        <row r="2401">
          <cell r="A2401">
            <v>72948</v>
          </cell>
          <cell r="B2401" t="str">
            <v>COLCHAO DE AREIA PARA PAVIMENTACAO EM PARALELEPIPEDO OU BLOCOS DE CONCRETO INTERTRAVADOS</v>
          </cell>
          <cell r="C2401" t="str">
            <v>M3</v>
          </cell>
          <cell r="D2401">
            <v>53.86</v>
          </cell>
        </row>
        <row r="2402">
          <cell r="A2402">
            <v>72949</v>
          </cell>
          <cell r="B2402" t="str">
            <v>DEMOLICAO DE PAVIMENTACAO ASFALTICA, EXCLUSIVE TRANSPORTE DO MATERIALRETIRADO</v>
          </cell>
          <cell r="C2402" t="str">
            <v>M3</v>
          </cell>
          <cell r="D2402">
            <v>16.940000000000001</v>
          </cell>
        </row>
        <row r="2403">
          <cell r="A2403">
            <v>73790</v>
          </cell>
          <cell r="B2403" t="str">
            <v>REFORMA CONSERVACAO LOGRADOUROS EM PARALELEPIPEDO</v>
          </cell>
          <cell r="C2403">
            <v>0</v>
          </cell>
          <cell r="D2403">
            <v>0</v>
          </cell>
        </row>
        <row r="2404">
          <cell r="A2404" t="str">
            <v>73790/001</v>
          </cell>
          <cell r="B2404" t="str">
            <v>RETIRADA, LIMPEZA E REASSENTAMENTO DE PARALELEPIPEDO SOBRE COLCHAO DEPO DE PEDRA ESPESSURA 10CM, REJUNTADO COM BETUME E PEDRISCO, CONSIDERANDO APROVEITAMENTO DO PARALELEPIPEDO</v>
          </cell>
          <cell r="C2404" t="str">
            <v>M2</v>
          </cell>
          <cell r="D2404">
            <v>38.4</v>
          </cell>
        </row>
        <row r="2405">
          <cell r="A2405" t="str">
            <v>73790/002</v>
          </cell>
          <cell r="B2405" t="str">
            <v>REASSENTAMENTO DE PARALELEPIPEDO SOBRE COLCHAO DE PO DE PEDRA ESPESSURA 10CM, REJUNTADO COM BETUME E PEDRISCO, CONSIDERANDO APROVEITAMENTO DO PARALELEPIPEDO</v>
          </cell>
          <cell r="C2405" t="str">
            <v>M2</v>
          </cell>
          <cell r="D2405">
            <v>29.49</v>
          </cell>
        </row>
        <row r="2406">
          <cell r="A2406" t="str">
            <v>73790/003</v>
          </cell>
          <cell r="B2406" t="str">
            <v>RETIRADA, LIMPEZA E REASSENTAMENTO DE PARALELEPIPEDO SOBRE COLCHAO DEPO DE PEDRA ESPESSURA 10CM, REJUNTADO COM ARGAMASSA TRACO 1:3 (CIMENTOE AREIA), CONSIDERANDO APROVEITAMENTO DO PARALELEPIPEDO</v>
          </cell>
          <cell r="C2406" t="str">
            <v>M2</v>
          </cell>
          <cell r="D2406">
            <v>35.03</v>
          </cell>
        </row>
        <row r="2407">
          <cell r="A2407" t="str">
            <v>73790/004</v>
          </cell>
          <cell r="B2407" t="str">
            <v>REASSENTAMENTO DE PARALELEPIPEDO SOBRE COLCHAO DE PO DE PEDRA ESPESSURA 10CM, REJUNTADO COM ARGAMASSA TRACO 1:3 (CIMENTO E AREIA), CONSIDERANDO APROVEITAMENTO DO PARALELEPIPEDO</v>
          </cell>
          <cell r="C2407" t="str">
            <v>M2</v>
          </cell>
          <cell r="D2407">
            <v>26.12</v>
          </cell>
        </row>
        <row r="2408">
          <cell r="A2408">
            <v>55</v>
          </cell>
          <cell r="B2408" t="str">
            <v>REGULARIZACAO/REFORCO DE SUBLEITO</v>
          </cell>
          <cell r="C2408">
            <v>0</v>
          </cell>
          <cell r="D2408">
            <v>0</v>
          </cell>
        </row>
        <row r="2409">
          <cell r="A2409">
            <v>41879</v>
          </cell>
          <cell r="B2409" t="str">
            <v>CONFORMACAO GEOMETRICA DE PLATAFORMA PARA EXECUCAO DE REVESTIMENTO PRIMARIO EM RODOVIAS VICINAIS</v>
          </cell>
          <cell r="C2409" t="str">
            <v>M2</v>
          </cell>
          <cell r="D2409">
            <v>0.12</v>
          </cell>
        </row>
        <row r="2410">
          <cell r="A2410">
            <v>73841</v>
          </cell>
          <cell r="B2410" t="str">
            <v>CAMINHO DE SERVICO</v>
          </cell>
          <cell r="C2410">
            <v>0</v>
          </cell>
          <cell r="D2410">
            <v>0</v>
          </cell>
        </row>
        <row r="2411">
          <cell r="A2411" t="str">
            <v>73841/001</v>
          </cell>
          <cell r="B2411" t="str">
            <v>CAMINHO DE SERVICO REALIZADO MECANICAMENTE INCL ESCAVACAO DESMATAMENTODESTOCAMENTO ACERTO E COMPACTACAO.</v>
          </cell>
          <cell r="C2411" t="str">
            <v>M</v>
          </cell>
          <cell r="D2411">
            <v>6.05</v>
          </cell>
        </row>
        <row r="2412">
          <cell r="A2412">
            <v>56</v>
          </cell>
          <cell r="B2412" t="str">
            <v>EXECUCAO DE SUB-LEITO, LEITO, SUB-BASE, BASE ETC</v>
          </cell>
          <cell r="C2412">
            <v>0</v>
          </cell>
          <cell r="D2412">
            <v>0</v>
          </cell>
        </row>
        <row r="2413">
          <cell r="A2413">
            <v>72910</v>
          </cell>
          <cell r="B2413" t="str">
            <v>BASE DE SOLO ARENOSO FINO, COMPACTACAO 100% PROCTOR MODIFICADO</v>
          </cell>
          <cell r="C2413" t="str">
            <v>M3</v>
          </cell>
          <cell r="D2413">
            <v>11.06</v>
          </cell>
        </row>
        <row r="2414">
          <cell r="A2414">
            <v>72911</v>
          </cell>
          <cell r="B2414" t="str">
            <v>BASE DE SOLO ESTABILIZADO SEM MISTURA, COMPACTACAO 100% PROCTOR NORMAL, EXCLUSIVE ESCAVACAO, CARGA E TRANSPORTE DO SOLO</v>
          </cell>
          <cell r="C2414" t="str">
            <v>M3</v>
          </cell>
          <cell r="D2414">
            <v>7.74</v>
          </cell>
        </row>
        <row r="2415">
          <cell r="A2415">
            <v>72912</v>
          </cell>
          <cell r="B2415" t="str">
            <v>BASE DE SOLO CIMENTO 2% MISTURA EM PISTA, COMPACTACAO 100% PROCTOR INTERMEDIARIO, EXCLUSIVE ESCAVACAO, CARGA E TRANSPORTE DO SOLO</v>
          </cell>
          <cell r="C2415" t="str">
            <v>M3</v>
          </cell>
          <cell r="D2415">
            <v>25.68</v>
          </cell>
        </row>
        <row r="2416">
          <cell r="A2416">
            <v>72913</v>
          </cell>
          <cell r="B2416" t="str">
            <v>BASE DE SOLO CIMENTO 4% MISTURA EM PISTA, COMPACTACAO 100% PROCTOR NORMAL, EXCLUSIVE TRANSPORTE DO SOLO</v>
          </cell>
          <cell r="C2416" t="str">
            <v>M3</v>
          </cell>
          <cell r="D2416">
            <v>39.159999999999997</v>
          </cell>
        </row>
        <row r="2417">
          <cell r="A2417">
            <v>72914</v>
          </cell>
          <cell r="B2417" t="str">
            <v>BASE DE SOLO CIMENTO 6% MISTURA EM PISTA, COMPACTACAO 100% PROCTOR NORMAL, EXCLUSIVE ESCAVACAO, CARGA E TRANSPORTE DO SOLO</v>
          </cell>
          <cell r="C2417" t="str">
            <v>M3</v>
          </cell>
          <cell r="D2417">
            <v>55.16</v>
          </cell>
        </row>
        <row r="2418">
          <cell r="A2418">
            <v>72916</v>
          </cell>
          <cell r="B2418" t="str">
            <v>BASE DE SOLO CIMENTO 2% MISTURA EM USINA, COMPACTACAO 100% PROCTOR INTERMEDIARIO, EXCLUSIVE ESCAVACAO, CARGA E TRANSPORTE DO SOLO</v>
          </cell>
          <cell r="C2418" t="str">
            <v>M3</v>
          </cell>
          <cell r="D2418">
            <v>28.74</v>
          </cell>
        </row>
        <row r="2419">
          <cell r="A2419">
            <v>72919</v>
          </cell>
          <cell r="B2419" t="str">
            <v>BASE DE SOLO CIMENTO 4% MISTURA EM USINA, COMPACTACAO 100% PROCTOR NORMAL, EXCLUSIVE ESCAVACAO, CARGA E TRANSPORTE DO SOLO</v>
          </cell>
          <cell r="C2419" t="str">
            <v>M3</v>
          </cell>
          <cell r="D2419">
            <v>40.86</v>
          </cell>
        </row>
        <row r="2420">
          <cell r="A2420">
            <v>72922</v>
          </cell>
          <cell r="B2420" t="str">
            <v>BASE DE SOLO CIMENTO 6% COM MISTURA EM USINA, COMPACTACAO 100% PROCTORNORMAL, EXCLUSIVE ESCAVACAO, CARGA E TRANSPORTE DO SOLO</v>
          </cell>
          <cell r="C2420" t="str">
            <v>M3</v>
          </cell>
          <cell r="D2420">
            <v>55.8</v>
          </cell>
        </row>
        <row r="2421">
          <cell r="A2421">
            <v>72923</v>
          </cell>
          <cell r="B2421" t="str">
            <v>BASE DE SOLO - BRITA (40/60), MISTURA EM USINA, COMPACTACAO 100% PROCTOR MODIFICADO, EXCLUSIVE ESCAVACAO, CARGA E TRANSPORTE</v>
          </cell>
          <cell r="C2421" t="str">
            <v>M3</v>
          </cell>
          <cell r="D2421">
            <v>101.56</v>
          </cell>
        </row>
        <row r="2422">
          <cell r="A2422">
            <v>72924</v>
          </cell>
          <cell r="B2422" t="str">
            <v>BASE DE SOLO - BRITA (50/50), MISTURA EM USINA, COMPACTACAO 100% PROCTOR MODIFICADO, EXCLUSIVE ESCAVACAO, CARGA E TRANSPORTE</v>
          </cell>
          <cell r="C2422" t="str">
            <v>M3</v>
          </cell>
          <cell r="D2422">
            <v>86.16</v>
          </cell>
        </row>
        <row r="2423">
          <cell r="A2423">
            <v>72961</v>
          </cell>
          <cell r="B2423" t="str">
            <v>REGULARIZACAO E COMPACTACAO DE SUBLEITO ATE 20 CM DE ESPESSURA</v>
          </cell>
          <cell r="C2423" t="str">
            <v>M2</v>
          </cell>
          <cell r="D2423">
            <v>1.52</v>
          </cell>
        </row>
        <row r="2424">
          <cell r="A2424">
            <v>73615</v>
          </cell>
          <cell r="B2424" t="str">
            <v>COLCHAO DE AREIA, INCLUSIVE MAO-DE-OBRA DE ESPALHAMENTO, TRANSPORTE COM CARRO DE MAO E FORNECIMENTO COMERCIAL</v>
          </cell>
          <cell r="C2424" t="str">
            <v>M3</v>
          </cell>
          <cell r="D2424">
            <v>69.040000000000006</v>
          </cell>
        </row>
        <row r="2425">
          <cell r="A2425">
            <v>73692</v>
          </cell>
          <cell r="B2425" t="str">
            <v>LASTRO DE AREIA MEDIA</v>
          </cell>
          <cell r="C2425" t="str">
            <v>M3</v>
          </cell>
          <cell r="D2425">
            <v>64.83</v>
          </cell>
        </row>
        <row r="2426">
          <cell r="A2426">
            <v>73766</v>
          </cell>
          <cell r="B2426" t="str">
            <v>BASE E SUB-BASE</v>
          </cell>
          <cell r="C2426">
            <v>0</v>
          </cell>
          <cell r="D2426">
            <v>0</v>
          </cell>
        </row>
        <row r="2427">
          <cell r="A2427" t="str">
            <v>73766/001</v>
          </cell>
          <cell r="B2427" t="str">
            <v>BASE PARA PAVIMENTACAO COM MACADAME HIDRAULICO, INCLUSIVE COMPACTACAO</v>
          </cell>
          <cell r="C2427" t="str">
            <v>M3</v>
          </cell>
          <cell r="D2427">
            <v>174.7</v>
          </cell>
        </row>
        <row r="2428">
          <cell r="A2428">
            <v>57</v>
          </cell>
          <cell r="B2428" t="str">
            <v>EXECUCAO DE PAVIMENTACOES DIVERSAS</v>
          </cell>
          <cell r="C2428">
            <v>0</v>
          </cell>
          <cell r="D2428">
            <v>0</v>
          </cell>
        </row>
        <row r="2429">
          <cell r="A2429">
            <v>72799</v>
          </cell>
          <cell r="B2429" t="str">
            <v>PAVIMENTO EM PARALELEPIPEDO SOBRE COLCHAO DE AREIA REJUNTADO COM ARGAMASSA DE CIMENTO E AREIA NO TRAÇO 1:3 (PEDRAS PEQUENAS - 42 PECAS POR M2)</v>
          </cell>
          <cell r="C2429" t="str">
            <v>M2</v>
          </cell>
          <cell r="D2429">
            <v>44.63</v>
          </cell>
        </row>
        <row r="2430">
          <cell r="A2430">
            <v>72942</v>
          </cell>
          <cell r="B2430" t="str">
            <v>PINTURA DE LIGACAO COM EMULSAO RR-1C</v>
          </cell>
          <cell r="C2430" t="str">
            <v>M2</v>
          </cell>
          <cell r="D2430">
            <v>1.05</v>
          </cell>
        </row>
        <row r="2431">
          <cell r="A2431">
            <v>72943</v>
          </cell>
          <cell r="B2431" t="str">
            <v>PINTURA DE LIGACAO COM EMULSAO RR-2C</v>
          </cell>
          <cell r="C2431" t="str">
            <v>M2</v>
          </cell>
          <cell r="D2431">
            <v>1.1000000000000001</v>
          </cell>
        </row>
        <row r="2432">
          <cell r="A2432">
            <v>72944</v>
          </cell>
          <cell r="B2432" t="str">
            <v>PAVIMENTACAO EM PARALELEPIPEDO SOBRE COLCHAO DE AREIA 10CM, REJUNTADOCOM AREIA</v>
          </cell>
          <cell r="C2432" t="str">
            <v>M2</v>
          </cell>
          <cell r="D2432">
            <v>39.31</v>
          </cell>
        </row>
        <row r="2433">
          <cell r="A2433">
            <v>72945</v>
          </cell>
          <cell r="B2433" t="str">
            <v>IMPRIMACAO DE BASE DE PAVIMENTACAO COM EMULSAO CM-30</v>
          </cell>
          <cell r="C2433" t="str">
            <v>M2</v>
          </cell>
          <cell r="D2433">
            <v>2.99</v>
          </cell>
        </row>
        <row r="2434">
          <cell r="A2434">
            <v>72946</v>
          </cell>
          <cell r="B2434" t="str">
            <v>IMPRIMACAO DE BASE DE PAVIMENTACAO COM EMULSAO CM-70</v>
          </cell>
          <cell r="C2434" t="str">
            <v>M2</v>
          </cell>
          <cell r="D2434">
            <v>3.2</v>
          </cell>
        </row>
        <row r="2435">
          <cell r="A2435">
            <v>72954</v>
          </cell>
          <cell r="B2435" t="str">
            <v>LAMA ASFALTICA FINA COM EMULSAO RL-1C</v>
          </cell>
          <cell r="C2435" t="str">
            <v>M2</v>
          </cell>
          <cell r="D2435">
            <v>4.3</v>
          </cell>
        </row>
        <row r="2436">
          <cell r="A2436">
            <v>72955</v>
          </cell>
          <cell r="B2436" t="str">
            <v>LAMA ASFALTICA GROSSA COM EMULSAO RL-1C</v>
          </cell>
          <cell r="C2436" t="str">
            <v>M2</v>
          </cell>
          <cell r="D2436">
            <v>9.35</v>
          </cell>
        </row>
        <row r="2437">
          <cell r="A2437">
            <v>72956</v>
          </cell>
          <cell r="B2437" t="str">
            <v>TRATAMENTO SUPERFICIAL SIMPLES - TSS, COM EMULSAO RR-2C</v>
          </cell>
          <cell r="C2437" t="str">
            <v>M2</v>
          </cell>
          <cell r="D2437">
            <v>5.2</v>
          </cell>
        </row>
        <row r="2438">
          <cell r="A2438">
            <v>72958</v>
          </cell>
          <cell r="B2438" t="str">
            <v>TRATAMENTO SUPERFICIAL DUPLO - TSD, COM EMULSAO RR-2C</v>
          </cell>
          <cell r="C2438" t="str">
            <v>M2</v>
          </cell>
          <cell r="D2438">
            <v>9.75</v>
          </cell>
        </row>
        <row r="2439">
          <cell r="A2439">
            <v>72960</v>
          </cell>
          <cell r="B2439" t="str">
            <v>TRATAMENTO SUPERFICIAL TRIPLO - TST, COM EMULSAO RR-2C</v>
          </cell>
          <cell r="C2439" t="str">
            <v>M2</v>
          </cell>
          <cell r="D2439">
            <v>12.35</v>
          </cell>
        </row>
        <row r="2440">
          <cell r="A2440">
            <v>72966</v>
          </cell>
          <cell r="B2440" t="str">
            <v>MEIO-FIO GRANITICO 100 X 50 X 15CM, SOBRE BASE DE CONCRETO SIMPLES E REJUNTADO COM ARGAMASSA TRACO 1:3 (CIMENTO E AREIA)</v>
          </cell>
          <cell r="C2440" t="str">
            <v>M</v>
          </cell>
          <cell r="D2440">
            <v>30.06</v>
          </cell>
        </row>
        <row r="2441">
          <cell r="A2441">
            <v>72967</v>
          </cell>
          <cell r="B2441" t="str">
            <v>MEIO-FIO DE CONCRETO PRE-MOLDADO 12 X 30 CM, SOBRE BASE DE CONCRETO SIMPLES E REJUNTADO COM ARGAMASSA TRACO 1:3 (CIMENTO E AREIA)</v>
          </cell>
          <cell r="C2441" t="str">
            <v>M</v>
          </cell>
          <cell r="D2441">
            <v>24.18</v>
          </cell>
        </row>
        <row r="2442">
          <cell r="A2442">
            <v>72969</v>
          </cell>
          <cell r="B2442" t="str">
            <v>CARGA DE PEDRA PARA PAVIMENTO POLIEDRICO</v>
          </cell>
          <cell r="C2442" t="str">
            <v>M2</v>
          </cell>
          <cell r="D2442">
            <v>0.46</v>
          </cell>
        </row>
        <row r="2443">
          <cell r="A2443">
            <v>72970</v>
          </cell>
          <cell r="B2443" t="str">
            <v>COLCHAO COM ARGILA EXTRAIDA PARA PAVIMENTO POLIEDRICO, EXCLUSIVE TRANSPORTE DA ARGILA E INDENIZACAO JAZIDA</v>
          </cell>
          <cell r="C2443" t="str">
            <v>M2</v>
          </cell>
          <cell r="D2443">
            <v>0.79</v>
          </cell>
        </row>
        <row r="2444">
          <cell r="A2444">
            <v>72971</v>
          </cell>
          <cell r="B2444" t="str">
            <v>COMPACTACAO DE PAVIMENTO POLIEDRICO</v>
          </cell>
          <cell r="C2444" t="str">
            <v>M2</v>
          </cell>
          <cell r="D2444">
            <v>0.26</v>
          </cell>
        </row>
        <row r="2445">
          <cell r="A2445">
            <v>72972</v>
          </cell>
          <cell r="B2445" t="str">
            <v>CONTENCAO LATERAL COM SOLO LOCAL PARA PAVIMENTO POLIEDRICO</v>
          </cell>
          <cell r="C2445" t="str">
            <v>M2</v>
          </cell>
          <cell r="D2445">
            <v>0.37</v>
          </cell>
        </row>
        <row r="2446">
          <cell r="A2446">
            <v>72973</v>
          </cell>
          <cell r="B2446" t="str">
            <v>CORTE E PREPARO DE CORDAO DE PEDRA PARA PAVIMENTO POLIEDRICO</v>
          </cell>
          <cell r="C2446" t="str">
            <v>M</v>
          </cell>
          <cell r="D2446">
            <v>0.69</v>
          </cell>
        </row>
        <row r="2447">
          <cell r="A2447">
            <v>72974</v>
          </cell>
          <cell r="B2447" t="str">
            <v>CORTE E PREPARO DE PEDRA PARA PAVIMENTO POLIEDRICO</v>
          </cell>
          <cell r="C2447" t="str">
            <v>M2</v>
          </cell>
          <cell r="D2447">
            <v>2.29</v>
          </cell>
        </row>
        <row r="2448">
          <cell r="A2448">
            <v>72975</v>
          </cell>
          <cell r="B2448" t="str">
            <v>DESMONTE MANUAL DE PEDRA PARA PAVIMENTO POLIEDRICO</v>
          </cell>
          <cell r="C2448" t="str">
            <v>M2</v>
          </cell>
          <cell r="D2448">
            <v>0.26</v>
          </cell>
        </row>
        <row r="2449">
          <cell r="A2449">
            <v>72976</v>
          </cell>
          <cell r="B2449" t="str">
            <v>CARGA DE CORDAO DE PEDRA PARA PAVIMENTO POLIEDRICO</v>
          </cell>
          <cell r="C2449" t="str">
            <v>M</v>
          </cell>
          <cell r="D2449">
            <v>0.23</v>
          </cell>
        </row>
        <row r="2450">
          <cell r="A2450">
            <v>72977</v>
          </cell>
          <cell r="B2450" t="str">
            <v>ENCHIMENTO COM ARGILA EXTRAIDA PARA PAVIMENTO POLIEDRICO, EXCLUSIVE TRANSPORTE DA ARGILA E INDENIZACAO JAZIDA</v>
          </cell>
          <cell r="C2450" t="str">
            <v>M2</v>
          </cell>
          <cell r="D2450">
            <v>0.25</v>
          </cell>
        </row>
        <row r="2451">
          <cell r="A2451">
            <v>72978</v>
          </cell>
          <cell r="B2451" t="str">
            <v>EXTRACAO, CARGA E ASSENTAMENTO DE CORDAO DE PEDRA PARA PAVIMENTO POLIEDRICO, EXCLUSIVE TRANSPORTE DE PEDRA E INDENIZACAO PEDREIRA</v>
          </cell>
          <cell r="C2451" t="str">
            <v>M</v>
          </cell>
          <cell r="D2451">
            <v>2.29</v>
          </cell>
        </row>
        <row r="2452">
          <cell r="A2452">
            <v>72979</v>
          </cell>
          <cell r="B2452" t="str">
            <v>EXTRACAO, CARGA, PREPARO E ASSENTAMENTO DE PEDRAS POLIEDRICAS, EXCLUSIVE TRANSPORTE DE PEDRA E INDENIZACAO PEDREIRA</v>
          </cell>
          <cell r="C2452" t="str">
            <v>M2</v>
          </cell>
          <cell r="D2452">
            <v>4.37</v>
          </cell>
        </row>
        <row r="2453">
          <cell r="A2453">
            <v>73759</v>
          </cell>
          <cell r="B2453" t="str">
            <v>REVESTIMENTO BETUMINOSO</v>
          </cell>
          <cell r="C2453">
            <v>0</v>
          </cell>
          <cell r="D2453">
            <v>0</v>
          </cell>
        </row>
        <row r="2454">
          <cell r="A2454" t="str">
            <v>73759/001</v>
          </cell>
          <cell r="B2454" t="str">
            <v>PRE-MISTURADO A FRIO COM EMULSAO RM-1C, INCLUSO USINAGEM E APLICACAO,EXCLUSIVE TRANSPORTE</v>
          </cell>
          <cell r="C2454" t="str">
            <v>M3</v>
          </cell>
          <cell r="D2454">
            <v>371.85</v>
          </cell>
        </row>
        <row r="2455">
          <cell r="A2455">
            <v>73760</v>
          </cell>
          <cell r="B2455" t="str">
            <v>REVESTIMENTO BETUMINOSO</v>
          </cell>
          <cell r="C2455">
            <v>0</v>
          </cell>
          <cell r="D2455">
            <v>0</v>
          </cell>
        </row>
        <row r="2456">
          <cell r="A2456" t="str">
            <v>73760/001</v>
          </cell>
          <cell r="B2456" t="str">
            <v>CAPA SELANTE COMPREENDENDO APLICAÇÃO DE ASFALTO NA PROPORÇÃO DE 0,7 A1,5L / M², DISTRIBUIÇÃO DE AGREGADOS DE 5 A 15KG/M² E COMPACTAÇÃO COMROLO - COM USO DA EMULSAO RR-2C, INCLUSO APLICACAO E COMPACTACAO</v>
          </cell>
          <cell r="C2456" t="str">
            <v>M2</v>
          </cell>
          <cell r="D2456">
            <v>2.5299999999999998</v>
          </cell>
        </row>
        <row r="2457">
          <cell r="A2457">
            <v>73764</v>
          </cell>
          <cell r="B2457" t="str">
            <v>PAVIMENTACAO DE LAJOTAS DE CONCRETO INTERTRAVADA</v>
          </cell>
          <cell r="C2457">
            <v>0</v>
          </cell>
          <cell r="D2457">
            <v>0</v>
          </cell>
        </row>
        <row r="2458">
          <cell r="A2458" t="str">
            <v>73764/001</v>
          </cell>
          <cell r="B2458" t="str">
            <v>PAVIMENTACAO EM BLOCOS DE CONCRETO SEXTAVADO, ESPESSURA 6 CM, JUNTA RÍGIDA, COM ARGAMASSA NO TRACO 1:4 (CIMENTO E AREIA), ASSENTADOS SOBRE COLCHAO DE PO DE PEDRA, COM APOIO DE CAMINHÃO TOCO.</v>
          </cell>
          <cell r="C2458" t="str">
            <v>M2</v>
          </cell>
          <cell r="D2458">
            <v>53.62</v>
          </cell>
        </row>
        <row r="2459">
          <cell r="A2459" t="str">
            <v>73764/002</v>
          </cell>
          <cell r="B2459" t="str">
            <v>PAVIMENTACAO EM BLOCOS DE CONCRETO SEXTAVADO, ESPESSURA 8 CM, COM JUNTA RÍGIDA, EM ARGAMASSA NO TRACO 1:4 (CIMENTO E AREIA), ASSENTADOS SOBRE COLCHAO DE PO DE PEDRA, COM APOIO DE CAMINHÃO TOCO</v>
          </cell>
          <cell r="C2459" t="str">
            <v>M2</v>
          </cell>
          <cell r="D2459">
            <v>57.55</v>
          </cell>
        </row>
        <row r="2460">
          <cell r="A2460" t="str">
            <v>73764/003</v>
          </cell>
          <cell r="B2460" t="str">
            <v>PAVIMENTACAO EM BLOCOS DE CONCRETO SEXTAVADO, ESPESSURA 10 CM, COM JUNTA RÍGIDA, EM ARGAMASSA TRACO 1:4 (CIMENTO E AREIA) , ASSENTADOS SOBRECOLCHAO DE PO DE PEDRA, COM APOIO DE CAMINHÃO TOCO.</v>
          </cell>
          <cell r="C2460" t="str">
            <v>M2</v>
          </cell>
          <cell r="D2460">
            <v>79.12</v>
          </cell>
        </row>
        <row r="2461">
          <cell r="A2461" t="str">
            <v>73764/004</v>
          </cell>
          <cell r="B2461" t="str">
            <v>PAVIMENTACAO EM BLOCOS INTERTRAVADOS DE CONCRETO, ESPESSURA 6,5 CM, FCK 35MPA, ASSENTADOS SOBRE COLCHAO DE AREIA.</v>
          </cell>
          <cell r="C2461" t="str">
            <v>M2</v>
          </cell>
          <cell r="D2461">
            <v>38.78</v>
          </cell>
        </row>
        <row r="2462">
          <cell r="A2462" t="str">
            <v>73764/005</v>
          </cell>
          <cell r="B2462" t="str">
            <v>PAVIMENTACAO EM BLOCOS INTERTRAVADOS DE CONCRETO, ESPESSURA 8CM, FCK 35MPA, ASSENTADOS SOBRE COLCHAO DE AREIA.</v>
          </cell>
          <cell r="C2462" t="str">
            <v>M2</v>
          </cell>
          <cell r="D2462">
            <v>42</v>
          </cell>
        </row>
        <row r="2463">
          <cell r="A2463" t="str">
            <v>73764/006</v>
          </cell>
          <cell r="B2463" t="str">
            <v>PAVIMENTACAO EM BLOCOS INTERTRAVADOS DE CONCRETO, ESPESSURA 10CM, FCK35MPA, ASSENTADOS SOBRE COLCHAO DE AREIA.</v>
          </cell>
          <cell r="C2463" t="str">
            <v>M2</v>
          </cell>
          <cell r="D2463">
            <v>50.61</v>
          </cell>
        </row>
        <row r="2464">
          <cell r="A2464">
            <v>73765</v>
          </cell>
          <cell r="B2464" t="str">
            <v>PAVIMENTACAO C/PARALELEPIPEDO</v>
          </cell>
          <cell r="C2464">
            <v>0</v>
          </cell>
          <cell r="D2464">
            <v>0</v>
          </cell>
        </row>
        <row r="2465">
          <cell r="A2465" t="str">
            <v>73765/001</v>
          </cell>
          <cell r="B2465" t="str">
            <v>PAVIMENTACAO EM PARALELEPIPEDO SOBRE COLCHAO DE PO DE PEDRA ESPESSURA10CM, REJUNTADO COM ARGAMASSA DE CIMENTO E AREIA TRACO 1:3 (CIMENTO EAREIA)</v>
          </cell>
          <cell r="C2465" t="str">
            <v>M2</v>
          </cell>
          <cell r="D2465">
            <v>50.19</v>
          </cell>
        </row>
        <row r="2466">
          <cell r="A2466" t="str">
            <v>73765/002</v>
          </cell>
          <cell r="B2466" t="str">
            <v>PAVIMENTACAO EM PARALELEPIPEDO SOBRE COLCHAO DE PO DE PEDRA ESPESSURA10CM, REJUNTADO COM BETUME E PEDRISCO</v>
          </cell>
          <cell r="C2466" t="str">
            <v>M2</v>
          </cell>
          <cell r="D2466">
            <v>53.56</v>
          </cell>
        </row>
        <row r="2467">
          <cell r="A2467">
            <v>73849</v>
          </cell>
          <cell r="B2467" t="str">
            <v>FORNECIMENTO AREIA-ASFALTO</v>
          </cell>
          <cell r="C2467">
            <v>0</v>
          </cell>
          <cell r="D2467">
            <v>0</v>
          </cell>
        </row>
        <row r="2468">
          <cell r="A2468" t="str">
            <v>73849/001</v>
          </cell>
          <cell r="B2468" t="str">
            <v>AREIA ASFALTO A QUENTE (AAUQ) COM CAP 50/70, INCLUSO USINAGEM E APLICACAO, EXCLUSIVE TRANSPORTE</v>
          </cell>
          <cell r="C2468" t="str">
            <v>M3</v>
          </cell>
          <cell r="D2468">
            <v>424.07</v>
          </cell>
        </row>
        <row r="2469">
          <cell r="A2469" t="str">
            <v>73849/002</v>
          </cell>
          <cell r="B2469" t="str">
            <v>AREIA ASFALTO A FRIO (AAUF), COM CAP 50/70 INCLUSO USINAGEM E APLICACAO, EXCLUSIVE TRANSPORTE</v>
          </cell>
          <cell r="C2469" t="str">
            <v>M3</v>
          </cell>
          <cell r="D2469">
            <v>346.28</v>
          </cell>
        </row>
        <row r="2470">
          <cell r="A2470">
            <v>73892</v>
          </cell>
          <cell r="B2470" t="str">
            <v>CALCADA EM CONCRETO</v>
          </cell>
          <cell r="C2470">
            <v>0</v>
          </cell>
          <cell r="D2470">
            <v>0</v>
          </cell>
        </row>
        <row r="2471">
          <cell r="A2471" t="str">
            <v>73892/001</v>
          </cell>
          <cell r="B2471" t="str">
            <v>EXECUÇÃO DE CALÇADA EM CONCRETO NÃO ESTRUTURAL, COM USO DE SEIXO ROLADO, PREPARO MECÂNICO, E ESPESSURA DE 7CM</v>
          </cell>
          <cell r="C2471" t="str">
            <v>M2</v>
          </cell>
          <cell r="D2471">
            <v>27.12</v>
          </cell>
        </row>
        <row r="2472">
          <cell r="A2472" t="str">
            <v>73892/002</v>
          </cell>
          <cell r="B2472" t="str">
            <v>EXECUÇÃO DE CALÇADA EM CONCRETO 1:3:5 (FCK=12 MPA) PREPARO MECÂNICO,E= 7CM</v>
          </cell>
          <cell r="C2472" t="str">
            <v>M2</v>
          </cell>
          <cell r="D2472">
            <v>25.02</v>
          </cell>
        </row>
        <row r="2473">
          <cell r="A2473">
            <v>249</v>
          </cell>
          <cell r="B2473" t="str">
            <v>SINALIZACAO HORIZONTAL/VERTICAL</v>
          </cell>
          <cell r="C2473">
            <v>0</v>
          </cell>
          <cell r="D2473">
            <v>0</v>
          </cell>
        </row>
        <row r="2474">
          <cell r="A2474">
            <v>72947</v>
          </cell>
          <cell r="B2474" t="str">
            <v>SINALIZACAO HORIZONTAL COM TINTA RETRORREFLETIVA A BASE DE RESINA ACRILICA COM MICROESFERAS DE VIDRO</v>
          </cell>
          <cell r="C2474" t="str">
            <v>M2</v>
          </cell>
          <cell r="D2474">
            <v>13.43</v>
          </cell>
        </row>
        <row r="2475">
          <cell r="A2475">
            <v>250</v>
          </cell>
          <cell r="B2475" t="str">
            <v>MURETA DIVISORIA E/OU DE PROTECAO</v>
          </cell>
          <cell r="C2475">
            <v>0</v>
          </cell>
          <cell r="D2475">
            <v>0</v>
          </cell>
        </row>
        <row r="2476">
          <cell r="A2476">
            <v>73770</v>
          </cell>
          <cell r="B2476" t="str">
            <v>BARREIRA PRE-MOLDADA CONCR ARMADO/MURETA DIVISORIA DE TRAFEGO</v>
          </cell>
          <cell r="C2476">
            <v>0</v>
          </cell>
          <cell r="D2476">
            <v>0</v>
          </cell>
        </row>
        <row r="2477">
          <cell r="A2477" t="str">
            <v>73770/001</v>
          </cell>
          <cell r="B2477" t="str">
            <v>BARREIRA PRE-MOLDADA EXTERNA CONCRETO ARMADO 0,25X0,40X1,14M TIPO DER--RJ FCK=25MPA ACO CA-50 INCL VIGOTA HORIZONTAL MONTANTE A CADA 1,00MFERROS DE LIGACAO E MATERIAIS.</v>
          </cell>
          <cell r="C2477" t="str">
            <v>M</v>
          </cell>
          <cell r="D2477">
            <v>379.49</v>
          </cell>
        </row>
        <row r="2478">
          <cell r="A2478" t="str">
            <v>73770/002</v>
          </cell>
          <cell r="B2478" t="str">
            <v>BARREIRA DUPLA PRE-MOL INTER CONCRETO ARMADO 0,15X0,65X0,77M TIPO DER--RJ FCK=25MPA ACO CA-50 INCL FERROS DE LIGACAO E MATERIAIS.</v>
          </cell>
          <cell r="C2478" t="str">
            <v>M</v>
          </cell>
          <cell r="D2478">
            <v>301.45</v>
          </cell>
        </row>
        <row r="2479">
          <cell r="A2479" t="str">
            <v>73770/003</v>
          </cell>
          <cell r="B2479" t="str">
            <v>BARREIRA PRE-MOLDADA EXTERNA CONCRETO ARMADO 0,15X0,40X1,47M TIPO DER--RJ FCK=25MPA ACO CA-50 FIXADA EM SOLO PARTE ENTERRADA C/SAPATA LATE-RAL 1,50M CONCRETADA NO LOCAL INCL MATERIAIS EXCL BERCOS.</v>
          </cell>
          <cell r="C2479" t="str">
            <v>M</v>
          </cell>
          <cell r="D2479">
            <v>873.75</v>
          </cell>
        </row>
        <row r="2480">
          <cell r="A2480" t="str">
            <v>73770/004</v>
          </cell>
          <cell r="B2480" t="str">
            <v>BARREIRA PRE-MOLDADA EXTERNA CONCRETO ARMADO 0,25X0,40X2,34M TIPO DER--RJ FCK=25MPA ACO CA 50 C/SAPATA LATERAL CONCRETADA NO LOCAL C/0,60CMLARGURA INCL VIGOTAS HORIZONTAIS MONTANTES A CADA 1,00M E MATERIAISEXCL BERCOS.</v>
          </cell>
          <cell r="C2480" t="str">
            <v>M</v>
          </cell>
          <cell r="D2480">
            <v>916.43</v>
          </cell>
        </row>
        <row r="2481">
          <cell r="A2481" t="str">
            <v>73770/005</v>
          </cell>
          <cell r="B2481" t="str">
            <v>BARREIRA DUPLA PRE-MOL INTER CONCRETO ARMADO 0,15X0,65X1,27M TIPO DER--RJ FCK=25MPA ACO CA-50 C/SAPATAS LATERAIS 0,50M CONCRETADAS NO LOCALINCL MATERIAIS EXCL BERCOS.</v>
          </cell>
          <cell r="C2481" t="str">
            <v>M</v>
          </cell>
          <cell r="D2481">
            <v>830.31</v>
          </cell>
        </row>
        <row r="2482">
          <cell r="A2482">
            <v>287</v>
          </cell>
          <cell r="B2482" t="str">
            <v>FABRICACAO/EXECUCAO DE CBUQ/PRE-MISTURADOS</v>
          </cell>
          <cell r="C2482">
            <v>0</v>
          </cell>
          <cell r="D2482">
            <v>0</v>
          </cell>
        </row>
        <row r="2483">
          <cell r="A2483">
            <v>72962</v>
          </cell>
          <cell r="B2483" t="str">
            <v>USINAGEM DE CBUQ COM CAP 50/70, PARA CAPA DE ROLAMENTO</v>
          </cell>
          <cell r="C2483" t="str">
            <v>T</v>
          </cell>
          <cell r="D2483">
            <v>185.97</v>
          </cell>
        </row>
        <row r="2484">
          <cell r="A2484">
            <v>72963</v>
          </cell>
          <cell r="B2484" t="str">
            <v>USINAGEM DE CBUQ COM CAP 50/70, PARA BINDER</v>
          </cell>
          <cell r="C2484" t="str">
            <v>T</v>
          </cell>
          <cell r="D2484">
            <v>160.91999999999999</v>
          </cell>
        </row>
        <row r="2485">
          <cell r="A2485">
            <v>72964</v>
          </cell>
          <cell r="B2485" t="str">
            <v>CONCRETO BETUMINOSO USINADO A QUENTE COM CAP 50/70, BINDER, INCLUSO USINAGEM E APLICACAO, EXCLUSIVE TRANSPORTE</v>
          </cell>
          <cell r="C2485" t="str">
            <v>T</v>
          </cell>
          <cell r="D2485">
            <v>169.55</v>
          </cell>
        </row>
        <row r="2486">
          <cell r="A2486">
            <v>72965</v>
          </cell>
          <cell r="B2486" t="str">
            <v>FABRICAÇÃO E APLICAÇÃO DE CONCRETO BETUMINOSO USINADO A QUENTE(CBUQ),CAP 50/70, EXCLUSIVE TRANSPORTE</v>
          </cell>
          <cell r="C2486" t="str">
            <v>T</v>
          </cell>
          <cell r="D2486">
            <v>194.6</v>
          </cell>
        </row>
        <row r="2487">
          <cell r="A2487" t="str">
            <v>PINT</v>
          </cell>
          <cell r="B2487" t="str">
            <v>PINTURAS</v>
          </cell>
          <cell r="C2487">
            <v>0</v>
          </cell>
          <cell r="D2487">
            <v>0</v>
          </cell>
        </row>
        <row r="2488">
          <cell r="A2488">
            <v>155</v>
          </cell>
          <cell r="B2488" t="str">
            <v>PINTURA DE PAREDE</v>
          </cell>
          <cell r="C2488">
            <v>0</v>
          </cell>
          <cell r="D2488">
            <v>0</v>
          </cell>
        </row>
        <row r="2489">
          <cell r="A2489">
            <v>72125</v>
          </cell>
          <cell r="B2489" t="str">
            <v>RASPAGEM DE PINTURA PVA</v>
          </cell>
          <cell r="C2489" t="str">
            <v>M2</v>
          </cell>
          <cell r="D2489">
            <v>3.43</v>
          </cell>
        </row>
        <row r="2490">
          <cell r="A2490">
            <v>72126</v>
          </cell>
          <cell r="B2490" t="str">
            <v>RASPAGEM DE PINTURA LATEX ACRILICA</v>
          </cell>
          <cell r="C2490" t="str">
            <v>M2</v>
          </cell>
          <cell r="D2490">
            <v>4.8</v>
          </cell>
        </row>
        <row r="2491">
          <cell r="A2491">
            <v>73657</v>
          </cell>
          <cell r="B2491" t="str">
            <v>PINTURA COM CAL HIDRATADA, TRES DEMAOS, INCLUSO COLA</v>
          </cell>
          <cell r="C2491" t="str">
            <v>M2</v>
          </cell>
          <cell r="D2491">
            <v>4.68</v>
          </cell>
        </row>
        <row r="2492">
          <cell r="A2492">
            <v>73746</v>
          </cell>
          <cell r="B2492" t="str">
            <v>APLICACAO DE TEXTURADO ACRILICO</v>
          </cell>
          <cell r="C2492">
            <v>0</v>
          </cell>
          <cell r="D2492">
            <v>0</v>
          </cell>
        </row>
        <row r="2493">
          <cell r="A2493" t="str">
            <v>73746/001</v>
          </cell>
          <cell r="B2493" t="str">
            <v>PINTURA COM TINTA TEXTURIZADA ACRILICA PARA AMBIENTES INTERNOS/EXTERNOS</v>
          </cell>
          <cell r="C2493" t="str">
            <v>M2</v>
          </cell>
          <cell r="D2493">
            <v>10.01</v>
          </cell>
        </row>
        <row r="2494">
          <cell r="A2494">
            <v>73750</v>
          </cell>
          <cell r="B2494" t="str">
            <v>PINTURA LATEX PVA SOBRE REBOCO</v>
          </cell>
          <cell r="C2494">
            <v>0</v>
          </cell>
          <cell r="D2494">
            <v>0</v>
          </cell>
        </row>
        <row r="2495">
          <cell r="A2495" t="str">
            <v>73750/001</v>
          </cell>
          <cell r="B2495" t="str">
            <v>PINTURA LATEX PVA AMBIENTES INTERNOS, DUAS DEMAOS</v>
          </cell>
          <cell r="C2495" t="str">
            <v>M2</v>
          </cell>
          <cell r="D2495">
            <v>6.01</v>
          </cell>
        </row>
        <row r="2496">
          <cell r="A2496">
            <v>73751</v>
          </cell>
          <cell r="B2496" t="str">
            <v>SELADOR P/ PAREDE</v>
          </cell>
          <cell r="C2496">
            <v>0</v>
          </cell>
          <cell r="D2496">
            <v>0</v>
          </cell>
        </row>
        <row r="2497">
          <cell r="A2497" t="str">
            <v>73751/001</v>
          </cell>
          <cell r="B2497" t="str">
            <v>FUNDO SELADOR PVA AMBIENTES INTERNOS, UMA DEMAO</v>
          </cell>
          <cell r="C2497" t="str">
            <v>M2</v>
          </cell>
          <cell r="D2497">
            <v>2.0699999999999998</v>
          </cell>
        </row>
        <row r="2498">
          <cell r="A2498">
            <v>73791</v>
          </cell>
          <cell r="B2498" t="str">
            <v>PINTURA COM TINTA EM PO</v>
          </cell>
          <cell r="C2498">
            <v>0</v>
          </cell>
          <cell r="D2498">
            <v>0</v>
          </cell>
        </row>
        <row r="2499">
          <cell r="A2499" t="str">
            <v>73791/001</v>
          </cell>
          <cell r="B2499" t="str">
            <v>PINTURA COM TINTA EM PO INDUSTRIALIZADA DE CAL, PIGMENTO E FIXADOR, DUAS DEMAOS</v>
          </cell>
          <cell r="C2499" t="str">
            <v>M2</v>
          </cell>
          <cell r="D2499">
            <v>4.12</v>
          </cell>
        </row>
        <row r="2500">
          <cell r="A2500">
            <v>73793</v>
          </cell>
          <cell r="B2500" t="str">
            <v>PINTURAS A OLEO E ALQUIDICOS SOBRE PAREDES E TETOS</v>
          </cell>
          <cell r="C2500">
            <v>0</v>
          </cell>
          <cell r="D2500">
            <v>0</v>
          </cell>
        </row>
        <row r="2501">
          <cell r="A2501" t="str">
            <v>73793/001</v>
          </cell>
          <cell r="B2501" t="str">
            <v>PINTURA COM TINTA ACRILICA EM TELHAS CERAMICAS, DUAS DEMAOS, INCLUSO LIMPEZA</v>
          </cell>
          <cell r="C2501" t="str">
            <v>M2</v>
          </cell>
          <cell r="D2501">
            <v>5.16</v>
          </cell>
        </row>
        <row r="2502">
          <cell r="A2502" t="str">
            <v>73793/002</v>
          </cell>
          <cell r="B2502" t="str">
            <v>PINTURA COM TINTA ACRILICA EM TELHAS CERAMICAS, TRES DEMAOS, INCLUSO LIMPEZA</v>
          </cell>
          <cell r="C2502" t="str">
            <v>M2</v>
          </cell>
          <cell r="D2502">
            <v>6.62</v>
          </cell>
        </row>
        <row r="2503">
          <cell r="A2503">
            <v>73954</v>
          </cell>
          <cell r="B2503" t="str">
            <v>PINTURA LATEX ACRILICA EXTERNA/INTERNA S/SELADOR</v>
          </cell>
          <cell r="C2503">
            <v>0</v>
          </cell>
          <cell r="D2503">
            <v>0</v>
          </cell>
        </row>
        <row r="2504">
          <cell r="A2504" t="str">
            <v>73954/001</v>
          </cell>
          <cell r="B2504" t="str">
            <v>PINTURA LATEX ACRILICA AMBIENTES INTERNOS/EXTERNOS, TRES DEMAOS</v>
          </cell>
          <cell r="C2504" t="str">
            <v>M2</v>
          </cell>
          <cell r="D2504">
            <v>13.01</v>
          </cell>
        </row>
        <row r="2505">
          <cell r="A2505" t="str">
            <v>73954/002</v>
          </cell>
          <cell r="B2505" t="str">
            <v>PINTURA LATEX ACRILICA AMBIENTES INTERNOS/EXTERNOS, DUAS DEMAOS</v>
          </cell>
          <cell r="C2505" t="str">
            <v>M2</v>
          </cell>
          <cell r="D2505">
            <v>10.73</v>
          </cell>
        </row>
        <row r="2506">
          <cell r="A2506" t="str">
            <v>73954/003</v>
          </cell>
          <cell r="B2506" t="str">
            <v>PINTURA LATEX ACRILICA AMBIENTES INTERNOS/EXTERNOS, UMA DEMAOS</v>
          </cell>
          <cell r="C2506" t="str">
            <v>M2</v>
          </cell>
          <cell r="D2506">
            <v>7.82</v>
          </cell>
        </row>
        <row r="2507">
          <cell r="A2507">
            <v>73955</v>
          </cell>
          <cell r="B2507" t="str">
            <v>EMASSAMENTO P/PINTURA LATEX PVA</v>
          </cell>
          <cell r="C2507">
            <v>0</v>
          </cell>
          <cell r="D2507">
            <v>0</v>
          </cell>
        </row>
        <row r="2508">
          <cell r="A2508" t="str">
            <v>73955/001</v>
          </cell>
          <cell r="B2508" t="str">
            <v>EMASSAMENTO COM MASSA LATEX PVA PARA AMBIENTES INTERNOS, UMA DEMAO</v>
          </cell>
          <cell r="C2508" t="str">
            <v>M2</v>
          </cell>
          <cell r="D2508">
            <v>3.67</v>
          </cell>
        </row>
        <row r="2509">
          <cell r="A2509" t="str">
            <v>73955/002</v>
          </cell>
          <cell r="B2509" t="str">
            <v>EMASSAMENTO COM MASSA LATEX PVA PARA AMBIENTES INTERNOS, DUAS DEMAOS</v>
          </cell>
          <cell r="C2509" t="str">
            <v>M2</v>
          </cell>
          <cell r="D2509">
            <v>7.34</v>
          </cell>
        </row>
        <row r="2510">
          <cell r="A2510">
            <v>73999</v>
          </cell>
          <cell r="B2510" t="str">
            <v>CAIACAO</v>
          </cell>
          <cell r="C2510">
            <v>0</v>
          </cell>
          <cell r="D2510">
            <v>0</v>
          </cell>
        </row>
        <row r="2511">
          <cell r="A2511" t="str">
            <v>73999/001</v>
          </cell>
          <cell r="B2511" t="str">
            <v>PINTURA COM CAL, EM PAREDES INTERNAS, TRES DEMAOS, INCLUSO OLEO DE LINHACA</v>
          </cell>
          <cell r="C2511" t="str">
            <v>M2</v>
          </cell>
          <cell r="D2511">
            <v>3.52</v>
          </cell>
        </row>
        <row r="2512">
          <cell r="A2512">
            <v>74133</v>
          </cell>
          <cell r="B2512" t="str">
            <v>EMASSAMENTO P/PINTURA OLEO/ESMALTE</v>
          </cell>
          <cell r="C2512">
            <v>0</v>
          </cell>
          <cell r="D2512">
            <v>0</v>
          </cell>
        </row>
        <row r="2513">
          <cell r="A2513" t="str">
            <v>74133/001</v>
          </cell>
          <cell r="B2513" t="str">
            <v>EMASSAMENTO COM MASA A BASE OLEO EM PAREDES, UMA DEMAO</v>
          </cell>
          <cell r="C2513" t="str">
            <v>M2</v>
          </cell>
          <cell r="D2513">
            <v>7.75</v>
          </cell>
        </row>
        <row r="2514">
          <cell r="A2514" t="str">
            <v>74133/002</v>
          </cell>
          <cell r="B2514" t="str">
            <v>EMASSAMENTO COM MASA A BASE OLEO EM PAREDES, DUAS DEMAOS</v>
          </cell>
          <cell r="C2514" t="str">
            <v>M2</v>
          </cell>
          <cell r="D2514">
            <v>9.6999999999999993</v>
          </cell>
        </row>
        <row r="2515">
          <cell r="A2515">
            <v>74134</v>
          </cell>
          <cell r="B2515" t="str">
            <v>EMASSAMENTO P/PINTURA ACRILICA</v>
          </cell>
          <cell r="C2515">
            <v>0</v>
          </cell>
          <cell r="D2515">
            <v>0</v>
          </cell>
        </row>
        <row r="2516">
          <cell r="A2516" t="str">
            <v>74134/001</v>
          </cell>
          <cell r="B2516" t="str">
            <v>EMASSAMENTO COM MASSA ACRILICA PARA AMBIENTES INTERNOS/EXTERNOS, UMA DEMAO</v>
          </cell>
          <cell r="C2516" t="str">
            <v>M2</v>
          </cell>
          <cell r="D2516">
            <v>4.7699999999999996</v>
          </cell>
        </row>
        <row r="2517">
          <cell r="A2517" t="str">
            <v>74134/002</v>
          </cell>
          <cell r="B2517" t="str">
            <v>EMASSAMENTO COM MASSA ACRILICA PARA AMBIENTES INTERNOS/EXTERNOS, DUASDEMAOS</v>
          </cell>
          <cell r="C2517" t="str">
            <v>M2</v>
          </cell>
          <cell r="D2517">
            <v>9.42</v>
          </cell>
        </row>
        <row r="2518">
          <cell r="A2518">
            <v>74233</v>
          </cell>
          <cell r="B2518" t="str">
            <v>PINTURA C/FUNDO SELADOR ACRILICO</v>
          </cell>
          <cell r="C2518">
            <v>0</v>
          </cell>
          <cell r="D2518">
            <v>0</v>
          </cell>
        </row>
        <row r="2519">
          <cell r="A2519" t="str">
            <v>74233/001</v>
          </cell>
          <cell r="B2519" t="str">
            <v>FUNDO SELADOR ACRILICO AMBIENTES INTERNOS/EXTERNOS, UMA DEMAO</v>
          </cell>
          <cell r="C2519" t="str">
            <v>M2</v>
          </cell>
          <cell r="D2519">
            <v>3.13</v>
          </cell>
        </row>
        <row r="2520">
          <cell r="A2520">
            <v>157</v>
          </cell>
          <cell r="B2520" t="str">
            <v>PINTURA EM MADEIRA</v>
          </cell>
          <cell r="C2520">
            <v>0</v>
          </cell>
          <cell r="D2520">
            <v>0</v>
          </cell>
        </row>
        <row r="2521">
          <cell r="A2521">
            <v>6081</v>
          </cell>
          <cell r="B2521" t="str">
            <v>PINTURA EM VERNIZ POLIURETANO BRILHANTE EM MADEIRA, TRES DEMAOS</v>
          </cell>
          <cell r="C2521" t="str">
            <v>M2</v>
          </cell>
          <cell r="D2521">
            <v>9.59</v>
          </cell>
        </row>
        <row r="2522">
          <cell r="A2522">
            <v>6082</v>
          </cell>
          <cell r="B2522" t="str">
            <v>PINTURA EM VERNIZ SINTETICO BRILHANTE EM MADEIRA, TRES DEMAOS</v>
          </cell>
          <cell r="C2522" t="str">
            <v>M2</v>
          </cell>
          <cell r="D2522">
            <v>9.4700000000000006</v>
          </cell>
        </row>
        <row r="2523">
          <cell r="A2523">
            <v>73739</v>
          </cell>
          <cell r="B2523" t="str">
            <v>PINTURA ESMALTE</v>
          </cell>
          <cell r="C2523">
            <v>0</v>
          </cell>
          <cell r="D2523">
            <v>0</v>
          </cell>
        </row>
        <row r="2524">
          <cell r="A2524" t="str">
            <v>73739/001</v>
          </cell>
          <cell r="B2524" t="str">
            <v>PINTURA ESMALTE ACETINADO EM MADEIRA, DUAS DEMAOS</v>
          </cell>
          <cell r="C2524" t="str">
            <v>M2</v>
          </cell>
          <cell r="D2524">
            <v>9.58</v>
          </cell>
        </row>
        <row r="2525">
          <cell r="A2525">
            <v>73832</v>
          </cell>
          <cell r="B2525" t="str">
            <v>EMASSAMENTO MADEIRA</v>
          </cell>
          <cell r="C2525">
            <v>0</v>
          </cell>
          <cell r="D2525">
            <v>0</v>
          </cell>
        </row>
        <row r="2526">
          <cell r="A2526" t="str">
            <v>73832/001</v>
          </cell>
          <cell r="B2526" t="str">
            <v>EMASSAMENTO MASSA BASE A OLEO EM MADEIRA, DUAS DEMAOS</v>
          </cell>
          <cell r="C2526" t="str">
            <v>M2</v>
          </cell>
          <cell r="D2526">
            <v>9.35</v>
          </cell>
        </row>
        <row r="2527">
          <cell r="A2527">
            <v>74065</v>
          </cell>
          <cell r="B2527" t="str">
            <v>PINTURA ESMALTE ACETINADO 2 DEMAOS APARELHADA P/MADEIRA</v>
          </cell>
          <cell r="C2527">
            <v>0</v>
          </cell>
          <cell r="D2527">
            <v>0</v>
          </cell>
        </row>
        <row r="2528">
          <cell r="A2528" t="str">
            <v>74065/001</v>
          </cell>
          <cell r="B2528" t="str">
            <v>PINTURA ESMALTE FOSCO PARA MADEIRA, DUAS DEMAOS, INCLUSO APARELHAMENTOCOM FUNDO NIVELADOR BRANCO FOSCO</v>
          </cell>
          <cell r="C2528" t="str">
            <v>M2</v>
          </cell>
          <cell r="D2528">
            <v>14.35</v>
          </cell>
        </row>
        <row r="2529">
          <cell r="A2529" t="str">
            <v>74065/002</v>
          </cell>
          <cell r="B2529" t="str">
            <v>PINTURA ESMALTE ACETINADO PARA MADEIRA, DUAS DEMAOS, INCLUSO APARELHAMENTO COM FUNDO NIVELADOR BRANCO FOSCO</v>
          </cell>
          <cell r="C2529" t="str">
            <v>M2</v>
          </cell>
          <cell r="D2529">
            <v>14.23</v>
          </cell>
        </row>
        <row r="2530">
          <cell r="A2530" t="str">
            <v>74065/003</v>
          </cell>
          <cell r="B2530" t="str">
            <v>PINTURA ESMALTE BRILHANTE PARA MADEIRA, DUAS DEMAOS, INCLUSO APARELHAMENTO COM FUNDO NIVELADOR BRANCO FOSCO</v>
          </cell>
          <cell r="C2530" t="str">
            <v>M2</v>
          </cell>
          <cell r="D2530">
            <v>13.96</v>
          </cell>
        </row>
        <row r="2531">
          <cell r="A2531">
            <v>158</v>
          </cell>
          <cell r="B2531" t="str">
            <v>PINTURA PARA METAL</v>
          </cell>
          <cell r="C2531">
            <v>0</v>
          </cell>
          <cell r="D2531">
            <v>0</v>
          </cell>
        </row>
        <row r="2532">
          <cell r="A2532">
            <v>6067</v>
          </cell>
          <cell r="B2532" t="str">
            <v>PINTURA ESMALTE 2 DEMAOS C/1 DEMAO ZARCAO P/ESQUADRIA FERRO</v>
          </cell>
          <cell r="C2532" t="str">
            <v>M2</v>
          </cell>
          <cell r="D2532">
            <v>18.25</v>
          </cell>
        </row>
        <row r="2533">
          <cell r="A2533">
            <v>72127</v>
          </cell>
          <cell r="B2533" t="str">
            <v>RASPAGEM DE PINTURA A BASE OLEO</v>
          </cell>
          <cell r="C2533" t="str">
            <v>M2</v>
          </cell>
          <cell r="D2533">
            <v>3.43</v>
          </cell>
        </row>
        <row r="2534">
          <cell r="A2534">
            <v>73656</v>
          </cell>
          <cell r="B2534" t="str">
            <v>JATEAMENTO COMERCIAL COM AREIA EM ESTRUTURA DE ACO CARBONO</v>
          </cell>
          <cell r="C2534" t="str">
            <v>M2</v>
          </cell>
          <cell r="D2534">
            <v>6.02</v>
          </cell>
        </row>
        <row r="2535">
          <cell r="A2535">
            <v>73696</v>
          </cell>
          <cell r="B2535" t="str">
            <v>REMOCAO DE PINTURA A BASE OLEO OU ESMALTE,</v>
          </cell>
          <cell r="C2535" t="str">
            <v>M2</v>
          </cell>
          <cell r="D2535">
            <v>5.69</v>
          </cell>
        </row>
        <row r="2536">
          <cell r="A2536">
            <v>73794</v>
          </cell>
          <cell r="B2536" t="str">
            <v>PINTURA EM FERRO, SOBRE BASE ANTI-CORROSIVA, EM DUAS DEMAOS</v>
          </cell>
          <cell r="C2536">
            <v>0</v>
          </cell>
          <cell r="D2536">
            <v>0</v>
          </cell>
        </row>
        <row r="2537">
          <cell r="A2537" t="str">
            <v>73794/001</v>
          </cell>
          <cell r="B2537" t="str">
            <v>PINTURA COM TINTA GRAFITE ESMALTE EM FERRO</v>
          </cell>
          <cell r="C2537" t="str">
            <v>M2</v>
          </cell>
          <cell r="D2537">
            <v>15.31</v>
          </cell>
        </row>
        <row r="2538">
          <cell r="A2538">
            <v>73865</v>
          </cell>
          <cell r="B2538" t="str">
            <v>PRIMER EPOXI</v>
          </cell>
          <cell r="C2538">
            <v>0</v>
          </cell>
          <cell r="D2538">
            <v>0</v>
          </cell>
        </row>
        <row r="2539">
          <cell r="A2539" t="str">
            <v>73865/001</v>
          </cell>
          <cell r="B2539" t="str">
            <v>PINTURA EM PRIMER EPOXI EM ESTRUTURA DE ACO CARBONO APLICADO A REVOLVER, UMA DEMAO, ESPESSURA 25MICRA</v>
          </cell>
          <cell r="C2539" t="str">
            <v>M2</v>
          </cell>
          <cell r="D2539">
            <v>6.62</v>
          </cell>
        </row>
        <row r="2540">
          <cell r="A2540">
            <v>73924</v>
          </cell>
          <cell r="B2540" t="str">
            <v>PINTURA ESMALTE</v>
          </cell>
          <cell r="C2540">
            <v>0</v>
          </cell>
          <cell r="D2540">
            <v>0</v>
          </cell>
        </row>
        <row r="2541">
          <cell r="A2541" t="str">
            <v>73924/001</v>
          </cell>
          <cell r="B2541" t="str">
            <v>PINTURA ESMALTE BRILHANTE, DUAS DEMAOS, PARA FERRO</v>
          </cell>
          <cell r="C2541" t="str">
            <v>M2</v>
          </cell>
          <cell r="D2541">
            <v>15.48</v>
          </cell>
        </row>
        <row r="2542">
          <cell r="A2542" t="str">
            <v>73924/002</v>
          </cell>
          <cell r="B2542" t="str">
            <v>PINTURA ESMALTE ACETINADO, DUAS DEMAOS, PARA FERRO</v>
          </cell>
          <cell r="C2542" t="str">
            <v>M2</v>
          </cell>
          <cell r="D2542">
            <v>15.75</v>
          </cell>
        </row>
        <row r="2543">
          <cell r="A2543" t="str">
            <v>73924/003</v>
          </cell>
          <cell r="B2543" t="str">
            <v>PINTURA ESMALTE FOSCO, DUAS DEMAOS, PARA FERRO</v>
          </cell>
          <cell r="C2543" t="str">
            <v>M2</v>
          </cell>
          <cell r="D2543">
            <v>15.87</v>
          </cell>
        </row>
        <row r="2544">
          <cell r="A2544">
            <v>74064</v>
          </cell>
          <cell r="B2544" t="str">
            <v>PINTURA FUNDO OXIDO FERRO/ZARCAO 1 DEMAO P/FERRO</v>
          </cell>
          <cell r="C2544">
            <v>0</v>
          </cell>
          <cell r="D2544">
            <v>0</v>
          </cell>
        </row>
        <row r="2545">
          <cell r="A2545" t="str">
            <v>74064/001</v>
          </cell>
          <cell r="B2545" t="str">
            <v>PINTURA FUNDO OXIDO DE FERRO/ZARCAO, DUAS DEMAOS, PARA FERRO</v>
          </cell>
          <cell r="C2545" t="str">
            <v>M2</v>
          </cell>
          <cell r="D2545">
            <v>10.87</v>
          </cell>
        </row>
        <row r="2546">
          <cell r="A2546" t="str">
            <v>74064/002</v>
          </cell>
          <cell r="B2546" t="str">
            <v>PINTURA FUNDO OXIDO DE FERRO/ZARCAO, UMA DEMAO, PARA FERRO</v>
          </cell>
          <cell r="C2546" t="str">
            <v>M2</v>
          </cell>
          <cell r="D2546">
            <v>6.83</v>
          </cell>
        </row>
        <row r="2547">
          <cell r="A2547">
            <v>74145</v>
          </cell>
          <cell r="B2547" t="str">
            <v>PINTURA DE PECAS METALICAS A REVOLVER(AR-COMPRIMIDO)</v>
          </cell>
          <cell r="C2547">
            <v>0</v>
          </cell>
          <cell r="D2547">
            <v>0</v>
          </cell>
        </row>
        <row r="2548">
          <cell r="A2548" t="str">
            <v>74145/001</v>
          </cell>
          <cell r="B2548" t="str">
            <v>PINTURA EM ESMALTE SINTETICO EM PECAS METALICAS UTILIZANDO REVOLVER/COMPRESSOR, DUAS DEMAOS, INCLUSO UMA DEMAO FUNDO OXIDO DE FERRO/ZARCAO</v>
          </cell>
          <cell r="C2548" t="str">
            <v>M2</v>
          </cell>
          <cell r="D2548">
            <v>10.46</v>
          </cell>
        </row>
        <row r="2549">
          <cell r="A2549">
            <v>159</v>
          </cell>
          <cell r="B2549" t="str">
            <v>VERNIZ</v>
          </cell>
          <cell r="C2549">
            <v>0</v>
          </cell>
          <cell r="D2549">
            <v>0</v>
          </cell>
        </row>
        <row r="2550">
          <cell r="A2550">
            <v>40905</v>
          </cell>
          <cell r="B2550" t="str">
            <v>PINTURA VERNIZ EM FORRO DE MADEIRA, DUAS DEMAOS</v>
          </cell>
          <cell r="C2550" t="str">
            <v>M2</v>
          </cell>
          <cell r="D2550">
            <v>9.44</v>
          </cell>
        </row>
        <row r="2551">
          <cell r="A2551">
            <v>73966</v>
          </cell>
          <cell r="B2551" t="str">
            <v>ENVERNIZAMENTO E ENCERAMENTO DE MADEIRA E CONCRETO</v>
          </cell>
          <cell r="C2551">
            <v>0</v>
          </cell>
          <cell r="D2551">
            <v>0</v>
          </cell>
        </row>
        <row r="2552">
          <cell r="A2552" t="str">
            <v>73966/001</v>
          </cell>
          <cell r="B2552" t="str">
            <v>PINTURA VERNIZ SINTETICO BRILHANTE EM SUPERFICIE DE CONCRETO OU TIJOLOAPARENTE, DUAS DEMAOS</v>
          </cell>
          <cell r="C2552" t="str">
            <v>M2</v>
          </cell>
          <cell r="D2552">
            <v>4.93</v>
          </cell>
        </row>
        <row r="2553">
          <cell r="A2553" t="str">
            <v>73966/002</v>
          </cell>
          <cell r="B2553" t="str">
            <v>PINTURA VERNIZ ACRILICO INCOLOR EM SUPERFICIE DE CONCRETO OU TIJOLO APARENTE, TRES DEMAOS</v>
          </cell>
          <cell r="C2553" t="str">
            <v>M2</v>
          </cell>
          <cell r="D2553">
            <v>8.32</v>
          </cell>
        </row>
        <row r="2554">
          <cell r="A2554" t="str">
            <v>73966/003</v>
          </cell>
          <cell r="B2554" t="str">
            <v>PINTURA VERNIZ POLIURETANO BRILHANTE INCOLOR EM CONCRETO APICOADO, TRES DEMAOS</v>
          </cell>
          <cell r="C2554" t="str">
            <v>M2</v>
          </cell>
          <cell r="D2554">
            <v>16.63</v>
          </cell>
        </row>
        <row r="2555">
          <cell r="A2555">
            <v>160</v>
          </cell>
          <cell r="B2555" t="str">
            <v>PINTURA IMUNIZANTE</v>
          </cell>
          <cell r="C2555">
            <v>0</v>
          </cell>
          <cell r="D2555">
            <v>0</v>
          </cell>
        </row>
        <row r="2556">
          <cell r="A2556">
            <v>74109</v>
          </cell>
          <cell r="B2556" t="str">
            <v>PINTURA IMUNIZANTE</v>
          </cell>
          <cell r="C2556">
            <v>0</v>
          </cell>
          <cell r="D2556">
            <v>0</v>
          </cell>
        </row>
        <row r="2557">
          <cell r="A2557" t="str">
            <v>74109/001</v>
          </cell>
          <cell r="B2557" t="str">
            <v>PINTURA IMUNIZANTE PARA MADEIRA, DUAS DEMAOS</v>
          </cell>
          <cell r="C2557" t="str">
            <v>M2</v>
          </cell>
          <cell r="D2557">
            <v>11.8</v>
          </cell>
        </row>
        <row r="2558">
          <cell r="A2558">
            <v>161</v>
          </cell>
          <cell r="B2558" t="str">
            <v>PINTURA PARA PISO</v>
          </cell>
          <cell r="C2558">
            <v>0</v>
          </cell>
          <cell r="D2558">
            <v>0</v>
          </cell>
        </row>
        <row r="2559">
          <cell r="A2559">
            <v>41595</v>
          </cell>
          <cell r="B2559" t="str">
            <v>DEMARCACAO COM TINTA ACRILICA PARA PISOS DE FAIXAS EM QUADRA POLIESPORTIVA</v>
          </cell>
          <cell r="C2559" t="str">
            <v>M</v>
          </cell>
          <cell r="D2559">
            <v>4.68</v>
          </cell>
        </row>
        <row r="2560">
          <cell r="A2560">
            <v>73978</v>
          </cell>
          <cell r="B2560" t="str">
            <v>PINTURAS IMPERMEABILIZANTES</v>
          </cell>
          <cell r="C2560">
            <v>0</v>
          </cell>
          <cell r="D2560">
            <v>0</v>
          </cell>
        </row>
        <row r="2561">
          <cell r="A2561" t="str">
            <v>73978/001</v>
          </cell>
          <cell r="B2561" t="str">
            <v>PINTURA HIDROFUGANTE COM SOLUCAO DE SILICONE, PARA APLICACAO EM TIJOLOS E CONCRETO APARENTE, UMA DEMAO</v>
          </cell>
          <cell r="C2561" t="str">
            <v>M2</v>
          </cell>
          <cell r="D2561">
            <v>8.99</v>
          </cell>
        </row>
        <row r="2562">
          <cell r="A2562">
            <v>74245</v>
          </cell>
          <cell r="B2562" t="str">
            <v>PINTURA EM PISO DE CONCRETO COM TINTA ACRILICA</v>
          </cell>
          <cell r="C2562">
            <v>0</v>
          </cell>
          <cell r="D2562">
            <v>0</v>
          </cell>
        </row>
        <row r="2563">
          <cell r="A2563" t="str">
            <v>74245/001</v>
          </cell>
          <cell r="B2563" t="str">
            <v>PINTURA COM TINTA ACRILICA PARA PISOS EM QUADRAS POLIESPORTIVAS</v>
          </cell>
          <cell r="C2563" t="str">
            <v>M2</v>
          </cell>
          <cell r="D2563">
            <v>6.13</v>
          </cell>
        </row>
        <row r="2564">
          <cell r="A2564" t="str">
            <v>PISO</v>
          </cell>
          <cell r="B2564" t="str">
            <v>PISOS</v>
          </cell>
          <cell r="C2564">
            <v>0</v>
          </cell>
          <cell r="D2564">
            <v>0</v>
          </cell>
        </row>
        <row r="2565">
          <cell r="A2565">
            <v>111</v>
          </cell>
          <cell r="B2565" t="str">
            <v>PISO CIMENTADO</v>
          </cell>
          <cell r="C2565">
            <v>0</v>
          </cell>
          <cell r="D2565">
            <v>0</v>
          </cell>
        </row>
        <row r="2566">
          <cell r="A2566">
            <v>73675</v>
          </cell>
          <cell r="B2566" t="str">
            <v>PISO RUSTICO EM CONCRETO, ESPESSURA 7CM, COM JUNTAS EM MADEIRA</v>
          </cell>
          <cell r="C2566" t="str">
            <v>M2</v>
          </cell>
          <cell r="D2566">
            <v>42.24</v>
          </cell>
        </row>
        <row r="2567">
          <cell r="A2567">
            <v>73676</v>
          </cell>
          <cell r="B2567" t="str">
            <v>PISO CIMENTADO LISO COM PO XADREZ, ESPESSURA 1,5CM, INCLUSO JUNTAS DEDILATACAO PLASTICA</v>
          </cell>
          <cell r="C2567" t="str">
            <v>M2</v>
          </cell>
          <cell r="D2567">
            <v>26.58</v>
          </cell>
        </row>
        <row r="2568">
          <cell r="A2568">
            <v>73922</v>
          </cell>
          <cell r="B2568" t="str">
            <v>CIMENTADO LISO DESEMPENADO E=2,0CM CIMENTO/AREIA 1:3</v>
          </cell>
          <cell r="C2568">
            <v>0</v>
          </cell>
          <cell r="D2568">
            <v>0</v>
          </cell>
        </row>
        <row r="2569">
          <cell r="A2569" t="str">
            <v>73922/001</v>
          </cell>
          <cell r="B2569" t="str">
            <v>PISO CIMENTADO LISO DESEMPENADO, TRACO 1:3 (CIMENTO E AREIA), ESPESSURA 3,5CM, PREPARO MANUAL</v>
          </cell>
          <cell r="C2569" t="str">
            <v>M2</v>
          </cell>
          <cell r="D2569">
            <v>27.36</v>
          </cell>
        </row>
        <row r="2570">
          <cell r="A2570" t="str">
            <v>73922/002</v>
          </cell>
          <cell r="B2570" t="str">
            <v>PISO CIMENTADO LISO DESEMPENADO, TRACO 1:4 (CIMENTO E AREIA), ESPESSURA 2,5CM, PREPARO MANUAL</v>
          </cell>
          <cell r="C2570" t="str">
            <v>M2</v>
          </cell>
          <cell r="D2570">
            <v>22.94</v>
          </cell>
        </row>
        <row r="2571">
          <cell r="A2571" t="str">
            <v>73922/003</v>
          </cell>
          <cell r="B2571" t="str">
            <v>PISO CIMENTADO LISO DESEMPENADO, TRACO 1:3 (CIMENTO E AREIA), ESPESSURA 2,0CM, PREPARO MANUAL</v>
          </cell>
          <cell r="C2571" t="str">
            <v>M2</v>
          </cell>
          <cell r="D2571">
            <v>22.43</v>
          </cell>
        </row>
        <row r="2572">
          <cell r="A2572" t="str">
            <v>73922/004</v>
          </cell>
          <cell r="B2572" t="str">
            <v>PISO CIMENTADO LISO DESEMPENADO, TRACO 1:4 (CIMENTO E AREIA), ESPESSURA 2,0CM, PREPARO MANUAL</v>
          </cell>
          <cell r="C2572" t="str">
            <v>M2</v>
          </cell>
          <cell r="D2572">
            <v>21.52</v>
          </cell>
        </row>
        <row r="2573">
          <cell r="A2573" t="str">
            <v>73922/005</v>
          </cell>
          <cell r="B2573" t="str">
            <v>PISO CIMENTADO LISO DESEMPENADO, TRACO 1:3 (CIMENTO E AREIA), ESPESSURA 3,0CM, PREPARO MANUAL</v>
          </cell>
          <cell r="C2573" t="str">
            <v>M2</v>
          </cell>
          <cell r="D2573">
            <v>25.72</v>
          </cell>
        </row>
        <row r="2574">
          <cell r="A2574">
            <v>73923</v>
          </cell>
          <cell r="B2574" t="str">
            <v>CIMENTADO RUSTICO E=1,5CM CIMENTO/AREIA 1:4</v>
          </cell>
          <cell r="C2574">
            <v>0</v>
          </cell>
          <cell r="D2574">
            <v>0</v>
          </cell>
        </row>
        <row r="2575">
          <cell r="A2575" t="str">
            <v>73923/001</v>
          </cell>
          <cell r="B2575" t="str">
            <v>PISO CIMENTADO RUSTICO TRACO 1:4 (CIMENTO E AREIA), ESPESSURA 2,0CM, PREPARO MANUAL</v>
          </cell>
          <cell r="C2575" t="str">
            <v>M2</v>
          </cell>
          <cell r="D2575">
            <v>19.14</v>
          </cell>
        </row>
        <row r="2576">
          <cell r="A2576" t="str">
            <v>73923/002</v>
          </cell>
          <cell r="B2576" t="str">
            <v>PISO CIMENTADO RUSTICO TRACO 1:4 (CIMENTO E AREIA), ESPESSURA 3,0CM, PREPARO MANUAL</v>
          </cell>
          <cell r="C2576" t="str">
            <v>M2</v>
          </cell>
          <cell r="D2576">
            <v>21.97</v>
          </cell>
        </row>
        <row r="2577">
          <cell r="A2577" t="str">
            <v>73923/003</v>
          </cell>
          <cell r="B2577" t="str">
            <v>PISO CIMENTADO RUSTICO TRACO 1:3 (CIMENTO E AREIA), ESPESSURA 2,0CM, INCLUSO FRISO ANTI-DERRAPANTE, PREPARO MANUAL</v>
          </cell>
          <cell r="C2577" t="str">
            <v>M2</v>
          </cell>
          <cell r="D2577">
            <v>21.52</v>
          </cell>
        </row>
        <row r="2578">
          <cell r="A2578">
            <v>73974</v>
          </cell>
          <cell r="B2578" t="str">
            <v>PISO CIMENTADO RUSTICO</v>
          </cell>
          <cell r="C2578">
            <v>0</v>
          </cell>
          <cell r="D2578">
            <v>0</v>
          </cell>
        </row>
        <row r="2579">
          <cell r="A2579" t="str">
            <v>73974/001</v>
          </cell>
          <cell r="B2579" t="str">
            <v>PISO CIMENTADO RUSTICO TRACO 1:3 (CIMENTO E AREIA), ESPESSURA 2,0CM, PREPARO MANUAL</v>
          </cell>
          <cell r="C2579" t="str">
            <v>M2</v>
          </cell>
          <cell r="D2579">
            <v>19.61</v>
          </cell>
        </row>
        <row r="2580">
          <cell r="A2580">
            <v>73991</v>
          </cell>
          <cell r="B2580" t="str">
            <v>PISO CIMENTADO LISO C/ IMPERMEABILIZANTE</v>
          </cell>
          <cell r="C2580">
            <v>0</v>
          </cell>
          <cell r="D2580">
            <v>0</v>
          </cell>
        </row>
        <row r="2581">
          <cell r="A2581" t="str">
            <v>73991/001</v>
          </cell>
          <cell r="B2581" t="str">
            <v>PISO CIMENTADO LISO (QUEIMADO), TRACO 1:4 (CIMENTO E AREIA), ESPESSURA1,5CM, PREPARO MANUAL, INCLUSO ADITIVO IMPERMEABILIZANTE</v>
          </cell>
          <cell r="C2581" t="str">
            <v>M2</v>
          </cell>
          <cell r="D2581">
            <v>21.77</v>
          </cell>
        </row>
        <row r="2582">
          <cell r="A2582" t="str">
            <v>73991/002</v>
          </cell>
          <cell r="B2582" t="str">
            <v>PISO CIMENTADO LISO (QUEIMADO), TRACO 1:3 (CIMENTO E AREIA), ESPESSURA1,5CM, PREPARO MANUAL</v>
          </cell>
          <cell r="C2582" t="str">
            <v>M2</v>
          </cell>
          <cell r="D2582">
            <v>20.170000000000002</v>
          </cell>
        </row>
        <row r="2583">
          <cell r="A2583" t="str">
            <v>73991/003</v>
          </cell>
          <cell r="B2583" t="str">
            <v>PISO CIMENTADO LISO (QUEIMADO), TRACO 1:3 (CIMENTO E AREIA), ESPESSURA3,0CM, PREPARO MECANICO, INCLUSO ADITIVO IMPERMEABILIZANTE</v>
          </cell>
          <cell r="C2583" t="str">
            <v>M2</v>
          </cell>
          <cell r="D2583">
            <v>28.45</v>
          </cell>
        </row>
        <row r="2584">
          <cell r="A2584" t="str">
            <v>73991/004</v>
          </cell>
          <cell r="B2584" t="str">
            <v>PISO CIMENTADO LISO (QUEIMADO), TRACO 1:3 (CIMENTO E AREIA), ESPESSURA1,5 CM, PREPARO MECANICO, INCLUSO ADITIVO IMPERMEABILIZANTE</v>
          </cell>
          <cell r="C2584" t="str">
            <v>M2</v>
          </cell>
          <cell r="D2584">
            <v>20.440000000000001</v>
          </cell>
        </row>
        <row r="2585">
          <cell r="A2585">
            <v>74079</v>
          </cell>
          <cell r="B2585" t="str">
            <v>CIMENTADO LISO QUEIMADO E=2CM C/JUNTA BATIDA CIM/AREIA 1:3</v>
          </cell>
          <cell r="C2585">
            <v>0</v>
          </cell>
          <cell r="D2585">
            <v>0</v>
          </cell>
        </row>
        <row r="2586">
          <cell r="A2586" t="str">
            <v>74079/001</v>
          </cell>
          <cell r="B2586" t="str">
            <v>PISO CIMENTADO LISO (QUEIMADO) TRACO 1:4 (CIMENTO E AREIA), ESPESSURA2,0CM, PREPARO MANUAL, INCLUSO JUNTAS DE DILATACAO</v>
          </cell>
          <cell r="C2586" t="str">
            <v>M2</v>
          </cell>
          <cell r="D2586">
            <v>28.37</v>
          </cell>
        </row>
        <row r="2587">
          <cell r="A2587" t="str">
            <v>74079/002</v>
          </cell>
          <cell r="B2587" t="str">
            <v>CIMENTADO LISO QUEIMADO E=2CM C/JUNTA BATIDA CIM/AREIA 1:3</v>
          </cell>
          <cell r="C2587" t="str">
            <v>M2</v>
          </cell>
          <cell r="D2587">
            <v>28.42</v>
          </cell>
        </row>
        <row r="2588">
          <cell r="A2588">
            <v>76447</v>
          </cell>
          <cell r="B2588" t="str">
            <v>PISO CIMENTADO LISO</v>
          </cell>
          <cell r="C2588">
            <v>0</v>
          </cell>
          <cell r="D2588">
            <v>0</v>
          </cell>
        </row>
        <row r="2589">
          <cell r="A2589" t="str">
            <v>76447/001</v>
          </cell>
          <cell r="B2589" t="str">
            <v>PISO CIMENTADO LISO C/CIM/AREIA MEDIA PENEIRADA 1:3 E=2,5CM PREPARO C/BETONEIRA</v>
          </cell>
          <cell r="C2589" t="str">
            <v>M2</v>
          </cell>
          <cell r="D2589">
            <v>23.48</v>
          </cell>
        </row>
        <row r="2590">
          <cell r="A2590">
            <v>76448</v>
          </cell>
          <cell r="B2590" t="str">
            <v>CIMENTADO RUSTICO E=1,5CM CIMENTO/AREIA 1:4</v>
          </cell>
          <cell r="C2590">
            <v>0</v>
          </cell>
          <cell r="D2590">
            <v>0</v>
          </cell>
        </row>
        <row r="2591">
          <cell r="A2591" t="str">
            <v>76448/001</v>
          </cell>
          <cell r="B2591" t="str">
            <v>CIMENTADO RUSTICO E=1,5CM, COM ARGAMASSA CIMENTO/AREIA 1:4, PREPARO MANUAL</v>
          </cell>
          <cell r="C2591" t="str">
            <v>M2</v>
          </cell>
          <cell r="D2591">
            <v>17.73</v>
          </cell>
        </row>
        <row r="2592">
          <cell r="A2592" t="str">
            <v>76448/002</v>
          </cell>
          <cell r="B2592" t="str">
            <v>CIMENTADO RUSTICO E=3,5CM, COM ARGAMASSA CIMENTO/AREIA 1:4, PREPARO MANUAL</v>
          </cell>
          <cell r="C2592" t="str">
            <v>M2</v>
          </cell>
          <cell r="D2592">
            <v>23.39</v>
          </cell>
        </row>
        <row r="2593">
          <cell r="A2593" t="str">
            <v>76448/003</v>
          </cell>
          <cell r="B2593" t="str">
            <v>CIMENTADO RUSTICO E=2,5CM, COM ARGAMASSA CIMENTO/AREIA 1:4, PREPARO MANUAL</v>
          </cell>
          <cell r="C2593" t="str">
            <v>M2</v>
          </cell>
          <cell r="D2593">
            <v>20.56</v>
          </cell>
        </row>
        <row r="2594">
          <cell r="A2594">
            <v>112</v>
          </cell>
          <cell r="B2594" t="str">
            <v>PISO DE MADEIRA</v>
          </cell>
          <cell r="C2594">
            <v>0</v>
          </cell>
          <cell r="D2594">
            <v>0</v>
          </cell>
        </row>
        <row r="2595">
          <cell r="A2595">
            <v>72191</v>
          </cell>
          <cell r="B2595" t="str">
            <v>RECOLOCACAO DE TACOS DE MADEIRA, CONSIDERANDO REAPROVEITAMENTO DE MATERIAL</v>
          </cell>
          <cell r="C2595" t="str">
            <v>M2</v>
          </cell>
          <cell r="D2595">
            <v>35.6</v>
          </cell>
        </row>
        <row r="2596">
          <cell r="A2596">
            <v>72192</v>
          </cell>
          <cell r="B2596" t="str">
            <v>RECOLOCACAO DE ASSOALHO DE MADEIRA, CONSIDERANDO REAPROVEITAMENTO DO MATERIAL</v>
          </cell>
          <cell r="C2596" t="str">
            <v>M2</v>
          </cell>
          <cell r="D2596">
            <v>9.6199999999999992</v>
          </cell>
        </row>
        <row r="2597">
          <cell r="A2597">
            <v>72193</v>
          </cell>
          <cell r="B2597" t="str">
            <v>RECOLOCACAO DE ASSOALHO DE MADEIRA E VIGAMENTO, CONSIDERANDO REAPROVEITAMENTO DO MATERIAL</v>
          </cell>
          <cell r="C2597" t="str">
            <v>M2</v>
          </cell>
          <cell r="D2597">
            <v>25.48</v>
          </cell>
        </row>
        <row r="2598">
          <cell r="A2598">
            <v>73655</v>
          </cell>
          <cell r="B2598" t="str">
            <v>PISO EM TABUA DE MADEIRA DE LEI 1A, ESPESSURA 2,5CM, FIXADO EM PECAS DE MADEIRA</v>
          </cell>
          <cell r="C2598" t="str">
            <v>M2</v>
          </cell>
          <cell r="D2598">
            <v>82.62</v>
          </cell>
        </row>
        <row r="2599">
          <cell r="A2599">
            <v>73734</v>
          </cell>
          <cell r="B2599" t="str">
            <v>PISO EM MADEIRA</v>
          </cell>
          <cell r="C2599">
            <v>0</v>
          </cell>
          <cell r="D2599">
            <v>0</v>
          </cell>
        </row>
        <row r="2600">
          <cell r="A2600" t="str">
            <v>73734/001</v>
          </cell>
          <cell r="B2600" t="str">
            <v>PISO EM TACO DE MADEIRA 7X21CM, ASSENTADO COM ARGAMASSA TRACO 1:4 (CIMENTO E AREIA)</v>
          </cell>
          <cell r="C2600" t="str">
            <v>M2</v>
          </cell>
          <cell r="D2600">
            <v>67.73</v>
          </cell>
        </row>
        <row r="2601">
          <cell r="A2601">
            <v>113</v>
          </cell>
          <cell r="B2601" t="str">
            <v>PISO CERAMICO</v>
          </cell>
          <cell r="C2601">
            <v>0</v>
          </cell>
          <cell r="D2601">
            <v>0</v>
          </cell>
        </row>
        <row r="2602">
          <cell r="A2602">
            <v>6060</v>
          </cell>
          <cell r="B2602" t="str">
            <v>PISO EM CERAMICA ESMALTADA 20X30CM P/PISO, PEI-4, 1ª QUALIDADE, C/ARGCOLANTE INCL. REJUNTE C/CIMENTO BRANCO, CONSIDERANDO 5% DE PERDAS PARA A CERÂMICA</v>
          </cell>
          <cell r="C2602" t="str">
            <v>M2</v>
          </cell>
          <cell r="D2602">
            <v>23.3</v>
          </cell>
        </row>
        <row r="2603">
          <cell r="A2603">
            <v>73629</v>
          </cell>
          <cell r="B2603" t="str">
            <v>PISO EM LADRILHO HIDRAULICO 20X20CM, ASSENTADO COM ARGAMASSA COLANTE</v>
          </cell>
          <cell r="C2603" t="str">
            <v>M2</v>
          </cell>
          <cell r="D2603">
            <v>36.31</v>
          </cell>
        </row>
        <row r="2604">
          <cell r="A2604">
            <v>73829</v>
          </cell>
          <cell r="B2604" t="str">
            <v>CERAMICA P/PISO EXTRA/1A. PORTOBELLO/ELIANE/GAIL OU SIMILAR (15X15)-220307</v>
          </cell>
          <cell r="C2604">
            <v>0</v>
          </cell>
          <cell r="D2604">
            <v>0</v>
          </cell>
        </row>
        <row r="2605">
          <cell r="A2605" t="str">
            <v>73829/001</v>
          </cell>
          <cell r="B2605" t="str">
            <v>PISO EM CERAMICA ESMALTADA 1A PEI-V, PADRAO MEDIO, ASSENTADA COM ARGAMASSA COLANTE</v>
          </cell>
          <cell r="C2605" t="str">
            <v>M2</v>
          </cell>
          <cell r="D2605">
            <v>44.81</v>
          </cell>
        </row>
        <row r="2606">
          <cell r="A2606">
            <v>73946</v>
          </cell>
          <cell r="B2606" t="str">
            <v>PISO CERAMICO ESMALT LINHA POPULAR, ASSENT. C/ARG.COLANTE, INCL REJUNT(NAO INCLUI REGULARIZACAO DE BASE E RODAPE)</v>
          </cell>
          <cell r="C2606">
            <v>0</v>
          </cell>
          <cell r="D2606">
            <v>0</v>
          </cell>
        </row>
        <row r="2607">
          <cell r="A2607" t="str">
            <v>73946/001</v>
          </cell>
          <cell r="B2607" t="str">
            <v>PISO EM CERAMICA ESMALTADA LINHA POPULAR PEI-4, ASSENTADA COM ARGAMASSA COLANTE, COM REJUNTAMENTO EM CIMENTO BRANCO</v>
          </cell>
          <cell r="C2607" t="str">
            <v>M2</v>
          </cell>
          <cell r="D2607">
            <v>21.59</v>
          </cell>
        </row>
        <row r="2608">
          <cell r="A2608">
            <v>74108</v>
          </cell>
          <cell r="B2608" t="str">
            <v>PISO CERAMICO 30X30CM CIMENTO/CAL/AREIA 1:2:6 TP GRES/STO ANTONIO/TERRAGRES OU SIMILAR</v>
          </cell>
          <cell r="C2608">
            <v>0</v>
          </cell>
          <cell r="D2608">
            <v>0</v>
          </cell>
        </row>
        <row r="2609">
          <cell r="A2609" t="str">
            <v>74108/001</v>
          </cell>
          <cell r="B2609" t="str">
            <v>PISO CERAMICO GRES 1A PEI-4 30X30CM, ASSENTADO COM ARGAMASSA TRACO 1:4(CIMENTO E AREIA) PREPARO MANUAL, COM REJUNTE EM CIMENTO COMUM</v>
          </cell>
          <cell r="C2609" t="str">
            <v>M2</v>
          </cell>
          <cell r="D2609">
            <v>30.99</v>
          </cell>
        </row>
        <row r="2610">
          <cell r="A2610">
            <v>115</v>
          </cell>
          <cell r="B2610" t="str">
            <v>PISO DE PEDRA</v>
          </cell>
          <cell r="C2610">
            <v>0</v>
          </cell>
          <cell r="D2610">
            <v>0</v>
          </cell>
        </row>
        <row r="2611">
          <cell r="A2611">
            <v>73743</v>
          </cell>
          <cell r="B2611" t="str">
            <v>PISO EM PEDRA</v>
          </cell>
          <cell r="C2611">
            <v>0</v>
          </cell>
          <cell r="D2611">
            <v>0</v>
          </cell>
        </row>
        <row r="2612">
          <cell r="A2612" t="str">
            <v>73743/001</v>
          </cell>
          <cell r="B2612" t="str">
            <v>PISO EM PEDRA SÃO TOME 20X40CM, ASSENTADA COM ARGAMASSA DE CIMENTO E AREIA, COM REJUNTAMENTO EM CIMENTO BRANCO</v>
          </cell>
          <cell r="C2612" t="str">
            <v>M2</v>
          </cell>
          <cell r="D2612">
            <v>94.71</v>
          </cell>
        </row>
        <row r="2613">
          <cell r="A2613">
            <v>73818</v>
          </cell>
          <cell r="B2613" t="str">
            <v>PAVIMENTACAO C/PEDRISCO S/COMPACTACAO E=5CM -11209</v>
          </cell>
          <cell r="C2613">
            <v>0</v>
          </cell>
          <cell r="D2613">
            <v>0</v>
          </cell>
        </row>
        <row r="2614">
          <cell r="A2614" t="str">
            <v>73818/001</v>
          </cell>
          <cell r="B2614" t="str">
            <v>PAVIMENTACAO EM PEDRISCO, ESPESSURA 5CM</v>
          </cell>
          <cell r="C2614" t="str">
            <v>M2</v>
          </cell>
          <cell r="D2614">
            <v>6.57</v>
          </cell>
        </row>
        <row r="2615">
          <cell r="A2615">
            <v>73921</v>
          </cell>
          <cell r="B2615" t="str">
            <v>PISO PEDRA</v>
          </cell>
          <cell r="C2615">
            <v>0</v>
          </cell>
          <cell r="D2615">
            <v>0</v>
          </cell>
        </row>
        <row r="2616">
          <cell r="A2616" t="str">
            <v>73921/001</v>
          </cell>
          <cell r="B2616" t="str">
            <v>PISO EM PEDRA PORTUGUESA 50% BRANCA 50% PRETA, ASSENTADA SOBRE BASE DESAIBRO, COM REJUNTAMENTO EM CIMENTO BRANCO</v>
          </cell>
          <cell r="C2616" t="str">
            <v>M2</v>
          </cell>
          <cell r="D2616">
            <v>45.02</v>
          </cell>
        </row>
        <row r="2617">
          <cell r="A2617" t="str">
            <v>73921/002</v>
          </cell>
          <cell r="B2617" t="str">
            <v>PISO EM PEDRA ARDOSIA, 40X40CM, ESPESSURA 1CM, ASSENTADA COM ARGAMASSACOLANTE, COM REJUNTE EM CIMENTO COMUM</v>
          </cell>
          <cell r="C2617" t="str">
            <v>M2</v>
          </cell>
          <cell r="D2617">
            <v>19.57</v>
          </cell>
        </row>
        <row r="2618">
          <cell r="A2618">
            <v>73957</v>
          </cell>
          <cell r="B2618" t="str">
            <v>PISOS DE PEDRA PORTUGUESA, ARENITO E ARDOSIA</v>
          </cell>
          <cell r="C2618">
            <v>0</v>
          </cell>
          <cell r="D2618">
            <v>0</v>
          </cell>
        </row>
        <row r="2619">
          <cell r="A2619" t="str">
            <v>73957/001</v>
          </cell>
          <cell r="B2619" t="str">
            <v>RECOMPOSICAO DE PISO EM PEDRA PORTUGUESA, ASSENTADA SOBRE ARGAMASSA SECA TRACO 1:5 (CIMENTO E SAIBRO), COM REJUNTE EM CIMENTO COMUM, COM APROVEITAMENTO DA PEDRA</v>
          </cell>
          <cell r="C2619" t="str">
            <v>M2</v>
          </cell>
          <cell r="D2619">
            <v>38.36</v>
          </cell>
        </row>
        <row r="2620">
          <cell r="A2620">
            <v>74160</v>
          </cell>
          <cell r="B2620" t="str">
            <v>PISO EM PEDRA ARDOSIA, E = 1,00 CM</v>
          </cell>
          <cell r="C2620">
            <v>0</v>
          </cell>
          <cell r="D2620">
            <v>0</v>
          </cell>
        </row>
        <row r="2621">
          <cell r="A2621" t="str">
            <v>74160/001</v>
          </cell>
          <cell r="B2621" t="str">
            <v>PISO EM PEDRA ARDOSIA IRREGULAR, ESPESSURA 1CM, ASSENTADA COM ARGAMASSA TRACO 1:0,5:5 (CIMENTO, CAL E AREIA), COM REJUNTE EM CIMENTO BRANCO</v>
          </cell>
          <cell r="C2621" t="str">
            <v>M2</v>
          </cell>
          <cell r="D2621">
            <v>23.36</v>
          </cell>
        </row>
        <row r="2622">
          <cell r="A2622">
            <v>74235</v>
          </cell>
          <cell r="B2622" t="str">
            <v>PISOS DE PEDRA PORTUGUESA ARENITO E ARDOSIA</v>
          </cell>
          <cell r="C2622">
            <v>0</v>
          </cell>
          <cell r="D2622">
            <v>0</v>
          </cell>
        </row>
        <row r="2623">
          <cell r="A2623" t="str">
            <v>74235/001</v>
          </cell>
          <cell r="B2623" t="str">
            <v>PISO EM PEDRA PORTUGUESA 60% BRANCA 40% PRETA, ASSENTADA EM ARGAMASSATRACO 1:5 (CIMENTO E SAIBRO), INCLUSO ACERTO DO TERRENO</v>
          </cell>
          <cell r="C2623" t="str">
            <v>M2</v>
          </cell>
          <cell r="D2623">
            <v>55.01</v>
          </cell>
        </row>
        <row r="2624">
          <cell r="A2624">
            <v>116</v>
          </cell>
          <cell r="B2624" t="str">
            <v>PISO VINILICO/BORRACHA</v>
          </cell>
          <cell r="C2624">
            <v>0</v>
          </cell>
          <cell r="D2624">
            <v>0</v>
          </cell>
        </row>
        <row r="2625">
          <cell r="A2625">
            <v>72185</v>
          </cell>
          <cell r="B2625" t="str">
            <v>PISO VINILICO SEMIFLEXIVEL PADRAO LISO, ESPESSURA 2MM, FIXADO COM COLA</v>
          </cell>
          <cell r="C2625" t="str">
            <v>M2</v>
          </cell>
          <cell r="D2625">
            <v>41.02</v>
          </cell>
        </row>
        <row r="2626">
          <cell r="A2626">
            <v>72186</v>
          </cell>
          <cell r="B2626" t="str">
            <v>PISO VINILICO SEMIFLEXIVEL PADRAO LISO, ESPESSURA 3,2MM, FIXADO COM COLA</v>
          </cell>
          <cell r="C2626" t="str">
            <v>M2</v>
          </cell>
          <cell r="D2626">
            <v>66.150000000000006</v>
          </cell>
        </row>
        <row r="2627">
          <cell r="A2627">
            <v>72187</v>
          </cell>
          <cell r="B2627" t="str">
            <v>PISO DE BORRACHA FRISADO, ESPESSURA 7MM, ASSENTADO COM ARGAMASSA TRACO1:3 (CIMENTO E AREIA)</v>
          </cell>
          <cell r="C2627" t="str">
            <v>M2</v>
          </cell>
          <cell r="D2627">
            <v>117.46</v>
          </cell>
        </row>
        <row r="2628">
          <cell r="A2628">
            <v>72188</v>
          </cell>
          <cell r="B2628" t="str">
            <v>PISO DE BORRACHA PASTILHADO, ESPESSURA 7MM, ASSENTADO COM ARGAMASSA TRACO 1:3 (CIMENTO E AREIA)</v>
          </cell>
          <cell r="C2628" t="str">
            <v>M2</v>
          </cell>
          <cell r="D2628">
            <v>157.54</v>
          </cell>
        </row>
        <row r="2629">
          <cell r="A2629">
            <v>73876</v>
          </cell>
          <cell r="B2629" t="str">
            <v>PLURIGOMA</v>
          </cell>
          <cell r="C2629">
            <v>0</v>
          </cell>
          <cell r="D2629">
            <v>0</v>
          </cell>
        </row>
        <row r="2630">
          <cell r="A2630" t="str">
            <v>73876/001</v>
          </cell>
          <cell r="B2630" t="str">
            <v>PISO EM BORRACHA SINTETICA ESPESSURA 7MM, PASTILHADO, ASSENTADO EM COLA</v>
          </cell>
          <cell r="C2630" t="str">
            <v>M2</v>
          </cell>
          <cell r="D2630">
            <v>114.66</v>
          </cell>
        </row>
        <row r="2631">
          <cell r="A2631">
            <v>117</v>
          </cell>
          <cell r="B2631" t="str">
            <v>PISO DE ALTA RESISTENCIA</v>
          </cell>
          <cell r="C2631">
            <v>0</v>
          </cell>
          <cell r="D2631">
            <v>0</v>
          </cell>
        </row>
        <row r="2632">
          <cell r="A2632">
            <v>72136</v>
          </cell>
          <cell r="B2632" t="str">
            <v>PISO INDUSTRIAL ALTA RESISTENCIA ESPESSURA 8MM, INCLUSO JUNTAS DE DILATACAO PLASTICAS E POLIMENTO MECANIZADO</v>
          </cell>
          <cell r="C2632" t="str">
            <v>M2</v>
          </cell>
          <cell r="D2632">
            <v>42.97</v>
          </cell>
        </row>
        <row r="2633">
          <cell r="A2633">
            <v>72137</v>
          </cell>
          <cell r="B2633" t="str">
            <v>PISO INDUSTRIAL ALTA RESISTENCIA ESPESSURA 12MM, INCLUSO JUNTAS DE DILATACAO PLASTICAS E POLIMENTO MECANIZADO</v>
          </cell>
          <cell r="C2633" t="str">
            <v>M2</v>
          </cell>
          <cell r="D2633">
            <v>53.57</v>
          </cell>
        </row>
        <row r="2634">
          <cell r="A2634">
            <v>72815</v>
          </cell>
          <cell r="B2634" t="str">
            <v>PISO COM REVESTIMENTO EPOXI</v>
          </cell>
          <cell r="C2634" t="str">
            <v>M2</v>
          </cell>
          <cell r="D2634">
            <v>25.63</v>
          </cell>
        </row>
        <row r="2635">
          <cell r="A2635">
            <v>118</v>
          </cell>
          <cell r="B2635" t="str">
            <v>PISO GRANILITE/MARMORITE</v>
          </cell>
          <cell r="C2635">
            <v>0</v>
          </cell>
          <cell r="D2635">
            <v>0</v>
          </cell>
        </row>
        <row r="2636">
          <cell r="A2636">
            <v>9691</v>
          </cell>
          <cell r="B2636" t="str">
            <v>PISO EM GRANILITE BRANCO, INCLUSO JUNTAS DE DILATACAO PLASTICAS E POLIMENTO MECANIZADO</v>
          </cell>
          <cell r="C2636" t="str">
            <v>M2</v>
          </cell>
          <cell r="D2636">
            <v>56.48</v>
          </cell>
        </row>
        <row r="2637">
          <cell r="A2637">
            <v>119</v>
          </cell>
          <cell r="B2637" t="str">
            <v>PISO DE MARMORE/GRANITO</v>
          </cell>
          <cell r="C2637">
            <v>0</v>
          </cell>
          <cell r="D2637">
            <v>0</v>
          </cell>
        </row>
        <row r="2638">
          <cell r="A2638">
            <v>72138</v>
          </cell>
          <cell r="B2638" t="str">
            <v>PISO EM GRANITO BRANCO 50X50CM LEVIGADO ESPESSURA 2CM, ASSENTADO COM ARGAMASSA COLANTE DUPLA COLAGEM, COM REJUNTAMENTO EM CIMENTO BRANCO</v>
          </cell>
          <cell r="C2638" t="str">
            <v>M2</v>
          </cell>
          <cell r="D2638">
            <v>187.17</v>
          </cell>
        </row>
        <row r="2639">
          <cell r="A2639">
            <v>121</v>
          </cell>
          <cell r="B2639" t="str">
            <v>SOLEIRA DE GRANILITE, MARMORITE E OUTROS</v>
          </cell>
          <cell r="C2639">
            <v>0</v>
          </cell>
          <cell r="D2639">
            <v>0</v>
          </cell>
        </row>
        <row r="2640">
          <cell r="A2640">
            <v>74159</v>
          </cell>
          <cell r="B2640" t="str">
            <v>SOLEIRA DE ARDOSIA</v>
          </cell>
          <cell r="C2640">
            <v>0</v>
          </cell>
          <cell r="D2640">
            <v>0</v>
          </cell>
        </row>
        <row r="2641">
          <cell r="A2641" t="str">
            <v>74159/001</v>
          </cell>
          <cell r="B2641" t="str">
            <v>SOLEIRA EM ARDOSIA, LARGURA 15CM, ASSENTADA COM ARGAMASSA DE CIMENTO EAREIA</v>
          </cell>
          <cell r="C2641" t="str">
            <v>M</v>
          </cell>
          <cell r="D2641">
            <v>11.77</v>
          </cell>
        </row>
        <row r="2642">
          <cell r="A2642">
            <v>74191</v>
          </cell>
          <cell r="B2642" t="str">
            <v>SOLEIRA DE CIMENTO</v>
          </cell>
          <cell r="C2642">
            <v>0</v>
          </cell>
          <cell r="D2642">
            <v>0</v>
          </cell>
        </row>
        <row r="2643">
          <cell r="A2643" t="str">
            <v>74191/001</v>
          </cell>
          <cell r="B2643" t="str">
            <v>SOLEIRA DE CIMENTO ALISADO, LARGURA 15CM, COM IMPERMEABILIZANTE</v>
          </cell>
          <cell r="C2643" t="str">
            <v>M</v>
          </cell>
          <cell r="D2643">
            <v>2.33</v>
          </cell>
        </row>
        <row r="2644">
          <cell r="A2644">
            <v>74192</v>
          </cell>
          <cell r="B2644" t="str">
            <v>SOLEIRA DE MARMORITE</v>
          </cell>
          <cell r="C2644">
            <v>0</v>
          </cell>
          <cell r="D2644">
            <v>0</v>
          </cell>
        </row>
        <row r="2645">
          <cell r="A2645" t="str">
            <v>74192/001</v>
          </cell>
          <cell r="B2645" t="str">
            <v>SOLEIRA DE MARMORITE PRE-MOLDADA, LARGURA 15CM, ASSENTADA COM ARGAMASSA DE CIMENTO E AREIA</v>
          </cell>
          <cell r="C2645" t="str">
            <v>M</v>
          </cell>
          <cell r="D2645">
            <v>37.33</v>
          </cell>
        </row>
        <row r="2646">
          <cell r="A2646">
            <v>122</v>
          </cell>
          <cell r="B2646" t="str">
            <v>SOLEIRA DE MARMORE/GRANITO</v>
          </cell>
          <cell r="C2646">
            <v>0</v>
          </cell>
          <cell r="D2646">
            <v>0</v>
          </cell>
        </row>
        <row r="2647">
          <cell r="A2647">
            <v>74111</v>
          </cell>
          <cell r="B2647" t="str">
            <v>SOLEIRA MARMORE BRANCO</v>
          </cell>
          <cell r="C2647">
            <v>0</v>
          </cell>
          <cell r="D2647">
            <v>0</v>
          </cell>
        </row>
        <row r="2648">
          <cell r="A2648" t="str">
            <v>74111/001</v>
          </cell>
          <cell r="B2648" t="str">
            <v>SOLEIRA DE MARMORE BRANCO, LARGURA 5CM, ESPESSURA 3CM, ASSENTADA COM ARGAMASSA COLANTE</v>
          </cell>
          <cell r="C2648" t="str">
            <v>M</v>
          </cell>
          <cell r="D2648">
            <v>29.94</v>
          </cell>
        </row>
        <row r="2649">
          <cell r="A2649">
            <v>130</v>
          </cell>
          <cell r="B2649" t="str">
            <v>RODAPE DE MADEIRA</v>
          </cell>
          <cell r="C2649">
            <v>0</v>
          </cell>
          <cell r="D2649">
            <v>0</v>
          </cell>
        </row>
        <row r="2650">
          <cell r="A2650">
            <v>72194</v>
          </cell>
          <cell r="B2650" t="str">
            <v>RECOLOCACAO DE RODAPE DE MADEIRA E CORDAO, CONSIDERANDO REAPROVEITAMENTO DO MATERIAL</v>
          </cell>
          <cell r="C2650" t="str">
            <v>M</v>
          </cell>
          <cell r="D2650">
            <v>7.32</v>
          </cell>
        </row>
        <row r="2651">
          <cell r="A2651">
            <v>73886</v>
          </cell>
          <cell r="B2651" t="str">
            <v>RODAPES DE MADEIRA</v>
          </cell>
          <cell r="C2651">
            <v>0</v>
          </cell>
          <cell r="D2651">
            <v>0</v>
          </cell>
        </row>
        <row r="2652">
          <cell r="A2652" t="str">
            <v>73886/001</v>
          </cell>
          <cell r="B2652" t="str">
            <v>RODAPE EM MADEIRA, ALTURA 7CM, FIXADO EM PECAS DE MADEIRA</v>
          </cell>
          <cell r="C2652" t="str">
            <v>M</v>
          </cell>
          <cell r="D2652">
            <v>9.93</v>
          </cell>
        </row>
        <row r="2653">
          <cell r="A2653">
            <v>131</v>
          </cell>
          <cell r="B2653" t="str">
            <v>RODAPE CERAMICO</v>
          </cell>
          <cell r="C2653">
            <v>0</v>
          </cell>
          <cell r="D2653">
            <v>0</v>
          </cell>
        </row>
        <row r="2654">
          <cell r="A2654">
            <v>73985</v>
          </cell>
          <cell r="B2654" t="str">
            <v>RODAPE CERAMICA ESMALTADA</v>
          </cell>
          <cell r="C2654">
            <v>0</v>
          </cell>
          <cell r="D2654">
            <v>0</v>
          </cell>
        </row>
        <row r="2655">
          <cell r="A2655" t="str">
            <v>73985/001</v>
          </cell>
          <cell r="B2655" t="str">
            <v>RODAPE EM CERAMICA ESMALTADA LINHA POPULAR PEI-4, ASSENTADA COM ARGAMASSA FABRICADA NO LOCAL, COM REJUNTAMENTO EM CIMENTO BRANCO</v>
          </cell>
          <cell r="C2655" t="str">
            <v>M</v>
          </cell>
          <cell r="D2655">
            <v>7.03</v>
          </cell>
        </row>
        <row r="2656">
          <cell r="A2656">
            <v>164</v>
          </cell>
          <cell r="B2656" t="str">
            <v>RODAPE DE MARMORE,GRANITO,MARMORITE,GRANILITE E OUTROS</v>
          </cell>
          <cell r="C2656">
            <v>0</v>
          </cell>
          <cell r="D2656">
            <v>0</v>
          </cell>
        </row>
        <row r="2657">
          <cell r="A2657">
            <v>6123</v>
          </cell>
          <cell r="B2657" t="str">
            <v>RODAPE EM ARGAMASSA TRACO 1:0,5:5 (CIMENTO, CAL E AREIA), LARGURA 8CM,PREPARO MECANICO</v>
          </cell>
          <cell r="C2657" t="str">
            <v>M</v>
          </cell>
          <cell r="D2657">
            <v>7.55</v>
          </cell>
        </row>
        <row r="2658">
          <cell r="A2658">
            <v>40904</v>
          </cell>
          <cell r="B2658" t="str">
            <v>RODAPE EM PEDRA ARDOSIA, LARGURA 8CM, ASSENTADA COM ARGAMASSA DE CIMENTO, CAL E AREIA, COM REJUNTAMENTO EM CIMENTO BRANCO</v>
          </cell>
          <cell r="C2658" t="str">
            <v>ML</v>
          </cell>
          <cell r="D2658">
            <v>12.68</v>
          </cell>
        </row>
        <row r="2659">
          <cell r="A2659">
            <v>73630</v>
          </cell>
          <cell r="B2659" t="str">
            <v>RODAPE EM CONCRETO CANTO VIVO, INCLUSO POLIMENTO MECANICO</v>
          </cell>
          <cell r="C2659" t="str">
            <v>M</v>
          </cell>
          <cell r="D2659">
            <v>5.42</v>
          </cell>
        </row>
        <row r="2660">
          <cell r="A2660">
            <v>73742</v>
          </cell>
          <cell r="B2660" t="str">
            <v>RODAPE DE GRANITO</v>
          </cell>
          <cell r="C2660">
            <v>0</v>
          </cell>
          <cell r="D2660">
            <v>0</v>
          </cell>
        </row>
        <row r="2661">
          <cell r="A2661" t="str">
            <v>73742/001</v>
          </cell>
          <cell r="B2661" t="str">
            <v>RODAPE EM MARMORE BRANCO, ESPESSURA 7CM</v>
          </cell>
          <cell r="C2661" t="str">
            <v>M</v>
          </cell>
          <cell r="D2661">
            <v>21.39</v>
          </cell>
        </row>
        <row r="2662">
          <cell r="A2662">
            <v>73808</v>
          </cell>
          <cell r="B2662" t="str">
            <v>RODAPE DE ARGAMASSA DE ALTA RESISTENCIA DUBERTON, KORODUR OU SIMILAR,COM 10,0 CM DE ALTURA E COM ACABAMENTO RASPADO</v>
          </cell>
          <cell r="C2662">
            <v>0</v>
          </cell>
          <cell r="D2662">
            <v>0</v>
          </cell>
        </row>
        <row r="2663">
          <cell r="A2663" t="str">
            <v>73808/001</v>
          </cell>
          <cell r="B2663" t="str">
            <v>RODAPE EM ARGAMASSA COM AGREGADO DE ALTA RESISTENCIA, ALTURA 10CM</v>
          </cell>
          <cell r="C2663" t="str">
            <v>M</v>
          </cell>
          <cell r="D2663">
            <v>22.63</v>
          </cell>
        </row>
        <row r="2664">
          <cell r="A2664">
            <v>73850</v>
          </cell>
          <cell r="B2664" t="str">
            <v>RODAPE DE MARMORITE</v>
          </cell>
          <cell r="C2664">
            <v>0</v>
          </cell>
          <cell r="D2664">
            <v>0</v>
          </cell>
        </row>
        <row r="2665">
          <cell r="A2665" t="str">
            <v>73850/001</v>
          </cell>
          <cell r="B2665" t="str">
            <v>RODAPE EM MARMORITE, ALTURA 10CM</v>
          </cell>
          <cell r="C2665" t="str">
            <v>M</v>
          </cell>
          <cell r="D2665">
            <v>12.64</v>
          </cell>
        </row>
        <row r="2666">
          <cell r="A2666">
            <v>258</v>
          </cell>
          <cell r="B2666" t="str">
            <v>PISO CONCRETO</v>
          </cell>
          <cell r="C2666">
            <v>0</v>
          </cell>
          <cell r="D2666">
            <v>0</v>
          </cell>
        </row>
        <row r="2667">
          <cell r="A2667">
            <v>68325</v>
          </cell>
          <cell r="B2667" t="str">
            <v>PISO LAMINADO EM CONCRETO 20 MPA PREPARO MECANICO, ESPESSURA 7CM, INCLUSO SELANTE ELASTICO A BASE DE POLIURETANO</v>
          </cell>
          <cell r="C2667" t="str">
            <v>M2</v>
          </cell>
          <cell r="D2667">
            <v>35.24</v>
          </cell>
        </row>
        <row r="2668">
          <cell r="A2668">
            <v>68333</v>
          </cell>
          <cell r="B2668" t="str">
            <v>PISO EM CONCRETO DESEMPENADO PARA QUADRAS POLIESPORTIVAS PREPARO MECANICO, ESPESSURA 7CM, INCLUSO JUNTAS DE DILATACAO E LASTRO IMPERMEABILIZADO</v>
          </cell>
          <cell r="C2668" t="str">
            <v>M2</v>
          </cell>
          <cell r="D2668">
            <v>30.77</v>
          </cell>
        </row>
        <row r="2669">
          <cell r="A2669">
            <v>72182</v>
          </cell>
          <cell r="B2669" t="str">
            <v>PISO EM CONCRETO PARA QUADRAS POLIESPORTIVAS, CONCRETO PREPARO MECANICO 20MPA, ESPESSURA 7CM, INCLUSO POLIMENTO E JUNTAS EM POLIURETANO 2X2M</v>
          </cell>
          <cell r="C2669" t="str">
            <v>M2</v>
          </cell>
          <cell r="D2669">
            <v>39.119999999999997</v>
          </cell>
        </row>
        <row r="2670">
          <cell r="A2670">
            <v>72183</v>
          </cell>
          <cell r="B2670" t="str">
            <v>PISO EM CONCRETO ESTRUTURAL 20MPA PREPARO MECANICO, COM ARMACAO EM TELA SOLDADA</v>
          </cell>
          <cell r="C2670" t="str">
            <v>M2</v>
          </cell>
          <cell r="D2670">
            <v>54.66</v>
          </cell>
        </row>
        <row r="2671">
          <cell r="A2671">
            <v>72195</v>
          </cell>
          <cell r="B2671" t="str">
            <v>LAJOTA PRE-MOLDADA DE CONCRETO, ESPESSURA 7CM, COM JUNTA EM GRAMA</v>
          </cell>
          <cell r="C2671" t="str">
            <v>M2</v>
          </cell>
          <cell r="D2671">
            <v>35.869999999999997</v>
          </cell>
        </row>
        <row r="2672">
          <cell r="A2672">
            <v>72196</v>
          </cell>
          <cell r="B2672" t="str">
            <v>REBAIXAMENTO DE GUIA DE CONCRETO</v>
          </cell>
          <cell r="C2672" t="str">
            <v>M</v>
          </cell>
          <cell r="D2672">
            <v>14.3</v>
          </cell>
        </row>
        <row r="2673">
          <cell r="A2673">
            <v>74147</v>
          </cell>
          <cell r="B2673" t="str">
            <v>PISO C/BLOKRET H=8CM PRE-FABRICADO, INCLUSIVE COLCHAO AREIA H=6,0CM</v>
          </cell>
          <cell r="C2673">
            <v>0</v>
          </cell>
          <cell r="D2673">
            <v>0</v>
          </cell>
        </row>
        <row r="2674">
          <cell r="A2674" t="str">
            <v>74147/001</v>
          </cell>
          <cell r="B2674" t="str">
            <v>PISO EM BLOCO SEXTAVADO 30X30CM, ESPESSURA 8CM, ASSENTADO SOBRE COLCHAO DE AREIA ESPESSURA 6CM</v>
          </cell>
          <cell r="C2674" t="str">
            <v>M2</v>
          </cell>
          <cell r="D2674">
            <v>42.63</v>
          </cell>
        </row>
        <row r="2675">
          <cell r="A2675">
            <v>264</v>
          </cell>
          <cell r="B2675" t="str">
            <v>REGULARIZACAO DE CONTRA-PISOS E OUTRAS SUPERFICIES</v>
          </cell>
          <cell r="C2675">
            <v>0</v>
          </cell>
          <cell r="D2675">
            <v>0</v>
          </cell>
        </row>
        <row r="2676">
          <cell r="A2676">
            <v>6051</v>
          </cell>
          <cell r="B2676" t="str">
            <v>REGULARIZACAO DE PISO/BASE EM ARGAMASSA TRACO 1:0,5:5 (CIMENTO, CAL EAREIA), ESPESSURA 2,5CM, PREPARO MECANICO</v>
          </cell>
          <cell r="C2676" t="str">
            <v>M2</v>
          </cell>
          <cell r="D2676">
            <v>11.59</v>
          </cell>
        </row>
        <row r="2677">
          <cell r="A2677">
            <v>73920</v>
          </cell>
          <cell r="B2677" t="str">
            <v>PREPARACAO SUB BASE P/PAVIM EM PEDRA PORTUGUESA</v>
          </cell>
          <cell r="C2677">
            <v>0</v>
          </cell>
          <cell r="D2677">
            <v>0</v>
          </cell>
        </row>
        <row r="2678">
          <cell r="A2678" t="str">
            <v>73920/001</v>
          </cell>
          <cell r="B2678" t="str">
            <v>REGULARIZACAO DE PISO/BASE EM ARGAMASSA TRACO 1:3 (CIMENTO E AREIA), ESPESSURA 2,0CM, PREPARO MANUAL</v>
          </cell>
          <cell r="C2678" t="str">
            <v>M2</v>
          </cell>
          <cell r="D2678">
            <v>9.74</v>
          </cell>
        </row>
        <row r="2679">
          <cell r="A2679" t="str">
            <v>73920/002</v>
          </cell>
          <cell r="B2679" t="str">
            <v>REGULARIZACAO DE PISO/BASE EM ARGAMASSA TRACO 1:3 (CIMENTO E AREIA), ESPESSURA 3,0CM, PREPARO MANUAL</v>
          </cell>
          <cell r="C2679" t="str">
            <v>M2</v>
          </cell>
          <cell r="D2679">
            <v>13.82</v>
          </cell>
        </row>
        <row r="2680">
          <cell r="A2680" t="str">
            <v>73920/003</v>
          </cell>
          <cell r="B2680" t="str">
            <v>REGULARIZACAO DE PISO/BASE EM ARGAMASSA TRACO 1:4 (CIMENTO E AREIA), ESPESSURA 3,0CM, PREPARO MANUAL</v>
          </cell>
          <cell r="C2680" t="str">
            <v>M2</v>
          </cell>
          <cell r="D2680">
            <v>12.46</v>
          </cell>
        </row>
        <row r="2681">
          <cell r="A2681" t="str">
            <v>73920/004</v>
          </cell>
          <cell r="B2681" t="str">
            <v>REGULARIZACAO DE PISO/BASE EM ARGAMASSA TRACO 1:5 (CIMENTO E AREIA), ESPESSURA 2,0CM, PREPARO MANUAL</v>
          </cell>
          <cell r="C2681" t="str">
            <v>M2</v>
          </cell>
          <cell r="D2681">
            <v>8.19</v>
          </cell>
        </row>
        <row r="2682">
          <cell r="A2682" t="str">
            <v>73920/005</v>
          </cell>
          <cell r="B2682" t="str">
            <v>REGULARIZACAO DE PISO/BASE EM ARGAMASSA TRACO 1:5 (CIMENTO E AREIA), ESPESSURA 3,0CM, PREPARO MANUAL</v>
          </cell>
          <cell r="C2682" t="str">
            <v>M2</v>
          </cell>
          <cell r="D2682">
            <v>11.49</v>
          </cell>
        </row>
        <row r="2683">
          <cell r="A2683" t="str">
            <v>73920/006</v>
          </cell>
          <cell r="B2683" t="str">
            <v>REGULARIZACAO DE PISO/BASE EM ARGAMASSA TRACO 1:5 (CIMENTO E AREIA), ESPESSURA 5,0CM, PREPARO MANUAL</v>
          </cell>
          <cell r="C2683" t="str">
            <v>M2</v>
          </cell>
          <cell r="D2683">
            <v>19.68</v>
          </cell>
        </row>
        <row r="2684">
          <cell r="A2684">
            <v>73977</v>
          </cell>
          <cell r="B2684" t="str">
            <v>REGULARIZACAO DE BASE C/ARG. 1:3 CIM/AREIA SEM PENEIRAR</v>
          </cell>
          <cell r="C2684">
            <v>0</v>
          </cell>
          <cell r="D2684">
            <v>0</v>
          </cell>
        </row>
        <row r="2685">
          <cell r="A2685" t="str">
            <v>73977/001</v>
          </cell>
          <cell r="B2685" t="str">
            <v>REGULARIZACAO DE PISO/BASE EM ARGAMASSA TRACO 1:3 (CIMENTO E AREIA GROSSA SEM PENEIRAR), ESPESSURA 3,0CM, PREPARO MECANICO</v>
          </cell>
          <cell r="C2685" t="str">
            <v>M2</v>
          </cell>
          <cell r="D2685">
            <v>13.32</v>
          </cell>
        </row>
        <row r="2686">
          <cell r="A2686" t="str">
            <v>73977/002</v>
          </cell>
          <cell r="B2686" t="str">
            <v>REGULARIZACAO DE PISO/BASE EM ARGAMASSA TRACO 1:3 (CIMENTO E AREIA GROSSA SEM PENEIRAR), ESPESSURA 5,0CM, PREPARO MECANICO</v>
          </cell>
          <cell r="C2686" t="str">
            <v>M2</v>
          </cell>
          <cell r="D2686">
            <v>19.559999999999999</v>
          </cell>
        </row>
        <row r="2687">
          <cell r="A2687">
            <v>74095</v>
          </cell>
          <cell r="B2687" t="str">
            <v>ACABAMENTO DESEMPOLADO DE LAJE DE CONCRETO</v>
          </cell>
          <cell r="C2687">
            <v>0</v>
          </cell>
          <cell r="D2687">
            <v>0</v>
          </cell>
        </row>
        <row r="2688">
          <cell r="A2688" t="str">
            <v>74095/001</v>
          </cell>
          <cell r="B2688" t="str">
            <v>ACABAMENTO DESEMPOLADO DE LAJE DE CONCRETO SIMPLES</v>
          </cell>
          <cell r="C2688" t="str">
            <v>M2</v>
          </cell>
          <cell r="D2688">
            <v>6.75</v>
          </cell>
        </row>
        <row r="2689">
          <cell r="A2689">
            <v>299</v>
          </cell>
          <cell r="B2689" t="str">
            <v>LASTROS (AREIA, BRITA, CASCALHO ETC)</v>
          </cell>
          <cell r="C2689">
            <v>0</v>
          </cell>
          <cell r="D2689">
            <v>0</v>
          </cell>
        </row>
        <row r="2690">
          <cell r="A2690">
            <v>73907</v>
          </cell>
          <cell r="B2690" t="str">
            <v>CONTRAPISO/LASTRO CONCRETO</v>
          </cell>
          <cell r="C2690">
            <v>0</v>
          </cell>
          <cell r="D2690">
            <v>0</v>
          </cell>
        </row>
        <row r="2691">
          <cell r="A2691" t="str">
            <v>73907/001</v>
          </cell>
          <cell r="B2691" t="str">
            <v>LASTRO DE CONCRETO TRACO 1:2,5:5, ESPESSURA 8CM, PREPARO MECANICO</v>
          </cell>
          <cell r="C2691" t="str">
            <v>M2</v>
          </cell>
          <cell r="D2691">
            <v>32.99</v>
          </cell>
        </row>
        <row r="2692">
          <cell r="A2692" t="str">
            <v>73907/002</v>
          </cell>
          <cell r="B2692" t="str">
            <v>LASTRO DE CONCRETO TRACO 1:2,5:5, ESPESSURA 7CM, PREPARO MECANICO</v>
          </cell>
          <cell r="C2692" t="str">
            <v>M2</v>
          </cell>
          <cell r="D2692">
            <v>29.15</v>
          </cell>
        </row>
        <row r="2693">
          <cell r="A2693" t="str">
            <v>73907/003</v>
          </cell>
          <cell r="B2693" t="str">
            <v>CONTRAPISO/LASTRO CONCRETO 1:3:6 S/BETONEIRA E=5CM</v>
          </cell>
          <cell r="C2693" t="str">
            <v>M2</v>
          </cell>
          <cell r="D2693">
            <v>21.47</v>
          </cell>
        </row>
        <row r="2694">
          <cell r="A2694" t="str">
            <v>73907/004</v>
          </cell>
          <cell r="B2694" t="str">
            <v>LASTRO DE CONCRETO TRACO 1:2,5:5, ESPESSURA 3CM, PREPARO MECANICO</v>
          </cell>
          <cell r="C2694" t="str">
            <v>M2</v>
          </cell>
          <cell r="D2694">
            <v>13.79</v>
          </cell>
        </row>
        <row r="2695">
          <cell r="A2695" t="str">
            <v>73907/005</v>
          </cell>
          <cell r="B2695" t="str">
            <v>LASTRO DE CONCRETO TRACO 1:3:5, ESPESSURA 7CM, PREPARO MECANICO</v>
          </cell>
          <cell r="C2695" t="str">
            <v>M2</v>
          </cell>
          <cell r="D2695">
            <v>28.4</v>
          </cell>
        </row>
        <row r="2696">
          <cell r="A2696" t="str">
            <v>73907/006</v>
          </cell>
          <cell r="B2696" t="str">
            <v>LASTRO DE CONCRETO TRACO 1:4:8, ESPESSURA 3CM, PREPARO MECANICO</v>
          </cell>
          <cell r="C2696" t="str">
            <v>M2</v>
          </cell>
          <cell r="D2696">
            <v>12.84</v>
          </cell>
        </row>
        <row r="2697">
          <cell r="A2697" t="str">
            <v>73907/007</v>
          </cell>
          <cell r="B2697" t="str">
            <v>LASTRO DE CONCRETO TRACO 1:3:5, ESPESSURA 5CM, PREPARO MECANICO</v>
          </cell>
          <cell r="C2697" t="str">
            <v>M2</v>
          </cell>
          <cell r="D2697">
            <v>20.94</v>
          </cell>
        </row>
        <row r="2698">
          <cell r="A2698" t="str">
            <v>73907/008</v>
          </cell>
          <cell r="B2698" t="str">
            <v>LASTRO DE CONCRETO TRACO 1:3:5, ESPESSURA 8CM, PREPARO MECANICO</v>
          </cell>
          <cell r="C2698" t="str">
            <v>M2</v>
          </cell>
          <cell r="D2698">
            <v>32.130000000000003</v>
          </cell>
        </row>
        <row r="2699">
          <cell r="A2699" t="str">
            <v>73907/009</v>
          </cell>
          <cell r="B2699" t="str">
            <v>LASTRO DE CONCRETO TRACO 1:3:5, ESPESSURA 3CM, PREPARO MECANICO</v>
          </cell>
          <cell r="C2699" t="str">
            <v>M2</v>
          </cell>
          <cell r="D2699">
            <v>13.47</v>
          </cell>
        </row>
        <row r="2700">
          <cell r="A2700" t="str">
            <v>73907/010</v>
          </cell>
          <cell r="B2700" t="str">
            <v>LASTRO DE CONCRETO TRACO 1:3:5, ESPESSURA 10CM</v>
          </cell>
          <cell r="C2700" t="str">
            <v>M2</v>
          </cell>
          <cell r="D2700">
            <v>39.6</v>
          </cell>
        </row>
        <row r="2701">
          <cell r="A2701" t="str">
            <v>73907/011</v>
          </cell>
          <cell r="B2701" t="str">
            <v>LASTRO DE CONCRETO TRACO 1:4:8, ESPESSURA 10CM, PREPARO MECANICO</v>
          </cell>
          <cell r="C2701" t="str">
            <v>M2</v>
          </cell>
          <cell r="D2701">
            <v>37.49</v>
          </cell>
        </row>
        <row r="2702">
          <cell r="A2702" t="str">
            <v>73907/012</v>
          </cell>
          <cell r="B2702" t="str">
            <v>LASTRO DE CONCRETO TRACO 1:2,5:5, ESPESSURA 10CM, PREPARO MECANICO</v>
          </cell>
          <cell r="C2702" t="str">
            <v>M2</v>
          </cell>
          <cell r="D2702">
            <v>40.67</v>
          </cell>
        </row>
        <row r="2703">
          <cell r="A2703">
            <v>73919</v>
          </cell>
          <cell r="B2703" t="str">
            <v>CONTRAPISO ARGAMASSA CIMENTO/AREIA</v>
          </cell>
          <cell r="C2703">
            <v>0</v>
          </cell>
          <cell r="D2703">
            <v>0</v>
          </cell>
        </row>
        <row r="2704">
          <cell r="A2704" t="str">
            <v>73919/001</v>
          </cell>
          <cell r="B2704" t="str">
            <v>CONTRAPISO EM ARGAMASSA TRACO 1:4 (CIMENTO E AREIA), ESPESSURA 6CM, PREPARO MANUAL</v>
          </cell>
          <cell r="C2704" t="str">
            <v>M2</v>
          </cell>
          <cell r="D2704">
            <v>25.71</v>
          </cell>
        </row>
        <row r="2705">
          <cell r="A2705" t="str">
            <v>73919/002</v>
          </cell>
          <cell r="B2705" t="str">
            <v>CONTRAPISO EM ARGAMASSA TRACO 1:4 (CIMENTO E AREIA), ESPESSURA 5CM, PREPARO MANUAL</v>
          </cell>
          <cell r="C2705" t="str">
            <v>M2</v>
          </cell>
          <cell r="D2705">
            <v>21.29</v>
          </cell>
        </row>
        <row r="2706">
          <cell r="A2706" t="str">
            <v>73919/003</v>
          </cell>
          <cell r="B2706" t="str">
            <v>CONTRAPISO EM ARGAMASSA TRACO 1:4 (CIMENTO E AREIA), ESPESSURA 4CM, PREPARO MANUAL</v>
          </cell>
          <cell r="C2706" t="str">
            <v>M2</v>
          </cell>
          <cell r="D2706">
            <v>16.87</v>
          </cell>
        </row>
        <row r="2707">
          <cell r="A2707" t="str">
            <v>73919/004</v>
          </cell>
          <cell r="B2707" t="str">
            <v>CONTRAPISO EM ARGAMASSA TRACO 1:4 (CIMENTO E AREIA), ESPESSURA 7CM, PREPARO MANUAL</v>
          </cell>
          <cell r="C2707" t="str">
            <v>M2</v>
          </cell>
          <cell r="D2707">
            <v>28.54</v>
          </cell>
        </row>
        <row r="2708">
          <cell r="A2708" t="str">
            <v>73919/005</v>
          </cell>
          <cell r="B2708" t="str">
            <v>CONTRAPISO EM ARGAMASSA TRACO 1:3 (CIMENTO E AREIA), INTERNO SOBRE LAJE, ADERIDO, ESPESSURA 2,5CM, PREPARO MECANICO</v>
          </cell>
          <cell r="C2708" t="str">
            <v>M2</v>
          </cell>
          <cell r="D2708">
            <v>16.37</v>
          </cell>
        </row>
        <row r="2709">
          <cell r="A2709" t="str">
            <v>73919/006</v>
          </cell>
          <cell r="B2709" t="str">
            <v>CONTRAPISO EM ARGAMASSA TRACO 1:4 (CIMENTO E AREIA), INTERNO SOBRE LAJE, ADERIDO, ESPESSURA 2,5CM, PREPARO MECANICO</v>
          </cell>
          <cell r="C2709" t="str">
            <v>M2</v>
          </cell>
          <cell r="D2709">
            <v>15.94</v>
          </cell>
        </row>
        <row r="2710">
          <cell r="A2710" t="str">
            <v>73919/007</v>
          </cell>
          <cell r="B2710" t="str">
            <v>CONTRAPISO EM ARGAMASSA TRACO 1:5 (CIMENTO E AREIA), INTERNO SOBRE LAJE, ADERIDO, ESPESSURA 2,5CM, PREPARO MECANICO</v>
          </cell>
          <cell r="C2710" t="str">
            <v>M2</v>
          </cell>
          <cell r="D2710">
            <v>15.18</v>
          </cell>
        </row>
        <row r="2711">
          <cell r="A2711" t="str">
            <v>73919/008</v>
          </cell>
          <cell r="B2711" t="str">
            <v>CONTRAPISO EM ARGAMASSA TRACO 1:6 (CIMENTO E AREIA), INTERNO SOBRE LAJE, ADERIDO, ESPESSURA 2,5CM, PREPARO MECANICO</v>
          </cell>
          <cell r="C2711" t="str">
            <v>M2</v>
          </cell>
          <cell r="D2711">
            <v>14.65</v>
          </cell>
        </row>
        <row r="2712">
          <cell r="A2712" t="str">
            <v>73919/009</v>
          </cell>
          <cell r="B2712" t="str">
            <v>CONTRAPISO EM ARGAMASSA TRACO 1:4 (CIMENTO E AREIA), INTERNO SOBRE LAJE, NAO ADERIDO, ESPESSURA 3,5CM, PREPARO MECANICO</v>
          </cell>
          <cell r="C2712" t="str">
            <v>M2</v>
          </cell>
          <cell r="D2712">
            <v>20.55</v>
          </cell>
        </row>
        <row r="2713">
          <cell r="A2713" t="str">
            <v>73919/010</v>
          </cell>
          <cell r="B2713" t="str">
            <v>CONTRAPISO EM ARGAMASSA TRACO 1:5 (CIMENTO E AREIA), INTERNO SOBRE LAJE, NAO ADERIDO, ESPESSURA 3,5CM, PREPARO MECANICO</v>
          </cell>
          <cell r="C2713" t="str">
            <v>M2</v>
          </cell>
          <cell r="D2713">
            <v>19.53</v>
          </cell>
        </row>
        <row r="2714">
          <cell r="A2714" t="str">
            <v>73919/011</v>
          </cell>
          <cell r="B2714" t="str">
            <v>CONTRAPISO EM ARGAMASSA TRACO 1:6 (CIMENTO E AREIA), INTERNO SOBRE LAJE, NAO ADERIDO, ESPESSURA 3,5CM, PREPARO MECANICO</v>
          </cell>
          <cell r="C2714" t="str">
            <v>M2</v>
          </cell>
          <cell r="D2714">
            <v>18.82</v>
          </cell>
        </row>
        <row r="2715">
          <cell r="A2715">
            <v>73981</v>
          </cell>
          <cell r="B2715" t="str">
            <v>LASTRO DE CONCRETO MAGRO</v>
          </cell>
          <cell r="C2715">
            <v>0</v>
          </cell>
          <cell r="D2715">
            <v>0</v>
          </cell>
        </row>
        <row r="2716">
          <cell r="A2716" t="str">
            <v>73981/001</v>
          </cell>
          <cell r="B2716" t="str">
            <v>LASTRO DE CONCRETO TRACO 1:4:8, ESPESSURA 7CM, PREPARO MECANICO</v>
          </cell>
          <cell r="C2716" t="str">
            <v>M2</v>
          </cell>
          <cell r="D2716">
            <v>26.92</v>
          </cell>
        </row>
        <row r="2717">
          <cell r="A2717" t="str">
            <v>73981/002</v>
          </cell>
          <cell r="B2717" t="str">
            <v>LASTRO DE CONCRETO TRACO 1:4:8, ESPESSURA 5CM, PREPARO MECANICO</v>
          </cell>
          <cell r="C2717" t="str">
            <v>M2</v>
          </cell>
          <cell r="D2717">
            <v>19.88</v>
          </cell>
        </row>
        <row r="2718">
          <cell r="A2718" t="str">
            <v>73981/003</v>
          </cell>
          <cell r="B2718" t="str">
            <v>LASTRO DE CONCRETO TRACO 1:4:8, ESPESSURA 8CM, PREPARO MECANICO</v>
          </cell>
          <cell r="C2718" t="str">
            <v>M2</v>
          </cell>
          <cell r="D2718">
            <v>30.45</v>
          </cell>
        </row>
        <row r="2719">
          <cell r="A2719">
            <v>74048</v>
          </cell>
          <cell r="B2719" t="str">
            <v>CONTRAPISO/LASTRO CONCRETO C/IMPERMEABILIZACAO</v>
          </cell>
          <cell r="C2719">
            <v>0</v>
          </cell>
          <cell r="D2719">
            <v>0</v>
          </cell>
        </row>
        <row r="2720">
          <cell r="A2720" t="str">
            <v>74048/001</v>
          </cell>
          <cell r="B2720" t="str">
            <v>LASTRO DE CONCRETO TRACO 1:2,5:5, ESPESSURA 3CM, PREPARO MECANICO, INCLUSO ADITIVO IMPERMEABILIZANTE</v>
          </cell>
          <cell r="C2720" t="str">
            <v>M2</v>
          </cell>
          <cell r="D2720">
            <v>16.989999999999998</v>
          </cell>
        </row>
        <row r="2721">
          <cell r="A2721" t="str">
            <v>74048/002</v>
          </cell>
          <cell r="B2721" t="str">
            <v>LASTRO DE CONCRETO TRACO 1:2,5:5, ESPESSURA 5CM, PREPARO MECANICO, INCLUSO ADITIVO IMPERMEABILIZANTE</v>
          </cell>
          <cell r="C2721" t="str">
            <v>M2</v>
          </cell>
          <cell r="D2721">
            <v>26.8</v>
          </cell>
        </row>
        <row r="2722">
          <cell r="A2722" t="str">
            <v>74048/003</v>
          </cell>
          <cell r="B2722" t="str">
            <v>LASTRO DE CONCRETO TRACO 1:2,5:5, ESPESSURA 7CM, PREPARO MECANICO, INCLUSO ADITIVO IMPERMEABILIZANTE</v>
          </cell>
          <cell r="C2722" t="str">
            <v>M2</v>
          </cell>
          <cell r="D2722">
            <v>36.61</v>
          </cell>
        </row>
        <row r="2723">
          <cell r="A2723" t="str">
            <v>74048/004</v>
          </cell>
          <cell r="B2723" t="str">
            <v>LASTRO DE CONCRETO TRACO 1:3:5, ESPESSURA 3CM, PREPARO MECANICO, INCLUSO ADITIVO IMPERMEABILIZANTE</v>
          </cell>
          <cell r="C2723" t="str">
            <v>M2</v>
          </cell>
          <cell r="D2723">
            <v>16.670000000000002</v>
          </cell>
        </row>
        <row r="2724">
          <cell r="A2724" t="str">
            <v>74048/005</v>
          </cell>
          <cell r="B2724" t="str">
            <v>LASTRO DE CONCRETO TRACO 1:3:5, ESPESSURA 5CM, PREPARO MECANICO, INCLUSO ADITIVO IMPERMEABILIZANTE</v>
          </cell>
          <cell r="C2724" t="str">
            <v>M2</v>
          </cell>
          <cell r="D2724">
            <v>26.27</v>
          </cell>
        </row>
        <row r="2725">
          <cell r="A2725" t="str">
            <v>74048/006</v>
          </cell>
          <cell r="B2725" t="str">
            <v>LASTRO DE CONCRETO TRACO 1:3:5, ESPESSURA 7CM, PREPARO MECANICO, INCLUSO ADITIVO IMPERMEABILIZANTE</v>
          </cell>
          <cell r="C2725" t="str">
            <v>M2</v>
          </cell>
          <cell r="D2725">
            <v>35.86</v>
          </cell>
        </row>
        <row r="2726">
          <cell r="A2726" t="str">
            <v>74048/007</v>
          </cell>
          <cell r="B2726" t="str">
            <v>LASTRO DE CONCRETO TRACO 1:4:8, ESPESSURA 3CM, PREPARO MECANICO, INCLUSO ADITIVO IMPERMEABILIZANTE</v>
          </cell>
          <cell r="C2726" t="str">
            <v>M2</v>
          </cell>
          <cell r="D2726">
            <v>16.04</v>
          </cell>
        </row>
        <row r="2727">
          <cell r="A2727" t="str">
            <v>74048/008</v>
          </cell>
          <cell r="B2727" t="str">
            <v>LASTRO DE CONCRETO TRACO 1:4:8, ESPESSURA 5CM, PREPARO MECANICO, INCLUSO ADITIVO IMPERMEABILIZANTE</v>
          </cell>
          <cell r="C2727" t="str">
            <v>M2</v>
          </cell>
          <cell r="D2727">
            <v>25.21</v>
          </cell>
        </row>
        <row r="2728">
          <cell r="A2728" t="str">
            <v>74048/009</v>
          </cell>
          <cell r="B2728" t="str">
            <v>LASTRO DE CONCRETO TRACO 1:4:8, ESPESSURA 7CM, PREPARO MECANICO, INCLUSO ADITIVO IMPERMEABILIZANTE</v>
          </cell>
          <cell r="C2728" t="str">
            <v>M2</v>
          </cell>
          <cell r="D2728">
            <v>34.39</v>
          </cell>
        </row>
        <row r="2729">
          <cell r="A2729">
            <v>74249</v>
          </cell>
          <cell r="B2729" t="str">
            <v>LASTRO DE PEDRA BRITADA APILOADO</v>
          </cell>
          <cell r="C2729">
            <v>0</v>
          </cell>
          <cell r="D2729">
            <v>0</v>
          </cell>
        </row>
        <row r="2730">
          <cell r="A2730" t="str">
            <v>74249/001</v>
          </cell>
          <cell r="B2730" t="str">
            <v>LASTRO DE BRITA 25MM, ESPESSURA 3CM, INCLUSO COMPACTACAO MANUAL</v>
          </cell>
          <cell r="C2730" t="str">
            <v>M2</v>
          </cell>
          <cell r="D2730">
            <v>4.1500000000000004</v>
          </cell>
        </row>
        <row r="2731">
          <cell r="A2731">
            <v>308</v>
          </cell>
          <cell r="B2731" t="str">
            <v>RODAPE VINILICO/BORRACHA</v>
          </cell>
          <cell r="C2731">
            <v>0</v>
          </cell>
          <cell r="D2731">
            <v>0</v>
          </cell>
        </row>
        <row r="2732">
          <cell r="A2732">
            <v>72189</v>
          </cell>
          <cell r="B2732" t="str">
            <v>RODAPE VINILICO ALTURA 5CM, ESPESSURA 1MM, FIXADO COM COLA</v>
          </cell>
          <cell r="C2732" t="str">
            <v>M</v>
          </cell>
          <cell r="D2732">
            <v>11.49</v>
          </cell>
        </row>
        <row r="2733">
          <cell r="A2733">
            <v>72190</v>
          </cell>
          <cell r="B2733" t="str">
            <v>RODAPE BORRACHA LISO, ALTURA 7CM, ESPESSURA 1MM, FIXADO COM COLA</v>
          </cell>
          <cell r="C2733" t="str">
            <v>M</v>
          </cell>
          <cell r="D2733">
            <v>16.190000000000001</v>
          </cell>
        </row>
        <row r="2734">
          <cell r="A2734" t="str">
            <v>REVE</v>
          </cell>
          <cell r="B2734" t="str">
            <v>REVESTIMENTO E TRATAMENTO DE SUPERFICIES</v>
          </cell>
          <cell r="C2734">
            <v>0</v>
          </cell>
          <cell r="D2734">
            <v>0</v>
          </cell>
        </row>
        <row r="2735">
          <cell r="A2735">
            <v>106</v>
          </cell>
          <cell r="B2735" t="str">
            <v>CHAPISCO</v>
          </cell>
          <cell r="C2735">
            <v>0</v>
          </cell>
          <cell r="D2735">
            <v>0</v>
          </cell>
        </row>
        <row r="2736">
          <cell r="A2736">
            <v>5974</v>
          </cell>
          <cell r="B2736" t="str">
            <v>CHAPISCO EM PAREDES TRACO 1:4 (CIMENTO E AREIA), ESPESSURA 0,5CM, PREPARO MECANICO</v>
          </cell>
          <cell r="C2736" t="str">
            <v>M2</v>
          </cell>
          <cell r="D2736">
            <v>2.87</v>
          </cell>
        </row>
        <row r="2737">
          <cell r="A2737">
            <v>5975</v>
          </cell>
          <cell r="B2737" t="str">
            <v>CHAPISCO EM TETOS TRACO 1:3 (CIMENTO E AREIA), ESPESSURA 0,5CM, PREPARO MECANICO</v>
          </cell>
          <cell r="C2737" t="str">
            <v>M2</v>
          </cell>
          <cell r="D2737">
            <v>5.46</v>
          </cell>
        </row>
        <row r="2738">
          <cell r="A2738">
            <v>73928</v>
          </cell>
          <cell r="B2738" t="str">
            <v>CHAPISCA ARGAMASSA CIMENTO/AREIA 1:4 E=0,7CM</v>
          </cell>
          <cell r="C2738">
            <v>0</v>
          </cell>
          <cell r="D2738">
            <v>0</v>
          </cell>
        </row>
        <row r="2739">
          <cell r="A2739" t="str">
            <v>73928/001</v>
          </cell>
          <cell r="B2739" t="str">
            <v>CHAPISCO EM PAREDES TRACO 1:4 (CIMENTO E AREIA), ESPESSURA 0,5CM, PREPARO MANUAL</v>
          </cell>
          <cell r="C2739" t="str">
            <v>M2</v>
          </cell>
          <cell r="D2739">
            <v>3</v>
          </cell>
        </row>
        <row r="2740">
          <cell r="A2740" t="str">
            <v>73928/002</v>
          </cell>
          <cell r="B2740" t="str">
            <v>CHAPISCO TRACO 1:3 (CIMENTO E AREIA), ESPESSURA 0,5CM, PREPARO MANUAL</v>
          </cell>
          <cell r="C2740" t="str">
            <v>M2</v>
          </cell>
          <cell r="D2740">
            <v>3.23</v>
          </cell>
        </row>
        <row r="2741">
          <cell r="A2741" t="str">
            <v>73928/003</v>
          </cell>
          <cell r="B2741" t="str">
            <v>CHAPISCA ARGAMASSA CIMENTO/AREIA 1:4 E=0,7CM</v>
          </cell>
          <cell r="C2741" t="str">
            <v>M2</v>
          </cell>
          <cell r="D2741">
            <v>4.3600000000000003</v>
          </cell>
        </row>
        <row r="2742">
          <cell r="A2742" t="str">
            <v>73928/004</v>
          </cell>
          <cell r="B2742" t="str">
            <v>CHAPISCO ARGAMASSA CIMENTO/AREIA 1:6 E=0,7CM</v>
          </cell>
          <cell r="C2742" t="str">
            <v>M2</v>
          </cell>
          <cell r="D2742">
            <v>3.98</v>
          </cell>
        </row>
        <row r="2743">
          <cell r="A2743" t="str">
            <v>73928/005</v>
          </cell>
          <cell r="B2743" t="str">
            <v>CHAPISCO TRACO 1:3 (CIMENTO E AREIA), ESPESSURA 0,5CM, PREPARO MECANICO, INCLUSO ADITIVO IMPERMEABILIZANTE</v>
          </cell>
          <cell r="C2743" t="str">
            <v>M2</v>
          </cell>
          <cell r="D2743">
            <v>3.52</v>
          </cell>
        </row>
        <row r="2744">
          <cell r="A2744" t="str">
            <v>73928/006</v>
          </cell>
          <cell r="B2744" t="str">
            <v>CHAPISCO TRACO 1:4 (CIMENTO E AREIA), ESPESSURA 0,5CM, PREPARO MANUAL,INCLUSO ADITIVO IMPERMEABILIZANTE</v>
          </cell>
          <cell r="C2744" t="str">
            <v>M2</v>
          </cell>
          <cell r="D2744">
            <v>3.53</v>
          </cell>
        </row>
        <row r="2745">
          <cell r="A2745" t="str">
            <v>73928/007</v>
          </cell>
          <cell r="B2745" t="str">
            <v>CHAPISCO TRACO 1:4 (CIMENTO E PEDRISCO), ESPESSURA 0,5CM, PREPARO MANUAL</v>
          </cell>
          <cell r="C2745" t="str">
            <v>M2</v>
          </cell>
          <cell r="D2745">
            <v>4.72</v>
          </cell>
        </row>
        <row r="2746">
          <cell r="A2746">
            <v>74161</v>
          </cell>
          <cell r="B2746" t="str">
            <v>CHAPISCO EM PAREDES ARG CIM/AREIA 1:3 4=0,5CM</v>
          </cell>
          <cell r="C2746">
            <v>0</v>
          </cell>
          <cell r="D2746">
            <v>0</v>
          </cell>
        </row>
        <row r="2747">
          <cell r="A2747" t="str">
            <v>74161/001</v>
          </cell>
          <cell r="B2747" t="str">
            <v>CHAPISCO EM PAREDES TRACO 1:3 (CIMENTO E AREIA), ESPESSURA 0,5CM, PREPARO MECANICO</v>
          </cell>
          <cell r="C2747" t="str">
            <v>M2</v>
          </cell>
          <cell r="D2747">
            <v>3.15</v>
          </cell>
        </row>
        <row r="2748">
          <cell r="A2748">
            <v>74199</v>
          </cell>
          <cell r="B2748" t="str">
            <v>CHAPISCO RUSTICO/PAREDES ARG CIM/AREIA 1:3 E=2,0CM</v>
          </cell>
          <cell r="C2748">
            <v>0</v>
          </cell>
          <cell r="D2748">
            <v>0</v>
          </cell>
        </row>
        <row r="2749">
          <cell r="A2749" t="str">
            <v>74199/001</v>
          </cell>
          <cell r="B2749" t="str">
            <v>CHAPISCO RUSTICO TRACO 1:3 (CIMENTO E AREIA), ESPESSURA 2CM, PREPARO MANUAL</v>
          </cell>
          <cell r="C2749" t="str">
            <v>M2</v>
          </cell>
          <cell r="D2749">
            <v>22.2</v>
          </cell>
        </row>
        <row r="2750">
          <cell r="A2750">
            <v>107</v>
          </cell>
          <cell r="B2750" t="str">
            <v>EMBOCO</v>
          </cell>
          <cell r="C2750">
            <v>0</v>
          </cell>
          <cell r="D2750">
            <v>0</v>
          </cell>
        </row>
        <row r="2751">
          <cell r="A2751">
            <v>5976</v>
          </cell>
          <cell r="B2751" t="str">
            <v>EMBOCO EM TETOS TRACO 1:4 (CAL E AREIA MEDIA), ESPESSURA 1,5CM, PREPARO MANUAL</v>
          </cell>
          <cell r="C2751" t="str">
            <v>M2</v>
          </cell>
          <cell r="D2751">
            <v>13.64</v>
          </cell>
        </row>
        <row r="2752">
          <cell r="A2752">
            <v>5978</v>
          </cell>
          <cell r="B2752" t="str">
            <v>EMBOCO EM PAREDES INTERNAS TRACO 1:5 (CAL E AREIA MEDIA), ESPESSURA 2,0CM, PREPARO MANUAL</v>
          </cell>
          <cell r="C2752" t="str">
            <v>M2</v>
          </cell>
          <cell r="D2752">
            <v>12.72</v>
          </cell>
        </row>
        <row r="2753">
          <cell r="A2753">
            <v>5982</v>
          </cell>
          <cell r="B2753" t="str">
            <v>EMBOCO PAULISTA (MASSA UNICA) EM TETOS TRACO 1:2:11 (CIMENTO, CAL E AREIA), ESPESSURA 1,5CM, PREPARO MECANICO.</v>
          </cell>
          <cell r="C2753" t="str">
            <v>M2</v>
          </cell>
          <cell r="D2753">
            <v>10.98</v>
          </cell>
        </row>
        <row r="2754">
          <cell r="A2754">
            <v>5983</v>
          </cell>
          <cell r="B2754" t="str">
            <v>EMBOCO PAULISTA (MASSA UNICA) TRACO 1:1:4 (CIMENTO, CAL E AREIA), ESPESSURA 2,0CM, PREPARO MECANICO</v>
          </cell>
          <cell r="C2754" t="str">
            <v>M2</v>
          </cell>
          <cell r="D2754">
            <v>17.79</v>
          </cell>
        </row>
        <row r="2755">
          <cell r="A2755">
            <v>5984</v>
          </cell>
          <cell r="B2755" t="str">
            <v>EMBOCO TRACO 1:1:4 (CIMENTO, CAL E AREIA), ESPESSURA 2,0CM, PREPARO MECANICO, INCLUSO ADITIVO IMPERMEABILIZANTE</v>
          </cell>
          <cell r="C2755" t="str">
            <v>M2</v>
          </cell>
          <cell r="D2755">
            <v>18.73</v>
          </cell>
        </row>
        <row r="2756">
          <cell r="A2756">
            <v>5990</v>
          </cell>
          <cell r="B2756" t="str">
            <v>EMBOCO TRACO 1:2:11(CIMENTO, CAL E AREIA), ESPESSURA 2,0CM, PREPARO MECANICO.</v>
          </cell>
          <cell r="C2756" t="str">
            <v>M2</v>
          </cell>
          <cell r="D2756">
            <v>13.58</v>
          </cell>
        </row>
        <row r="2757">
          <cell r="A2757">
            <v>5991</v>
          </cell>
          <cell r="B2757" t="str">
            <v>BARRA LISA COM ARGAMASSA TRACO 1:4 (CIMENTO E AREIA GROSSA), ESPESSURA2CM, PREPARO MECANICO, INCLUSO ADITIVO IMPERMEABILIZANTE</v>
          </cell>
          <cell r="C2757" t="str">
            <v>M2</v>
          </cell>
          <cell r="D2757">
            <v>22.11</v>
          </cell>
        </row>
        <row r="2758">
          <cell r="A2758">
            <v>5992</v>
          </cell>
          <cell r="B2758" t="str">
            <v>EMBOCO PAULISTA (MASSA UNICA) TRACO 1:2:11(CIMENTO, CAL E AREIA), ESPESSURA 2,0CM, PREPARO MECANICO.</v>
          </cell>
          <cell r="C2758" t="str">
            <v>M2</v>
          </cell>
          <cell r="D2758">
            <v>15.38</v>
          </cell>
        </row>
        <row r="2759">
          <cell r="A2759">
            <v>5993</v>
          </cell>
          <cell r="B2759" t="str">
            <v>EMBOCO TRACO 1:2:8 (CIMENTO, CAL E AREIA), ESPESSURA 2,0CM, PREPARO MECANICO</v>
          </cell>
          <cell r="C2759" t="str">
            <v>M2</v>
          </cell>
          <cell r="D2759">
            <v>14.38</v>
          </cell>
        </row>
        <row r="2760">
          <cell r="A2760">
            <v>5997</v>
          </cell>
          <cell r="B2760" t="str">
            <v>BARRA LISA COM ARGAMASSA TRACO 1:4 (CIMENTO E AREIA GROSSA), ESPESSURA2CM, PREPARO MECANICO</v>
          </cell>
          <cell r="C2760" t="str">
            <v>M2</v>
          </cell>
          <cell r="D2760">
            <v>19.98</v>
          </cell>
        </row>
        <row r="2761">
          <cell r="A2761">
            <v>6435</v>
          </cell>
          <cell r="B2761" t="str">
            <v>EMBOCO INTERNO, TRACO 1,0:2,0:9,0 SOBRE CHAPISCO 1:3</v>
          </cell>
          <cell r="C2761" t="str">
            <v>M2</v>
          </cell>
          <cell r="D2761">
            <v>17.86</v>
          </cell>
        </row>
        <row r="2762">
          <cell r="A2762">
            <v>6505</v>
          </cell>
          <cell r="B2762" t="str">
            <v>EMBOCO INTERNO P/ CONSTRUCAO DE FOSSA SEPTICA TIPO OMS D = 200CM / H INT = 240 CM - TOTAL DE 16,84M2</v>
          </cell>
          <cell r="C2762" t="str">
            <v>M2</v>
          </cell>
          <cell r="D2762">
            <v>17.86</v>
          </cell>
        </row>
        <row r="2763">
          <cell r="A2763">
            <v>68055</v>
          </cell>
          <cell r="B2763" t="str">
            <v>EMBOCO TRACO 1:4 (CAL E AREIA MEDIA) + 130 KG CIMENTO, ESPESSURA 2,0CM, PREPARO MECANICO</v>
          </cell>
          <cell r="C2763" t="str">
            <v>M2</v>
          </cell>
          <cell r="D2763">
            <v>13.92</v>
          </cell>
        </row>
        <row r="2764">
          <cell r="A2764">
            <v>73741</v>
          </cell>
          <cell r="B2764" t="str">
            <v>EMBOCO C/IMPERMEABILIZANTE</v>
          </cell>
          <cell r="C2764">
            <v>0</v>
          </cell>
          <cell r="D2764">
            <v>0</v>
          </cell>
        </row>
        <row r="2765">
          <cell r="A2765" t="str">
            <v>73741/001</v>
          </cell>
          <cell r="B2765" t="str">
            <v>EMBOCO PAULISTA (MASSA UNICA) TRACO 1:4 (CIMENTO E AREIA), ESPESSURA 2,0CM, PREPARO MANUAL, INCLUSO ADITIVO IMPERMEABILIZANTE</v>
          </cell>
          <cell r="C2765" t="str">
            <v>M2</v>
          </cell>
          <cell r="D2765">
            <v>17.309999999999999</v>
          </cell>
        </row>
        <row r="2766">
          <cell r="A2766">
            <v>73927</v>
          </cell>
          <cell r="B2766" t="str">
            <v>EMBOCO</v>
          </cell>
          <cell r="C2766">
            <v>0</v>
          </cell>
          <cell r="D2766">
            <v>0</v>
          </cell>
        </row>
        <row r="2767">
          <cell r="A2767" t="str">
            <v>73927/001</v>
          </cell>
          <cell r="B2767" t="str">
            <v>EMBOCO TRACO 1:7 (CIMENTO E AREIA), ESPESSURA 1,5CM, PREPARO MANUAL</v>
          </cell>
          <cell r="C2767" t="str">
            <v>M2</v>
          </cell>
          <cell r="D2767">
            <v>11.14</v>
          </cell>
        </row>
        <row r="2768">
          <cell r="A2768" t="str">
            <v>73927/002</v>
          </cell>
          <cell r="B2768" t="str">
            <v>EMBOCO TRACO 1:4 (CIMENTO E AREIA), ESPESSURA 2,0CM, PREPARO MANUAL</v>
          </cell>
          <cell r="C2768" t="str">
            <v>M2</v>
          </cell>
          <cell r="D2768">
            <v>15.18</v>
          </cell>
        </row>
        <row r="2769">
          <cell r="A2769" t="str">
            <v>73927/003</v>
          </cell>
          <cell r="B2769" t="str">
            <v>EMBOCO TRACO 1:2:8 (CIMENTO, CAL E AREIA), ESPESSURA 1,5CM, PREPARO MANUAL</v>
          </cell>
          <cell r="C2769" t="str">
            <v>M2</v>
          </cell>
          <cell r="D2769">
            <v>11.98</v>
          </cell>
        </row>
        <row r="2770">
          <cell r="A2770" t="str">
            <v>73927/004</v>
          </cell>
          <cell r="B2770" t="str">
            <v>EMBOCO TRACO 1:2:6 (CIMENTO, CAL E AREIA), ESPESSURA 2,0CM, PREPARO MANUAL</v>
          </cell>
          <cell r="C2770" t="str">
            <v>M2</v>
          </cell>
          <cell r="D2770">
            <v>15.9</v>
          </cell>
        </row>
        <row r="2771">
          <cell r="A2771" t="str">
            <v>73927/005</v>
          </cell>
          <cell r="B2771" t="str">
            <v>EMBOCO PAULISTA (MASSA UNICA) TRACO 1:6 (CIMENTO E AREIA), ESPESSURA 2,5CM, PREPARO MANUAL</v>
          </cell>
          <cell r="C2771" t="str">
            <v>M2</v>
          </cell>
          <cell r="D2771">
            <v>16.84</v>
          </cell>
        </row>
        <row r="2772">
          <cell r="A2772" t="str">
            <v>73927/006</v>
          </cell>
          <cell r="B2772" t="str">
            <v>EMBOCO PAULISTA (MASSA UNICA) TRACO 1:1:6 (CIMENTO, CAL E AREIA), ESPESSURA 2,0CM, PREPARO MANUAL</v>
          </cell>
          <cell r="C2772" t="str">
            <v>M2</v>
          </cell>
          <cell r="D2772">
            <v>15.01</v>
          </cell>
        </row>
        <row r="2773">
          <cell r="A2773" t="str">
            <v>73927/007</v>
          </cell>
          <cell r="B2773" t="str">
            <v>EMBOCO PAULISTA (MASSA UNICA) TRACO 1:2:9 (CIMENTO, CAL E AREIA), ESPESSURA 2,0CM, PREPARO MANUAL</v>
          </cell>
          <cell r="C2773" t="str">
            <v>M2</v>
          </cell>
          <cell r="D2773">
            <v>14.59</v>
          </cell>
        </row>
        <row r="2774">
          <cell r="A2774" t="str">
            <v>73927/008</v>
          </cell>
          <cell r="B2774" t="str">
            <v>EMBOCO PAULISTA (MASSA UNICA) TRACO 1:2:8 (CIMENTO, CAL E AREIA), ESPESSURA 1,5CM, PREPARO MANUAL</v>
          </cell>
          <cell r="C2774" t="str">
            <v>M2</v>
          </cell>
          <cell r="D2774">
            <v>11.98</v>
          </cell>
        </row>
        <row r="2775">
          <cell r="A2775" t="str">
            <v>73927/009</v>
          </cell>
          <cell r="B2775" t="str">
            <v>EMBOCO PAULISTA (MASSA UNICA) TRACO 1:2:8 (CIMENTO, CAL E AREIA), ESPESSURA 2,0CM, PREPARO MANUAL</v>
          </cell>
          <cell r="C2775" t="str">
            <v>M2</v>
          </cell>
          <cell r="D2775">
            <v>14.92</v>
          </cell>
        </row>
        <row r="2776">
          <cell r="A2776" t="str">
            <v>73927/010</v>
          </cell>
          <cell r="B2776" t="str">
            <v>EMBOCO PAULISTA CIMENTO/CAL/AREIA 1:3:10 E=3,0CM</v>
          </cell>
          <cell r="C2776" t="str">
            <v>M2</v>
          </cell>
          <cell r="D2776">
            <v>27.21</v>
          </cell>
        </row>
        <row r="2777">
          <cell r="A2777" t="str">
            <v>73927/011</v>
          </cell>
          <cell r="B2777" t="str">
            <v>EMBOCO PAULISTA (MASSA UNICA) TRACO 1:3 (CIMENTO E AREIA), ESPESSURA 2,0CM, PREPARO MANUAL</v>
          </cell>
          <cell r="C2777" t="str">
            <v>M2</v>
          </cell>
          <cell r="D2777">
            <v>16.09</v>
          </cell>
        </row>
        <row r="2778">
          <cell r="A2778">
            <v>108</v>
          </cell>
          <cell r="B2778" t="str">
            <v>REBOCO</v>
          </cell>
          <cell r="C2778">
            <v>0</v>
          </cell>
          <cell r="D2778">
            <v>0</v>
          </cell>
        </row>
        <row r="2779">
          <cell r="A2779">
            <v>5994</v>
          </cell>
          <cell r="B2779" t="str">
            <v>REBOCO EM TETOS ARGAMASSA TRACO 1:2 (CAL E AREIA FINA PENEIRADA), ESPESSURA 0,5CM PREPARO MANUAL</v>
          </cell>
          <cell r="C2779" t="str">
            <v>M2</v>
          </cell>
          <cell r="D2779">
            <v>10.95</v>
          </cell>
        </row>
        <row r="2780">
          <cell r="A2780">
            <v>5995</v>
          </cell>
          <cell r="B2780" t="str">
            <v>REBOCO PARA PAREDES ARGAMASSA TRACO 1:4,5 (CAL E AREIA FINA PENEIRADA), ESPESSURA 0,5CM, PREPARO MECANICO</v>
          </cell>
          <cell r="C2780" t="str">
            <v>M2</v>
          </cell>
          <cell r="D2780">
            <v>9.0399999999999991</v>
          </cell>
        </row>
        <row r="2781">
          <cell r="A2781">
            <v>5996</v>
          </cell>
          <cell r="B2781" t="str">
            <v>REBOCO PARA TETOS ARGAMASSA TRACO 1:4,5 (CAL E AREIA FINA PENEIRADA),ESPESSURA 0,5CM PREPARO MECANICO</v>
          </cell>
          <cell r="C2781" t="str">
            <v>M2</v>
          </cell>
          <cell r="D2781">
            <v>10.63</v>
          </cell>
        </row>
        <row r="2782">
          <cell r="A2782">
            <v>5998</v>
          </cell>
          <cell r="B2782" t="str">
            <v>PASTA DE CIMENTO PORTLAND, ESPESSURA 1MM</v>
          </cell>
          <cell r="C2782" t="str">
            <v>M2</v>
          </cell>
          <cell r="D2782">
            <v>0.64</v>
          </cell>
        </row>
        <row r="2783">
          <cell r="A2783">
            <v>73747</v>
          </cell>
          <cell r="B2783" t="str">
            <v>REVESTIMENTOS ESPECIAIS</v>
          </cell>
          <cell r="C2783">
            <v>0</v>
          </cell>
          <cell r="D2783">
            <v>0</v>
          </cell>
        </row>
        <row r="2784">
          <cell r="A2784" t="str">
            <v>73747/001</v>
          </cell>
          <cell r="B2784" t="str">
            <v>ISOLAMENTO ACUSTICO EM ESPUMA DE POLIURETANO ESPESSURA 20 MM, DENSIDADE 29KG/M3</v>
          </cell>
          <cell r="C2784" t="str">
            <v>M2</v>
          </cell>
          <cell r="D2784">
            <v>36.86</v>
          </cell>
        </row>
        <row r="2785">
          <cell r="A2785">
            <v>73926</v>
          </cell>
          <cell r="B2785" t="str">
            <v>BARRA LISA</v>
          </cell>
          <cell r="C2785">
            <v>0</v>
          </cell>
          <cell r="D2785">
            <v>0</v>
          </cell>
        </row>
        <row r="2786">
          <cell r="A2786" t="str">
            <v>73926/001</v>
          </cell>
          <cell r="B2786" t="str">
            <v>BARRA LISA COM ARGAMASSA TRACO 1:2 (CIMENTO E AREIA), ESPESSURA 0,5CM,PREPARO MANUAL</v>
          </cell>
          <cell r="C2786" t="str">
            <v>M2</v>
          </cell>
          <cell r="D2786">
            <v>15.12</v>
          </cell>
        </row>
        <row r="2787">
          <cell r="A2787" t="str">
            <v>73926/002</v>
          </cell>
          <cell r="B2787" t="str">
            <v>BARRA LISA COM ARGAMASSA TRACO 1:3 (CIMENTO E AREIA), ESPESSURA 1,5CM,PREPARO MANUAL</v>
          </cell>
          <cell r="C2787" t="str">
            <v>M2</v>
          </cell>
          <cell r="D2787">
            <v>19.64</v>
          </cell>
        </row>
        <row r="2788">
          <cell r="A2788" t="str">
            <v>73926/003</v>
          </cell>
          <cell r="B2788" t="str">
            <v>BARRA LISA COM ARGAMASSA TRACO 1:3 (CIMENTO E AREIA), ESPESSURA 1,0CM,PREPARO MANUAL</v>
          </cell>
          <cell r="C2788" t="str">
            <v>M2</v>
          </cell>
          <cell r="D2788">
            <v>18</v>
          </cell>
        </row>
        <row r="2789">
          <cell r="A2789" t="str">
            <v>73926/004</v>
          </cell>
          <cell r="B2789" t="str">
            <v>BARRA LISA COM ARGAMASSA TRACO 1:4 (CIMENTO E AREIA), ESPESSURA 2,0CM,PREPARO MANUAL</v>
          </cell>
          <cell r="C2789" t="str">
            <v>M2</v>
          </cell>
          <cell r="D2789">
            <v>21.96</v>
          </cell>
        </row>
        <row r="2790">
          <cell r="A2790" t="str">
            <v>73926/005</v>
          </cell>
          <cell r="B2790" t="str">
            <v>BARRA LISA COM ARGAMASSA TRACO 1:5 (CIMENTO E AREIA), ESPESSURA 1,5CM,PREPARO MANUAL</v>
          </cell>
          <cell r="C2790" t="str">
            <v>M2</v>
          </cell>
          <cell r="D2790">
            <v>18.48</v>
          </cell>
        </row>
        <row r="2791">
          <cell r="A2791" t="str">
            <v>73926/006</v>
          </cell>
          <cell r="B2791" t="str">
            <v>BARRA LISA COM ARGAMASSA TRACO 1:5 (CIMENTO E AREIA), ESPESSURA 1,0CM,PREPARO MANUAL</v>
          </cell>
          <cell r="C2791" t="str">
            <v>M2</v>
          </cell>
          <cell r="D2791">
            <v>17.22</v>
          </cell>
        </row>
        <row r="2792">
          <cell r="A2792" t="str">
            <v>73926/007</v>
          </cell>
          <cell r="B2792" t="str">
            <v>BARRA LISA COM ARGAMASSA TRACO 1:3 (CIMENTO E AREIA), ESPESSURA 0,5CM,PREPARO MANUAL</v>
          </cell>
          <cell r="C2792" t="str">
            <v>M2</v>
          </cell>
          <cell r="D2792">
            <v>14.77</v>
          </cell>
        </row>
        <row r="2793">
          <cell r="A2793" t="str">
            <v>73926/008</v>
          </cell>
          <cell r="B2793" t="str">
            <v>BARRA LISA COM ARGAMASSA TRACO 1:4 (CIMENTO E AREIA), COM CORANTE AMARELO, ESPESSURA 2,0CM, PREPARO MANUAL</v>
          </cell>
          <cell r="C2793" t="str">
            <v>M2</v>
          </cell>
          <cell r="D2793">
            <v>27.38</v>
          </cell>
        </row>
        <row r="2794">
          <cell r="A2794">
            <v>74001</v>
          </cell>
          <cell r="B2794" t="str">
            <v>REVESTIMENTO DE PAREDES</v>
          </cell>
          <cell r="C2794">
            <v>0</v>
          </cell>
          <cell r="D2794">
            <v>0</v>
          </cell>
        </row>
        <row r="2795">
          <cell r="A2795" t="str">
            <v>74001/001</v>
          </cell>
          <cell r="B2795" t="str">
            <v>REBOCO COM ARGAMASSA PRE-FABRICADA, ESPESSURA 0,5CM, PREPARO MECANICO</v>
          </cell>
          <cell r="C2795" t="str">
            <v>M2</v>
          </cell>
          <cell r="D2795">
            <v>10.41</v>
          </cell>
        </row>
        <row r="2796">
          <cell r="A2796" t="str">
            <v>74001/002</v>
          </cell>
          <cell r="B2796" t="str">
            <v>REVESTIMENTO DE GESSO EM PAREDES INTERNAS EM BLOCOS DE CONCRETO, ESPESSURA 0,7CM</v>
          </cell>
          <cell r="C2796" t="str">
            <v>M2</v>
          </cell>
          <cell r="D2796">
            <v>8.4600000000000009</v>
          </cell>
        </row>
        <row r="2797">
          <cell r="A2797">
            <v>74105</v>
          </cell>
          <cell r="B2797" t="str">
            <v>REVESTIMENTO DE TETOS C/GESSO CORRIDO</v>
          </cell>
          <cell r="C2797">
            <v>0</v>
          </cell>
          <cell r="D2797">
            <v>0</v>
          </cell>
        </row>
        <row r="2798">
          <cell r="A2798" t="str">
            <v>74105/001</v>
          </cell>
          <cell r="B2798" t="str">
            <v>REVESTIMENTO DE TETOS COM GESSO CORRIDO DISTORCIDO</v>
          </cell>
          <cell r="C2798" t="str">
            <v>M2</v>
          </cell>
          <cell r="D2798">
            <v>7.79</v>
          </cell>
        </row>
        <row r="2799">
          <cell r="A2799">
            <v>74201</v>
          </cell>
          <cell r="B2799" t="str">
            <v>REBOCO EXTERNO</v>
          </cell>
          <cell r="C2799">
            <v>0</v>
          </cell>
          <cell r="D2799">
            <v>0</v>
          </cell>
        </row>
        <row r="2800">
          <cell r="A2800" t="str">
            <v>74201/001</v>
          </cell>
          <cell r="B2800" t="str">
            <v>EMBOCO PAULISTA (MASSA UNICA) TRACO 1:2:8 (CIMENTO, CAL E AREIA), ESPESSURA 2,0CM, PREPARO MECANICO</v>
          </cell>
          <cell r="C2800" t="str">
            <v>M2</v>
          </cell>
          <cell r="D2800">
            <v>14.38</v>
          </cell>
        </row>
        <row r="2801">
          <cell r="A2801">
            <v>75481</v>
          </cell>
          <cell r="B2801" t="str">
            <v>REBOCO PARA PAREDES INTERNAS, ARGAMASSA TRACO 1:2 (CAL E AREIA FINA PENEIRADA), PREPARO MANUAL</v>
          </cell>
          <cell r="C2801" t="str">
            <v>M2</v>
          </cell>
          <cell r="D2801">
            <v>8.3800000000000008</v>
          </cell>
        </row>
        <row r="2802">
          <cell r="A2802">
            <v>109</v>
          </cell>
          <cell r="B2802" t="str">
            <v>AZULEJO</v>
          </cell>
          <cell r="C2802">
            <v>0</v>
          </cell>
          <cell r="D2802">
            <v>0</v>
          </cell>
        </row>
        <row r="2803">
          <cell r="A2803">
            <v>5999</v>
          </cell>
          <cell r="B2803" t="str">
            <v>AZULEJO 2A 15X15CM FIXADO COM ARGAMASSA COLANTE, JUNTAS A PRUMO, REJUNTAMENTO COM CIMENTO BRANCO</v>
          </cell>
          <cell r="C2803" t="str">
            <v>M2</v>
          </cell>
          <cell r="D2803">
            <v>26.63</v>
          </cell>
        </row>
        <row r="2804">
          <cell r="A2804">
            <v>6000</v>
          </cell>
          <cell r="B2804" t="str">
            <v>AZULEJO 2A 15X15CM FIXADO COM ARGAMASSA COLANTE, JUNTAS EM AMARRACAO,REJUNTAMENTO COM CIMENTO BRANCO</v>
          </cell>
          <cell r="C2804" t="str">
            <v>M2</v>
          </cell>
          <cell r="D2804">
            <v>25.82</v>
          </cell>
        </row>
        <row r="2805">
          <cell r="A2805">
            <v>73925</v>
          </cell>
          <cell r="B2805" t="str">
            <v>AZULEJO BRANCO</v>
          </cell>
          <cell r="C2805">
            <v>0</v>
          </cell>
          <cell r="D2805">
            <v>0</v>
          </cell>
        </row>
        <row r="2806">
          <cell r="A2806" t="str">
            <v>73925/001</v>
          </cell>
          <cell r="B2806" t="str">
            <v>AZULEJO 1A 15X15CM FIXADO COM NATA DE CIMENTO, REJUNTAMENTO COM CIMENTO BRANCO</v>
          </cell>
          <cell r="C2806" t="str">
            <v>M2</v>
          </cell>
          <cell r="D2806">
            <v>27.1</v>
          </cell>
        </row>
        <row r="2807">
          <cell r="A2807" t="str">
            <v>73925/002</v>
          </cell>
          <cell r="B2807" t="str">
            <v>AZULEJO 1A 15X15CM FIXADO ARGAMASSA COLANTE, REJUNTAMENTO COM CIMENTOBRANCO</v>
          </cell>
          <cell r="C2807" t="str">
            <v>M2</v>
          </cell>
          <cell r="D2807">
            <v>27.35</v>
          </cell>
        </row>
        <row r="2808">
          <cell r="A2808">
            <v>110</v>
          </cell>
          <cell r="B2808" t="str">
            <v>PASTILHAS,CERAMICAS, PLACAS PRE-MOLDADAS E OUTROS</v>
          </cell>
          <cell r="C2808">
            <v>0</v>
          </cell>
          <cell r="D2808">
            <v>0</v>
          </cell>
        </row>
        <row r="2809">
          <cell r="A2809">
            <v>73609</v>
          </cell>
          <cell r="B2809" t="str">
            <v>TIJOLETES DE LITOCERAMICA, FIXADO COM NATA DE CIMENTO, REJUNTAMENTO COM CIMENTO BRANCO, INCLUSO LIMPEZA</v>
          </cell>
          <cell r="C2809" t="str">
            <v>M2</v>
          </cell>
          <cell r="D2809">
            <v>64.569999999999993</v>
          </cell>
        </row>
        <row r="2810">
          <cell r="A2810">
            <v>73667</v>
          </cell>
          <cell r="B2810" t="str">
            <v>PASTILHA CERAMICA ESMALTADA QUADRADA 1", FIXADA COM NATA DE CIMENTO, REJUNTAMENTO COM CIMENTO BRANCO, INCLUSO LIMPEZA</v>
          </cell>
          <cell r="C2810" t="str">
            <v>M2</v>
          </cell>
          <cell r="D2810">
            <v>121.99</v>
          </cell>
        </row>
        <row r="2811">
          <cell r="A2811">
            <v>73912</v>
          </cell>
          <cell r="B2811" t="str">
            <v>CERAMICA ESMALTADA P/PAREDE</v>
          </cell>
          <cell r="C2811">
            <v>0</v>
          </cell>
          <cell r="D2811">
            <v>0</v>
          </cell>
        </row>
        <row r="2812">
          <cell r="A2812" t="str">
            <v>73912/001</v>
          </cell>
          <cell r="B2812" t="str">
            <v>CERAMICA ESMALTADA EM PAREDES 1A, PEI-4, 20X20CM, PADRAO MEDIO, FIXADACOM ARGAMASSA COLANTE E REJUNTAMENTO COM CIMENTO BRANCO</v>
          </cell>
          <cell r="C2812" t="str">
            <v>M2</v>
          </cell>
          <cell r="D2812">
            <v>20.48</v>
          </cell>
        </row>
        <row r="2813">
          <cell r="A2813" t="str">
            <v>73912/002</v>
          </cell>
          <cell r="B2813" t="str">
            <v>CERAMICA ESMALTADA EM PAREDES 1A, PEI-4, 20X20CM, PADRAO ALTO, FIXADACOM ARGAMASSA COLANTE E REJUNTAMENTO COM CIMENTO BRANCO</v>
          </cell>
          <cell r="C2813" t="str">
            <v>M2</v>
          </cell>
          <cell r="D2813">
            <v>20.84</v>
          </cell>
        </row>
        <row r="2814">
          <cell r="A2814">
            <v>123</v>
          </cell>
          <cell r="B2814" t="str">
            <v>PEITORIL CERAMICO</v>
          </cell>
          <cell r="C2814">
            <v>0</v>
          </cell>
          <cell r="D2814">
            <v>0</v>
          </cell>
        </row>
        <row r="2815">
          <cell r="A2815">
            <v>74087</v>
          </cell>
          <cell r="B2815" t="str">
            <v>PEITORIL EM ARDOSIA</v>
          </cell>
          <cell r="C2815">
            <v>0</v>
          </cell>
          <cell r="D2815">
            <v>0</v>
          </cell>
        </row>
        <row r="2816">
          <cell r="A2816" t="str">
            <v>74087/001</v>
          </cell>
          <cell r="B2816" t="str">
            <v>PEITORIL EM ARDOSIA, LARGURA 15CM</v>
          </cell>
          <cell r="C2816" t="str">
            <v>M</v>
          </cell>
          <cell r="D2816">
            <v>8.42</v>
          </cell>
        </row>
        <row r="2817">
          <cell r="A2817">
            <v>129</v>
          </cell>
          <cell r="B2817" t="str">
            <v>PEITORIL DE CONCRETO</v>
          </cell>
          <cell r="C2817">
            <v>0</v>
          </cell>
          <cell r="D2817">
            <v>0</v>
          </cell>
        </row>
        <row r="2818">
          <cell r="A2818">
            <v>40675</v>
          </cell>
          <cell r="B2818" t="str">
            <v>ASSENTAMENTO DE PEITORIL DE CIMENTO, INCLUSO ADITIVO IMPERMEABILIZANTE</v>
          </cell>
          <cell r="C2818" t="str">
            <v>M</v>
          </cell>
          <cell r="D2818">
            <v>2.4</v>
          </cell>
        </row>
        <row r="2819">
          <cell r="A2819">
            <v>133</v>
          </cell>
          <cell r="B2819" t="str">
            <v>FORRO DE MADEIRA</v>
          </cell>
          <cell r="C2819">
            <v>0</v>
          </cell>
          <cell r="D2819">
            <v>0</v>
          </cell>
        </row>
        <row r="2820">
          <cell r="A2820">
            <v>9536</v>
          </cell>
          <cell r="B2820" t="str">
            <v>FORRO DE BEIRAL EM MADEIRA TIPO CEDRINHO, INCLUSO TESTEIRA ALTURA15CME MEIA-CANA</v>
          </cell>
          <cell r="C2820" t="str">
            <v>M2</v>
          </cell>
          <cell r="D2820">
            <v>58.04</v>
          </cell>
        </row>
        <row r="2821">
          <cell r="A2821">
            <v>74250</v>
          </cell>
          <cell r="B2821" t="str">
            <v>FORRO DE TABUA DE PINHO</v>
          </cell>
          <cell r="C2821">
            <v>0</v>
          </cell>
          <cell r="D2821">
            <v>0</v>
          </cell>
        </row>
        <row r="2822">
          <cell r="A2822" t="str">
            <v>74250/001</v>
          </cell>
          <cell r="B2822" t="str">
            <v>FORRO DE MADEIRA TIPO CEDRINHO, LARGURA DAS TABUAS 10CM, ESPESSURA 1CM, EXCLUSIVE ENTARUGAMENTO</v>
          </cell>
          <cell r="C2822" t="str">
            <v>M2</v>
          </cell>
          <cell r="D2822">
            <v>31.41</v>
          </cell>
        </row>
        <row r="2823">
          <cell r="A2823" t="str">
            <v>74250/002</v>
          </cell>
          <cell r="B2823" t="str">
            <v>FORRO DE MADEIRA TIPO PINUS, LARGURA DAS TABUAS 10 CM, ESPESSURA 1CM,INCLUSIVE ENTARUGAMENTO E MEIA-CANA</v>
          </cell>
          <cell r="C2823" t="str">
            <v>M2</v>
          </cell>
          <cell r="D2823">
            <v>27.79</v>
          </cell>
        </row>
        <row r="2824">
          <cell r="A2824">
            <v>134</v>
          </cell>
          <cell r="B2824" t="str">
            <v>FORRO DE GESSO</v>
          </cell>
          <cell r="C2824">
            <v>0</v>
          </cell>
          <cell r="D2824">
            <v>0</v>
          </cell>
        </row>
        <row r="2825">
          <cell r="A2825">
            <v>72197</v>
          </cell>
          <cell r="B2825" t="str">
            <v>SANCA DE GESSO, ALTURA 15CM, MOLDADA NA OBRA</v>
          </cell>
          <cell r="C2825" t="str">
            <v>M</v>
          </cell>
          <cell r="D2825">
            <v>13.66</v>
          </cell>
        </row>
        <row r="2826">
          <cell r="A2826">
            <v>73792</v>
          </cell>
          <cell r="B2826" t="str">
            <v>FORRO DE GESSO</v>
          </cell>
          <cell r="C2826">
            <v>0</v>
          </cell>
          <cell r="D2826">
            <v>0</v>
          </cell>
        </row>
        <row r="2827">
          <cell r="A2827" t="str">
            <v>73792/001</v>
          </cell>
          <cell r="B2827" t="str">
            <v>FORRO EM PLACA DE GESSO PRE-MOLDADA LISO, ESPESSURA CENTRAL 12MM E NASBORDAS 30MM, PLACAS 60X60CM, BISOTADO, INCLUSO ESTRUTURA DE MADEIRA</v>
          </cell>
          <cell r="C2827" t="str">
            <v>M2</v>
          </cell>
          <cell r="D2827">
            <v>39.97</v>
          </cell>
        </row>
        <row r="2828">
          <cell r="A2828">
            <v>73986</v>
          </cell>
          <cell r="B2828" t="str">
            <v>FORRO DE GESSO</v>
          </cell>
          <cell r="C2828">
            <v>0</v>
          </cell>
          <cell r="D2828">
            <v>0</v>
          </cell>
        </row>
        <row r="2829">
          <cell r="A2829" t="str">
            <v>73986/001</v>
          </cell>
          <cell r="B2829" t="str">
            <v>FORRO DE GESSO EM PLACAS 60X60CM, ESPESSURA 1,2CM, INCLUSIVE FIXACAO COM ARAME</v>
          </cell>
          <cell r="C2829" t="str">
            <v>M2</v>
          </cell>
          <cell r="D2829">
            <v>15.85</v>
          </cell>
        </row>
        <row r="2830">
          <cell r="A2830">
            <v>135</v>
          </cell>
          <cell r="B2830" t="str">
            <v>FORRO PACOTE</v>
          </cell>
          <cell r="C2830">
            <v>0</v>
          </cell>
          <cell r="D2830">
            <v>0</v>
          </cell>
        </row>
        <row r="2831">
          <cell r="A2831">
            <v>73778</v>
          </cell>
          <cell r="B2831" t="str">
            <v>FORROS TIPO PACOTE</v>
          </cell>
          <cell r="C2831">
            <v>0</v>
          </cell>
          <cell r="D2831">
            <v>0</v>
          </cell>
        </row>
        <row r="2832">
          <cell r="A2832" t="str">
            <v>73778/001</v>
          </cell>
          <cell r="B2832" t="str">
            <v>FORRO EM CHAPAS DE FIBRA DE MADEIRA TIPO PACOTE, ACABAMENTO EM PINTURATEXTURIZADA BRANCA, INCLUSO ESTRUTURA EM PERFIS T DE ALUMINIO</v>
          </cell>
          <cell r="C2832" t="str">
            <v>M2</v>
          </cell>
          <cell r="D2832">
            <v>79.63</v>
          </cell>
        </row>
        <row r="2833">
          <cell r="A2833" t="str">
            <v>73778/002</v>
          </cell>
          <cell r="B2833" t="str">
            <v>FORRO TIPO PARALINE COM REGUAS ABERTAS LISAS PERFURADAS EM ACO GALVANIZADO</v>
          </cell>
          <cell r="C2833" t="str">
            <v>M2</v>
          </cell>
          <cell r="D2833">
            <v>98</v>
          </cell>
        </row>
        <row r="2834">
          <cell r="A2834" t="str">
            <v>73778/003</v>
          </cell>
          <cell r="B2834" t="str">
            <v>FORRO TIPO FIBRAROC ESPESSURA 15MM, PERFIL CARTOLA</v>
          </cell>
          <cell r="C2834" t="str">
            <v>M2</v>
          </cell>
          <cell r="D2834">
            <v>68.27</v>
          </cell>
        </row>
        <row r="2835">
          <cell r="A2835" t="str">
            <v>73778/004</v>
          </cell>
          <cell r="B2835" t="str">
            <v>FORRO EM PLACAS DE LA DE VIDRO, REVESTIDO COM FILME PLASTICO, ESPESSURA 15MM</v>
          </cell>
          <cell r="C2835" t="str">
            <v>M2</v>
          </cell>
          <cell r="D2835">
            <v>51.78</v>
          </cell>
        </row>
        <row r="2836">
          <cell r="A2836">
            <v>257</v>
          </cell>
          <cell r="B2836" t="str">
            <v>LAMINADO PARA PAREDE</v>
          </cell>
          <cell r="C2836">
            <v>0</v>
          </cell>
          <cell r="D2836">
            <v>0</v>
          </cell>
        </row>
        <row r="2837">
          <cell r="A2837">
            <v>72200</v>
          </cell>
          <cell r="B2837" t="str">
            <v>REVESTIMENTO EM LAMINADO MELAMINICO TEXTURIZADO, ESPESSURA 1,3MM, FIXADO COM COLA</v>
          </cell>
          <cell r="C2837" t="str">
            <v>M2</v>
          </cell>
          <cell r="D2837">
            <v>46.26</v>
          </cell>
        </row>
        <row r="2838">
          <cell r="A2838">
            <v>290</v>
          </cell>
          <cell r="B2838" t="str">
            <v>REVESTIMENTO DE CORRIMAO</v>
          </cell>
          <cell r="C2838">
            <v>0</v>
          </cell>
          <cell r="D2838">
            <v>0</v>
          </cell>
        </row>
        <row r="2839">
          <cell r="A2839">
            <v>73807</v>
          </cell>
          <cell r="B2839" t="str">
            <v>CORRIMAO DE GRANITO ARTIFICIAL (MARMORITE) COM 15 CM DE LARGURA</v>
          </cell>
          <cell r="C2839">
            <v>0</v>
          </cell>
          <cell r="D2839">
            <v>0</v>
          </cell>
        </row>
        <row r="2840">
          <cell r="A2840" t="str">
            <v>73807/001</v>
          </cell>
          <cell r="B2840" t="str">
            <v>CORRIMAO EM MARMORITE, LARGURA 15CM</v>
          </cell>
          <cell r="C2840" t="str">
            <v>M</v>
          </cell>
          <cell r="D2840">
            <v>44.19</v>
          </cell>
        </row>
        <row r="2841">
          <cell r="A2841">
            <v>311</v>
          </cell>
          <cell r="B2841" t="str">
            <v>FORRO METALICO/PVC</v>
          </cell>
          <cell r="C2841">
            <v>0</v>
          </cell>
          <cell r="D2841">
            <v>0</v>
          </cell>
        </row>
        <row r="2842">
          <cell r="A2842">
            <v>41602</v>
          </cell>
          <cell r="B2842" t="str">
            <v>FORRO PVC EM PLACAS COM LARGURA DE 10CM, ESPESSURA 8MM, COMP DE 6,0M,LISO, (INCLUSIVE COLOCACAO, EXCLUSIVE ESTRUTURA DE SUPORTE)</v>
          </cell>
          <cell r="C2842" t="str">
            <v>M2</v>
          </cell>
          <cell r="D2842">
            <v>20</v>
          </cell>
        </row>
        <row r="2843">
          <cell r="A2843">
            <v>72201</v>
          </cell>
          <cell r="B2843" t="str">
            <v>RECOLOCACO DE FORROS EM REGUA DE PVC E PERFIS, CONSIDERANDO REAPROVEITAMENTO DO MATERIAL</v>
          </cell>
          <cell r="C2843" t="str">
            <v>M2</v>
          </cell>
          <cell r="D2843">
            <v>4.76</v>
          </cell>
        </row>
        <row r="2844">
          <cell r="A2844">
            <v>315</v>
          </cell>
          <cell r="B2844" t="str">
            <v>REVESTIMENTO TERMICO E/OU ACUSTICO</v>
          </cell>
          <cell r="C2844">
            <v>0</v>
          </cell>
          <cell r="D2844">
            <v>0</v>
          </cell>
        </row>
        <row r="2845">
          <cell r="A2845">
            <v>72198</v>
          </cell>
          <cell r="B2845" t="str">
            <v>ISOLAMENTO TERMICO COM ARGAMASSA TRACO 1:3 (CIMENTO E AREIA), COM ADICAO DE PEROLAS DE ISOPOR, ESPESSURA 6CM</v>
          </cell>
          <cell r="C2845" t="str">
            <v>M2</v>
          </cell>
          <cell r="D2845">
            <v>59.44</v>
          </cell>
        </row>
        <row r="2846">
          <cell r="A2846">
            <v>73833</v>
          </cell>
          <cell r="B2846" t="str">
            <v>ISOLAMENTO TERMICO C/LA DE VIDRO</v>
          </cell>
          <cell r="C2846">
            <v>0</v>
          </cell>
          <cell r="D2846">
            <v>0</v>
          </cell>
        </row>
        <row r="2847">
          <cell r="A2847" t="str">
            <v>73833/001</v>
          </cell>
          <cell r="B2847" t="str">
            <v>ISOLAMENTO TERMICO COM MANTA DE LA DE VIDRO, ESPESSURA 2,5CM</v>
          </cell>
          <cell r="C2847" t="str">
            <v>M2</v>
          </cell>
          <cell r="D2847">
            <v>49.14</v>
          </cell>
        </row>
        <row r="2848">
          <cell r="A2848" t="str">
            <v>SEDI</v>
          </cell>
          <cell r="B2848" t="str">
            <v>SERVICOS DIVERSOS</v>
          </cell>
          <cell r="C2848">
            <v>0</v>
          </cell>
          <cell r="D2848">
            <v>0</v>
          </cell>
        </row>
        <row r="2849">
          <cell r="A2849">
            <v>148</v>
          </cell>
          <cell r="B2849" t="str">
            <v>JUNTA ELASTICA</v>
          </cell>
          <cell r="C2849">
            <v>0</v>
          </cell>
          <cell r="D2849">
            <v>0</v>
          </cell>
        </row>
        <row r="2850">
          <cell r="A2850">
            <v>73754</v>
          </cell>
          <cell r="B2850" t="str">
            <v>JUNTA DE DILATACAO E VEDACAO</v>
          </cell>
          <cell r="C2850">
            <v>0</v>
          </cell>
          <cell r="D2850">
            <v>0</v>
          </cell>
        </row>
        <row r="2851">
          <cell r="A2851" t="str">
            <v>73754/001</v>
          </cell>
          <cell r="B2851" t="str">
            <v>JUNTA DE DILATACAO E VEDACAO TIPO JEENE, INCLUSO CORTE E REMOCAO DO PAVIMENTO</v>
          </cell>
          <cell r="C2851" t="str">
            <v>M</v>
          </cell>
          <cell r="D2851">
            <v>310.08999999999997</v>
          </cell>
        </row>
        <row r="2852">
          <cell r="A2852">
            <v>73898</v>
          </cell>
          <cell r="B2852" t="str">
            <v>JUNTA ELASTICA</v>
          </cell>
          <cell r="C2852">
            <v>0</v>
          </cell>
          <cell r="D2852">
            <v>0</v>
          </cell>
        </row>
        <row r="2853">
          <cell r="A2853" t="str">
            <v>73898/001</v>
          </cell>
          <cell r="B2853" t="str">
            <v>JUNTA DE DILATACAO ELASTICA (PVC) O-220/6 PRESSAO ATE 30 MCA</v>
          </cell>
          <cell r="C2853" t="str">
            <v>M</v>
          </cell>
          <cell r="D2853">
            <v>73.180000000000007</v>
          </cell>
        </row>
        <row r="2854">
          <cell r="A2854">
            <v>209</v>
          </cell>
          <cell r="B2854" t="str">
            <v>ANDAIMES</v>
          </cell>
          <cell r="C2854">
            <v>0</v>
          </cell>
          <cell r="D2854">
            <v>0</v>
          </cell>
        </row>
        <row r="2855">
          <cell r="A2855">
            <v>72817</v>
          </cell>
          <cell r="B2855" t="str">
            <v>BANDEJA SALVA-VIDAS/COLETA DE ENTULHOS, COM TABUA</v>
          </cell>
          <cell r="C2855" t="str">
            <v>M</v>
          </cell>
          <cell r="D2855">
            <v>121.07</v>
          </cell>
        </row>
        <row r="2856">
          <cell r="A2856">
            <v>73618</v>
          </cell>
          <cell r="B2856" t="str">
            <v>LOCACAO DE ANDAIME METALICO TIPO FACHADEIRO</v>
          </cell>
          <cell r="C2856" t="str">
            <v>M2</v>
          </cell>
          <cell r="D2856">
            <v>5.29</v>
          </cell>
        </row>
        <row r="2857">
          <cell r="A2857">
            <v>73673</v>
          </cell>
          <cell r="B2857" t="str">
            <v>ANDAIME PARA REVESTIMENTO DE FORROS EM MADEIRA DE 3A</v>
          </cell>
          <cell r="C2857" t="str">
            <v>M2</v>
          </cell>
          <cell r="D2857">
            <v>10.34</v>
          </cell>
        </row>
        <row r="2858">
          <cell r="A2858">
            <v>73674</v>
          </cell>
          <cell r="B2858" t="str">
            <v>ANDAIME PARA ALVENARIA EM MADEIRA DE 2A</v>
          </cell>
          <cell r="C2858" t="str">
            <v>M2</v>
          </cell>
          <cell r="D2858">
            <v>12.49</v>
          </cell>
        </row>
        <row r="2859">
          <cell r="A2859">
            <v>73804</v>
          </cell>
          <cell r="B2859" t="str">
            <v>PROTECAO PARA FACHADAS</v>
          </cell>
          <cell r="C2859">
            <v>0</v>
          </cell>
          <cell r="D2859">
            <v>0</v>
          </cell>
        </row>
        <row r="2860">
          <cell r="A2860" t="str">
            <v>73804/001</v>
          </cell>
          <cell r="B2860" t="str">
            <v>PROTECAO DE FACHADA COM TELA DE POLIPROPILENO FIXADA EM ESTRUTURA DE MADEIRA COM ARAME GALVANIZADO</v>
          </cell>
          <cell r="C2860" t="str">
            <v>M2</v>
          </cell>
          <cell r="D2860">
            <v>14.92</v>
          </cell>
        </row>
        <row r="2861">
          <cell r="A2861">
            <v>210</v>
          </cell>
          <cell r="B2861" t="str">
            <v>ARGAMASSAS</v>
          </cell>
          <cell r="C2861">
            <v>0</v>
          </cell>
          <cell r="D2861">
            <v>0</v>
          </cell>
        </row>
        <row r="2862">
          <cell r="A2862">
            <v>6011</v>
          </cell>
          <cell r="B2862" t="str">
            <v>ARGAMASSA TRACO 1:3 (CIMENTO E AREIA MEDIA PENEIRADA), PREPARO MECANICO</v>
          </cell>
          <cell r="C2862" t="str">
            <v>M3</v>
          </cell>
          <cell r="D2862">
            <v>389.26</v>
          </cell>
        </row>
        <row r="2863">
          <cell r="A2863">
            <v>6013</v>
          </cell>
          <cell r="B2863" t="str">
            <v>ARGAMASSA TRACO 1:3 (CIMENTO E AREIA GROSSA NAO PENEIRADA), PREPARO MECANICO</v>
          </cell>
          <cell r="C2863" t="str">
            <v>M3</v>
          </cell>
          <cell r="D2863">
            <v>311.93</v>
          </cell>
        </row>
        <row r="2864">
          <cell r="A2864">
            <v>6014</v>
          </cell>
          <cell r="B2864" t="str">
            <v>ARGAMASSA TRACO 1:4 (CIMENTO E AREIA MEDIA PENEIRADA), PREPARO MECANICO</v>
          </cell>
          <cell r="C2864" t="str">
            <v>M3</v>
          </cell>
          <cell r="D2864">
            <v>339.25</v>
          </cell>
        </row>
        <row r="2865">
          <cell r="A2865">
            <v>6016</v>
          </cell>
          <cell r="B2865" t="str">
            <v>ARGAMASSA TRACO 1:5 (CIMENTO E AREIA MEDIA NAO PENEIRADA), PREPARO MECANICO</v>
          </cell>
          <cell r="C2865" t="str">
            <v>M3</v>
          </cell>
          <cell r="D2865">
            <v>227.78</v>
          </cell>
        </row>
        <row r="2866">
          <cell r="A2866">
            <v>6019</v>
          </cell>
          <cell r="B2866" t="str">
            <v>ARGAMASSA TRACO 1:6 (CIMENTO E AREIA MEDIA NAO PENEIRADA), PREPARO MECANICO</v>
          </cell>
          <cell r="C2866" t="str">
            <v>M3</v>
          </cell>
          <cell r="D2866">
            <v>204.28</v>
          </cell>
        </row>
        <row r="2867">
          <cell r="A2867">
            <v>6020</v>
          </cell>
          <cell r="B2867" t="str">
            <v>ARGAMASSA CIMENTO/AREIA GROSSA SEM PENEIRAR 1:8 PREPARO MANUAL</v>
          </cell>
          <cell r="C2867" t="str">
            <v>M3</v>
          </cell>
          <cell r="D2867">
            <v>209.65</v>
          </cell>
        </row>
        <row r="2868">
          <cell r="A2868">
            <v>6022</v>
          </cell>
          <cell r="B2868" t="str">
            <v>ARGAMASSA TRACO 1:2 (CAL E AREIA FINA PENEIRADA), PREPARO MANUAL</v>
          </cell>
          <cell r="C2868" t="str">
            <v>M3</v>
          </cell>
          <cell r="D2868">
            <v>286.08</v>
          </cell>
        </row>
        <row r="2869">
          <cell r="A2869">
            <v>6023</v>
          </cell>
          <cell r="B2869" t="str">
            <v>ARGAMASSA TRACO 1:4,5 (CAL E AREIA MEDIA NAO PENEIRADA), PREPARO MECANICO</v>
          </cell>
          <cell r="C2869" t="str">
            <v>M3</v>
          </cell>
          <cell r="D2869">
            <v>148.02000000000001</v>
          </cell>
        </row>
        <row r="2870">
          <cell r="A2870">
            <v>6025</v>
          </cell>
          <cell r="B2870" t="str">
            <v>ARGAMASSA TRACO 1:4,5 (CAL E AREIA MEDIA NAO PENEIRADA), PREPARO MANUAL</v>
          </cell>
          <cell r="C2870" t="str">
            <v>M3</v>
          </cell>
          <cell r="D2870">
            <v>169.47</v>
          </cell>
        </row>
        <row r="2871">
          <cell r="A2871">
            <v>6026</v>
          </cell>
          <cell r="B2871" t="str">
            <v>ARGAMASSA TRACO 1:5 (CAL E AREIA MEDIA NAO PENEIRADA), PREPARO MANUAL</v>
          </cell>
          <cell r="C2871" t="str">
            <v>M3</v>
          </cell>
          <cell r="D2871">
            <v>160.38</v>
          </cell>
        </row>
        <row r="2872">
          <cell r="A2872">
            <v>6028</v>
          </cell>
          <cell r="B2872" t="str">
            <v>ARGAMASSA TRACO 1:2:8 (CIMENTO, CAL E AREIA MEDIA NAO PENEIRADA), PREPARO MECANICO</v>
          </cell>
          <cell r="C2872" t="str">
            <v>M3</v>
          </cell>
          <cell r="D2872">
            <v>243.01</v>
          </cell>
        </row>
        <row r="2873">
          <cell r="A2873">
            <v>6030</v>
          </cell>
          <cell r="B2873" t="str">
            <v>ARGAMASSA TRACO 1:2:9 (CIMENTO, CAL E AREIA MEDIA NAO PENEIRADA), PREPARO MECANICO</v>
          </cell>
          <cell r="C2873" t="str">
            <v>M3</v>
          </cell>
          <cell r="D2873">
            <v>226.82</v>
          </cell>
        </row>
        <row r="2874">
          <cell r="A2874">
            <v>6032</v>
          </cell>
          <cell r="B2874" t="str">
            <v>ARGAMASSA TRACO 1:0,5:8 (CIMENTO, CAL E AREIA MEDIA NAO PENEIRADA),PREPARO MECANICO</v>
          </cell>
          <cell r="C2874" t="str">
            <v>M3</v>
          </cell>
          <cell r="D2874">
            <v>192.69</v>
          </cell>
        </row>
        <row r="2875">
          <cell r="A2875">
            <v>6033</v>
          </cell>
          <cell r="B2875" t="str">
            <v>ARGAMASSA TRACO 1:2:11 (CIMENTO, CAL E AREIA MEDIA NAO PENEIRADA), PREPARO MECANICO</v>
          </cell>
          <cell r="C2875" t="str">
            <v>M3</v>
          </cell>
          <cell r="D2875">
            <v>203.34</v>
          </cell>
        </row>
        <row r="2876">
          <cell r="A2876">
            <v>6034</v>
          </cell>
          <cell r="B2876" t="str">
            <v>ARGAMASSA TRACO 1:2:11 (CIMENTO, CAL E AREIA MEDIA PENEIRADA), PREPARO MECANICO</v>
          </cell>
          <cell r="C2876" t="str">
            <v>M3</v>
          </cell>
          <cell r="D2876">
            <v>280.31</v>
          </cell>
        </row>
        <row r="2877">
          <cell r="A2877">
            <v>6035</v>
          </cell>
          <cell r="B2877" t="str">
            <v>ARGAMASSA TRACO 1:3:9 (CIMENTO, CAL E AREIA FINA PENEIRADA), PREPAROMECANICO</v>
          </cell>
          <cell r="C2877" t="str">
            <v>M3</v>
          </cell>
          <cell r="D2877">
            <v>323.61</v>
          </cell>
        </row>
        <row r="2878">
          <cell r="A2878">
            <v>6036</v>
          </cell>
          <cell r="B2878" t="str">
            <v>ARGAMASSA TRACO 1:4,5 (CAL E AREIA FINA PENEIRADA), PREPARO MECANICO</v>
          </cell>
          <cell r="C2878" t="str">
            <v>M3</v>
          </cell>
          <cell r="D2878">
            <v>222.44</v>
          </cell>
        </row>
        <row r="2879">
          <cell r="A2879">
            <v>6037</v>
          </cell>
          <cell r="B2879" t="str">
            <v>ARGAMASSA TRACO 1:4 (CAL E AREIA MEDIA NÃO PENEIRADA) + 130KG CIMENTO, PREPARO MECANICO</v>
          </cell>
          <cell r="C2879" t="str">
            <v>M3</v>
          </cell>
          <cell r="D2879">
            <v>220.16</v>
          </cell>
        </row>
        <row r="2880">
          <cell r="A2880">
            <v>6038</v>
          </cell>
          <cell r="B2880" t="str">
            <v>ARGAMASSA TRACO 1:4 (CAL E AREIA MEDIA PENEIRADA), + 130KG DE CIMENTO- PREPARO MECANICO</v>
          </cell>
          <cell r="C2880" t="str">
            <v>M3</v>
          </cell>
          <cell r="D2880">
            <v>297.12</v>
          </cell>
        </row>
        <row r="2881">
          <cell r="A2881">
            <v>6039</v>
          </cell>
          <cell r="B2881" t="str">
            <v>ARGAMASSA TRACO 1:1:4 (CIMENTO, CAL E AREIA MEDIA NAO PENEIRADA), PREPARO MECANICO</v>
          </cell>
          <cell r="C2881" t="str">
            <v>M3</v>
          </cell>
          <cell r="D2881">
            <v>323.44</v>
          </cell>
        </row>
        <row r="2882">
          <cell r="A2882">
            <v>6040</v>
          </cell>
          <cell r="B2882" t="str">
            <v>ARGAMASSA TRACO 1:0,5:5 (CIMENTO, CAL E AREIA MEDIA NAO PENEIRADA), PREPARO MECANICO</v>
          </cell>
          <cell r="C2882" t="str">
            <v>M3</v>
          </cell>
          <cell r="D2882">
            <v>251.02</v>
          </cell>
        </row>
        <row r="2883">
          <cell r="A2883">
            <v>75492</v>
          </cell>
          <cell r="B2883" t="str">
            <v>ARGAMASSA CIMENTO/AREIA MEDIA 1:3 - PREPARO MECANICO (BETONEIRA ELETRICA)</v>
          </cell>
          <cell r="C2883" t="str">
            <v>M3</v>
          </cell>
          <cell r="D2883">
            <v>270.60000000000002</v>
          </cell>
        </row>
        <row r="2884">
          <cell r="A2884">
            <v>75493</v>
          </cell>
          <cell r="B2884" t="str">
            <v>ARGAMASSA CIMENTO/AREIA MEDIA 1:4 - PREPARO MECANICO (BETONEIRA ELETRICA)</v>
          </cell>
          <cell r="C2884" t="str">
            <v>M3</v>
          </cell>
          <cell r="D2884">
            <v>257.58999999999997</v>
          </cell>
        </row>
        <row r="2885">
          <cell r="A2885">
            <v>75494</v>
          </cell>
          <cell r="B2885" t="str">
            <v>ARGAMASSA CIMENTO/AREIA MEDIA 1:5 - PREPARO MECANICO (BETONEIRA ELETRICA)</v>
          </cell>
          <cell r="C2885" t="str">
            <v>M3</v>
          </cell>
          <cell r="D2885">
            <v>235.11</v>
          </cell>
        </row>
        <row r="2886">
          <cell r="A2886">
            <v>75495</v>
          </cell>
          <cell r="B2886" t="str">
            <v>ARGAMASSA CIMENTO AREIA/MEDIA 1:6 - PREPARO MECANICO (BETONEIRA ELETRICA)</v>
          </cell>
          <cell r="C2886" t="str">
            <v>M3</v>
          </cell>
          <cell r="D2886">
            <v>219.37</v>
          </cell>
        </row>
        <row r="2887">
          <cell r="A2887">
            <v>211</v>
          </cell>
          <cell r="B2887" t="str">
            <v>CARGA, DESCARGA E TRANSPORTE DE MATERIAIS</v>
          </cell>
          <cell r="C2887">
            <v>0</v>
          </cell>
          <cell r="D2887">
            <v>0</v>
          </cell>
        </row>
        <row r="2888">
          <cell r="A2888">
            <v>72871</v>
          </cell>
          <cell r="B2888" t="str">
            <v>MOBILIZACAO E INSTALACAO DE 01 EQUIPAMENTO DE SONDAGEM, DISTANCIA ATE10KM</v>
          </cell>
          <cell r="C2888" t="str">
            <v>UN</v>
          </cell>
          <cell r="D2888">
            <v>166.25</v>
          </cell>
        </row>
        <row r="2889">
          <cell r="A2889">
            <v>72872</v>
          </cell>
          <cell r="B2889" t="str">
            <v>MOBILIZACAO E INSTALACAO DE 01 EQUIPAMENTO DE SONDAGEM, DISTANCIA DE 10KM ATE 20KM</v>
          </cell>
          <cell r="C2889" t="str">
            <v>UN</v>
          </cell>
          <cell r="D2889">
            <v>282.35000000000002</v>
          </cell>
        </row>
        <row r="2890">
          <cell r="A2890">
            <v>72873</v>
          </cell>
          <cell r="B2890" t="str">
            <v>MOBILIZACAO E INSTALACAO DE 01 EQUIPAMENTO DE SONDAGEM, DISTANCIA ACIMA DE 20KM</v>
          </cell>
          <cell r="C2890" t="str">
            <v>UN</v>
          </cell>
          <cell r="D2890">
            <v>398.44</v>
          </cell>
        </row>
        <row r="2891">
          <cell r="A2891">
            <v>73901</v>
          </cell>
          <cell r="B2891" t="str">
            <v>TRANSPORTE VERTICAL</v>
          </cell>
          <cell r="C2891">
            <v>0</v>
          </cell>
          <cell r="D2891">
            <v>0</v>
          </cell>
        </row>
        <row r="2892">
          <cell r="A2892" t="str">
            <v>73901/001</v>
          </cell>
          <cell r="B2892" t="str">
            <v>TRANSPORTE VERTICAL MANUAL DE MATERIAIS DIVERSOS A 1ª LAJE</v>
          </cell>
          <cell r="C2892" t="str">
            <v>M3</v>
          </cell>
          <cell r="D2892">
            <v>12</v>
          </cell>
        </row>
        <row r="2893">
          <cell r="A2893" t="str">
            <v>73901/002</v>
          </cell>
          <cell r="B2893" t="str">
            <v>TRANSPORTE VERTICAL MANUAL DE MATERIAIS DIVERSOS A 2ª LAJE</v>
          </cell>
          <cell r="C2893" t="str">
            <v>M3</v>
          </cell>
          <cell r="D2893">
            <v>28.8</v>
          </cell>
        </row>
        <row r="2894">
          <cell r="A2894" t="str">
            <v>73901/003</v>
          </cell>
          <cell r="B2894" t="str">
            <v>TRANSPORTE VERTICAL MANUAL DE MATERIAIS DIVERSOS A 1ª LAJE</v>
          </cell>
          <cell r="C2894" t="str">
            <v>T</v>
          </cell>
          <cell r="D2894">
            <v>24</v>
          </cell>
        </row>
        <row r="2895">
          <cell r="A2895" t="str">
            <v>73901/004</v>
          </cell>
          <cell r="B2895" t="str">
            <v>TRANSPORTE VERTICAL MANUAL DE MATERIAIS DIVERSOS A 2ª LAJE</v>
          </cell>
          <cell r="C2895" t="str">
            <v>T</v>
          </cell>
          <cell r="D2895">
            <v>39.770000000000003</v>
          </cell>
        </row>
        <row r="2896">
          <cell r="A2896">
            <v>74023</v>
          </cell>
          <cell r="B2896" t="str">
            <v>TRANSPORTE HORIZONTAL MANUAL</v>
          </cell>
          <cell r="C2896">
            <v>0</v>
          </cell>
          <cell r="D2896">
            <v>0</v>
          </cell>
        </row>
        <row r="2897">
          <cell r="A2897" t="str">
            <v>74023/001</v>
          </cell>
          <cell r="B2897" t="str">
            <v>TRANSPORTE HORIZONTAL DE MATERIAIS DIVERSOS A 30M</v>
          </cell>
          <cell r="C2897" t="str">
            <v>M3</v>
          </cell>
          <cell r="D2897">
            <v>16.46</v>
          </cell>
        </row>
        <row r="2898">
          <cell r="A2898" t="str">
            <v>74023/002</v>
          </cell>
          <cell r="B2898" t="str">
            <v>TRANSPORTE HORIZONTAL DE MATERIAIS DIVERSOS A 40M</v>
          </cell>
          <cell r="C2898" t="str">
            <v>M3</v>
          </cell>
          <cell r="D2898">
            <v>18.510000000000002</v>
          </cell>
        </row>
        <row r="2899">
          <cell r="A2899" t="str">
            <v>74023/003</v>
          </cell>
          <cell r="B2899" t="str">
            <v>TRANSPORTE HORIZONTAL DE MATERIAIS DIVERSOS A 50M</v>
          </cell>
          <cell r="C2899" t="str">
            <v>M3</v>
          </cell>
          <cell r="D2899">
            <v>19.89</v>
          </cell>
        </row>
        <row r="2900">
          <cell r="A2900" t="str">
            <v>74023/004</v>
          </cell>
          <cell r="B2900" t="str">
            <v>TRANSPORTE HORIZONTAL DE MATERIAIS DIVERSOS A 60M</v>
          </cell>
          <cell r="C2900" t="str">
            <v>M3</v>
          </cell>
          <cell r="D2900">
            <v>20.91</v>
          </cell>
        </row>
        <row r="2901">
          <cell r="A2901" t="str">
            <v>74023/005</v>
          </cell>
          <cell r="B2901" t="str">
            <v>TRANSPORTE HORIZONTAL DE MATERIAIS DIVERSOS A 100M</v>
          </cell>
          <cell r="C2901" t="str">
            <v>M3</v>
          </cell>
          <cell r="D2901">
            <v>27.43</v>
          </cell>
        </row>
        <row r="2902">
          <cell r="A2902" t="str">
            <v>74023/006</v>
          </cell>
          <cell r="B2902" t="str">
            <v>TRANSPORTE HORIZONTAL DE MATERIAIS DIVERSOS A 30M</v>
          </cell>
          <cell r="C2902" t="str">
            <v>T</v>
          </cell>
          <cell r="D2902">
            <v>10.29</v>
          </cell>
        </row>
        <row r="2903">
          <cell r="A2903" t="str">
            <v>74023/007</v>
          </cell>
          <cell r="B2903" t="str">
            <v>TRANSPORTE HORIZONTAL DE MATERIAIS DIVERSOS A 40M</v>
          </cell>
          <cell r="C2903" t="str">
            <v>T</v>
          </cell>
          <cell r="D2903">
            <v>11.31</v>
          </cell>
        </row>
        <row r="2904">
          <cell r="A2904" t="str">
            <v>74023/008</v>
          </cell>
          <cell r="B2904" t="str">
            <v>TRANSPORTE HORIZONTAL DE MATERIAIS DIVERSOS A 50M</v>
          </cell>
          <cell r="C2904" t="str">
            <v>T</v>
          </cell>
          <cell r="D2904">
            <v>12.34</v>
          </cell>
        </row>
        <row r="2905">
          <cell r="A2905" t="str">
            <v>74023/009</v>
          </cell>
          <cell r="B2905" t="str">
            <v>TRANSPORTE HORIZONTAL DE MATERIAIS DIVERSOS A 60M</v>
          </cell>
          <cell r="C2905" t="str">
            <v>T</v>
          </cell>
          <cell r="D2905">
            <v>13.37</v>
          </cell>
        </row>
        <row r="2906">
          <cell r="A2906" t="str">
            <v>74023/010</v>
          </cell>
          <cell r="B2906" t="str">
            <v>TRANSPORTE HORIZONTAL DE MATERIAIS DIVERSOS A 100M</v>
          </cell>
          <cell r="C2906" t="str">
            <v>T</v>
          </cell>
          <cell r="D2906">
            <v>16.8</v>
          </cell>
        </row>
        <row r="2907">
          <cell r="A2907">
            <v>212</v>
          </cell>
          <cell r="B2907" t="str">
            <v>LIMPEZA E ARREMATES FINAIS</v>
          </cell>
          <cell r="C2907">
            <v>0</v>
          </cell>
          <cell r="D2907">
            <v>0</v>
          </cell>
        </row>
        <row r="2908">
          <cell r="A2908">
            <v>9537</v>
          </cell>
          <cell r="B2908" t="str">
            <v>LIMPEZA FINAL DA OBRA</v>
          </cell>
          <cell r="C2908" t="str">
            <v>M2</v>
          </cell>
          <cell r="D2908">
            <v>1.1100000000000001</v>
          </cell>
        </row>
        <row r="2909">
          <cell r="A2909">
            <v>73745</v>
          </cell>
          <cell r="B2909" t="str">
            <v>LIMPEZAS DE SUPERFICIES</v>
          </cell>
          <cell r="C2909">
            <v>0</v>
          </cell>
          <cell r="D2909">
            <v>0</v>
          </cell>
        </row>
        <row r="2910">
          <cell r="A2910" t="str">
            <v>73745/001</v>
          </cell>
          <cell r="B2910" t="str">
            <v>LIMPEZA DE ESTRUTURAL DE ACO OU CONCRETO COM JATEAMENTO DE AREIA</v>
          </cell>
          <cell r="C2910" t="str">
            <v>M2</v>
          </cell>
          <cell r="D2910">
            <v>5.58</v>
          </cell>
        </row>
        <row r="2911">
          <cell r="A2911">
            <v>73800</v>
          </cell>
          <cell r="B2911" t="str">
            <v>POLIMENTO DE PISOS</v>
          </cell>
          <cell r="C2911">
            <v>0</v>
          </cell>
          <cell r="D2911">
            <v>0</v>
          </cell>
        </row>
        <row r="2912">
          <cell r="A2912" t="str">
            <v>73800/001</v>
          </cell>
          <cell r="B2912" t="str">
            <v>LIMPEZA E POLIMENTO MECANIZADO EM PISO ALTA RESISTENCIA, UTILIZANDO ESTUQUE COM ADESIVO, CIMENTO BRANCO E CORANTE</v>
          </cell>
          <cell r="C2912" t="str">
            <v>M2</v>
          </cell>
          <cell r="D2912">
            <v>22.09</v>
          </cell>
        </row>
        <row r="2913">
          <cell r="A2913">
            <v>73806</v>
          </cell>
          <cell r="B2913" t="str">
            <v>LIMPEZA DE SUPERFICIES</v>
          </cell>
          <cell r="C2913">
            <v>0</v>
          </cell>
          <cell r="D2913">
            <v>0</v>
          </cell>
        </row>
        <row r="2914">
          <cell r="A2914" t="str">
            <v>73806/001</v>
          </cell>
          <cell r="B2914" t="str">
            <v>LIMPEZA DE SUPERFICIES COM JATO DE ALTA PRESSAO DE AR E AGUA</v>
          </cell>
          <cell r="C2914" t="str">
            <v>M2</v>
          </cell>
          <cell r="D2914">
            <v>0.73</v>
          </cell>
        </row>
        <row r="2915">
          <cell r="A2915">
            <v>73948</v>
          </cell>
          <cell r="B2915" t="str">
            <v>LIMPEZA DIVERSAS DA OBRA</v>
          </cell>
          <cell r="C2915">
            <v>0</v>
          </cell>
          <cell r="D2915">
            <v>0</v>
          </cell>
        </row>
        <row r="2916">
          <cell r="A2916" t="str">
            <v>73948/001</v>
          </cell>
          <cell r="B2916" t="str">
            <v>LIMPEZA REVESTIMENTO PLASTICO EM PAREDE</v>
          </cell>
          <cell r="C2916" t="str">
            <v>M2</v>
          </cell>
          <cell r="D2916">
            <v>7.95</v>
          </cell>
        </row>
        <row r="2917">
          <cell r="A2917" t="str">
            <v>73948/002</v>
          </cell>
          <cell r="B2917" t="str">
            <v>LIMPEZA/PREPARO SUPERFICIE CONCRETO P/PINTURA</v>
          </cell>
          <cell r="C2917" t="str">
            <v>M2</v>
          </cell>
          <cell r="D2917">
            <v>3.72</v>
          </cell>
        </row>
        <row r="2918">
          <cell r="A2918" t="str">
            <v>73948/003</v>
          </cell>
          <cell r="B2918" t="str">
            <v>LIMPEZA AZULEJO</v>
          </cell>
          <cell r="C2918" t="str">
            <v>M2</v>
          </cell>
          <cell r="D2918">
            <v>2.62</v>
          </cell>
        </row>
        <row r="2919">
          <cell r="A2919" t="str">
            <v>73948/004</v>
          </cell>
          <cell r="B2919" t="str">
            <v>LIMPEZA E LAVAGEM DE PASTILHAS</v>
          </cell>
          <cell r="C2919" t="str">
            <v>M2</v>
          </cell>
          <cell r="D2919">
            <v>3.72</v>
          </cell>
        </row>
        <row r="2920">
          <cell r="A2920" t="str">
            <v>73948/005</v>
          </cell>
          <cell r="B2920" t="str">
            <v>LIMPEZA CHAPA MELAMINICA EM PAREDE</v>
          </cell>
          <cell r="C2920" t="str">
            <v>M2</v>
          </cell>
          <cell r="D2920">
            <v>2.71</v>
          </cell>
        </row>
        <row r="2921">
          <cell r="A2921" t="str">
            <v>73948/006</v>
          </cell>
          <cell r="B2921" t="str">
            <v>LIMPEZA LAMBRI ALUMINIO</v>
          </cell>
          <cell r="C2921" t="str">
            <v>M2</v>
          </cell>
          <cell r="D2921">
            <v>6.1</v>
          </cell>
        </row>
        <row r="2922">
          <cell r="A2922" t="str">
            <v>73948/007</v>
          </cell>
          <cell r="B2922" t="str">
            <v>LIMPEZA ESQUADRIA FERRO C/SOLVENTE</v>
          </cell>
          <cell r="C2922" t="str">
            <v>M2</v>
          </cell>
          <cell r="D2922">
            <v>10.69</v>
          </cell>
        </row>
        <row r="2923">
          <cell r="A2923" t="str">
            <v>73948/008</v>
          </cell>
          <cell r="B2923" t="str">
            <v>LIMPEZA VIDRO COMUM</v>
          </cell>
          <cell r="C2923" t="str">
            <v>M2</v>
          </cell>
          <cell r="D2923">
            <v>5.15</v>
          </cell>
        </row>
        <row r="2924">
          <cell r="A2924" t="str">
            <v>73948/009</v>
          </cell>
          <cell r="B2924" t="str">
            <v>LIMPEZA FORRO</v>
          </cell>
          <cell r="C2924" t="str">
            <v>M2</v>
          </cell>
          <cell r="D2924">
            <v>10.57</v>
          </cell>
        </row>
        <row r="2925">
          <cell r="A2925" t="str">
            <v>73948/010</v>
          </cell>
          <cell r="B2925" t="str">
            <v>LIMPEZA PISO MARMORE/GRANITO</v>
          </cell>
          <cell r="C2925" t="str">
            <v>M2</v>
          </cell>
          <cell r="D2925">
            <v>10.01</v>
          </cell>
        </row>
        <row r="2926">
          <cell r="A2926" t="str">
            <v>73948/011</v>
          </cell>
          <cell r="B2926" t="str">
            <v>LIMPEZA PISO CERAMICO</v>
          </cell>
          <cell r="C2926" t="str">
            <v>M2</v>
          </cell>
          <cell r="D2926">
            <v>9.0299999999999994</v>
          </cell>
        </row>
        <row r="2927">
          <cell r="A2927" t="str">
            <v>73948/012</v>
          </cell>
          <cell r="B2927" t="str">
            <v>LIMPEZA PISO PLACA BORRACHA C/ENCERAMENTO</v>
          </cell>
          <cell r="C2927" t="str">
            <v>M2</v>
          </cell>
          <cell r="D2927">
            <v>11.83</v>
          </cell>
        </row>
        <row r="2928">
          <cell r="A2928" t="str">
            <v>73948/013</v>
          </cell>
          <cell r="B2928" t="str">
            <v>LIMPEZA PISO PLACA BORRACHA</v>
          </cell>
          <cell r="C2928" t="str">
            <v>M2</v>
          </cell>
          <cell r="D2928">
            <v>4.29</v>
          </cell>
        </row>
        <row r="2929">
          <cell r="A2929" t="str">
            <v>73948/014</v>
          </cell>
          <cell r="B2929" t="str">
            <v>LIMPEZA PISO CIMENTADO</v>
          </cell>
          <cell r="C2929" t="str">
            <v>M2</v>
          </cell>
          <cell r="D2929">
            <v>5.41</v>
          </cell>
        </row>
        <row r="2930">
          <cell r="A2930" t="str">
            <v>73948/015</v>
          </cell>
          <cell r="B2930" t="str">
            <v>LIMPEZA PISO MARMORITE/GRANILITE</v>
          </cell>
          <cell r="C2930" t="str">
            <v>M2</v>
          </cell>
          <cell r="D2930">
            <v>6.3</v>
          </cell>
        </row>
        <row r="2931">
          <cell r="A2931" t="str">
            <v>73948/016</v>
          </cell>
          <cell r="B2931" t="str">
            <v>LIMPEZA MANUAL DO TERRENO (C/ RASPAGEM SUPERFICIAL)</v>
          </cell>
          <cell r="C2931" t="str">
            <v>M2</v>
          </cell>
          <cell r="D2931">
            <v>1.71</v>
          </cell>
        </row>
        <row r="2932">
          <cell r="A2932">
            <v>74086</v>
          </cell>
          <cell r="B2932" t="str">
            <v>LIMPEZA DIVERSAS DA OBRA</v>
          </cell>
          <cell r="C2932">
            <v>0</v>
          </cell>
          <cell r="D2932">
            <v>0</v>
          </cell>
        </row>
        <row r="2933">
          <cell r="A2933" t="str">
            <v>74086/001</v>
          </cell>
          <cell r="B2933" t="str">
            <v>LIMPEZA LOUCAS E METAIS</v>
          </cell>
          <cell r="C2933" t="str">
            <v>UN</v>
          </cell>
          <cell r="D2933">
            <v>11.51</v>
          </cell>
        </row>
        <row r="2934">
          <cell r="A2934">
            <v>74243</v>
          </cell>
          <cell r="B2934" t="str">
            <v>LIMPEZA GERAL DE QUADRA POLIESPORTIVA</v>
          </cell>
          <cell r="C2934">
            <v>0</v>
          </cell>
          <cell r="D2934">
            <v>0</v>
          </cell>
        </row>
        <row r="2935">
          <cell r="A2935" t="str">
            <v>74243/001</v>
          </cell>
          <cell r="B2935" t="str">
            <v>LIMPEZA GERAL DE QUADRA POLIESPORTIVA</v>
          </cell>
          <cell r="C2935" t="str">
            <v>M2</v>
          </cell>
          <cell r="D2935">
            <v>0.96</v>
          </cell>
        </row>
        <row r="2936">
          <cell r="A2936">
            <v>215</v>
          </cell>
          <cell r="B2936" t="str">
            <v>ABERTURA DE POCO | CISTERNA OU CACIMBA |</v>
          </cell>
          <cell r="C2936">
            <v>0</v>
          </cell>
          <cell r="D2936">
            <v>0</v>
          </cell>
        </row>
        <row r="2937">
          <cell r="A2937">
            <v>74163</v>
          </cell>
          <cell r="B2937" t="str">
            <v>PERFURACAO DE POCO</v>
          </cell>
          <cell r="C2937">
            <v>0</v>
          </cell>
          <cell r="D2937">
            <v>0</v>
          </cell>
        </row>
        <row r="2938">
          <cell r="A2938" t="str">
            <v>74163/001</v>
          </cell>
          <cell r="B2938" t="str">
            <v>PERFURACAO DE POCO COM PERFURATRIZ PNEUMATICA</v>
          </cell>
          <cell r="C2938" t="str">
            <v>M</v>
          </cell>
          <cell r="D2938">
            <v>19.79</v>
          </cell>
        </row>
        <row r="2939">
          <cell r="A2939" t="str">
            <v>74163/002</v>
          </cell>
          <cell r="B2939" t="str">
            <v>PERFURACAO DE POCO COM PERFURATRIZ A PERCUSSAO</v>
          </cell>
          <cell r="C2939" t="str">
            <v>M</v>
          </cell>
          <cell r="D2939">
            <v>43.76</v>
          </cell>
        </row>
        <row r="2940">
          <cell r="A2940">
            <v>216</v>
          </cell>
          <cell r="B2940" t="str">
            <v>POCO TUBULAR PROFUNDO</v>
          </cell>
          <cell r="C2940">
            <v>0</v>
          </cell>
          <cell r="D2940">
            <v>0</v>
          </cell>
        </row>
        <row r="2941">
          <cell r="A2941">
            <v>40841</v>
          </cell>
          <cell r="B2941" t="str">
            <v>ABRACADEIRA P/POCOS PROFUNDOS</v>
          </cell>
          <cell r="C2941" t="str">
            <v>UN</v>
          </cell>
          <cell r="D2941">
            <v>63.51</v>
          </cell>
        </row>
        <row r="2942">
          <cell r="A2942">
            <v>318</v>
          </cell>
          <cell r="B2942" t="str">
            <v>OUTROS</v>
          </cell>
          <cell r="C2942">
            <v>0</v>
          </cell>
          <cell r="D2942">
            <v>0</v>
          </cell>
        </row>
        <row r="2943">
          <cell r="A2943">
            <v>5962</v>
          </cell>
          <cell r="B2943" t="str">
            <v>TANQUE ESTACIONARIO TAA -MACARICO CAP 20 000 L - DEPRECIACAO E JUROS</v>
          </cell>
          <cell r="C2943" t="str">
            <v>UN</v>
          </cell>
          <cell r="D2943">
            <v>6.62</v>
          </cell>
        </row>
        <row r="2944">
          <cell r="A2944">
            <v>6391</v>
          </cell>
          <cell r="B2944" t="str">
            <v>SOLDA TOPO DESCENDENTE CHANFRADA ESPESSURA=1/4" CHAPA/PERFIL/TUBO ACOCOM CONVERSOR DIESEL.</v>
          </cell>
          <cell r="C2944" t="str">
            <v>M</v>
          </cell>
          <cell r="D2944">
            <v>62.71</v>
          </cell>
        </row>
        <row r="2945">
          <cell r="A2945">
            <v>71516</v>
          </cell>
          <cell r="B2945" t="str">
            <v>CONJUNTO DE MANGUEIRA PARA COMBATE A INCENDIO EM FIBRA DE POLIESTER PURA, COM 1.1/2", REVESTIDA INTERNAMENTE, COM 2 LANCES DE 15M CADA</v>
          </cell>
          <cell r="C2945" t="str">
            <v>UN</v>
          </cell>
          <cell r="D2945">
            <v>478.34</v>
          </cell>
        </row>
        <row r="2946">
          <cell r="A2946">
            <v>73289</v>
          </cell>
          <cell r="B2946" t="str">
            <v>CUSTOS C/MATRIAL-AQUECEDOR DE FLUIDO TERMICO C/CALDEIRA</v>
          </cell>
          <cell r="C2946" t="str">
            <v>H</v>
          </cell>
          <cell r="D2946">
            <v>4.6399999999999997</v>
          </cell>
        </row>
        <row r="2947">
          <cell r="A2947">
            <v>73360</v>
          </cell>
          <cell r="B2947" t="str">
            <v>AQUECEDOR DE FLUIDO TERMICO C/CALDEIRA - CHP</v>
          </cell>
          <cell r="C2947" t="str">
            <v>CHP</v>
          </cell>
          <cell r="D2947">
            <v>12.29</v>
          </cell>
        </row>
        <row r="2948">
          <cell r="A2948">
            <v>73916</v>
          </cell>
          <cell r="B2948" t="str">
            <v>´PLACA DE IDENTIFICAÇÃO</v>
          </cell>
          <cell r="C2948">
            <v>0</v>
          </cell>
          <cell r="D2948">
            <v>0</v>
          </cell>
        </row>
        <row r="2949">
          <cell r="A2949" t="str">
            <v>73916/001</v>
          </cell>
          <cell r="B2949" t="str">
            <v>PLACA DE IDENTIFICAÇÃO EM CHAPA GALVANIZADA NUM. 18, 12X18CM</v>
          </cell>
          <cell r="C2949" t="str">
            <v>UN</v>
          </cell>
          <cell r="D2949">
            <v>30.8</v>
          </cell>
        </row>
        <row r="2950">
          <cell r="A2950" t="str">
            <v>73916/002</v>
          </cell>
          <cell r="B2950" t="str">
            <v>PLACA ESMALTADA PARA IDENTIFICAÇÃO NR DE RUA, DIMENSÕES 45X25CM</v>
          </cell>
          <cell r="C2950" t="str">
            <v>UN</v>
          </cell>
          <cell r="D2950">
            <v>78.569999999999993</v>
          </cell>
        </row>
        <row r="2951">
          <cell r="A2951" t="str">
            <v>73916/003</v>
          </cell>
          <cell r="B2951" t="str">
            <v>PLACA DE IDENTIFICAÇÃO EM CHAPA GALVANIZADA NUM. 18, DIMENSÕES 8X12CM</v>
          </cell>
          <cell r="C2951" t="str">
            <v>UN</v>
          </cell>
          <cell r="D2951">
            <v>15.36</v>
          </cell>
        </row>
        <row r="2952">
          <cell r="A2952">
            <v>74029</v>
          </cell>
          <cell r="B2952" t="str">
            <v>BETONEIRAS</v>
          </cell>
          <cell r="C2952">
            <v>0</v>
          </cell>
          <cell r="D2952">
            <v>0</v>
          </cell>
        </row>
        <row r="2953">
          <cell r="A2953" t="str">
            <v>74029/001</v>
          </cell>
          <cell r="B2953" t="str">
            <v>BETONEIRA DIESEL 580L (CP) MISTURA SECA, CARREGAMENTO MECANICO E TAMBOR REVERSÍVEL. - EXCLUSIVE OPERADOR</v>
          </cell>
          <cell r="C2953" t="str">
            <v>H</v>
          </cell>
          <cell r="D2953">
            <v>13.52</v>
          </cell>
        </row>
        <row r="2954">
          <cell r="A2954" t="str">
            <v>74029/002</v>
          </cell>
          <cell r="B2954" t="str">
            <v>BETONEIRA DIESEL, 580L (CI) MISTURA SECA, CARREGADOR MECANICO E TAMBORREVERSÍVEL.- EXCLUSIVE OPERADOR</v>
          </cell>
          <cell r="C2954" t="str">
            <v>H</v>
          </cell>
          <cell r="D2954">
            <v>4.92</v>
          </cell>
        </row>
        <row r="2955">
          <cell r="A2955">
            <v>74030</v>
          </cell>
          <cell r="B2955" t="str">
            <v>GUINDASTES E/OU BRAÇO MECÂNICO</v>
          </cell>
          <cell r="C2955">
            <v>0</v>
          </cell>
          <cell r="D2955">
            <v>0</v>
          </cell>
        </row>
        <row r="2956">
          <cell r="A2956" t="str">
            <v>74030/001</v>
          </cell>
          <cell r="B2956" t="str">
            <v>GUINDAUTO (CI) CAP.3,5 TON., MONTADO SOBRE CAMINHÃO TOCO (EXCL. O CAMINHÃO) APROX.2,0M DE ALCANCE HORIZONTAL, 7,0 NA VERTICAL. EXCL. OPERADOR.</v>
          </cell>
          <cell r="C2956" t="str">
            <v>H</v>
          </cell>
          <cell r="D2956">
            <v>16.989999999999998</v>
          </cell>
        </row>
        <row r="2957">
          <cell r="A2957" t="str">
            <v>74030/002</v>
          </cell>
          <cell r="B2957" t="str">
            <v>GUINDAUTO (CP) CARGA MAX 3,25T (A 2M) E 1,62T (A 4M), ALTURA MAX = 6,6M, MONTADO SOBRE CAMINHÃO TOCO (EXCL. O CAMINHÃO E OPERADOR).</v>
          </cell>
          <cell r="C2957" t="str">
            <v>H</v>
          </cell>
          <cell r="D2957">
            <v>19.21</v>
          </cell>
        </row>
        <row r="2958">
          <cell r="A2958">
            <v>74032</v>
          </cell>
          <cell r="B2958" t="str">
            <v>ESCAVADEIRA</v>
          </cell>
          <cell r="C2958">
            <v>0</v>
          </cell>
          <cell r="D2958">
            <v>0</v>
          </cell>
        </row>
        <row r="2959">
          <cell r="A2959" t="str">
            <v>74032/001</v>
          </cell>
          <cell r="B2959" t="str">
            <v>ESCAVADEIRA HIDRAULICA SOBRE ESTEIRAS 110HP A DIESEL - CHP - INCLUSIVEOPERADOR</v>
          </cell>
          <cell r="C2959" t="str">
            <v>CHP</v>
          </cell>
          <cell r="D2959">
            <v>152.56</v>
          </cell>
        </row>
        <row r="2960">
          <cell r="A2960" t="str">
            <v>74032/002</v>
          </cell>
          <cell r="B2960" t="str">
            <v>ESCAVADEIRA HIDRAULICA SOBRE ESTEIRAS 110HP A DIESEL - CHI - INCLUISVEOPERADOR</v>
          </cell>
          <cell r="C2960" t="str">
            <v>CHI</v>
          </cell>
          <cell r="D2960">
            <v>65.069999999999993</v>
          </cell>
        </row>
        <row r="2961">
          <cell r="A2961">
            <v>74035</v>
          </cell>
          <cell r="B2961" t="str">
            <v>CARREGADOR FRONTAL / PÁ CARREGADEIRA</v>
          </cell>
          <cell r="C2961">
            <v>0</v>
          </cell>
          <cell r="D2961">
            <v>0</v>
          </cell>
        </row>
        <row r="2962">
          <cell r="A2962" t="str">
            <v>74035/001</v>
          </cell>
          <cell r="B2962" t="str">
            <v>CARREGADOR FRONTAL (PA CARREGADEIRA) SOBRE RODAS 105HP CAPACIDADE DA CAÇAMBA 1,4 A 1,7M3 - CHP - INCLUSIVE OPERADOR</v>
          </cell>
          <cell r="C2962" t="str">
            <v>H</v>
          </cell>
          <cell r="D2962">
            <v>103.54</v>
          </cell>
        </row>
        <row r="2963">
          <cell r="A2963">
            <v>74036</v>
          </cell>
          <cell r="B2963" t="str">
            <v>TRATOR</v>
          </cell>
          <cell r="C2963">
            <v>0</v>
          </cell>
          <cell r="D2963">
            <v>0</v>
          </cell>
        </row>
        <row r="2964">
          <cell r="A2964" t="str">
            <v>74036/001</v>
          </cell>
          <cell r="B2964" t="str">
            <v>TRATOR DE ESTEIRAS, 153HP - CHI - INCLUSIVE OPERADOR</v>
          </cell>
          <cell r="C2964" t="str">
            <v>H</v>
          </cell>
          <cell r="D2964">
            <v>99.17</v>
          </cell>
        </row>
        <row r="2965">
          <cell r="A2965" t="str">
            <v>74036/002</v>
          </cell>
          <cell r="B2965" t="str">
            <v>TRATOR ESTEIRAS DIESEL 140CV - CHP - INCLUSIVE OPERADOR</v>
          </cell>
          <cell r="C2965" t="str">
            <v>H</v>
          </cell>
          <cell r="D2965">
            <v>226.43</v>
          </cell>
        </row>
        <row r="2966">
          <cell r="A2966">
            <v>74037</v>
          </cell>
          <cell r="B2966" t="str">
            <v>CAMINHÃO</v>
          </cell>
          <cell r="C2966">
            <v>0</v>
          </cell>
          <cell r="D2966">
            <v>0</v>
          </cell>
        </row>
        <row r="2967">
          <cell r="A2967" t="str">
            <v>74037/001</v>
          </cell>
          <cell r="B2967" t="str">
            <v>CAMINHÃO BASCULANTE TOCO 4M3, MOTOR DIESEL 160CV COM MOTORISTA</v>
          </cell>
          <cell r="C2967" t="str">
            <v>H</v>
          </cell>
          <cell r="D2967">
            <v>75.17</v>
          </cell>
        </row>
        <row r="2968">
          <cell r="A2968" t="str">
            <v>74037/002</v>
          </cell>
          <cell r="B2968" t="str">
            <v>CAMINHÃO TOCO, CARROCERIA FIXA ABERTA MADEIRA, MOTOR DIESEL - CHI - COM MOTORISTA</v>
          </cell>
          <cell r="C2968" t="str">
            <v>CHI</v>
          </cell>
          <cell r="D2968">
            <v>27.45</v>
          </cell>
        </row>
        <row r="2969">
          <cell r="A2969" t="str">
            <v>74037/003</v>
          </cell>
          <cell r="B2969" t="str">
            <v>CAMINHÃO TOCO, CARROCERIA FIXA ABERTA DE MADEIRA, MOTOR A DIESEL - CHP- COM MOTORISTA</v>
          </cell>
          <cell r="C2969" t="str">
            <v>CHP</v>
          </cell>
          <cell r="D2969">
            <v>76.959999999999994</v>
          </cell>
        </row>
        <row r="2970">
          <cell r="A2970">
            <v>74040</v>
          </cell>
          <cell r="B2970" t="str">
            <v>SOQUETE COMPACTADOR</v>
          </cell>
          <cell r="C2970">
            <v>0</v>
          </cell>
          <cell r="D2970">
            <v>0</v>
          </cell>
        </row>
        <row r="2971">
          <cell r="A2971" t="str">
            <v>74040/001</v>
          </cell>
          <cell r="B2971" t="str">
            <v>SOQUETE COMPACTADOR 72KG GASOLINA, 3HP (CHP) EXCLUSIVE OPERADOR.</v>
          </cell>
          <cell r="C2971" t="str">
            <v>H</v>
          </cell>
          <cell r="D2971">
            <v>8.09</v>
          </cell>
        </row>
        <row r="2972">
          <cell r="A2972" t="str">
            <v>74040/002</v>
          </cell>
          <cell r="B2972" t="str">
            <v>SOQUETE COMPACTADOR 72KG, GASOLINA, 3HP, (CHI), EXCLUSIVE OPERADOR.</v>
          </cell>
          <cell r="C2972" t="str">
            <v>H</v>
          </cell>
          <cell r="D2972">
            <v>3.12</v>
          </cell>
        </row>
        <row r="2973">
          <cell r="A2973">
            <v>321</v>
          </cell>
          <cell r="B2973" t="str">
            <v>COMPOSICAO SERVICO MIGRACAO</v>
          </cell>
          <cell r="C2973">
            <v>0</v>
          </cell>
          <cell r="D2973">
            <v>0</v>
          </cell>
        </row>
        <row r="2974">
          <cell r="A2974">
            <v>660</v>
          </cell>
          <cell r="B2974" t="str">
            <v>CONCRETO DOSADO 10 MPA SOMENTE MATERIAIS INCL 5% PERDAS</v>
          </cell>
          <cell r="C2974" t="str">
            <v>M3</v>
          </cell>
          <cell r="D2974">
            <v>229.35</v>
          </cell>
        </row>
        <row r="2975">
          <cell r="A2975">
            <v>661</v>
          </cell>
          <cell r="B2975" t="str">
            <v>CONCRETO DOSADO 15 MPA SOMENTE MATERIAIS INCL 5% PERDAS</v>
          </cell>
          <cell r="C2975" t="str">
            <v>M3</v>
          </cell>
          <cell r="D2975">
            <v>246.66</v>
          </cell>
        </row>
        <row r="2976">
          <cell r="A2976">
            <v>1847</v>
          </cell>
          <cell r="B2976" t="str">
            <v>ARGAMASSA CIMENTO/AREIA GROSSA SEM PENEIRAR 1:3 PREPARO MANUAL</v>
          </cell>
          <cell r="C2976" t="str">
            <v>M3</v>
          </cell>
          <cell r="D2976">
            <v>317.95</v>
          </cell>
        </row>
        <row r="2977">
          <cell r="A2977">
            <v>1852</v>
          </cell>
          <cell r="B2977" t="str">
            <v>ARGAMASSA CIMENTO/AREIA GROSSA 1:6 C/PREPARO MANUAL</v>
          </cell>
          <cell r="C2977" t="str">
            <v>M3</v>
          </cell>
          <cell r="D2977">
            <v>233.89</v>
          </cell>
        </row>
        <row r="2978">
          <cell r="A2978">
            <v>1855</v>
          </cell>
          <cell r="B2978" t="str">
            <v>ARGAMASSA MISTA CIMENTO/CAL HIDRATADA/AREIA FINA 1:2:9</v>
          </cell>
          <cell r="C2978" t="str">
            <v>M3</v>
          </cell>
          <cell r="D2978">
            <v>243.61</v>
          </cell>
        </row>
        <row r="2979">
          <cell r="A2979">
            <v>1857</v>
          </cell>
          <cell r="B2979" t="str">
            <v>ABERTURA/ENCHIM RASGO ALVEN P/DUTOS D=1/2" A 1 1/2" ARG CIM/C.HID/AREIA 1:2:9</v>
          </cell>
          <cell r="C2979" t="str">
            <v>M</v>
          </cell>
          <cell r="D2979">
            <v>2.65</v>
          </cell>
        </row>
        <row r="2980">
          <cell r="A2980">
            <v>1980</v>
          </cell>
          <cell r="B2980" t="str">
            <v>FORMA MADEIRA 1,4 VEZES PINHO 3A ESP=2,5CM P/PECAS CONCRETOARMADO INCL FORN MATERIAIS E DESMOLDAGEM EXCL ESCORAMENTO.</v>
          </cell>
          <cell r="C2980" t="str">
            <v>M2</v>
          </cell>
          <cell r="D2980">
            <v>35.54</v>
          </cell>
        </row>
        <row r="2981">
          <cell r="A2981">
            <v>2596</v>
          </cell>
          <cell r="B2981" t="str">
            <v>BARRA DE ACO CA-25 REDONDA DIAM DE 6,3 A 8,00MM (1/4 A 5/16) SEMSALIENCIA OU MOSSA</v>
          </cell>
          <cell r="C2981" t="str">
            <v>KG</v>
          </cell>
          <cell r="D2981">
            <v>4.32</v>
          </cell>
        </row>
        <row r="2982">
          <cell r="A2982">
            <v>2913</v>
          </cell>
          <cell r="B2982" t="str">
            <v>BETONEIRA MOTOR GAS P/320L MIST SECA (CP) CARREG MEC E TAMBOR REVERSI-VEL - EXCL OPERADOR</v>
          </cell>
          <cell r="C2982" t="str">
            <v>H</v>
          </cell>
          <cell r="D2982">
            <v>8.1300000000000008</v>
          </cell>
        </row>
        <row r="2983">
          <cell r="A2983">
            <v>2963</v>
          </cell>
          <cell r="B2983" t="str">
            <v>RETRO-ESCAVADEIRA DIESEL 75CV (CP) INCL OPERADOR-CAPAC CACAMBA 0,76M3</v>
          </cell>
          <cell r="C2983" t="str">
            <v>H</v>
          </cell>
          <cell r="D2983">
            <v>84.83</v>
          </cell>
        </row>
        <row r="2984">
          <cell r="A2984">
            <v>3061</v>
          </cell>
          <cell r="B2984" t="str">
            <v>ESCAVACAO MEC VALA N ESCOR MAT 1A CAT C/RETROESCAV ATE 1,50MEXCL ESGOTAMENTO</v>
          </cell>
          <cell r="C2984" t="str">
            <v>M3</v>
          </cell>
          <cell r="D2984">
            <v>4.6399999999999997</v>
          </cell>
        </row>
        <row r="2985">
          <cell r="A2985">
            <v>3062</v>
          </cell>
          <cell r="B2985" t="str">
            <v>ESCAVACAO MEC DE VALA NAO ESCORADA EM MATERIAL DE 1A CATEGORIA COM PROFUNDIDADE DE 1,5 ATE 3M COM RETROESCAVADEIRA 75HP, SEM ESGOTAMENTO.</v>
          </cell>
          <cell r="C2985" t="str">
            <v>M3</v>
          </cell>
          <cell r="D2985">
            <v>5.62</v>
          </cell>
        </row>
        <row r="2986">
          <cell r="A2986">
            <v>3063</v>
          </cell>
          <cell r="B2986" t="str">
            <v>ESCAV MEC VALA ESCORADA ATE 1,50M C/RETRO MAT 1A COM REDUTOR (C/PEDRAS/ INST PREDIAIS/OUTROS REDUT PRODUTIV) - EXCL. ESGOT/ESCORAM</v>
          </cell>
          <cell r="C2986" t="str">
            <v>M3</v>
          </cell>
          <cell r="D2986">
            <v>14.38</v>
          </cell>
        </row>
        <row r="2987">
          <cell r="A2987">
            <v>3065</v>
          </cell>
          <cell r="B2987" t="str">
            <v>ESCAV MEC.VALA ESCORADA C/RETRO DE 1,5 A 3M PROF MAT 1A COM REDUTOR (PEDRAS/INST PREDIAIS/OUTROS REDUT PRODUTIV) - EXCL. ESGOTAM / ESCORAMENTO.</v>
          </cell>
          <cell r="C2987" t="str">
            <v>M3</v>
          </cell>
          <cell r="D2987">
            <v>18.440000000000001</v>
          </cell>
        </row>
        <row r="2988">
          <cell r="A2988">
            <v>3066</v>
          </cell>
          <cell r="B2988" t="str">
            <v>ESCAVACAO MEC.VALA N ESCOR ATE 1,5M C/RETRO MAT 1A (C/PEDRAS/INST PREDIAIS/OUTROS REDUT PRODUTIV OU CAVAS FUNDACAO) - EXCL ESGOTAMENTO</v>
          </cell>
          <cell r="C2988" t="str">
            <v>M3</v>
          </cell>
          <cell r="D2988">
            <v>11.74</v>
          </cell>
        </row>
        <row r="2989">
          <cell r="A2989">
            <v>3069</v>
          </cell>
          <cell r="B2989" t="str">
            <v>ESCAVACAO MEC. VALA N ESCOR MAT 1A C/RETRO ENTRE 1,5 E 3MC/ REDUTOR(PEDRAS/INST PREDIAIS/OUTROS REDUTORES PRODUTIV OU CAVAS FUNDACAO) EXCL ESGOTAMENTO.</v>
          </cell>
          <cell r="C2989" t="str">
            <v>M3</v>
          </cell>
          <cell r="D2989">
            <v>14.28</v>
          </cell>
        </row>
        <row r="2990">
          <cell r="A2990">
            <v>3070</v>
          </cell>
          <cell r="B2990" t="str">
            <v>ESCAVACAO MEC DE VALA ESCORADA COM RETRO 75 HP, EM MATERIAL DE 1A CATEGORIA ATÉ 1,5M DE PROFUNDIDADE, EXCLUINDO ESGOTAMENTO E ESCORAMENTO.</v>
          </cell>
          <cell r="C2990" t="str">
            <v>M3</v>
          </cell>
          <cell r="D2990">
            <v>5.41</v>
          </cell>
        </row>
        <row r="2991">
          <cell r="A2991">
            <v>3071</v>
          </cell>
          <cell r="B2991" t="str">
            <v>ESCAVACAO MEC.VALA ESCORADA MAT 1A CAT C/RETRO DE 1,5 A 3M- EXCLUSIVEESGOT E ESCORAMENTO</v>
          </cell>
          <cell r="C2991" t="str">
            <v>M3</v>
          </cell>
          <cell r="D2991">
            <v>6.89</v>
          </cell>
        </row>
        <row r="2992">
          <cell r="A2992">
            <v>3496</v>
          </cell>
          <cell r="B2992" t="str">
            <v>ALUGUEL ELEVADOR EQUIPADO P/TRANSP CONCR A 10M ALT-CP-S/OPERADOR COM GUINCHO DE 10CV 16M TORRE DESMONTAVEL CACAMBA AUTOMATICA DE 550L FUNILP/DESCARGA E SILO DE ESPERA DE 1000L</v>
          </cell>
          <cell r="C2992" t="str">
            <v>H</v>
          </cell>
          <cell r="D2992">
            <v>7.6</v>
          </cell>
        </row>
        <row r="2993">
          <cell r="A2993">
            <v>3533</v>
          </cell>
          <cell r="B2993" t="str">
            <v>VIBRADOR DE IMERSAO MOTOR ELETR 2CV (CP) TUBO DE 48X48 C/MANGOTEDE 5M COMP -EXCL OPERADOR</v>
          </cell>
          <cell r="C2993" t="str">
            <v>H</v>
          </cell>
          <cell r="D2993">
            <v>1.22</v>
          </cell>
        </row>
        <row r="2994">
          <cell r="A2994">
            <v>3636</v>
          </cell>
          <cell r="B2994" t="str">
            <v>RETRO-ESCAVADEIRA DIESEL 75CV, INCL OPERADOR-CAPAC CACAMBA 0,76M3 (HORA IMPRODUTIVA)</v>
          </cell>
          <cell r="C2994" t="str">
            <v>H</v>
          </cell>
          <cell r="D2994">
            <v>32.43</v>
          </cell>
        </row>
        <row r="2995">
          <cell r="A2995">
            <v>3732</v>
          </cell>
          <cell r="B2995" t="str">
            <v>ALUGUEL ELEVADOR EQUIPADO P/TRANSP CONCR A 10M ALT-CI-S/OPERADOR COMGUINCHO DE 10CV 16M TORRE DESMONTAVEL CACAMBA AUTOMATICA DE 550L FUNILP/DESCARGA E SILO ESPERA DE 1000L</v>
          </cell>
          <cell r="C2995" t="str">
            <v>H</v>
          </cell>
          <cell r="D2995">
            <v>4.01</v>
          </cell>
        </row>
        <row r="2996">
          <cell r="A2996">
            <v>3775</v>
          </cell>
          <cell r="B2996" t="str">
            <v>BETONEIRA MOTOR GAS P/320L MIST SECA (CI) CARREG MEC E TAMBOR REVERSI-VEL - EXCL OPERADOR</v>
          </cell>
          <cell r="C2996" t="str">
            <v>H</v>
          </cell>
          <cell r="D2996">
            <v>1.2</v>
          </cell>
        </row>
        <row r="2997">
          <cell r="A2997">
            <v>3783</v>
          </cell>
          <cell r="B2997" t="str">
            <v>VIBRADOR DE IMERSAO MOTOR ELETR 2CV (CI) TUBO 48X480MM C/MANGOTEDE 5M COMP - EXCL OPERADOR</v>
          </cell>
          <cell r="C2997" t="str">
            <v>H</v>
          </cell>
          <cell r="D2997">
            <v>0.75</v>
          </cell>
        </row>
        <row r="2998">
          <cell r="A2998">
            <v>4877</v>
          </cell>
          <cell r="B2998" t="str">
            <v>BETONEIRA 320L ELETRICA TRIFASICA C/CARREGADOR MECANICO C/OPERADOR - P</v>
          </cell>
          <cell r="C2998" t="str">
            <v>H</v>
          </cell>
          <cell r="D2998">
            <v>9.7899999999999991</v>
          </cell>
        </row>
        <row r="2999">
          <cell r="A2999">
            <v>4884</v>
          </cell>
          <cell r="B2999" t="str">
            <v>ARGAMASSA TRACO 1:3 (CIMENTO E AREIA), PREPARO MANUAL</v>
          </cell>
          <cell r="C2999" t="str">
            <v>M3</v>
          </cell>
          <cell r="D2999">
            <v>328.62</v>
          </cell>
        </row>
        <row r="3000">
          <cell r="A3000">
            <v>4885</v>
          </cell>
          <cell r="B3000" t="str">
            <v>ARGAMASSA TRACO 1:4 (CIMENTO E AREIA), PREPARO MANUAL</v>
          </cell>
          <cell r="C3000" t="str">
            <v>M3</v>
          </cell>
          <cell r="D3000">
            <v>283.04000000000002</v>
          </cell>
        </row>
        <row r="3001">
          <cell r="A3001">
            <v>4886</v>
          </cell>
          <cell r="B3001" t="str">
            <v>ARGAMASSA TRACO 1:5 (CIMENTO E AREIA), PREPARO MANUAL</v>
          </cell>
          <cell r="C3001" t="str">
            <v>M3</v>
          </cell>
          <cell r="D3001">
            <v>250.96</v>
          </cell>
        </row>
        <row r="3002">
          <cell r="A3002">
            <v>4889</v>
          </cell>
          <cell r="B3002" t="str">
            <v>ARGAMASSA TRACO 1:8 (CIMENTO E AREIA), PREPARO MANUAL</v>
          </cell>
          <cell r="C3002" t="str">
            <v>M3</v>
          </cell>
          <cell r="D3002">
            <v>211.15</v>
          </cell>
        </row>
        <row r="3003">
          <cell r="A3003">
            <v>5089</v>
          </cell>
          <cell r="B3003" t="str">
            <v>ROLO COMPACTADOR VIBRATORIO PE DE CARNEIRO PARA SOLOS, POTENCIA 80HP,PESO MÁXIMO OPERACIONAL 8,8T - MANUTENCAO</v>
          </cell>
          <cell r="C3003" t="str">
            <v>H</v>
          </cell>
          <cell r="D3003">
            <v>15.68</v>
          </cell>
        </row>
        <row r="3004">
          <cell r="A3004">
            <v>5623</v>
          </cell>
          <cell r="B3004" t="str">
            <v>CAMINHAO BASCULANTE 4,0M3 TOCO 162CV PBT=11800KG - JUROS</v>
          </cell>
          <cell r="C3004" t="str">
            <v>H</v>
          </cell>
          <cell r="D3004">
            <v>4.4000000000000004</v>
          </cell>
        </row>
        <row r="3005">
          <cell r="A3005">
            <v>5624</v>
          </cell>
          <cell r="B3005" t="str">
            <v>CAMINHAO BASCULANTE 4,0M3 TOCO 162CV PBT=11800KG - OPERACAO</v>
          </cell>
          <cell r="C3005" t="str">
            <v>H</v>
          </cell>
          <cell r="D3005">
            <v>58.53</v>
          </cell>
        </row>
        <row r="3006">
          <cell r="A3006">
            <v>5627</v>
          </cell>
          <cell r="B3006" t="str">
            <v>ESCAVADEIRA HIDRAULICA SOBRE ESTEIRA 105HP, PESO OPERACIONAL 17T, CAP.0,8M3 - DEPRECIACAO</v>
          </cell>
          <cell r="C3006" t="str">
            <v>H</v>
          </cell>
          <cell r="D3006">
            <v>43.73</v>
          </cell>
        </row>
        <row r="3007">
          <cell r="A3007">
            <v>5628</v>
          </cell>
          <cell r="B3007" t="str">
            <v>ESCAVADEIRA HIDRAULICA SOBRE ESTEIRA 105HP, PESO OPERACIONAL 17T, CAP.0,8M3 - JUROS</v>
          </cell>
          <cell r="C3007" t="str">
            <v>H</v>
          </cell>
          <cell r="D3007">
            <v>16.54</v>
          </cell>
        </row>
        <row r="3008">
          <cell r="A3008">
            <v>5629</v>
          </cell>
          <cell r="B3008" t="str">
            <v>ESCAVADEIRA HIDRAULICA SOBRE ESTEIRA 105HP, PESO OPERACIONAL 17T, CAP.0,8M3 - MANUTENCAO</v>
          </cell>
          <cell r="C3008" t="str">
            <v>H</v>
          </cell>
          <cell r="D3008">
            <v>35.020000000000003</v>
          </cell>
        </row>
        <row r="3009">
          <cell r="A3009">
            <v>5630</v>
          </cell>
          <cell r="B3009" t="str">
            <v>ESCAVADEIRA HIDRAULICA SOBRE ESTEIRA 105HP, PESO OPERACIONAL 17T, CAP.0,8M3 - MATERIAIS NA OPERACAO</v>
          </cell>
          <cell r="C3009" t="str">
            <v>H</v>
          </cell>
          <cell r="D3009">
            <v>57.71</v>
          </cell>
        </row>
        <row r="3010">
          <cell r="A3010">
            <v>5631</v>
          </cell>
          <cell r="B3010" t="str">
            <v>ESCAVADEIRA HIDRAULICA SOBRE ESTEIRA 105HP, PESO OPERACIONAL 17T, CAP.0,8M3 - CHP DIURNO</v>
          </cell>
          <cell r="C3010" t="str">
            <v>CHP</v>
          </cell>
          <cell r="D3010">
            <v>161.22</v>
          </cell>
        </row>
        <row r="3011">
          <cell r="A3011">
            <v>5632</v>
          </cell>
          <cell r="B3011" t="str">
            <v>ESCAVADEIRA HIDRAULICA SOBRE ESTEIRA 105HP, PESO OPERACIONAL 17T, CAP.0,8M3 - CHI DIURNO</v>
          </cell>
          <cell r="C3011" t="str">
            <v>CHI</v>
          </cell>
          <cell r="D3011">
            <v>68.5</v>
          </cell>
        </row>
        <row r="3012">
          <cell r="A3012">
            <v>5653</v>
          </cell>
          <cell r="B3012" t="str">
            <v>PA CARREGADEIRA SOBRE RODAS, POTENCIA 105HP, CAPACIDADE DA CACAMBA 1,4A 1,7M3 - DEPRECIACAO E JUROS</v>
          </cell>
          <cell r="C3012" t="str">
            <v>H</v>
          </cell>
          <cell r="D3012">
            <v>40.03</v>
          </cell>
        </row>
        <row r="3013">
          <cell r="A3013">
            <v>5654</v>
          </cell>
          <cell r="B3013" t="str">
            <v>PA CARREGADEIRA SOBRE RODAS, POTENCIA 105HP, CAPACIDADE DA CACAMBA 1,4A 1,7M3 - MANUTENCAO</v>
          </cell>
          <cell r="C3013" t="str">
            <v>H</v>
          </cell>
          <cell r="D3013">
            <v>30.35</v>
          </cell>
        </row>
        <row r="3014">
          <cell r="A3014">
            <v>5655</v>
          </cell>
          <cell r="B3014" t="str">
            <v>PA CARREGADEIRA SOBRE RODAS, POTENCIA 105HP, CAPACIDADE DA CACAMBA 1,4A 1,7M3 - CUSTO HORARIO DE MATERIAIS NA OPERACAO</v>
          </cell>
          <cell r="C3014" t="str">
            <v>H</v>
          </cell>
          <cell r="D3014">
            <v>46.99</v>
          </cell>
        </row>
        <row r="3015">
          <cell r="A3015">
            <v>5656</v>
          </cell>
          <cell r="B3015" t="str">
            <v>PA CARREGADEIRA SOBRE RODAS, POTENCIA 105HP, CAPACIDADE DA CACAMBA 1,4A 1,7M3 - MAO-DE-OBRA DIURNA NA OPERACAO</v>
          </cell>
          <cell r="C3015" t="str">
            <v>H</v>
          </cell>
          <cell r="D3015">
            <v>8.85</v>
          </cell>
        </row>
        <row r="3016">
          <cell r="A3016">
            <v>5657</v>
          </cell>
          <cell r="B3016" t="str">
            <v>GRADE ARADORA COM 24 DISCOS DE 24” SOBRE PNEUS - DEPRECIACAO/JUROS</v>
          </cell>
          <cell r="C3016" t="str">
            <v>H</v>
          </cell>
          <cell r="D3016">
            <v>4.33</v>
          </cell>
        </row>
        <row r="3017">
          <cell r="A3017">
            <v>5658</v>
          </cell>
          <cell r="B3017" t="str">
            <v>GRADE ARADORA COM 24 DISCOS DE 24" SOBRE PNEUS - MANUTENCAO</v>
          </cell>
          <cell r="C3017" t="str">
            <v>H</v>
          </cell>
          <cell r="D3017">
            <v>1.44</v>
          </cell>
        </row>
        <row r="3018">
          <cell r="A3018">
            <v>5663</v>
          </cell>
          <cell r="B3018" t="str">
            <v>RETRO-ESCAVADEIRA, 4 X 4, 86 CV (VU= 5 ANOS) - DEPRECIAÇÃO E JUROS</v>
          </cell>
          <cell r="C3018" t="str">
            <v>H</v>
          </cell>
          <cell r="D3018">
            <v>25.69</v>
          </cell>
        </row>
        <row r="3019">
          <cell r="A3019">
            <v>5664</v>
          </cell>
          <cell r="B3019" t="str">
            <v>RETRO-ESCAVADEIRA, 4 X 4, 86 CV (VU= 5 ANOS) - MANUTENÇÃO</v>
          </cell>
          <cell r="C3019" t="str">
            <v>H</v>
          </cell>
          <cell r="D3019">
            <v>19.48</v>
          </cell>
        </row>
        <row r="3020">
          <cell r="A3020">
            <v>5665</v>
          </cell>
          <cell r="B3020" t="str">
            <v>RETRO-ESCAVADEIRA, 4 X 4, 86 CV (VU= 5 ANOS) - MÃO DE OBRA/OPERAÇÃO</v>
          </cell>
          <cell r="C3020" t="str">
            <v>H</v>
          </cell>
          <cell r="D3020">
            <v>8.23</v>
          </cell>
        </row>
        <row r="3021">
          <cell r="A3021">
            <v>5666</v>
          </cell>
          <cell r="B3021" t="str">
            <v>RETROESCAVADEIRA SOBRE RODAS 79 HP</v>
          </cell>
          <cell r="C3021" t="str">
            <v>H</v>
          </cell>
          <cell r="D3021">
            <v>23.73</v>
          </cell>
        </row>
        <row r="3022">
          <cell r="A3022">
            <v>5667</v>
          </cell>
          <cell r="B3022" t="str">
            <v>RETROESCAVADEIRA C/ CARREGADEIRA SOBRE PNEUS C/TRANSMISSÃO MECÂNICA 79HP (VU=5ANOS) - MANUTENÇÃO</v>
          </cell>
          <cell r="C3022" t="str">
            <v>H</v>
          </cell>
          <cell r="D3022">
            <v>17.98</v>
          </cell>
        </row>
        <row r="3023">
          <cell r="A3023">
            <v>5668</v>
          </cell>
          <cell r="B3023" t="str">
            <v>RETRO-ESCAVADEIRA, 75CV (VU= 5 ANOS)-CUSTO DE MATERIAIS NA OPERACAO</v>
          </cell>
          <cell r="C3023" t="str">
            <v>H</v>
          </cell>
          <cell r="D3023">
            <v>26.79</v>
          </cell>
        </row>
        <row r="3024">
          <cell r="A3024">
            <v>5669</v>
          </cell>
          <cell r="B3024" t="str">
            <v>RETRO-ESCAVADEIRA, 75CV (VU= 5 ANOS)-MÃO DE OBRA/OPERAÇÃO</v>
          </cell>
          <cell r="C3024" t="str">
            <v>H</v>
          </cell>
          <cell r="D3024">
            <v>8.23</v>
          </cell>
        </row>
        <row r="3025">
          <cell r="A3025">
            <v>5670</v>
          </cell>
          <cell r="B3025" t="str">
            <v>ROLO COMPACTADOR VIBRATORIO, CILINDRO LISO, AUTO-PROPELIDO 80HP, PESOMAXIMO OPERACIONAL 8,1T - CHP DIURNO - JUROS E DEPRECIACAO</v>
          </cell>
          <cell r="C3025" t="str">
            <v>H</v>
          </cell>
          <cell r="D3025">
            <v>27.22</v>
          </cell>
        </row>
        <row r="3026">
          <cell r="A3026">
            <v>5671</v>
          </cell>
          <cell r="B3026" t="str">
            <v>ROLO COMPACTADOR VIBRATORIO DE UM CILINDRO LISO DE ACO, POTENCIA 80HP,PESO MAXIMO OPERACIONAL 8,1T - MANUTENCAO</v>
          </cell>
          <cell r="C3026" t="str">
            <v>H</v>
          </cell>
          <cell r="D3026">
            <v>16.399999999999999</v>
          </cell>
        </row>
        <row r="3027">
          <cell r="A3027">
            <v>5672</v>
          </cell>
          <cell r="B3027" t="str">
            <v>ROLO COMPACTADOR VIBRATÓRIO DE CILINDRO LISO, AUTO-PROP., POTÊNCIA 80HP, PESO MÁXIMO OPERACIONAL 8,1T - CUSTO DA MÃO-DE-OBRA NA OPERAÇÃO</v>
          </cell>
          <cell r="C3027" t="str">
            <v>H</v>
          </cell>
          <cell r="D3027">
            <v>8.23</v>
          </cell>
        </row>
        <row r="3028">
          <cell r="A3028">
            <v>5673</v>
          </cell>
          <cell r="B3028" t="str">
            <v>ROLO COMPACTADOR VIBRATORIO LISO AUTO-PROP, POTÊNCIA 83 CV - 6,6T, IMPACTO DINÂMICO 18,5/11,5T - DEPRECIAÇÃO E JUROS</v>
          </cell>
          <cell r="C3028" t="str">
            <v>H</v>
          </cell>
          <cell r="D3028">
            <v>9.51</v>
          </cell>
        </row>
        <row r="3029">
          <cell r="A3029">
            <v>5674</v>
          </cell>
          <cell r="B3029" t="str">
            <v>ROLO COMPACTADOR VIBRATÓRIO,AUTO-PROPEL., DE CILINDRO LISO, 83 CV, PESO OPERACIONAL 6,6T, IMPACTO DINÂMICO 18,5/11,5T - MANUTENÇÃO.</v>
          </cell>
          <cell r="C3029" t="str">
            <v>H</v>
          </cell>
          <cell r="D3029">
            <v>14.3</v>
          </cell>
        </row>
        <row r="3030">
          <cell r="A3030">
            <v>5675</v>
          </cell>
          <cell r="B3030" t="str">
            <v>ROLO COMPACTADOR VIBRATÓRIO, TANDEM, CILINDRO LISO DE AÇO, AUTO-PROPEL., 40HP - 4,4T, IMPACTO DINÂMICO 3,1T, VU 5 ANOS - DEPRECIAÇÃO E JUROS</v>
          </cell>
          <cell r="C3030" t="str">
            <v>H</v>
          </cell>
          <cell r="D3030">
            <v>8.8800000000000008</v>
          </cell>
        </row>
        <row r="3031">
          <cell r="A3031">
            <v>5676</v>
          </cell>
          <cell r="B3031" t="str">
            <v>ROLO COMPACTADOR VIBRATORIO, TANDEM, CILINDRO LISO, AUTO-PROPEL. 40HP- 4,4T, IMPACTO DINAMICO 3,1T, VU 5 ANOS - MANUTENCAO.</v>
          </cell>
          <cell r="C3031" t="str">
            <v>H</v>
          </cell>
          <cell r="D3031">
            <v>5.34</v>
          </cell>
        </row>
        <row r="3032">
          <cell r="A3032">
            <v>5677</v>
          </cell>
          <cell r="B3032" t="str">
            <v>ROLO COMPACTADOR VIBRATORIO, TANDEM, CILINDRO LISO AUTO-PROPEL. 40HP -4,4T, IMPACTO DINAMICO 3,1T, VU 5 ANOS - CUSTO COM MATERIAIS NA OPERAÇÃO.</v>
          </cell>
          <cell r="C3032" t="str">
            <v>H</v>
          </cell>
          <cell r="D3032">
            <v>17.309999999999999</v>
          </cell>
        </row>
        <row r="3033">
          <cell r="A3033">
            <v>5678</v>
          </cell>
          <cell r="B3033" t="str">
            <v>RETRO-ESCAVADEIRA, 4 X 4, 86 CV (VU= 5 ANOS) - CHP DIURNO</v>
          </cell>
          <cell r="C3033" t="str">
            <v>CHP</v>
          </cell>
          <cell r="D3033">
            <v>84.72</v>
          </cell>
        </row>
        <row r="3034">
          <cell r="A3034">
            <v>5679</v>
          </cell>
          <cell r="B3034" t="str">
            <v>RETRO-ESCAVADEIRA, 4 X 4, 86 CV (VU= 5 ANOS) - CHI DIURNO</v>
          </cell>
          <cell r="C3034" t="str">
            <v>CHI</v>
          </cell>
          <cell r="D3034">
            <v>33.909999999999997</v>
          </cell>
        </row>
        <row r="3035">
          <cell r="A3035">
            <v>5680</v>
          </cell>
          <cell r="B3035" t="str">
            <v>RETRO-ESCAVADEIRA, 75CV (VU= 5 ANOS) -CHP DIURNO</v>
          </cell>
          <cell r="C3035" t="str">
            <v>CHP</v>
          </cell>
          <cell r="D3035">
            <v>76.72</v>
          </cell>
        </row>
        <row r="3036">
          <cell r="A3036">
            <v>5681</v>
          </cell>
          <cell r="B3036" t="str">
            <v>RETRO-ESCAVADEIRA, 75CV (VU= 5 ANOS) -CHI DIURNO</v>
          </cell>
          <cell r="C3036" t="str">
            <v>CHI</v>
          </cell>
          <cell r="D3036">
            <v>31.96</v>
          </cell>
        </row>
        <row r="3037">
          <cell r="A3037">
            <v>5682</v>
          </cell>
          <cell r="B3037" t="str">
            <v>ROLO COMPACTADOR VIBRATÓRIO, CILINDRO LISO, AUTO-PROPEL. 80HP, PESO MÁXIMO OPERACIONAL 8,1T - CHP DIURNO</v>
          </cell>
          <cell r="C3037" t="str">
            <v>CHP</v>
          </cell>
          <cell r="D3037">
            <v>105.43</v>
          </cell>
        </row>
        <row r="3038">
          <cell r="A3038">
            <v>5683</v>
          </cell>
          <cell r="B3038" t="str">
            <v>ROLO COMPACTADOR VIBRATÓRIO DE CILINDRO LISO, AUTO-PROPEL. DE AÇO, 80HP - 8,1T - CHI DIURNO</v>
          </cell>
          <cell r="C3038" t="str">
            <v>CHI</v>
          </cell>
          <cell r="D3038">
            <v>35.450000000000003</v>
          </cell>
        </row>
        <row r="3039">
          <cell r="A3039">
            <v>5684</v>
          </cell>
          <cell r="B3039" t="str">
            <v>ROLO COMPACTADOR VIBRATÓRIO DE CILINDRO LISO, AUTO-PROPEL. 83 CV - 6,6T, IMPACTO DINÂMICO 18,5/11,5T - CHP DIURNO</v>
          </cell>
          <cell r="C3039" t="str">
            <v>CHP</v>
          </cell>
          <cell r="D3039">
            <v>85.62</v>
          </cell>
        </row>
        <row r="3040">
          <cell r="A3040">
            <v>5685</v>
          </cell>
          <cell r="B3040" t="str">
            <v>ROLO COMPACTADOR VIBRATÓRIO DE CILINDRO LISO, 83 HP - 6,6T, IMPACTODINÂMICO 18,5/11,5T - CHI.</v>
          </cell>
          <cell r="C3040" t="str">
            <v>CHI</v>
          </cell>
          <cell r="D3040">
            <v>17.739999999999998</v>
          </cell>
        </row>
        <row r="3041">
          <cell r="A3041">
            <v>5686</v>
          </cell>
          <cell r="B3041" t="str">
            <v>ROLO COMPACTADOR VIBRATÓRIO, TANDEM, AUTO PROPEL., CILINDRO LISO DE AÇO, 40HP - 4,4T, IMPACTO DINÂMICO 3,1T- VU 5 ANOS - CHP DIURNO.</v>
          </cell>
          <cell r="C3041" t="str">
            <v>CHP</v>
          </cell>
          <cell r="D3041">
            <v>39.75</v>
          </cell>
        </row>
        <row r="3042">
          <cell r="A3042">
            <v>5687</v>
          </cell>
          <cell r="B3042" t="str">
            <v>PA CARREGADEIRA SOBRE RODAS, POTENCIA 105HP, CAPACIDADE DA CACAMBA 1,4A 1,7M3 - CUSTO HORARIO PRODUTIVO DIURNO</v>
          </cell>
          <cell r="C3042" t="str">
            <v>CHP</v>
          </cell>
          <cell r="D3042">
            <v>126.21</v>
          </cell>
        </row>
        <row r="3043">
          <cell r="A3043">
            <v>5688</v>
          </cell>
          <cell r="B3043" t="str">
            <v>PA CARREGADEIRA SOBRE RODAS, POTENCIA 105HP, CAPACIDADE DA CACAMBA 1,4A 1,7M3 - CUSTO HORARIO IMPRODUTIVO DIURNO</v>
          </cell>
          <cell r="C3043" t="str">
            <v>CHI</v>
          </cell>
          <cell r="D3043">
            <v>48.88</v>
          </cell>
        </row>
        <row r="3044">
          <cell r="A3044">
            <v>5689</v>
          </cell>
          <cell r="B3044" t="str">
            <v>GRADE ARADORA COM 24 DISCOS DE 24" SOBRE PNEUS - CHP DIURNO</v>
          </cell>
          <cell r="C3044" t="str">
            <v>CHP</v>
          </cell>
          <cell r="D3044">
            <v>5.77</v>
          </cell>
        </row>
        <row r="3045">
          <cell r="A3045">
            <v>5690</v>
          </cell>
          <cell r="B3045" t="str">
            <v>GRADE ARADORA COM 24 DISCOS DE 24 ” SOBRE PNEUS - CHI DIURNO</v>
          </cell>
          <cell r="C3045" t="str">
            <v>CHI</v>
          </cell>
          <cell r="D3045">
            <v>4.33</v>
          </cell>
        </row>
        <row r="3046">
          <cell r="A3046">
            <v>5691</v>
          </cell>
          <cell r="B3046" t="str">
            <v>BOMBA CENTRIFUGA C/ MOTOR A GASOLINA 3,5CV - DEPRECIAÇÃO E JUROS</v>
          </cell>
          <cell r="C3046" t="str">
            <v>H</v>
          </cell>
          <cell r="D3046">
            <v>0.37</v>
          </cell>
        </row>
        <row r="3047">
          <cell r="A3047">
            <v>5692</v>
          </cell>
          <cell r="B3047" t="str">
            <v>BOMBA CENTRIFUGA C/ MOTOR A GASOLINA 3,5CV - MANUTENÇÃO</v>
          </cell>
          <cell r="C3047" t="str">
            <v>H</v>
          </cell>
          <cell r="D3047">
            <v>0.15</v>
          </cell>
        </row>
        <row r="3048">
          <cell r="A3048">
            <v>5693</v>
          </cell>
          <cell r="B3048" t="str">
            <v>BOMBA C/MOTOR A GASOLINA AUTOESCORVANTE PARA AGUA SUJA - 3/4 HPMATERIAIS - OPERACAO</v>
          </cell>
          <cell r="C3048" t="str">
            <v>H</v>
          </cell>
          <cell r="D3048">
            <v>3.33</v>
          </cell>
        </row>
        <row r="3049">
          <cell r="A3049">
            <v>5694</v>
          </cell>
          <cell r="B3049" t="str">
            <v>CAMINHAO BASCULANTE, 162HP- 6M3 (VU=5ANOS) - DEPRECIACAO E JUROS</v>
          </cell>
          <cell r="C3049" t="str">
            <v>H</v>
          </cell>
          <cell r="D3049">
            <v>20.38</v>
          </cell>
        </row>
        <row r="3050">
          <cell r="A3050">
            <v>5695</v>
          </cell>
          <cell r="B3050" t="str">
            <v>CAMINHAO BASCULANTE, 162HP- 6M3 (VU=5ANOS) - MANUTENCAO</v>
          </cell>
          <cell r="C3050" t="str">
            <v>H</v>
          </cell>
          <cell r="D3050">
            <v>17.75</v>
          </cell>
        </row>
        <row r="3051">
          <cell r="A3051">
            <v>5696</v>
          </cell>
          <cell r="B3051" t="str">
            <v>USINA DE ASFALTO A QUENTE FIXA CAP.40/80 TON/H-DEPRECIACA0 E JUROS</v>
          </cell>
          <cell r="C3051" t="str">
            <v>H</v>
          </cell>
          <cell r="D3051">
            <v>216.35</v>
          </cell>
        </row>
        <row r="3052">
          <cell r="A3052">
            <v>5697</v>
          </cell>
          <cell r="B3052" t="str">
            <v>USINA DE ASFALTO A QUENTE FIXA CAP.40/80 TON/H-MANUTENCAO</v>
          </cell>
          <cell r="C3052" t="str">
            <v>H</v>
          </cell>
          <cell r="D3052">
            <v>141.30000000000001</v>
          </cell>
        </row>
        <row r="3053">
          <cell r="A3053">
            <v>5698</v>
          </cell>
          <cell r="B3053" t="str">
            <v>USINA DE ASFALTO A QUENTE FIXA CAP.40/80 TON/H-MATERIAL E OPERACAO</v>
          </cell>
          <cell r="C3053" t="str">
            <v>H</v>
          </cell>
          <cell r="D3053">
            <v>10.56</v>
          </cell>
        </row>
        <row r="3054">
          <cell r="A3054">
            <v>5699</v>
          </cell>
          <cell r="B3054" t="str">
            <v>USINA DA ASFALTO A QUENTE, FIXA, CAPACIDADE 40 A 80TON/H - MÃO-DE-OBRANA OPERAÇÃO DIURNA</v>
          </cell>
          <cell r="C3054" t="str">
            <v>H</v>
          </cell>
          <cell r="D3054">
            <v>33.61</v>
          </cell>
        </row>
        <row r="3055">
          <cell r="A3055">
            <v>5700</v>
          </cell>
          <cell r="B3055" t="str">
            <v>USINA DA ASFALTO A QUENTE, FIXA, CAPACIDADE 40 A 80TON/H - MÃO-DE-OBRANA OPERAÇÃO NOTURNA</v>
          </cell>
          <cell r="C3055" t="str">
            <v>H</v>
          </cell>
          <cell r="D3055">
            <v>40.33</v>
          </cell>
        </row>
        <row r="3056">
          <cell r="A3056">
            <v>5701</v>
          </cell>
          <cell r="B3056" t="str">
            <v>CAMINHAO BASCULANTE, 162HP- 6M3 /MAO-DE-OBRA NA OPERACAO NOTURNA</v>
          </cell>
          <cell r="C3056" t="str">
            <v>H</v>
          </cell>
          <cell r="D3056">
            <v>8.26</v>
          </cell>
        </row>
        <row r="3057">
          <cell r="A3057">
            <v>5702</v>
          </cell>
          <cell r="B3057" t="str">
            <v>USINA DE CONCRETO FIXA CAPACIDADE 90/120 M³, 63HP - DEPRECIAÇÃO E JUROS</v>
          </cell>
          <cell r="C3057" t="str">
            <v>H</v>
          </cell>
          <cell r="D3057">
            <v>24.97</v>
          </cell>
        </row>
        <row r="3058">
          <cell r="A3058">
            <v>5703</v>
          </cell>
          <cell r="B3058" t="str">
            <v>USINA DE CONCRETO FIXA CAPACIDADE 90/120 M³, 63HP - MATERIAIS NA OPERAÇÃO</v>
          </cell>
          <cell r="C3058" t="str">
            <v>H</v>
          </cell>
          <cell r="D3058">
            <v>29.52</v>
          </cell>
        </row>
        <row r="3059">
          <cell r="A3059">
            <v>5704</v>
          </cell>
          <cell r="B3059" t="str">
            <v>USINA DE CONCRETO FIXA CAPACIDADE 90/120 M³, 63HP - MÃO-DE-OBRA NA OPERAÇÃO DIURNA</v>
          </cell>
          <cell r="C3059" t="str">
            <v>H</v>
          </cell>
          <cell r="D3059">
            <v>22.41</v>
          </cell>
        </row>
        <row r="3060">
          <cell r="A3060">
            <v>5705</v>
          </cell>
          <cell r="B3060" t="str">
            <v>CAMINHAO CARROCERIA ABERTA,EM MADEIRA, TOCO, 170CV - 11T (VU=6ANOS) -MANUTENCAO</v>
          </cell>
          <cell r="C3060" t="str">
            <v>H</v>
          </cell>
          <cell r="D3060">
            <v>10.66</v>
          </cell>
        </row>
        <row r="3061">
          <cell r="A3061">
            <v>5706</v>
          </cell>
          <cell r="B3061" t="str">
            <v>USINA MISTURADORA DE SOLOS, DOSADORES TRIPLOS, CALHA VIBRATÓRIA, CAPCIDADE 200/500 TON, 201HP - DEPRECIAÇÃO E JUROS</v>
          </cell>
          <cell r="C3061" t="str">
            <v>H</v>
          </cell>
          <cell r="D3061">
            <v>128.37</v>
          </cell>
        </row>
        <row r="3062">
          <cell r="A3062">
            <v>5707</v>
          </cell>
          <cell r="B3062" t="str">
            <v>USINA MISTURADORA DE SOLOS, DOSADORES TRIPLOS, CALHA VIBRATÓRIA, CAPCIDADE 200/500 TON, 201HP - MANUTENÇÃO</v>
          </cell>
          <cell r="C3062" t="str">
            <v>H</v>
          </cell>
          <cell r="D3062">
            <v>83.75</v>
          </cell>
        </row>
        <row r="3063">
          <cell r="A3063">
            <v>5708</v>
          </cell>
          <cell r="B3063" t="str">
            <v>USINA MISTURADORA DE SOLOS, DOSADORES TRIPLOS, CALHA VIBRATÓRIA, CAPCIDADE 200/500 TON, 201HP - MÃO-DE-OBRA NA OPERAÇÃO NOTURNA</v>
          </cell>
          <cell r="C3063" t="str">
            <v>H</v>
          </cell>
          <cell r="D3063">
            <v>47.06</v>
          </cell>
        </row>
        <row r="3064">
          <cell r="A3064">
            <v>5709</v>
          </cell>
          <cell r="B3064" t="str">
            <v>VIBROACABADORA SOBRE ESTEIRAS POTENCIA MAX. 105CV CAPACIDADE ATE 450 T/H - DEPRECIACAO E JUROS</v>
          </cell>
          <cell r="C3064" t="str">
            <v>H</v>
          </cell>
          <cell r="D3064">
            <v>111.16</v>
          </cell>
        </row>
        <row r="3065">
          <cell r="A3065">
            <v>5710</v>
          </cell>
          <cell r="B3065" t="str">
            <v>VIBROACABADORA SOBRE ESTEIRAS POTENCIA MAX. 105CV CAPACIDADE ATE 450 T/H - MANUTENCAO</v>
          </cell>
          <cell r="C3065" t="str">
            <v>H</v>
          </cell>
          <cell r="D3065">
            <v>66.75</v>
          </cell>
        </row>
        <row r="3066">
          <cell r="A3066">
            <v>5711</v>
          </cell>
          <cell r="B3066" t="str">
            <v>VIBROACABADORA SOBRE ESTEIRAS POTENCIA MAX. 105CV CAPACIDADE ATE 450 T/H - MATERIAS NA OPERACAO</v>
          </cell>
          <cell r="C3066" t="str">
            <v>H</v>
          </cell>
          <cell r="D3066">
            <v>22.46</v>
          </cell>
        </row>
        <row r="3067">
          <cell r="A3067">
            <v>5712</v>
          </cell>
          <cell r="B3067" t="str">
            <v>VASSOURA MECÂNICA REBOCÁVEL C/ ESCOVA CILÍNDRICA LARGURA = 2,44M - DEPRECIAÇÃO E JUROS</v>
          </cell>
          <cell r="C3067" t="str">
            <v>H</v>
          </cell>
          <cell r="D3067">
            <v>3.09</v>
          </cell>
        </row>
        <row r="3068">
          <cell r="A3068">
            <v>5713</v>
          </cell>
          <cell r="B3068" t="str">
            <v>TRATOR PNEUS TRAÇÃO 4X2, 82CV, PESO C/ LASTRO 4,555 T (VU=5ANOS) -DEPRECIAÇÃO E JUROS</v>
          </cell>
          <cell r="C3068" t="str">
            <v>H</v>
          </cell>
          <cell r="D3068">
            <v>13.85</v>
          </cell>
        </row>
        <row r="3069">
          <cell r="A3069">
            <v>5714</v>
          </cell>
          <cell r="B3069" t="str">
            <v>TRATOR PNEUS TRAÇÃO 4X2, 82 CV, PESO C/ LASTRO 4,555 T (VU=5ANOS) - MANUTENÇÃO</v>
          </cell>
          <cell r="C3069" t="str">
            <v>H</v>
          </cell>
          <cell r="D3069">
            <v>8.4</v>
          </cell>
        </row>
        <row r="3070">
          <cell r="A3070">
            <v>5715</v>
          </cell>
          <cell r="B3070" t="str">
            <v>TRATOR PNEUS TRAÇÃO 4X2, 82 CV, PESO C/ LASTRO 4,555 T - MATERIAIS NAOPERAÇÃO</v>
          </cell>
          <cell r="C3070" t="str">
            <v>H</v>
          </cell>
          <cell r="D3070">
            <v>44.52</v>
          </cell>
        </row>
        <row r="3071">
          <cell r="A3071">
            <v>5716</v>
          </cell>
          <cell r="B3071" t="str">
            <v>TRATOR PNEUS TRAÇÃO 4X2, 82 CV, PESO C/ LASTRO 4,555 T - MÃO-DE-OBRA OPERACAO DIURNA</v>
          </cell>
          <cell r="C3071" t="str">
            <v>H</v>
          </cell>
          <cell r="D3071">
            <v>9.0399999999999991</v>
          </cell>
        </row>
        <row r="3072">
          <cell r="A3072">
            <v>5717</v>
          </cell>
          <cell r="B3072" t="str">
            <v>TRATOR DE ESTEIRAS POTENCIA 165 HP, PESO OPERACIONAL 17,1T (VU=5ANOS)- DEPRECIACAO E JUROS</v>
          </cell>
          <cell r="C3072" t="str">
            <v>H</v>
          </cell>
          <cell r="D3072">
            <v>100.33</v>
          </cell>
        </row>
        <row r="3073">
          <cell r="A3073">
            <v>5718</v>
          </cell>
          <cell r="B3073" t="str">
            <v>TRATOR DE ESTEIRAS POTENCIA 165 HP, PESO OPERACIONAL 17,1T - VALOR MATERIAIS NA OPERACAO</v>
          </cell>
          <cell r="C3073" t="str">
            <v>H</v>
          </cell>
          <cell r="D3073">
            <v>65.95</v>
          </cell>
        </row>
        <row r="3074">
          <cell r="A3074">
            <v>5720</v>
          </cell>
          <cell r="B3074" t="str">
            <v>TRATOR DE ESTEIRAS 153HP PESO OPERACIONAL 15T, COM RODA MOTRIZ ELEVADA(VU=5ANOS) -DEPRECIACAO E JUROS</v>
          </cell>
          <cell r="C3074" t="str">
            <v>H</v>
          </cell>
          <cell r="D3074">
            <v>102.93</v>
          </cell>
        </row>
        <row r="3075">
          <cell r="A3075">
            <v>5721</v>
          </cell>
          <cell r="B3075" t="str">
            <v>TRATOR DE ESTEIRAS 153HP PESO OPERACIONAL 15T, COM RODA MOTRIZ ELEVADA- MATERIAIS NA OPERACAO</v>
          </cell>
          <cell r="C3075" t="str">
            <v>H</v>
          </cell>
          <cell r="D3075">
            <v>63.07</v>
          </cell>
        </row>
        <row r="3076">
          <cell r="A3076">
            <v>5722</v>
          </cell>
          <cell r="B3076" t="str">
            <v>TRATOR DE ESTEIRAS COM LAMINA - POTENCIA 305 HP - PESO OPERACIONAL 37T - MATERIAIS NA OPERACAO</v>
          </cell>
          <cell r="C3076" t="str">
            <v>H</v>
          </cell>
          <cell r="D3076">
            <v>125.72</v>
          </cell>
        </row>
        <row r="3077">
          <cell r="A3077">
            <v>5723</v>
          </cell>
          <cell r="B3077" t="str">
            <v>TRATOR DE ESTEIRAS 99HP, PESO OPERACIONAL 8,5T (VU=5ANOS) - DEPRECIAOE JUROS</v>
          </cell>
          <cell r="C3077" t="str">
            <v>H</v>
          </cell>
          <cell r="D3077">
            <v>56.67</v>
          </cell>
        </row>
        <row r="3078">
          <cell r="A3078">
            <v>5724</v>
          </cell>
          <cell r="B3078" t="str">
            <v>TRATOR DE ESTEIRAS 99HP, PESO OPERACIONAL 8,5T (VU=5ANOS) - MANUTENCAO</v>
          </cell>
          <cell r="C3078" t="str">
            <v>H</v>
          </cell>
          <cell r="D3078">
            <v>42.96</v>
          </cell>
        </row>
        <row r="3079">
          <cell r="A3079">
            <v>5725</v>
          </cell>
          <cell r="B3079" t="str">
            <v>TRATOR DE ESTEIRAS 99HP, PESO OPERACIONAL 8,5T - MAO-DE-OBRA NA OPERACAO DIURNA</v>
          </cell>
          <cell r="C3079" t="str">
            <v>H</v>
          </cell>
          <cell r="D3079">
            <v>9.0399999999999991</v>
          </cell>
        </row>
        <row r="3080">
          <cell r="A3080">
            <v>5726</v>
          </cell>
          <cell r="B3080" t="str">
            <v>TRATOR DE ESTEIRAS 99HP, PESO OPERACIONAL 8,5T - MAO-DE-OBRA NA OPERACAO NOTURNA</v>
          </cell>
          <cell r="C3080" t="str">
            <v>H</v>
          </cell>
          <cell r="D3080">
            <v>10.85</v>
          </cell>
        </row>
        <row r="3081">
          <cell r="A3081">
            <v>5727</v>
          </cell>
          <cell r="B3081" t="str">
            <v>ROLO COMPACTADOR VIBRATÓRIO REBOCÁVEL CILINDRO LISO, 4,7T, IMPACTO DINÂMICO 18,3T - MANUTENÇÃO.</v>
          </cell>
          <cell r="C3081" t="str">
            <v>H</v>
          </cell>
          <cell r="D3081">
            <v>2.62</v>
          </cell>
        </row>
        <row r="3082">
          <cell r="A3082">
            <v>5728</v>
          </cell>
          <cell r="B3082" t="str">
            <v>ROLO COMPACTADOR VIBRATÓRIO, TANDEM, AUTO-PROPEL.,CILINDRO LISO, 58CV- 6,5/9,4 T, SEM OU COM LASTRO - DEPRECIAÇÃO E JUROS.</v>
          </cell>
          <cell r="C3082" t="str">
            <v>H</v>
          </cell>
          <cell r="D3082">
            <v>20.29</v>
          </cell>
        </row>
        <row r="3083">
          <cell r="A3083">
            <v>5729</v>
          </cell>
          <cell r="B3083" t="str">
            <v>ROLO COMPACTADOR VIBRATÓRIO, TANDEM, AUTO-PROPEL.,CILINDRO LISO, 58CV- 6,5/9,4 T, SEM OU COM LASTRO - MANUTENÇÃO.</v>
          </cell>
          <cell r="C3083" t="str">
            <v>H</v>
          </cell>
          <cell r="D3083">
            <v>12.18</v>
          </cell>
        </row>
        <row r="3084">
          <cell r="A3084">
            <v>5730</v>
          </cell>
          <cell r="B3084" t="str">
            <v>ROLO COMPACTADOR VIBRATÓRIO, TANDEM, AUTO-PROPEL.,CILINDRO LISO, 58CV- 6,5/9,4 T, SEM OU COM LASTRO - CUSTOS COM MATERIAIS NA OPERAÇÃO.</v>
          </cell>
          <cell r="C3084" t="str">
            <v>H</v>
          </cell>
          <cell r="D3084">
            <v>31.33</v>
          </cell>
        </row>
        <row r="3085">
          <cell r="A3085">
            <v>5731</v>
          </cell>
          <cell r="B3085" t="str">
            <v>ROLO COMPACTADOR VIBRATÓRIO, TANDEM, AUTO-PROPEL.,CILINDRO LISO, 58CV- 6,5/9,4 T, SEM OU COM LASTRO - CUSTOS COM MÃO DE OBRA NA OPERAÇÃONOTURNA.</v>
          </cell>
          <cell r="C3085" t="str">
            <v>H</v>
          </cell>
          <cell r="D3085">
            <v>9.8699999999999992</v>
          </cell>
        </row>
        <row r="3086">
          <cell r="A3086">
            <v>5732</v>
          </cell>
          <cell r="B3086" t="str">
            <v>ROLO COMPACTADOR PNEUMÁTICO, AUTO-PROPEL., PRESSÃO VARIÁVEL, 99HP, PESO OPERACIONAL SEM OU COM LASTRO 8,3/21,0 T - MANUTENÇÃO.</v>
          </cell>
          <cell r="C3086" t="str">
            <v>H</v>
          </cell>
          <cell r="D3086">
            <v>22.18</v>
          </cell>
        </row>
        <row r="3087">
          <cell r="A3087">
            <v>5733</v>
          </cell>
          <cell r="B3087" t="str">
            <v>ROLO COMPACTADOR PNEUMÁTICO, AUTO-PROPEL., PRESSÃO VARIÁVEL, 99HP, PESO OPERACIONAL SEM OU COM LASTRO 8,3/21,0 T - CUSTO COM MATERIAIS NA OPERAÇÃO</v>
          </cell>
          <cell r="C3087" t="str">
            <v>H</v>
          </cell>
          <cell r="D3087">
            <v>59.77</v>
          </cell>
        </row>
        <row r="3088">
          <cell r="A3088">
            <v>5734</v>
          </cell>
          <cell r="B3088" t="str">
            <v>RETRO-ESCAVADEIRA, 74HP (VU=6 ANOS)- DEPRECIAÇÃO E JUROS</v>
          </cell>
          <cell r="C3088" t="str">
            <v>H</v>
          </cell>
          <cell r="D3088">
            <v>23.53</v>
          </cell>
        </row>
        <row r="3089">
          <cell r="A3089">
            <v>5735</v>
          </cell>
          <cell r="B3089" t="str">
            <v>RETRO-ESCAVADEIRA, 74HP (VU= 6 ANOS) - MANUTENÇÃO</v>
          </cell>
          <cell r="C3089" t="str">
            <v>H</v>
          </cell>
          <cell r="D3089">
            <v>13.67</v>
          </cell>
        </row>
        <row r="3090">
          <cell r="A3090">
            <v>5736</v>
          </cell>
          <cell r="B3090" t="str">
            <v>RETRO-ESCAVADEIRA, 74HP (VU= 5 ANOS) - MATERIAIS OPERAÇÃO</v>
          </cell>
          <cell r="C3090" t="str">
            <v>H</v>
          </cell>
          <cell r="D3090">
            <v>34.619999999999997</v>
          </cell>
        </row>
        <row r="3091">
          <cell r="A3091">
            <v>5737</v>
          </cell>
          <cell r="B3091" t="str">
            <v>RETRO-ESCAVADEIRA, 74HP (VU=6 ANOS) - MÃO-DE-OBRA/OPERAÇÃO</v>
          </cell>
          <cell r="C3091" t="str">
            <v>H</v>
          </cell>
          <cell r="D3091">
            <v>8.23</v>
          </cell>
        </row>
        <row r="3092">
          <cell r="A3092">
            <v>5738</v>
          </cell>
          <cell r="B3092" t="str">
            <v>ROLO COMPACTADOR VIBRATÓRIO PÉ DE CARNEIRO, OPERADO POR CONTROLE REMOTO, POTÊNCIA 17HP, PESO OPERACIONAL 1,65T - DEPRECIAÇÃO E JUROS</v>
          </cell>
          <cell r="C3092" t="str">
            <v>H</v>
          </cell>
          <cell r="D3092">
            <v>5.66</v>
          </cell>
        </row>
        <row r="3093">
          <cell r="A3093">
            <v>5739</v>
          </cell>
          <cell r="B3093" t="str">
            <v>ROLO COMPACTADOR VIBRATÓRIO PÉ DE CARNEIRO, OPERADO POR CONTROLE REMOTO, 17HP - 1,65T - MANUTENÇÃO.</v>
          </cell>
          <cell r="C3093" t="str">
            <v>H</v>
          </cell>
          <cell r="D3093">
            <v>1.89</v>
          </cell>
        </row>
        <row r="3094">
          <cell r="A3094">
            <v>5740</v>
          </cell>
          <cell r="B3094" t="str">
            <v>EQUIPAMENTO PARA LAMA ASFALTICA COM SILO DE AGREGADO 6M3, DOSADOR DE CIMENTO, MONTADO SOBRE CAMINHÃO - DEPRECIACAO E JUROS</v>
          </cell>
          <cell r="C3094" t="str">
            <v>H</v>
          </cell>
          <cell r="D3094">
            <v>41.72</v>
          </cell>
        </row>
        <row r="3095">
          <cell r="A3095">
            <v>5741</v>
          </cell>
          <cell r="B3095" t="str">
            <v>EQUIPAMENTO PARA LAMA ASFALTICA COM SILO DE AGREGADO 6M3, DOSADOR DE CIMENTO, A SER MONTADO SOBRE CAMINHÃO (NAO INCLUI O CAMINHAO) - CUSTO HORARIO DE MANUTENCAO</v>
          </cell>
          <cell r="C3095" t="str">
            <v>H</v>
          </cell>
          <cell r="D3095">
            <v>18.8</v>
          </cell>
        </row>
        <row r="3096">
          <cell r="A3096">
            <v>5742</v>
          </cell>
          <cell r="B3096" t="str">
            <v>EQUIPAMENTO PARA LAMA ASFALTICA COM SILO DE AGREGADO 6M3, DOSADOR DE CIMENTO, A SER MONTADO SOBRE CAMINHÃO (NAO INCLUI O CAMINHAO) - CUSTO HORARIO DE MATERIAIS NA OPERACAO</v>
          </cell>
          <cell r="C3096" t="str">
            <v>H</v>
          </cell>
          <cell r="D3096">
            <v>52.76</v>
          </cell>
        </row>
        <row r="3097">
          <cell r="A3097">
            <v>5743</v>
          </cell>
          <cell r="B3097" t="str">
            <v>EQUIPAMENTO PARA LAMA ASFALTICA COM SILO DE AGREGADO 6M3, DOSADOR DE CIMENTO, A SER MONTADO SOBRE CAMINHÃO (NAO INCLUI O CAMINHAO) - MAO-DE-OBRA DIURNA NA OPERACAO</v>
          </cell>
          <cell r="C3097" t="str">
            <v>H</v>
          </cell>
          <cell r="D3097">
            <v>8.43</v>
          </cell>
        </row>
        <row r="3098">
          <cell r="A3098">
            <v>5744</v>
          </cell>
          <cell r="B3098" t="str">
            <v>EQUIPAMENTO PARA LAMA ASFALTICA COM SILO DE AGREGADO 6M3, DOSADOR DE CIMENTO, MONTADO SOBRE CAMINHÃO - MAO-DE-OBRA NOTURNA NA OPERACAO</v>
          </cell>
          <cell r="C3098" t="str">
            <v>H</v>
          </cell>
          <cell r="D3098">
            <v>10.11</v>
          </cell>
        </row>
        <row r="3099">
          <cell r="A3099">
            <v>5745</v>
          </cell>
          <cell r="B3099" t="str">
            <v>CAMINHAO PIPA 6.000L TOCO 162CV - PBT=11800KG C/BOMBA GASOLINA - DEPRECIACAO E JUROS</v>
          </cell>
          <cell r="C3099" t="str">
            <v>H</v>
          </cell>
          <cell r="D3099">
            <v>16.899999999999999</v>
          </cell>
        </row>
        <row r="3100">
          <cell r="A3100">
            <v>5746</v>
          </cell>
          <cell r="B3100" t="str">
            <v>CAMINHAO PIPA 6.000L TOCO 162CV - PBT=11800KG C/BOMBA GASOLINA -MANUTENCAO</v>
          </cell>
          <cell r="C3100" t="str">
            <v>H</v>
          </cell>
          <cell r="D3100">
            <v>10.17</v>
          </cell>
        </row>
        <row r="3101">
          <cell r="A3101">
            <v>5747</v>
          </cell>
          <cell r="B3101" t="str">
            <v>CAMINHAO PIPA 6000L TOCO, 162CV - 7,5T (VU=6ANOS) (INCLUI TANQUE DE ACO PARA TRANSPORTE DE AGUA) - CUSTO HORARIO DE MATERIAIS NA OPERACAO</v>
          </cell>
          <cell r="C3101" t="str">
            <v>H</v>
          </cell>
          <cell r="D3101">
            <v>38.33</v>
          </cell>
        </row>
        <row r="3102">
          <cell r="A3102">
            <v>5748</v>
          </cell>
          <cell r="B3102" t="str">
            <v>CAMINHAO PIPA 6000L TOCO, 162CV - 7,5T (VU=6ANOS) (INCLUI TANQUE DE ACO PARA TRANSPORTE DE AGUA E MOTOBOMBA CENTRIFUGA A GASOLINA 3,5CV) - MAO-DE-OBRA DIURNA NA OPERACAO</v>
          </cell>
          <cell r="C3102" t="str">
            <v>H</v>
          </cell>
          <cell r="D3102">
            <v>8.43</v>
          </cell>
        </row>
        <row r="3103">
          <cell r="A3103">
            <v>5750</v>
          </cell>
          <cell r="B3103" t="str">
            <v>CAMINHAO TOCO, 177CV - 14T (VU=6ANOS) (NAO INCLUI CARROCERIA) - DEPRECIACAO E JUROS</v>
          </cell>
          <cell r="C3103" t="str">
            <v>H</v>
          </cell>
          <cell r="D3103">
            <v>17.91</v>
          </cell>
        </row>
        <row r="3104">
          <cell r="A3104">
            <v>5751</v>
          </cell>
          <cell r="B3104" t="str">
            <v>CAMINHAO TOCO, 177CV - 14T (VU=6ANOS) (NAO INCLUI CARROCERIA) - MANUTENCAO</v>
          </cell>
          <cell r="C3104" t="str">
            <v>H</v>
          </cell>
          <cell r="D3104">
            <v>12.99</v>
          </cell>
        </row>
        <row r="3105">
          <cell r="A3105">
            <v>5752</v>
          </cell>
          <cell r="B3105" t="str">
            <v>CAMINHAO TOCO, 177CV - 14T (VU=6ANOS) (NAO INCLUI CARROCERIA) - MAO-DE-OBRA NOTURNA NA OPERACAO</v>
          </cell>
          <cell r="C3105" t="str">
            <v>H</v>
          </cell>
          <cell r="D3105">
            <v>10.11</v>
          </cell>
        </row>
        <row r="3106">
          <cell r="A3106">
            <v>5753</v>
          </cell>
          <cell r="B3106" t="str">
            <v>CAMINHAO TOCO, 170CV - 11T (VU=6ANOS) (NAO INCLUI CARROCERIA) - DEPRECIACAO E JUROS</v>
          </cell>
          <cell r="C3106" t="str">
            <v>H</v>
          </cell>
          <cell r="D3106">
            <v>17.57</v>
          </cell>
        </row>
        <row r="3107">
          <cell r="A3107">
            <v>5754</v>
          </cell>
          <cell r="B3107" t="str">
            <v>CAMINHAO TOCO, 170CV - 11T (VU=6ANOS) (NAO INCLUI CARROCERIA) - MANUTENCAO</v>
          </cell>
          <cell r="C3107" t="str">
            <v>H</v>
          </cell>
          <cell r="D3107">
            <v>10.210000000000001</v>
          </cell>
        </row>
        <row r="3108">
          <cell r="A3108">
            <v>5755</v>
          </cell>
          <cell r="B3108" t="str">
            <v>CAMINHAO TOCO, 170CV - 11T (VU=6ANOS) (NAO INCLUI CARROCERIA) - MAO-DE-OBRA DIURNA NA OPERACAO</v>
          </cell>
          <cell r="C3108" t="str">
            <v>H</v>
          </cell>
          <cell r="D3108">
            <v>8.43</v>
          </cell>
        </row>
        <row r="3109">
          <cell r="A3109">
            <v>5756</v>
          </cell>
          <cell r="B3109" t="str">
            <v>CAMINHAO PIPA 6000L TOCO, 162CV - 7,5T (VU=6ANOS) (INCLUI TANQUE DE ACO PARA TRANSPORTE DE AGUA E MOTOBOMBA CENTRIFUGA A GASOLINA 3,5CV) - DEPRECIACAO E JUROS</v>
          </cell>
          <cell r="C3109" t="str">
            <v>H</v>
          </cell>
          <cell r="D3109">
            <v>14.75</v>
          </cell>
        </row>
        <row r="3110">
          <cell r="A3110">
            <v>5757</v>
          </cell>
          <cell r="B3110" t="str">
            <v>CAMINHAO PIPA 6000L TOCO, 162CV - 7,5T (VU=6ANOS) (INCLUI TANQUE DE ACO PARA TRANSPORTE DE AGUA E MOTOBOMBA CENTRIFUGA A GASOLINA 3,5CV) - MANUTENCAO</v>
          </cell>
          <cell r="C3110" t="str">
            <v>H</v>
          </cell>
          <cell r="D3110">
            <v>8.5</v>
          </cell>
        </row>
        <row r="3111">
          <cell r="A3111">
            <v>5758</v>
          </cell>
          <cell r="B3111" t="str">
            <v>CAMINHAO PIPA 6000L TOCO, 162CV - 7,5T (VU=6ANOS) (INCLUI TANQUE DE ACO PARA TRANSPORTE DE AGUA E MOTOBOMBA CENTRIFUGA A GASOLINA 3,5CV) - CUSTO HORARIO DE MATERIAIS NA OPERACAO</v>
          </cell>
          <cell r="C3111" t="str">
            <v>H</v>
          </cell>
          <cell r="D3111">
            <v>61.86</v>
          </cell>
        </row>
        <row r="3112">
          <cell r="A3112">
            <v>5759</v>
          </cell>
          <cell r="B3112" t="str">
            <v>CAMINHAO PIPA F12000 142HP TANQUE 6000L/MAO-DE-OBRA NA OPERACAO DIURNA</v>
          </cell>
          <cell r="C3112" t="str">
            <v>H</v>
          </cell>
          <cell r="D3112">
            <v>6.88</v>
          </cell>
        </row>
        <row r="3113">
          <cell r="A3113">
            <v>5760</v>
          </cell>
          <cell r="B3113" t="str">
            <v>CAMINHAO PIPA 6000L TOCO, 162CV - 7,5T (VU=6ANOS) (INCLUI TANQUE DE ACO PARA TRANSPORTE DE AGUA) - MAO-DE-OBRA NOTURNA NA OPERACAO</v>
          </cell>
          <cell r="C3113" t="str">
            <v>H</v>
          </cell>
          <cell r="D3113">
            <v>10.11</v>
          </cell>
        </row>
        <row r="3114">
          <cell r="A3114">
            <v>5761</v>
          </cell>
          <cell r="B3114" t="str">
            <v>CAMINHAO PIPA 6000L TOCO, 162CV - 7,5T (VU=6ANOS) (INCLUI TANQUE DE ACO PARA TRANSPORTE DE AGUA E MOTOBOMBA CENTRIFUGA A GASOLINA 3,5CV) - CUSTO HORARIO PRODUTIVO DIURNO</v>
          </cell>
          <cell r="C3114" t="str">
            <v>CHP</v>
          </cell>
          <cell r="D3114">
            <v>93.54</v>
          </cell>
        </row>
        <row r="3115">
          <cell r="A3115">
            <v>5762</v>
          </cell>
          <cell r="B3115" t="str">
            <v>CAMINHAO PIPA 10000L TRUCADO, 208CV - 21,1T (VU=6ANOS) (INCLUI TANQUEDE ACO PARA TRANSPORTE DE AGUA E MOTOBOMBA CENTRIFUGA A GASOLINA 3,5CV) - DEPRECIACAO E JUROS</v>
          </cell>
          <cell r="C3115" t="str">
            <v>H</v>
          </cell>
          <cell r="D3115">
            <v>16.239999999999998</v>
          </cell>
        </row>
        <row r="3116">
          <cell r="A3116">
            <v>5763</v>
          </cell>
          <cell r="B3116" t="str">
            <v>CAMINHAO PIPA 10000L TRUCADO, 208CV - 21,1T (VU=6ANOS) (INCLUI TANQUEDE ACO PARA TRANSPORTE DE AGUA E MOTOBOMBA CENTRIFUGA A GASOLINA 3,5CV) - MANUTENCAO</v>
          </cell>
          <cell r="C3116" t="str">
            <v>H</v>
          </cell>
          <cell r="D3116">
            <v>9.3699999999999992</v>
          </cell>
        </row>
        <row r="3117">
          <cell r="A3117">
            <v>5764</v>
          </cell>
          <cell r="B3117" t="str">
            <v>CAMINHAO PIPA 10000L TRUCADO, 208CV - 21,1T (VU=6ANOS) (INCLUI TANQUEDE ACO PARA TRANSPORTE DE AGUA E MOTOBOMBA CENTRIFUGA A GASOLINA 3,5CV) - MAO-DE-OBRA NOTURNA NA OPERACAO</v>
          </cell>
          <cell r="C3117" t="str">
            <v>H</v>
          </cell>
          <cell r="D3117">
            <v>10.11</v>
          </cell>
        </row>
        <row r="3118">
          <cell r="A3118">
            <v>5765</v>
          </cell>
          <cell r="B3118" t="str">
            <v>DISTRIBUIDOR DE BETUME COM TANQUE DE 2500L, REBOCAVEL, PNEUMATICO COMMOTOR A GASOLINA 3,4HP - MANUTENCAO</v>
          </cell>
          <cell r="C3118" t="str">
            <v>H</v>
          </cell>
          <cell r="D3118">
            <v>6.08</v>
          </cell>
        </row>
        <row r="3119">
          <cell r="A3119">
            <v>5766</v>
          </cell>
          <cell r="B3119" t="str">
            <v>DISTRIBUIDOR DE BETUME COM TANQUE DE 2500L, REBOCAVEL, PNEUMATICO COMMOTOR A GASOLINA 3,4HP - CUSTO COM MATERIAIS NA OPERACAO</v>
          </cell>
          <cell r="C3119" t="str">
            <v>H</v>
          </cell>
          <cell r="D3119">
            <v>34.33</v>
          </cell>
        </row>
        <row r="3120">
          <cell r="A3120">
            <v>5767</v>
          </cell>
          <cell r="B3120" t="str">
            <v>DISTRIBUIDOR DE BETUME COM TANQUE DE 2500L, REBOCAVEL, PNEUMATICO COMMOTOR A GASOLINA 3,4HP - CUSTO COM MAO-DE-OBRA NA OPERACAO DIURNA</v>
          </cell>
          <cell r="C3120" t="str">
            <v>H</v>
          </cell>
          <cell r="D3120">
            <v>0.06</v>
          </cell>
        </row>
        <row r="3121">
          <cell r="A3121">
            <v>5768</v>
          </cell>
          <cell r="B3121" t="str">
            <v>DISTRIBUIDOR DE BETUME COM TANQUE DE 2500L, REBOCAVEL, PNEUMATICO COMMOTOR A GASOLINA 3,4HP - CUSTO COM MAO-DE-OBRA NA OPERACAO NOTURNA</v>
          </cell>
          <cell r="C3121" t="str">
            <v>H</v>
          </cell>
          <cell r="D3121">
            <v>7.0000000000000007E-2</v>
          </cell>
        </row>
        <row r="3122">
          <cell r="A3122">
            <v>5769</v>
          </cell>
          <cell r="B3122" t="str">
            <v>DISTRIBUIDOR DE ASFALTO MONTADO SOBRE CAMINHAO TOCO 162 HP, COM TANQUEISOLADO 6 M3 COM BARRA ESPARGIDORA DE 3,66 M - MANUTENCAO</v>
          </cell>
          <cell r="C3122" t="str">
            <v>H</v>
          </cell>
          <cell r="D3122">
            <v>27.41</v>
          </cell>
        </row>
        <row r="3123">
          <cell r="A3123">
            <v>5770</v>
          </cell>
          <cell r="B3123" t="str">
            <v>DISTRIBUIDOR DE ASFALTO MONTADO SOBRE CAMINHAO TOCO 162 HP, COM TANQUEISOLADO 6 M3 COM BARRA ESPARGIDORA DE 3,66 M - CUSTO C/ MAO-DE-OBRANA OPERACAO DIURNA.</v>
          </cell>
          <cell r="C3123" t="str">
            <v>H</v>
          </cell>
          <cell r="D3123">
            <v>16.850000000000001</v>
          </cell>
        </row>
        <row r="3124">
          <cell r="A3124">
            <v>5771</v>
          </cell>
          <cell r="B3124" t="str">
            <v>DISTRIBUIDOR DE ASFALTO CAP 5.000L SOBRE CAMINHAO TOCO 142HP - CUSTO C/ MAO-DE-OBRA NA OPERACAO NOTURNA</v>
          </cell>
          <cell r="C3124" t="str">
            <v>H</v>
          </cell>
          <cell r="D3124">
            <v>20.22</v>
          </cell>
        </row>
        <row r="3125">
          <cell r="A3125">
            <v>5775</v>
          </cell>
          <cell r="B3125" t="str">
            <v>LANCA ELEVATORIA TELESCOPICA DE ACIONAMENTO HIDRAULICO, CAPACIDADE DECARGA 30.000 KG, COM CESTO, MONTADA SOBRE CAMINHAO TRUCADO - MANUTENCAO</v>
          </cell>
          <cell r="C3125" t="str">
            <v>H</v>
          </cell>
          <cell r="D3125">
            <v>71.260000000000005</v>
          </cell>
        </row>
        <row r="3126">
          <cell r="A3126">
            <v>5776</v>
          </cell>
          <cell r="B3126" t="str">
            <v>LANCA ELEVATORIA TELESCOPICA DE ACIONAMENTO HIDRAULICO, CAPACIDADE DECARGA 30.000 KG, COM CESTO, MONTADA SOBRE CAMINHAO TRUCADO - CUSTO COM MATERIAIS NA OPERACAO</v>
          </cell>
          <cell r="C3126" t="str">
            <v>H</v>
          </cell>
          <cell r="D3126">
            <v>54.41</v>
          </cell>
        </row>
        <row r="3127">
          <cell r="A3127">
            <v>5777</v>
          </cell>
          <cell r="B3127" t="str">
            <v>GUINDASTE MUNK COM CESTO, CARGA MAXIMA 5,75T (A 2M) E 2,3T ( A 5M), ALTURA MAXIMA = 7,9M, MONTADO SOBRE CAMINHAO DE CARROCERIA FORD 162HP -MANUTENCAO</v>
          </cell>
          <cell r="C3127" t="str">
            <v>H</v>
          </cell>
          <cell r="D3127">
            <v>13.98</v>
          </cell>
        </row>
        <row r="3128">
          <cell r="A3128">
            <v>5778</v>
          </cell>
          <cell r="B3128" t="str">
            <v>MOTONIVELADORA 140HP (VU=6ANOS) - DEPRECIACAO E JUROS</v>
          </cell>
          <cell r="C3128" t="str">
            <v>H</v>
          </cell>
          <cell r="D3128">
            <v>70.709999999999994</v>
          </cell>
        </row>
        <row r="3129">
          <cell r="A3129">
            <v>5779</v>
          </cell>
          <cell r="B3129" t="str">
            <v>MOTONIVELADORA 140HP (VU=6ANOS) - MANUTENCAO</v>
          </cell>
          <cell r="C3129" t="str">
            <v>H</v>
          </cell>
          <cell r="D3129">
            <v>41.09</v>
          </cell>
        </row>
        <row r="3130">
          <cell r="A3130">
            <v>5782</v>
          </cell>
          <cell r="B3130" t="str">
            <v>MOTOSCRAPER 270HP - CUSTO COM MATERIAIS NA OPERACAO</v>
          </cell>
          <cell r="C3130" t="str">
            <v>H</v>
          </cell>
          <cell r="D3130">
            <v>111.29</v>
          </cell>
        </row>
        <row r="3131">
          <cell r="A3131">
            <v>5783</v>
          </cell>
          <cell r="B3131" t="str">
            <v>MOTOSCRAPER 270HP -CUSTO COM MA0-DE-0BRA NA OPERACAO DIURNA</v>
          </cell>
          <cell r="C3131" t="str">
            <v>H</v>
          </cell>
          <cell r="D3131">
            <v>8.23</v>
          </cell>
        </row>
        <row r="3132">
          <cell r="A3132">
            <v>5786</v>
          </cell>
          <cell r="B3132" t="str">
            <v>PA CARREGADEIRA SOBRE RODAS 180 HP - CAPACIDADE DA CACAMBA. 2,5 A 3,3M3 - PESO OPERACIONAL 17.428 - (VU=5ANOS) - DEPRECIACAO E JUROS</v>
          </cell>
          <cell r="C3132" t="str">
            <v>H</v>
          </cell>
          <cell r="D3132">
            <v>75.19</v>
          </cell>
        </row>
        <row r="3133">
          <cell r="A3133">
            <v>5787</v>
          </cell>
          <cell r="B3133" t="str">
            <v>PA CARREGADEIRA SOBRE RODAS 180 HP - CAPACIDADE DA CACAMBA. 2,5 A 3,3M3 - PESO OPERACIONAL 17.428 - CUSTO C/MATERIAIS NA OPERACAO</v>
          </cell>
          <cell r="C3133" t="str">
            <v>H</v>
          </cell>
          <cell r="D3133">
            <v>70.069999999999993</v>
          </cell>
        </row>
        <row r="3134">
          <cell r="A3134">
            <v>5788</v>
          </cell>
          <cell r="B3134" t="str">
            <v>PA CARREGADEIRA SOBRE RODAS 180 HP - CAPACIDADE DA CACAMBA. 2,5 A 3,3M3 - PESO OPERACIONAL 17.428 - CUSTO C/ MAO-DE-OBRA NA OPERACAO DIURNA</v>
          </cell>
          <cell r="C3134" t="str">
            <v>H</v>
          </cell>
          <cell r="D3134">
            <v>8.85</v>
          </cell>
        </row>
        <row r="3135">
          <cell r="A3135">
            <v>5789</v>
          </cell>
          <cell r="B3135" t="str">
            <v>PA CARREGADEIRA SOBRE RODAS 180 HP - CAPACIDADE DA CACAMBA. 2,5 A 3,3M3 - PESO OPERACIONAL 17.428 - CUSTO C/ MAO-DE-OBRA NA OPERACAO NOTURNA</v>
          </cell>
          <cell r="C3135" t="str">
            <v>H</v>
          </cell>
          <cell r="D3135">
            <v>10.62</v>
          </cell>
        </row>
        <row r="3136">
          <cell r="A3136">
            <v>5790</v>
          </cell>
          <cell r="B3136" t="str">
            <v>ROLO COMPACTADOR VIBRATÓRIO DE UM CILINDRO AÇO LISO, POTÊNCIA 80HP, PESO OPERACIONAL 8,1T - DEPRECIAÇÃO E JUROS</v>
          </cell>
          <cell r="C3136" t="str">
            <v>H</v>
          </cell>
          <cell r="D3136">
            <v>27.35</v>
          </cell>
        </row>
        <row r="3137">
          <cell r="A3137">
            <v>5791</v>
          </cell>
          <cell r="B3137" t="str">
            <v>ROLO COMPACTADOR VIBRATÓRIO, AUTO-PREOPEL.,CILINDRO LISO, 80HP - 8,1T- MANUTENÇÃO.</v>
          </cell>
          <cell r="C3137" t="str">
            <v>H</v>
          </cell>
          <cell r="D3137">
            <v>16.420000000000002</v>
          </cell>
        </row>
        <row r="3138">
          <cell r="A3138">
            <v>5792</v>
          </cell>
          <cell r="B3138" t="str">
            <v>ROLO COMPACTADOR VIBRATÓRIO, AUTO-PREOPEL.,CILINDRO LISO, 80HP - 8,1T- CUSTOS COM MATERIAIS NAOPERAÇÃO.</v>
          </cell>
          <cell r="C3138" t="str">
            <v>H</v>
          </cell>
          <cell r="D3138">
            <v>31.33</v>
          </cell>
        </row>
        <row r="3139">
          <cell r="A3139">
            <v>5793</v>
          </cell>
          <cell r="B3139" t="str">
            <v>ROLO COMPACTADOR VIBRATÓRIO DE UM CILINDRO LISO, POTÊNCIA 80HP, PESO OPERACIONAL 8,1T - MÃO-DE-OBRA NA OPERAÇÃO NOTURNA</v>
          </cell>
          <cell r="C3139" t="str">
            <v>H</v>
          </cell>
          <cell r="D3139">
            <v>9.8699999999999992</v>
          </cell>
        </row>
        <row r="3140">
          <cell r="A3140">
            <v>5794</v>
          </cell>
          <cell r="B3140" t="str">
            <v>MARTELETE OU ROMPEDOR PNEUMÁTICO MANUAL 28KG, FREQUENCIA DE IMPACTO 1230/MINUTO - DEPRECIAÇÃO E JUROS</v>
          </cell>
          <cell r="C3140" t="str">
            <v>H</v>
          </cell>
          <cell r="D3140">
            <v>1.56</v>
          </cell>
        </row>
        <row r="3141">
          <cell r="A3141">
            <v>5795</v>
          </cell>
          <cell r="B3141" t="str">
            <v>MARTELETE OU ROMPEDOR PNEUMÁTICO MANUAL 28KG, FREQUENCIA DE IMPACTO 1230/MINUTO - CHP DIURNO</v>
          </cell>
          <cell r="C3141" t="str">
            <v>CHP</v>
          </cell>
          <cell r="D3141">
            <v>13.14</v>
          </cell>
        </row>
        <row r="3142">
          <cell r="A3142">
            <v>5796</v>
          </cell>
          <cell r="B3142" t="str">
            <v>MARTELETE OU ROMPEDOR PNEUMÁTICO MANUAL 28KG, FREQUENCIA DE IMPACTO 1230/MINUTO - MÃO DE OBRA NA OPERAÇÃO DIURNA</v>
          </cell>
          <cell r="C3142" t="str">
            <v>H</v>
          </cell>
          <cell r="D3142">
            <v>9.52</v>
          </cell>
        </row>
        <row r="3143">
          <cell r="A3143">
            <v>5797</v>
          </cell>
          <cell r="B3143" t="str">
            <v>COMPRESSOR DE AR REBOCAVEL, DESCARGA LIVRE EFETIVA 180PCM, PRESSAO DETRABALHO 102 PSI, MOTOR A DIESEL 89CV - MANUTENCAO</v>
          </cell>
          <cell r="C3143" t="str">
            <v>H</v>
          </cell>
          <cell r="D3143">
            <v>2.41</v>
          </cell>
        </row>
        <row r="3144">
          <cell r="A3144">
            <v>5798</v>
          </cell>
          <cell r="B3144" t="str">
            <v>COMPRESSOR DE AR REBOCAVEL, DESCARGA LIVRE EFETIVA 180PCM, PRESSAO DETRABALHO 102 PSI, MOTOR A DIESEL 89CV - MAO-DE-OBRA DIURNA NA OPERACAO</v>
          </cell>
          <cell r="C3144" t="str">
            <v>H</v>
          </cell>
          <cell r="D3144">
            <v>6.86</v>
          </cell>
        </row>
        <row r="3145">
          <cell r="A3145">
            <v>5799</v>
          </cell>
          <cell r="B3145" t="str">
            <v>BOMBA ELETRICA TRIFASICA SUBMERSA 3CV PARA DRENAGEM - JUROS E DEPRECIACAO</v>
          </cell>
          <cell r="C3145" t="str">
            <v>H</v>
          </cell>
          <cell r="D3145">
            <v>0.49</v>
          </cell>
        </row>
        <row r="3146">
          <cell r="A3146">
            <v>5800</v>
          </cell>
          <cell r="B3146" t="str">
            <v>BOMBA ELETRICA SUBMERSA MONOFASICA 3CV - MANUTENCAO</v>
          </cell>
          <cell r="C3146" t="str">
            <v>H</v>
          </cell>
          <cell r="D3146">
            <v>0.2</v>
          </cell>
        </row>
        <row r="3147">
          <cell r="A3147">
            <v>5801</v>
          </cell>
          <cell r="B3147" t="str">
            <v>COMPACTADOR DE SOLOS COM PLACA VIBRATORIA, 46X51CM, 5HP, 156KG, DIESEL, IMPACTO DINAMICO 1700KG - DEPRECIACAO E JUROS</v>
          </cell>
          <cell r="C3147" t="str">
            <v>H</v>
          </cell>
          <cell r="D3147">
            <v>4.41</v>
          </cell>
        </row>
        <row r="3148">
          <cell r="A3148">
            <v>5802</v>
          </cell>
          <cell r="B3148" t="str">
            <v>COMPACTADOR DE SOLOS COM PLACA VIBRATORIA, 46X51CM, 5HP, 156KG, DIESEL, IMPACTO DINAMICO 1700KG - MANUTENCAO</v>
          </cell>
          <cell r="C3148" t="str">
            <v>H</v>
          </cell>
          <cell r="D3148">
            <v>1.75</v>
          </cell>
        </row>
        <row r="3149">
          <cell r="A3149">
            <v>5803</v>
          </cell>
          <cell r="B3149" t="str">
            <v>COMPACTADOR DE SOLOS COM PLACA VIBRATORIA, 46X51CM, 5HP, 156KG, DIESEL, IMPACTO DINAMICO 1700KG - CUSTO HORARIO DE MATERIAIS NA OPERACAO</v>
          </cell>
          <cell r="C3149" t="str">
            <v>H</v>
          </cell>
          <cell r="D3149">
            <v>1.65</v>
          </cell>
        </row>
        <row r="3150">
          <cell r="A3150">
            <v>5804</v>
          </cell>
          <cell r="B3150" t="str">
            <v>COMPACTADOR DE SOLOS COM PLACA VIBRATORIA, 46X51CM, 5HP, 156KG, DIESEL, IMPACTO DINAMICO 1700KG - MAO-DE-OBRA DIURNA NA OPERACAO</v>
          </cell>
          <cell r="C3150" t="str">
            <v>H</v>
          </cell>
          <cell r="D3150">
            <v>6.86</v>
          </cell>
        </row>
        <row r="3151">
          <cell r="A3151">
            <v>5806</v>
          </cell>
          <cell r="B3151" t="str">
            <v>BOMBA C/MOTOR A GASOLINA AUTOESCORVANTE P/AGUA SUJA 3/4HP -CHI DIURNA</v>
          </cell>
          <cell r="C3151" t="str">
            <v>CHI</v>
          </cell>
          <cell r="D3151">
            <v>0.37</v>
          </cell>
        </row>
        <row r="3152">
          <cell r="A3152">
            <v>5808</v>
          </cell>
          <cell r="B3152" t="str">
            <v>USINA DE ASFALTO A QUENTE FIXA CAP.40/80 TON/H - CHP DIURNO</v>
          </cell>
          <cell r="C3152" t="str">
            <v>CHP</v>
          </cell>
          <cell r="D3152">
            <v>401.81</v>
          </cell>
        </row>
        <row r="3153">
          <cell r="A3153">
            <v>5809</v>
          </cell>
          <cell r="B3153" t="str">
            <v>USINA DE ASFALTO A QUENTE FIXA CAP.40/80 TON/H - CHP NOTURNO</v>
          </cell>
          <cell r="C3153" t="str">
            <v>CHP-N</v>
          </cell>
          <cell r="D3153">
            <v>408.54</v>
          </cell>
        </row>
        <row r="3154">
          <cell r="A3154">
            <v>5811</v>
          </cell>
          <cell r="B3154" t="str">
            <v>CAMINHAO BASCULANTE, 6M3,12T - 162HP (VU=5ANOS) - CHP DIURNO</v>
          </cell>
          <cell r="C3154" t="str">
            <v>CHP</v>
          </cell>
          <cell r="D3154">
            <v>98.6</v>
          </cell>
        </row>
        <row r="3155">
          <cell r="A3155">
            <v>5812</v>
          </cell>
          <cell r="B3155" t="str">
            <v>CAMINHAO BASCULANTE, 6M3,12T - 162HP (VU=5ANOS) - CHP NOTURNO</v>
          </cell>
          <cell r="C3155" t="str">
            <v>CHP-N</v>
          </cell>
          <cell r="D3155">
            <v>99.98</v>
          </cell>
        </row>
        <row r="3156">
          <cell r="A3156">
            <v>5822</v>
          </cell>
          <cell r="B3156" t="str">
            <v>CAMINHAO BASCULANTE, 6M3, 12T - 162HP (VU=5ANOS) - CHI NOTURNO</v>
          </cell>
          <cell r="C3156" t="str">
            <v>CHI-N</v>
          </cell>
          <cell r="D3156">
            <v>28.64</v>
          </cell>
        </row>
        <row r="3157">
          <cell r="A3157">
            <v>5823</v>
          </cell>
          <cell r="B3157" t="str">
            <v>USINA DE CONCRETO FIXA CAPACIDADE 90/120 M³, 63HP - CHP DIURNO</v>
          </cell>
          <cell r="C3157" t="str">
            <v>CHP</v>
          </cell>
          <cell r="D3157">
            <v>95.46</v>
          </cell>
        </row>
        <row r="3158">
          <cell r="A3158">
            <v>5824</v>
          </cell>
          <cell r="B3158" t="str">
            <v>CAMINHAO CARROCERIA ABERTA,EM MADEIRA, TOCO, 170CV - 11T (VU=6ANOS) -CUSTO HORÁRIO DE PRODUÇÃO DIURNA</v>
          </cell>
          <cell r="C3158" t="str">
            <v>CHP</v>
          </cell>
          <cell r="D3158">
            <v>91.01</v>
          </cell>
        </row>
        <row r="3159">
          <cell r="A3159">
            <v>5825</v>
          </cell>
          <cell r="B3159" t="str">
            <v>CAMINHAO CARROCERIA ABERTA,EM MADEIRA, TOCO, 170CV - 11T (VU=6ANOS) -CHP NOTURNO</v>
          </cell>
          <cell r="C3159" t="str">
            <v>CHP-N</v>
          </cell>
          <cell r="D3159">
            <v>90.85</v>
          </cell>
        </row>
        <row r="3160">
          <cell r="A3160">
            <v>5826</v>
          </cell>
          <cell r="B3160" t="str">
            <v>CAMINHAO CARROCERIA ABERTA,EM MADEIRA, TOCO, 170CV - 11T (VU=6ANOS) -CHI DIURNO</v>
          </cell>
          <cell r="C3160" t="str">
            <v>CHI</v>
          </cell>
          <cell r="D3160">
            <v>26.77</v>
          </cell>
        </row>
        <row r="3161">
          <cell r="A3161">
            <v>5827</v>
          </cell>
          <cell r="B3161" t="str">
            <v>CAMINHAO CARROCERIA ABERTA,EM MADEIRA, TOCO, 170CV - 11T (VU=6ANOS) -CHI NOTURNO</v>
          </cell>
          <cell r="C3161" t="str">
            <v>CHI-N</v>
          </cell>
          <cell r="D3161">
            <v>26.6</v>
          </cell>
        </row>
        <row r="3162">
          <cell r="A3162">
            <v>5828</v>
          </cell>
          <cell r="B3162" t="str">
            <v>USINA DE CONCRETO FIXA CAPACIDADE 90/120 M³, 63HP - CHP NOTURNO</v>
          </cell>
          <cell r="C3162" t="str">
            <v>CHP-N</v>
          </cell>
          <cell r="D3162">
            <v>99.95</v>
          </cell>
        </row>
        <row r="3163">
          <cell r="A3163">
            <v>5829</v>
          </cell>
          <cell r="B3163" t="str">
            <v>USINA DE CONCRETO FIXA CAPACIDADE 90/120 M³, 63HP - CHI DIURNO</v>
          </cell>
          <cell r="C3163" t="str">
            <v>CHI</v>
          </cell>
          <cell r="D3163">
            <v>47.38</v>
          </cell>
        </row>
        <row r="3164">
          <cell r="A3164">
            <v>5830</v>
          </cell>
          <cell r="B3164" t="str">
            <v>USINA DE CONCRETO FIXA CAPACIDADE 90/120 M³, 63HP - CHI NOTURNO</v>
          </cell>
          <cell r="C3164" t="str">
            <v>CHI-N</v>
          </cell>
          <cell r="D3164">
            <v>51.86</v>
          </cell>
        </row>
        <row r="3165">
          <cell r="A3165">
            <v>5831</v>
          </cell>
          <cell r="B3165" t="str">
            <v>USINA MISTURADORA DE SOLOS CAPCIDADE DE 100/200 T, 110HP - CHP DIURNO</v>
          </cell>
          <cell r="C3165" t="str">
            <v>CHP</v>
          </cell>
          <cell r="D3165">
            <v>286.49</v>
          </cell>
        </row>
        <row r="3166">
          <cell r="A3166">
            <v>5832</v>
          </cell>
          <cell r="B3166" t="str">
            <v>USINA MISTURADORA DE SOLOS CAPCIDADE DE 100/200 T, 110HP - CHP NOTURNO</v>
          </cell>
          <cell r="C3166" t="str">
            <v>CHP-N</v>
          </cell>
          <cell r="D3166">
            <v>294.33</v>
          </cell>
        </row>
        <row r="3167">
          <cell r="A3167">
            <v>5834</v>
          </cell>
          <cell r="B3167" t="str">
            <v>USINA MISTURADORA DE SOLOS, DOSADORES TRIPLOS, CALHA VIBRATÓRIA, CAPCIDADE 200/500 TON, 201HP - CHI NOTURNO</v>
          </cell>
          <cell r="C3167" t="str">
            <v>CHI-N</v>
          </cell>
          <cell r="D3167">
            <v>175.43</v>
          </cell>
        </row>
        <row r="3168">
          <cell r="A3168">
            <v>5835</v>
          </cell>
          <cell r="B3168" t="str">
            <v>VIBROACABADORA SOBRE ESTEIRAS POTENCIA MAX. 105CV CAPACIDADE ATE 450 T/H - CHP DIURNO</v>
          </cell>
          <cell r="C3168" t="str">
            <v>CHP</v>
          </cell>
          <cell r="D3168">
            <v>208.6</v>
          </cell>
        </row>
        <row r="3169">
          <cell r="A3169">
            <v>5836</v>
          </cell>
          <cell r="B3169" t="str">
            <v>VIBROACABADORA SOBRE ESTEIRAS POTENCIA MAX. 105CV CAPACIDADE ATE 450 T/H - CHP NOTURNO</v>
          </cell>
          <cell r="C3169" t="str">
            <v>CHP-N</v>
          </cell>
          <cell r="D3169">
            <v>210.25</v>
          </cell>
        </row>
        <row r="3170">
          <cell r="A3170">
            <v>5837</v>
          </cell>
          <cell r="B3170" t="str">
            <v>VIBROACABADORA SOBRE ESTEIRAS POTENCIA MAX. 105CV CAPACIDADE ATE 450 T/H - CHI DIURNO</v>
          </cell>
          <cell r="C3170" t="str">
            <v>CHI</v>
          </cell>
          <cell r="D3170">
            <v>119.39</v>
          </cell>
        </row>
        <row r="3171">
          <cell r="A3171">
            <v>5838</v>
          </cell>
          <cell r="B3171" t="str">
            <v>VIBROACABADORA SOBRE ESTEIRAS POTENCIA MAX. 105CV CAPACIDADE ATE 450 T/H - CHI NOTURNO</v>
          </cell>
          <cell r="C3171" t="str">
            <v>CHI-N</v>
          </cell>
          <cell r="D3171">
            <v>121.03</v>
          </cell>
        </row>
        <row r="3172">
          <cell r="A3172">
            <v>5839</v>
          </cell>
          <cell r="B3172" t="str">
            <v>VASSOURA MECÂNICA REBOCÁVEL C/ ESCOVA CILÍNDRICA LARGURA = 2,44M - CHPDIURNO</v>
          </cell>
          <cell r="C3172" t="str">
            <v>CHP</v>
          </cell>
          <cell r="D3172">
            <v>4.1100000000000003</v>
          </cell>
        </row>
        <row r="3173">
          <cell r="A3173">
            <v>5841</v>
          </cell>
          <cell r="B3173" t="str">
            <v>VASSOURA MECÂNICA REBOCÁVEL C/ ESCOVA CILÍNDRICA LARGURA = 2,44M - CHIDIURNO</v>
          </cell>
          <cell r="C3173" t="str">
            <v>CHI</v>
          </cell>
          <cell r="D3173">
            <v>3.09</v>
          </cell>
        </row>
        <row r="3174">
          <cell r="A3174">
            <v>5843</v>
          </cell>
          <cell r="B3174" t="str">
            <v>TRATOR DE PNEUS 110 A 126 HP - CHP DIURNO</v>
          </cell>
          <cell r="C3174" t="str">
            <v>CHP</v>
          </cell>
          <cell r="D3174">
            <v>102.7</v>
          </cell>
        </row>
        <row r="3175">
          <cell r="A3175">
            <v>5844</v>
          </cell>
          <cell r="B3175" t="str">
            <v>TRATOR DE PNEUS 110 A 126 HP - CHP NOTURNO</v>
          </cell>
          <cell r="C3175" t="str">
            <v>CHP-N</v>
          </cell>
          <cell r="D3175">
            <v>113.82</v>
          </cell>
        </row>
        <row r="3176">
          <cell r="A3176">
            <v>5845</v>
          </cell>
          <cell r="B3176" t="str">
            <v>TRATOR DE PNEUS 110 A 126 HP - CHI DIURNO</v>
          </cell>
          <cell r="C3176" t="str">
            <v>CHI</v>
          </cell>
          <cell r="D3176">
            <v>35.01</v>
          </cell>
        </row>
        <row r="3177">
          <cell r="A3177">
            <v>5846</v>
          </cell>
          <cell r="B3177" t="str">
            <v>TRATOR DE PNEUS 110 A 126 HP - CHI NOTURNO</v>
          </cell>
          <cell r="C3177" t="str">
            <v>CHI-N</v>
          </cell>
          <cell r="D3177">
            <v>46.14</v>
          </cell>
        </row>
        <row r="3178">
          <cell r="A3178">
            <v>5847</v>
          </cell>
          <cell r="B3178" t="str">
            <v>TRATOR DE ESTEIRAS POTENCIA 165 HP, PESO OPERACIONAL 17,1T - CHP DIURNO</v>
          </cell>
          <cell r="C3178" t="str">
            <v>CHP</v>
          </cell>
          <cell r="D3178">
            <v>259.16000000000003</v>
          </cell>
        </row>
        <row r="3179">
          <cell r="A3179">
            <v>5848</v>
          </cell>
          <cell r="B3179" t="str">
            <v>TRATOR DE ESTEIRAS POTENCIA 165 HP, PESO OPERACIONAL 17,1T - CHP NOTURNO</v>
          </cell>
          <cell r="C3179" t="str">
            <v>CHP-N</v>
          </cell>
          <cell r="D3179">
            <v>253.21</v>
          </cell>
        </row>
        <row r="3180">
          <cell r="A3180">
            <v>5849</v>
          </cell>
          <cell r="B3180" t="str">
            <v>TRATOR DE ESTEIRAS POTENCIA 165 HP, PESO OPERACIONAL 17,1T - CHI DIURNO</v>
          </cell>
          <cell r="C3180" t="str">
            <v>CHI</v>
          </cell>
          <cell r="D3180">
            <v>117.14</v>
          </cell>
        </row>
        <row r="3181">
          <cell r="A3181">
            <v>5850</v>
          </cell>
          <cell r="B3181" t="str">
            <v>TRATOR DE ESTEIRAS POTENCIA 165 HP, PESO OPERACIONAL 17,1 - CHI NOTURNO</v>
          </cell>
          <cell r="C3181" t="str">
            <v>CHI-N</v>
          </cell>
          <cell r="D3181">
            <v>111.19</v>
          </cell>
        </row>
        <row r="3182">
          <cell r="A3182">
            <v>5851</v>
          </cell>
          <cell r="B3182" t="str">
            <v>TRATOR DE ESTEIRAS 153HP PESO OPERACIONAL 15T, COM RODA MOTRIZ ELEVADA- CHP DIURNO</v>
          </cell>
          <cell r="C3182" t="str">
            <v>CHP</v>
          </cell>
          <cell r="D3182">
            <v>253.08</v>
          </cell>
        </row>
        <row r="3183">
          <cell r="A3183">
            <v>5852</v>
          </cell>
          <cell r="B3183" t="str">
            <v>TRATOR DE ESTEIRAS 153HP PESO OPERACIONAL 15T, COM RODA MOTRIZ ELEVADA- CHP NOTURNO</v>
          </cell>
          <cell r="C3183" t="str">
            <v>CHP-N</v>
          </cell>
          <cell r="D3183">
            <v>254.88</v>
          </cell>
        </row>
        <row r="3184">
          <cell r="A3184">
            <v>5853</v>
          </cell>
          <cell r="B3184" t="str">
            <v>TRATOR DE ESTEIRAS 153HP PESO OPERACIONAL 15T, COM RODA MOTRIZ ELEVADA- CHI DIURNO</v>
          </cell>
          <cell r="C3184" t="str">
            <v>CHI</v>
          </cell>
          <cell r="D3184">
            <v>111.97</v>
          </cell>
        </row>
        <row r="3185">
          <cell r="A3185">
            <v>5854</v>
          </cell>
          <cell r="B3185" t="str">
            <v>TRATOR DE ESTEIRAS 153HP PESO OPERACIONAL 15T, COM RODA MOTRIZ ELEVADA- CHI NOTURNO</v>
          </cell>
          <cell r="C3185" t="str">
            <v>CHI-N</v>
          </cell>
          <cell r="D3185">
            <v>113.78</v>
          </cell>
        </row>
        <row r="3186">
          <cell r="A3186">
            <v>5855</v>
          </cell>
          <cell r="B3186" t="str">
            <v>TRATOR DE ESTEIRAS COM LAMINA - POTENCIA 305 HP - PESO OPERACIONAL 37T - CHP DIURNO</v>
          </cell>
          <cell r="C3186" t="str">
            <v>CHP</v>
          </cell>
          <cell r="D3186">
            <v>593.49</v>
          </cell>
        </row>
        <row r="3187">
          <cell r="A3187">
            <v>5856</v>
          </cell>
          <cell r="B3187" t="str">
            <v>TRATOR DE ESTEIRAS COM LAMINA - POTENCIA 305 HP - PESO OPERACIONAL 37T - CHP NOTURNO</v>
          </cell>
          <cell r="C3187" t="str">
            <v>CHP-N</v>
          </cell>
          <cell r="D3187">
            <v>595.29999999999995</v>
          </cell>
        </row>
        <row r="3188">
          <cell r="A3188">
            <v>5857</v>
          </cell>
          <cell r="B3188" t="str">
            <v>TRATOR DE ESTEIRAS COM LAMINA - POTENCIA 305 HP - PESO OPERACIONAL 37T - CHI DIURNO</v>
          </cell>
          <cell r="C3188" t="str">
            <v>CHI</v>
          </cell>
          <cell r="D3188">
            <v>269.95999999999998</v>
          </cell>
        </row>
        <row r="3189">
          <cell r="A3189">
            <v>5858</v>
          </cell>
          <cell r="B3189" t="str">
            <v>TRATOR DE ESTEIRAS COM LAMINA - POTENCIA 305 HP - PESO OPERACIONAL 37T - CHI NOTURNO</v>
          </cell>
          <cell r="C3189" t="str">
            <v>CHI-N</v>
          </cell>
          <cell r="D3189">
            <v>271.77</v>
          </cell>
        </row>
        <row r="3190">
          <cell r="A3190">
            <v>5860</v>
          </cell>
          <cell r="B3190" t="str">
            <v>TRATOR DE ESTEIRAS 99HP, PESO OPERACIONAL 8,5T - CHP NOTURNO</v>
          </cell>
          <cell r="C3190" t="str">
            <v>CHP-N</v>
          </cell>
          <cell r="D3190">
            <v>143.46</v>
          </cell>
        </row>
        <row r="3191">
          <cell r="A3191">
            <v>5861</v>
          </cell>
          <cell r="B3191" t="str">
            <v>TRATOR DE ESTEIRAS 99HP, PESO OPERACIONAL 8,5T - CHI DIURNO</v>
          </cell>
          <cell r="C3191" t="str">
            <v>CHI</v>
          </cell>
          <cell r="D3191">
            <v>65.709999999999994</v>
          </cell>
        </row>
        <row r="3192">
          <cell r="A3192">
            <v>5862</v>
          </cell>
          <cell r="B3192" t="str">
            <v>TRATOR DE ESTEIRAS 99HP, PESO OPERACIONAL 8,5T - CHI NOTURNO</v>
          </cell>
          <cell r="C3192" t="str">
            <v>CHI-N</v>
          </cell>
          <cell r="D3192">
            <v>67.52</v>
          </cell>
        </row>
        <row r="3193">
          <cell r="A3193">
            <v>5863</v>
          </cell>
          <cell r="B3193" t="str">
            <v>ROLO COMPACTADOR VIBRATÓRIO REBOCÁVEL AÇO LISO, PESO 4,7T, IMPACTO DINÂMICO 18,3T - CHP DIURNO</v>
          </cell>
          <cell r="C3193" t="str">
            <v>CHP</v>
          </cell>
          <cell r="D3193">
            <v>50.04</v>
          </cell>
        </row>
        <row r="3194">
          <cell r="A3194">
            <v>5864</v>
          </cell>
          <cell r="B3194" t="str">
            <v>ROLO COMPACTADOR VIBRATÓRIO REBOCÁVEL AÇO LISO, PESO 4,7T, IMPACTO DINÂMICO 18,3T - CHP NOTURNO</v>
          </cell>
          <cell r="C3194" t="str">
            <v>CHP-N</v>
          </cell>
          <cell r="D3194">
            <v>51.68</v>
          </cell>
        </row>
        <row r="3195">
          <cell r="A3195">
            <v>5865</v>
          </cell>
          <cell r="B3195" t="str">
            <v>ROLO COMPACTADOR VIBRATÓRIO REBOCÁVEL AÇO LISO, PESO 4,7T, IMPACTO DINÂMICO 18,3T - CHI DIURNO</v>
          </cell>
          <cell r="C3195" t="str">
            <v>CHI</v>
          </cell>
          <cell r="D3195">
            <v>16.09</v>
          </cell>
        </row>
        <row r="3196">
          <cell r="A3196">
            <v>5866</v>
          </cell>
          <cell r="B3196" t="str">
            <v>ROLO COMPACTADOR VIBRATÓRIO REBOCÁVEL AÇO LISO, PESO 4,7T, IMPACTO DINÂMICO 18,3T - CHI NOTURNO</v>
          </cell>
          <cell r="C3196" t="str">
            <v>CHI-N</v>
          </cell>
          <cell r="D3196">
            <v>17.73</v>
          </cell>
        </row>
        <row r="3197">
          <cell r="A3197">
            <v>5867</v>
          </cell>
          <cell r="B3197" t="str">
            <v>ROLO COMPACTADOR VIBRATÓRIO TANDEM AÇO LISO, POTÊNCIA 58CV, PESO SEM/COM LASTRO 6,5/9,4 T - CHP DIURNO</v>
          </cell>
          <cell r="C3197" t="str">
            <v>CHP</v>
          </cell>
          <cell r="D3197">
            <v>80.61</v>
          </cell>
        </row>
        <row r="3198">
          <cell r="A3198">
            <v>5868</v>
          </cell>
          <cell r="B3198" t="str">
            <v>ROLO COMPACTADOR VIBRATÓRIO TANDEM AÇO LISO, POTÊNCIA 58CV, PESO SEM/COM LASTRO 6,5/9,4 T - CHP NOTURNO</v>
          </cell>
          <cell r="C3198" t="str">
            <v>CHP-N</v>
          </cell>
          <cell r="D3198">
            <v>73.680000000000007</v>
          </cell>
        </row>
        <row r="3199">
          <cell r="A3199">
            <v>5869</v>
          </cell>
          <cell r="B3199" t="str">
            <v>ROLO COMPACTADOR VIBRATÓRIO TANDEM AÇO LISO, POTÊNCIA 58CV, PESO SEM/COM LASTRO 6,5/9,4 T - CHI DIURNO</v>
          </cell>
          <cell r="C3199" t="str">
            <v>CHI</v>
          </cell>
          <cell r="D3199">
            <v>37.1</v>
          </cell>
        </row>
        <row r="3200">
          <cell r="A3200">
            <v>5870</v>
          </cell>
          <cell r="B3200" t="str">
            <v>ROLO COMPACTADOR VIBRATÓRIO TANDEM AÇO LISO, POTÊNCIA 58CV, PESO SEM/COM LASTRO 6,5/9,4 T - CHI NOTURNO</v>
          </cell>
          <cell r="C3200" t="str">
            <v>CHI-N</v>
          </cell>
          <cell r="D3200">
            <v>30.17</v>
          </cell>
        </row>
        <row r="3201">
          <cell r="A3201">
            <v>5871</v>
          </cell>
          <cell r="B3201" t="str">
            <v>ROLO COMPACTADOR DE PNEUS ESTÁTICO PARA ASFALTO, PRESSÃO VARIÁVEL, POTÊNCIA 99HP, PESO OPERACIONAL SEM/COM LASTRO 8,3/21,0 T - CHP DIURNO</v>
          </cell>
          <cell r="C3201" t="str">
            <v>CHP</v>
          </cell>
          <cell r="D3201">
            <v>127.13</v>
          </cell>
        </row>
        <row r="3202">
          <cell r="A3202">
            <v>5872</v>
          </cell>
          <cell r="B3202" t="str">
            <v>ROLO COMPACTADOR DE PNEUS ESTÁTICO PARA ASFALTO, PRESSÃO VARIÁVEL, POTÊNCIA 99HP, PESO OPERACIONAL SEM/COM LASTRO 8,3/21,0 T - CHP NOTURNO</v>
          </cell>
          <cell r="C3202" t="str">
            <v>CHP-N</v>
          </cell>
          <cell r="D3202">
            <v>139.07</v>
          </cell>
        </row>
        <row r="3203">
          <cell r="A3203">
            <v>5873</v>
          </cell>
          <cell r="B3203" t="str">
            <v>ROLO COMPACTADOR DE PNEUS ESTÁTICO PARA ASFALTO, PRESSÃO VARIÁVEL, POTÊNCIA 99HP, PESO OPERACIONAL SEM/COM LASTRO 8,3/21,0 T - CHI DIURNO</v>
          </cell>
          <cell r="C3203" t="str">
            <v>CHI</v>
          </cell>
          <cell r="D3203">
            <v>45.18</v>
          </cell>
        </row>
        <row r="3204">
          <cell r="A3204">
            <v>5874</v>
          </cell>
          <cell r="B3204" t="str">
            <v>ROLO COMPACTADOR DE PNEUS ESTÁTICO PARA ASFALTO, PRESSÃO VARIÁVEL, POTÊNCIA 99HP, PESO OPERACIONAL SEM/COM LASTRO 8,3/21,0 T - CHI NOTURNO</v>
          </cell>
          <cell r="C3204" t="str">
            <v>CHI-N</v>
          </cell>
          <cell r="D3204">
            <v>57.12</v>
          </cell>
        </row>
        <row r="3205">
          <cell r="A3205">
            <v>5875</v>
          </cell>
          <cell r="B3205" t="str">
            <v>RETRO-ESCAVADEIRA, 74HP - (VU = 6 ANOS) - CHP DIURNO</v>
          </cell>
          <cell r="C3205" t="str">
            <v>CHP</v>
          </cell>
          <cell r="D3205">
            <v>79.3</v>
          </cell>
        </row>
        <row r="3206">
          <cell r="A3206">
            <v>5876</v>
          </cell>
          <cell r="B3206" t="str">
            <v>RETRO-ESCAVADEIRA, 74HP (VU = 6 ANOS) - CHP NOTURNO</v>
          </cell>
          <cell r="C3206" t="str">
            <v>CHP-N</v>
          </cell>
          <cell r="D3206">
            <v>80.06</v>
          </cell>
        </row>
        <row r="3207">
          <cell r="A3207">
            <v>5877</v>
          </cell>
          <cell r="B3207" t="str">
            <v>RETRO-ESCAVADEIRA, 74HP (VU = 6 ANOS) - CHI DIURNO</v>
          </cell>
          <cell r="C3207" t="str">
            <v>CHI</v>
          </cell>
          <cell r="D3207">
            <v>31</v>
          </cell>
        </row>
        <row r="3208">
          <cell r="A3208">
            <v>5878</v>
          </cell>
          <cell r="B3208" t="str">
            <v>RETRO-ESCAVADEIRA, 74HP (VU = 6 ANOS) - CHI NOTURNO</v>
          </cell>
          <cell r="C3208" t="str">
            <v>CHI-N</v>
          </cell>
          <cell r="D3208">
            <v>31.76</v>
          </cell>
        </row>
        <row r="3209">
          <cell r="A3209">
            <v>5879</v>
          </cell>
          <cell r="B3209" t="str">
            <v>ROLO COMPACTADOR VIBRATÓRIO PÉ DE CARNEIRO, OPERADO POR CONTROLE REMOTO, POTÊNCIA 17HP, PESO OPERACIONAL 1,65T - CHP DIURNO</v>
          </cell>
          <cell r="C3209" t="str">
            <v>CHP</v>
          </cell>
          <cell r="D3209">
            <v>7.54</v>
          </cell>
        </row>
        <row r="3210">
          <cell r="A3210">
            <v>5880</v>
          </cell>
          <cell r="B3210" t="str">
            <v>ROLO COMPACTADOR VIBRATÓRIO PÉ DE CARNEIRO, OPERADO POR CONTROLE REMOTO, POTÊNCIA 17HP, PESO OPERACIONAL 1,65T - CHP NOTURNO</v>
          </cell>
          <cell r="C3210" t="str">
            <v>CHP-N</v>
          </cell>
          <cell r="D3210">
            <v>7.54</v>
          </cell>
        </row>
        <row r="3211">
          <cell r="A3211">
            <v>5881</v>
          </cell>
          <cell r="B3211" t="str">
            <v>ROLO COMPACTADOR VIBRATÓRIO PÉ DE CARNEIRO, OPERADO POR CONTROLE REMOTO, POTÊNCIA 17HP, PESO OPERACIONAL 1,65T - CHI</v>
          </cell>
          <cell r="C3211" t="str">
            <v>CHI</v>
          </cell>
          <cell r="D3211">
            <v>5.66</v>
          </cell>
        </row>
        <row r="3212">
          <cell r="A3212">
            <v>5882</v>
          </cell>
          <cell r="B3212" t="str">
            <v>EQUIPAMENTO PARA LAMA ASFALTICA COM SILO DE AGREGADO 6M3, DOSADOR DE CIMENTO, A SER MONTADO SOBRE CAMINHÃO (NAO INCLUI O CAMINHAO) - CUSTO HORARIO PRODUTIVO DIURNO</v>
          </cell>
          <cell r="C3212" t="str">
            <v>CHP</v>
          </cell>
          <cell r="D3212">
            <v>121.71</v>
          </cell>
        </row>
        <row r="3213">
          <cell r="A3213">
            <v>5883</v>
          </cell>
          <cell r="B3213" t="str">
            <v>EQUIPAMENTO PARA LAMA ASFALTICA COM SILO DE AGREGADO 6M3, DOSADOR DE CIMENTO, A SER MONTADO SOBRE CAMINHÃO (NAO INCLUI O CAMINHAO) - CUSTO HORARIO PRODUTIVO NOTURNO</v>
          </cell>
          <cell r="C3213" t="str">
            <v>CHP-N</v>
          </cell>
          <cell r="D3213">
            <v>123.39</v>
          </cell>
        </row>
        <row r="3214">
          <cell r="A3214">
            <v>5884</v>
          </cell>
          <cell r="B3214" t="str">
            <v>EQUIPAMENTO PARA LAMA ASFALTICA COM SILO DE AGREGADO 6M3, DOSADOR DE CIMENTO, A SER MONTADO SOBRE CAMINHÃO (NAO INCLUI O CAMINHAO) - CUSTO HORARIO IMPRODUTIVO DIURNO</v>
          </cell>
          <cell r="C3214" t="str">
            <v>CHI</v>
          </cell>
          <cell r="D3214">
            <v>50.14</v>
          </cell>
        </row>
        <row r="3215">
          <cell r="A3215">
            <v>5885</v>
          </cell>
          <cell r="B3215" t="str">
            <v>EQUIPAMENTO PARA LAMA ASFALTICA COM SILO DE AGREGADO 6M3, DOSADOR DE CIMENTO, MONTADO SOBRE CAMINHÃO - CHI NOTURNO</v>
          </cell>
          <cell r="C3215" t="str">
            <v>CHI-N</v>
          </cell>
          <cell r="D3215">
            <v>51.83</v>
          </cell>
        </row>
        <row r="3216">
          <cell r="A3216">
            <v>5886</v>
          </cell>
          <cell r="B3216" t="str">
            <v>CAMINHAO PIPA FORD F12000 6000L 162HP C/BOMBA GASOLINA - CHP DIURNO</v>
          </cell>
          <cell r="C3216" t="str">
            <v>CHP</v>
          </cell>
          <cell r="D3216">
            <v>73.83</v>
          </cell>
        </row>
        <row r="3217">
          <cell r="A3217">
            <v>5888</v>
          </cell>
          <cell r="B3217" t="str">
            <v>CAMINHAO PIPA FORD F12000 6000L 162HP C/BOMBA GASOLINA - CHI DIURNO</v>
          </cell>
          <cell r="C3217" t="str">
            <v>CHI</v>
          </cell>
          <cell r="D3217">
            <v>25.32</v>
          </cell>
        </row>
        <row r="3218">
          <cell r="A3218">
            <v>5890</v>
          </cell>
          <cell r="B3218" t="str">
            <v>CAMINHAO TOCO, 177CV - 14T (VU=6ANOS) (NAO INCLUI CARROCERIA) - CUSTOHORARIO PRODUTIVO DIURNO</v>
          </cell>
          <cell r="C3218" t="str">
            <v>CHP</v>
          </cell>
          <cell r="D3218">
            <v>93.74</v>
          </cell>
        </row>
        <row r="3219">
          <cell r="A3219">
            <v>5891</v>
          </cell>
          <cell r="B3219" t="str">
            <v>CAMINHAO TOCO, 177CV - 14T (VU=6ANOS) (NAO INCLUI CARROCERIA) - CUSTOHORARIO PRODUTIVO NOTURNO</v>
          </cell>
          <cell r="C3219" t="str">
            <v>CHP-N</v>
          </cell>
          <cell r="D3219">
            <v>95.42</v>
          </cell>
        </row>
        <row r="3220">
          <cell r="A3220">
            <v>5892</v>
          </cell>
          <cell r="B3220" t="str">
            <v>CAMINHAO TOCO, 177CV - 14T (VU=6ANOS) (NAO INCLUI CARROCERIA) - CUSTOHORARIO IMPRODUTIVO DIURNO</v>
          </cell>
          <cell r="C3220" t="str">
            <v>CHI</v>
          </cell>
          <cell r="D3220">
            <v>26.33</v>
          </cell>
        </row>
        <row r="3221">
          <cell r="A3221">
            <v>5893</v>
          </cell>
          <cell r="B3221" t="str">
            <v>CAMINHAO TOCO, 177CV - 14T (VU=6ANOS) (NAO INCLUI CARROCERIA) - CUSTOHORARIO IMPRODUTIVO NOTURNO</v>
          </cell>
          <cell r="C3221" t="str">
            <v>CHI-N</v>
          </cell>
          <cell r="D3221">
            <v>28.02</v>
          </cell>
        </row>
        <row r="3222">
          <cell r="A3222">
            <v>5894</v>
          </cell>
          <cell r="B3222" t="str">
            <v>CAMINHAO TOCO, 170CV - 11T (VU=6ANOS) (NAO INCLUI CARROCERIA) - CUSTOHORARIO PRODUTIVO DIURNO</v>
          </cell>
          <cell r="C3222" t="str">
            <v>CHP</v>
          </cell>
          <cell r="D3222">
            <v>89.79</v>
          </cell>
        </row>
        <row r="3223">
          <cell r="A3223">
            <v>5895</v>
          </cell>
          <cell r="B3223" t="str">
            <v>CAMINHAO TOCO, 170CV - 11T (VU=6ANOS) (NAO INCLUI CARROCERIA) - CUSTOHORARIO PRODUTIVO NOTURNO</v>
          </cell>
          <cell r="C3223" t="str">
            <v>CHP-N</v>
          </cell>
          <cell r="D3223">
            <v>91.47</v>
          </cell>
        </row>
        <row r="3224">
          <cell r="A3224">
            <v>5896</v>
          </cell>
          <cell r="B3224" t="str">
            <v>CAMINHAO TOCO, 170CV - 11T (VU=6ANOS) (NAO INCLUI CARROCERIA) - CUSTOHORARIO IMPRODUTIVO DIURNO</v>
          </cell>
          <cell r="C3224" t="str">
            <v>CHI</v>
          </cell>
          <cell r="D3224">
            <v>25.99</v>
          </cell>
        </row>
        <row r="3225">
          <cell r="A3225">
            <v>5897</v>
          </cell>
          <cell r="B3225" t="str">
            <v>CAMINHAO TOCO, 170CV - 11T (VU=6ANOS) (NAO INCLUI CARROCERIA) - CUSTOHORARIO IMPRODUTIVO NOTURNO</v>
          </cell>
          <cell r="C3225" t="str">
            <v>CHI-N</v>
          </cell>
          <cell r="D3225">
            <v>27.68</v>
          </cell>
        </row>
        <row r="3226">
          <cell r="A3226">
            <v>5898</v>
          </cell>
          <cell r="B3226" t="str">
            <v>CAMINHAO PIPA 6000L TOCO, 162CV - 7,5T (VU=6ANOS) (INCLUI TANQUE DE ACO PARA TRANSPORTE DE AGUA E MOTOBOMBA CENTRIFUGA A GASOLINA 3,5CV) - CUSTO HORARIO PRODUTIVO NOTURNO</v>
          </cell>
          <cell r="C3226" t="str">
            <v>CHP-N</v>
          </cell>
          <cell r="D3226">
            <v>95.23</v>
          </cell>
        </row>
        <row r="3227">
          <cell r="A3227">
            <v>5900</v>
          </cell>
          <cell r="B3227" t="str">
            <v>CAMINHAO PIPA 6000L TOCO, 162CV - 7,5T (VU=6ANOS) (INCLUI TANQUE DE ACO PARA TRANSPORTE DE AGUA E MOTOBOMBA CENTRIFUGA A GASOLINA 3,5CV) - CUSTO HORARIO IMPRODUTIVO NOTURNO</v>
          </cell>
          <cell r="C3227" t="str">
            <v>CHI-N</v>
          </cell>
          <cell r="D3227">
            <v>24.87</v>
          </cell>
        </row>
        <row r="3228">
          <cell r="A3228">
            <v>5901</v>
          </cell>
          <cell r="B3228" t="str">
            <v>CAMINHAO PIPA 10000L TRUCADO, 208CV - 21,1T (VU=6ANOS) (INCLUI TANQUEDE ACO PARA TRANSPORTE DE AGUA E MOTOBOMBA CENTRIFUGA A GASOLINA 3,5CV) - CUSTO HORARIO PRODUTIVO DIURNO</v>
          </cell>
          <cell r="C3228" t="str">
            <v>CHP</v>
          </cell>
          <cell r="D3228">
            <v>88.89</v>
          </cell>
        </row>
        <row r="3229">
          <cell r="A3229">
            <v>5902</v>
          </cell>
          <cell r="B3229" t="str">
            <v>CAMINHAO PIPA 10000L TRUCADO, 208CV - 21,1T (VU=6ANOS) (INCLUI TANQUEDE ACO PARA TRANSPORTE DE AGUA E MOTOBOMBA CENTRIFUGA A GASOLINA 3,5CV) - CUSTO HORARIO PRODUTIVO NOTURNO</v>
          </cell>
          <cell r="C3229" t="str">
            <v>CHP-N</v>
          </cell>
          <cell r="D3229">
            <v>90.57</v>
          </cell>
        </row>
        <row r="3230">
          <cell r="A3230">
            <v>5903</v>
          </cell>
          <cell r="B3230" t="str">
            <v>CAMINHAO PIPA 10000L TRUCADO, 208CV - 21,1T (VU=6ANOS) (INCLUI TANQUEDE ACO PARA TRANSPORTE DE AGUA E MOTOBOMBA CENTRIFUGA A GASOLINA 3,5CV) - CUSTO HORARIO IMPRODUTIVO DIURNO</v>
          </cell>
          <cell r="C3230" t="str">
            <v>CHI</v>
          </cell>
          <cell r="D3230">
            <v>24.67</v>
          </cell>
        </row>
        <row r="3231">
          <cell r="A3231">
            <v>5904</v>
          </cell>
          <cell r="B3231" t="str">
            <v>CAMINHAO PIPA 10000L TRUCADO, 208CV - 21,1T (VU=6ANOS) (INCLUI TANQUEDE ACO PARA TRANSPORTE DE AGUA E MOTOBOMBA CENTRIFUGA A GASOLINA 3,5CV) - CUSTO HORARIO IMPRODUTIVO NOTURNO</v>
          </cell>
          <cell r="C3231" t="str">
            <v>CHI-N</v>
          </cell>
          <cell r="D3231">
            <v>26.35</v>
          </cell>
        </row>
        <row r="3232">
          <cell r="A3232">
            <v>5905</v>
          </cell>
          <cell r="B3232" t="str">
            <v>DISTRIBUIDOR DE AGREGADO TIPO DOSADOR REBOCAVEL COM 4 PNEUS COM LARGURA 3,66 M - CHP DIURNO</v>
          </cell>
          <cell r="C3232" t="str">
            <v>CHP</v>
          </cell>
          <cell r="D3232">
            <v>12.24</v>
          </cell>
        </row>
        <row r="3233">
          <cell r="A3233">
            <v>5906</v>
          </cell>
          <cell r="B3233" t="str">
            <v>DISTRIBUIDOR DE AGREGADO TIPO DOSADOR REBOCAVEL COM 4 PNEUS COM LARGURA 3,66 M - CHP NOTURNO</v>
          </cell>
          <cell r="C3233" t="str">
            <v>CHP-N</v>
          </cell>
          <cell r="D3233">
            <v>12.24</v>
          </cell>
        </row>
        <row r="3234">
          <cell r="A3234">
            <v>5907</v>
          </cell>
          <cell r="B3234" t="str">
            <v>DISTRIBUIDOR DE AGREGADO TIPO DOSADOR REBOCAVEL COM 4 PNEUS COM LARGURA 3,66 M - CHI DIURNO</v>
          </cell>
          <cell r="C3234" t="str">
            <v>CHI</v>
          </cell>
          <cell r="D3234">
            <v>8.98</v>
          </cell>
        </row>
        <row r="3235">
          <cell r="A3235">
            <v>5908</v>
          </cell>
          <cell r="B3235" t="str">
            <v>DISTRIBUIDOR DE AGREGADO TIPO DOSADOR REBOCAVEL COM 4 PNEUS COM LARGURA 3,66 M - CHI NOTURNO</v>
          </cell>
          <cell r="C3235" t="str">
            <v>CHI-N</v>
          </cell>
          <cell r="D3235">
            <v>8.98</v>
          </cell>
        </row>
        <row r="3236">
          <cell r="A3236">
            <v>5909</v>
          </cell>
          <cell r="B3236" t="str">
            <v>DISTRIBUIDOR DE BETUME COM TANQUE DE 2500L, REBOCAVEL, PNEUMATICO COMMOTOR A GASOLINA 3,4HP - CHP DIURNO</v>
          </cell>
          <cell r="C3236" t="str">
            <v>CHP</v>
          </cell>
          <cell r="D3236">
            <v>50.95</v>
          </cell>
        </row>
        <row r="3237">
          <cell r="A3237">
            <v>5910</v>
          </cell>
          <cell r="B3237" t="str">
            <v>DISTRIBUIDOR DE BETUME COM TANQUE DE 2500L, REBOCAVEL, PNEUMATICO COMMOTOR A GASOLINA 3,4HP - CHP NOTURNO</v>
          </cell>
          <cell r="C3237" t="str">
            <v>CHP-N</v>
          </cell>
          <cell r="D3237">
            <v>50.96</v>
          </cell>
        </row>
        <row r="3238">
          <cell r="A3238">
            <v>5911</v>
          </cell>
          <cell r="B3238" t="str">
            <v>DISTRIBUIDOR DE BETUME COM TANQUE DE 2500L, REBOCAVEL, PNEUMATICO COMMOTOR A GASOLINA 3,4HP - CHI DIURNO</v>
          </cell>
          <cell r="C3238" t="str">
            <v>CHI</v>
          </cell>
          <cell r="D3238">
            <v>10.54</v>
          </cell>
        </row>
        <row r="3239">
          <cell r="A3239">
            <v>5912</v>
          </cell>
          <cell r="B3239" t="str">
            <v>DISTRIBUIDOR DE BETUME COM TANQUE DE 2500L, REBOCAVEL, PNEUMATICO COMMOTOR A GASOLINA 3,4HP - CHI NOTURNO</v>
          </cell>
          <cell r="C3239" t="str">
            <v>CHI-N</v>
          </cell>
          <cell r="D3239">
            <v>10.56</v>
          </cell>
        </row>
        <row r="3240">
          <cell r="A3240">
            <v>5913</v>
          </cell>
          <cell r="B3240" t="str">
            <v>DISTRIBUIDOR DE ASFALTO MONTADO SOBRE CAMINHAO TOCO 162 HP, COM TANQUEISOLADO 6 M3 COM BARRA ESPARGIDORA DE 3,66 M - CHP DIURNO</v>
          </cell>
          <cell r="C3240" t="str">
            <v>CHP</v>
          </cell>
          <cell r="D3240">
            <v>170.86</v>
          </cell>
        </row>
        <row r="3241">
          <cell r="A3241">
            <v>5914</v>
          </cell>
          <cell r="B3241" t="str">
            <v>DISTRIBUIDOR DE ASFALTO MONTADO SOBRE CAMINHAO TOCO 162 HP, COM TANQUEISOLADO 6 M3 COM BARRA ESPARGIDORA DE 3,66 M - CHP NOTURNO</v>
          </cell>
          <cell r="C3241" t="str">
            <v>CHP-N</v>
          </cell>
          <cell r="D3241">
            <v>174.23</v>
          </cell>
        </row>
        <row r="3242">
          <cell r="A3242">
            <v>5915</v>
          </cell>
          <cell r="B3242" t="str">
            <v>DISTRIBUIDOR DE ASFALTO MONTADO SOBRE CAMINHAO TOCO 162 HP, COM TANQUEISOLADO 6 M3 COM BARRA ESPARGIDORA DE 3,66 M - CHI DIURNO</v>
          </cell>
          <cell r="C3242" t="str">
            <v>CHI</v>
          </cell>
          <cell r="D3242">
            <v>63.07</v>
          </cell>
        </row>
        <row r="3243">
          <cell r="A3243">
            <v>5916</v>
          </cell>
          <cell r="B3243" t="str">
            <v>DISTRIBUIDOR DE ASFALTO MONTADO SOBRE CAMINHAO TOCO 162 HP, COM TANQUEISOLADO 6 M3 COM BARRA ESPARGIDORA DE 3,66 M - CHI NOTURNO</v>
          </cell>
          <cell r="C3243" t="str">
            <v>CHI-N</v>
          </cell>
          <cell r="D3243">
            <v>66.44</v>
          </cell>
        </row>
        <row r="3244">
          <cell r="A3244">
            <v>5921</v>
          </cell>
          <cell r="B3244" t="str">
            <v>GRADE ARADORA COM 20 DISCOS DE 24 " SOBRE PNEUS - CHP DIURNO</v>
          </cell>
          <cell r="C3244" t="str">
            <v>CHP</v>
          </cell>
          <cell r="D3244">
            <v>4.8499999999999996</v>
          </cell>
        </row>
        <row r="3245">
          <cell r="A3245">
            <v>5922</v>
          </cell>
          <cell r="B3245" t="str">
            <v>GRADE ARADORA COM 20 DISCOS DE 24 " SOBRE PNEUS - CHP NOTURNO</v>
          </cell>
          <cell r="C3245" t="str">
            <v>CHP-N</v>
          </cell>
          <cell r="D3245">
            <v>4.8499999999999996</v>
          </cell>
        </row>
        <row r="3246">
          <cell r="A3246">
            <v>5923</v>
          </cell>
          <cell r="B3246" t="str">
            <v>GRADE ARADORA COM 20 DISCOS DE 24" SOBRE PNEUS - CHI DIURNO</v>
          </cell>
          <cell r="C3246" t="str">
            <v>CHI</v>
          </cell>
          <cell r="D3246">
            <v>3.64</v>
          </cell>
        </row>
        <row r="3247">
          <cell r="A3247">
            <v>5924</v>
          </cell>
          <cell r="B3247" t="str">
            <v>LANCA ELEVATORIA TELESCOPICA DE ACIONAMENTO HIDRAULICO, CAPACIDADE DECARGA 30.000 KG, COM CESTO, MONTADA SOBRE CAMINHAO TRUCADO - CHP DIURNO</v>
          </cell>
          <cell r="C3247" t="str">
            <v>CHP</v>
          </cell>
          <cell r="D3247">
            <v>277.68</v>
          </cell>
        </row>
        <row r="3248">
          <cell r="A3248">
            <v>5925</v>
          </cell>
          <cell r="B3248" t="str">
            <v>LANCA ELEVATORIA TELESCOPICA DE ACIONAMENTO HIDRAULICO, CAPACIDADE DECARGA 30.000 KG, COM CESTO, MONTADA SOBRE CAMINHAO TRUCADO - CHP NOTURNO</v>
          </cell>
          <cell r="C3248" t="str">
            <v>CHP-N</v>
          </cell>
          <cell r="D3248">
            <v>279.36</v>
          </cell>
        </row>
        <row r="3249">
          <cell r="A3249">
            <v>5926</v>
          </cell>
          <cell r="B3249" t="str">
            <v>LANCA ELEVATORIA TELESCOPICA DE ACIONAMENTO HIDRAULICO, CAPACIDADE DECARGA 30.000 KG, COM CESTO, MONTADA SOBRE CAMINHAO TRUCADO - CHI DIURNO</v>
          </cell>
          <cell r="C3249" t="str">
            <v>CHI</v>
          </cell>
          <cell r="D3249">
            <v>152</v>
          </cell>
        </row>
        <row r="3250">
          <cell r="A3250">
            <v>5927</v>
          </cell>
          <cell r="B3250" t="str">
            <v>LANCA ELEVATORIA TELESCOPICA DE ACIONAMENTO HIDRAULICO, CAPACIDADE DECARGA 30.000 KG, COM CESTO, MONTADA SOBRE CAMINHAO TRUCADO - CHI NOTURNO</v>
          </cell>
          <cell r="C3250" t="str">
            <v>CHI-N</v>
          </cell>
          <cell r="D3250">
            <v>153.69</v>
          </cell>
        </row>
        <row r="3251">
          <cell r="A3251">
            <v>5928</v>
          </cell>
          <cell r="B3251" t="str">
            <v>GUINDASTE MUNK COM CESTO, CARGA MAXIMA 5,75T (A 2M) E 2,3T ( A 5M), ALT URA MAXIMA = 7,9M, MONTADO SOBRE CAMINHAO DE CARROCERIA 162HP - CHP DIURNO</v>
          </cell>
          <cell r="C3251" t="str">
            <v>CHP</v>
          </cell>
          <cell r="D3251">
            <v>101.5</v>
          </cell>
        </row>
        <row r="3252">
          <cell r="A3252">
            <v>5929</v>
          </cell>
          <cell r="B3252" t="str">
            <v>GUINDASTE MUNK COM CESTO, CARGA MAXIMA 5,75T (A 2M) E 2,3T ( A 5M), ALTURA MAXIMA = 7,9M, MONTADO SOBRE CAMINHAO DE CARROCERIA 162HP - CHPNOTURNO</v>
          </cell>
          <cell r="C3252" t="str">
            <v>CHP-N</v>
          </cell>
          <cell r="D3252">
            <v>103.19</v>
          </cell>
        </row>
        <row r="3253">
          <cell r="A3253">
            <v>5930</v>
          </cell>
          <cell r="B3253" t="str">
            <v>GUINDASTE MUNK COM CESTO, CARGA MAXIMA 5,75T (A 2M) E 2,3T ( A 5M), ALT URA MAXIMA = 7,9M, MONTADO SOBRE CAMINHAO DE CARROCERIA 162HP - CHIDIURNO</v>
          </cell>
          <cell r="C3253" t="str">
            <v>CHI</v>
          </cell>
          <cell r="D3253">
            <v>33.94</v>
          </cell>
        </row>
        <row r="3254">
          <cell r="A3254">
            <v>5931</v>
          </cell>
          <cell r="B3254" t="str">
            <v>GUINDASTE MUNK COM CESTO, CARGA MAXIMA 5,75T (A 2M) E 2,3T ( A 5M), ALT URA MAXIMA = 7,9M, MONTADO SOBRE CAMINHAO DE CARROCERIA 162HP - CHINOTURNO</v>
          </cell>
          <cell r="C3254" t="str">
            <v>CHI-N</v>
          </cell>
          <cell r="D3254">
            <v>35.619999999999997</v>
          </cell>
        </row>
        <row r="3255">
          <cell r="A3255">
            <v>5932</v>
          </cell>
          <cell r="B3255" t="str">
            <v>MOTONIVELADORA CATERPILLAR 120 140HP (VU=6ANOS) - CHP DIURNO</v>
          </cell>
          <cell r="C3255" t="str">
            <v>CHP</v>
          </cell>
          <cell r="D3255">
            <v>178.53</v>
          </cell>
        </row>
        <row r="3256">
          <cell r="A3256">
            <v>5933</v>
          </cell>
          <cell r="B3256" t="str">
            <v>MOTONIVELADORA 140HP (VU=6ANOS) - CHP NOTURNO</v>
          </cell>
          <cell r="C3256" t="str">
            <v>CHP-N</v>
          </cell>
          <cell r="D3256">
            <v>180.33</v>
          </cell>
        </row>
        <row r="3257">
          <cell r="A3257">
            <v>5934</v>
          </cell>
          <cell r="B3257" t="str">
            <v>MOTONIVELADORA 140HP (VU=6ANOS) - CHI DIURNO</v>
          </cell>
          <cell r="C3257" t="str">
            <v>CHI</v>
          </cell>
          <cell r="D3257">
            <v>79.73</v>
          </cell>
        </row>
        <row r="3258">
          <cell r="A3258">
            <v>5935</v>
          </cell>
          <cell r="B3258" t="str">
            <v>MOTONIVELADORA 140HP (VU=6ANOS) - CHI NOTURNO</v>
          </cell>
          <cell r="C3258" t="str">
            <v>CHI-N</v>
          </cell>
          <cell r="D3258">
            <v>81.540000000000006</v>
          </cell>
        </row>
        <row r="3259">
          <cell r="A3259">
            <v>5940</v>
          </cell>
          <cell r="B3259" t="str">
            <v>PA CARREGADEIRA SOBRE RODAS 105 HP - CAPACIDADE DA CACAMBA 1,4 A 1,7 M3 - PESO OPERACIONAL 9.100 KG - CHP DIURNO</v>
          </cell>
          <cell r="C3259" t="str">
            <v>CHP</v>
          </cell>
          <cell r="D3259">
            <v>120.44</v>
          </cell>
        </row>
        <row r="3260">
          <cell r="A3260">
            <v>5941</v>
          </cell>
          <cell r="B3260" t="str">
            <v>PA CARREGADEIRA SOBRE RODAS 105 HP - CAPACIDADE DA CACAMBA 1,4 A 1,7 M3 - PESO OPERACIONAL 9.100 KG - CHP NOTURNO</v>
          </cell>
          <cell r="C3260" t="str">
            <v>CHP-N</v>
          </cell>
          <cell r="D3260">
            <v>122.21</v>
          </cell>
        </row>
        <row r="3261">
          <cell r="A3261">
            <v>5942</v>
          </cell>
          <cell r="B3261" t="str">
            <v>PA CARREGADEIRA SOBRE RODAS 105 HP - CAPACIDADE DA CACAMBA 1,4 A 1,7 M3 - PESO OPERACIONAL 9.100 KG - CHI DIURNO</v>
          </cell>
          <cell r="C3261" t="str">
            <v>CHI</v>
          </cell>
          <cell r="D3261">
            <v>48.88</v>
          </cell>
        </row>
        <row r="3262">
          <cell r="A3262">
            <v>5943</v>
          </cell>
          <cell r="B3262" t="str">
            <v>PA CARREGADEIRA SOBRE RODAS 105 HP - CAPACIDADE DA CACAMBA 1,4 A 1,7 M3 - PESO OPERACIONAL 9.100 KG - CHI NOTURNO</v>
          </cell>
          <cell r="C3262" t="str">
            <v>CHI-N</v>
          </cell>
          <cell r="D3262">
            <v>50.65</v>
          </cell>
        </row>
        <row r="3263">
          <cell r="A3263">
            <v>5944</v>
          </cell>
          <cell r="B3263" t="str">
            <v>PA CARREGADEIRA SOBRE RODAS 180 HP - CAPACIDADE DA CACAMBA. 2,5 A 3,3M3 - PESO OPERACIONAL 17.428 - CHP DIURNO</v>
          </cell>
          <cell r="C3263" t="str">
            <v>CHP</v>
          </cell>
          <cell r="D3263">
            <v>211.11</v>
          </cell>
        </row>
        <row r="3264">
          <cell r="A3264">
            <v>5945</v>
          </cell>
          <cell r="B3264" t="str">
            <v>PA CARREGADEIRA SOBRE RODAS 180 HP - CAPACIDADE DA CACAMBA. 2,5 A 3,3M3 - PESO OPERACIONAL 17.428 - CHP NOTURNO</v>
          </cell>
          <cell r="C3264" t="str">
            <v>CHP-N</v>
          </cell>
          <cell r="D3264">
            <v>212.88</v>
          </cell>
        </row>
        <row r="3265">
          <cell r="A3265">
            <v>5946</v>
          </cell>
          <cell r="B3265" t="str">
            <v>PA CARREGADEIRA SOBRE RODAS 180 HP - CAPACIDADE DA CACAMBA. 2,5 A 3,3M3 - PESO OPERACIONAL 17.428 - CHI DIURNO</v>
          </cell>
          <cell r="C3265" t="str">
            <v>CHI</v>
          </cell>
          <cell r="D3265">
            <v>84.04</v>
          </cell>
        </row>
        <row r="3266">
          <cell r="A3266">
            <v>5947</v>
          </cell>
          <cell r="B3266" t="str">
            <v>PA CARREGADEIRA SOBRE RODAS 180 HP - CAPACIDADE DA CACAMBA. 2,5 A 3,3M3 - PESO OPERACIONAL 17.428 - CHI NOTURNO</v>
          </cell>
          <cell r="C3266" t="str">
            <v>CHI-N</v>
          </cell>
          <cell r="D3266">
            <v>85.81</v>
          </cell>
        </row>
        <row r="3267">
          <cell r="A3267">
            <v>5948</v>
          </cell>
          <cell r="B3267" t="str">
            <v>ROLO COMPACTADOR VIBRATÓRIO DE UM CILINDRO AÇO LISO, POTÊNCIA 80HP, PESO OPERACIONAL 8,1T - CHP DIURNO</v>
          </cell>
          <cell r="C3267" t="str">
            <v>CHP</v>
          </cell>
          <cell r="D3267">
            <v>95.75</v>
          </cell>
        </row>
        <row r="3268">
          <cell r="A3268">
            <v>5949</v>
          </cell>
          <cell r="B3268" t="str">
            <v>ROLO COMPACTADOR VIBRATÓRIO DE UM CILINDRO AÇO LISO, POTÊNCIA 80HP, PESO OPERACIONAL 8,1T - CHP NOTURNO</v>
          </cell>
          <cell r="C3268" t="str">
            <v>CHP-N</v>
          </cell>
          <cell r="D3268">
            <v>84.97</v>
          </cell>
        </row>
        <row r="3269">
          <cell r="A3269">
            <v>5951</v>
          </cell>
          <cell r="B3269" t="str">
            <v>ROLO COMPACTADOR VIBRATÓRIO DE UM CILINDRO AÇO LISO, POTÊNCIA 80HP, PESO OPERACIONAL 8,1T - CHI NOTURNO</v>
          </cell>
          <cell r="C3269" t="str">
            <v>CHI-N</v>
          </cell>
          <cell r="D3269">
            <v>37.22</v>
          </cell>
        </row>
        <row r="3270">
          <cell r="A3270">
            <v>5952</v>
          </cell>
          <cell r="B3270" t="str">
            <v>MARTELETE OU ROMPEDOR PNEUMÁTICO MANUAL 28KG, FREQUENCIA DE IMPACTO 1230/MINUTO - CHI DIURNO</v>
          </cell>
          <cell r="C3270" t="str">
            <v>CHI</v>
          </cell>
          <cell r="D3270">
            <v>11.08</v>
          </cell>
        </row>
        <row r="3271">
          <cell r="A3271">
            <v>5953</v>
          </cell>
          <cell r="B3271" t="str">
            <v>COMPRESSOR DE AR REBOCAVEL, DESCARGA LIVRE EFETIVA 180PCM, PRESSAO DETRABALHO 102 PSI, MOTOR A DIESEL 89CV - CUSTO HORARIO PRODUTIVO DIURNO</v>
          </cell>
          <cell r="C3271" t="str">
            <v>CHP</v>
          </cell>
          <cell r="D3271">
            <v>54.11</v>
          </cell>
        </row>
        <row r="3272">
          <cell r="A3272">
            <v>5954</v>
          </cell>
          <cell r="B3272" t="str">
            <v>COMPRESSOR DE AR REBOCAVEL, DESCARGA LIVRE EFETIVA 180PCM, PRESSAO DETRABALHO 102 PSI, MOTOR A DIESEL 89CV - CUSTO HORARIO IMPRODUTIVO DIURNO</v>
          </cell>
          <cell r="C3272" t="str">
            <v>CHI</v>
          </cell>
          <cell r="D3272">
            <v>18.72</v>
          </cell>
        </row>
        <row r="3273">
          <cell r="A3273">
            <v>5955</v>
          </cell>
          <cell r="B3273" t="str">
            <v>BOMBA ELETRICA SUBMERSA MONOFASICA 3CV - CHP DIURNO</v>
          </cell>
          <cell r="C3273" t="str">
            <v>CHP</v>
          </cell>
          <cell r="D3273">
            <v>1.73</v>
          </cell>
        </row>
        <row r="3274">
          <cell r="A3274">
            <v>5957</v>
          </cell>
          <cell r="B3274" t="str">
            <v>COMPACTADOR DE SOLOS COM PLACA VIBRATORIA, 46X51CM, 5HP, 156KG, DIESEL, IMPACTO DINAMICO 1700KG - CUSTO HORARIO PRODUTIVO DIURNO</v>
          </cell>
          <cell r="C3274" t="str">
            <v>CHP</v>
          </cell>
          <cell r="D3274">
            <v>14.66</v>
          </cell>
        </row>
        <row r="3275">
          <cell r="A3275">
            <v>5958</v>
          </cell>
          <cell r="B3275" t="str">
            <v>COMPACTADOR DE SOLOS COM PLACA VIBRATORIA, 46X51CM, 5HP, 156KG, DIESEL, IMPACTO DINAMICO 1700KG - CUSTO HORARIO PRODUTIVO NOTURNO</v>
          </cell>
          <cell r="C3275" t="str">
            <v>CHP-N</v>
          </cell>
          <cell r="D3275">
            <v>16.03</v>
          </cell>
        </row>
        <row r="3276">
          <cell r="A3276">
            <v>5959</v>
          </cell>
          <cell r="B3276" t="str">
            <v>COMPACTADOR DE SOLOS COM PLACA VIBRATORIA, 46X51CM, 5HP, 156KG, DIESEL, IMPACTO DINAMICO 1700KG - CUSTO HORARIO IMPRODUTIVO DIURNO</v>
          </cell>
          <cell r="C3276" t="str">
            <v>CHI</v>
          </cell>
          <cell r="D3276">
            <v>11.27</v>
          </cell>
        </row>
        <row r="3277">
          <cell r="A3277">
            <v>5960</v>
          </cell>
          <cell r="B3277" t="str">
            <v>COMPACTADOR DE SOLOS COM PLACA VIBRATORIA, 46X51CM, 5HP, 156KG, DIESEL, IMPACTO DINAMICO 1700KG - CUSTO HORARIO IMPRODUTIVO NOTURNO</v>
          </cell>
          <cell r="C3277" t="str">
            <v>CHI-N</v>
          </cell>
          <cell r="D3277">
            <v>12.64</v>
          </cell>
        </row>
        <row r="3278">
          <cell r="A3278">
            <v>5961</v>
          </cell>
          <cell r="B3278" t="str">
            <v>CAMINHAO BASCULANTE, 162HP, 6M3 - 12T (VU=5ANOS) - CHI DIURNO</v>
          </cell>
          <cell r="C3278" t="str">
            <v>CHI</v>
          </cell>
          <cell r="D3278">
            <v>27.26</v>
          </cell>
        </row>
        <row r="3279">
          <cell r="A3279">
            <v>5965</v>
          </cell>
          <cell r="B3279" t="str">
            <v>TANQUE ESTACIONARIO TAA -MACARICO CAP 20 000 L - CHI DIURNO</v>
          </cell>
          <cell r="C3279" t="str">
            <v>CHI</v>
          </cell>
          <cell r="D3279">
            <v>6.62</v>
          </cell>
        </row>
        <row r="3280">
          <cell r="A3280">
            <v>6156</v>
          </cell>
          <cell r="B3280" t="str">
            <v>CAMINHAO BASCULANTE 4,0M3 TOCO 162CV PBT=11800KG - CHI DIURNO</v>
          </cell>
          <cell r="C3280" t="str">
            <v>CHI</v>
          </cell>
          <cell r="D3280">
            <v>25.96</v>
          </cell>
        </row>
        <row r="3281">
          <cell r="A3281">
            <v>6174</v>
          </cell>
          <cell r="B3281" t="str">
            <v>CAMINHAO BASCULANTE - 5,0M3 - 170HP,11,24T (VU=5ANOS) - CHP DIURNO</v>
          </cell>
          <cell r="C3281" t="str">
            <v>CHP</v>
          </cell>
          <cell r="D3281">
            <v>112.72</v>
          </cell>
        </row>
        <row r="3282">
          <cell r="A3282">
            <v>6175</v>
          </cell>
          <cell r="B3282" t="str">
            <v>CAMINHAO BASCULANTE - 5,0M3 - 170HP,11,24T (VU=5ANOS)/DEPRECIACAO E JUROS</v>
          </cell>
          <cell r="C3282" t="str">
            <v>CHI</v>
          </cell>
          <cell r="D3282">
            <v>32.93</v>
          </cell>
        </row>
        <row r="3283">
          <cell r="A3283">
            <v>6176</v>
          </cell>
          <cell r="B3283" t="str">
            <v>CAMINHAO BASCULANTE,5,0 M3 - 11,24T - 170HP (VU=5ANOS) - DEPRECIACAO</v>
          </cell>
          <cell r="C3283" t="str">
            <v>H</v>
          </cell>
          <cell r="D3283">
            <v>24.97</v>
          </cell>
        </row>
        <row r="3284">
          <cell r="A3284">
            <v>6177</v>
          </cell>
          <cell r="B3284" t="str">
            <v>CAMINHAO BASCULANTE, 5,0 M3 - 170HP -11,24T (VU=5ANOS) - JUROS</v>
          </cell>
          <cell r="C3284" t="str">
            <v>H</v>
          </cell>
          <cell r="D3284">
            <v>7.96</v>
          </cell>
        </row>
        <row r="3285">
          <cell r="A3285">
            <v>6178</v>
          </cell>
          <cell r="B3285" t="str">
            <v>CAMINHAO BASCULANTE,TOCO 5,0 M3 - 170HP -11,24T (VU=5ANOS) -CUSTOS C/MATERIAL NA OPERACAO.</v>
          </cell>
          <cell r="C3285" t="str">
            <v>H</v>
          </cell>
          <cell r="D3285">
            <v>54.82</v>
          </cell>
        </row>
        <row r="3286">
          <cell r="A3286">
            <v>6179</v>
          </cell>
          <cell r="B3286" t="str">
            <v>CAMINHAO BASCULANTE - 4,0M3 - 8,5T -152HP / MAO-DE-OBRA NA OPERACAO DIURNA</v>
          </cell>
          <cell r="C3286" t="str">
            <v>H</v>
          </cell>
          <cell r="D3286">
            <v>8.43</v>
          </cell>
        </row>
        <row r="3287">
          <cell r="A3287">
            <v>6225</v>
          </cell>
          <cell r="B3287" t="str">
            <v>IMPERMEABILIZACAO CALHAS/LAJES DESCOBERTA C/3 DEMAOS VEDAPREN PRETO</v>
          </cell>
          <cell r="C3287" t="str">
            <v>M2</v>
          </cell>
          <cell r="D3287">
            <v>18.309999999999999</v>
          </cell>
        </row>
        <row r="3288">
          <cell r="A3288">
            <v>6236</v>
          </cell>
          <cell r="B3288" t="str">
            <v>TRATOR DE ESTEIRAS COM LAMINA - POTENCIA 305 HP - PESO OPERACIONAL 37T (VU=10ANOS) - CHP DIURNO</v>
          </cell>
          <cell r="C3288" t="str">
            <v>CHP</v>
          </cell>
          <cell r="D3288">
            <v>408.74</v>
          </cell>
        </row>
        <row r="3289">
          <cell r="A3289">
            <v>6237</v>
          </cell>
          <cell r="B3289" t="str">
            <v>TRATOR DE ESTEIRAS COM LAMINA - POTENCIA 305 HP - PESO OPERACIONAL 37T (VU=10ANOS) - DEPRECIACAO E JUROS</v>
          </cell>
          <cell r="C3289" t="str">
            <v>H</v>
          </cell>
          <cell r="D3289">
            <v>175.06</v>
          </cell>
        </row>
        <row r="3290">
          <cell r="A3290">
            <v>6238</v>
          </cell>
          <cell r="B3290" t="str">
            <v>TRATOR DE ESTEIRAS COM LAMINA - POTENCIA 305 HP - PESO OPERACIONAL 37T (VU=10ANOS) - MANUTENCAO</v>
          </cell>
          <cell r="C3290" t="str">
            <v>H</v>
          </cell>
          <cell r="D3290">
            <v>98.91</v>
          </cell>
        </row>
        <row r="3291">
          <cell r="A3291">
            <v>6239</v>
          </cell>
          <cell r="B3291" t="str">
            <v>TRATOR DE ESTEIRAS COM LAMINA - POTENCIA 305 HP - PESO OPERACIONAL 37T (VU=10ANOS) -CHI DIURNO</v>
          </cell>
          <cell r="C3291" t="str">
            <v>CHI</v>
          </cell>
          <cell r="D3291">
            <v>184.11</v>
          </cell>
        </row>
        <row r="3292">
          <cell r="A3292">
            <v>6240</v>
          </cell>
          <cell r="B3292" t="str">
            <v>PA CARREGADEIRA SOBRE RODAS 180 HP - CAPACIDADE DA CACAMBA. 2,5 A 3,3M3 - PESO OPERACIONAL 17.428 (VU=8A) - DEPRECIACAO E JUROS</v>
          </cell>
          <cell r="C3292" t="str">
            <v>H</v>
          </cell>
          <cell r="D3292">
            <v>57.4</v>
          </cell>
        </row>
        <row r="3293">
          <cell r="A3293">
            <v>6241</v>
          </cell>
          <cell r="B3293" t="str">
            <v>PA CARREGADEIRA SOBRE RODAS 180 HP - CAPACIDADE DA CACAMBA. 2,5 A 3,3M3 - PESO OPERACIONAL 17.428 (VU=8ANOS) - MANUTENCAO</v>
          </cell>
          <cell r="C3293" t="str">
            <v>H</v>
          </cell>
          <cell r="D3293">
            <v>30.27</v>
          </cell>
        </row>
        <row r="3294">
          <cell r="A3294">
            <v>6242</v>
          </cell>
          <cell r="B3294" t="str">
            <v>PA CARREGADEIRA SOBRE RODAS 180 HP - CAPACIDADE DA CACAMBA. 2,5 A 3,3M3 - PESO OPERACIONAL 17.428 - CHP DIURNO</v>
          </cell>
          <cell r="C3294" t="str">
            <v>CHP</v>
          </cell>
          <cell r="D3294">
            <v>166.59</v>
          </cell>
        </row>
        <row r="3295">
          <cell r="A3295">
            <v>6243</v>
          </cell>
          <cell r="B3295" t="str">
            <v>PA CARREGADEIRA SOBRE RODAS 180 HP - CAPACIDADE DA CACAMBA. 2,5 A 3,3M3 - PESO OPERACIONAL 17.428 - CHI DIURNO</v>
          </cell>
          <cell r="C3295" t="str">
            <v>CHI</v>
          </cell>
          <cell r="D3295">
            <v>66.25</v>
          </cell>
        </row>
        <row r="3296">
          <cell r="A3296">
            <v>6244</v>
          </cell>
          <cell r="B3296" t="str">
            <v>MOTONIVELADORA 140HP PESO OPERACIONAL 12,5T - DEPRECIACAO E JUROS</v>
          </cell>
          <cell r="C3296" t="str">
            <v>H</v>
          </cell>
          <cell r="D3296">
            <v>62.03</v>
          </cell>
        </row>
        <row r="3297">
          <cell r="A3297">
            <v>6245</v>
          </cell>
          <cell r="B3297" t="str">
            <v>MOTONIVELADORA 140HP PESO OPERACIONAL 12,5T - MANUTENCAO</v>
          </cell>
          <cell r="C3297" t="str">
            <v>H</v>
          </cell>
          <cell r="D3297">
            <v>30.8</v>
          </cell>
        </row>
        <row r="3298">
          <cell r="A3298">
            <v>6246</v>
          </cell>
          <cell r="B3298" t="str">
            <v>MOTONIVELADORA 140HP PESO OPERACIONAL 12,5T - CHP DIURNO</v>
          </cell>
          <cell r="C3298" t="str">
            <v>CHP</v>
          </cell>
          <cell r="D3298">
            <v>159.56</v>
          </cell>
        </row>
        <row r="3299">
          <cell r="A3299">
            <v>6247</v>
          </cell>
          <cell r="B3299" t="str">
            <v>MOTONIVELADORA CATERPILLAR 140HP (VU=8ANOS/16.000H) - CHI DIURNO</v>
          </cell>
          <cell r="C3299" t="str">
            <v>CHI</v>
          </cell>
          <cell r="D3299">
            <v>71.05</v>
          </cell>
        </row>
        <row r="3300">
          <cell r="A3300">
            <v>6248</v>
          </cell>
          <cell r="B3300" t="str">
            <v>TRATOR DE ESTEIRAS 153HP PESO OPERACIONAL 15T, COM RODA MOTRIZ ELEVADA(VU=10AN0S) -DEPRECIAO E JUROS</v>
          </cell>
          <cell r="C3300" t="str">
            <v>H</v>
          </cell>
          <cell r="D3300">
            <v>69.06</v>
          </cell>
        </row>
        <row r="3301">
          <cell r="A3301">
            <v>6249</v>
          </cell>
          <cell r="B3301" t="str">
            <v>TRATOR DE ESTEIRAS CATERPILLAR D6 153HP (VU=10AN0S) - MANUTENCAO</v>
          </cell>
          <cell r="C3301" t="str">
            <v>H</v>
          </cell>
          <cell r="D3301">
            <v>39.020000000000003</v>
          </cell>
        </row>
        <row r="3302">
          <cell r="A3302">
            <v>6250</v>
          </cell>
          <cell r="B3302" t="str">
            <v>TRATOR DE ESTEIRAS CATERPILLAR D6 153HP (VU=10AN0S) - CHP DIURNO</v>
          </cell>
          <cell r="C3302" t="str">
            <v>CHP</v>
          </cell>
          <cell r="D3302">
            <v>180.19</v>
          </cell>
        </row>
        <row r="3303">
          <cell r="A3303">
            <v>6252</v>
          </cell>
          <cell r="B3303" t="str">
            <v>CAMINHAO BASCULANTE,6,0 M3 - 211CV - 11,24T,(VU=7ANOS) - DEPRECIACAOE JUROS</v>
          </cell>
          <cell r="C3303" t="str">
            <v>H</v>
          </cell>
          <cell r="D3303">
            <v>23.49</v>
          </cell>
        </row>
        <row r="3304">
          <cell r="A3304">
            <v>6253</v>
          </cell>
          <cell r="B3304" t="str">
            <v>CAMINHAO BASCULANTE 204CV (VU=7ANOS) - MANUTENCAO</v>
          </cell>
          <cell r="C3304" t="str">
            <v>H</v>
          </cell>
          <cell r="D3304">
            <v>13.78</v>
          </cell>
        </row>
        <row r="3305">
          <cell r="A3305">
            <v>6254</v>
          </cell>
          <cell r="B3305" t="str">
            <v>CAMINHAO BASCULANTE 204CV - CUSTO COM MATERIAL NA OPERACAO</v>
          </cell>
          <cell r="C3305" t="str">
            <v>H</v>
          </cell>
          <cell r="D3305">
            <v>84.09</v>
          </cell>
        </row>
        <row r="3306">
          <cell r="A3306">
            <v>6255</v>
          </cell>
          <cell r="B3306" t="str">
            <v>CAMINHAO BASCULANTE 204CV / VALOR DA MAO-DE-OBRA NA OPERACAO</v>
          </cell>
          <cell r="C3306" t="str">
            <v>H</v>
          </cell>
          <cell r="D3306">
            <v>7.77</v>
          </cell>
        </row>
        <row r="3307">
          <cell r="A3307">
            <v>6256</v>
          </cell>
          <cell r="B3307" t="str">
            <v>CAMINHAO BASCULANTE 204CV (VU=7ANOS/14.000H) - CHP DIURNO</v>
          </cell>
          <cell r="C3307" t="str">
            <v>CHP</v>
          </cell>
          <cell r="D3307">
            <v>129.13</v>
          </cell>
        </row>
        <row r="3308">
          <cell r="A3308">
            <v>6257</v>
          </cell>
          <cell r="B3308" t="str">
            <v>CAMINHAO BASCULANTE 204CV (VU=7ANOS/14.000H) - CHI DIURNO</v>
          </cell>
          <cell r="C3308" t="str">
            <v>CHI</v>
          </cell>
          <cell r="D3308">
            <v>31.26</v>
          </cell>
        </row>
        <row r="3309">
          <cell r="A3309">
            <v>6258</v>
          </cell>
          <cell r="B3309" t="str">
            <v>CAMINHAO PIPA 6000L TOCO, 162CV - 7,5T (VU=6ANOS) (INCLUI TANQUE DE ACO PARA TRANSPORTE DE AGUA) - DEPRECIACAO E JUROS</v>
          </cell>
          <cell r="C3309" t="str">
            <v>H</v>
          </cell>
          <cell r="D3309">
            <v>12.61</v>
          </cell>
        </row>
        <row r="3310">
          <cell r="A3310">
            <v>6259</v>
          </cell>
          <cell r="B3310" t="str">
            <v>CAMINHAO PIPA 6000L TOCO, 162CV - 7,5T (VU=6ANOS) (INCLUI TANQUE DE ACO PARA TRANSPORTE DE AGUA) - CUSTO HORARIO PRODUTIVO DIURNO</v>
          </cell>
          <cell r="C3310" t="str">
            <v>CHP</v>
          </cell>
          <cell r="D3310">
            <v>64.099999999999994</v>
          </cell>
        </row>
        <row r="3311">
          <cell r="A3311">
            <v>6260</v>
          </cell>
          <cell r="B3311" t="str">
            <v>CAMINHAO PIPA 6000L TOCO, 162CV - 7,5T (VU=6ANOS) (INCLUI TANQUE DE ACO PARA TRANSPORTE DE AGUA) - CUSTO HORARIO IMPRODUTIVO DIURNO</v>
          </cell>
          <cell r="C3311" t="str">
            <v>CHI</v>
          </cell>
          <cell r="D3311">
            <v>21.04</v>
          </cell>
        </row>
        <row r="3312">
          <cell r="A3312">
            <v>6275</v>
          </cell>
          <cell r="B3312" t="str">
            <v>BLOCO CONCR PREMOLD TP CANALETA 14X19X19CM ASSENT C/ARG 1:6 CIM/AREIA.</v>
          </cell>
          <cell r="C3312" t="str">
            <v>M</v>
          </cell>
          <cell r="D3312">
            <v>6.33</v>
          </cell>
        </row>
        <row r="3313">
          <cell r="A3313">
            <v>6388</v>
          </cell>
          <cell r="B3313" t="str">
            <v>MAQUINA SOLDA ARCO 375A DIESEL 33CV CHP DIURNO EXCLUSIVE OPERADOR</v>
          </cell>
          <cell r="C3313" t="str">
            <v>H</v>
          </cell>
          <cell r="D3313">
            <v>33.21</v>
          </cell>
        </row>
        <row r="3314">
          <cell r="A3314">
            <v>6389</v>
          </cell>
          <cell r="B3314" t="str">
            <v>MAQUINA SOLDA ARCO 375A DIESEL 33CV CHI DIURNO EXCLUSIVE OPERADOR</v>
          </cell>
          <cell r="C3314" t="str">
            <v>H</v>
          </cell>
          <cell r="D3314">
            <v>9.99</v>
          </cell>
        </row>
        <row r="3315">
          <cell r="A3315">
            <v>6390</v>
          </cell>
          <cell r="B3315" t="str">
            <v>MAQUINA SOLDA ARCO 375A DIESEL 33CV CHI NOTURNO EXCLUSIVE OPERADOR</v>
          </cell>
          <cell r="C3315" t="str">
            <v>H</v>
          </cell>
          <cell r="D3315">
            <v>7.2</v>
          </cell>
        </row>
        <row r="3316">
          <cell r="A3316">
            <v>6538</v>
          </cell>
          <cell r="B3316" t="str">
            <v>TRATOR DE ESTEIRAS - D6 - DEPRECIACAO</v>
          </cell>
          <cell r="C3316" t="str">
            <v>H</v>
          </cell>
          <cell r="D3316">
            <v>78.040000000000006</v>
          </cell>
        </row>
        <row r="3317">
          <cell r="A3317">
            <v>6539</v>
          </cell>
          <cell r="B3317" t="str">
            <v>TRATOR DE ESTEIRAS - D6 - JUROS</v>
          </cell>
          <cell r="C3317" t="str">
            <v>H</v>
          </cell>
          <cell r="D3317">
            <v>24.89</v>
          </cell>
        </row>
        <row r="3318">
          <cell r="A3318">
            <v>6540</v>
          </cell>
          <cell r="B3318" t="str">
            <v>TRATOR DE ESTEIRAS - D6 - MANUTENCAO</v>
          </cell>
          <cell r="C3318" t="str">
            <v>H</v>
          </cell>
          <cell r="D3318">
            <v>78.040000000000006</v>
          </cell>
        </row>
        <row r="3319">
          <cell r="A3319">
            <v>6541</v>
          </cell>
          <cell r="B3319" t="str">
            <v>TRATOR DE ESTEIRAS - D6 - CUSTOS C/ MAT. NA OPERACAO</v>
          </cell>
          <cell r="C3319" t="str">
            <v>H</v>
          </cell>
          <cell r="D3319">
            <v>57.71</v>
          </cell>
        </row>
        <row r="3320">
          <cell r="A3320">
            <v>6542</v>
          </cell>
          <cell r="B3320" t="str">
            <v>TRATOR DE ESTEIRAS - D6 - MAO DE OBRA NA OPERACAO</v>
          </cell>
          <cell r="C3320" t="str">
            <v>H</v>
          </cell>
          <cell r="D3320">
            <v>8.65</v>
          </cell>
        </row>
        <row r="3321">
          <cell r="A3321">
            <v>6543</v>
          </cell>
          <cell r="B3321" t="str">
            <v>TRATOR DE ESTEIRAS CATERPILLAR - D6 - LIMPEZA DE AREA</v>
          </cell>
          <cell r="C3321" t="str">
            <v>CHP</v>
          </cell>
          <cell r="D3321">
            <v>247.32</v>
          </cell>
        </row>
        <row r="3322">
          <cell r="A3322">
            <v>6554</v>
          </cell>
          <cell r="B3322" t="str">
            <v>TRATOR DE PNEUS 110 A 126 HP - CHP DIURNO</v>
          </cell>
          <cell r="C3322" t="str">
            <v>CHP</v>
          </cell>
          <cell r="D3322">
            <v>75.81</v>
          </cell>
        </row>
        <row r="3323">
          <cell r="A3323">
            <v>6878</v>
          </cell>
          <cell r="B3323" t="str">
            <v>CAMINHAO BASCULANTE 4,0M3 TOCO 162CV PBT=11800KG - CHP DIURNO</v>
          </cell>
          <cell r="C3323" t="str">
            <v>CHP</v>
          </cell>
          <cell r="D3323">
            <v>97.41</v>
          </cell>
        </row>
        <row r="3324">
          <cell r="A3324">
            <v>6879</v>
          </cell>
          <cell r="B3324" t="str">
            <v>ROLO COMPACTADOR DE PNEUS ESTATICO, PRESSAO VARIAVEL, POTENCIA 111HP -PESO SEM/COM LASTRO 9,5/22,4T. - CHP</v>
          </cell>
          <cell r="C3324" t="str">
            <v>CHP</v>
          </cell>
          <cell r="D3324">
            <v>128.11000000000001</v>
          </cell>
        </row>
        <row r="3325">
          <cell r="A3325">
            <v>6880</v>
          </cell>
          <cell r="B3325" t="str">
            <v>ROLO COMPACTADOR DE PNEUS ESTATICO, PRESSAO VARIAVEL, POTENCIA 111HP -PESO SEM/COM LASTRO 9,5/22,4T - CHI</v>
          </cell>
          <cell r="C3325" t="str">
            <v>CHI</v>
          </cell>
          <cell r="D3325">
            <v>60.71</v>
          </cell>
        </row>
        <row r="3326">
          <cell r="A3326">
            <v>7006</v>
          </cell>
          <cell r="B3326" t="str">
            <v>EXTRUSORA DE GUIAS E SARJETAS 14HP - CHP</v>
          </cell>
          <cell r="C3326" t="str">
            <v>CHP</v>
          </cell>
          <cell r="D3326">
            <v>13.26</v>
          </cell>
        </row>
        <row r="3327">
          <cell r="A3327">
            <v>7008</v>
          </cell>
          <cell r="B3327" t="str">
            <v>EXTRUSORA DE GUIAS E SARJETAS 14HP - DEPRECIACAO</v>
          </cell>
          <cell r="C3327" t="str">
            <v>H</v>
          </cell>
          <cell r="D3327">
            <v>4.5999999999999996</v>
          </cell>
        </row>
        <row r="3328">
          <cell r="A3328">
            <v>7009</v>
          </cell>
          <cell r="B3328" t="str">
            <v>EXTRUSORA DE GUIAS E SARJETAS 14HP - JUROS</v>
          </cell>
          <cell r="C3328" t="str">
            <v>H</v>
          </cell>
          <cell r="D3328">
            <v>1.74</v>
          </cell>
        </row>
        <row r="3329">
          <cell r="A3329">
            <v>7010</v>
          </cell>
          <cell r="B3329" t="str">
            <v>EXTRUSORA DE GUIAS E SARJETAS 14HP - MANUTENCAO</v>
          </cell>
          <cell r="C3329" t="str">
            <v>H</v>
          </cell>
          <cell r="D3329">
            <v>2.2999999999999998</v>
          </cell>
        </row>
        <row r="3330">
          <cell r="A3330">
            <v>7012</v>
          </cell>
          <cell r="B3330" t="str">
            <v>VEICULO UTILITARIO TIPO PICK-UP A GASOLINA COM 56,8CV - CHP</v>
          </cell>
          <cell r="C3330" t="str">
            <v>CHP</v>
          </cell>
          <cell r="D3330">
            <v>75.36</v>
          </cell>
        </row>
        <row r="3331">
          <cell r="A3331">
            <v>7013</v>
          </cell>
          <cell r="B3331" t="str">
            <v>VEICULO UTILITARIO TIPO PICK-UP A GASOLINA COM 56,8CV - DEPRECIACAO</v>
          </cell>
          <cell r="C3331" t="str">
            <v>H</v>
          </cell>
          <cell r="D3331">
            <v>4.99</v>
          </cell>
        </row>
        <row r="3332">
          <cell r="A3332">
            <v>7014</v>
          </cell>
          <cell r="B3332" t="str">
            <v>VEICULO UTILITARIO TIPO PICK-UP A GASOLINA COM 56,8CV - JUROS</v>
          </cell>
          <cell r="C3332" t="str">
            <v>H</v>
          </cell>
          <cell r="D3332">
            <v>2.11</v>
          </cell>
        </row>
        <row r="3333">
          <cell r="A3333">
            <v>7015</v>
          </cell>
          <cell r="B3333" t="str">
            <v>VEICULO UTILITARIO TIPO PICK-UP A GASOLINA COM 56,8CV - MANUTENCAO</v>
          </cell>
          <cell r="C3333" t="str">
            <v>H</v>
          </cell>
          <cell r="D3333">
            <v>4.1100000000000003</v>
          </cell>
        </row>
        <row r="3334">
          <cell r="A3334">
            <v>7016</v>
          </cell>
          <cell r="B3334" t="str">
            <v>VEICULO UTILITARIO TIPO PICK-UP A GASOLINA COM 56,8CV - CUSTOS C/MATERIAL NA OPERACAO</v>
          </cell>
          <cell r="C3334" t="str">
            <v>H</v>
          </cell>
          <cell r="D3334">
            <v>55.77</v>
          </cell>
        </row>
        <row r="3335">
          <cell r="A3335">
            <v>7017</v>
          </cell>
          <cell r="B3335" t="str">
            <v>MÃO-DE-OBRA OPERAÇÃO DIURNA - VEÍCULO LEVE</v>
          </cell>
          <cell r="C3335" t="str">
            <v>H</v>
          </cell>
          <cell r="D3335">
            <v>8.3800000000000008</v>
          </cell>
        </row>
        <row r="3336">
          <cell r="A3336">
            <v>7018</v>
          </cell>
          <cell r="B3336" t="str">
            <v>DISTRIBUIDOR DE BETUME 6000L 56CV SOB PRESSAO MONTADO SOBRE CHASSIS DECAMINHAO - CHP</v>
          </cell>
          <cell r="C3336" t="str">
            <v>CHP</v>
          </cell>
          <cell r="D3336">
            <v>160.02000000000001</v>
          </cell>
        </row>
        <row r="3337">
          <cell r="A3337">
            <v>7019</v>
          </cell>
          <cell r="B3337" t="str">
            <v>DISTRIBUIDOR DE BETUME 6000L 56CV SOB PRESSAO MONTADO SOBRE CHASSIS DECAMINHAO - DEPRECIACAO</v>
          </cell>
          <cell r="C3337" t="str">
            <v>H</v>
          </cell>
          <cell r="D3337">
            <v>20.61</v>
          </cell>
        </row>
        <row r="3338">
          <cell r="A3338">
            <v>7020</v>
          </cell>
          <cell r="B3338" t="str">
            <v>DISTRIBUIDOR DE BETUME 6000L 56CV SOB PRESSAO MONTADO SOBRE CHASSIS DECAMINHAO - JUROS</v>
          </cell>
          <cell r="C3338" t="str">
            <v>H</v>
          </cell>
          <cell r="D3338">
            <v>10.3</v>
          </cell>
        </row>
        <row r="3339">
          <cell r="A3339">
            <v>7021</v>
          </cell>
          <cell r="B3339" t="str">
            <v>DISTRIBUIDOR DE BETUME 6000L 56CV SOB PRESSAO MONTADO SOBRE CHASSIS DECAMINHAO - MANUTENCAO</v>
          </cell>
          <cell r="C3339" t="str">
            <v>H</v>
          </cell>
          <cell r="D3339">
            <v>18.55</v>
          </cell>
        </row>
        <row r="3340">
          <cell r="A3340">
            <v>7022</v>
          </cell>
          <cell r="B3340" t="str">
            <v>DISTRIBUIDOR DE BETUME 6000L, 56CV SOB PRESSAO MONTADO SOBRE CHASSIS DE CAMINHAO - CUSTOS COM MATERIAL OPERACAO DIURNA</v>
          </cell>
          <cell r="C3340" t="str">
            <v>H</v>
          </cell>
          <cell r="D3340">
            <v>110.56</v>
          </cell>
        </row>
        <row r="3341">
          <cell r="A3341">
            <v>7023</v>
          </cell>
          <cell r="B3341" t="str">
            <v>DISTRIBUIDOR DE BETUME 6000L 56CV SOB PRESSAO MONTADO SOBRE CHASSIS DECAMINHÃO - CHI</v>
          </cell>
          <cell r="C3341" t="str">
            <v>CHI</v>
          </cell>
          <cell r="D3341">
            <v>30.91</v>
          </cell>
        </row>
        <row r="3342">
          <cell r="A3342">
            <v>7024</v>
          </cell>
          <cell r="B3342" t="str">
            <v>ROLO COMPACTADOR DE PNEUS 111HP 11TON - CHP</v>
          </cell>
          <cell r="C3342" t="str">
            <v>CHP</v>
          </cell>
          <cell r="D3342">
            <v>111.65</v>
          </cell>
        </row>
        <row r="3343">
          <cell r="A3343">
            <v>7025</v>
          </cell>
          <cell r="B3343" t="str">
            <v>ROLO COMPACTADOR DE PNEUS 111HP 11TON - CHI</v>
          </cell>
          <cell r="C3343" t="str">
            <v>CHI</v>
          </cell>
          <cell r="D3343">
            <v>44.26</v>
          </cell>
        </row>
        <row r="3344">
          <cell r="A3344">
            <v>7026</v>
          </cell>
          <cell r="B3344" t="str">
            <v>ROLO COMPACTADOR DE PNEUS 111HP 11TON - DEPRECIACAO</v>
          </cell>
          <cell r="C3344" t="str">
            <v>H</v>
          </cell>
          <cell r="D3344">
            <v>24.03</v>
          </cell>
        </row>
        <row r="3345">
          <cell r="A3345">
            <v>7027</v>
          </cell>
          <cell r="B3345" t="str">
            <v>ROLO COMPACTADOR DE PNEUS 111HP 11TON - JUROS</v>
          </cell>
          <cell r="C3345" t="str">
            <v>H</v>
          </cell>
          <cell r="D3345">
            <v>12.01</v>
          </cell>
        </row>
        <row r="3346">
          <cell r="A3346">
            <v>7028</v>
          </cell>
          <cell r="B3346" t="str">
            <v>ROLO COMPACTADOR DE PNEUS 111HP 11TON - MANUTENCAO</v>
          </cell>
          <cell r="C3346" t="str">
            <v>H</v>
          </cell>
          <cell r="D3346">
            <v>21.64</v>
          </cell>
        </row>
        <row r="3347">
          <cell r="A3347">
            <v>7029</v>
          </cell>
          <cell r="B3347" t="str">
            <v>ROLO COMPACTADOR DE PNEUS 111HP 11TON - CUSTOS COM MAO-DE-OBRA NA OPERACAO DIURNA</v>
          </cell>
          <cell r="C3347" t="str">
            <v>H</v>
          </cell>
          <cell r="D3347">
            <v>8.23</v>
          </cell>
        </row>
        <row r="3348">
          <cell r="A3348">
            <v>7030</v>
          </cell>
          <cell r="B3348" t="str">
            <v>TANQUE ESTACINARIO TAA COM SERPENTINA E CAPACIDADE PARA 30.000L - CHP</v>
          </cell>
          <cell r="C3348" t="str">
            <v>CHP</v>
          </cell>
          <cell r="D3348">
            <v>401.92</v>
          </cell>
        </row>
        <row r="3349">
          <cell r="A3349">
            <v>7031</v>
          </cell>
          <cell r="B3349" t="str">
            <v>TANQUE ESTACINARIO TAA COM SERPENTINA E CAPACIDADE PARA 30.000L - CHI</v>
          </cell>
          <cell r="C3349" t="str">
            <v>CHI</v>
          </cell>
          <cell r="D3349">
            <v>7.19</v>
          </cell>
        </row>
        <row r="3350">
          <cell r="A3350">
            <v>7032</v>
          </cell>
          <cell r="B3350" t="str">
            <v>TANQUE ESTACINARIO TAA COM SERPENTINA E CAPACIDADE PARA 30.000L - DEPRECIACAO</v>
          </cell>
          <cell r="C3350" t="str">
            <v>H</v>
          </cell>
          <cell r="D3350">
            <v>5.22</v>
          </cell>
        </row>
        <row r="3351">
          <cell r="A3351">
            <v>7033</v>
          </cell>
          <cell r="B3351" t="str">
            <v>TANQUE ESTACINARIO TAA COM SERPENTINA E CAPACIDADE PARA 30.000L - JUROS</v>
          </cell>
          <cell r="C3351" t="str">
            <v>H</v>
          </cell>
          <cell r="D3351">
            <v>1.97</v>
          </cell>
        </row>
        <row r="3352">
          <cell r="A3352">
            <v>7034</v>
          </cell>
          <cell r="B3352" t="str">
            <v>TANQUE ESTACINARIO TAA COM SERPENTINA E CAPACIDADE PARA 30.000L - MANUTENCAO</v>
          </cell>
          <cell r="C3352" t="str">
            <v>H</v>
          </cell>
          <cell r="D3352">
            <v>2.61</v>
          </cell>
        </row>
        <row r="3353">
          <cell r="A3353">
            <v>7035</v>
          </cell>
          <cell r="B3353" t="str">
            <v>TANQUE ESTACINARIO TAA COM SERPENTINA CAPACIDADE DE 30.000L - CUSTOS COM MATERIAL</v>
          </cell>
          <cell r="C3353" t="str">
            <v>H</v>
          </cell>
          <cell r="D3353">
            <v>392.12</v>
          </cell>
        </row>
        <row r="3354">
          <cell r="A3354">
            <v>7036</v>
          </cell>
          <cell r="B3354" t="str">
            <v>ROLO COMPACTADOR DE PNEUS ESTÁTICO PRESSÃO VARIÁVEL AUTO-PROPELIDO, POTÊNCIA 111HP, PESO OPERACIONAL SEM/COM LASTRO 8/23 T - CHP</v>
          </cell>
          <cell r="C3354" t="str">
            <v>CHP</v>
          </cell>
          <cell r="D3354">
            <v>111.65</v>
          </cell>
        </row>
        <row r="3355">
          <cell r="A3355">
            <v>7037</v>
          </cell>
          <cell r="B3355" t="str">
            <v>ROLO COMPACTADOR DE PNEUS ESTÁTICO PRESSÃO VARIÁVEL AUTO-PROPELIDO, POTÊNCIA 111HP, PESO OPERACIONAL SEM/COM LASTRO 8/23 T - CHI</v>
          </cell>
          <cell r="C3355" t="str">
            <v>CHI</v>
          </cell>
          <cell r="D3355">
            <v>44.26</v>
          </cell>
        </row>
        <row r="3356">
          <cell r="A3356">
            <v>7038</v>
          </cell>
          <cell r="B3356" t="str">
            <v>ROLO COMPACTADOR DE PNEUS ESTATICO, PRESSAO VARIAVEL, POTENCIA 111HP -PESO SEM/COM LASTRO 9,5/22,4T - DEPRECIACAO</v>
          </cell>
          <cell r="C3356" t="str">
            <v>H</v>
          </cell>
          <cell r="D3356">
            <v>24.03</v>
          </cell>
        </row>
        <row r="3357">
          <cell r="A3357">
            <v>7039</v>
          </cell>
          <cell r="B3357" t="str">
            <v>ROLO COMPACTADOR DE PNEUS ESTATICO, PRESSAO VARIAVEL, POTENCIA 111HP -PESO SEM/COM LASTRO 9,5/22,4T - JUROS</v>
          </cell>
          <cell r="C3357" t="str">
            <v>H</v>
          </cell>
          <cell r="D3357">
            <v>12.01</v>
          </cell>
        </row>
        <row r="3358">
          <cell r="A3358">
            <v>7040</v>
          </cell>
          <cell r="B3358" t="str">
            <v>ROLO COMPACTADOR DE PNEUS ESTATICO, PRESSAO VARIAVEL, POTENCIA 111HP -PESO SEM/COM LASTRO 9,5/22,4T - MANUTENCAO</v>
          </cell>
          <cell r="C3358" t="str">
            <v>H</v>
          </cell>
          <cell r="D3358">
            <v>21.64</v>
          </cell>
        </row>
        <row r="3359">
          <cell r="A3359">
            <v>7041</v>
          </cell>
          <cell r="B3359" t="str">
            <v>ROLO COMPACTADOR DE PNEUS ESTATICO, PRESSAO VARIAVEL, POTENCIA 111HP -PESO SEM/COM LASTRO 9,5/22,4T - CUSTOS COM MAO-DE-OBRA NA OPERACAO</v>
          </cell>
          <cell r="C3359" t="str">
            <v>H</v>
          </cell>
          <cell r="D3359">
            <v>8.23</v>
          </cell>
        </row>
        <row r="3360">
          <cell r="A3360">
            <v>7042</v>
          </cell>
          <cell r="B3360" t="str">
            <v>CONJUNTO MOTOR-BOMBA DIESEL PARA DRENAGEM DE AGUA SUJA - 6HP - CHP</v>
          </cell>
          <cell r="C3360" t="str">
            <v>CHP</v>
          </cell>
          <cell r="D3360">
            <v>12.88</v>
          </cell>
        </row>
        <row r="3361">
          <cell r="A3361">
            <v>7043</v>
          </cell>
          <cell r="B3361" t="str">
            <v>CONJUNTO MOTOR-BOMBA DIESEL PARA DRENAGEM DE AGUA SUJA - 6HP - CHI</v>
          </cell>
          <cell r="C3361" t="str">
            <v>CHI</v>
          </cell>
          <cell r="D3361">
            <v>9.1</v>
          </cell>
        </row>
        <row r="3362">
          <cell r="A3362">
            <v>7044</v>
          </cell>
          <cell r="B3362" t="str">
            <v>CONJUNTO MOTOR-BOMBA DIESEL PARA DRENAGEM DE AGUA SUJA - 6HP - DEPRECIACAO</v>
          </cell>
          <cell r="C3362" t="str">
            <v>H</v>
          </cell>
          <cell r="D3362">
            <v>0.28000000000000003</v>
          </cell>
        </row>
        <row r="3363">
          <cell r="A3363">
            <v>7045</v>
          </cell>
          <cell r="B3363" t="str">
            <v>CONJUNTO MOTOR-BOMBA DIESEL PARA DRENAGEM DE AGUA SUJA - 6HP - JUROS</v>
          </cell>
          <cell r="C3363" t="str">
            <v>H</v>
          </cell>
          <cell r="D3363">
            <v>0.17</v>
          </cell>
        </row>
        <row r="3364">
          <cell r="A3364">
            <v>7046</v>
          </cell>
          <cell r="B3364" t="str">
            <v>CONJUNTO MOTOR-BOMBA DIESEL PARA DRENAGEM DE AGUA SUJA - 6HP - MANUTENCAO</v>
          </cell>
          <cell r="C3364" t="str">
            <v>H</v>
          </cell>
          <cell r="D3364">
            <v>0.28000000000000003</v>
          </cell>
        </row>
        <row r="3365">
          <cell r="A3365">
            <v>7047</v>
          </cell>
          <cell r="B3365" t="str">
            <v>CONJUNTO MOTOR-BOMBA DIESEL PARA DRENAGEM DE AGUA SUJA - 6HP - CUSTOSCOM MATERIAL NA OPERACAO</v>
          </cell>
          <cell r="C3365" t="str">
            <v>H</v>
          </cell>
          <cell r="D3365">
            <v>3.5</v>
          </cell>
        </row>
        <row r="3366">
          <cell r="A3366">
            <v>7048</v>
          </cell>
          <cell r="B3366" t="str">
            <v>CONJUNTO MOTOR-BOMBA DIESEL PARA DRENAGEM DE AGUA SUJA - 6HP - MAO-DE-OBRA NA OPERACAO</v>
          </cell>
          <cell r="C3366" t="str">
            <v>H</v>
          </cell>
          <cell r="D3366">
            <v>8.65</v>
          </cell>
        </row>
        <row r="3367">
          <cell r="A3367">
            <v>7049</v>
          </cell>
          <cell r="B3367" t="str">
            <v>ROLO COMPACTADOR VIBRATÓRIO PÉ DE CARNEIRO, POTÊNCIA 150HP, PESO OPERACIONAL 9,8 T, IMPACTO DINÂMICO 31,75 T - CHP</v>
          </cell>
          <cell r="C3367" t="str">
            <v>CHP</v>
          </cell>
          <cell r="D3367">
            <v>115.65</v>
          </cell>
        </row>
        <row r="3368">
          <cell r="A3368">
            <v>7050</v>
          </cell>
          <cell r="B3368" t="str">
            <v>ROLO COMPACTADOR AUTOPROPELIDO 127HP 10260KG - CHI</v>
          </cell>
          <cell r="C3368" t="str">
            <v>CHI</v>
          </cell>
          <cell r="D3368">
            <v>42.64</v>
          </cell>
        </row>
        <row r="3369">
          <cell r="A3369">
            <v>7051</v>
          </cell>
          <cell r="B3369" t="str">
            <v>ROLO COMPACTADOR VIBRATÓRIO PÉ DE CARNEIRO, POTÊNCIA 150HP, PESO OPERACIONAL 9,8 T, IMPACTO DINÂMICO 31,75 T - DEPRECIACAO</v>
          </cell>
          <cell r="C3369" t="str">
            <v>H</v>
          </cell>
          <cell r="D3369">
            <v>22.94</v>
          </cell>
        </row>
        <row r="3370">
          <cell r="A3370">
            <v>7052</v>
          </cell>
          <cell r="B3370" t="str">
            <v>ROLO COMPACTADOR VIBRATÓRIO PÉ DE CARNEIRO, POTÊNCIA 150HP, PESO OPERACIONAL 9,8 T, IMPACTO DINÂMICO 31,75 T - JUROS</v>
          </cell>
          <cell r="C3370" t="str">
            <v>H</v>
          </cell>
          <cell r="D3370">
            <v>11.47</v>
          </cell>
        </row>
        <row r="3371">
          <cell r="A3371">
            <v>7053</v>
          </cell>
          <cell r="B3371" t="str">
            <v>ROLO COMPACTADOR VIBRATÓRIO PÉ DE CARNEIRO, POTÊNCIA 150HP, PESO OPERACIONAL 9,8 T, IMPACTO DINÂMICO 31,75 T</v>
          </cell>
          <cell r="C3371" t="str">
            <v>H</v>
          </cell>
          <cell r="D3371">
            <v>20.66</v>
          </cell>
        </row>
        <row r="3372">
          <cell r="A3372">
            <v>7054</v>
          </cell>
          <cell r="B3372" t="str">
            <v>ROLO COMPACTADOR VIBRATÓRIO PÉ DE CARNEIRO, POTÊNCIA 150HP, PESO OPERACIONAL 9,8 T, IMPACTO DINÂMICO 31,75 T - CUSTOS COM MATERIAL NA OPERACAO</v>
          </cell>
          <cell r="C3372" t="str">
            <v>H</v>
          </cell>
          <cell r="D3372">
            <v>52.35</v>
          </cell>
        </row>
        <row r="3373">
          <cell r="A3373">
            <v>7055</v>
          </cell>
          <cell r="B3373" t="str">
            <v>ROLO COMPACTADOR AUTOPROPELIDO 127HP 10260KG - MAO-DE-OBRA NA OPERACAO</v>
          </cell>
          <cell r="C3373" t="str">
            <v>H</v>
          </cell>
          <cell r="D3373">
            <v>8.23</v>
          </cell>
        </row>
        <row r="3374">
          <cell r="A3374">
            <v>7056</v>
          </cell>
          <cell r="B3374" t="str">
            <v>CAMINHAO BASCULANTE TOCO 4,0M3 152CV CARGA UTIL 8,5T - CHP</v>
          </cell>
          <cell r="C3374" t="str">
            <v>CHP</v>
          </cell>
          <cell r="D3374">
            <v>110.76</v>
          </cell>
        </row>
        <row r="3375">
          <cell r="A3375">
            <v>7057</v>
          </cell>
          <cell r="B3375" t="str">
            <v>CAMINHAO BASCULANTE TOCO 4,0M3 152CV CARGA UTIL 8,5T -CHI</v>
          </cell>
          <cell r="C3375" t="str">
            <v>CHI</v>
          </cell>
          <cell r="D3375">
            <v>30.71</v>
          </cell>
        </row>
        <row r="3376">
          <cell r="A3376">
            <v>7058</v>
          </cell>
          <cell r="B3376" t="str">
            <v>CAMINHAO BASCULANTE 4,0M3 152CV COM CAPACIDADE UTIL DE 8,5T - DEPRECIACAO</v>
          </cell>
          <cell r="C3376" t="str">
            <v>H</v>
          </cell>
          <cell r="D3376">
            <v>17.39</v>
          </cell>
        </row>
        <row r="3377">
          <cell r="A3377">
            <v>7059</v>
          </cell>
          <cell r="B3377" t="str">
            <v>CAMINHAO BASCULANTE 4,0M3 CARGA UTIL 8,5T 152CV - JUROS</v>
          </cell>
          <cell r="C3377" t="str">
            <v>H</v>
          </cell>
          <cell r="D3377">
            <v>5.55</v>
          </cell>
        </row>
        <row r="3378">
          <cell r="A3378">
            <v>7060</v>
          </cell>
          <cell r="B3378" t="str">
            <v>CAMINHAO BASCULANTE 4,0M3 CARGA UTIL 8,5T 152CV - MANUTENCAO</v>
          </cell>
          <cell r="C3378" t="str">
            <v>H</v>
          </cell>
          <cell r="D3378">
            <v>17.39</v>
          </cell>
        </row>
        <row r="3379">
          <cell r="A3379">
            <v>7061</v>
          </cell>
          <cell r="B3379" t="str">
            <v>CAMINHAO BASCULANTE 4,0M3 CARGA UTIL 8,5T 152CV - CUSTOS COM MATERIALNA OPERACAO</v>
          </cell>
          <cell r="C3379" t="str">
            <v>H</v>
          </cell>
          <cell r="D3379">
            <v>62.65</v>
          </cell>
        </row>
        <row r="3380">
          <cell r="A3380">
            <v>7062</v>
          </cell>
          <cell r="B3380" t="str">
            <v>CAMINHAO BASCULANTE 4,0M3 CARGA UTIL 8,5T 152CV - MAO-DE-OBRA NA OPERACAO</v>
          </cell>
          <cell r="C3380" t="str">
            <v>H</v>
          </cell>
          <cell r="D3380">
            <v>7.77</v>
          </cell>
        </row>
        <row r="3381">
          <cell r="A3381">
            <v>7063</v>
          </cell>
          <cell r="B3381" t="str">
            <v>TRATOR DE PNEUS 110 A 126 HP - DEPRECIACAO</v>
          </cell>
          <cell r="C3381" t="str">
            <v>H</v>
          </cell>
          <cell r="D3381">
            <v>19.690000000000001</v>
          </cell>
        </row>
        <row r="3382">
          <cell r="A3382">
            <v>7064</v>
          </cell>
          <cell r="B3382" t="str">
            <v>TRATOR DE PNEUS 110 A 126 HP - JUROS</v>
          </cell>
          <cell r="C3382" t="str">
            <v>H</v>
          </cell>
          <cell r="D3382">
            <v>6.28</v>
          </cell>
        </row>
        <row r="3383">
          <cell r="A3383">
            <v>7065</v>
          </cell>
          <cell r="B3383" t="str">
            <v>TRATOR DE PNEUS 110 A 126 HP - MANUTENCAO</v>
          </cell>
          <cell r="C3383" t="str">
            <v>H</v>
          </cell>
          <cell r="D3383">
            <v>15.75</v>
          </cell>
        </row>
        <row r="3384">
          <cell r="A3384">
            <v>7066</v>
          </cell>
          <cell r="B3384" t="str">
            <v>TRATOR DE PNEUS 110 A 126 HP - CUSTOS COM MATERIAL NA OPERACAO</v>
          </cell>
          <cell r="C3384" t="str">
            <v>H</v>
          </cell>
          <cell r="D3384">
            <v>51.94</v>
          </cell>
        </row>
        <row r="3385">
          <cell r="A3385">
            <v>7067</v>
          </cell>
          <cell r="B3385" t="str">
            <v>TRATOR DE PNEUS 110 A 126 HP - MAO-DE-OBRA NA OPERACAO DIURNA</v>
          </cell>
          <cell r="C3385" t="str">
            <v>H</v>
          </cell>
          <cell r="D3385">
            <v>9.0399999999999991</v>
          </cell>
        </row>
        <row r="3386">
          <cell r="A3386">
            <v>53590</v>
          </cell>
          <cell r="B3386" t="str">
            <v>LANCAMENTO DE CONCRETO EM ESTRUTURA</v>
          </cell>
          <cell r="C3386" t="str">
            <v>M3</v>
          </cell>
          <cell r="D3386">
            <v>99.87</v>
          </cell>
        </row>
        <row r="3387">
          <cell r="A3387">
            <v>53781</v>
          </cell>
          <cell r="B3387" t="str">
            <v>CAMINHAO BASCULANTE 4,0M3 TOCO 162CV PBT=11800KG - DEPRECIACAO</v>
          </cell>
          <cell r="C3387" t="str">
            <v>H</v>
          </cell>
          <cell r="D3387">
            <v>13.79</v>
          </cell>
        </row>
        <row r="3388">
          <cell r="A3388">
            <v>53782</v>
          </cell>
          <cell r="B3388" t="str">
            <v>CAMINHAO BASCULANTE 4,0M3 TOCO 162CV PBT=11800KG - MANUTENCAO</v>
          </cell>
          <cell r="C3388" t="str">
            <v>H</v>
          </cell>
          <cell r="D3388">
            <v>13.79</v>
          </cell>
        </row>
        <row r="3389">
          <cell r="A3389">
            <v>53785</v>
          </cell>
          <cell r="B3389" t="str">
            <v>CAMINHAO BASCULANTE 4,0M3 TOCO 162CV PBT=11800KG - MAO-DE-OBRA NA OPERACAO DIURNA</v>
          </cell>
          <cell r="C3389" t="str">
            <v>H</v>
          </cell>
          <cell r="D3389">
            <v>7.77</v>
          </cell>
        </row>
        <row r="3390">
          <cell r="A3390">
            <v>53786</v>
          </cell>
          <cell r="B3390" t="str">
            <v>RETRO-ESCAVADEIRA, 4 X 4, 86 CV (VU= 5 ANOS) - MATERIAIS/OPERAÇÃO</v>
          </cell>
          <cell r="C3390" t="str">
            <v>H</v>
          </cell>
          <cell r="D3390">
            <v>31.33</v>
          </cell>
        </row>
        <row r="3391">
          <cell r="A3391">
            <v>53787</v>
          </cell>
          <cell r="B3391" t="str">
            <v>ROLO COMPACTADOR VIBRATÓRIO DE CILINDRO LISO, AUTO-PROPEL. 80HP, PESOMÁXIMO OPERACIONAL 8,1T - CUSTO DE MATERIAIS NA OPERAÇÃO</v>
          </cell>
          <cell r="C3391" t="str">
            <v>H</v>
          </cell>
          <cell r="D3391">
            <v>53.59</v>
          </cell>
        </row>
        <row r="3392">
          <cell r="A3392">
            <v>53788</v>
          </cell>
          <cell r="B3392" t="str">
            <v>ROLO COMPACTADOR VIBRATORIO DE CILINDRO LISO, AUTO-PROPELIDO 83 CV -6,6T, IMPACTO DINAMICO 18,5/11,5T - CUSTO DE MATERIAIS NA OPERACAO</v>
          </cell>
          <cell r="C3392" t="str">
            <v>H</v>
          </cell>
          <cell r="D3392">
            <v>53.59</v>
          </cell>
        </row>
        <row r="3393">
          <cell r="A3393">
            <v>53789</v>
          </cell>
          <cell r="B3393" t="str">
            <v>ROLO COMPACTADOR VIBRATÓRIO DE CILINDRO LISO, AUTO-PROPEL. 83 CV - 6,6T, IMPACTO DINÂMICO 18,5/11,5T - MAO-DE-OBRA NA OPERACAO</v>
          </cell>
          <cell r="C3393" t="str">
            <v>H</v>
          </cell>
          <cell r="D3393">
            <v>8.23</v>
          </cell>
        </row>
        <row r="3394">
          <cell r="A3394">
            <v>53790</v>
          </cell>
          <cell r="B3394" t="str">
            <v>ROLO COMPACTADOR VIBRATÓRIO, TANDEM, CILINDRO LISO, AUTO-PROPEL. - 40HP - 4,4T, IMPACTO DINÂMICO 3,1T, VU 5 ANOS - CHP DIURNO .</v>
          </cell>
          <cell r="C3394" t="str">
            <v>H</v>
          </cell>
          <cell r="D3394">
            <v>8.23</v>
          </cell>
        </row>
        <row r="3395">
          <cell r="A3395">
            <v>53792</v>
          </cell>
          <cell r="B3395" t="str">
            <v>CAMINHAO BASCULANTE ,162HP- 6M3 - OPERACAO DIURNA</v>
          </cell>
          <cell r="C3395" t="str">
            <v>H</v>
          </cell>
          <cell r="D3395">
            <v>53.59</v>
          </cell>
        </row>
        <row r="3396">
          <cell r="A3396">
            <v>53793</v>
          </cell>
          <cell r="B3396" t="str">
            <v>CAMINHAO BASCULANTE ,162HP- 6M3 / MAO-DE-OBRA NA OPERACAO DIURNA</v>
          </cell>
          <cell r="C3396" t="str">
            <v>H</v>
          </cell>
          <cell r="D3396">
            <v>6.88</v>
          </cell>
        </row>
        <row r="3397">
          <cell r="A3397">
            <v>53794</v>
          </cell>
          <cell r="B3397" t="str">
            <v>USINA DE CONCRETO FIXA CAPACIDADE 90/120 M³, 63HP - MANUTENÇÃO</v>
          </cell>
          <cell r="C3397" t="str">
            <v>H</v>
          </cell>
          <cell r="D3397">
            <v>18.559999999999999</v>
          </cell>
        </row>
        <row r="3398">
          <cell r="A3398">
            <v>53795</v>
          </cell>
          <cell r="B3398" t="str">
            <v>USINA DE CONCRETO FIXA CAPACIDADE 90/120 M³, 63HP - MÃO-DE-OBRA NA OPERAÇÃO NOTURNA</v>
          </cell>
          <cell r="C3398" t="str">
            <v>H</v>
          </cell>
          <cell r="D3398">
            <v>26.89</v>
          </cell>
        </row>
        <row r="3399">
          <cell r="A3399">
            <v>53796</v>
          </cell>
          <cell r="B3399" t="str">
            <v>CAMINHAO CARROCERIA ABERTA,EM MADEIRA, TOCO, 170CV - 11T (VU=6ANOS) -CHI DIURNO - DEPRECIACAO E JUROS</v>
          </cell>
          <cell r="C3399" t="str">
            <v>H</v>
          </cell>
          <cell r="D3399">
            <v>18.34</v>
          </cell>
        </row>
        <row r="3400">
          <cell r="A3400">
            <v>53797</v>
          </cell>
          <cell r="B3400" t="str">
            <v>CAMINHAO CARROCERIA ABERTA,EM MADEIRA, TOCO, 170CV - 11T (VU=6ANOS) -MATERIAIS/OPERACAO</v>
          </cell>
          <cell r="C3400" t="str">
            <v>H</v>
          </cell>
          <cell r="D3400">
            <v>53.59</v>
          </cell>
        </row>
        <row r="3401">
          <cell r="A3401">
            <v>53798</v>
          </cell>
          <cell r="B3401" t="str">
            <v>CAMINHAO CARROCERIA ABERTA,EM MADEIRA, TOCO, 170CV - 11T (VU=6ANOS) -MAO-DE-OBRA DIURNA NA OPERACAO</v>
          </cell>
          <cell r="C3401" t="str">
            <v>H</v>
          </cell>
          <cell r="D3401">
            <v>8.43</v>
          </cell>
        </row>
        <row r="3402">
          <cell r="A3402">
            <v>53799</v>
          </cell>
          <cell r="B3402" t="str">
            <v>CAMINHAO CARROCERIA ABERTA,EM MADEIRA, TOCO, 170CV - 11T (VU=6ANOS) -CHI DIURNO - MAO-DE-OBRA NA OPERACAO NOTURNA</v>
          </cell>
          <cell r="C3402" t="str">
            <v>H</v>
          </cell>
          <cell r="D3402">
            <v>8.26</v>
          </cell>
        </row>
        <row r="3403">
          <cell r="A3403">
            <v>53800</v>
          </cell>
          <cell r="B3403" t="str">
            <v>USINA MISTURADORA DE SOLOS, DOSADORES TRIPLOS, CALHA VIBRATÓRIA, CAPACIDADE 200/500 TON, 201HP - MATERIAIS NA OPERAÇÃO</v>
          </cell>
          <cell r="C3403" t="str">
            <v>H</v>
          </cell>
          <cell r="D3403">
            <v>35.159999999999997</v>
          </cell>
        </row>
        <row r="3404">
          <cell r="A3404">
            <v>53801</v>
          </cell>
          <cell r="B3404" t="str">
            <v>USINA MISTURADORA DE SOLOS, DOSADORES TRIPLOS, CALHA VIBRATÓRIA, CAPCIDADE 200/500 TON, 201HP - MÃO-DE-OBRA NA OPERAÇÃO DIURNA</v>
          </cell>
          <cell r="C3404" t="str">
            <v>H</v>
          </cell>
          <cell r="D3404">
            <v>39.21</v>
          </cell>
        </row>
        <row r="3405">
          <cell r="A3405">
            <v>53802</v>
          </cell>
          <cell r="B3405" t="str">
            <v>VIBROACABADORA SOBRE ESTEIRAS POTENCIA MAX. 105CV CAPACIDADE ATE 450 T/H - MAO-DE-OBRA NA OPERACAO DIURNA</v>
          </cell>
          <cell r="C3405" t="str">
            <v>H</v>
          </cell>
          <cell r="D3405">
            <v>8.23</v>
          </cell>
        </row>
        <row r="3406">
          <cell r="A3406">
            <v>53803</v>
          </cell>
          <cell r="B3406" t="str">
            <v>VIBROACABADORA SOBRE ESTEIRAS POTENCIA MAX. 105CV CAPACIDADE ATE 450 T/H - MAO-DE-OBRA NA OPERACAO NOTURNA</v>
          </cell>
          <cell r="C3406" t="str">
            <v>H</v>
          </cell>
          <cell r="D3406">
            <v>9.8699999999999992</v>
          </cell>
        </row>
        <row r="3407">
          <cell r="A3407">
            <v>53804</v>
          </cell>
          <cell r="B3407" t="str">
            <v>VASSOURA MECÂNICA REBOCÁVEL C/ ESCOVA CILÍNDRICA LARGURA DE VARRIMENTO= 2,44M - MANUTENÇÃO</v>
          </cell>
          <cell r="C3407" t="str">
            <v>H</v>
          </cell>
          <cell r="D3407">
            <v>1.03</v>
          </cell>
        </row>
        <row r="3408">
          <cell r="A3408">
            <v>53805</v>
          </cell>
          <cell r="B3408" t="str">
            <v>TRATOR PNEUS TRAÇÃO 4X2, 82 CV, PESO C/ LASTRO 4,555 T - MAO-DE-OBRAOPERACAO NOTURNA</v>
          </cell>
          <cell r="C3408" t="str">
            <v>H</v>
          </cell>
          <cell r="D3408">
            <v>10.85</v>
          </cell>
        </row>
        <row r="3409">
          <cell r="A3409">
            <v>53806</v>
          </cell>
          <cell r="B3409" t="str">
            <v>TRATOR DE ESTEIRAS POTENCIA 165 HP, PESO OPERACIONAL 17,1T (VU=5ANOS)- MANUTENCAO</v>
          </cell>
          <cell r="C3409" t="str">
            <v>H</v>
          </cell>
          <cell r="D3409">
            <v>76.069999999999993</v>
          </cell>
        </row>
        <row r="3410">
          <cell r="A3410">
            <v>53807</v>
          </cell>
          <cell r="B3410" t="str">
            <v>TRATOR DE ESTEIRAS POTENCIA 165 HP, PESO OPERACIONAL 17,1T - MAO-DE-OBRA NA OPERACAO DIURNA</v>
          </cell>
          <cell r="C3410" t="str">
            <v>H</v>
          </cell>
          <cell r="D3410">
            <v>16.809999999999999</v>
          </cell>
        </row>
        <row r="3411">
          <cell r="A3411">
            <v>53808</v>
          </cell>
          <cell r="B3411" t="str">
            <v>TRATOR DE ESTEIRAS POTENCIA 165 HP, PESO OPERACIONAL 17,1T - MAO-DE-OBRA NA OPERACAO NOTURNA</v>
          </cell>
          <cell r="C3411" t="str">
            <v>H</v>
          </cell>
          <cell r="D3411">
            <v>10.85</v>
          </cell>
        </row>
        <row r="3412">
          <cell r="A3412">
            <v>53810</v>
          </cell>
          <cell r="B3412" t="str">
            <v>TRATOR DE ESTEIRAS 153HP PESO OPERACIONAL 15T, COM RODA MOTRIZ ELEVADA(VU=5ANOS) - MANUTENCAO</v>
          </cell>
          <cell r="C3412" t="str">
            <v>H</v>
          </cell>
          <cell r="D3412">
            <v>78.040000000000006</v>
          </cell>
        </row>
        <row r="3413">
          <cell r="A3413">
            <v>53811</v>
          </cell>
          <cell r="B3413" t="str">
            <v>TRATOR DE ESTEIRAS 153HP PESO OPERACIONAL 15T, COM RODA MOTRIZ ELEVADA- MA0-DE-OBRA NA OPERACAO DIURNA</v>
          </cell>
          <cell r="C3413" t="str">
            <v>H</v>
          </cell>
          <cell r="D3413">
            <v>9.0399999999999991</v>
          </cell>
        </row>
        <row r="3414">
          <cell r="A3414">
            <v>53812</v>
          </cell>
          <cell r="B3414" t="str">
            <v>TRATOR DE ESTEIRAS 153HP PESO OPERACIONAL 15T, COM RODA MOTRIZ ELEVADA- MA0-DE-OBRA NA OPERACAO NOTURNA</v>
          </cell>
          <cell r="C3414" t="str">
            <v>H</v>
          </cell>
          <cell r="D3414">
            <v>10.85</v>
          </cell>
        </row>
        <row r="3415">
          <cell r="A3415">
            <v>53813</v>
          </cell>
          <cell r="B3415" t="str">
            <v>TRATOR DE ESTEIRAS COM LAMINA - POTENCIA 305 HP - PESO OPERACIONAL 37T (VU=5ANOS) -DEPRECIACAO E JUROS</v>
          </cell>
          <cell r="C3415" t="str">
            <v>H</v>
          </cell>
          <cell r="D3415">
            <v>260.91000000000003</v>
          </cell>
        </row>
        <row r="3416">
          <cell r="A3416">
            <v>53814</v>
          </cell>
          <cell r="B3416" t="str">
            <v>TRATOR DE ESTEIRAS COM LAMINA - POTENCIA 305 HP - PESO OPERACIONAL 37T (VU=5ANOS) - MANUTENCAO</v>
          </cell>
          <cell r="C3416" t="str">
            <v>H</v>
          </cell>
          <cell r="D3416">
            <v>197.81</v>
          </cell>
        </row>
        <row r="3417">
          <cell r="A3417">
            <v>53815</v>
          </cell>
          <cell r="B3417" t="str">
            <v>TRATOR DE ESTEIRAS COM LAMINA - POTENCIA 305 HP - PESO OPERACIONAL 37T - MAO-DE-OBRA NA OPERACAO DIURNA</v>
          </cell>
          <cell r="C3417" t="str">
            <v>H</v>
          </cell>
          <cell r="D3417">
            <v>9.0399999999999991</v>
          </cell>
        </row>
        <row r="3418">
          <cell r="A3418">
            <v>53816</v>
          </cell>
          <cell r="B3418" t="str">
            <v>TRATOR SOBRE ESTEIRAS 305HP - MAO-DE-OBRA NA OPERACAO NOTURNA</v>
          </cell>
          <cell r="C3418" t="str">
            <v>H</v>
          </cell>
          <cell r="D3418">
            <v>10.85</v>
          </cell>
        </row>
        <row r="3419">
          <cell r="A3419">
            <v>53817</v>
          </cell>
          <cell r="B3419" t="str">
            <v>TRATOR DE ESTEIRAS 99HP, PESO OPERACIONAL 8,5T - MATERIAIS NA OPERACAO</v>
          </cell>
          <cell r="C3419" t="str">
            <v>H</v>
          </cell>
          <cell r="D3419">
            <v>32.979999999999997</v>
          </cell>
        </row>
        <row r="3420">
          <cell r="A3420">
            <v>53818</v>
          </cell>
          <cell r="B3420" t="str">
            <v>ROLO COMPACTADOR VIBRATÓRIO REBOCÁVEL AÇO LISO, PESO 4,7T, IMPACTO DINÂMICO 18,3T - DEPRECIAÇÃO E JUROS</v>
          </cell>
          <cell r="C3420" t="str">
            <v>H</v>
          </cell>
          <cell r="D3420">
            <v>7.86</v>
          </cell>
        </row>
        <row r="3421">
          <cell r="A3421">
            <v>53819</v>
          </cell>
          <cell r="B3421" t="str">
            <v>ROLO COMPACTADOR VIBRATÓRIO REBOCÁVEL AÇO LISO, PESO 4,7T, IMPACTO DINÂMICO 18,3T - CUSTO COM MATERIAIS NA OPERACAO</v>
          </cell>
          <cell r="C3421" t="str">
            <v>H</v>
          </cell>
          <cell r="D3421">
            <v>31.33</v>
          </cell>
        </row>
        <row r="3422">
          <cell r="A3422">
            <v>53820</v>
          </cell>
          <cell r="B3422" t="str">
            <v>ROLO COMPACTADOR VIBRATÓRIO REBOCÁVEL AÇO LISO, PESO 4,7T, IMPACTO DINÂMICO 18,3T - CUSTO COM MAO-DE-OBRA NA OPERACAO DIURNA</v>
          </cell>
          <cell r="C3422" t="str">
            <v>H</v>
          </cell>
          <cell r="D3422">
            <v>8.23</v>
          </cell>
        </row>
        <row r="3423">
          <cell r="A3423">
            <v>53821</v>
          </cell>
          <cell r="B3423" t="str">
            <v>ROLO COMPACTADOR VIBRATÓRIO REBOCÁVEL AÇO LISO, PESO 4,7T, IMPACTO DINÂMICO 18,3T - CUSTO COM MÃO -DE-OBRA NA OPERAÇÃO NOTURNA</v>
          </cell>
          <cell r="C3423" t="str">
            <v>H</v>
          </cell>
          <cell r="D3423">
            <v>9.8699999999999992</v>
          </cell>
        </row>
        <row r="3424">
          <cell r="A3424">
            <v>53822</v>
          </cell>
          <cell r="B3424" t="str">
            <v>ROLO COMPACTADOR VIBRATÓRIO TANDEM AÇO LISO, POTÊNCIA 58CV, PESO SEM/COM LASTRO 6,5/9,4 T - CUSTO COM MÃO-DE-OBRA NA OPERAÇÃO DIURNA</v>
          </cell>
          <cell r="C3424" t="str">
            <v>H</v>
          </cell>
          <cell r="D3424">
            <v>16.809999999999999</v>
          </cell>
        </row>
        <row r="3425">
          <cell r="A3425">
            <v>53823</v>
          </cell>
          <cell r="B3425" t="str">
            <v>ROLO COMPACTADOR DE PNEUS ESTÁTICO PARA ASFALTO, PRESSÃO VARIÁVEL, POTÊNCIA 99HP, PESO OPERACIONAL SEM/COM LASTRO 8,3/21,0 T - DEPRECIAÇÃO EJUROS</v>
          </cell>
          <cell r="C3425" t="str">
            <v>H</v>
          </cell>
          <cell r="D3425">
            <v>36.950000000000003</v>
          </cell>
        </row>
        <row r="3426">
          <cell r="A3426">
            <v>53824</v>
          </cell>
          <cell r="B3426" t="str">
            <v>ROLO COMPACTADOR DE PNEUS ESTATICO PARA ASFALTO, PRESSAO VARIAVEL, POTENCIA 99HP, PESO OPERACIONAL SEM/COM LASTRO 8,3/21,0 T - CUSTO COM MAO-DE-OBRA NA OPERACAO DIURNA</v>
          </cell>
          <cell r="C3426" t="str">
            <v>H</v>
          </cell>
          <cell r="D3426">
            <v>8.23</v>
          </cell>
        </row>
        <row r="3427">
          <cell r="A3427">
            <v>53825</v>
          </cell>
          <cell r="B3427" t="str">
            <v>ROLO COMPACTADOR DE PNEUS ESTÁTICO PARA ASFALTO, PRESSÃO VARIÁVEL, POTÊNCIA 99HP, PESO OPERACIONAL SEM/COM LASTRO 8,3/21,0 T - CUSTO COM MATERIAIS NA OPERAÇÃO NOTURNA</v>
          </cell>
          <cell r="C3427" t="str">
            <v>H</v>
          </cell>
          <cell r="D3427">
            <v>20.170000000000002</v>
          </cell>
        </row>
        <row r="3428">
          <cell r="A3428">
            <v>53826</v>
          </cell>
          <cell r="B3428" t="str">
            <v>RETRO-ESCAVADEIRA, 74HP (VU=6 ANOS)- MÃO DE OBRA/OPERAÇÃO</v>
          </cell>
          <cell r="C3428" t="str">
            <v>H</v>
          </cell>
          <cell r="D3428">
            <v>7.47</v>
          </cell>
        </row>
        <row r="3429">
          <cell r="A3429">
            <v>53827</v>
          </cell>
          <cell r="B3429" t="str">
            <v>CAMINHAO TOCO, 177CV - 14T (VU=6ANOS) (NAO INCLUI CARROCERIA) - CUSTOHORARIO DE MATERIAIS NA OPERACAO</v>
          </cell>
          <cell r="C3429" t="str">
            <v>H</v>
          </cell>
          <cell r="D3429">
            <v>54.41</v>
          </cell>
        </row>
        <row r="3430">
          <cell r="A3430">
            <v>53828</v>
          </cell>
          <cell r="B3430" t="str">
            <v>CAMINHAO TOCO, 177CV - 14T (VU=6ANOS) (NAO INCLUI CARROCERIA) - MAO-DE-OBRA DIURNA NA OPERACAO</v>
          </cell>
          <cell r="C3430" t="str">
            <v>H</v>
          </cell>
          <cell r="D3430">
            <v>8.43</v>
          </cell>
        </row>
        <row r="3431">
          <cell r="A3431">
            <v>53829</v>
          </cell>
          <cell r="B3431" t="str">
            <v>CAMINHAO TOCO, 170CV - 11T (VU=6ANOS) (NAO INCLUI CARROCERIA) - CUSTOHORARIO DE MATERIAIS NA OPERACAO</v>
          </cell>
          <cell r="C3431" t="str">
            <v>H</v>
          </cell>
          <cell r="D3431">
            <v>53.59</v>
          </cell>
        </row>
        <row r="3432">
          <cell r="A3432">
            <v>53830</v>
          </cell>
          <cell r="B3432" t="str">
            <v>CAMINHAO TOCO, 170CV - 11T (VU=6ANOS) (NAO INCLUI CARROCERIA) - MAO-DE-OBRA NA OPERACAO NOTURNA</v>
          </cell>
          <cell r="C3432" t="str">
            <v>H</v>
          </cell>
          <cell r="D3432">
            <v>10.11</v>
          </cell>
        </row>
        <row r="3433">
          <cell r="A3433">
            <v>53831</v>
          </cell>
          <cell r="B3433" t="str">
            <v>CAMINHAO PIPA 10000L TRUCADO, 208CV - 21,1T (VU=6ANOS) (INCLUI TANQUEDE ACO PARA TRANSPORTE DE AGUA E MOTOBOMBA CENTRIFUGA A GASOLINA 3,5CV) - CUSTO HORARIO DE MATERIAIS NA OPERACAO</v>
          </cell>
          <cell r="C3433" t="str">
            <v>H</v>
          </cell>
          <cell r="D3433">
            <v>54.85</v>
          </cell>
        </row>
        <row r="3434">
          <cell r="A3434">
            <v>53832</v>
          </cell>
          <cell r="B3434" t="str">
            <v>CAMINHAO PIPA 10000L TRUCADO, 208CV - 21,1T (VU=6ANOS) (INCLUI TANQUEDE ACO PARA TRANSPORTE DE AGUA E MOTOBOMBA CENTRIFUGA A GASOLINA 3,5CV) - MAO-DE-OBRA DIURNA NA OPERACAO</v>
          </cell>
          <cell r="C3434" t="str">
            <v>H</v>
          </cell>
          <cell r="D3434">
            <v>8.43</v>
          </cell>
        </row>
        <row r="3435">
          <cell r="A3435">
            <v>53833</v>
          </cell>
          <cell r="B3435" t="str">
            <v>DISTRIBUIDOR DE AGREGADO TIPO DOSADOR REBOCAVEL COM 4 PNEUS COM LARGURA 3,66 M - DEPRECIACAO E JUROS</v>
          </cell>
          <cell r="C3435" t="str">
            <v>H</v>
          </cell>
          <cell r="D3435">
            <v>8.98</v>
          </cell>
        </row>
        <row r="3436">
          <cell r="A3436">
            <v>53834</v>
          </cell>
          <cell r="B3436" t="str">
            <v>DISTRIBUIDOR DE AGREGADO TIPO DOSADOR REBOCAVEL COM 4 PNEUS COM LARGURA 3,66 M - MANUTENCAO</v>
          </cell>
          <cell r="C3436" t="str">
            <v>H</v>
          </cell>
          <cell r="D3436">
            <v>3.26</v>
          </cell>
        </row>
        <row r="3437">
          <cell r="A3437">
            <v>53835</v>
          </cell>
          <cell r="B3437" t="str">
            <v>DISTRIBUIDOR DE BETUME COM TANQUE DE 2500L, REBOCAVEL, PNEUMATICO COMMOTOR A GASOLINA 3,4HP - DEPRECIACAO E JUROS</v>
          </cell>
          <cell r="C3437" t="str">
            <v>H</v>
          </cell>
          <cell r="D3437">
            <v>10.48</v>
          </cell>
        </row>
        <row r="3438">
          <cell r="A3438">
            <v>53836</v>
          </cell>
          <cell r="B3438" t="str">
            <v>DISTRIBUIDOR DE ASFALTO MONTADO SOBRE CAMINHAO TOCO 162 HP, COM TANQUEISOLADO 6 M3 COM BARRA ESPARGIDORA DE 3,66 M - DEPRECIACAO E JUROS</v>
          </cell>
          <cell r="C3438" t="str">
            <v>H</v>
          </cell>
          <cell r="D3438">
            <v>46.22</v>
          </cell>
        </row>
        <row r="3439">
          <cell r="A3439">
            <v>53837</v>
          </cell>
          <cell r="B3439" t="str">
            <v>DISTRIBUIDOR DE ASFALTO MONTADO SOBRE CAMINHAO TOCO 162 HP, COM TANQUEISOLADO 6 M3 COM BARRA ESPARGIDORA DE 3,66 M - CUSTO C/ MATERIAIS NAOPERACAO</v>
          </cell>
          <cell r="C3439" t="str">
            <v>H</v>
          </cell>
          <cell r="D3439">
            <v>80.38</v>
          </cell>
        </row>
        <row r="3440">
          <cell r="A3440">
            <v>53840</v>
          </cell>
          <cell r="B3440" t="str">
            <v>GRADE ARADORA COM 20 DISCOS DE 24 " SOBRE PNEUS - DEPRECIACAO E JUROS</v>
          </cell>
          <cell r="C3440" t="str">
            <v>H</v>
          </cell>
          <cell r="D3440">
            <v>3.64</v>
          </cell>
        </row>
        <row r="3441">
          <cell r="A3441">
            <v>53841</v>
          </cell>
          <cell r="B3441" t="str">
            <v>GRADE ARADORA COM 20 DISCOS DE 24 " SOBRE PNEUS - MANUTENCAO</v>
          </cell>
          <cell r="C3441" t="str">
            <v>H</v>
          </cell>
          <cell r="D3441">
            <v>1.21</v>
          </cell>
        </row>
        <row r="3442">
          <cell r="A3442">
            <v>53842</v>
          </cell>
          <cell r="B3442" t="str">
            <v>LANCA ELEVATORIA TELESCOPICA DE ACIONAMENTO HIDRAULICO, CAPACIDADE DECARGA 30.000 KG, COM CESTO, MONTADA SOBRE CAMINHAO TRUCADO - CUSTO COMMA0-DE-OBRA NA OPERACAO NOTURNA - DEPRECIACAO E JUROS</v>
          </cell>
          <cell r="C3442" t="str">
            <v>H</v>
          </cell>
          <cell r="D3442">
            <v>143.58000000000001</v>
          </cell>
        </row>
        <row r="3443">
          <cell r="A3443">
            <v>53843</v>
          </cell>
          <cell r="B3443" t="str">
            <v>LANCA ELEVATORIA TELESCOPICA DE ACIONAMENTO HIDRAULICO, CAPACIDADE DECARGA 30.000 KG, COM CESTO, MONTADA SOBRE CAMINHAO TRUCADO - CUSTO COMMA0-DE-OBRA NA OPERACAO DIURNA</v>
          </cell>
          <cell r="C3443" t="str">
            <v>H</v>
          </cell>
          <cell r="D3443">
            <v>8.43</v>
          </cell>
        </row>
        <row r="3444">
          <cell r="A3444">
            <v>53844</v>
          </cell>
          <cell r="B3444" t="str">
            <v>LANCA ELEVATORIA TELESCOPICA DE ACIONAMENTO HIDRAULICO, CAPACIDADE DECARGA 30.000 KG, COM CESTO, MONTADA SOBRE CAMINHAO TRUCADO - CUSTO COMMA0-DE-OBRA NA OPERACAO NOTURNA</v>
          </cell>
          <cell r="C3444" t="str">
            <v>H</v>
          </cell>
          <cell r="D3444">
            <v>10.11</v>
          </cell>
        </row>
        <row r="3445">
          <cell r="A3445">
            <v>53845</v>
          </cell>
          <cell r="B3445" t="str">
            <v>GUINDASTE MUNK COM CESTO, CARGA MAXIMA 5,75T (A 2M) E 2,3T ( A 5M), ALTURA MAXIMA = 7,9M, MONTADO SOBRE CAMINHAO DE CARROCERIA 162HP - DEPRECIACAO E JUROS</v>
          </cell>
          <cell r="C3445" t="str">
            <v>H</v>
          </cell>
          <cell r="D3445">
            <v>25.51</v>
          </cell>
        </row>
        <row r="3446">
          <cell r="A3446">
            <v>53846</v>
          </cell>
          <cell r="B3446" t="str">
            <v>GUINDASTE MUNK COM CESTO, CARGA MAXIMA 5,75T (A 2M) E 2,3T ( A 5M), ALTURA MAXIMA = 7,9M, MONTADO SOBRE CAMINHAO DE CARROCERIA 162HP - CUSTOCOM MATERIAIS NA OPERACAO</v>
          </cell>
          <cell r="C3446" t="str">
            <v>H</v>
          </cell>
          <cell r="D3446">
            <v>53.59</v>
          </cell>
        </row>
        <row r="3447">
          <cell r="A3447">
            <v>53847</v>
          </cell>
          <cell r="B3447" t="str">
            <v>GUINDASTE MUNK COM CESTO, CARGA MAXIMA 5,75T (A 2M) E 2,3T ( A 5M), ALTURA MAXIMA = 7,9M, MONTADO SOBRE CAMINHAO DE CARROCERIA FORD 162HP -CUSTO COM MA0-DE-0BRA NA OPERACAO DIURNA</v>
          </cell>
          <cell r="C3447" t="str">
            <v>H</v>
          </cell>
          <cell r="D3447">
            <v>8.43</v>
          </cell>
        </row>
        <row r="3448">
          <cell r="A3448">
            <v>53848</v>
          </cell>
          <cell r="B3448" t="str">
            <v>GUINDASTE MUNK COM CESTO, CARGA MAXIMA 5,75T (A 2M) E 2,3T ( A 5M), ALTURA MAXIMA = 7,9M, MONTADO SOBRE CAMINHAO DE CARROCERIA FORD 162HP -CUSTO C/MA0-DE-0BRA NA OPERCAO NOTURNA</v>
          </cell>
          <cell r="C3448" t="str">
            <v>H</v>
          </cell>
          <cell r="D3448">
            <v>10.11</v>
          </cell>
        </row>
        <row r="3449">
          <cell r="A3449">
            <v>53849</v>
          </cell>
          <cell r="B3449" t="str">
            <v>MOTONIVELADORA 140HP PESO OPERACIONAL 12,5T - CUSTO COM MATERIAIS NAOPERACAO</v>
          </cell>
          <cell r="C3449" t="str">
            <v>H</v>
          </cell>
          <cell r="D3449">
            <v>57.71</v>
          </cell>
        </row>
        <row r="3450">
          <cell r="A3450">
            <v>53850</v>
          </cell>
          <cell r="B3450" t="str">
            <v>MOTONIVELADORA 140HP PESO OPERACIONAL 12,5T - MAO-DE-OBRA NA OPERACAODIURNA</v>
          </cell>
          <cell r="C3450" t="str">
            <v>H</v>
          </cell>
          <cell r="D3450">
            <v>9.02</v>
          </cell>
        </row>
        <row r="3451">
          <cell r="A3451">
            <v>53851</v>
          </cell>
          <cell r="B3451" t="str">
            <v>MOTONIVELADORA 140HP -MAO-DE-OBRA NA OPERACAO NOTURNA</v>
          </cell>
          <cell r="C3451" t="str">
            <v>H</v>
          </cell>
          <cell r="D3451">
            <v>10.82</v>
          </cell>
        </row>
        <row r="3452">
          <cell r="A3452">
            <v>53852</v>
          </cell>
          <cell r="B3452" t="str">
            <v>MOTOSCRAPER 270HP -CUSTO COM MA0-DE-0BRA NA OPERACAO NOTURNA</v>
          </cell>
          <cell r="C3452" t="str">
            <v>H</v>
          </cell>
          <cell r="D3452">
            <v>9.8699999999999992</v>
          </cell>
        </row>
        <row r="3453">
          <cell r="A3453">
            <v>53853</v>
          </cell>
          <cell r="B3453" t="str">
            <v>MOTOSCRAPER 270HP - CUSTO C/MATERIAIS NA OPERACAO</v>
          </cell>
          <cell r="C3453" t="str">
            <v>H</v>
          </cell>
          <cell r="D3453">
            <v>111.29</v>
          </cell>
        </row>
        <row r="3454">
          <cell r="A3454">
            <v>53854</v>
          </cell>
          <cell r="B3454" t="str">
            <v>MOTOSCRAPER 270HP - CUSTO C/MAO-DE-OBRA NA OPERACAO DIURNA</v>
          </cell>
          <cell r="C3454" t="str">
            <v>H</v>
          </cell>
          <cell r="D3454">
            <v>8.23</v>
          </cell>
        </row>
        <row r="3455">
          <cell r="A3455">
            <v>53855</v>
          </cell>
          <cell r="B3455" t="str">
            <v>MOTOSCRAPER 270HP - CUSTO C/MAO-DE-OBRA NA OPERACAO NOTURNA</v>
          </cell>
          <cell r="C3455" t="str">
            <v>H</v>
          </cell>
          <cell r="D3455">
            <v>9.8699999999999992</v>
          </cell>
        </row>
        <row r="3456">
          <cell r="A3456">
            <v>53856</v>
          </cell>
          <cell r="B3456" t="str">
            <v>PA CARREGADEIRA SOBRE RODAS 105 HP - CAPACIDADE DA CACAMBA 1,4 A 1,7 M3 - PESO OPERACIONAL 9.100 KG (VU=5ANOS) - DEPRECIACAO E JUROS</v>
          </cell>
          <cell r="C3456" t="str">
            <v>H</v>
          </cell>
          <cell r="D3456">
            <v>40.03</v>
          </cell>
        </row>
        <row r="3457">
          <cell r="A3457">
            <v>53857</v>
          </cell>
          <cell r="B3457" t="str">
            <v>PA CARREGADEIRA SOBRE RODAS 105 HP - CAPACIDADE DA CACAMBA 1,4 A 1,7 M3 - PESO OPERACIONAL 9.100 KG (VU=5ANOS) - MANUTENCAO</v>
          </cell>
          <cell r="C3457" t="str">
            <v>H</v>
          </cell>
          <cell r="D3457">
            <v>30.35</v>
          </cell>
        </row>
        <row r="3458">
          <cell r="A3458">
            <v>53858</v>
          </cell>
          <cell r="B3458" t="str">
            <v>PA CARREGADEIRA SOBRE RODAS 105 HP - CAPACIDADE DA CACAMBA 1,4 A 1,7 M3 - PESO OPERACIONAL 9.100 KG - CUSTO C/ MATERIAIS NA OPERACAO</v>
          </cell>
          <cell r="C3458" t="str">
            <v>H</v>
          </cell>
          <cell r="D3458">
            <v>41.22</v>
          </cell>
        </row>
        <row r="3459">
          <cell r="A3459">
            <v>53859</v>
          </cell>
          <cell r="B3459" t="str">
            <v>PA CARREGADEIRA SOBRE RODAS 105 HP - CAPACIDADE DA CACAMBA 1,4 A 1,7 M3 - PESO OPERACIONAL 9.100 KG - CUSTO C/ MAO-DE-OBRA NA OPERACAO DIURNA</v>
          </cell>
          <cell r="C3459" t="str">
            <v>H</v>
          </cell>
          <cell r="D3459">
            <v>8.85</v>
          </cell>
        </row>
        <row r="3460">
          <cell r="A3460">
            <v>53860</v>
          </cell>
          <cell r="B3460" t="str">
            <v>PA CARREGADEIRA SOBRE RODAS 105 HP - CAPACIDADE DA CACAMBA 1,4 A 1,7 M3 - PESO OPERACIONAL 9.100 KG - CUSTO C/ MAO-DE-OBRA NA OPERACAO NOTURNA</v>
          </cell>
          <cell r="C3460" t="str">
            <v>H</v>
          </cell>
          <cell r="D3460">
            <v>10.62</v>
          </cell>
        </row>
        <row r="3461">
          <cell r="A3461">
            <v>53861</v>
          </cell>
          <cell r="B3461" t="str">
            <v>PA CARREGADEIRA SOBRE RODAS 180 HP - CAPACIDADE DA CACAMBA. 2,5 A 3,3M3 - PESO OPERACIONAL 17.428 (VU=5ANOS) - MANUTENCAO</v>
          </cell>
          <cell r="C3461" t="str">
            <v>H</v>
          </cell>
          <cell r="D3461">
            <v>57</v>
          </cell>
        </row>
        <row r="3462">
          <cell r="A3462">
            <v>53862</v>
          </cell>
          <cell r="B3462" t="str">
            <v>ROLO COMPACTADOR VIBRATÓRIO DE UM CILINDRO AÇO LISO, POTÊNCIA 80HP, PESO OPERACIONAL 8,1T - CUSTO DA MÃO-DE-OBRA NA OPERAÇÃO DIURNA</v>
          </cell>
          <cell r="C3462" t="str">
            <v>H</v>
          </cell>
          <cell r="D3462">
            <v>20.65</v>
          </cell>
        </row>
        <row r="3463">
          <cell r="A3463">
            <v>53863</v>
          </cell>
          <cell r="B3463" t="str">
            <v>MARTELETE OU ROMPEDOR PNEUMÁTICO MANUAL 28KG, FREQUENCIA DE IMPACTO 1230/MINUTO - MANUTENÇÃO</v>
          </cell>
          <cell r="C3463" t="str">
            <v>H</v>
          </cell>
          <cell r="D3463">
            <v>2.06</v>
          </cell>
        </row>
        <row r="3464">
          <cell r="A3464">
            <v>53864</v>
          </cell>
          <cell r="B3464" t="str">
            <v>COMPRESSOR DE AR REBOCAVEL, DESCARGA LIVRE EFETIVA 180PCM, PRESSAO DETRABALHO 102 PSI, MOTOR A DIESEL 89CV - DEPRECIACAO E JUROS</v>
          </cell>
          <cell r="C3464" t="str">
            <v>H</v>
          </cell>
          <cell r="D3464">
            <v>11.86</v>
          </cell>
        </row>
        <row r="3465">
          <cell r="A3465">
            <v>53865</v>
          </cell>
          <cell r="B3465" t="str">
            <v>COMPRESSOR DE AR REBOCAVEL, DESCARGA LIVRE EFETIVA 180PCM, PRESSAO DETRABALHO 102 PSI, MOTOR A DIESEL 89CV - CUSTO HORARIO DE MATERIAIS NAOPERACAO</v>
          </cell>
          <cell r="C3465" t="str">
            <v>H</v>
          </cell>
          <cell r="D3465">
            <v>32.979999999999997</v>
          </cell>
        </row>
        <row r="3466">
          <cell r="A3466">
            <v>53866</v>
          </cell>
          <cell r="B3466" t="str">
            <v>BOMBA ELETRICA SUBMERSA MONOFASICA 3CV - MATERIAIS NA OPERACAO</v>
          </cell>
          <cell r="C3466" t="str">
            <v>H</v>
          </cell>
          <cell r="D3466">
            <v>1.04</v>
          </cell>
        </row>
        <row r="3467">
          <cell r="A3467">
            <v>53867</v>
          </cell>
          <cell r="B3467" t="str">
            <v>COMPACTADOR DE SOLOS COM PLACA VIBRATORIA, 46X51CM, 5HP, 156KG, DIESEL, IMPACTO DINAMICO 1700KG - MAO-DE-OBRA NOTURNA NA OPERACAO</v>
          </cell>
          <cell r="C3467" t="str">
            <v>H</v>
          </cell>
          <cell r="D3467">
            <v>8.23</v>
          </cell>
        </row>
        <row r="3468">
          <cell r="A3468">
            <v>53868</v>
          </cell>
          <cell r="B3468" t="str">
            <v>ROLO COMPACTADOR VIBRATÓRIO PÉ DE CARNEIRO, OPERADO POR CONTROLE REMOTO, POTÊNCIA 17HP, PESO OPERACIONAL 1,65T - CHI NOTURNO</v>
          </cell>
          <cell r="C3468" t="str">
            <v>CHI-N</v>
          </cell>
          <cell r="D3468">
            <v>5.66</v>
          </cell>
        </row>
        <row r="3469">
          <cell r="A3469">
            <v>53869</v>
          </cell>
          <cell r="B3469" t="str">
            <v>GRADE ARADORA COM 20 DISCOS DE 24 " SOBRE PNEUS - CHI NOTURNO</v>
          </cell>
          <cell r="C3469" t="str">
            <v>CHI-N</v>
          </cell>
          <cell r="D3469">
            <v>3.64</v>
          </cell>
        </row>
        <row r="3470">
          <cell r="A3470">
            <v>53879</v>
          </cell>
          <cell r="B3470" t="str">
            <v>CUSTOS C/MATERIAL NA OPERACAO-ROLO COMPACTADOR PNEUS MULLER AP-23AUTO-PROPELIDO 111HP PESO SEM/COM LASTRO 8/23T</v>
          </cell>
          <cell r="C3470" t="str">
            <v>H</v>
          </cell>
          <cell r="D3470">
            <v>45.75</v>
          </cell>
        </row>
        <row r="3471">
          <cell r="A3471">
            <v>53881</v>
          </cell>
          <cell r="B3471" t="str">
            <v>CAMINHAO BASCULANTE - 5,0 M3 - 170CV - 11,24T (VU=5ANOS) - MANUTENCAO</v>
          </cell>
          <cell r="C3471" t="str">
            <v>H</v>
          </cell>
          <cell r="D3471">
            <v>24.97</v>
          </cell>
        </row>
        <row r="3472">
          <cell r="A3472">
            <v>53882</v>
          </cell>
          <cell r="B3472" t="str">
            <v>CAMINHAO PIPA 6000L TOCO, 162CV - 7,5T (VU=6ANOS) (INCLUI TANQUE DE ACO PARA TRANSPORTE DE AGUA) - MANUTENCAO</v>
          </cell>
          <cell r="C3472" t="str">
            <v>H</v>
          </cell>
          <cell r="D3472">
            <v>6.26</v>
          </cell>
        </row>
        <row r="3473">
          <cell r="A3473">
            <v>55147</v>
          </cell>
          <cell r="B3473" t="str">
            <v>MAO-DE-OBRA NA OPERACAO-ROLO COMPACTADOR PNEUS MULLER AP-23 111HPAUTO-PROPELIDO PESO SEM/COM LASTRO 8/23T</v>
          </cell>
          <cell r="C3473" t="str">
            <v>H</v>
          </cell>
          <cell r="D3473">
            <v>24.68</v>
          </cell>
        </row>
        <row r="3474">
          <cell r="A3474">
            <v>55255</v>
          </cell>
          <cell r="B3474" t="str">
            <v>EXTRUSORA DE GUIAS E SARJETAS 14HP - CUSTOS COM MATERIAL NA OPERACAO DIURNA</v>
          </cell>
          <cell r="C3474" t="str">
            <v>H</v>
          </cell>
          <cell r="D3474">
            <v>4.63</v>
          </cell>
        </row>
        <row r="3475">
          <cell r="A3475">
            <v>55263</v>
          </cell>
          <cell r="B3475" t="str">
            <v>ROLO COMPACTADOR PNEUMATICO AUTO-PROPELIDO 111HP 8/23T - CUSTOS COMMATERIAL NA OPERACAO</v>
          </cell>
          <cell r="C3475" t="str">
            <v>H</v>
          </cell>
          <cell r="D3475">
            <v>45.75</v>
          </cell>
        </row>
        <row r="3476">
          <cell r="A3476">
            <v>55264</v>
          </cell>
          <cell r="B3476" t="str">
            <v>TRATOR DE PNEUS 110 A 126 HP - MAO-DE-OBRA NA OPERACAO NOTURNA</v>
          </cell>
          <cell r="C3476" t="str">
            <v>H</v>
          </cell>
          <cell r="D3476">
            <v>20.170000000000002</v>
          </cell>
        </row>
        <row r="3477">
          <cell r="A3477">
            <v>65695</v>
          </cell>
          <cell r="B3477" t="str">
            <v>ROLO COMPACTADOR PNEUMATICO AUTOPROPELIDO 111HP 11TON - CUSTOS COM MATERIAL NA OPERACAO DIURNA</v>
          </cell>
          <cell r="C3477" t="str">
            <v>H</v>
          </cell>
          <cell r="D3477">
            <v>45.75</v>
          </cell>
        </row>
        <row r="3478">
          <cell r="A3478">
            <v>67825</v>
          </cell>
          <cell r="B3478" t="str">
            <v>CAMINHAO BASCULANTE COM 4,0 M3, 8,5 T - 152 CV - CUSTOS COM MATERIALNA OPERACAO</v>
          </cell>
          <cell r="C3478" t="str">
            <v>H</v>
          </cell>
          <cell r="D3478">
            <v>56.06</v>
          </cell>
        </row>
        <row r="3479">
          <cell r="A3479">
            <v>67826</v>
          </cell>
          <cell r="B3479" t="str">
            <v>CAMINHAO BASCULANTE -4,0 M3 - 152CV - 8,5T (CHP)</v>
          </cell>
          <cell r="C3479" t="str">
            <v>CHP</v>
          </cell>
          <cell r="D3479">
            <v>104.16</v>
          </cell>
        </row>
        <row r="3480">
          <cell r="A3480">
            <v>67827</v>
          </cell>
          <cell r="B3480" t="str">
            <v>CAMINHAO TOCO BASCULANTE 152CV, 4M3, 8,5T (CHI)</v>
          </cell>
          <cell r="C3480" t="str">
            <v>CHI</v>
          </cell>
          <cell r="D3480">
            <v>30.71</v>
          </cell>
        </row>
        <row r="3481">
          <cell r="A3481">
            <v>73286</v>
          </cell>
          <cell r="B3481" t="str">
            <v>DEPRECIAO E JUROS-AQUECEDOR DE FLUIDO TERMICO C/CALDEIRA</v>
          </cell>
          <cell r="C3481" t="str">
            <v>H</v>
          </cell>
          <cell r="D3481">
            <v>5.22</v>
          </cell>
        </row>
        <row r="3482">
          <cell r="A3482">
            <v>73287</v>
          </cell>
          <cell r="B3482" t="str">
            <v>DEPRECIACAO/TANQUE ESTACIONARIO FERLEX TAA-SERPENTINA CAP. 30.000L</v>
          </cell>
          <cell r="C3482" t="str">
            <v>H</v>
          </cell>
          <cell r="D3482">
            <v>5.22</v>
          </cell>
        </row>
        <row r="3483">
          <cell r="A3483">
            <v>73288</v>
          </cell>
          <cell r="B3483" t="str">
            <v>CUSTOS C/MATERIAL NA OPERACAO/TANQUE ESTACIONARIO FERLEX TAA-SERPENT.CAP. 30.000L</v>
          </cell>
          <cell r="C3483" t="str">
            <v>H</v>
          </cell>
          <cell r="D3483">
            <v>392.12</v>
          </cell>
        </row>
        <row r="3484">
          <cell r="A3484">
            <v>73290</v>
          </cell>
          <cell r="B3484" t="str">
            <v>JUROS/TANQUE ESTACIONARIO FERLEX TAA-SERPENTINA CAP.30.000L</v>
          </cell>
          <cell r="C3484" t="str">
            <v>H</v>
          </cell>
          <cell r="D3484">
            <v>1.97</v>
          </cell>
        </row>
        <row r="3485">
          <cell r="A3485">
            <v>73291</v>
          </cell>
          <cell r="B3485" t="str">
            <v>MANUTENCAO-AQUECEDOR DE FLUIDO TERMICO C/CALDEIRA</v>
          </cell>
          <cell r="C3485" t="str">
            <v>H</v>
          </cell>
          <cell r="D3485">
            <v>2.4300000000000002</v>
          </cell>
        </row>
        <row r="3486">
          <cell r="A3486">
            <v>73292</v>
          </cell>
          <cell r="B3486" t="str">
            <v>MANUTENCAO/TANQUE ESTACIONARIO FERLEX TAA-SERPENTINA CAP. 30.000L</v>
          </cell>
          <cell r="C3486" t="str">
            <v>H</v>
          </cell>
          <cell r="D3486">
            <v>2.61</v>
          </cell>
        </row>
        <row r="3487">
          <cell r="A3487">
            <v>73293</v>
          </cell>
          <cell r="B3487" t="str">
            <v>CONCRETO DOSADO 15 MPA SOMENTE MATERIAIS INCL 5% PERDAS</v>
          </cell>
          <cell r="C3487" t="str">
            <v>M3</v>
          </cell>
          <cell r="D3487">
            <v>246.66</v>
          </cell>
        </row>
        <row r="3488">
          <cell r="A3488">
            <v>73294</v>
          </cell>
          <cell r="B3488" t="str">
            <v>BETONEIRA MOTOR GAS P/320L MIST SECA (CP) CARREG MEC E TAMBOR REVERSI-VEL - EXCL OPERADOR</v>
          </cell>
          <cell r="C3488" t="str">
            <v>H</v>
          </cell>
          <cell r="D3488">
            <v>8.1300000000000008</v>
          </cell>
        </row>
        <row r="3489">
          <cell r="A3489">
            <v>73295</v>
          </cell>
          <cell r="B3489" t="str">
            <v>BETONEIRA MOTOR GAS P/320L MIST SECA (CI) CARREG MEC E TAMBOR REVERSI-VEL - EXCL OPERADOR</v>
          </cell>
          <cell r="C3489" t="str">
            <v>H</v>
          </cell>
          <cell r="D3489">
            <v>1.2</v>
          </cell>
        </row>
        <row r="3490">
          <cell r="A3490">
            <v>73296</v>
          </cell>
          <cell r="B3490" t="str">
            <v>ALUGUEL ELEVADOR EQUIPADO P/TRANSP CONCR A 10M ALT-CP-S/OPERADOR COMGUINCHO DE 10CV 16M TORRE DESMONTAVEL CACAMBA AUTOMATICA DE 550L FUNILP/DESCARGA E SILO DE ESPERA DE 1000L</v>
          </cell>
          <cell r="C3490" t="str">
            <v>H</v>
          </cell>
          <cell r="D3490">
            <v>7.6</v>
          </cell>
        </row>
        <row r="3491">
          <cell r="A3491">
            <v>73297</v>
          </cell>
          <cell r="B3491" t="str">
            <v>CONCRETO DOSADO 10 MPA SOMENTE MATERIAIS INCL 5% PERDAS</v>
          </cell>
          <cell r="C3491" t="str">
            <v>M3</v>
          </cell>
          <cell r="D3491">
            <v>229.35</v>
          </cell>
        </row>
        <row r="3492">
          <cell r="A3492">
            <v>73298</v>
          </cell>
          <cell r="B3492" t="str">
            <v>VIBRADOR DE IMERSAO MOTOR ELETR 2CV (CP) TUBO DE 48X48 C/MANGOTEDE 5M COMP -EXCL OPERADOR</v>
          </cell>
          <cell r="C3492" t="str">
            <v>H</v>
          </cell>
          <cell r="D3492">
            <v>1.22</v>
          </cell>
        </row>
        <row r="3493">
          <cell r="A3493">
            <v>73299</v>
          </cell>
          <cell r="B3493" t="str">
            <v>VIBRADOR DE IMERSAO MOTOR ELETR 2CV (CI) TUBO 48X480MM C/MANGOTEDE 5M COMP - EXCL OPERADOR</v>
          </cell>
          <cell r="C3493" t="str">
            <v>H</v>
          </cell>
          <cell r="D3493">
            <v>0.75</v>
          </cell>
        </row>
        <row r="3494">
          <cell r="A3494">
            <v>73300</v>
          </cell>
          <cell r="B3494" t="str">
            <v>ALUGUEL ELEVADOR EQUIPADO P/TRANSP CONCR A 10M ALT-CI-S/OPERADOR COMGUINCHO DE 10CV 16M TORRE DESMONTAVEL CACAMBA AUTOMATICA DE 550L FUNILP/DESCARGA E SILO ESPERA DE 1000L</v>
          </cell>
          <cell r="C3494" t="str">
            <v>H</v>
          </cell>
          <cell r="D3494">
            <v>4.01</v>
          </cell>
        </row>
        <row r="3495">
          <cell r="A3495">
            <v>73301</v>
          </cell>
          <cell r="B3495" t="str">
            <v>ESCORAMENTO FORMAS ATE 3,30M</v>
          </cell>
          <cell r="C3495" t="str">
            <v>M3</v>
          </cell>
          <cell r="D3495">
            <v>5.36</v>
          </cell>
        </row>
        <row r="3496">
          <cell r="A3496">
            <v>73302</v>
          </cell>
          <cell r="B3496" t="str">
            <v>FORMA MADEIRA 1,4 VEZES PINHO 3A ESP=2,5CM P/PECAS CONCRETOARMADO INCL FORN MATERIAIS E DESMOLDAGEM EXCL ESCORAMENTO.</v>
          </cell>
          <cell r="C3496" t="str">
            <v>M2</v>
          </cell>
          <cell r="D3496">
            <v>35.54</v>
          </cell>
        </row>
        <row r="3497">
          <cell r="A3497">
            <v>73303</v>
          </cell>
          <cell r="B3497" t="str">
            <v>DEPRECIAO E JUROS - GRUPO GERADOR 150 KVA</v>
          </cell>
          <cell r="C3497" t="str">
            <v>H</v>
          </cell>
          <cell r="D3497">
            <v>3.83</v>
          </cell>
        </row>
        <row r="3498">
          <cell r="A3498">
            <v>73304</v>
          </cell>
          <cell r="B3498" t="str">
            <v>CUSTOS COMBUSTIVEL + MATERIAL DISTRIBUIDOR DE AGREGADO SPRE*</v>
          </cell>
          <cell r="C3498" t="str">
            <v>H</v>
          </cell>
          <cell r="D3498">
            <v>40.35</v>
          </cell>
        </row>
        <row r="3499">
          <cell r="A3499">
            <v>73305</v>
          </cell>
          <cell r="B3499" t="str">
            <v>DISTRIBUIDOR DE AGREGADOS AUTOPROPELIDO CAP 3 M3, A DIESEL, 6 CC, 140CV - JUROS</v>
          </cell>
          <cell r="C3499" t="str">
            <v>H</v>
          </cell>
          <cell r="D3499">
            <v>29.83</v>
          </cell>
        </row>
        <row r="3500">
          <cell r="A3500">
            <v>73306</v>
          </cell>
          <cell r="B3500" t="str">
            <v>ALUGUEL CAMINHAO BASCUL NO TOCO 5M3 MOTOR DIESEL 132CV (CP) C/MOTORISTA</v>
          </cell>
          <cell r="C3500" t="str">
            <v>H</v>
          </cell>
          <cell r="D3500">
            <v>75.17</v>
          </cell>
        </row>
        <row r="3501">
          <cell r="A3501">
            <v>73307</v>
          </cell>
          <cell r="B3501" t="str">
            <v>MANUTENCAO - GRUPO GERADOR 150 KVA</v>
          </cell>
          <cell r="C3501" t="str">
            <v>H</v>
          </cell>
          <cell r="D3501">
            <v>1.35</v>
          </cell>
        </row>
        <row r="3502">
          <cell r="A3502">
            <v>73308</v>
          </cell>
          <cell r="B3502" t="str">
            <v>DISTRIBUIDOR DE AGREGADOS AUTOPROPELIDO CAP 3 M3, A DIESEL, 6 CC, 140CV - DEPRECIACAO</v>
          </cell>
          <cell r="C3502" t="str">
            <v>H</v>
          </cell>
          <cell r="D3502">
            <v>79.010000000000005</v>
          </cell>
        </row>
        <row r="3503">
          <cell r="A3503">
            <v>73309</v>
          </cell>
          <cell r="B3503" t="str">
            <v>ROLO COMPACTADOR VIBRATORIO PE DE CARNEIRO PARA SOLOS, POTENCIA 80HP,PESO MÁXIMO OPERACIONAL 8,8T - DEPRECIACAO</v>
          </cell>
          <cell r="C3503" t="str">
            <v>H</v>
          </cell>
          <cell r="D3503">
            <v>17.41</v>
          </cell>
        </row>
        <row r="3504">
          <cell r="A3504">
            <v>73310</v>
          </cell>
          <cell r="B3504" t="str">
            <v>CUSTO HORARIO COM DEPRECIACAO E JUROS-RETRO-ESCAVADEIRA SOBRE RODAS -CASE 580 H - 74 HP</v>
          </cell>
          <cell r="C3504" t="str">
            <v>H</v>
          </cell>
          <cell r="D3504">
            <v>23.53</v>
          </cell>
        </row>
        <row r="3505">
          <cell r="A3505">
            <v>73311</v>
          </cell>
          <cell r="B3505" t="str">
            <v>CUSTOS C/MATERIAL OPERACAO - GRUPO GERADOR 150 KVA</v>
          </cell>
          <cell r="C3505" t="str">
            <v>H</v>
          </cell>
          <cell r="D3505">
            <v>74.2</v>
          </cell>
        </row>
        <row r="3506">
          <cell r="A3506">
            <v>73312</v>
          </cell>
          <cell r="B3506" t="str">
            <v>DISTRIBUIDOR DE AGREGADOS AUTOPROPELIDO CAP 3 M3, A DIESEL, 6 CC, 140CV - MANUTENCAO</v>
          </cell>
          <cell r="C3506" t="str">
            <v>H</v>
          </cell>
          <cell r="D3506">
            <v>39.5</v>
          </cell>
        </row>
        <row r="3507">
          <cell r="A3507">
            <v>73313</v>
          </cell>
          <cell r="B3507" t="str">
            <v>ROLO COMPACTADOR VIBRATORIO PE DE CARNEIRO PARA SOLOS, POTENCIA 80HP,PESO MÁXIMO OPERACIONAL 8,8T - JUROS</v>
          </cell>
          <cell r="C3507" t="str">
            <v>H</v>
          </cell>
          <cell r="D3507">
            <v>8.6999999999999993</v>
          </cell>
        </row>
        <row r="3508">
          <cell r="A3508">
            <v>73314</v>
          </cell>
          <cell r="B3508" t="str">
            <v>CUSTO HORARIO COM MAO-DE-OBRA NA OPERACAO DIURNA-RETRO-ESCAVADEIRA SO-BRE RODAS - CASE 580 H - 74 HP</v>
          </cell>
          <cell r="C3508" t="str">
            <v>H</v>
          </cell>
          <cell r="D3508">
            <v>16.809999999999999</v>
          </cell>
        </row>
        <row r="3509">
          <cell r="A3509">
            <v>73315</v>
          </cell>
          <cell r="B3509" t="str">
            <v>CUSTOS COMBUSTIVEL + MATERIAL NA OPERACAO DE ROLO VIBRATORIO TT SPV 84PE-DE-CARNEIRO</v>
          </cell>
          <cell r="C3509" t="str">
            <v>H</v>
          </cell>
          <cell r="D3509">
            <v>68.010000000000005</v>
          </cell>
        </row>
        <row r="3510">
          <cell r="A3510">
            <v>73316</v>
          </cell>
          <cell r="B3510" t="str">
            <v>CUSTO HORARIO COM MANUTENCAO-RETRO-ESCAVADEIRA SOBRE RODAS - CASE 580H - 74 HP</v>
          </cell>
          <cell r="C3510" t="str">
            <v>H</v>
          </cell>
          <cell r="D3510">
            <v>13.67</v>
          </cell>
        </row>
        <row r="3511">
          <cell r="A3511">
            <v>73317</v>
          </cell>
          <cell r="B3511" t="str">
            <v>CUSTO HORARIO COM MATERIAIS NA OPERACAO-RETRO-ESCAVADEIRA SOBRE RODAS- CASE 580 H - 74 HP</v>
          </cell>
          <cell r="C3511" t="str">
            <v>H</v>
          </cell>
          <cell r="D3511">
            <v>34.619999999999997</v>
          </cell>
        </row>
        <row r="3512">
          <cell r="A3512">
            <v>73318</v>
          </cell>
          <cell r="B3512" t="str">
            <v>TRATOR CARREGADEIRA E RETRO-ESCAVADEIRA DIESEL 75CV (CP) INCL OPERADOR-CAPAC CACAMBA 0,76M3</v>
          </cell>
          <cell r="C3512" t="str">
            <v>H</v>
          </cell>
          <cell r="D3512">
            <v>84.83</v>
          </cell>
        </row>
        <row r="3513">
          <cell r="A3513">
            <v>73319</v>
          </cell>
          <cell r="B3513" t="str">
            <v>CUSTO HORARIO COM DEPRECIACAO E JUROS - COMPRESSOR ATLAS COPCO - XA80170 PCM 80 HP</v>
          </cell>
          <cell r="C3513" t="str">
            <v>H</v>
          </cell>
          <cell r="D3513">
            <v>11.86</v>
          </cell>
        </row>
        <row r="3514">
          <cell r="A3514">
            <v>73320</v>
          </cell>
          <cell r="B3514" t="str">
            <v>TRATOR CARREGADEIRA E RETRO-ESCAVADEIRA DIESEL 75CV (CI) INCL OPERADOR-CAPAC CACAMBA 0,76M3</v>
          </cell>
          <cell r="C3514" t="str">
            <v>H</v>
          </cell>
          <cell r="D3514">
            <v>32.43</v>
          </cell>
        </row>
        <row r="3515">
          <cell r="A3515">
            <v>73321</v>
          </cell>
          <cell r="B3515" t="str">
            <v>GRUPO GERADOR TRANSPORTAVEL SOBRE RODAS 60/66KVA (CP) DIESEL 85CV(1.800RPM) - EXCL OPERADOR</v>
          </cell>
          <cell r="C3515" t="str">
            <v>H</v>
          </cell>
          <cell r="D3515">
            <v>42.6</v>
          </cell>
        </row>
        <row r="3516">
          <cell r="A3516">
            <v>73322</v>
          </cell>
          <cell r="B3516" t="str">
            <v>CUSTO HORARIO COM MATERIAIS NA OPERACAO - COMPRESSOR ATLAS COPCO - XA80 170 PCM 80 HP</v>
          </cell>
          <cell r="C3516" t="str">
            <v>H</v>
          </cell>
          <cell r="D3516">
            <v>32.979999999999997</v>
          </cell>
        </row>
        <row r="3517">
          <cell r="A3517">
            <v>73323</v>
          </cell>
          <cell r="B3517" t="str">
            <v>CUSTO HORARIO COM MANUTENCAO - COMPRESSOR ATLAS COPCO - XA80 170 PCM80 HP</v>
          </cell>
          <cell r="C3517" t="str">
            <v>H</v>
          </cell>
          <cell r="D3517">
            <v>2.41</v>
          </cell>
        </row>
        <row r="3518">
          <cell r="A3518">
            <v>73324</v>
          </cell>
          <cell r="B3518" t="str">
            <v>CARREGADOR FRONTAL RODAS DIESEL 100CV CAPAC RASA 1,30M3 (CP) INCLOPERADOR</v>
          </cell>
          <cell r="C3518" t="str">
            <v>H</v>
          </cell>
          <cell r="D3518">
            <v>103.54</v>
          </cell>
        </row>
        <row r="3519">
          <cell r="A3519">
            <v>73325</v>
          </cell>
          <cell r="B3519" t="str">
            <v>CUSTO HORARIO COM MAO-DE-OBRA NA OPERACAO DIURNA - COMPRESSOR ATLAS COPCO - XA80 170 PCM 80 HP</v>
          </cell>
          <cell r="C3519" t="str">
            <v>H</v>
          </cell>
          <cell r="D3519">
            <v>5.6</v>
          </cell>
        </row>
        <row r="3520">
          <cell r="A3520">
            <v>73326</v>
          </cell>
          <cell r="B3520" t="str">
            <v>ALUGUEL CAMINHAO BASCUL NO TOCO 5M3 MOTOR DIESEL 132CV (CI) C/MOTORISTA</v>
          </cell>
          <cell r="C3520" t="str">
            <v>H</v>
          </cell>
          <cell r="D3520">
            <v>24.92</v>
          </cell>
        </row>
        <row r="3521">
          <cell r="A3521">
            <v>73327</v>
          </cell>
          <cell r="B3521" t="str">
            <v>CUSTO HORARIO COM MAO-DE-OBRA NA OPERACAO DIURNA - MARTELETE OU ROMPE-DOR ATLAS COPCO - TEX 31</v>
          </cell>
          <cell r="C3521" t="str">
            <v>H</v>
          </cell>
          <cell r="D3521">
            <v>9.52</v>
          </cell>
        </row>
        <row r="3522">
          <cell r="A3522">
            <v>73328</v>
          </cell>
          <cell r="B3522" t="str">
            <v>ACO CA-50 B DIAM DE 5/8" A 1" ( MEDIA )</v>
          </cell>
          <cell r="C3522" t="str">
            <v>KG</v>
          </cell>
          <cell r="D3522">
            <v>3.62</v>
          </cell>
        </row>
        <row r="3523">
          <cell r="A3523">
            <v>73329</v>
          </cell>
          <cell r="B3523" t="str">
            <v>CUSTO HORARIO C/ DEPRECIACAO E JUROS - CAMINHAO CARROCERIA MERCEDESBENZ - 1418/48 184 HP</v>
          </cell>
          <cell r="C3523" t="str">
            <v>H</v>
          </cell>
          <cell r="D3523">
            <v>16.329999999999998</v>
          </cell>
        </row>
        <row r="3524">
          <cell r="A3524">
            <v>73330</v>
          </cell>
          <cell r="B3524" t="str">
            <v>CARREGADOR FRONTAL RODAS DIESEL 100CV CAPAC RASA 1,30M3 (CI) INCLOPERADOR</v>
          </cell>
          <cell r="C3524" t="str">
            <v>H</v>
          </cell>
          <cell r="D3524">
            <v>43.85</v>
          </cell>
        </row>
        <row r="3525">
          <cell r="A3525">
            <v>73331</v>
          </cell>
          <cell r="B3525" t="str">
            <v>VIBRADOR DE IMERSAO MOTOR GAS 3,5CV (CP) TUBO 48X480MM C/MANGOTEDE 5M COMP - EXCL OPERADOR</v>
          </cell>
          <cell r="C3525" t="str">
            <v>H</v>
          </cell>
          <cell r="D3525">
            <v>3.42</v>
          </cell>
        </row>
        <row r="3526">
          <cell r="A3526">
            <v>73332</v>
          </cell>
          <cell r="B3526" t="str">
            <v>CUSTO HORARIO COM MANUTENCAO - MARTELETE OU ROMPEDOR ATLAS COPCO - TEX31</v>
          </cell>
          <cell r="C3526" t="str">
            <v>H</v>
          </cell>
          <cell r="D3526">
            <v>2.06</v>
          </cell>
        </row>
        <row r="3527">
          <cell r="A3527">
            <v>73333</v>
          </cell>
          <cell r="B3527" t="str">
            <v>GRUPO GERADOR C/POTENCIA 1450W/110V C.A OU 12V C.C. (CI) GAS 3,4HP(3.600RPM) DE 4 TEMPOS REFRIGERACAO A AR - EXCL OPERADOR</v>
          </cell>
          <cell r="C3527" t="str">
            <v>H</v>
          </cell>
          <cell r="D3527">
            <v>0.69</v>
          </cell>
        </row>
        <row r="3528">
          <cell r="A3528">
            <v>73334</v>
          </cell>
          <cell r="B3528" t="str">
            <v>BETONEIRA DIESEL P/580L MIST SECA (CP) CARREG MEC E TAMBOR REVERSIVELEXCL OPERADOR</v>
          </cell>
          <cell r="C3528" t="str">
            <v>H</v>
          </cell>
          <cell r="D3528">
            <v>14.36</v>
          </cell>
        </row>
        <row r="3529">
          <cell r="A3529">
            <v>73335</v>
          </cell>
          <cell r="B3529" t="str">
            <v>CUSTO HORARIO C/ MANUTENCAO - CAMINHAO CARROCERIA MERCEDES BENZ -1418/48 184 HP</v>
          </cell>
          <cell r="C3529" t="str">
            <v>H</v>
          </cell>
          <cell r="D3529">
            <v>8.1199999999999992</v>
          </cell>
        </row>
        <row r="3530">
          <cell r="A3530">
            <v>73336</v>
          </cell>
          <cell r="B3530" t="str">
            <v>USINA MIST A FRIO CAPAC 50T/H (CP) INCL EQUIPE DE OPERACAO</v>
          </cell>
          <cell r="C3530" t="str">
            <v>H</v>
          </cell>
          <cell r="D3530">
            <v>213.87</v>
          </cell>
        </row>
        <row r="3531">
          <cell r="A3531">
            <v>73337</v>
          </cell>
          <cell r="B3531" t="str">
            <v>CUSTO HORARIO COM DEPRECIACAO E JUROS - MARTELETE OU ROMPEDOR ATLAS COPCO - TEX 31</v>
          </cell>
          <cell r="C3531" t="str">
            <v>H</v>
          </cell>
          <cell r="D3531">
            <v>1.56</v>
          </cell>
        </row>
        <row r="3532">
          <cell r="A3532">
            <v>73338</v>
          </cell>
          <cell r="B3532" t="str">
            <v>COMPRESSOR AR PORTATIL/REBOCAVEL DESC 170PCM DIESEL 40CV (CI) PRESSAODE TRABALHO DE 102PSI - EXCL OPERADOR</v>
          </cell>
          <cell r="C3532" t="str">
            <v>H</v>
          </cell>
          <cell r="D3532">
            <v>7.34</v>
          </cell>
        </row>
        <row r="3533">
          <cell r="A3533">
            <v>73339</v>
          </cell>
          <cell r="B3533" t="str">
            <v>TRATOR DE PNEUS MOTOR DIESEL 61CV (CI) INCL OPERADOR</v>
          </cell>
          <cell r="C3533" t="str">
            <v>H</v>
          </cell>
          <cell r="D3533">
            <v>16.52</v>
          </cell>
        </row>
        <row r="3534">
          <cell r="A3534">
            <v>73340</v>
          </cell>
          <cell r="B3534" t="str">
            <v>CUSTO HORARIO C/ MATERIAIS NA OPERACAO - CAMINHAO CARROCERIA MERCEDESBENZ - 1418/48 HP</v>
          </cell>
          <cell r="C3534" t="str">
            <v>H</v>
          </cell>
          <cell r="D3534">
            <v>75.84</v>
          </cell>
        </row>
        <row r="3535">
          <cell r="A3535">
            <v>73341</v>
          </cell>
          <cell r="B3535" t="str">
            <v>GUINDAUTO CAPAC 3,5T APROX 2M ALCANCE VERT 7M (CP) SOBRE CHASSIS DECAMINHAO (EXCL ESTE) EXCL OPERADOR</v>
          </cell>
          <cell r="C3535" t="str">
            <v>H</v>
          </cell>
          <cell r="D3535">
            <v>19.21</v>
          </cell>
        </row>
        <row r="3536">
          <cell r="A3536">
            <v>73342</v>
          </cell>
          <cell r="B3536" t="str">
            <v>CUSTO HORARIO C/ MAO-DE-OBRA NA OPERACAO DIURNA - CAMINHAO CARROCERIAMERCEDES BENZ - 1418/48 184 HP</v>
          </cell>
          <cell r="C3536" t="str">
            <v>H</v>
          </cell>
          <cell r="D3536">
            <v>6.64</v>
          </cell>
        </row>
        <row r="3537">
          <cell r="A3537">
            <v>73343</v>
          </cell>
          <cell r="B3537" t="str">
            <v>VIBRADOR DE IMERSAO MOTOR GAS 3,5CV TUBO DE 48X480MM (CI) C/MANGOTEDE 5M COMP -EXCL OPERADOR</v>
          </cell>
          <cell r="C3537" t="str">
            <v>H</v>
          </cell>
          <cell r="D3537">
            <v>0.7</v>
          </cell>
        </row>
        <row r="3538">
          <cell r="A3538">
            <v>73344</v>
          </cell>
          <cell r="B3538" t="str">
            <v>GRUPO GERADOR ESTACIONARIO C/ALTERNADOR 125/145KVA (CP) DIESEL 165CVEXCL OPERADOR</v>
          </cell>
          <cell r="C3538" t="str">
            <v>H</v>
          </cell>
          <cell r="D3538">
            <v>88.76</v>
          </cell>
        </row>
        <row r="3539">
          <cell r="A3539">
            <v>73345</v>
          </cell>
          <cell r="B3539" t="str">
            <v>ROLO COMPACTADOR TANDEM 5 A 10T DIESEL 58,5CV (CI) INCL OPERADOR</v>
          </cell>
          <cell r="C3539" t="str">
            <v>H</v>
          </cell>
          <cell r="D3539">
            <v>28.13</v>
          </cell>
        </row>
        <row r="3540">
          <cell r="A3540">
            <v>73347</v>
          </cell>
          <cell r="B3540" t="str">
            <v>CORTE ACO CA-50B OU CA 50-A DIAM 8,0 A 12,5MM</v>
          </cell>
          <cell r="C3540" t="str">
            <v>KG</v>
          </cell>
          <cell r="D3540">
            <v>1.67</v>
          </cell>
        </row>
        <row r="3541">
          <cell r="A3541">
            <v>73348</v>
          </cell>
          <cell r="B3541" t="str">
            <v>CUSTO HORARIO C/ DEPRECIACAO E JUROS - GUINDASTE AUTOPROPELIDO MADAL- MD 10 A 45 HP</v>
          </cell>
          <cell r="C3541" t="str">
            <v>H</v>
          </cell>
          <cell r="D3541">
            <v>29.82</v>
          </cell>
        </row>
        <row r="3542">
          <cell r="A3542">
            <v>73349</v>
          </cell>
          <cell r="B3542" t="str">
            <v>BARRA ACO CA-50B DIAM ACIMA 12,5MM</v>
          </cell>
          <cell r="C3542" t="str">
            <v>KG</v>
          </cell>
          <cell r="D3542">
            <v>4.18</v>
          </cell>
        </row>
        <row r="3543">
          <cell r="A3543">
            <v>73351</v>
          </cell>
          <cell r="B3543" t="str">
            <v>ALVENARIA TIJOLO FURADO 10X20X20CM, 1/2 VEZ, C/ ARGAMASSA DE CIM /SABRO, E JUNTAS DE 1,0CM</v>
          </cell>
          <cell r="C3543" t="str">
            <v>M2</v>
          </cell>
          <cell r="D3543">
            <v>26.89</v>
          </cell>
        </row>
        <row r="3544">
          <cell r="A3544">
            <v>73352</v>
          </cell>
          <cell r="B3544" t="str">
            <v>CUSTO HORARIO C/ DEPRECIACAO E JUROS - GUINCHO 8 T MUNCK - 640/18S/ CAMINHAO MERCEDES BENZ 1418/51 184 HP</v>
          </cell>
          <cell r="C3544" t="str">
            <v>H</v>
          </cell>
          <cell r="D3544">
            <v>7.17</v>
          </cell>
        </row>
        <row r="3545">
          <cell r="A3545">
            <v>73353</v>
          </cell>
          <cell r="B3545" t="str">
            <v>COMPACTADOR DE PNEUS AUTO-PROPULSOR DIESEL 76HP C/7 PNEUS-CI- PESO5,5/20T INCL OPERADOR</v>
          </cell>
          <cell r="C3545" t="str">
            <v>H</v>
          </cell>
          <cell r="D3545">
            <v>43.24</v>
          </cell>
        </row>
        <row r="3546">
          <cell r="A3546">
            <v>73354</v>
          </cell>
          <cell r="B3546" t="str">
            <v>MAQUINA DE JUNTAS GAS 8,25CV PART MANUAL (CI) INCL OPERADOR</v>
          </cell>
          <cell r="C3546" t="str">
            <v>H</v>
          </cell>
          <cell r="D3546">
            <v>9.5500000000000007</v>
          </cell>
        </row>
        <row r="3547">
          <cell r="A3547">
            <v>73355</v>
          </cell>
          <cell r="B3547" t="str">
            <v>ALUGUEL CAMINHAO CARROC FIXA TOCO 7,5T MOTOR DIESEL 132CV (CF) C/MOTORISTA</v>
          </cell>
          <cell r="C3547" t="str">
            <v>H</v>
          </cell>
          <cell r="D3547">
            <v>33.35</v>
          </cell>
        </row>
        <row r="3548">
          <cell r="A3548">
            <v>73356</v>
          </cell>
          <cell r="B3548" t="str">
            <v>BARRA ACO CA-50B DIAM 8,0 A 12,5MM</v>
          </cell>
          <cell r="C3548" t="str">
            <v>KG</v>
          </cell>
          <cell r="D3548">
            <v>4.3899999999999997</v>
          </cell>
        </row>
        <row r="3549">
          <cell r="A3549">
            <v>73357</v>
          </cell>
          <cell r="B3549" t="str">
            <v>ESCAV MANUAL VALA/CAVA MAT 1A CAT ATE 1,50M EXCL ESG/ESCOR(AREIA ARGILA OU PICARRA)</v>
          </cell>
          <cell r="C3549" t="str">
            <v>M3</v>
          </cell>
          <cell r="D3549">
            <v>24</v>
          </cell>
        </row>
        <row r="3550">
          <cell r="A3550">
            <v>73358</v>
          </cell>
          <cell r="B3550" t="str">
            <v>CONCRETO DOSADO 20 MPA SOMENTE MATERIAIS INCL 5% PERDAS.</v>
          </cell>
          <cell r="C3550" t="str">
            <v>M3</v>
          </cell>
          <cell r="D3550">
            <v>265.74</v>
          </cell>
        </row>
        <row r="3551">
          <cell r="A3551">
            <v>73359</v>
          </cell>
          <cell r="B3551" t="str">
            <v>CUSTO HORARIO C/ MANUTENCAO - GUINDASTE AUTOPROPELIDO MADAL -MD 10A 45 HP</v>
          </cell>
          <cell r="C3551" t="str">
            <v>H</v>
          </cell>
          <cell r="D3551">
            <v>17.48</v>
          </cell>
        </row>
        <row r="3552">
          <cell r="A3552">
            <v>73361</v>
          </cell>
          <cell r="B3552" t="str">
            <v>CONCRETO CICLOPICO C/CONC DOS RAC 10 MPA 30% PED DE MAO INCLTRANSP HORIZ C/CARRINHOS ATE 20M E COLOCACAO.</v>
          </cell>
          <cell r="C3552" t="str">
            <v>M3</v>
          </cell>
          <cell r="D3552">
            <v>275.5</v>
          </cell>
        </row>
        <row r="3553">
          <cell r="A3553">
            <v>73362</v>
          </cell>
          <cell r="B3553" t="str">
            <v>LANCAMENTO CONCRETO P/PECAS S/ARMAD PROD 7 M3/H INCL APENASTRANSP HORIZ C/CARRINHOS ATE 20M COLOCACAO ADENS E ACAB.</v>
          </cell>
          <cell r="C3553" t="str">
            <v>M3</v>
          </cell>
          <cell r="D3553">
            <v>30.07</v>
          </cell>
        </row>
        <row r="3554">
          <cell r="A3554">
            <v>73363</v>
          </cell>
          <cell r="B3554" t="str">
            <v>EMBOCO ARGAMASSA CIMENTO AREIA 1:2 E=1,5CM INCL CHAPISCO 1:3 E=9MM</v>
          </cell>
          <cell r="C3554" t="str">
            <v>M2</v>
          </cell>
          <cell r="D3554">
            <v>16.920000000000002</v>
          </cell>
        </row>
        <row r="3555">
          <cell r="A3555">
            <v>73364</v>
          </cell>
          <cell r="B3555" t="str">
            <v>TANQUE ESTACIONARIO FERLEX TAA-SERPENTINA CAP. 30.000L</v>
          </cell>
          <cell r="C3555" t="str">
            <v>CHP</v>
          </cell>
          <cell r="D3555">
            <v>401.92</v>
          </cell>
        </row>
        <row r="3556">
          <cell r="A3556">
            <v>73365</v>
          </cell>
          <cell r="B3556" t="str">
            <v>CUSTO HORARIO C/ MANUTENCAO - GUINCHO 8 T MUNCK - 640/18 S/ CAMINHAOMERCEDES BENZ 1418/51 184 HP</v>
          </cell>
          <cell r="C3556" t="str">
            <v>H</v>
          </cell>
          <cell r="D3556">
            <v>3.56</v>
          </cell>
        </row>
        <row r="3557">
          <cell r="A3557">
            <v>73366</v>
          </cell>
          <cell r="B3557" t="str">
            <v>ROLO VIBRATORIO LISO 7T AUTO-PROPULSOR DIESEL 76,5H (CI) INCL OPERADORLARG TOTAL 2,015M</v>
          </cell>
          <cell r="C3557" t="str">
            <v>H</v>
          </cell>
          <cell r="D3557">
            <v>34.9</v>
          </cell>
        </row>
        <row r="3558">
          <cell r="A3558">
            <v>73367</v>
          </cell>
          <cell r="B3558" t="str">
            <v>ROMPEDOR PNEUNATICO 32,6KG CONSUMO AR 38,8L (CI) S/OPERADOR PONTEIRAE MANGUEIRA - FREQUENCIA DE IMPACTOS 1110 IMP/MIN</v>
          </cell>
          <cell r="C3558" t="str">
            <v>H</v>
          </cell>
          <cell r="D3558">
            <v>1.93</v>
          </cell>
        </row>
        <row r="3559">
          <cell r="A3559">
            <v>73368</v>
          </cell>
          <cell r="B3559" t="str">
            <v>GUINDAUTO CAPAC 3,5T APROX 2M ALCANCE VERT 7M (CI) SOBRE CHASSI DECAMINHAO (EXCL ESTE) EXCL OPERADOR</v>
          </cell>
          <cell r="C3559" t="str">
            <v>H</v>
          </cell>
          <cell r="D3559">
            <v>16.989999999999998</v>
          </cell>
        </row>
        <row r="3560">
          <cell r="A3560">
            <v>73370</v>
          </cell>
          <cell r="B3560" t="str">
            <v>TRANSPORTE QQ NAT CAM BASCULANTE 30 KM/H 8.00 T EXCL DESPE-SA CARGA/DESC ESPERA DO CAMINHAO/SERVENTE/E OU EQUIP AUX.</v>
          </cell>
          <cell r="C3560" t="str">
            <v>T/KM</v>
          </cell>
          <cell r="D3560">
            <v>0.75</v>
          </cell>
        </row>
        <row r="3561">
          <cell r="A3561">
            <v>73371</v>
          </cell>
          <cell r="B3561" t="str">
            <v>ROLO COMPACTADOR TANDEM 5 A 10T DIESEL 58,5CV (CP) INCL OPERADOR</v>
          </cell>
          <cell r="C3561" t="str">
            <v>H</v>
          </cell>
          <cell r="D3561">
            <v>58.73</v>
          </cell>
        </row>
        <row r="3562">
          <cell r="A3562">
            <v>73372</v>
          </cell>
          <cell r="B3562" t="str">
            <v>PINHO DE TERCEIRA 1" X 12" E 1" X 9"</v>
          </cell>
          <cell r="C3562" t="str">
            <v>M2</v>
          </cell>
          <cell r="D3562">
            <v>17.02</v>
          </cell>
        </row>
        <row r="3563">
          <cell r="A3563">
            <v>73373</v>
          </cell>
          <cell r="B3563" t="str">
            <v>CUSTO HORARIO C/ MATERIAIS NA OPERACAO - GUINDASTE AUTOPROPELIDO MADAL- MD 10A 45 HP</v>
          </cell>
          <cell r="C3563" t="str">
            <v>H</v>
          </cell>
          <cell r="D3563">
            <v>18.55</v>
          </cell>
        </row>
        <row r="3564">
          <cell r="A3564">
            <v>73374</v>
          </cell>
          <cell r="B3564" t="str">
            <v>USINA PRE-MISTURADORA DE SOLOS CAPAC 350/600T/H (CF) INCL EQUIPEDE OPERACAO</v>
          </cell>
          <cell r="C3564" t="str">
            <v>H</v>
          </cell>
          <cell r="D3564">
            <v>179.38</v>
          </cell>
        </row>
        <row r="3565">
          <cell r="A3565">
            <v>73375</v>
          </cell>
          <cell r="B3565" t="str">
            <v>CORTE ACO CA-5AB OU CA 50-A DIAM ACIMA 12,5MM</v>
          </cell>
          <cell r="C3565" t="str">
            <v>KG</v>
          </cell>
          <cell r="D3565">
            <v>1.43</v>
          </cell>
        </row>
        <row r="3566">
          <cell r="A3566">
            <v>73376</v>
          </cell>
          <cell r="B3566" t="str">
            <v>CUSTO HORARIO C/ MAO-DE-OBRA NA OPERACAO DIURNA - GUINCHO 8 T MUNCK -640/18 S/ CAMINHAO MERCEDES BENZ 1418/51 184 HP</v>
          </cell>
          <cell r="C3566" t="str">
            <v>H</v>
          </cell>
          <cell r="D3566">
            <v>6.64</v>
          </cell>
        </row>
        <row r="3567">
          <cell r="A3567">
            <v>73377</v>
          </cell>
          <cell r="B3567" t="str">
            <v>VIBRO-ACABADORA ASF SOBRE ESTEIRA DIESEL 69CV (CI) C/EXTENSAO P/PAVI-MENTO - INCL OPERADOR E AUXILIAR</v>
          </cell>
          <cell r="C3567" t="str">
            <v>H</v>
          </cell>
          <cell r="D3567">
            <v>121.41</v>
          </cell>
        </row>
        <row r="3568">
          <cell r="A3568">
            <v>73378</v>
          </cell>
          <cell r="B3568" t="str">
            <v>ROMPEDOR PNEUMATICO 32,6KG CONSUMO AR 38,8L (CP) S/OPERADOR PONTEIRAE MANGUEIRA-FREQUENCIA DE IMPACTO DE 1110 IMP/MIN</v>
          </cell>
          <cell r="C3568" t="str">
            <v>H</v>
          </cell>
          <cell r="D3568">
            <v>2.67</v>
          </cell>
        </row>
        <row r="3569">
          <cell r="A3569">
            <v>73379</v>
          </cell>
          <cell r="B3569" t="str">
            <v>ESCAVADEIRA HIDR DIESEL 92CV CAPAC 0,78M3 (CP) INCL OPERADOR - COM3 BRACOS ARTICULADOS BRACO INTERMEDIARIO AJUSTAVEL EM 3 POSICOES</v>
          </cell>
          <cell r="C3569" t="str">
            <v>H</v>
          </cell>
          <cell r="D3569">
            <v>152.56</v>
          </cell>
        </row>
        <row r="3570">
          <cell r="A3570">
            <v>73380</v>
          </cell>
          <cell r="B3570" t="str">
            <v>VIBRO-ACABADORA ASF SOBRE ESTEIRA DIESEL 69CV (CP) C/EXTENSAO P/PAVI-MENTO - INCL OPERADOR E AUXILIAR</v>
          </cell>
          <cell r="C3570" t="str">
            <v>H</v>
          </cell>
          <cell r="D3570">
            <v>206.54</v>
          </cell>
        </row>
        <row r="3571">
          <cell r="A3571">
            <v>73381</v>
          </cell>
          <cell r="B3571" t="str">
            <v>CONCRETO DOSADO 25 MPA SOMENTE MATERIAIS INCL 5% PERDAS.</v>
          </cell>
          <cell r="C3571" t="str">
            <v>M3</v>
          </cell>
          <cell r="D3571">
            <v>281.41000000000003</v>
          </cell>
        </row>
        <row r="3572">
          <cell r="A3572">
            <v>73382</v>
          </cell>
          <cell r="B3572" t="str">
            <v>CUSTO HORARIO C/ MAO-DE-OBRA NA OPERACAO DIURNA - GUINDASTEAUTOPROPELIDO MADAL - MD 10A 45 HP</v>
          </cell>
          <cell r="C3572" t="str">
            <v>H</v>
          </cell>
          <cell r="D3572">
            <v>6.64</v>
          </cell>
        </row>
        <row r="3573">
          <cell r="A3573">
            <v>73383</v>
          </cell>
          <cell r="B3573" t="str">
            <v>CUSTO HORARIO C/ MATERIAIS NA OPERACAO - GUINCHO 8 T MUNCK - 640/18S/ CAMINHAO MERCEDES BENZ 1418/51 184 HP</v>
          </cell>
          <cell r="C3573" t="str">
            <v>H</v>
          </cell>
          <cell r="D3573">
            <v>70.069999999999993</v>
          </cell>
        </row>
        <row r="3574">
          <cell r="A3574">
            <v>73384</v>
          </cell>
          <cell r="B3574" t="str">
            <v>PREPARO DE CONCRETO COM MISTURA E AMASSAMENTO EM 2 BETONEIRAS 600L COMPRODUCAO DE 7M3/H EXCL MATERIAIS.</v>
          </cell>
          <cell r="C3574" t="str">
            <v>M3</v>
          </cell>
          <cell r="D3574">
            <v>24.39</v>
          </cell>
        </row>
        <row r="3575">
          <cell r="A3575">
            <v>73385</v>
          </cell>
          <cell r="B3575" t="str">
            <v>ESCAVADEIRA HIDR DIESEL 92CV CAPAC 0,78M3 (CI) INCL OPERADOR-COM3BRACOS ARTICULADOS AJUSTAVEIS EM 3 POSICOES</v>
          </cell>
          <cell r="C3575" t="str">
            <v>H</v>
          </cell>
          <cell r="D3575">
            <v>65.069999999999993</v>
          </cell>
        </row>
        <row r="3576">
          <cell r="A3576">
            <v>73386</v>
          </cell>
          <cell r="B3576" t="str">
            <v>ALUGUEL CAMINHAO BASCUL NO TOCO 4M3 DMOTOR DIESEL 85CV (CI) C/MOTORISTA</v>
          </cell>
          <cell r="C3576" t="str">
            <v>H</v>
          </cell>
          <cell r="D3576">
            <v>24.92</v>
          </cell>
        </row>
        <row r="3577">
          <cell r="A3577">
            <v>73387</v>
          </cell>
          <cell r="B3577" t="str">
            <v>GRUPO GERADOR C/POTENCIA 1450W/110V C.A OU 12V C.C. (CP) GAS 3,4HPREFRIGERADO A AR - EXCL OPERADOR</v>
          </cell>
          <cell r="C3577" t="str">
            <v>H</v>
          </cell>
          <cell r="D3577">
            <v>6.99</v>
          </cell>
        </row>
        <row r="3578">
          <cell r="A3578">
            <v>73388</v>
          </cell>
          <cell r="B3578" t="str">
            <v>COMPRESSOR AR PORTATIL/REBOCAVEL DESC 170PCM DIESEL 40CV (CP) PRESSAODE TRABALHO DE 102PSI - EXCL OPERADOR</v>
          </cell>
          <cell r="C3578" t="str">
            <v>H</v>
          </cell>
          <cell r="D3578">
            <v>44.98</v>
          </cell>
        </row>
        <row r="3579">
          <cell r="A3579">
            <v>73389</v>
          </cell>
          <cell r="B3579" t="str">
            <v>ESPALHADOR AGREG REBOCAVEL CAPAC RASA 1,3M3 PESO 860KG (CP) DIAM ROLO127MM (5") - EXCL OPERADOR</v>
          </cell>
          <cell r="C3579" t="str">
            <v>H</v>
          </cell>
          <cell r="D3579">
            <v>11.3</v>
          </cell>
        </row>
        <row r="3580">
          <cell r="A3580">
            <v>73390</v>
          </cell>
          <cell r="B3580" t="str">
            <v>COMPACTADOR DE PNEUS AUTO-PROPULSOR DIESEL 76HP C/7 PNEUS-CP -PESO5,5/20T INCL OPERADOR</v>
          </cell>
          <cell r="C3580" t="str">
            <v>H</v>
          </cell>
          <cell r="D3580">
            <v>86.48</v>
          </cell>
        </row>
        <row r="3581">
          <cell r="A3581">
            <v>73391</v>
          </cell>
          <cell r="B3581" t="str">
            <v>BARRA DE ACO CA-25 REDONDA DIAM DE 6,3 A 8,00MM (1/4 A 5/16) SEMSALIENCIA OU MOSSA</v>
          </cell>
          <cell r="C3581" t="str">
            <v>KG</v>
          </cell>
          <cell r="D3581">
            <v>4.32</v>
          </cell>
        </row>
        <row r="3582">
          <cell r="A3582">
            <v>73392</v>
          </cell>
          <cell r="B3582" t="str">
            <v>FORMA PLACAS MADEIRIT APROV 3 VEZES</v>
          </cell>
          <cell r="C3582" t="str">
            <v>M2</v>
          </cell>
          <cell r="D3582">
            <v>33.58</v>
          </cell>
        </row>
        <row r="3583">
          <cell r="A3583">
            <v>73393</v>
          </cell>
          <cell r="B3583" t="str">
            <v>CORTE ACO CA-25 DIAM 6,3 A 8,0MM</v>
          </cell>
          <cell r="C3583" t="str">
            <v>KG</v>
          </cell>
          <cell r="D3583">
            <v>1.59</v>
          </cell>
        </row>
        <row r="3584">
          <cell r="A3584">
            <v>73394</v>
          </cell>
          <cell r="B3584" t="str">
            <v>FORMA PLANA P/FUNDACAO E BALDRAME EM CHAPA RESINADA E=10 MM</v>
          </cell>
          <cell r="C3584" t="str">
            <v>M2</v>
          </cell>
          <cell r="D3584">
            <v>22.87</v>
          </cell>
        </row>
        <row r="3585">
          <cell r="A3585">
            <v>73395</v>
          </cell>
          <cell r="B3585" t="str">
            <v>GRUPO GERADOR 150 KVA- CHI</v>
          </cell>
          <cell r="C3585" t="str">
            <v>CHI</v>
          </cell>
          <cell r="D3585">
            <v>3.83</v>
          </cell>
        </row>
        <row r="3586">
          <cell r="A3586">
            <v>73396</v>
          </cell>
          <cell r="B3586" t="str">
            <v>DEGRAU DE FERRO FUNDIDO NUM 1 DE 3,0 KG</v>
          </cell>
          <cell r="C3586" t="str">
            <v>UN</v>
          </cell>
          <cell r="D3586">
            <v>32</v>
          </cell>
        </row>
        <row r="3587">
          <cell r="A3587">
            <v>73397</v>
          </cell>
          <cell r="B3587" t="str">
            <v>EMBOCO CIMENTO AREIA 1:4 ESP=1,5CM INCL CHAPISCO 1:3 E=9MM</v>
          </cell>
          <cell r="C3587" t="str">
            <v>M2</v>
          </cell>
          <cell r="D3587">
            <v>15.38</v>
          </cell>
        </row>
        <row r="3588">
          <cell r="A3588">
            <v>73398</v>
          </cell>
          <cell r="B3588" t="str">
            <v>BARRA ACO CA-25 DIAM MAIOR OU IGUAL 10MM</v>
          </cell>
          <cell r="C3588" t="str">
            <v>KG</v>
          </cell>
          <cell r="D3588">
            <v>3.83</v>
          </cell>
        </row>
        <row r="3589">
          <cell r="A3589">
            <v>73399</v>
          </cell>
          <cell r="B3589" t="str">
            <v>DEPRECIAO E JUROS - MAQUINA DE DEMARCAR FAIXAS AUTOPROP.</v>
          </cell>
          <cell r="C3589" t="str">
            <v>H</v>
          </cell>
          <cell r="D3589">
            <v>64.209999999999994</v>
          </cell>
        </row>
        <row r="3590">
          <cell r="A3590">
            <v>73400</v>
          </cell>
          <cell r="B3590" t="str">
            <v>TRATOR ESTEIRAS DIESEL APROX 200CV C/LAMINA 2500KG (CI) INCL OPERADOR</v>
          </cell>
          <cell r="C3590" t="str">
            <v>H</v>
          </cell>
          <cell r="D3590">
            <v>102.81</v>
          </cell>
        </row>
        <row r="3591">
          <cell r="A3591">
            <v>73401</v>
          </cell>
          <cell r="B3591" t="str">
            <v>COMPRESSOR AR PORTATIL/REBOCAVEL DESC 170PCM DIESEL 40CV (CF) PRESSAODE TRABALHO DE 102PSI - EXCL OPERADOR</v>
          </cell>
          <cell r="C3591" t="str">
            <v>H</v>
          </cell>
          <cell r="D3591">
            <v>11.49</v>
          </cell>
        </row>
        <row r="3592">
          <cell r="A3592">
            <v>73402</v>
          </cell>
          <cell r="B3592" t="str">
            <v>USINA PRE-MISTURADORA DE SOLOS CAPAC 350/600T/H (CP) INCL EQUIPEDE OPERACAO</v>
          </cell>
          <cell r="C3592" t="str">
            <v>H</v>
          </cell>
          <cell r="D3592">
            <v>243.18</v>
          </cell>
        </row>
        <row r="3593">
          <cell r="A3593">
            <v>73403</v>
          </cell>
          <cell r="B3593" t="str">
            <v>ALUGUEL CAMINHAO TANQUE 6000L DIESEL 132CV (CP) C/MOTORISTA</v>
          </cell>
          <cell r="C3593" t="str">
            <v>H</v>
          </cell>
          <cell r="D3593">
            <v>72.25</v>
          </cell>
        </row>
        <row r="3594">
          <cell r="A3594">
            <v>73404</v>
          </cell>
          <cell r="B3594" t="str">
            <v>FORMA MADEIRA 2 VEZES PINHO 3A ESP=2,5CM P/PECAS DE CONCRETOARMADO INCL FORN MATERIAIS E DESMOLDAGEM EXCL ESCORAMENTO.ARMADO INCL FORN MATERIAISE DESMOLDAGEM EXCL ESCORAMENTO.</v>
          </cell>
          <cell r="C3594" t="str">
            <v>M2</v>
          </cell>
          <cell r="D3594">
            <v>30.02</v>
          </cell>
        </row>
        <row r="3595">
          <cell r="A3595">
            <v>73405</v>
          </cell>
          <cell r="B3595" t="str">
            <v>CUSTO HORARIO PRODUTIVO DIURNO-RETRO-ESCAVADEIRA SOBRE RODAS - CASE580 H - 74 HP</v>
          </cell>
          <cell r="C3595" t="str">
            <v>CHP</v>
          </cell>
          <cell r="D3595">
            <v>88.64</v>
          </cell>
        </row>
        <row r="3596">
          <cell r="A3596">
            <v>73406</v>
          </cell>
          <cell r="B3596" t="str">
            <v>CONCRETO FCK= 15,0 MPA ( 1: 2,5:3) , INCLUIDO PREPARO MECANICO, LANÇAMENTO E ADENSAMENTO.</v>
          </cell>
          <cell r="C3596" t="str">
            <v>M3</v>
          </cell>
          <cell r="D3596">
            <v>352.83</v>
          </cell>
        </row>
        <row r="3597">
          <cell r="A3597">
            <v>73407</v>
          </cell>
          <cell r="B3597" t="str">
            <v>JUROS/CAMINHAO CARROCERIA FIXA FORD F-12000 - 142CV</v>
          </cell>
          <cell r="C3597" t="str">
            <v>H</v>
          </cell>
          <cell r="D3597">
            <v>5.03</v>
          </cell>
        </row>
        <row r="3598">
          <cell r="A3598">
            <v>73408</v>
          </cell>
          <cell r="B3598" t="str">
            <v>DISTRIBUIDOR DE AGREGADOS AUTOPROPELIDO, CAP 3 M3, A DIESEL, 6 CC, 140CV</v>
          </cell>
          <cell r="C3598" t="str">
            <v>CHP</v>
          </cell>
          <cell r="D3598">
            <v>197.12</v>
          </cell>
        </row>
        <row r="3599">
          <cell r="A3599">
            <v>73409</v>
          </cell>
          <cell r="B3599" t="str">
            <v>CARGA 200T/DIA 8H/DESC C/PA CARREG CAP 1.5M3/CAM BASC CAP 8TDIESEL INCL TEMPO ESPERA/MANOBRA/CARGA/DESC P/CAMINHAO/TEMPOESPERA/OPERACAO P/PA-CARREGADEIRA</v>
          </cell>
          <cell r="C3599" t="str">
            <v>T</v>
          </cell>
          <cell r="D3599">
            <v>3.38</v>
          </cell>
        </row>
        <row r="3600">
          <cell r="A3600">
            <v>73410</v>
          </cell>
          <cell r="B3600" t="str">
            <v>FORMA PLANA P/VIGA, PILAR E PAREDE EM CHAPA RESINADA E= 10 MM</v>
          </cell>
          <cell r="C3600" t="str">
            <v>M2</v>
          </cell>
          <cell r="D3600">
            <v>36.130000000000003</v>
          </cell>
        </row>
        <row r="3601">
          <cell r="A3601">
            <v>73411</v>
          </cell>
          <cell r="B3601" t="str">
            <v>CUSTOS C/MAO-DE-OBRA OPERACAO- MAQUINA DE DEMARCAR FAIXAS</v>
          </cell>
          <cell r="C3601" t="str">
            <v>H</v>
          </cell>
          <cell r="D3601">
            <v>7.43</v>
          </cell>
        </row>
        <row r="3602">
          <cell r="A3602">
            <v>73412</v>
          </cell>
          <cell r="B3602" t="str">
            <v>CUSTO HORARIO PRODUTIVO DIURNO - COMPRESSOR ATLAS COPCO - XA80 170 PCM80 HP</v>
          </cell>
          <cell r="C3602" t="str">
            <v>CHP</v>
          </cell>
          <cell r="D3602">
            <v>52.85</v>
          </cell>
        </row>
        <row r="3603">
          <cell r="A3603">
            <v>73413</v>
          </cell>
          <cell r="B3603" t="str">
            <v>ESCAVACAO MEC.VALA N ESCOR ATE 1,5M C/RETRO MAT 1A COM REDUTOR (PEDRAS/INST PREDIAIS/OUTROS REDUT PRODUT OU CAVAS FUNDACAO) - EXCL. ESGOTAMENTO</v>
          </cell>
          <cell r="C3603" t="str">
            <v>M3</v>
          </cell>
          <cell r="D3603">
            <v>11.74</v>
          </cell>
        </row>
        <row r="3604">
          <cell r="A3604">
            <v>73414</v>
          </cell>
          <cell r="B3604" t="str">
            <v>ROLO VIBRATORIO LISO 7T AUTO-PROPULSOR DIESEL 76,5H (CP) INCL OPERADORLARGURA TOTAL 2,015M</v>
          </cell>
          <cell r="C3604" t="str">
            <v>H</v>
          </cell>
          <cell r="D3604">
            <v>74.23</v>
          </cell>
        </row>
        <row r="3605">
          <cell r="A3605">
            <v>73415</v>
          </cell>
          <cell r="B3605" t="str">
            <v>PINTURA DE SUPERFICIE COM LATEX</v>
          </cell>
          <cell r="C3605" t="str">
            <v>M2</v>
          </cell>
          <cell r="D3605">
            <v>4.97</v>
          </cell>
        </row>
        <row r="3606">
          <cell r="A3606">
            <v>73416</v>
          </cell>
          <cell r="B3606" t="str">
            <v>CUSTOS C/MATERIAL NA OPERACAO/CAMINHAO CARROCERIA FIXA FORD F-12000 -142HP</v>
          </cell>
          <cell r="C3606" t="str">
            <v>H</v>
          </cell>
          <cell r="D3606">
            <v>58.53</v>
          </cell>
        </row>
        <row r="3607">
          <cell r="A3607">
            <v>73417</v>
          </cell>
          <cell r="B3607" t="str">
            <v>GRUPO GERADOR 150 KVA- CHP</v>
          </cell>
          <cell r="C3607" t="str">
            <v>CHP</v>
          </cell>
          <cell r="D3607">
            <v>79.38</v>
          </cell>
        </row>
        <row r="3608">
          <cell r="A3608">
            <v>73418</v>
          </cell>
          <cell r="B3608" t="str">
            <v>ALVENARIA P/CX ENTERR ATE 0,80M C/BL CONC 10X20X40CM C/ARGAMASSA 1:4CIMENTO E AREIA E CONCRETO 20MPA P/ENCHIMENTO DOS FUROS.</v>
          </cell>
          <cell r="C3608" t="str">
            <v>M2</v>
          </cell>
          <cell r="D3608">
            <v>41.51</v>
          </cell>
        </row>
        <row r="3609">
          <cell r="A3609">
            <v>73419</v>
          </cell>
          <cell r="B3609" t="str">
            <v>USINA P/MISTURA BETUM ALTA CLASSE A QUENTE CAPAC 60/90T/H-CP INCLEQUIPE DE OPERACAO</v>
          </cell>
          <cell r="C3609" t="str">
            <v>H</v>
          </cell>
          <cell r="D3609">
            <v>1198.73</v>
          </cell>
        </row>
        <row r="3610">
          <cell r="A3610">
            <v>73420</v>
          </cell>
          <cell r="B3610" t="str">
            <v>LANCAMENTO CONCRETO P/PECAS S/ARMAD PROD 2 M3/H INCL APENASTRANSP HORIZ C/CARRINHOS ATE 20M COLOCACAO ADENS E ACAB.</v>
          </cell>
          <cell r="C3610" t="str">
            <v>M3</v>
          </cell>
          <cell r="D3610">
            <v>30.46</v>
          </cell>
        </row>
        <row r="3611">
          <cell r="A3611">
            <v>73421</v>
          </cell>
          <cell r="B3611" t="str">
            <v>CUSTO HORARIO C/DEPRECIACAO E JUROS - MOTONIVELADORA CATERPILLAR 120 G125 HP</v>
          </cell>
          <cell r="C3611" t="str">
            <v>H</v>
          </cell>
          <cell r="D3611">
            <v>48.29</v>
          </cell>
        </row>
        <row r="3612">
          <cell r="A3612">
            <v>73422</v>
          </cell>
          <cell r="B3612" t="str">
            <v>FORMA MADEIRA 1 VEZ PINHO 3A ESP=2,5CM P/PECAS DE CONCRETOARMADO INCL FORN MATERIAIS E DESMOLDAGEM EXCL ESCORAMENTO.</v>
          </cell>
          <cell r="C3612" t="str">
            <v>M2</v>
          </cell>
          <cell r="D3612">
            <v>42.78</v>
          </cell>
        </row>
        <row r="3613">
          <cell r="A3613">
            <v>73423</v>
          </cell>
          <cell r="B3613" t="str">
            <v>ALVENARIA TIJOLO MACICO 7X10X20CM CIM/SB/AR 1:2:2 PROF=80A160CM 1 VEZP/CAIXAS ENTERRADAS</v>
          </cell>
          <cell r="C3613" t="str">
            <v>M2</v>
          </cell>
          <cell r="D3613">
            <v>106.48</v>
          </cell>
        </row>
        <row r="3614">
          <cell r="A3614">
            <v>73424</v>
          </cell>
          <cell r="B3614" t="str">
            <v>ESCAV MANUAL VALA/CAVA MAT 1A CAT 3 A 4,5M EXCL ESG/ESCOR</v>
          </cell>
          <cell r="C3614" t="str">
            <v>M3</v>
          </cell>
          <cell r="D3614">
            <v>41.14</v>
          </cell>
        </row>
        <row r="3615">
          <cell r="A3615">
            <v>73425</v>
          </cell>
          <cell r="B3615" t="str">
            <v>CUSTO HORARIO COM DEPRECIACAO E JUROS - TRATOR DE ESTEIRAS CATERPILLARD6D PS - 163 6A - 140 HP</v>
          </cell>
          <cell r="C3615" t="str">
            <v>H</v>
          </cell>
          <cell r="D3615">
            <v>69.14</v>
          </cell>
        </row>
        <row r="3616">
          <cell r="A3616">
            <v>73426</v>
          </cell>
          <cell r="B3616" t="str">
            <v>PERFURACAO MANUAL DIAMETRO 20 CM (5 TF)</v>
          </cell>
          <cell r="C3616" t="str">
            <v>M</v>
          </cell>
          <cell r="D3616">
            <v>36.36</v>
          </cell>
        </row>
        <row r="3617">
          <cell r="A3617">
            <v>73427</v>
          </cell>
          <cell r="B3617" t="str">
            <v>BOMBA C/MOTOR A GASOLINA AUTOESCORVANTE PARA AGUA SUJA - 3/4 HPDEPRECIACAO E JUROS</v>
          </cell>
          <cell r="C3617" t="str">
            <v>H</v>
          </cell>
          <cell r="D3617">
            <v>0.37</v>
          </cell>
        </row>
        <row r="3618">
          <cell r="A3618">
            <v>73428</v>
          </cell>
          <cell r="B3618" t="str">
            <v>CUSTO HORARIO PRODUTIVO DIURNO - MARTELETE OU ROMPEDOR ATLAS COPCO -TEX 31</v>
          </cell>
          <cell r="C3618" t="str">
            <v>CHP</v>
          </cell>
          <cell r="D3618">
            <v>13.14</v>
          </cell>
        </row>
        <row r="3619">
          <cell r="A3619">
            <v>73429</v>
          </cell>
          <cell r="B3619" t="str">
            <v>ALUGUEL CAMINHAO TANQUE 6.000L DIESEL 132CV (CI) C/MOTORISTA</v>
          </cell>
          <cell r="C3619" t="str">
            <v>H</v>
          </cell>
          <cell r="D3619">
            <v>23.44</v>
          </cell>
        </row>
        <row r="3620">
          <cell r="A3620">
            <v>73430</v>
          </cell>
          <cell r="B3620" t="str">
            <v>ESCAVACAO MEC. VALA N ESCOR MAT 1A C/RETRO ENTRE 1,5 E 3M C/ REDUTOR (PEDRAS/INST PREDIAIS/OUTROS REDUT.PRODUTIV OU CAVAS FUNDACAO ) - EXCL.ESGOTAMENTO.</v>
          </cell>
          <cell r="C3620" t="str">
            <v>M3</v>
          </cell>
          <cell r="D3620">
            <v>14.28</v>
          </cell>
        </row>
        <row r="3621">
          <cell r="A3621">
            <v>73431</v>
          </cell>
          <cell r="B3621" t="str">
            <v>PINHO TERCEIRA 2,5X10CM</v>
          </cell>
          <cell r="C3621" t="str">
            <v>M</v>
          </cell>
          <cell r="D3621">
            <v>1.75</v>
          </cell>
        </row>
        <row r="3622">
          <cell r="A3622">
            <v>73432</v>
          </cell>
          <cell r="B3622" t="str">
            <v>CHP - BETONEIRA CAPAC. 320 L, MOTOR DIESEL 6 HP, ALFA 320 OU SIMILAR</v>
          </cell>
          <cell r="C3622" t="str">
            <v>H</v>
          </cell>
          <cell r="D3622">
            <v>13.15</v>
          </cell>
        </row>
        <row r="3623">
          <cell r="A3623">
            <v>73433</v>
          </cell>
          <cell r="B3623" t="str">
            <v>DEPRECIACAO/CAMINHAO CARROCERIA FIXA FORD F-12000 CHASSI 194" - 142CV</v>
          </cell>
          <cell r="C3623" t="str">
            <v>H</v>
          </cell>
          <cell r="D3623">
            <v>13.31</v>
          </cell>
        </row>
        <row r="3624">
          <cell r="A3624">
            <v>73434</v>
          </cell>
          <cell r="B3624" t="str">
            <v>CUSTO HORARIO COM MANUTENCAO - TRATOR DE ESTEIRAS CATERPILLARD6D PS - 163 6A - 140 HP</v>
          </cell>
          <cell r="C3624" t="str">
            <v>H</v>
          </cell>
          <cell r="D3624">
            <v>39.020000000000003</v>
          </cell>
        </row>
        <row r="3625">
          <cell r="A3625">
            <v>73435</v>
          </cell>
          <cell r="B3625" t="str">
            <v>MANUTENCAO - MAQUINA DE DEMARCAR FAIXAS AUTOPROP.</v>
          </cell>
          <cell r="C3625" t="str">
            <v>H</v>
          </cell>
          <cell r="D3625">
            <v>44.01</v>
          </cell>
        </row>
        <row r="3626">
          <cell r="A3626">
            <v>73436</v>
          </cell>
          <cell r="B3626" t="str">
            <v>ROLO COMPACTADOR VIBRATORIO PE DE CARNEIRO PARA SOLOS, POTENCIA 80HP,PESO MÁXIMO OPERACIONAL 8,8T</v>
          </cell>
          <cell r="C3626" t="str">
            <v>CHP</v>
          </cell>
          <cell r="D3626">
            <v>134.47999999999999</v>
          </cell>
        </row>
        <row r="3627">
          <cell r="A3627">
            <v>73437</v>
          </cell>
          <cell r="B3627" t="str">
            <v>SERRA CIRCULAR MAKITA 5900B 7` 2,3HP - CHP</v>
          </cell>
          <cell r="C3627" t="str">
            <v>H</v>
          </cell>
          <cell r="D3627">
            <v>11.19</v>
          </cell>
        </row>
        <row r="3628">
          <cell r="A3628">
            <v>73438</v>
          </cell>
          <cell r="B3628" t="str">
            <v>ESCAVACAO MANUAL VALA/CAVA ENTRE 6,00 E 7,50M PROF EM MAT 1ACAT (AREIA ARGILA OU PICARRA) EXCL ESCORAMENTO E ESGOTAMENTO.</v>
          </cell>
          <cell r="C3628" t="str">
            <v>M3</v>
          </cell>
          <cell r="D3628">
            <v>68.569999999999993</v>
          </cell>
        </row>
        <row r="3629">
          <cell r="A3629">
            <v>73439</v>
          </cell>
          <cell r="B3629" t="str">
            <v>MOTO BOMBA SOBRE RODAS GAS DE 10,5CV A 3600RPM (CI) C/BOMBA CENTRIFUGAAUTO-ESCORVANTE DE ROTOR ABERTO BOCAIS DE 3" - EXCL OPERADOR</v>
          </cell>
          <cell r="C3629" t="str">
            <v>H</v>
          </cell>
          <cell r="D3629">
            <v>3.25</v>
          </cell>
        </row>
        <row r="3630">
          <cell r="A3630">
            <v>73440</v>
          </cell>
          <cell r="B3630" t="str">
            <v>USINA DOSADOR/MISTURADOR AGREG CONCR C/SILO CIM P/50T (CI) INCLMAO-DE-OBRA P/ALIMENTACAO E OPERACAO DA CENTRAL</v>
          </cell>
          <cell r="C3630" t="str">
            <v>H</v>
          </cell>
          <cell r="D3630">
            <v>108.12</v>
          </cell>
        </row>
        <row r="3631">
          <cell r="A3631">
            <v>73441</v>
          </cell>
          <cell r="B3631" t="str">
            <v>USINA DOSADORA/MIST AGREG CONCR C/SILO CIM P/50T (CP) INCL MAO-DE-OBRAP/ALIMENTACAO E OPER</v>
          </cell>
          <cell r="C3631" t="str">
            <v>H</v>
          </cell>
          <cell r="D3631">
            <v>150.41</v>
          </cell>
        </row>
        <row r="3632">
          <cell r="A3632">
            <v>73443</v>
          </cell>
          <cell r="B3632" t="str">
            <v>CUSTO HORARIO C/MANUTENCAO - MOTONIVELADORA CATERPILLAR 120 G - 125 HP</v>
          </cell>
          <cell r="C3632" t="str">
            <v>H</v>
          </cell>
          <cell r="D3632">
            <v>36.96</v>
          </cell>
        </row>
        <row r="3633">
          <cell r="A3633">
            <v>73444</v>
          </cell>
          <cell r="B3633" t="str">
            <v>PREPARO DE CONCRETO COM MISTURA E AMASSAMENTO EM 1 BETONEIRA 320L COMPRODUCAO DE 2M3/H, EXCLUSIVE MATERIAIS.</v>
          </cell>
          <cell r="C3633" t="str">
            <v>M3</v>
          </cell>
          <cell r="D3633">
            <v>34.92</v>
          </cell>
        </row>
        <row r="3634">
          <cell r="A3634">
            <v>73445</v>
          </cell>
          <cell r="B3634" t="str">
            <v>CAIACAO INT OU EXT SOBRE REVESTIMENTO LISO C/ADOCAO DE FIXADOR COMCOM DUAS DEMAOS</v>
          </cell>
          <cell r="C3634" t="str">
            <v>M2</v>
          </cell>
          <cell r="D3634">
            <v>3.67</v>
          </cell>
        </row>
        <row r="3635">
          <cell r="A3635">
            <v>73446</v>
          </cell>
          <cell r="B3635" t="str">
            <v>PINTURA DE SUPERFICIE C/TINTA GRAFITE</v>
          </cell>
          <cell r="C3635" t="str">
            <v>M2</v>
          </cell>
          <cell r="D3635">
            <v>9.51</v>
          </cell>
        </row>
        <row r="3636">
          <cell r="A3636">
            <v>73447</v>
          </cell>
          <cell r="B3636" t="str">
            <v>ESCAVACAO MANUAL DE VALAS EM TERRA COMPACTA, PROF. 2 M &lt; H &lt;= 3 M</v>
          </cell>
          <cell r="C3636" t="str">
            <v>M3</v>
          </cell>
          <cell r="D3636">
            <v>23.66</v>
          </cell>
        </row>
        <row r="3637">
          <cell r="A3637">
            <v>73448</v>
          </cell>
          <cell r="B3637" t="str">
            <v>BOMBA C/MOTOR A GASOLINA AUTOESCORVANTE PARA AGUA SUJA - 3/4 HPMANUTENCAO</v>
          </cell>
          <cell r="C3637" t="str">
            <v>H</v>
          </cell>
          <cell r="D3637">
            <v>0.15</v>
          </cell>
        </row>
        <row r="3638">
          <cell r="A3638">
            <v>73449</v>
          </cell>
          <cell r="B3638" t="str">
            <v>ARGAMASSA CIMENTO/AREIA 1:4 - PREPARO MANUAL - P</v>
          </cell>
          <cell r="C3638" t="str">
            <v>M3</v>
          </cell>
          <cell r="D3638">
            <v>283.04000000000002</v>
          </cell>
        </row>
        <row r="3639">
          <cell r="A3639">
            <v>73450</v>
          </cell>
          <cell r="B3639" t="str">
            <v>CUSTO HORARIO IMPRODUTIVO DIURNO - MARTELETE OU ROMPEDOR ATLAS COPCO -TEX 31</v>
          </cell>
          <cell r="C3639" t="str">
            <v>CHI</v>
          </cell>
          <cell r="D3639">
            <v>11.08</v>
          </cell>
        </row>
        <row r="3640">
          <cell r="A3640">
            <v>73451</v>
          </cell>
          <cell r="B3640" t="str">
            <v>TRATOR ESTEIRAS DIESEL APROX 200CV C/LAMINA 2500KG (CUSTO PRODUTIVO) INCL OPERADOR</v>
          </cell>
          <cell r="C3640" t="str">
            <v>H</v>
          </cell>
          <cell r="D3640">
            <v>254.81</v>
          </cell>
        </row>
        <row r="3641">
          <cell r="A3641">
            <v>73452</v>
          </cell>
          <cell r="B3641" t="str">
            <v>MOTONIVELADORA MOTOR DIESEL 125CV INCL OPERADOR (CP)</v>
          </cell>
          <cell r="C3641" t="str">
            <v>H</v>
          </cell>
          <cell r="D3641">
            <v>181.69</v>
          </cell>
        </row>
        <row r="3642">
          <cell r="A3642">
            <v>73453</v>
          </cell>
          <cell r="B3642" t="str">
            <v>TRATOR DE PNEUS MOTOR DIESEL 61CV INCL OPERADOR (CP)</v>
          </cell>
          <cell r="C3642" t="str">
            <v>H</v>
          </cell>
          <cell r="D3642">
            <v>45.84</v>
          </cell>
        </row>
        <row r="3643">
          <cell r="A3643">
            <v>73454</v>
          </cell>
          <cell r="B3643" t="str">
            <v>ALUGUEL CAMINHAO CARROC FIXA TOCO 7,5T MOTOR DIESEL 132CV(CP) C/MOTORISTA</v>
          </cell>
          <cell r="C3643" t="str">
            <v>H</v>
          </cell>
          <cell r="D3643">
            <v>76.959999999999994</v>
          </cell>
        </row>
        <row r="3644">
          <cell r="A3644">
            <v>73455</v>
          </cell>
          <cell r="B3644" t="str">
            <v>ARGAMASSA CIMENTO/AREIA 1:4 - PREPARO MECANICO</v>
          </cell>
          <cell r="C3644" t="str">
            <v>M3</v>
          </cell>
          <cell r="D3644">
            <v>256.81</v>
          </cell>
        </row>
        <row r="3645">
          <cell r="A3645">
            <v>73456</v>
          </cell>
          <cell r="B3645" t="str">
            <v>MANUTENCAO/CAMINHAO CARROCERIA FIXA FORD F-12000 - 142CV</v>
          </cell>
          <cell r="C3645" t="str">
            <v>H</v>
          </cell>
          <cell r="D3645">
            <v>10.66</v>
          </cell>
        </row>
        <row r="3646">
          <cell r="A3646">
            <v>73457</v>
          </cell>
          <cell r="B3646" t="str">
            <v>CUSTO HORARIO C/MATERIAIS NA OPERACAO - MOTONIVELADORA CATERPILLAR120G - 125 HP</v>
          </cell>
          <cell r="C3646" t="str">
            <v>H</v>
          </cell>
          <cell r="D3646">
            <v>57.71</v>
          </cell>
        </row>
        <row r="3647">
          <cell r="A3647">
            <v>73458</v>
          </cell>
          <cell r="B3647" t="str">
            <v>CUSTO HORARIO COM MATERIAIS NA OPERACAO - TRATOR DE ESTEIRASCATERPILLAR D6D PS - 163 6A - 140 HP</v>
          </cell>
          <cell r="C3647" t="str">
            <v>H</v>
          </cell>
          <cell r="D3647">
            <v>57.71</v>
          </cell>
        </row>
        <row r="3648">
          <cell r="A3648">
            <v>73459</v>
          </cell>
          <cell r="B3648" t="str">
            <v>CUSTOS C/MATERIAL OPERCAO -MAQUINA DE DEMARCAR FAIXAS AUTO</v>
          </cell>
          <cell r="C3648" t="str">
            <v>H</v>
          </cell>
          <cell r="D3648">
            <v>12.37</v>
          </cell>
        </row>
        <row r="3649">
          <cell r="A3649">
            <v>73460</v>
          </cell>
          <cell r="B3649" t="str">
            <v>MACARANDUBA APARELHADA 3" X 4.1/2"</v>
          </cell>
          <cell r="C3649" t="str">
            <v>M</v>
          </cell>
          <cell r="D3649">
            <v>15.66</v>
          </cell>
        </row>
        <row r="3650">
          <cell r="A3650">
            <v>73461</v>
          </cell>
          <cell r="B3650" t="str">
            <v>LANCAMENTO CONCRETO P/PECAS S/ARMAD PR 3.5 M3/H INCL APENASTRANSP HORIZ C/CARRINHOS ATE 20M COLOCACAO ADENS E ACAB.</v>
          </cell>
          <cell r="C3650" t="str">
            <v>M3</v>
          </cell>
          <cell r="D3650">
            <v>30.22</v>
          </cell>
        </row>
        <row r="3651">
          <cell r="A3651">
            <v>73462</v>
          </cell>
          <cell r="B3651" t="str">
            <v>LANCAMENTO CONCRETO P/PECAS S/ARMAD PROD 2 M3/H INCL TRANSP HORIZ C/CARRINHOS ATE 20M VERT C/TORRE ATE 10M GUINCHO COLOCACAO ADENS E ACAB.</v>
          </cell>
          <cell r="C3651" t="str">
            <v>M3</v>
          </cell>
          <cell r="D3651">
            <v>44.64</v>
          </cell>
        </row>
        <row r="3652">
          <cell r="A3652">
            <v>73463</v>
          </cell>
          <cell r="B3652" t="str">
            <v>MOTO BOMBA SOBRE RODAS GAS DE 10,5CV A 3600RPM (CP) C/BOMBA CENTRIFUGAAUTO-ESCORVANTE DE ROTOR ABERTO BOCAIS DE 3" - EXCL OPERADOR</v>
          </cell>
          <cell r="C3652" t="str">
            <v>H</v>
          </cell>
          <cell r="D3652">
            <v>17.03</v>
          </cell>
        </row>
        <row r="3653">
          <cell r="A3653">
            <v>73464</v>
          </cell>
          <cell r="B3653" t="str">
            <v>CHP MAQUINA PROJETORA DE CONCRETO</v>
          </cell>
          <cell r="C3653" t="str">
            <v>H</v>
          </cell>
          <cell r="D3653">
            <v>13.15</v>
          </cell>
        </row>
        <row r="3654">
          <cell r="A3654">
            <v>73465</v>
          </cell>
          <cell r="B3654" t="str">
            <v>PISO CIMENTADO E=1,5CM C/ARGAMASSA 1:3 CIMENTO AREIA ALISADO COLHERSOBRE BASE EXISTENTE.</v>
          </cell>
          <cell r="C3654" t="str">
            <v>M2</v>
          </cell>
          <cell r="D3654">
            <v>16.71</v>
          </cell>
        </row>
        <row r="3655">
          <cell r="A3655">
            <v>73466</v>
          </cell>
          <cell r="B3655" t="str">
            <v>ESCORAMENTO FORMAS 1,50 A 5,00M APROV 2 VEZES</v>
          </cell>
          <cell r="C3655" t="str">
            <v>M2</v>
          </cell>
          <cell r="D3655">
            <v>18.760000000000002</v>
          </cell>
        </row>
        <row r="3656">
          <cell r="A3656">
            <v>73467</v>
          </cell>
          <cell r="B3656" t="str">
            <v>CUSTO HORARIO PRODUTIVO DIURNO - CAMINHAO CARROCERIA MERCEDES BENZ -1418/48 184 HP</v>
          </cell>
          <cell r="C3656" t="str">
            <v>CHP</v>
          </cell>
          <cell r="D3656">
            <v>106.93</v>
          </cell>
        </row>
        <row r="3657">
          <cell r="A3657">
            <v>73468</v>
          </cell>
          <cell r="B3657" t="str">
            <v>ARGAMASSA CIMENTO/AREIA 1:3 - PREPARO MECANICO</v>
          </cell>
          <cell r="C3657" t="str">
            <v>M3</v>
          </cell>
          <cell r="D3657">
            <v>281.98</v>
          </cell>
        </row>
        <row r="3658">
          <cell r="A3658">
            <v>73469</v>
          </cell>
          <cell r="B3658" t="str">
            <v>BOMBA C/MOTOR A GASOLINA AUTOESCORVANTE PARA AGUA SUJA - 3/4 HPMATERIAIS - OPERACAO</v>
          </cell>
          <cell r="C3658" t="str">
            <v>H</v>
          </cell>
          <cell r="D3658">
            <v>3.33</v>
          </cell>
        </row>
        <row r="3659">
          <cell r="A3659">
            <v>73470</v>
          </cell>
          <cell r="B3659" t="str">
            <v>AREIA PENEIRADA - PREPARO MANUAL - P</v>
          </cell>
          <cell r="C3659" t="str">
            <v>M3</v>
          </cell>
          <cell r="D3659">
            <v>222.36</v>
          </cell>
        </row>
        <row r="3660">
          <cell r="A3660">
            <v>73471</v>
          </cell>
          <cell r="B3660" t="str">
            <v>ARGAMASSA CIMENTO/AREIA 1:3 - PREPARO MANUAL - P</v>
          </cell>
          <cell r="C3660" t="str">
            <v>M3</v>
          </cell>
          <cell r="D3660">
            <v>328.62</v>
          </cell>
        </row>
        <row r="3661">
          <cell r="A3661">
            <v>73472</v>
          </cell>
          <cell r="B3661" t="str">
            <v>CUSTO HORARIO IMPRODUTIVO DIURNO - COMPRESSOR ATLAS COPCO - XA80 170PCM 80 HP</v>
          </cell>
          <cell r="C3661" t="str">
            <v>CHI</v>
          </cell>
          <cell r="D3661">
            <v>17.46</v>
          </cell>
        </row>
        <row r="3662">
          <cell r="A3662">
            <v>73473</v>
          </cell>
          <cell r="B3662" t="str">
            <v>VASSOURA MEC REBOCAVEL LARG DE TRAB 2,44M (CI) EXCL OPERADOR</v>
          </cell>
          <cell r="C3662" t="str">
            <v>H</v>
          </cell>
          <cell r="D3662">
            <v>6.48</v>
          </cell>
        </row>
        <row r="3663">
          <cell r="A3663">
            <v>73474</v>
          </cell>
          <cell r="B3663" t="str">
            <v>ALUGUEL CAMINHAO CARROC FIXA TOCO 7,5T MOTOR DIESEL 132CV (CI) C/MOTORISTA</v>
          </cell>
          <cell r="C3663" t="str">
            <v>H</v>
          </cell>
          <cell r="D3663">
            <v>27.45</v>
          </cell>
        </row>
        <row r="3664">
          <cell r="A3664">
            <v>73475</v>
          </cell>
          <cell r="B3664" t="str">
            <v>TACO DE ALVENARIA (2,5X10X20)CM</v>
          </cell>
          <cell r="C3664" t="str">
            <v>UN</v>
          </cell>
          <cell r="D3664">
            <v>0.39</v>
          </cell>
        </row>
        <row r="3665">
          <cell r="A3665">
            <v>73476</v>
          </cell>
          <cell r="B3665" t="str">
            <v>MOTONIVELADORA MOTOR DIESEL 125CV INCL OPERADOR (CI)</v>
          </cell>
          <cell r="C3665" t="str">
            <v>H</v>
          </cell>
          <cell r="D3665">
            <v>80.099999999999994</v>
          </cell>
        </row>
        <row r="3666">
          <cell r="A3666">
            <v>73477</v>
          </cell>
          <cell r="B3666" t="str">
            <v>MAQUINA DE SOLDA A ARCO 375A DIESEL 33CV (CP) EXCL OPERADOR</v>
          </cell>
          <cell r="C3666" t="str">
            <v>H</v>
          </cell>
          <cell r="D3666">
            <v>33.21</v>
          </cell>
        </row>
        <row r="3667">
          <cell r="A3667">
            <v>73478</v>
          </cell>
          <cell r="B3667" t="str">
            <v>MAQUINA DE JUNTAS GAS 8,25CV PART MANUAL (CP) INCL OPERADOR</v>
          </cell>
          <cell r="C3667" t="str">
            <v>H</v>
          </cell>
          <cell r="D3667">
            <v>67.44</v>
          </cell>
        </row>
        <row r="3668">
          <cell r="A3668">
            <v>73479</v>
          </cell>
          <cell r="B3668" t="str">
            <v>DISTRIBUIDOR BETUME SOB PRESSAO GAS (CP) SOBRE CHASSIS CAMINHAO -INCL ESTE C/MOTORISTA</v>
          </cell>
          <cell r="C3668" t="str">
            <v>H</v>
          </cell>
          <cell r="D3668">
            <v>151.91999999999999</v>
          </cell>
        </row>
        <row r="3669">
          <cell r="A3669">
            <v>73480</v>
          </cell>
          <cell r="B3669" t="str">
            <v>CUSTO HORARIO PRODUTIVO - GUINDASTE MUNK 640/18 - 8T S/CAMINHAO MERCE-DES BENZ 1418/51 - 184 HP</v>
          </cell>
          <cell r="C3669" t="str">
            <v>H</v>
          </cell>
          <cell r="D3669">
            <v>94.25</v>
          </cell>
        </row>
        <row r="3670">
          <cell r="A3670">
            <v>73481</v>
          </cell>
          <cell r="B3670" t="str">
            <v>ESCAVACAO MANUAL DE VALAS EM TERRA COMPACTA, PROF. DE 0 M &lt; H &lt;= 1 M</v>
          </cell>
          <cell r="C3670" t="str">
            <v>M3</v>
          </cell>
          <cell r="D3670">
            <v>17.489999999999998</v>
          </cell>
        </row>
        <row r="3671">
          <cell r="A3671">
            <v>73482</v>
          </cell>
          <cell r="B3671" t="str">
            <v>ARGAMASSA DE CIMENTO E AREIA MEDIA NÃO PENEIRADA, NO TRACO 1:3 – PREPARO MANUAL</v>
          </cell>
          <cell r="C3671" t="str">
            <v>M3</v>
          </cell>
          <cell r="D3671">
            <v>315.22000000000003</v>
          </cell>
        </row>
        <row r="3672">
          <cell r="A3672">
            <v>73483</v>
          </cell>
          <cell r="B3672" t="str">
            <v>CUSTOS C/MAO-DE-OBRA NA OPERACAO/CAMINHAO CARROCERIA FIXA FORD F-12000- 142HP</v>
          </cell>
          <cell r="C3672" t="str">
            <v>H</v>
          </cell>
          <cell r="D3672">
            <v>8.43</v>
          </cell>
        </row>
        <row r="3673">
          <cell r="A3673">
            <v>73484</v>
          </cell>
          <cell r="B3673" t="str">
            <v>CUSTO HORARIO C/MAO-DE-OBRA NA OPERACAO - MOTONIVELADORA CATERPILLAR120G - 125 HP</v>
          </cell>
          <cell r="C3673" t="str">
            <v>H</v>
          </cell>
          <cell r="D3673">
            <v>6.88</v>
          </cell>
        </row>
        <row r="3674">
          <cell r="A3674">
            <v>73485</v>
          </cell>
          <cell r="B3674" t="str">
            <v>CUSTO HORARIO COM MAO-DE-OBRA NA OPERACAO DIURNA - TRATOR DE ESTEIRASCATERPILLAR D6D PS - 163 6A - 140 HP</v>
          </cell>
          <cell r="C3674" t="str">
            <v>H</v>
          </cell>
          <cell r="D3674">
            <v>7.34</v>
          </cell>
        </row>
        <row r="3675">
          <cell r="A3675">
            <v>73486</v>
          </cell>
          <cell r="B3675" t="str">
            <v>MARCO MADEIRA REGIONAL 1A 7X3,5CM - P</v>
          </cell>
          <cell r="C3675" t="str">
            <v>M</v>
          </cell>
          <cell r="D3675">
            <v>15.45</v>
          </cell>
        </row>
        <row r="3676">
          <cell r="A3676">
            <v>73487</v>
          </cell>
          <cell r="B3676" t="str">
            <v>SERRA CIRCULAR MAKITA 5900B 7` 2,3HP - CHI</v>
          </cell>
          <cell r="C3676" t="str">
            <v>H</v>
          </cell>
          <cell r="D3676">
            <v>8.18</v>
          </cell>
        </row>
        <row r="3677">
          <cell r="A3677">
            <v>73488</v>
          </cell>
          <cell r="B3677" t="str">
            <v>MACARANDUBA APARELHADA 3" X 6"</v>
          </cell>
          <cell r="C3677" t="str">
            <v>M</v>
          </cell>
          <cell r="D3677">
            <v>20.45</v>
          </cell>
        </row>
        <row r="3678">
          <cell r="A3678">
            <v>73489</v>
          </cell>
          <cell r="B3678" t="str">
            <v>MACARANDUBA APARELHADA DE 3" X 9"</v>
          </cell>
          <cell r="C3678" t="str">
            <v>M</v>
          </cell>
          <cell r="D3678">
            <v>31.34</v>
          </cell>
        </row>
        <row r="3679">
          <cell r="A3679">
            <v>73490</v>
          </cell>
          <cell r="B3679" t="str">
            <v>TUBO CA-1 CONCR ARMADO P/GALERIAS AGUAS PLUV DIAM=0,80M FORNEC MATCOM AREIA CIMENTO 1:4 - FORNECIMENTO E ASSENTAMENTO, INCLUSIVE TOPOGRAFO</v>
          </cell>
          <cell r="C3679" t="str">
            <v>M</v>
          </cell>
          <cell r="D3679">
            <v>192.66</v>
          </cell>
        </row>
        <row r="3680">
          <cell r="A3680">
            <v>73491</v>
          </cell>
          <cell r="B3680" t="str">
            <v>MAQUINA POLIDORA 4HP 12A 220V EXCL ESMERIL E OPERADOR (CP)</v>
          </cell>
          <cell r="C3680" t="str">
            <v>H</v>
          </cell>
          <cell r="D3680">
            <v>3.22</v>
          </cell>
        </row>
        <row r="3681">
          <cell r="A3681">
            <v>73492</v>
          </cell>
          <cell r="B3681" t="str">
            <v>EXTRUSORA DE GUIAS E SARJETAS S/FORMAS DIESEL 14CV (CP) EXCL OPERADOR</v>
          </cell>
          <cell r="C3681" t="str">
            <v>UN</v>
          </cell>
          <cell r="D3681">
            <v>10.58</v>
          </cell>
        </row>
        <row r="3682">
          <cell r="A3682">
            <v>73493</v>
          </cell>
          <cell r="B3682" t="str">
            <v>TEODOLITO CONVENCIONAL DE MICROMETRO C/LEITURA NUMERICA (CP) PRECISAODE 6S PARA LEVANTAMENTO DE TERRENOS DIVERSOS</v>
          </cell>
          <cell r="C3682" t="str">
            <v>H</v>
          </cell>
          <cell r="D3682">
            <v>2.2200000000000002</v>
          </cell>
        </row>
        <row r="3683">
          <cell r="A3683">
            <v>73495</v>
          </cell>
          <cell r="B3683" t="str">
            <v>TRATOR ESTEIRAS DIESEL APROX 335CV C/LAMINA 5000KG (CP) INCL OPERADOR</v>
          </cell>
          <cell r="C3683" t="str">
            <v>H</v>
          </cell>
          <cell r="D3683">
            <v>550.04999999999995</v>
          </cell>
        </row>
        <row r="3684">
          <cell r="A3684">
            <v>73496</v>
          </cell>
          <cell r="B3684" t="str">
            <v>SOCADOR PNEUMATICO 18,5KG CONSUMO AR 0,82M3/M (CP) INCL OPERADOR</v>
          </cell>
          <cell r="C3684" t="str">
            <v>H</v>
          </cell>
          <cell r="D3684">
            <v>3.52</v>
          </cell>
        </row>
        <row r="3685">
          <cell r="A3685">
            <v>73497</v>
          </cell>
          <cell r="B3685" t="str">
            <v>CHP - COMPRESSOR DE 760PCM, MOTOR DIESEL 269HP, ATLAS COPCO, MOD XA360SB, OU SIMILAR</v>
          </cell>
          <cell r="C3685" t="str">
            <v>H</v>
          </cell>
          <cell r="D3685">
            <v>128.76</v>
          </cell>
        </row>
        <row r="3686">
          <cell r="A3686">
            <v>73498</v>
          </cell>
          <cell r="B3686" t="str">
            <v>PREPARO DE CONCRETO C/MISTURA E AMASSAMENTO, CONDICOES ESPECIAIS, 1 BETONEIRA 320L PROD 1M3/H EXCL MATERIAIS.</v>
          </cell>
          <cell r="C3686" t="str">
            <v>M3</v>
          </cell>
          <cell r="D3686">
            <v>49.28</v>
          </cell>
        </row>
        <row r="3687">
          <cell r="A3687">
            <v>73499</v>
          </cell>
          <cell r="B3687" t="str">
            <v>VERGAS DE CONCRETO ARMADO PARA ALVENARIA COM APROVEITAMENTO DA MADEIRAPOR 10 VEZES</v>
          </cell>
          <cell r="C3687" t="str">
            <v>M3</v>
          </cell>
          <cell r="D3687">
            <v>991.34</v>
          </cell>
        </row>
        <row r="3688">
          <cell r="A3688">
            <v>73500</v>
          </cell>
          <cell r="B3688" t="str">
            <v>ESCAV MANUAL VALA/CAVA MAT 1A CAT 1,5 A 3M EXCL ESG/ESCOR(AREIA ARGILA OU PICARRA)</v>
          </cell>
          <cell r="C3688" t="str">
            <v>M3</v>
          </cell>
          <cell r="D3688">
            <v>30.86</v>
          </cell>
        </row>
        <row r="3689">
          <cell r="A3689">
            <v>73501</v>
          </cell>
          <cell r="B3689" t="str">
            <v>CUSTO HORARIO PRODUTIVO DIURNO - GUINCHO 8 T MUNCK - 640/18 S/CAMINHAO MERCEDES BENZ 1418/51 184 HP</v>
          </cell>
          <cell r="C3689" t="str">
            <v>CHP</v>
          </cell>
          <cell r="D3689">
            <v>87.45</v>
          </cell>
        </row>
        <row r="3690">
          <cell r="A3690">
            <v>73502</v>
          </cell>
          <cell r="B3690" t="str">
            <v>CUSTO HORARIO PRODUTIVO DIURNO - GUINDASTE AUTOPROPELIDO MADAL -MD 10A 45 HP</v>
          </cell>
          <cell r="C3690" t="str">
            <v>CHP</v>
          </cell>
          <cell r="D3690">
            <v>72.489999999999995</v>
          </cell>
        </row>
        <row r="3691">
          <cell r="A3691">
            <v>73503</v>
          </cell>
          <cell r="B3691" t="str">
            <v>TRANSPORTE DE TUBOS DE PVC DN 1000</v>
          </cell>
          <cell r="C3691" t="str">
            <v>M</v>
          </cell>
          <cell r="D3691">
            <v>3.93</v>
          </cell>
        </row>
        <row r="3692">
          <cell r="A3692">
            <v>73504</v>
          </cell>
          <cell r="B3692" t="str">
            <v>TRANSPORTE DE TUBOS DE PVC DN 900</v>
          </cell>
          <cell r="C3692" t="str">
            <v>M</v>
          </cell>
          <cell r="D3692">
            <v>3.32</v>
          </cell>
        </row>
        <row r="3693">
          <cell r="A3693">
            <v>73505</v>
          </cell>
          <cell r="B3693" t="str">
            <v>TRANSPORTE DE TUBOS DE PVC DN 800</v>
          </cell>
          <cell r="C3693" t="str">
            <v>M</v>
          </cell>
          <cell r="D3693">
            <v>2.75</v>
          </cell>
        </row>
        <row r="3694">
          <cell r="A3694">
            <v>73506</v>
          </cell>
          <cell r="B3694" t="str">
            <v>TRANSPORTE DE TUBOS DE PVC DN 700</v>
          </cell>
          <cell r="C3694" t="str">
            <v>M</v>
          </cell>
          <cell r="D3694">
            <v>2.23</v>
          </cell>
        </row>
        <row r="3695">
          <cell r="A3695">
            <v>73507</v>
          </cell>
          <cell r="B3695" t="str">
            <v>TRANSPORTE DE TUBOS DE PVC DN 600</v>
          </cell>
          <cell r="C3695" t="str">
            <v>M</v>
          </cell>
          <cell r="D3695">
            <v>1.74</v>
          </cell>
        </row>
        <row r="3696">
          <cell r="A3696">
            <v>73508</v>
          </cell>
          <cell r="B3696" t="str">
            <v>TRANSPORTE DE TUBOS DE PVC DN 500</v>
          </cell>
          <cell r="C3696" t="str">
            <v>M</v>
          </cell>
          <cell r="D3696">
            <v>1.33</v>
          </cell>
        </row>
        <row r="3697">
          <cell r="A3697">
            <v>73509</v>
          </cell>
          <cell r="B3697" t="str">
            <v>TRANSPORTE DE TUBOS DE PVC DN 400</v>
          </cell>
          <cell r="C3697" t="str">
            <v>M</v>
          </cell>
          <cell r="D3697">
            <v>0.97</v>
          </cell>
        </row>
        <row r="3698">
          <cell r="A3698">
            <v>73510</v>
          </cell>
          <cell r="B3698" t="str">
            <v>TRANSPORTE DE TUBOS DE FERRO DUTIL DN 1200</v>
          </cell>
          <cell r="C3698" t="str">
            <v>M</v>
          </cell>
          <cell r="D3698">
            <v>10.130000000000001</v>
          </cell>
        </row>
        <row r="3699">
          <cell r="A3699">
            <v>73511</v>
          </cell>
          <cell r="B3699" t="str">
            <v>TRANSPORTE DE TUBOS DE FERRO DUTIL DN 1100</v>
          </cell>
          <cell r="C3699" t="str">
            <v>M</v>
          </cell>
          <cell r="D3699">
            <v>8.74</v>
          </cell>
        </row>
        <row r="3700">
          <cell r="A3700">
            <v>73512</v>
          </cell>
          <cell r="B3700" t="str">
            <v>TRANSPORTE DE TUBOS DE FERRO DUTIL DN 1000</v>
          </cell>
          <cell r="C3700" t="str">
            <v>M</v>
          </cell>
          <cell r="D3700">
            <v>7.58</v>
          </cell>
        </row>
        <row r="3701">
          <cell r="A3701">
            <v>73513</v>
          </cell>
          <cell r="B3701" t="str">
            <v>TRANSPORTE DE TUBOS DE FERRO DUTIL DN 900</v>
          </cell>
          <cell r="C3701" t="str">
            <v>M</v>
          </cell>
          <cell r="D3701">
            <v>6.39</v>
          </cell>
        </row>
        <row r="3702">
          <cell r="A3702">
            <v>73514</v>
          </cell>
          <cell r="B3702" t="str">
            <v>TRANSPORTE DE TUBOS DE FERRO DUTIL DN 800</v>
          </cell>
          <cell r="C3702" t="str">
            <v>M</v>
          </cell>
          <cell r="D3702">
            <v>5.3</v>
          </cell>
        </row>
        <row r="3703">
          <cell r="A3703">
            <v>73515</v>
          </cell>
          <cell r="B3703" t="str">
            <v>TRANSPORTE DE TUBOS DE FERRO DUTIL DN 700</v>
          </cell>
          <cell r="C3703" t="str">
            <v>M</v>
          </cell>
          <cell r="D3703">
            <v>4.29</v>
          </cell>
        </row>
        <row r="3704">
          <cell r="A3704">
            <v>73516</v>
          </cell>
          <cell r="B3704" t="str">
            <v>TRANSPORTE DE TUBOS DE FERRO DUTIL DN 600</v>
          </cell>
          <cell r="C3704" t="str">
            <v>M</v>
          </cell>
          <cell r="D3704">
            <v>3.38</v>
          </cell>
        </row>
        <row r="3705">
          <cell r="A3705">
            <v>73517</v>
          </cell>
          <cell r="B3705" t="str">
            <v>TRANSPORTE DE TUBOS DE FERRO DUTIL DN 500</v>
          </cell>
          <cell r="C3705" t="str">
            <v>M</v>
          </cell>
          <cell r="D3705">
            <v>2.56</v>
          </cell>
        </row>
        <row r="3706">
          <cell r="A3706">
            <v>73518</v>
          </cell>
          <cell r="B3706" t="str">
            <v>TRANSPORTE DE TUBOS DE FERRO DUTIL DN 450</v>
          </cell>
          <cell r="C3706" t="str">
            <v>M</v>
          </cell>
          <cell r="D3706">
            <v>2.2200000000000002</v>
          </cell>
        </row>
        <row r="3707">
          <cell r="A3707">
            <v>73519</v>
          </cell>
          <cell r="B3707" t="str">
            <v>TRANSPORTE DE TUBOS DE FERRO DUTIL DN 400</v>
          </cell>
          <cell r="C3707" t="str">
            <v>M</v>
          </cell>
          <cell r="D3707">
            <v>1.86</v>
          </cell>
        </row>
        <row r="3708">
          <cell r="A3708">
            <v>73520</v>
          </cell>
          <cell r="B3708" t="str">
            <v>TRANSPORTE DE TUBOS DE FERRO DUTIL DN 350</v>
          </cell>
          <cell r="C3708" t="str">
            <v>M</v>
          </cell>
          <cell r="D3708">
            <v>1.56</v>
          </cell>
        </row>
        <row r="3709">
          <cell r="A3709">
            <v>73521</v>
          </cell>
          <cell r="B3709" t="str">
            <v>TRANSPORTE DE TUBOS DE FERRO DUTIL DN 300</v>
          </cell>
          <cell r="C3709" t="str">
            <v>M</v>
          </cell>
          <cell r="D3709">
            <v>1.26</v>
          </cell>
        </row>
        <row r="3710">
          <cell r="A3710">
            <v>73522</v>
          </cell>
          <cell r="B3710" t="str">
            <v>TRANSPORTE DE TUBOS DE FERRO DUTIL DN 250</v>
          </cell>
          <cell r="C3710" t="str">
            <v>M</v>
          </cell>
          <cell r="D3710">
            <v>0.99</v>
          </cell>
        </row>
        <row r="3711">
          <cell r="A3711">
            <v>73523</v>
          </cell>
          <cell r="B3711" t="str">
            <v>TRANSPORTE DE TUBOS DE FERRO DUTIL DN 200</v>
          </cell>
          <cell r="C3711" t="str">
            <v>M</v>
          </cell>
          <cell r="D3711">
            <v>0.75</v>
          </cell>
        </row>
        <row r="3712">
          <cell r="A3712">
            <v>73524</v>
          </cell>
          <cell r="B3712" t="str">
            <v>TRANSPORTE DE TUBOS DE FERRO DUTIL DN 150</v>
          </cell>
          <cell r="C3712" t="str">
            <v>M</v>
          </cell>
          <cell r="D3712">
            <v>0.59</v>
          </cell>
        </row>
        <row r="3713">
          <cell r="A3713">
            <v>73525</v>
          </cell>
          <cell r="B3713" t="str">
            <v>CORTE ACO CA-60 DIAM 6,4 A 8,0MM</v>
          </cell>
          <cell r="C3713" t="str">
            <v>KG</v>
          </cell>
          <cell r="D3713">
            <v>1.9</v>
          </cell>
        </row>
        <row r="3714">
          <cell r="A3714">
            <v>73526</v>
          </cell>
          <cell r="B3714" t="str">
            <v>ARGAMASSA TRACO 1:7 (CIMENTO E AREIA), PREPARO MANUAL</v>
          </cell>
          <cell r="C3714" t="str">
            <v>M3</v>
          </cell>
          <cell r="D3714">
            <v>214.04</v>
          </cell>
        </row>
        <row r="3715">
          <cell r="A3715">
            <v>73527</v>
          </cell>
          <cell r="B3715" t="str">
            <v>ARGAMASSA TRACO 1:2 (CIMENTO E AREIA), PREPARO MANUAL</v>
          </cell>
          <cell r="C3715" t="str">
            <v>M3</v>
          </cell>
          <cell r="D3715">
            <v>398.78</v>
          </cell>
        </row>
        <row r="3716">
          <cell r="A3716">
            <v>73528</v>
          </cell>
          <cell r="B3716" t="str">
            <v>LANCAMENTO CONCRETO P/PECAS ARMADAS PROD 2 M3/H INCL TRANSPHORIZ C/CARRINHOS ATE 20M VERT C/TORRE ATE 10M GUINCHO COLOCACAO ADENS E ACAB.</v>
          </cell>
          <cell r="C3716" t="str">
            <v>M3</v>
          </cell>
          <cell r="D3716">
            <v>49.18</v>
          </cell>
        </row>
        <row r="3717">
          <cell r="A3717">
            <v>73529</v>
          </cell>
          <cell r="B3717" t="str">
            <v>INSTALACAO DE AQUECIMENTO E ARMAZENAMENTO DE ASFALTO (CP) EM 2 TANQUESDE 30000L CADA - INCL OPERADOR</v>
          </cell>
          <cell r="C3717" t="str">
            <v>H</v>
          </cell>
          <cell r="D3717">
            <v>50.29</v>
          </cell>
        </row>
        <row r="3718">
          <cell r="A3718">
            <v>73530</v>
          </cell>
          <cell r="B3718" t="str">
            <v>VASSOURA MEC REBOCAVEL LARG DE TRAB 2,44M (CP) EXCL OPERADOR</v>
          </cell>
          <cell r="C3718" t="str">
            <v>H</v>
          </cell>
          <cell r="D3718">
            <v>8.8000000000000007</v>
          </cell>
        </row>
        <row r="3719">
          <cell r="A3719">
            <v>73531</v>
          </cell>
          <cell r="B3719" t="str">
            <v>ALUGUEL CAMINHAO BASCUL NO TOCO 4M3 MOTOR DIESEL 85CV (CP) C/MOTORISTA</v>
          </cell>
          <cell r="C3719" t="str">
            <v>H</v>
          </cell>
          <cell r="D3719">
            <v>68.569999999999993</v>
          </cell>
        </row>
        <row r="3720">
          <cell r="A3720">
            <v>73532</v>
          </cell>
          <cell r="B3720" t="str">
            <v>CUSTO HORARIO PRODUTIVO - TALHA MANUAL</v>
          </cell>
          <cell r="C3720" t="str">
            <v>CHP</v>
          </cell>
          <cell r="D3720">
            <v>0.37</v>
          </cell>
        </row>
        <row r="3721">
          <cell r="A3721">
            <v>73533</v>
          </cell>
          <cell r="B3721" t="str">
            <v>CONCRETO P/CAMADAS PREPARATORIAS 180KG/M3 CIMENTO SOMENTE MATERIAISINCL 5% PERDAS.</v>
          </cell>
          <cell r="C3721" t="str">
            <v>M3</v>
          </cell>
          <cell r="D3721">
            <v>201.52</v>
          </cell>
        </row>
        <row r="3722">
          <cell r="A3722">
            <v>73534</v>
          </cell>
          <cell r="B3722" t="str">
            <v>CUSTO HORARIO IMPRODUTIVO DIURNO-RETRO-ESCAVADEIRA SOBRE RODAS - CASE580 H - 74 HP</v>
          </cell>
          <cell r="C3722" t="str">
            <v>CHI</v>
          </cell>
          <cell r="D3722">
            <v>40.340000000000003</v>
          </cell>
        </row>
        <row r="3723">
          <cell r="A3723">
            <v>73535</v>
          </cell>
          <cell r="B3723" t="str">
            <v>CHP - CAMINHAO C/GUINCHO 6T, MOTOR DIESEL 136HP, M. BENZ MOD L1214,MUNCK MOD, M 640/18, OU SIMILAR</v>
          </cell>
          <cell r="C3723" t="str">
            <v>H</v>
          </cell>
          <cell r="D3723">
            <v>117</v>
          </cell>
        </row>
        <row r="3724">
          <cell r="A3724">
            <v>73536</v>
          </cell>
          <cell r="B3724" t="str">
            <v>BOMBA C/MOTOR A GASOLINA AUTOESCORVANTE PARA AGUA SUJA - 3/4HPCHP DIURNA</v>
          </cell>
          <cell r="C3724" t="str">
            <v>CHP</v>
          </cell>
          <cell r="D3724">
            <v>3.85</v>
          </cell>
        </row>
        <row r="3725">
          <cell r="A3725">
            <v>73537</v>
          </cell>
          <cell r="B3725" t="str">
            <v>ESCAV MANUAL VALA/CAVA MAT 1A CAT 4,5 A 6M EXCL ESG/ESCOR(AREIA ARGILA OU PICARRA)</v>
          </cell>
          <cell r="C3725" t="str">
            <v>M3</v>
          </cell>
          <cell r="D3725">
            <v>54.86</v>
          </cell>
        </row>
        <row r="3726">
          <cell r="A3726">
            <v>73538</v>
          </cell>
          <cell r="B3726" t="str">
            <v>MAQUINA DE DEMARCAR FAIXAS AUTOPROP. - CHP</v>
          </cell>
          <cell r="C3726" t="str">
            <v>CHP</v>
          </cell>
          <cell r="D3726">
            <v>128.01</v>
          </cell>
        </row>
        <row r="3727">
          <cell r="A3727">
            <v>73539</v>
          </cell>
          <cell r="B3727" t="str">
            <v>DOBRADICA LATAO CROMADO 3X3" C/ANEL - P</v>
          </cell>
          <cell r="C3727" t="str">
            <v>UN</v>
          </cell>
          <cell r="D3727">
            <v>13.43</v>
          </cell>
        </row>
        <row r="3728">
          <cell r="A3728">
            <v>73540</v>
          </cell>
          <cell r="B3728" t="str">
            <v>COLOCACAO CUBA LOUCA/ACO INOX EXCLUSIVE CUBA/COMPLEMENTO - P</v>
          </cell>
          <cell r="C3728" t="str">
            <v>UN</v>
          </cell>
          <cell r="D3728">
            <v>16.88</v>
          </cell>
        </row>
        <row r="3729">
          <cell r="A3729">
            <v>73541</v>
          </cell>
          <cell r="B3729" t="str">
            <v>COLOCACAO BANCA MARMORE/GRANITO/ACO INOX EXCLUSIVE BANCA - P</v>
          </cell>
          <cell r="C3729" t="str">
            <v>M</v>
          </cell>
          <cell r="D3729">
            <v>33.200000000000003</v>
          </cell>
        </row>
        <row r="3730">
          <cell r="A3730">
            <v>73542</v>
          </cell>
          <cell r="B3730" t="str">
            <v>BUCHA/ARRUELA ALUMINIO 3/4" - P</v>
          </cell>
          <cell r="C3730" t="str">
            <v>CJ</v>
          </cell>
          <cell r="D3730">
            <v>0.93</v>
          </cell>
        </row>
        <row r="3731">
          <cell r="A3731">
            <v>73543</v>
          </cell>
          <cell r="B3731" t="str">
            <v>BUCHA/ARRUELA ALUMINIO 1/2" - P</v>
          </cell>
          <cell r="C3731" t="str">
            <v>CJ</v>
          </cell>
          <cell r="D3731">
            <v>0.78</v>
          </cell>
        </row>
        <row r="3732">
          <cell r="A3732">
            <v>73544</v>
          </cell>
          <cell r="B3732" t="str">
            <v>ARGAMASSA CIMENTO/CAL HIDRATADA/AREIA PENEIRADA 1:3:10 - PREPARO MANUAL - P</v>
          </cell>
          <cell r="C3732" t="str">
            <v>M3</v>
          </cell>
          <cell r="D3732">
            <v>484.16</v>
          </cell>
        </row>
        <row r="3733">
          <cell r="A3733">
            <v>73545</v>
          </cell>
          <cell r="B3733" t="str">
            <v>ARGAMASSA TRACO 1:2:9 (CIMENTO, CAL E AREIA), PREPARO MANUAL</v>
          </cell>
          <cell r="C3733" t="str">
            <v>M3</v>
          </cell>
          <cell r="D3733">
            <v>253.76</v>
          </cell>
        </row>
        <row r="3734">
          <cell r="A3734">
            <v>73546</v>
          </cell>
          <cell r="B3734" t="str">
            <v>ARGAMASSA TRACO 1:2:8 (CIMENTO, CAL E AREIA SEM PENEIRAR), PREPARO MANUAL</v>
          </cell>
          <cell r="C3734" t="str">
            <v>M3</v>
          </cell>
          <cell r="D3734">
            <v>269.95</v>
          </cell>
        </row>
        <row r="3735">
          <cell r="A3735">
            <v>73547</v>
          </cell>
          <cell r="B3735" t="str">
            <v>ARGAMASSA TRACO 1:2:6 (CIMENTO, CAL E AREIA SEM PENEIRAR), PREPARO MANUAL</v>
          </cell>
          <cell r="C3735" t="str">
            <v>M3</v>
          </cell>
          <cell r="D3735">
            <v>319.33</v>
          </cell>
        </row>
        <row r="3736">
          <cell r="A3736">
            <v>73548</v>
          </cell>
          <cell r="B3736" t="str">
            <v>ARGAMASSA TRACO 1:3 (CIMENTO E AREIA), PREPARO MANUAL, INCLUSO ADITIVOIMPERMEABILIZANTE</v>
          </cell>
          <cell r="C3736" t="str">
            <v>M3</v>
          </cell>
          <cell r="D3736">
            <v>386.4</v>
          </cell>
        </row>
        <row r="3737">
          <cell r="A3737">
            <v>73549</v>
          </cell>
          <cell r="B3737" t="str">
            <v>ARGAMASSA TRACO 1:4 (CIMENTO E AREIA), PREPARO MANUAL, INCLUSO ADITIVOIMPERMEABILIZANTE</v>
          </cell>
          <cell r="C3737" t="str">
            <v>M3</v>
          </cell>
          <cell r="D3737">
            <v>389.64</v>
          </cell>
        </row>
        <row r="3738">
          <cell r="A3738">
            <v>73550</v>
          </cell>
          <cell r="B3738" t="str">
            <v>ARGAMASSA TRACO 1:1:6 (CIMENTO, CAL E AREIA SEM PENEIRAR), PREPARO MANUAL</v>
          </cell>
          <cell r="C3738" t="str">
            <v>M3</v>
          </cell>
          <cell r="D3738">
            <v>274.56</v>
          </cell>
        </row>
        <row r="3739">
          <cell r="A3739">
            <v>73551</v>
          </cell>
          <cell r="B3739" t="str">
            <v>ARGAMASSA TRACO 1:4 (CIMENTO E PEDRISCO), PREPARO MANUAL</v>
          </cell>
          <cell r="C3739" t="str">
            <v>M3</v>
          </cell>
          <cell r="D3739">
            <v>309.14</v>
          </cell>
        </row>
        <row r="3740">
          <cell r="A3740">
            <v>73552</v>
          </cell>
          <cell r="B3740" t="str">
            <v>ARGAMASSA TRACO 1:6 (CIMENTO E AREIA), PREPARO MANUAL</v>
          </cell>
          <cell r="C3740" t="str">
            <v>M3</v>
          </cell>
          <cell r="D3740">
            <v>229.42</v>
          </cell>
        </row>
        <row r="3741">
          <cell r="A3741">
            <v>73553</v>
          </cell>
          <cell r="B3741" t="str">
            <v>MAQUINA DE PINTAR FAIXA CONSMAQ FX24 14HP - CHP</v>
          </cell>
          <cell r="C3741" t="str">
            <v>H</v>
          </cell>
          <cell r="D3741">
            <v>183.49</v>
          </cell>
        </row>
        <row r="3742">
          <cell r="A3742">
            <v>73554</v>
          </cell>
          <cell r="B3742" t="str">
            <v>MACARANDUBA APARELHADA 3" X 3"</v>
          </cell>
          <cell r="C3742" t="str">
            <v>M</v>
          </cell>
          <cell r="D3742">
            <v>10.220000000000001</v>
          </cell>
        </row>
        <row r="3743">
          <cell r="A3743">
            <v>73555</v>
          </cell>
          <cell r="B3743" t="str">
            <v>TACO DE CANELA 2,5X10X10CM</v>
          </cell>
          <cell r="C3743" t="str">
            <v>UN</v>
          </cell>
          <cell r="D3743">
            <v>0.19</v>
          </cell>
        </row>
        <row r="3744">
          <cell r="A3744">
            <v>73556</v>
          </cell>
          <cell r="B3744" t="str">
            <v>ACO CA50 B DIAM DE 1/4" E 1/2" (MEDIA)</v>
          </cell>
          <cell r="C3744" t="str">
            <v>KG</v>
          </cell>
          <cell r="D3744">
            <v>3.69</v>
          </cell>
        </row>
        <row r="3745">
          <cell r="A3745">
            <v>73557</v>
          </cell>
          <cell r="B3745" t="str">
            <v>MAQUINA POLIDORA 4HP 12AMP 220V EXCL ESMERIL E OPERADOR (CI)</v>
          </cell>
          <cell r="C3745" t="str">
            <v>H</v>
          </cell>
          <cell r="D3745">
            <v>1.0900000000000001</v>
          </cell>
        </row>
        <row r="3746">
          <cell r="A3746">
            <v>73558</v>
          </cell>
          <cell r="B3746" t="str">
            <v>EXTRUSORA DE GUIAS E SARJETAS S/FORMAS DIESEL 14CV (CI) EXCL OPERADOR</v>
          </cell>
          <cell r="C3746" t="str">
            <v>H</v>
          </cell>
          <cell r="D3746">
            <v>3.63</v>
          </cell>
        </row>
        <row r="3747">
          <cell r="A3747">
            <v>73559</v>
          </cell>
          <cell r="B3747" t="str">
            <v>USINA PRE-MISTURADORA DE SOLOS CAPAC 350/600T/H (CI) INCL EQUIPEDE OPERACAO</v>
          </cell>
          <cell r="C3747" t="str">
            <v>H</v>
          </cell>
          <cell r="D3747">
            <v>150.66</v>
          </cell>
        </row>
        <row r="3748">
          <cell r="A3748">
            <v>73560</v>
          </cell>
          <cell r="B3748" t="str">
            <v>SOCADOR PNEUMATICO 18.5KG CONSUMO AR 0,82M3/M (CI) INCL OPERADOR</v>
          </cell>
          <cell r="C3748" t="str">
            <v>H</v>
          </cell>
          <cell r="D3748">
            <v>2.72</v>
          </cell>
        </row>
        <row r="3749">
          <cell r="A3749">
            <v>73561</v>
          </cell>
          <cell r="B3749" t="str">
            <v>POSTE CONCRETO CIRCULAR 11,0M - 600KG</v>
          </cell>
          <cell r="C3749" t="str">
            <v>UN</v>
          </cell>
          <cell r="D3749">
            <v>1097.3399999999999</v>
          </cell>
        </row>
        <row r="3750">
          <cell r="A3750">
            <v>73562</v>
          </cell>
          <cell r="B3750" t="str">
            <v>NIVEL WILD-NA-Z</v>
          </cell>
          <cell r="C3750" t="str">
            <v>H</v>
          </cell>
          <cell r="D3750">
            <v>0.73</v>
          </cell>
        </row>
        <row r="3751">
          <cell r="A3751">
            <v>73563</v>
          </cell>
          <cell r="B3751" t="str">
            <v>TRATOR ESTEIRAS DIESEL APROX 335CV C/LAMINA 5000KG (CI) INCL OPERADOR</v>
          </cell>
          <cell r="C3751" t="str">
            <v>H</v>
          </cell>
          <cell r="D3751">
            <v>238.11</v>
          </cell>
        </row>
        <row r="3752">
          <cell r="A3752">
            <v>73564</v>
          </cell>
          <cell r="B3752" t="str">
            <v>CORTE REMOCAO DO PAVIMENTO APICOAMENTO LAJE FORMAS E CONCRETAGEM BER-COS FCK=25MPA-24H UTILIZANDO GRAUTH</v>
          </cell>
          <cell r="C3752" t="str">
            <v>M</v>
          </cell>
          <cell r="D3752">
            <v>256.08999999999997</v>
          </cell>
        </row>
        <row r="3753">
          <cell r="A3753">
            <v>73565</v>
          </cell>
          <cell r="B3753" t="str">
            <v>LANCAMENTO CONCRETO P/PECAS ARMADAS PROD 2 M3/H INCL APENASTRANSP HORIZ C/CARRINHOS ATE 20M COLOCACAO ADENS E ACAB.</v>
          </cell>
          <cell r="C3753" t="str">
            <v>M3</v>
          </cell>
          <cell r="D3753">
            <v>30.6</v>
          </cell>
        </row>
        <row r="3754">
          <cell r="A3754">
            <v>73566</v>
          </cell>
          <cell r="B3754" t="str">
            <v>ESCAV.MEC (ESCAV HIDR)VALA ESCOR PROF=4,5 A 6M MAT 1A CAT EXCL ESGOTAMENTO E ESCORAMENTO.</v>
          </cell>
          <cell r="C3754" t="str">
            <v>M3</v>
          </cell>
          <cell r="D3754">
            <v>11.75</v>
          </cell>
        </row>
        <row r="3755">
          <cell r="A3755">
            <v>73567</v>
          </cell>
          <cell r="B3755" t="str">
            <v>ESCAV.MEC (ESCAV HIDR)VALA ESCOR PROF=3 A 4,5M MAT 1A CAT EXCLESGOTAMENTO E ESCORAMENTO.</v>
          </cell>
          <cell r="C3755" t="str">
            <v>M3</v>
          </cell>
          <cell r="D3755">
            <v>8.0500000000000007</v>
          </cell>
        </row>
        <row r="3756">
          <cell r="A3756">
            <v>73568</v>
          </cell>
          <cell r="B3756" t="str">
            <v>ESCAV.MEC (ESCAV HIDR)VALA ESCOR PROF=1,5 A 3M MAT 1A CAT EXCLESGOTAMENTO E ESCORAMENTO.</v>
          </cell>
          <cell r="C3756" t="str">
            <v>M3</v>
          </cell>
          <cell r="D3756">
            <v>5.46</v>
          </cell>
        </row>
        <row r="3757">
          <cell r="A3757">
            <v>73569</v>
          </cell>
          <cell r="B3757" t="str">
            <v>ESCAV.MEC (ESCAV HIDR)VALA ESCOR PROF&gt;1,5M MAT 1A CAT EXCL ESG/ESCORAMENTO.</v>
          </cell>
          <cell r="C3757" t="str">
            <v>M3</v>
          </cell>
          <cell r="D3757">
            <v>4.78</v>
          </cell>
        </row>
        <row r="3758">
          <cell r="A3758">
            <v>73570</v>
          </cell>
          <cell r="B3758" t="str">
            <v>ESCAV.MEC (ESCAV HIDR)VALA ESCOR PROF=4,5 A 6M MAT 1A C/REDUTORESPRODUT(CAVAS FUNDACOES/PEDRAS/INST PREDIAIS/OUTROS)EXCL ESG/ESCORAMENTO.</v>
          </cell>
          <cell r="C3758" t="str">
            <v>M3</v>
          </cell>
          <cell r="D3758">
            <v>30.63</v>
          </cell>
        </row>
        <row r="3759">
          <cell r="A3759">
            <v>73571</v>
          </cell>
          <cell r="B3759" t="str">
            <v>ESCAV.MEC. (ESCAV HIDR)VALA ESCOR DE 3 A 4,5M MAT 1A C/REDUTORESPRODUTIVIDADE(CAVAS FUNDACOES/PEDRAS/INST PREDIAIS/OUTROS) -EXCLUSIVE ESGOT. E ESCORAMENTO.</v>
          </cell>
          <cell r="C3759" t="str">
            <v>M3</v>
          </cell>
          <cell r="D3759">
            <v>19.18</v>
          </cell>
        </row>
        <row r="3760">
          <cell r="A3760">
            <v>73572</v>
          </cell>
          <cell r="B3760" t="str">
            <v>ESCAV.MEC. (ESCAV HIDR)VALA ESCOR DE 1,5 A 3MMAT 1A C/REDUTOR PRODUTIVIDADE(CAVAS FUNDACOES/PEDRAS/INST PREDIAIS/OUTROS)EXCLESGOTAMENTO E ESCORAMENTO.</v>
          </cell>
          <cell r="C3760" t="str">
            <v>M3</v>
          </cell>
          <cell r="D3760">
            <v>13.25</v>
          </cell>
        </row>
        <row r="3761">
          <cell r="A3761">
            <v>73573</v>
          </cell>
          <cell r="B3761" t="str">
            <v>ESCAV MEC.VALA(ESCAV HIDR)ESCOR ATE 1,5MMAT 1A C/REDUTOR PRODUT (CAVAFUND/PEDRAS/INST PREDIAIS/OUTROS) EXCL ESGOT / ESCORAMENTO.</v>
          </cell>
          <cell r="C3761" t="str">
            <v>M3</v>
          </cell>
          <cell r="D3761">
            <v>12.56</v>
          </cell>
        </row>
        <row r="3762">
          <cell r="A3762">
            <v>73574</v>
          </cell>
          <cell r="B3762" t="str">
            <v>ESCAV.MEC. VALA N ESCOR DE 4,5 A 6M(ESCAV HIDRAUL 0,78M3)MAT1ACAT EXCLESGOTAMENTO.</v>
          </cell>
          <cell r="C3762" t="str">
            <v>M3</v>
          </cell>
          <cell r="D3762">
            <v>6.88</v>
          </cell>
        </row>
        <row r="3763">
          <cell r="A3763">
            <v>73575</v>
          </cell>
          <cell r="B3763" t="str">
            <v>ESCAV MEC VALA N ESCOR DE 3 A 4,5M(ESCAV HIDRAUL O,78M3)MAT 1A CAT EXCL ESGOTAMENTO.</v>
          </cell>
          <cell r="C3763" t="str">
            <v>M3</v>
          </cell>
          <cell r="D3763">
            <v>5.63</v>
          </cell>
        </row>
        <row r="3764">
          <cell r="A3764">
            <v>73576</v>
          </cell>
          <cell r="B3764" t="str">
            <v>ESCAV MEC VALA N ESCOR DE1,5 A 3M(ESCAV HIDRAUL 0,78M3)MAT 1A CAT EXCLESGOTAMENTOO.</v>
          </cell>
          <cell r="C3764" t="str">
            <v>M3</v>
          </cell>
          <cell r="D3764">
            <v>4.49</v>
          </cell>
        </row>
        <row r="3765">
          <cell r="A3765">
            <v>73577</v>
          </cell>
          <cell r="B3765" t="str">
            <v>ESCAV MEC VALA N ESCOR DE 4,5 A 6M PROF (C/ESCAV HIDR 0,78M3) MAT 1A CAT C/REDUTOR(C/PEDRAS/INST PREDIAIS/OUTROS REDUTORES PRODUT OU CAVASFUND) EXCL ESGOTAMENTO</v>
          </cell>
          <cell r="C3765" t="str">
            <v>M3</v>
          </cell>
          <cell r="D3765">
            <v>16.809999999999999</v>
          </cell>
        </row>
        <row r="3766">
          <cell r="A3766">
            <v>73578</v>
          </cell>
          <cell r="B3766" t="str">
            <v>ESCAV MEC VALA N ESCOR DE 3 A 4,5M PROF(C/ESCAV HIDR0,78M3) MAT 1A CATC/ REDUTOR(C/PEDRAS/INST PREDIAIS/OUTROS REDUT PRODUT. OU CAVAS FUND)EXCL ESGOTAMENTO</v>
          </cell>
          <cell r="C3766" t="str">
            <v>M3</v>
          </cell>
          <cell r="D3766">
            <v>13.49</v>
          </cell>
        </row>
        <row r="3767">
          <cell r="A3767">
            <v>73579</v>
          </cell>
          <cell r="B3767" t="str">
            <v>ESCAV MEC VALA N ESCOR DE 1,5 A 3M PROF(C/ESCAV HIDRAUL 0,78M3) MAT 1ACAT C/REDUTOR(C/PEDRAS/INST PREDIAIS/OUTROS REDUT PRODUT. OU CAVAS FUND) EXCL ESGOTAMENTO.</v>
          </cell>
          <cell r="C3767" t="str">
            <v>M3</v>
          </cell>
          <cell r="D3767">
            <v>11.7</v>
          </cell>
        </row>
        <row r="3768">
          <cell r="A3768">
            <v>73580</v>
          </cell>
          <cell r="B3768" t="str">
            <v>ESCAV MEC.VALA N ESCORADA(C/ESCAV HIDRAUL 0,78M3) ATE 1,5M PROF MAT 1AC/REDUTOR(C/PEDRAS/INST PREDIAIS/OUTROS REDUT PRODUT OU CAVAS FUND) EXCL ESGOTAM</v>
          </cell>
          <cell r="C3768" t="str">
            <v>M3</v>
          </cell>
          <cell r="D3768">
            <v>10.199999999999999</v>
          </cell>
        </row>
        <row r="3769">
          <cell r="A3769">
            <v>73581</v>
          </cell>
          <cell r="B3769" t="str">
            <v>POSTE CONCRETO CIRC 7M/CARGA TOPO 300KG C/ESCAV-EXCL TRANSP</v>
          </cell>
          <cell r="C3769" t="str">
            <v>UN</v>
          </cell>
          <cell r="D3769">
            <v>554.21</v>
          </cell>
        </row>
        <row r="3770">
          <cell r="A3770">
            <v>73582</v>
          </cell>
          <cell r="B3770" t="str">
            <v>TRATOR ESTEIRAS DIESEL APROX 200CV C/LAMINA 2500KG (CF) INCL OPERADOR</v>
          </cell>
          <cell r="C3770" t="str">
            <v>H</v>
          </cell>
          <cell r="D3770">
            <v>126.12</v>
          </cell>
        </row>
        <row r="3771">
          <cell r="A3771">
            <v>73583</v>
          </cell>
          <cell r="B3771" t="str">
            <v>CUSTO HORARIO PRODUTIVO - MOTONIVELADORA CATERPILLAR 120G - 125 HP</v>
          </cell>
          <cell r="C3771" t="str">
            <v>H</v>
          </cell>
          <cell r="D3771">
            <v>149.84</v>
          </cell>
        </row>
        <row r="3772">
          <cell r="A3772">
            <v>73584</v>
          </cell>
          <cell r="B3772" t="str">
            <v>PEROBA ROSA 3" X 3"</v>
          </cell>
          <cell r="C3772" t="str">
            <v>M</v>
          </cell>
          <cell r="D3772">
            <v>10.220000000000001</v>
          </cell>
        </row>
        <row r="3773">
          <cell r="A3773">
            <v>73585</v>
          </cell>
          <cell r="B3773" t="str">
            <v>CAMINHAO CARROCERIA FIXA FORD F-12000 12T / 142CV</v>
          </cell>
          <cell r="C3773" t="str">
            <v>CHP</v>
          </cell>
          <cell r="D3773">
            <v>95.96</v>
          </cell>
        </row>
        <row r="3774">
          <cell r="A3774">
            <v>73586</v>
          </cell>
          <cell r="B3774" t="str">
            <v>CUSTO HORARIO PRODUTIVO DIURNO - TRATOR DE ESTEIRAS CATERPILLARD6D PS - 163 6A - 140 HP</v>
          </cell>
          <cell r="C3774" t="str">
            <v>CHP</v>
          </cell>
          <cell r="D3774">
            <v>173.2</v>
          </cell>
        </row>
        <row r="3775">
          <cell r="A3775">
            <v>73587</v>
          </cell>
          <cell r="B3775" t="str">
            <v>TRANSPORTE DE TUBOS DE PVC DN 350</v>
          </cell>
          <cell r="C3775" t="str">
            <v>M</v>
          </cell>
          <cell r="D3775">
            <v>0.67</v>
          </cell>
        </row>
        <row r="3776">
          <cell r="A3776">
            <v>73588</v>
          </cell>
          <cell r="B3776" t="str">
            <v>TRANSPORTE DE TUBOS DE PVC DN 300</v>
          </cell>
          <cell r="C3776" t="str">
            <v>M</v>
          </cell>
          <cell r="D3776">
            <v>0.45</v>
          </cell>
        </row>
        <row r="3777">
          <cell r="A3777">
            <v>73589</v>
          </cell>
          <cell r="B3777" t="str">
            <v>TRANSPORTE DE TUBOS DE PVC DN 250</v>
          </cell>
          <cell r="C3777" t="str">
            <v>M</v>
          </cell>
          <cell r="D3777">
            <v>0.31</v>
          </cell>
        </row>
        <row r="3778">
          <cell r="A3778">
            <v>73590</v>
          </cell>
          <cell r="B3778" t="str">
            <v>TRANSPORTE DE TUBOS DE PVC DN 200</v>
          </cell>
          <cell r="C3778" t="str">
            <v>M</v>
          </cell>
          <cell r="D3778">
            <v>0.19</v>
          </cell>
        </row>
        <row r="3779">
          <cell r="A3779">
            <v>73591</v>
          </cell>
          <cell r="B3779" t="str">
            <v>TRANSPORTE DE TUBOS DE PVC DN 150</v>
          </cell>
          <cell r="C3779" t="str">
            <v>M</v>
          </cell>
          <cell r="D3779">
            <v>0.12</v>
          </cell>
        </row>
        <row r="3780">
          <cell r="A3780">
            <v>73592</v>
          </cell>
          <cell r="B3780" t="str">
            <v>TRANSPORTE DE TUBOS DE PVC DN 125</v>
          </cell>
          <cell r="C3780" t="str">
            <v>M</v>
          </cell>
          <cell r="D3780">
            <v>0.1</v>
          </cell>
        </row>
        <row r="3781">
          <cell r="A3781">
            <v>73593</v>
          </cell>
          <cell r="B3781" t="str">
            <v>TRANSPORTE DE TUBOS DE PVC DN 100</v>
          </cell>
          <cell r="C3781" t="str">
            <v>M</v>
          </cell>
          <cell r="D3781">
            <v>0.18</v>
          </cell>
        </row>
        <row r="3782">
          <cell r="A3782">
            <v>73594</v>
          </cell>
          <cell r="B3782" t="str">
            <v>TRANSPORTE DE TUBOS DE PVC DN 75</v>
          </cell>
          <cell r="C3782" t="str">
            <v>M</v>
          </cell>
          <cell r="D3782">
            <v>0.14000000000000001</v>
          </cell>
        </row>
        <row r="3783">
          <cell r="A3783">
            <v>73595</v>
          </cell>
          <cell r="B3783" t="str">
            <v>TRANSPORTE DE TUBOS DE PVC DN 50</v>
          </cell>
          <cell r="C3783" t="str">
            <v>M</v>
          </cell>
          <cell r="D3783">
            <v>0.09</v>
          </cell>
        </row>
        <row r="3784">
          <cell r="A3784">
            <v>73596</v>
          </cell>
          <cell r="B3784" t="str">
            <v>TRANSPORTE DE TUBOS DE PVC DN 25</v>
          </cell>
          <cell r="C3784" t="str">
            <v>M</v>
          </cell>
          <cell r="D3784">
            <v>0.02</v>
          </cell>
        </row>
        <row r="3785">
          <cell r="A3785">
            <v>73597</v>
          </cell>
          <cell r="B3785" t="str">
            <v>TRANSPORTE DE TUBOS DE FERRO DUTIL DN 100</v>
          </cell>
          <cell r="C3785" t="str">
            <v>M</v>
          </cell>
          <cell r="D3785">
            <v>0.45</v>
          </cell>
        </row>
        <row r="3786">
          <cell r="A3786">
            <v>73598</v>
          </cell>
          <cell r="B3786" t="str">
            <v>TRANSPORTE DE TUBOS DE FERRO DUTIL DN 75</v>
          </cell>
          <cell r="C3786" t="str">
            <v>M</v>
          </cell>
          <cell r="D3786">
            <v>0.3</v>
          </cell>
        </row>
        <row r="3787">
          <cell r="A3787">
            <v>73599</v>
          </cell>
          <cell r="B3787" t="str">
            <v>ESCAVACAO MECANICA VALAS EM QUALQUER TIPO DE SOLO EXCETO ROCHA,PROF. 0&lt; H &lt; 4 M</v>
          </cell>
          <cell r="C3787" t="str">
            <v>M3</v>
          </cell>
          <cell r="D3787">
            <v>6.38</v>
          </cell>
        </row>
        <row r="3788">
          <cell r="A3788">
            <v>73601</v>
          </cell>
          <cell r="B3788" t="str">
            <v>GRUPO GERADOR TRANSPORTAVEL SOBRE RODAS 60/66KVA (CF) DIESEL 85CVEXCL OPERADOR</v>
          </cell>
          <cell r="C3788" t="str">
            <v>H</v>
          </cell>
          <cell r="D3788">
            <v>3.21</v>
          </cell>
        </row>
        <row r="3789">
          <cell r="A3789">
            <v>73602</v>
          </cell>
          <cell r="B3789" t="str">
            <v>EQUIPAMENTO P/LIMP E DESOBSTRUCAO GALERIAS ESG/AGUAS PLUV-CP- TIPOBUCKET MACHINE COMPLETA COM CACAMBA E 60 VARETAS - INCL OPERADOR</v>
          </cell>
          <cell r="C3789" t="str">
            <v>H</v>
          </cell>
          <cell r="D3789">
            <v>23.08</v>
          </cell>
        </row>
        <row r="3790">
          <cell r="A3790">
            <v>73617</v>
          </cell>
          <cell r="B3790" t="str">
            <v>ESCAVACAO MANUAL MAT 1A CAT A CEU ABERTO PROF ATE 0,50M C/REMOCAO ATE 1 DAM.</v>
          </cell>
          <cell r="C3790" t="str">
            <v>M2</v>
          </cell>
          <cell r="D3790">
            <v>16.46</v>
          </cell>
        </row>
        <row r="3791">
          <cell r="A3791">
            <v>73699</v>
          </cell>
          <cell r="B3791" t="str">
            <v>ESCAVACAO DE BASE ALARGADA DE TUBULAO PLANO, BASE ENTRE 4,50M E 7,50MDA COTA DE ARRASAMENTO, EM MAT. 1A CAT., A CEU ABERTO, EXCLUINDO CARGA, TRANSPORTE E DESCARGA DO MATERIAL ESCAVADO.</v>
          </cell>
          <cell r="C3791" t="str">
            <v>M3</v>
          </cell>
          <cell r="D3791">
            <v>19.7</v>
          </cell>
        </row>
        <row r="3792">
          <cell r="A3792">
            <v>73700</v>
          </cell>
          <cell r="B3792" t="str">
            <v>ESCAVACAO DE BASE ALARGADA DE TUBULAO PLANO, BASE ATE 4,50M DA COTA DEARRASAMENTO, EM MAT. 1A CAT., A CEU ABERTO, EXCLUINDO CARGA, TRANSPORTE E DESCARGA DO MATERIAL ESCAVADO.</v>
          </cell>
          <cell r="C3792" t="str">
            <v>M3</v>
          </cell>
          <cell r="D3792">
            <v>57.25</v>
          </cell>
        </row>
        <row r="3793">
          <cell r="A3793">
            <v>73701</v>
          </cell>
          <cell r="B3793" t="str">
            <v>ESCAVACAO DE FUSTE DE TUBULAO D=2,00M PLANO, BASE ENTRE 4,50M E 7,50MDA COTA DE ARRASAMENTO, C/CAMISA DE CONCRETO ARMADO, ESCAVAÇÃO EM MAT.1A CAT., EXCLUINDO MATERIAL, MAO DE OBRA, CONCRETO, FORMAS, ARMACAO,CARGA, TRANSPORTE E DESCARGA DO MATERIAL ESC</v>
          </cell>
          <cell r="C3793" t="str">
            <v>M</v>
          </cell>
          <cell r="D3793">
            <v>275.2</v>
          </cell>
        </row>
        <row r="3794">
          <cell r="A3794">
            <v>73702</v>
          </cell>
          <cell r="B3794" t="str">
            <v>ESCAVACAO DE FUSTE DE TUBULAO D=2,00M PLANO, BASE ATE 4,50M DA COTA DEARRASAMENTO, C/ CAMISA DE CONCRETO ARMADO, ESCAVAÇÃO EM MAT. 1A CAT.,EXCLUINDO MATERIAL, MAO DE OBRA, CONCRETO, FORMAS, ARMACAO, CARGA, TRANSPORTE E DESCARGA DO MATERIAL ESCAVADO E A</v>
          </cell>
          <cell r="C3794" t="str">
            <v>M</v>
          </cell>
          <cell r="D3794">
            <v>180.75</v>
          </cell>
        </row>
        <row r="3795">
          <cell r="A3795">
            <v>73703</v>
          </cell>
          <cell r="B3795" t="str">
            <v>ESCAVACAO DE FUSTE DE TUBULAO D=1,80M PLANO, BASE ENTRE 4,50M E 7,50MDA COTA DE ARRASAMENTO, C/CAMISA DE CONCRETO ARMADO, ESCAVAÇÃO EM MAT.1A CAT., EXCLUINDO MATERIAL, MAO DE OBRA, CONCRETO, FORMAS, ARMACAO,CARGA, TRANSPORTE E DESCARGA DO MATERIAL ESC</v>
          </cell>
          <cell r="C3795" t="str">
            <v>M</v>
          </cell>
          <cell r="D3795">
            <v>223.01</v>
          </cell>
        </row>
        <row r="3796">
          <cell r="A3796">
            <v>73704</v>
          </cell>
          <cell r="B3796" t="str">
            <v>ESCAVACAO DE FUSTE DE TUBULAO D=1,80M PLANO, BASE ATE 4,50M DA COTA DEARRASAMENTO, C/CAMISA DE CONCRETO ARMADO, ESCAVAÇÃO EM MAT. 1A CAT.,EXCLUINDO MATERIAL, MAO DE OBRA, CONCRETO, FORMAS, ARMACAO, CARGA, TRANSPORTE E DESCARGA DO MAT. ESCAVADO E ALARGA</v>
          </cell>
          <cell r="C3796" t="str">
            <v>M</v>
          </cell>
          <cell r="D3796">
            <v>146.54</v>
          </cell>
        </row>
        <row r="3797">
          <cell r="A3797">
            <v>73705</v>
          </cell>
          <cell r="B3797" t="str">
            <v>ESCAVACAO DE FUSTE DE TUBULAO D=1,60M PLANO, BASE ATE 4,50M DA COTA DEARRASAMENTO, C/CAMISA DE CONCRETO ARMADO, MAT. 1A CAT., EXCLUINDO MATERIAL, MAO DE OBRA, CONCRETO, FORMAS, ARMACAO, CARGA, TRANSPORTE E DESCARGA DO MATERIAL ESCAVADO E ALARGAMENTO DA</v>
          </cell>
          <cell r="C3797" t="str">
            <v>M</v>
          </cell>
          <cell r="D3797">
            <v>115.6</v>
          </cell>
        </row>
        <row r="3798">
          <cell r="A3798">
            <v>73706</v>
          </cell>
          <cell r="B3798" t="str">
            <v>ESCAVACAO DE FUSTE DE TUBULAO D=1,50M PLANO, BASE ENTRE 4,50M E 7,50MDA COTA DE ARRASAMENTO, C/CAMISA DE CONCRETO ARMADO, MAT. 1A CAT., EXCLUINDO MATERIAL, MAO DE OBRA, CONCRETO, FORMAS, ARMACAO, CARGA E DESCARGA DO MATERIAL ESCAVADO E ALARGAMENTO DA BA</v>
          </cell>
          <cell r="C3798" t="str">
            <v>M</v>
          </cell>
          <cell r="D3798">
            <v>154.72999999999999</v>
          </cell>
        </row>
        <row r="3799">
          <cell r="A3799">
            <v>73707</v>
          </cell>
          <cell r="B3799" t="str">
            <v>ESCAVACAO DE FUSTE DE TUBULAO D=1,40M PLANO, BASE ENTRE 4,50M E 7,50MDA COTA DE ARRASAMENTO, COM CAMISA DE CONCRETO ARMADO, ESCAVAÇÃO EM MAT. 1A CAT., EXCLUINDO MATERIAL, MAO DE OBRA, CONCRETO, FORMAS, ARMACAO, CARGA E DESCARGA DO MATERIAL ESCAVADO E AL</v>
          </cell>
          <cell r="C3799" t="str">
            <v>M</v>
          </cell>
          <cell r="D3799">
            <v>134.97999999999999</v>
          </cell>
        </row>
        <row r="3800">
          <cell r="A3800">
            <v>73708</v>
          </cell>
          <cell r="B3800" t="str">
            <v>ESCAVACAO DE FUSTE DE TUBULAO D=1,40M PLANO, BASE ATE 4,50M DA COTA DEARRASAMENTO, C/CAMISA DE CONCRETO ARMADO, ESCAVAÇÃO EM MAT. 1A CAT.,EXCLUINDO MATERIAL, MAO DE OBRA, CONCRETO, FORMAS, ARMACAO, CARGA E DESCARGA DO MAT ESCAVADO E ALARGAMENTO DA BASE</v>
          </cell>
          <cell r="C3800" t="str">
            <v>M</v>
          </cell>
          <cell r="D3800">
            <v>88.13</v>
          </cell>
        </row>
        <row r="3801">
          <cell r="A3801">
            <v>73709</v>
          </cell>
          <cell r="B3801" t="str">
            <v>GRUPO GERADOR ESTACIONARIO C/ALTERNADOR 125/145KVA (CI) DIESEL 165CVEXCL OPERADOR</v>
          </cell>
          <cell r="C3801" t="str">
            <v>H</v>
          </cell>
          <cell r="D3801">
            <v>4.7699999999999996</v>
          </cell>
        </row>
        <row r="3802">
          <cell r="A3802">
            <v>73710</v>
          </cell>
          <cell r="B3802" t="str">
            <v>BASE PARA PAVIMENTACAO COM BRITA GRADUADA, INCLUSIVE COMPACTACAO</v>
          </cell>
          <cell r="C3802" t="str">
            <v>M3</v>
          </cell>
          <cell r="D3802">
            <v>166.56</v>
          </cell>
        </row>
        <row r="3803">
          <cell r="A3803">
            <v>73711</v>
          </cell>
          <cell r="B3803" t="str">
            <v>BASE PARA PAVIMENTACAO COM BRITA CORRIDA, INCLUSIVE COMPACTACAO</v>
          </cell>
          <cell r="C3803" t="str">
            <v>M3</v>
          </cell>
          <cell r="D3803">
            <v>127.66</v>
          </cell>
        </row>
        <row r="3804">
          <cell r="A3804">
            <v>73712</v>
          </cell>
          <cell r="B3804" t="str">
            <v>EQUIPAMENTO ROTATIVO PARA DESOBSTRUCAO E LIMPEZA DE GALERIAS TP BUCKEMACHINE (CP) CONSIDERANDO APENAS A MANUTENCAO E MATERIAL DE OPERAÇÃO</v>
          </cell>
          <cell r="C3804" t="str">
            <v>H</v>
          </cell>
          <cell r="D3804">
            <v>13.22</v>
          </cell>
        </row>
        <row r="3805">
          <cell r="A3805">
            <v>73713</v>
          </cell>
          <cell r="B3805" t="str">
            <v>ARRASAMENTO DE TUBULAO DE CONCRETO D=1,00 A 1,20M. (INCLUI ENCARREGADO).</v>
          </cell>
          <cell r="C3805" t="str">
            <v>UN</v>
          </cell>
          <cell r="D3805">
            <v>285.82</v>
          </cell>
        </row>
        <row r="3806">
          <cell r="A3806">
            <v>73714</v>
          </cell>
          <cell r="B3806" t="str">
            <v>CAIXA PARA RALO C OM GRELHA FOFO 135 KG DE ALV TIJOLO MACICO (7X10X20)PAREDES DE UMA VEZ (0.20 M) DE 0.90X1.20X1.50 M (EXTERNA) COM ARGAMASSA 1:4 CIMENTO:AREIA, BASE CONC FCK=10 MPA, EXCLUSIVE ESCAVACAO E REATERRO.</v>
          </cell>
          <cell r="C3806" t="str">
            <v>UN</v>
          </cell>
          <cell r="D3806">
            <v>890.06</v>
          </cell>
        </row>
        <row r="3807">
          <cell r="A3807">
            <v>73715</v>
          </cell>
          <cell r="B3807" t="str">
            <v>PINTURA VERNIZ TIPO GOMA LACA DISSOLVIDO EM ALCOOL</v>
          </cell>
          <cell r="C3807" t="str">
            <v>M2</v>
          </cell>
          <cell r="D3807">
            <v>29.34</v>
          </cell>
        </row>
        <row r="3808">
          <cell r="A3808">
            <v>73716</v>
          </cell>
          <cell r="B3808" t="str">
            <v>ESCORAMENTO DE PONTILHOES, PONTES VIADUTO CONC.ARMADO C/MAD LEI, PINHO3A APROVEITANDO 30% MADEIRA</v>
          </cell>
          <cell r="C3808" t="str">
            <v>M3</v>
          </cell>
          <cell r="D3808">
            <v>67.430000000000007</v>
          </cell>
        </row>
        <row r="3809">
          <cell r="A3809">
            <v>73717</v>
          </cell>
          <cell r="B3809" t="str">
            <v>ESCORAMENTO FORMAS 4,00 A 5,00M</v>
          </cell>
          <cell r="C3809" t="str">
            <v>M3</v>
          </cell>
          <cell r="D3809">
            <v>10.210000000000001</v>
          </cell>
        </row>
        <row r="3810">
          <cell r="A3810">
            <v>73718</v>
          </cell>
          <cell r="B3810" t="str">
            <v>ASSENTAMENTO DE TUBOS DE CONCRETO DIAMETRO = 1500MM, SIMPLES OU ARMADO, JUNTA EM ARGAMASSA 1:3 CIMENTO:AREIA</v>
          </cell>
          <cell r="C3810" t="str">
            <v>M</v>
          </cell>
          <cell r="D3810">
            <v>160.62</v>
          </cell>
        </row>
        <row r="3811">
          <cell r="A3811">
            <v>73719</v>
          </cell>
          <cell r="B3811" t="str">
            <v>ASSENTAMENTO DE TUBOS DE CONCRETO DIAMETRO = 1200MM, SIMPLES OU ARMADO, JUNTA EM ARGAMASSA 1:3 CIMENTO:AREIA</v>
          </cell>
          <cell r="C3811" t="str">
            <v>M</v>
          </cell>
          <cell r="D3811">
            <v>102.94</v>
          </cell>
        </row>
        <row r="3812">
          <cell r="A3812">
            <v>73720</v>
          </cell>
          <cell r="B3812" t="str">
            <v>ASSENTAMENTO DE TUBOS DE CONCRETO DIAMETRO = 800MM, SIMPLES OU ARMADO,JUNTA EM ARGAMASSA 1:3 CIMENTO:AREIA</v>
          </cell>
          <cell r="C3812" t="str">
            <v>M</v>
          </cell>
          <cell r="D3812">
            <v>55.13</v>
          </cell>
        </row>
        <row r="3813">
          <cell r="A3813">
            <v>73721</v>
          </cell>
          <cell r="B3813" t="str">
            <v>ASSENTAMENTO DE TUBOS DE CONCRETO DIAMETRO = 1000MM, SIMPLES OU ARMADO, JUNTA EM ARGAMASSA 1:3 CIMENTO:AREIA</v>
          </cell>
          <cell r="C3813" t="str">
            <v>M</v>
          </cell>
          <cell r="D3813">
            <v>82.71</v>
          </cell>
        </row>
        <row r="3814">
          <cell r="A3814">
            <v>73722</v>
          </cell>
          <cell r="B3814" t="str">
            <v>ASSENTAMENTO DE TUBOS DE CONCRETO DIAMETRO = 600MM, SIMPLES OU ARMADO,JUNTA EM ARGAMASSA 1:3 CIMENTO:AREIA</v>
          </cell>
          <cell r="C3814" t="str">
            <v>M</v>
          </cell>
          <cell r="D3814">
            <v>26.56</v>
          </cell>
        </row>
        <row r="3815">
          <cell r="A3815">
            <v>73723</v>
          </cell>
          <cell r="B3815" t="str">
            <v>ASSENTAMENTO DE TUBOS DE CONCRETO DIAMETRO = 500MM, SIMPLES OU ARMADO,JUNTA EM ARGAMASSA 1:3 CIMENTO:AREIA</v>
          </cell>
          <cell r="C3815" t="str">
            <v>M</v>
          </cell>
          <cell r="D3815">
            <v>20.7</v>
          </cell>
        </row>
        <row r="3816">
          <cell r="A3816">
            <v>73724</v>
          </cell>
          <cell r="B3816" t="str">
            <v>ASSENTAMENTO DE TUBOS DE CONCRETO DIAMETRO = 400MM, SIMPLES OU ARMADO,JUNTA EM ARGAMASSA 1:3 CIMENTO:AREIA</v>
          </cell>
          <cell r="C3816" t="str">
            <v>M</v>
          </cell>
          <cell r="D3816">
            <v>13.65</v>
          </cell>
        </row>
        <row r="3817">
          <cell r="A3817">
            <v>73725</v>
          </cell>
          <cell r="B3817" t="str">
            <v>ASSENTAMENTO SIMPLES DE TUBOS DE CERÂMICA COM JUNTA ARGAMASSADA - DN 400 MM</v>
          </cell>
          <cell r="C3817" t="str">
            <v>M</v>
          </cell>
          <cell r="D3817">
            <v>14.08</v>
          </cell>
        </row>
        <row r="3818">
          <cell r="A3818">
            <v>73726</v>
          </cell>
          <cell r="B3818" t="str">
            <v>ASSENTAMENTO SIMPLES DE TUBOS DE CERÂMICA COM JUNTA ARGAMASSADA - DN 375 MM</v>
          </cell>
          <cell r="C3818" t="str">
            <v>M</v>
          </cell>
          <cell r="D3818">
            <v>11.72</v>
          </cell>
        </row>
        <row r="3819">
          <cell r="A3819">
            <v>73727</v>
          </cell>
          <cell r="B3819" t="str">
            <v>ASSENTAMENTO DE MANILHAS E CONEXOES CERAMICAS DIAMETRO = 300MM, JUNTAEM ARGAMASSA 1:3 CIMENTO:AREIA</v>
          </cell>
          <cell r="C3819" t="str">
            <v>M</v>
          </cell>
          <cell r="D3819">
            <v>8.5399999999999991</v>
          </cell>
        </row>
        <row r="3820">
          <cell r="A3820">
            <v>73728</v>
          </cell>
          <cell r="B3820" t="str">
            <v>ASSENTAMENTO DE MANILHAS E CONEXOES CERAMICAS DIAMETRO = 250MM, JUNTAEM ARGAMASSA 1:3 CIMENTO:AREIA</v>
          </cell>
          <cell r="C3820" t="str">
            <v>M</v>
          </cell>
          <cell r="D3820">
            <v>7.77</v>
          </cell>
        </row>
        <row r="3821">
          <cell r="A3821">
            <v>73729</v>
          </cell>
          <cell r="B3821" t="str">
            <v>ASSENTAMENTO DE MANILHAS E CONEXOES CERAMICAS DIAMETRO = 200MM, JUNTAEM ARGAMASSA 1:3 CIMENTO:AREIA</v>
          </cell>
          <cell r="C3821" t="str">
            <v>M</v>
          </cell>
          <cell r="D3821">
            <v>5.7</v>
          </cell>
        </row>
        <row r="3822">
          <cell r="A3822">
            <v>73730</v>
          </cell>
          <cell r="B3822" t="str">
            <v>ASSENTAMENTO DE TUBOS DE CONCRETO DIAMETRO = 300MM, SIMPLES OU ARMADO,JUNTA EM ARGAMASSA 1:3 CIMENTO:AREIA</v>
          </cell>
          <cell r="C3822" t="str">
            <v>M</v>
          </cell>
          <cell r="D3822">
            <v>9.6</v>
          </cell>
        </row>
        <row r="3823">
          <cell r="A3823">
            <v>73731</v>
          </cell>
          <cell r="B3823" t="str">
            <v>ASSENTAMENTO DE MANILHAS E CONEXOES CERAMICAS, DIAMETRO = 100MM, JUNTAEM ARGAMASSA, 1:3 CIMENTO:AREIA</v>
          </cell>
          <cell r="C3823" t="str">
            <v>M</v>
          </cell>
          <cell r="D3823">
            <v>3.26</v>
          </cell>
        </row>
        <row r="3824">
          <cell r="A3824">
            <v>73732</v>
          </cell>
          <cell r="B3824" t="str">
            <v>DESFORMA DE ESTRUTURAS, ALT. OU PROFUND. MAIOR QUE 1,50M</v>
          </cell>
          <cell r="C3824" t="str">
            <v>M2</v>
          </cell>
          <cell r="D3824">
            <v>14.9</v>
          </cell>
        </row>
        <row r="3825">
          <cell r="A3825" t="str">
            <v>SERP</v>
          </cell>
          <cell r="B3825" t="str">
            <v>SERVICOS PRELIMINARES</v>
          </cell>
          <cell r="C3825">
            <v>0</v>
          </cell>
          <cell r="D3825">
            <v>0</v>
          </cell>
        </row>
        <row r="3826">
          <cell r="A3826">
            <v>10</v>
          </cell>
          <cell r="B3826" t="str">
            <v>PREPARO DO TERRENO</v>
          </cell>
          <cell r="C3826">
            <v>0</v>
          </cell>
          <cell r="D3826">
            <v>0</v>
          </cell>
        </row>
        <row r="3827">
          <cell r="A3827">
            <v>73671</v>
          </cell>
          <cell r="B3827" t="str">
            <v>DESMATAMENTO DE ARVORES ENTRE 0,15M E 0,30M DE DIAMETRO INCLUSIVEDESTOCAMENTO E LIMPEZA DO TERRENO, UTILIZANDO TRATOR DE ESTEIRAS. (ENCARREGADO INCLUSO)</v>
          </cell>
          <cell r="C3827" t="str">
            <v>UN</v>
          </cell>
          <cell r="D3827">
            <v>3.38</v>
          </cell>
        </row>
        <row r="3828">
          <cell r="A3828">
            <v>73672</v>
          </cell>
          <cell r="B3828" t="str">
            <v>LIMPEZA MECANIZADA DE TERRENO, INCLUSIVE RETIRADA DE ARVORE ENTRE 0,05M E 0,15M DE DIAMETRO</v>
          </cell>
          <cell r="C3828" t="str">
            <v>M2</v>
          </cell>
          <cell r="D3828">
            <v>0.36</v>
          </cell>
        </row>
        <row r="3829">
          <cell r="A3829">
            <v>73822</v>
          </cell>
          <cell r="B3829" t="str">
            <v>LIMPEZA DE TERRENO - ROCADA</v>
          </cell>
          <cell r="C3829">
            <v>0</v>
          </cell>
          <cell r="D3829">
            <v>0</v>
          </cell>
        </row>
        <row r="3830">
          <cell r="A3830" t="str">
            <v>73822/001</v>
          </cell>
          <cell r="B3830" t="str">
            <v>LIMPEZA DE TERRENO - ROÇADA DENSA (COM PEQUENOS ARBUSTOS)</v>
          </cell>
          <cell r="C3830" t="str">
            <v>M2</v>
          </cell>
          <cell r="D3830">
            <v>2.06</v>
          </cell>
        </row>
        <row r="3831">
          <cell r="A3831" t="str">
            <v>73822/002</v>
          </cell>
          <cell r="B3831" t="str">
            <v>LIMPEZA DE TERRENO - RASPAGEM MECANIZADA (MOTONIVELADORA) DE CAMADA VEGETAL</v>
          </cell>
          <cell r="C3831" t="str">
            <v>M2</v>
          </cell>
          <cell r="D3831">
            <v>0.47</v>
          </cell>
        </row>
        <row r="3832">
          <cell r="A3832">
            <v>73859</v>
          </cell>
          <cell r="B3832" t="str">
            <v>DESMATAMENTO / LIMPEZA</v>
          </cell>
          <cell r="C3832">
            <v>0</v>
          </cell>
          <cell r="D3832">
            <v>0</v>
          </cell>
        </row>
        <row r="3833">
          <cell r="A3833" t="str">
            <v>73859/001</v>
          </cell>
          <cell r="B3833" t="str">
            <v>DESMATAMENTO/LIMPEZA TERRENOS C/EQUIP MECAN(TRATOR:1000M2/H)</v>
          </cell>
          <cell r="C3833" t="str">
            <v>M2</v>
          </cell>
          <cell r="D3833">
            <v>0.22</v>
          </cell>
        </row>
        <row r="3834">
          <cell r="A3834" t="str">
            <v>73859/002</v>
          </cell>
          <cell r="B3834" t="str">
            <v>CAPINA MANUAL EM SERVICOS RODOVIARIOS</v>
          </cell>
          <cell r="C3834" t="str">
            <v>M2</v>
          </cell>
          <cell r="D3834">
            <v>0.55000000000000004</v>
          </cell>
        </row>
        <row r="3835">
          <cell r="A3835">
            <v>73871</v>
          </cell>
          <cell r="B3835" t="str">
            <v>DESTOCAMENTOS</v>
          </cell>
          <cell r="C3835">
            <v>0</v>
          </cell>
          <cell r="D3835">
            <v>0</v>
          </cell>
        </row>
        <row r="3836">
          <cell r="A3836" t="str">
            <v>73871/001</v>
          </cell>
          <cell r="B3836" t="str">
            <v>DESTOCA ARVORE PORTE MEDIO/RAIZ PROFUNDA S/REMOCAO/AUX MECAN</v>
          </cell>
          <cell r="C3836" t="str">
            <v>UN</v>
          </cell>
          <cell r="D3836">
            <v>85.03</v>
          </cell>
        </row>
        <row r="3837">
          <cell r="A3837" t="str">
            <v>73871/002</v>
          </cell>
          <cell r="B3837" t="str">
            <v>DESTOCAMENTO MECANICO DE TOCOS D&lt;=30CM</v>
          </cell>
          <cell r="C3837" t="str">
            <v>UN</v>
          </cell>
          <cell r="D3837">
            <v>28.02</v>
          </cell>
        </row>
        <row r="3838">
          <cell r="A3838" t="str">
            <v>73871/003</v>
          </cell>
          <cell r="B3838" t="str">
            <v>DESTOCAMENTO MECANICO DE TOCOS D=30 A 50CM</v>
          </cell>
          <cell r="C3838" t="str">
            <v>UN</v>
          </cell>
          <cell r="D3838">
            <v>50.14</v>
          </cell>
        </row>
        <row r="3839">
          <cell r="A3839" t="str">
            <v>73871/004</v>
          </cell>
          <cell r="B3839" t="str">
            <v>DESTOCAMENTO MECANICO DE TOCOS D&gt;50CM</v>
          </cell>
          <cell r="C3839" t="str">
            <v>UN</v>
          </cell>
          <cell r="D3839">
            <v>83.94</v>
          </cell>
        </row>
        <row r="3840">
          <cell r="A3840">
            <v>11</v>
          </cell>
          <cell r="B3840" t="str">
            <v>TRANSITO E SEGURANCA</v>
          </cell>
          <cell r="C3840">
            <v>0</v>
          </cell>
          <cell r="D3840">
            <v>0</v>
          </cell>
        </row>
        <row r="3841">
          <cell r="A3841">
            <v>74220</v>
          </cell>
          <cell r="B3841" t="str">
            <v>TAPUME DE VEDACAO</v>
          </cell>
          <cell r="C3841">
            <v>0</v>
          </cell>
          <cell r="D3841">
            <v>0</v>
          </cell>
        </row>
        <row r="3842">
          <cell r="A3842" t="str">
            <v>74220/001</v>
          </cell>
          <cell r="B3842" t="str">
            <v>TAPUME DE CHAPA DE MADEIRA COMPENSADA (6MM) - PINTURA A CAL- APROVEITAMENTO 2 X</v>
          </cell>
          <cell r="C3842" t="str">
            <v>M2</v>
          </cell>
          <cell r="D3842">
            <v>27.82</v>
          </cell>
        </row>
        <row r="3843">
          <cell r="A3843">
            <v>74221</v>
          </cell>
          <cell r="B3843" t="str">
            <v>SINALIZACAO DE TRANSITO</v>
          </cell>
          <cell r="C3843">
            <v>0</v>
          </cell>
          <cell r="D3843">
            <v>0</v>
          </cell>
        </row>
        <row r="3844">
          <cell r="A3844" t="str">
            <v>74221/001</v>
          </cell>
          <cell r="B3844" t="str">
            <v>SINALIZACAO DE TRANSITO - NOTURNA</v>
          </cell>
          <cell r="C3844" t="str">
            <v>M</v>
          </cell>
          <cell r="D3844">
            <v>1.23</v>
          </cell>
        </row>
        <row r="3845">
          <cell r="A3845">
            <v>12</v>
          </cell>
          <cell r="B3845" t="str">
            <v>ACESSOS/PASSADICOS</v>
          </cell>
          <cell r="C3845">
            <v>0</v>
          </cell>
          <cell r="D3845">
            <v>0</v>
          </cell>
        </row>
        <row r="3846">
          <cell r="A3846">
            <v>74219</v>
          </cell>
          <cell r="B3846" t="str">
            <v>PASSADICOS E TRAVESSIAS - MONTAGEM, MANUTENCAO E REMOCAO</v>
          </cell>
          <cell r="C3846">
            <v>0</v>
          </cell>
          <cell r="D3846">
            <v>0</v>
          </cell>
        </row>
        <row r="3847">
          <cell r="A3847" t="str">
            <v>74219/001</v>
          </cell>
          <cell r="B3847" t="str">
            <v>PASSADICOS DE MADEIRA PARA PEDESTRES</v>
          </cell>
          <cell r="C3847" t="str">
            <v>M2</v>
          </cell>
          <cell r="D3847">
            <v>33.340000000000003</v>
          </cell>
        </row>
        <row r="3848">
          <cell r="A3848" t="str">
            <v>74219/002</v>
          </cell>
          <cell r="B3848" t="str">
            <v>TRAVESSIA DE MADEIRA PARA VEICULOS</v>
          </cell>
          <cell r="C3848" t="str">
            <v>M2</v>
          </cell>
          <cell r="D3848">
            <v>27.95</v>
          </cell>
        </row>
        <row r="3849">
          <cell r="A3849">
            <v>13</v>
          </cell>
          <cell r="B3849" t="str">
            <v>SUSTENTACOES DIVERSAS</v>
          </cell>
          <cell r="C3849">
            <v>0</v>
          </cell>
          <cell r="D3849">
            <v>0</v>
          </cell>
        </row>
        <row r="3850">
          <cell r="A3850">
            <v>73875</v>
          </cell>
          <cell r="B3850" t="str">
            <v>LOCACAO DE ANDAIMES</v>
          </cell>
          <cell r="C3850">
            <v>0</v>
          </cell>
          <cell r="D3850">
            <v>0</v>
          </cell>
        </row>
        <row r="3851">
          <cell r="A3851" t="str">
            <v>73875/001</v>
          </cell>
          <cell r="B3851" t="str">
            <v>LOCACAO DE ANDAIME METALICO TUBULAR TIPO TORRE</v>
          </cell>
          <cell r="C3851" t="str">
            <v>M/MES</v>
          </cell>
          <cell r="D3851">
            <v>14.43</v>
          </cell>
        </row>
        <row r="3852">
          <cell r="A3852">
            <v>14</v>
          </cell>
          <cell r="B3852" t="str">
            <v>DEMOLICOES/RETIRADAS</v>
          </cell>
          <cell r="C3852">
            <v>0</v>
          </cell>
          <cell r="D3852">
            <v>0</v>
          </cell>
        </row>
        <row r="3853">
          <cell r="A3853">
            <v>72208</v>
          </cell>
          <cell r="B3853" t="str">
            <v>CARGA MECANIZADA E REMOCAO E ENTULHO COM TRANSPORTE ATE 1KM</v>
          </cell>
          <cell r="C3853" t="str">
            <v>M3</v>
          </cell>
          <cell r="D3853">
            <v>2.58</v>
          </cell>
        </row>
        <row r="3854">
          <cell r="A3854">
            <v>72209</v>
          </cell>
          <cell r="B3854" t="str">
            <v>CARGA MANUAL E REMOCAO E ENTULHO COM TRANSPORTE ATE 1KM EM CAMINHAO BASCULANTE 8 M3</v>
          </cell>
          <cell r="C3854" t="str">
            <v>M3</v>
          </cell>
          <cell r="D3854">
            <v>9.42</v>
          </cell>
        </row>
        <row r="3855">
          <cell r="A3855">
            <v>72210</v>
          </cell>
          <cell r="B3855" t="str">
            <v>DESTOCAMENTO DE TRONCOS COM DIAMETRO DE 10CM ATE 30CM, INCLUSIVE REMOCAO DE RAIZES</v>
          </cell>
          <cell r="C3855" t="str">
            <v>UN</v>
          </cell>
          <cell r="D3855">
            <v>14.56</v>
          </cell>
        </row>
        <row r="3856">
          <cell r="A3856">
            <v>72211</v>
          </cell>
          <cell r="B3856" t="str">
            <v>DESTOCAMENTO DE TRONCOS COM DIAMETRO DE 30CM ATE 50CM, INCLUSIVE REMOCAO DE RAIZES</v>
          </cell>
          <cell r="C3856" t="str">
            <v>UN</v>
          </cell>
          <cell r="D3856">
            <v>40.479999999999997</v>
          </cell>
        </row>
        <row r="3857">
          <cell r="A3857">
            <v>72212</v>
          </cell>
          <cell r="B3857" t="str">
            <v>DESTOCAMENTO DE TRONCOS COM DIAMETRO MAIOR DO QUE 50CM, INCLUSIVE REMOCAO DE RAIZES</v>
          </cell>
          <cell r="C3857" t="str">
            <v>UN</v>
          </cell>
          <cell r="D3857">
            <v>48.23</v>
          </cell>
        </row>
        <row r="3858">
          <cell r="A3858">
            <v>72214</v>
          </cell>
          <cell r="B3858" t="str">
            <v>DEMOLICAO DE ALVENARIA ESTRUTURAL DE BLOCOS VAZADOS DE CONCRETO</v>
          </cell>
          <cell r="C3858" t="str">
            <v>M3</v>
          </cell>
          <cell r="D3858">
            <v>27.43</v>
          </cell>
        </row>
        <row r="3859">
          <cell r="A3859">
            <v>72215</v>
          </cell>
          <cell r="B3859" t="str">
            <v>DEMOLICAO DE ALVENARIA DE ELEMENTOS CERAMICOS VAZADOS</v>
          </cell>
          <cell r="C3859" t="str">
            <v>M3</v>
          </cell>
          <cell r="D3859">
            <v>17.14</v>
          </cell>
        </row>
        <row r="3860">
          <cell r="A3860">
            <v>72216</v>
          </cell>
          <cell r="B3860" t="str">
            <v>DEMOLICAO DE VERGAS, CINTAS E PILARETES DE CONCRETO</v>
          </cell>
          <cell r="C3860" t="str">
            <v>M3</v>
          </cell>
          <cell r="D3860">
            <v>89.14</v>
          </cell>
        </row>
        <row r="3861">
          <cell r="A3861">
            <v>72217</v>
          </cell>
          <cell r="B3861" t="str">
            <v>DEMOLICAO DE PLACAS DIVISORIAS DE GRANILITE</v>
          </cell>
          <cell r="C3861" t="str">
            <v>M2</v>
          </cell>
          <cell r="D3861">
            <v>3.43</v>
          </cell>
        </row>
        <row r="3862">
          <cell r="A3862">
            <v>72218</v>
          </cell>
          <cell r="B3862" t="str">
            <v>DEMOLICAO DE DIVISORIAS EM CHAPAS OU TABUAS, INCLUSIVE DEMOLICAO DE ENTARUGAMENTO</v>
          </cell>
          <cell r="C3862" t="str">
            <v>M2</v>
          </cell>
          <cell r="D3862">
            <v>2.74</v>
          </cell>
        </row>
        <row r="3863">
          <cell r="A3863">
            <v>72219</v>
          </cell>
          <cell r="B3863" t="str">
            <v>DEMOLICAO DE ALVENARIA DE BLOCOS DE PEDRA NATURAL</v>
          </cell>
          <cell r="C3863" t="str">
            <v>M3</v>
          </cell>
          <cell r="D3863">
            <v>44.57</v>
          </cell>
        </row>
        <row r="3864">
          <cell r="A3864">
            <v>72220</v>
          </cell>
          <cell r="B3864" t="str">
            <v>RETIRADA DE ALVENARIA DE TIJOLOS DE VIDRO</v>
          </cell>
          <cell r="C3864" t="str">
            <v>M2</v>
          </cell>
          <cell r="D3864">
            <v>6.86</v>
          </cell>
        </row>
        <row r="3865">
          <cell r="A3865">
            <v>72221</v>
          </cell>
          <cell r="B3865" t="str">
            <v>RETIRADA DE PLACAS DIVISORIAS DE GRANILITE</v>
          </cell>
          <cell r="C3865" t="str">
            <v>M2</v>
          </cell>
          <cell r="D3865">
            <v>6.86</v>
          </cell>
        </row>
        <row r="3866">
          <cell r="A3866">
            <v>72222</v>
          </cell>
          <cell r="B3866" t="str">
            <v>RETIRADAS DE DIVISORIAS EM CHAPAS OU TABUAS, SEM RETIRADA DO ENTARUGAMENTO</v>
          </cell>
          <cell r="C3866" t="str">
            <v>M2</v>
          </cell>
          <cell r="D3866">
            <v>3.6</v>
          </cell>
        </row>
        <row r="3867">
          <cell r="A3867">
            <v>72223</v>
          </cell>
          <cell r="B3867" t="str">
            <v>RETIRADAS DE DIVISORIAS EM CHAPAS OU TABUAS, COM RETIRADA DO ENTARUGAMENTO</v>
          </cell>
          <cell r="C3867" t="str">
            <v>M2</v>
          </cell>
          <cell r="D3867">
            <v>7.2</v>
          </cell>
        </row>
        <row r="3868">
          <cell r="A3868">
            <v>72224</v>
          </cell>
          <cell r="B3868" t="str">
            <v>DEMOLICAO DE TELHAS CERAMICAS OU DE VIDRO</v>
          </cell>
          <cell r="C3868" t="str">
            <v>M2</v>
          </cell>
          <cell r="D3868">
            <v>4.1100000000000003</v>
          </cell>
        </row>
        <row r="3869">
          <cell r="A3869">
            <v>72225</v>
          </cell>
          <cell r="B3869" t="str">
            <v>DEMOLICAO DE TELHAS ONDULADAS</v>
          </cell>
          <cell r="C3869" t="str">
            <v>M2</v>
          </cell>
          <cell r="D3869">
            <v>1.71</v>
          </cell>
        </row>
        <row r="3870">
          <cell r="A3870">
            <v>72226</v>
          </cell>
          <cell r="B3870" t="str">
            <v>RETIRADA DE ESTRUTURA DE MADEIRA PONTALETEADA PARA TELHAS CERAMICAS OUDE VIDRO</v>
          </cell>
          <cell r="C3870" t="str">
            <v>M2</v>
          </cell>
          <cell r="D3870">
            <v>4.76</v>
          </cell>
        </row>
        <row r="3871">
          <cell r="A3871">
            <v>72227</v>
          </cell>
          <cell r="B3871" t="str">
            <v>RETIRADA DE ESTRUTURA DE MADEIRA PONTALETEADA PARA TELHAS ONDULADAS</v>
          </cell>
          <cell r="C3871" t="str">
            <v>M2</v>
          </cell>
          <cell r="D3871">
            <v>3.17</v>
          </cell>
        </row>
        <row r="3872">
          <cell r="A3872">
            <v>72228</v>
          </cell>
          <cell r="B3872" t="str">
            <v>RETIRADA DE ESTRUTURA DE MADEIRA COM TESOURAS PARA TELHAS CERAMICAS OUDE VIDRO</v>
          </cell>
          <cell r="C3872" t="str">
            <v>M2</v>
          </cell>
          <cell r="D3872">
            <v>7.93</v>
          </cell>
        </row>
        <row r="3873">
          <cell r="A3873">
            <v>72229</v>
          </cell>
          <cell r="B3873" t="str">
            <v>RETIRADA DE ESTRUTURA DE MADEIRA COM TESOURAS PARA TELHAS ONDULADAS</v>
          </cell>
          <cell r="C3873" t="str">
            <v>M2</v>
          </cell>
          <cell r="D3873">
            <v>6.34</v>
          </cell>
        </row>
        <row r="3874">
          <cell r="A3874">
            <v>72230</v>
          </cell>
          <cell r="B3874" t="str">
            <v>RETIRADA DE TELHAS DE CERAMICAS OU DE VIDRO</v>
          </cell>
          <cell r="C3874" t="str">
            <v>M2</v>
          </cell>
          <cell r="D3874">
            <v>3.43</v>
          </cell>
        </row>
        <row r="3875">
          <cell r="A3875">
            <v>72231</v>
          </cell>
          <cell r="B3875" t="str">
            <v>RETIRADA DE TELHAS ONDULADAS</v>
          </cell>
          <cell r="C3875" t="str">
            <v>M2</v>
          </cell>
          <cell r="D3875">
            <v>2.4</v>
          </cell>
        </row>
        <row r="3876">
          <cell r="A3876">
            <v>72232</v>
          </cell>
          <cell r="B3876" t="str">
            <v>RETIRADA DE CUMEEIRAS CERAMICAS</v>
          </cell>
          <cell r="C3876" t="str">
            <v>M</v>
          </cell>
          <cell r="D3876">
            <v>2.06</v>
          </cell>
        </row>
        <row r="3877">
          <cell r="A3877">
            <v>72233</v>
          </cell>
          <cell r="B3877" t="str">
            <v>RETIRADA DE CUMEEIRAS EM ALUMINIO</v>
          </cell>
          <cell r="C3877" t="str">
            <v>M</v>
          </cell>
          <cell r="D3877">
            <v>1.37</v>
          </cell>
        </row>
        <row r="3878">
          <cell r="A3878">
            <v>72234</v>
          </cell>
          <cell r="B3878" t="str">
            <v>DEMOLICAO DE FORRO DE GESSO</v>
          </cell>
          <cell r="C3878" t="str">
            <v>M2</v>
          </cell>
          <cell r="D3878">
            <v>2.06</v>
          </cell>
        </row>
        <row r="3879">
          <cell r="A3879">
            <v>72235</v>
          </cell>
          <cell r="B3879" t="str">
            <v>DEMOLICAO DE ENTARUGAMENTO DE FORRO</v>
          </cell>
          <cell r="C3879" t="str">
            <v>M2</v>
          </cell>
          <cell r="D3879">
            <v>2.74</v>
          </cell>
        </row>
        <row r="3880">
          <cell r="A3880">
            <v>72236</v>
          </cell>
          <cell r="B3880" t="str">
            <v>RETIRADA DE FORRO DE MADEIRA EM TABUAS</v>
          </cell>
          <cell r="C3880" t="str">
            <v>M2</v>
          </cell>
          <cell r="D3880">
            <v>5.23</v>
          </cell>
        </row>
        <row r="3881">
          <cell r="A3881">
            <v>72237</v>
          </cell>
          <cell r="B3881" t="str">
            <v>RETIRADA DE ENTARUGAMENTO DE FORRO</v>
          </cell>
          <cell r="C3881" t="str">
            <v>M2</v>
          </cell>
          <cell r="D3881">
            <v>6.34</v>
          </cell>
        </row>
        <row r="3882">
          <cell r="A3882">
            <v>72238</v>
          </cell>
          <cell r="B3882" t="str">
            <v>RETIRADA DE FORRO EM REGUAS DE PVC, INCLUSIVE RETIRADA DE PERFIS</v>
          </cell>
          <cell r="C3882" t="str">
            <v>M2</v>
          </cell>
          <cell r="D3882">
            <v>3.17</v>
          </cell>
        </row>
        <row r="3883">
          <cell r="A3883">
            <v>72239</v>
          </cell>
          <cell r="B3883" t="str">
            <v>RETIRADA DE TACOS DE MADEIRA</v>
          </cell>
          <cell r="C3883" t="str">
            <v>M2</v>
          </cell>
          <cell r="D3883">
            <v>2.38</v>
          </cell>
        </row>
        <row r="3884">
          <cell r="A3884">
            <v>72240</v>
          </cell>
          <cell r="B3884" t="str">
            <v>RETIRADA DE ASSOALHO DE MADEIRA, EXCLUSIVE RETIRADA DE VIGAMENTO</v>
          </cell>
          <cell r="C3884" t="str">
            <v>M2</v>
          </cell>
          <cell r="D3884">
            <v>11.36</v>
          </cell>
        </row>
        <row r="3885">
          <cell r="A3885">
            <v>72241</v>
          </cell>
          <cell r="B3885" t="str">
            <v>RETIRADA DE ASSOALHO DE MADEIRA, INCLUSIVE RETIRADA DE VIGAMENTO</v>
          </cell>
          <cell r="C3885" t="str">
            <v>M2</v>
          </cell>
          <cell r="D3885">
            <v>13.63</v>
          </cell>
        </row>
        <row r="3886">
          <cell r="A3886">
            <v>72242</v>
          </cell>
          <cell r="B3886" t="str">
            <v>RETIRADA DE RODAPES DE MADEIRA, INCLUSIVE RETIRADA DE CORDAO</v>
          </cell>
          <cell r="C3886" t="str">
            <v>M2</v>
          </cell>
          <cell r="D3886">
            <v>2.42</v>
          </cell>
        </row>
        <row r="3887">
          <cell r="A3887">
            <v>73616</v>
          </cell>
          <cell r="B3887" t="str">
            <v>DEMOLICAO DE CONCRETO SIMPLES</v>
          </cell>
          <cell r="C3887" t="str">
            <v>M3</v>
          </cell>
          <cell r="D3887">
            <v>100.85</v>
          </cell>
        </row>
        <row r="3888">
          <cell r="A3888">
            <v>73801</v>
          </cell>
          <cell r="B3888" t="str">
            <v>DEMOLICAO MANUAL DE PISO / CONTRAPISO</v>
          </cell>
          <cell r="C3888">
            <v>0</v>
          </cell>
          <cell r="D3888">
            <v>0</v>
          </cell>
        </row>
        <row r="3889">
          <cell r="A3889" t="str">
            <v>73801/001</v>
          </cell>
          <cell r="B3889" t="str">
            <v>DEMOLICAO DE PISO DE ALTA RESISTENCIA</v>
          </cell>
          <cell r="C3889" t="str">
            <v>M2</v>
          </cell>
          <cell r="D3889">
            <v>10.29</v>
          </cell>
        </row>
        <row r="3890">
          <cell r="A3890" t="str">
            <v>73801/002</v>
          </cell>
          <cell r="B3890" t="str">
            <v>DEMOLICAO DE CAMADA DE ASSENTAMENTO/CONTRAPISO COM USO DE PONTEIRO, ESPESSURA ATE 4CM</v>
          </cell>
          <cell r="C3890" t="str">
            <v>M2</v>
          </cell>
          <cell r="D3890">
            <v>10.29</v>
          </cell>
        </row>
        <row r="3891">
          <cell r="A3891">
            <v>73802</v>
          </cell>
          <cell r="B3891" t="str">
            <v>DEMOLICAO MANUAL DE REVESTIMENTOS EM PAREDES</v>
          </cell>
          <cell r="C3891">
            <v>0</v>
          </cell>
          <cell r="D3891">
            <v>0</v>
          </cell>
        </row>
        <row r="3892">
          <cell r="A3892" t="str">
            <v>73802/001</v>
          </cell>
          <cell r="B3892" t="str">
            <v>DEMOLICAO DE REVESTIMENTO DE ARGAMASSA DE CAL E AREIA</v>
          </cell>
          <cell r="C3892" t="str">
            <v>M2</v>
          </cell>
          <cell r="D3892">
            <v>3.43</v>
          </cell>
        </row>
        <row r="3893">
          <cell r="A3893">
            <v>73874</v>
          </cell>
          <cell r="B3893" t="str">
            <v>REMOCAO DE PINTURAS COM JATEAMENTO DE AREIA</v>
          </cell>
          <cell r="C3893">
            <v>0</v>
          </cell>
          <cell r="D3893">
            <v>0</v>
          </cell>
        </row>
        <row r="3894">
          <cell r="A3894" t="str">
            <v>73874/001</v>
          </cell>
          <cell r="B3894" t="str">
            <v>REMOCAO DE PINTURAS COM JATEAMENTO DE AREIA, EM SUPERFICIES METALICAS</v>
          </cell>
          <cell r="C3894" t="str">
            <v>M2</v>
          </cell>
          <cell r="D3894">
            <v>8.9600000000000009</v>
          </cell>
        </row>
        <row r="3895">
          <cell r="A3895">
            <v>73895</v>
          </cell>
          <cell r="B3895" t="str">
            <v>DEMOLICAO PISO MARMORE/SOLEIRA/PEITORIL/ESCADA</v>
          </cell>
          <cell r="C3895">
            <v>0</v>
          </cell>
          <cell r="D3895">
            <v>0</v>
          </cell>
        </row>
        <row r="3896">
          <cell r="A3896" t="str">
            <v>73895/001</v>
          </cell>
          <cell r="B3896" t="str">
            <v>DEMOLICAO DE PISO DE MARMORE E ARGAMASSA DE ASSENTAMENTO</v>
          </cell>
          <cell r="C3896" t="str">
            <v>M2</v>
          </cell>
          <cell r="D3896">
            <v>4.1500000000000004</v>
          </cell>
        </row>
        <row r="3897">
          <cell r="A3897">
            <v>73896</v>
          </cell>
          <cell r="B3897" t="str">
            <v>RETIRADA DE AZULEJOS OU LADRILHOS</v>
          </cell>
          <cell r="C3897">
            <v>0</v>
          </cell>
          <cell r="D3897">
            <v>0</v>
          </cell>
        </row>
        <row r="3898">
          <cell r="A3898" t="str">
            <v>73896/001</v>
          </cell>
          <cell r="B3898" t="str">
            <v>RETIRADA CUIDADOSA DE AZULEJOS/LADRILHOS E ARGAMASSA DE ASSENTAMENTO</v>
          </cell>
          <cell r="C3898" t="str">
            <v>M2</v>
          </cell>
          <cell r="D3898">
            <v>23.79</v>
          </cell>
        </row>
        <row r="3899">
          <cell r="A3899">
            <v>73899</v>
          </cell>
          <cell r="B3899" t="str">
            <v>DEMOLICAO DE ALVENARIA DE TIJOLOS S/REAPROVEITAMENTO</v>
          </cell>
          <cell r="C3899">
            <v>0</v>
          </cell>
          <cell r="D3899">
            <v>0</v>
          </cell>
        </row>
        <row r="3900">
          <cell r="A3900" t="str">
            <v>73899/001</v>
          </cell>
          <cell r="B3900" t="str">
            <v>DEMOLICAO DE ALVENARIA DE TIJOLOS MACICOS S/REAPROVEITAMENTO</v>
          </cell>
          <cell r="C3900" t="str">
            <v>M3</v>
          </cell>
          <cell r="D3900">
            <v>31.03</v>
          </cell>
        </row>
        <row r="3901">
          <cell r="A3901" t="str">
            <v>73899/002</v>
          </cell>
          <cell r="B3901" t="str">
            <v>DEMOLICAO DE ALVENARIA DE TIJOLOS FURADOS S/REAPROVEITAMENTO</v>
          </cell>
          <cell r="C3901" t="str">
            <v>M3</v>
          </cell>
          <cell r="D3901">
            <v>38.79</v>
          </cell>
        </row>
        <row r="3902">
          <cell r="A3902">
            <v>16</v>
          </cell>
          <cell r="B3902" t="str">
            <v>LIGACOES PROVISORIAS</v>
          </cell>
          <cell r="C3902">
            <v>0</v>
          </cell>
          <cell r="D3902">
            <v>0</v>
          </cell>
        </row>
        <row r="3903">
          <cell r="A3903">
            <v>73960</v>
          </cell>
          <cell r="B3903" t="str">
            <v>LIGACOES PROVISORIAS AGUA/ESGOTO</v>
          </cell>
          <cell r="C3903">
            <v>0</v>
          </cell>
          <cell r="D3903">
            <v>0</v>
          </cell>
        </row>
        <row r="3904">
          <cell r="A3904" t="str">
            <v>73960/001</v>
          </cell>
          <cell r="B3904" t="str">
            <v>INSTAL/LIGACAO PROVISORIA ELETRICA BAIXA TENSAO P/CANT OBRAOBRA,M3-CHAVE 100A CARGA 3KWH,20CV EXCL FORN MEDIDOR</v>
          </cell>
          <cell r="C3904" t="str">
            <v>UN</v>
          </cell>
          <cell r="D3904">
            <v>855.87</v>
          </cell>
        </row>
        <row r="3905">
          <cell r="A3905">
            <v>233</v>
          </cell>
          <cell r="B3905" t="str">
            <v>SINALIZACAO DO CANTEIRO DE OBRAS</v>
          </cell>
          <cell r="C3905">
            <v>0</v>
          </cell>
          <cell r="D3905">
            <v>0</v>
          </cell>
        </row>
        <row r="3906">
          <cell r="A3906">
            <v>73683</v>
          </cell>
          <cell r="B3906" t="str">
            <v>INSTALACAO DE GAMBIARRA PARA SINALIZACAO, COM 20 M, INCLUINDO LAMPADA,BOCAL E BALDE A CADA 2 M</v>
          </cell>
          <cell r="C3906" t="str">
            <v>UN</v>
          </cell>
          <cell r="D3906">
            <v>23.65</v>
          </cell>
        </row>
        <row r="3907">
          <cell r="A3907" t="str">
            <v>SERT</v>
          </cell>
          <cell r="B3907" t="str">
            <v>SERVICOS TECNICOS</v>
          </cell>
          <cell r="C3907">
            <v>0</v>
          </cell>
          <cell r="D3907">
            <v>0</v>
          </cell>
        </row>
        <row r="3908">
          <cell r="A3908">
            <v>6</v>
          </cell>
          <cell r="B3908" t="str">
            <v>CONTROLE TECNOLOGICO</v>
          </cell>
          <cell r="C3908">
            <v>0</v>
          </cell>
          <cell r="D3908">
            <v>0</v>
          </cell>
        </row>
        <row r="3909">
          <cell r="A3909">
            <v>72742</v>
          </cell>
          <cell r="B3909" t="str">
            <v>ENSAIO DE RECEBIMENTO E ACEITACAO DE CIMENTO PORTLAND</v>
          </cell>
          <cell r="C3909" t="str">
            <v>UN</v>
          </cell>
          <cell r="D3909">
            <v>230.46</v>
          </cell>
        </row>
        <row r="3910">
          <cell r="A3910">
            <v>72743</v>
          </cell>
          <cell r="B3910" t="str">
            <v>ENSAIO DE RECEBIMENTO E ACEITACAO DE AGREGADO GRAUDO</v>
          </cell>
          <cell r="C3910" t="str">
            <v>UN</v>
          </cell>
          <cell r="D3910">
            <v>115.23</v>
          </cell>
        </row>
        <row r="3911">
          <cell r="A3911">
            <v>73900</v>
          </cell>
          <cell r="B3911" t="str">
            <v>ENSAIOS TECNOLÓGICO DE ASFALTO</v>
          </cell>
          <cell r="C3911">
            <v>0</v>
          </cell>
          <cell r="D3911">
            <v>0</v>
          </cell>
        </row>
        <row r="3912">
          <cell r="A3912" t="str">
            <v>73900/001</v>
          </cell>
          <cell r="B3912" t="str">
            <v>ENSAIOS DE IMPRIMACAO - ASFALTO DILUIDO</v>
          </cell>
          <cell r="C3912" t="str">
            <v>M2</v>
          </cell>
          <cell r="D3912">
            <v>0.02</v>
          </cell>
        </row>
        <row r="3913">
          <cell r="A3913" t="str">
            <v>73900/002</v>
          </cell>
          <cell r="B3913" t="str">
            <v>ENSAIOS DE TRATAMENTO SUPERFICIAL SIMPLES - COM CAP</v>
          </cell>
          <cell r="C3913" t="str">
            <v>M2</v>
          </cell>
          <cell r="D3913">
            <v>0.06</v>
          </cell>
        </row>
        <row r="3914">
          <cell r="A3914" t="str">
            <v>73900/003</v>
          </cell>
          <cell r="B3914" t="str">
            <v>ENSAIOS DE TRATAMENTO SUPERFICIAL SIMPLES - COM EMULSAO ASFALTICA</v>
          </cell>
          <cell r="C3914" t="str">
            <v>M2</v>
          </cell>
          <cell r="D3914">
            <v>0.06</v>
          </cell>
        </row>
        <row r="3915">
          <cell r="A3915" t="str">
            <v>73900/004</v>
          </cell>
          <cell r="B3915" t="str">
            <v>ENSAIOS DE TRATAMENTO SUPERFICIAL DUPLO - COM CAP</v>
          </cell>
          <cell r="C3915" t="str">
            <v>M2</v>
          </cell>
          <cell r="D3915">
            <v>7.0000000000000007E-2</v>
          </cell>
        </row>
        <row r="3916">
          <cell r="A3916" t="str">
            <v>73900/005</v>
          </cell>
          <cell r="B3916" t="str">
            <v>ENSAIOS DE TRATAMENTO SUPERFICIAL DUPLO - COM EMULSAO ASFALTICA</v>
          </cell>
          <cell r="C3916" t="str">
            <v>M2</v>
          </cell>
          <cell r="D3916">
            <v>0.1</v>
          </cell>
        </row>
        <row r="3917">
          <cell r="A3917" t="str">
            <v>73900/006</v>
          </cell>
          <cell r="B3917" t="str">
            <v>ENSAIOS DE TRATAMENTO SUPERFICIAL TRIPLO - COM CAP</v>
          </cell>
          <cell r="C3917" t="str">
            <v>M2</v>
          </cell>
          <cell r="D3917">
            <v>0.1</v>
          </cell>
        </row>
        <row r="3918">
          <cell r="A3918" t="str">
            <v>73900/007</v>
          </cell>
          <cell r="B3918" t="str">
            <v>ENSAIOS DE TRATAMENTO SUPERFICIAL TRIPLO - COM EMULSAO ASFALTICA</v>
          </cell>
          <cell r="C3918" t="str">
            <v>M2</v>
          </cell>
          <cell r="D3918">
            <v>0.11</v>
          </cell>
        </row>
        <row r="3919">
          <cell r="A3919" t="str">
            <v>73900/008</v>
          </cell>
          <cell r="B3919" t="str">
            <v>ENSAIOS DE MACADAME BETUMINOSO POR PENETRACAO - COM CAP</v>
          </cell>
          <cell r="C3919" t="str">
            <v>M3</v>
          </cell>
          <cell r="D3919">
            <v>0.51</v>
          </cell>
        </row>
        <row r="3920">
          <cell r="A3920" t="str">
            <v>73900/009</v>
          </cell>
          <cell r="B3920" t="str">
            <v>ENSAIOS DE MACADAME BETUMINOSO POR PENETRACAO - COM EMULSAO ASFALTICA</v>
          </cell>
          <cell r="C3920" t="str">
            <v>M3</v>
          </cell>
          <cell r="D3920">
            <v>0.51</v>
          </cell>
        </row>
        <row r="3921">
          <cell r="A3921" t="str">
            <v>73900/010</v>
          </cell>
          <cell r="B3921" t="str">
            <v>ENSAIOS DE PRE MISTURADO A FRIO</v>
          </cell>
          <cell r="C3921" t="str">
            <v>M3</v>
          </cell>
          <cell r="D3921">
            <v>0.4</v>
          </cell>
        </row>
        <row r="3922">
          <cell r="A3922" t="str">
            <v>73900/011</v>
          </cell>
          <cell r="B3922" t="str">
            <v>ENSAIOS DE AREIA ASFALTO A QUENTE</v>
          </cell>
          <cell r="C3922" t="str">
            <v>T</v>
          </cell>
          <cell r="D3922">
            <v>13</v>
          </cell>
        </row>
        <row r="3923">
          <cell r="A3923" t="str">
            <v>73900/012</v>
          </cell>
          <cell r="B3923" t="str">
            <v>ENSAIOS DE CONCRETO ASFALTICO</v>
          </cell>
          <cell r="C3923" t="str">
            <v>T</v>
          </cell>
          <cell r="D3923">
            <v>18.12</v>
          </cell>
        </row>
        <row r="3924">
          <cell r="A3924">
            <v>74020</v>
          </cell>
          <cell r="B3924" t="str">
            <v>ENSAIO TECNOLOGICO COM CONCRETO</v>
          </cell>
          <cell r="C3924">
            <v>0</v>
          </cell>
          <cell r="D3924">
            <v>0</v>
          </cell>
        </row>
        <row r="3925">
          <cell r="A3925" t="str">
            <v>74020/001</v>
          </cell>
          <cell r="B3925" t="str">
            <v>ENSAIO DE PAVIMENTO DE CONCRETO</v>
          </cell>
          <cell r="C3925" t="str">
            <v>M3</v>
          </cell>
          <cell r="D3925">
            <v>8.91</v>
          </cell>
        </row>
        <row r="3926">
          <cell r="A3926" t="str">
            <v>74020/002</v>
          </cell>
          <cell r="B3926" t="str">
            <v>ENSAIOS DE PAVIMENTO DE CONCRETO COMPACTADO COM ROLO</v>
          </cell>
          <cell r="C3926" t="str">
            <v>M3</v>
          </cell>
          <cell r="D3926">
            <v>7.9</v>
          </cell>
        </row>
        <row r="3927">
          <cell r="A3927">
            <v>74021</v>
          </cell>
          <cell r="B3927" t="str">
            <v>ENSAIO TECNOLOGICO DE TERRAPLENAGEM</v>
          </cell>
          <cell r="C3927">
            <v>0</v>
          </cell>
          <cell r="D3927">
            <v>0</v>
          </cell>
        </row>
        <row r="3928">
          <cell r="A3928" t="str">
            <v>74021/001</v>
          </cell>
          <cell r="B3928" t="str">
            <v>ENSAIOS DE TERRAPLENAGEM - CORPO DO ATERRO</v>
          </cell>
          <cell r="C3928" t="str">
            <v>M3</v>
          </cell>
          <cell r="D3928">
            <v>0.22</v>
          </cell>
        </row>
        <row r="3929">
          <cell r="A3929" t="str">
            <v>74021/002</v>
          </cell>
          <cell r="B3929" t="str">
            <v>ENSAIO DE TERRAPLENAGEM - CAMADA FINAL DO ATERRO</v>
          </cell>
          <cell r="C3929" t="str">
            <v>M3</v>
          </cell>
          <cell r="D3929">
            <v>0.69</v>
          </cell>
        </row>
        <row r="3930">
          <cell r="A3930" t="str">
            <v>74021/003</v>
          </cell>
          <cell r="B3930" t="str">
            <v>ENSAIOS DE REGULARIZACAO DO SUBLEITO</v>
          </cell>
          <cell r="C3930" t="str">
            <v>M2</v>
          </cell>
          <cell r="D3930">
            <v>0.32</v>
          </cell>
        </row>
        <row r="3931">
          <cell r="A3931" t="str">
            <v>74021/004</v>
          </cell>
          <cell r="B3931" t="str">
            <v>ENSAIOS DE REFORCO DO SUBLEITO</v>
          </cell>
          <cell r="C3931" t="str">
            <v>M3</v>
          </cell>
          <cell r="D3931">
            <v>0.57999999999999996</v>
          </cell>
        </row>
        <row r="3932">
          <cell r="A3932" t="str">
            <v>74021/005</v>
          </cell>
          <cell r="B3932" t="str">
            <v>ENSAIOS DE SUB BASE DE SOLO MELHORADO COM CIMENTO</v>
          </cell>
          <cell r="C3932" t="str">
            <v>M3</v>
          </cell>
          <cell r="D3932">
            <v>0.57999999999999996</v>
          </cell>
        </row>
        <row r="3933">
          <cell r="A3933" t="str">
            <v>74021/006</v>
          </cell>
          <cell r="B3933" t="str">
            <v>ENSAIOS DE BASE ESTABILIZADA GRANULOMETRICAMENTE</v>
          </cell>
          <cell r="C3933" t="str">
            <v>M3</v>
          </cell>
          <cell r="D3933">
            <v>0.62</v>
          </cell>
        </row>
        <row r="3934">
          <cell r="A3934" t="str">
            <v>74021/007</v>
          </cell>
          <cell r="B3934" t="str">
            <v>ENSAIO DE BASE DE SOLO MELHORADO COM CIMENTO</v>
          </cell>
          <cell r="C3934" t="str">
            <v>M3</v>
          </cell>
          <cell r="D3934">
            <v>0.57999999999999996</v>
          </cell>
        </row>
        <row r="3935">
          <cell r="A3935" t="str">
            <v>74021/008</v>
          </cell>
          <cell r="B3935" t="str">
            <v>ENSAIOS DE BASE DE SOLO CIMENTO</v>
          </cell>
          <cell r="C3935" t="str">
            <v>M3</v>
          </cell>
          <cell r="D3935">
            <v>0.63</v>
          </cell>
        </row>
        <row r="3936">
          <cell r="A3936">
            <v>74022</v>
          </cell>
          <cell r="B3936" t="str">
            <v>ENSAIO TECNOLOGICO</v>
          </cell>
          <cell r="C3936">
            <v>0</v>
          </cell>
          <cell r="D3936">
            <v>0</v>
          </cell>
        </row>
        <row r="3937">
          <cell r="A3937" t="str">
            <v>74022/001</v>
          </cell>
          <cell r="B3937" t="str">
            <v>ENSAIO DE PENETRACAO - MATERIAL BETUMINOSO</v>
          </cell>
          <cell r="C3937" t="str">
            <v>UN</v>
          </cell>
          <cell r="D3937">
            <v>48.97</v>
          </cell>
        </row>
        <row r="3938">
          <cell r="A3938" t="str">
            <v>74022/002</v>
          </cell>
          <cell r="B3938" t="str">
            <v>ENSAIO DE VISCOSIDADE SAYBOLT - FUROL - MATERIAL BETUMINOSO</v>
          </cell>
          <cell r="C3938" t="str">
            <v>UN</v>
          </cell>
          <cell r="D3938">
            <v>63.38</v>
          </cell>
        </row>
        <row r="3939">
          <cell r="A3939" t="str">
            <v>74022/003</v>
          </cell>
          <cell r="B3939" t="str">
            <v>ENSAIO DE DETERMINACAO DA PENEIRACAO - EMULSAO ASFALTICA</v>
          </cell>
          <cell r="C3939" t="str">
            <v>UN</v>
          </cell>
          <cell r="D3939">
            <v>57.62</v>
          </cell>
        </row>
        <row r="3940">
          <cell r="A3940" t="str">
            <v>74022/004</v>
          </cell>
          <cell r="B3940" t="str">
            <v>ENSAIO DE DETERMINACAO DA SEDIMENTACAO - EMULSAO ASFALTICA</v>
          </cell>
          <cell r="C3940" t="str">
            <v>UN</v>
          </cell>
          <cell r="D3940">
            <v>63.38</v>
          </cell>
        </row>
        <row r="3941">
          <cell r="A3941" t="str">
            <v>74022/005</v>
          </cell>
          <cell r="B3941" t="str">
            <v>ENSAIO DE DETERMINACAO DO TEOR DE BETUME - CIMENTO ASFALTICO DE PETROLEO</v>
          </cell>
          <cell r="C3941" t="str">
            <v>UN</v>
          </cell>
          <cell r="D3941">
            <v>50.41</v>
          </cell>
        </row>
        <row r="3942">
          <cell r="A3942" t="str">
            <v>74022/006</v>
          </cell>
          <cell r="B3942" t="str">
            <v>ENSAIO DE GRANULOMETRIA POR PENEIRAMENTO - SOLOS</v>
          </cell>
          <cell r="C3942" t="str">
            <v>UN</v>
          </cell>
          <cell r="D3942">
            <v>46.09</v>
          </cell>
        </row>
        <row r="3943">
          <cell r="A3943" t="str">
            <v>74022/007</v>
          </cell>
          <cell r="B3943" t="str">
            <v>ENSAIO DE GRANULOMETRIA POR PENEIRAMENTO E SEDIMENTACAO - SOLOS</v>
          </cell>
          <cell r="C3943" t="str">
            <v>UN</v>
          </cell>
          <cell r="D3943">
            <v>54.73</v>
          </cell>
        </row>
        <row r="3944">
          <cell r="A3944" t="str">
            <v>74022/008</v>
          </cell>
          <cell r="B3944" t="str">
            <v>ENSAIO DE LIMITE DE LIQUIDEZ - SOLOS</v>
          </cell>
          <cell r="C3944" t="str">
            <v>UN</v>
          </cell>
          <cell r="D3944">
            <v>28.81</v>
          </cell>
        </row>
        <row r="3945">
          <cell r="A3945" t="str">
            <v>74022/009</v>
          </cell>
          <cell r="B3945" t="str">
            <v>ENSAIO DE LIMITE DE PLASTICIDADE - SOLOS</v>
          </cell>
          <cell r="C3945" t="str">
            <v>UN</v>
          </cell>
          <cell r="D3945">
            <v>25.93</v>
          </cell>
        </row>
        <row r="3946">
          <cell r="A3946" t="str">
            <v>74022/010</v>
          </cell>
          <cell r="B3946" t="str">
            <v>ENSAIO DE COMPACTACAO - AMOSTRAS NAO TRABALHADAS - ENERGIA NORMAL - SOLOS</v>
          </cell>
          <cell r="C3946" t="str">
            <v>UN</v>
          </cell>
          <cell r="D3946">
            <v>54.73</v>
          </cell>
        </row>
        <row r="3947">
          <cell r="A3947" t="str">
            <v>74022/011</v>
          </cell>
          <cell r="B3947" t="str">
            <v>ENSAIO DE COMPACTACAO - AMOSTRAS NAO TRABALHADAS - ENERGIA INTERMEDIARIA - SOLOS</v>
          </cell>
          <cell r="C3947" t="str">
            <v>UN</v>
          </cell>
          <cell r="D3947">
            <v>83.54</v>
          </cell>
        </row>
        <row r="3948">
          <cell r="A3948" t="str">
            <v>74022/012</v>
          </cell>
          <cell r="B3948" t="str">
            <v>ENSAIO DE COMPACTACAO - AMOSTRAS NAO TRABALHADAS - ENERGIA MODIFICADA- SOLOS</v>
          </cell>
          <cell r="C3948" t="str">
            <v>UN</v>
          </cell>
          <cell r="D3948">
            <v>109.47</v>
          </cell>
        </row>
        <row r="3949">
          <cell r="A3949" t="str">
            <v>74022/013</v>
          </cell>
          <cell r="B3949" t="str">
            <v>ENSAIO DE COMPACTACAO - AMOSTRAS TRABALHADAS - SOLOS</v>
          </cell>
          <cell r="C3949" t="str">
            <v>UN</v>
          </cell>
          <cell r="D3949">
            <v>57.62</v>
          </cell>
        </row>
        <row r="3950">
          <cell r="A3950" t="str">
            <v>74022/014</v>
          </cell>
          <cell r="B3950" t="str">
            <v>ENSAIO DE MASSA ESPECIFICA - IN SITU - METODO FRASCO DE AREIA - SOLOS</v>
          </cell>
          <cell r="C3950" t="str">
            <v>UN</v>
          </cell>
          <cell r="D3950">
            <v>20.170000000000002</v>
          </cell>
        </row>
        <row r="3951">
          <cell r="A3951" t="str">
            <v>74022/015</v>
          </cell>
          <cell r="B3951" t="str">
            <v>ENSAIO DE MASSA ESPECIFICA - IN SITU - METODO BALAO DE BORRACHA - SOLOS</v>
          </cell>
          <cell r="C3951" t="str">
            <v>UN</v>
          </cell>
          <cell r="D3951">
            <v>23.05</v>
          </cell>
        </row>
        <row r="3952">
          <cell r="A3952" t="str">
            <v>74022/016</v>
          </cell>
          <cell r="B3952" t="str">
            <v>ENSAIO DE DENSIDADE REAL - SOLOS</v>
          </cell>
          <cell r="C3952" t="str">
            <v>UN</v>
          </cell>
          <cell r="D3952">
            <v>25.93</v>
          </cell>
        </row>
        <row r="3953">
          <cell r="A3953" t="str">
            <v>74022/017</v>
          </cell>
          <cell r="B3953" t="str">
            <v>ENSAIO DE ABRASAO LOS ANGELES - AGREGADOS</v>
          </cell>
          <cell r="C3953" t="str">
            <v>UN</v>
          </cell>
          <cell r="D3953">
            <v>120.99</v>
          </cell>
        </row>
        <row r="3954">
          <cell r="A3954" t="str">
            <v>74022/018</v>
          </cell>
          <cell r="B3954" t="str">
            <v>ENSAIO DE MASSA ESPECIFICA - IN SITU - EMPREGO DO OLEO - SOLOS</v>
          </cell>
          <cell r="C3954" t="str">
            <v>UN</v>
          </cell>
          <cell r="D3954">
            <v>31.69</v>
          </cell>
        </row>
        <row r="3955">
          <cell r="A3955" t="str">
            <v>74022/019</v>
          </cell>
          <cell r="B3955" t="str">
            <v>ENSAIO DE INDICE DE SUPORTE CALIFORNIA - AMOSTRAS NAO TRABALHADAS - ENERGIA NORMAL - SOLOS</v>
          </cell>
          <cell r="C3955" t="str">
            <v>UN</v>
          </cell>
          <cell r="D3955">
            <v>66.260000000000005</v>
          </cell>
        </row>
        <row r="3956">
          <cell r="A3956" t="str">
            <v>74022/020</v>
          </cell>
          <cell r="B3956" t="str">
            <v>ENSAIO DE INDICE DE SUPORTE CALIFORNIA - AMOSTRAS NAO TRABALHADAS - ENERGIA INTERMEDIARIA - SOLOS</v>
          </cell>
          <cell r="C3956" t="str">
            <v>UN</v>
          </cell>
          <cell r="D3956">
            <v>74.900000000000006</v>
          </cell>
        </row>
        <row r="3957">
          <cell r="A3957" t="str">
            <v>74022/021</v>
          </cell>
          <cell r="B3957" t="str">
            <v>ENSAIO DE INDICE DE SUPORTE CALIFORNIA- AMOSTRAS NAO TRABALHADAS - ENERGIA MODIFICADA- SOLOS</v>
          </cell>
          <cell r="C3957" t="str">
            <v>UN</v>
          </cell>
          <cell r="D3957">
            <v>80.66</v>
          </cell>
        </row>
        <row r="3958">
          <cell r="A3958" t="str">
            <v>74022/022</v>
          </cell>
          <cell r="B3958" t="str">
            <v>ENSAIO DE TEOR DE UMIDADE - METODO EXPEDITO DO ALCOOL - SOLOS</v>
          </cell>
          <cell r="C3958" t="str">
            <v>UN</v>
          </cell>
          <cell r="D3958">
            <v>17.28</v>
          </cell>
        </row>
        <row r="3959">
          <cell r="A3959" t="str">
            <v>74022/023</v>
          </cell>
          <cell r="B3959" t="str">
            <v>ENSAIO DE TEOR DE UMIDADE - PROCESSO SPEEDY - SOLOS E AGREGADOS MIUDOS</v>
          </cell>
          <cell r="C3959" t="str">
            <v>UN</v>
          </cell>
          <cell r="D3959">
            <v>17.28</v>
          </cell>
        </row>
        <row r="3960">
          <cell r="A3960" t="str">
            <v>74022/024</v>
          </cell>
          <cell r="B3960" t="str">
            <v>ENSAIO DE TEOR DE UMIDADE - EM LABORATORIO - SOLOS</v>
          </cell>
          <cell r="C3960" t="str">
            <v>UN</v>
          </cell>
          <cell r="D3960">
            <v>23.05</v>
          </cell>
        </row>
        <row r="3961">
          <cell r="A3961" t="str">
            <v>74022/025</v>
          </cell>
          <cell r="B3961" t="str">
            <v>ENSAIO DE PONTO DE FULGOR - MATERIAL BETUMINOSO</v>
          </cell>
          <cell r="C3961" t="str">
            <v>UN</v>
          </cell>
          <cell r="D3961">
            <v>46.09</v>
          </cell>
        </row>
        <row r="3962">
          <cell r="A3962" t="str">
            <v>74022/026</v>
          </cell>
          <cell r="B3962" t="str">
            <v>ENSAIO DE DESTILACAO - ASFALTO DILUIDO</v>
          </cell>
          <cell r="C3962" t="str">
            <v>UN</v>
          </cell>
          <cell r="D3962">
            <v>74.900000000000006</v>
          </cell>
        </row>
        <row r="3963">
          <cell r="A3963" t="str">
            <v>74022/027</v>
          </cell>
          <cell r="B3963" t="str">
            <v>ENSAIO DE CONTROLE DE TAXA DE APLICACAO DE LIGANTE BETUMINOSO</v>
          </cell>
          <cell r="C3963" t="str">
            <v>UN</v>
          </cell>
          <cell r="D3963">
            <v>20.170000000000002</v>
          </cell>
        </row>
        <row r="3964">
          <cell r="A3964" t="str">
            <v>74022/028</v>
          </cell>
          <cell r="B3964" t="str">
            <v>ENSAIO DE SUSCEPTIBILIDADE TERMICA - INDICE PFEIFFER - MATERIAL ASFALTICO</v>
          </cell>
          <cell r="C3964" t="str">
            <v>UN</v>
          </cell>
          <cell r="D3964">
            <v>72.02</v>
          </cell>
        </row>
        <row r="3965">
          <cell r="A3965" t="str">
            <v>74022/029</v>
          </cell>
          <cell r="B3965" t="str">
            <v>ENSAIO DE ESPUMA - MATERIAL ASFALTICO</v>
          </cell>
          <cell r="C3965" t="str">
            <v>UN</v>
          </cell>
          <cell r="D3965">
            <v>51.85</v>
          </cell>
        </row>
        <row r="3966">
          <cell r="A3966" t="str">
            <v>74022/030</v>
          </cell>
          <cell r="B3966" t="str">
            <v>ENSAIO DE RESISTENCIA A COMPRESSAO SIMPLES - CONCRETO</v>
          </cell>
          <cell r="C3966" t="str">
            <v>UN</v>
          </cell>
          <cell r="D3966">
            <v>51.85</v>
          </cell>
        </row>
        <row r="3967">
          <cell r="A3967" t="str">
            <v>74022/031</v>
          </cell>
          <cell r="B3967" t="str">
            <v>ENSAIO DE RESISTENCIA A TRACAO POR COMPRESSAO DIAMETRAL - CONCRETO</v>
          </cell>
          <cell r="C3967" t="str">
            <v>UN</v>
          </cell>
          <cell r="D3967">
            <v>51.85</v>
          </cell>
        </row>
        <row r="3968">
          <cell r="A3968" t="str">
            <v>74022/032</v>
          </cell>
          <cell r="B3968" t="str">
            <v>ENSAIO DE RESISTENCIA A TRACAO NA FLEXAO DE CONCRETO</v>
          </cell>
          <cell r="C3968" t="str">
            <v>UN</v>
          </cell>
          <cell r="D3968">
            <v>57.62</v>
          </cell>
        </row>
        <row r="3969">
          <cell r="A3969" t="str">
            <v>74022/033</v>
          </cell>
          <cell r="B3969" t="str">
            <v>ENSAIO DE RESILIENCIA - SOLOS</v>
          </cell>
          <cell r="C3969" t="str">
            <v>UN</v>
          </cell>
          <cell r="D3969">
            <v>371.62</v>
          </cell>
        </row>
        <row r="3970">
          <cell r="A3970" t="str">
            <v>74022/034</v>
          </cell>
          <cell r="B3970" t="str">
            <v>ENSAIO DE RESILIENCIA - MISTURAS BETUMINOSAS</v>
          </cell>
          <cell r="C3970" t="str">
            <v>UN</v>
          </cell>
          <cell r="D3970">
            <v>77.78</v>
          </cell>
        </row>
        <row r="3971">
          <cell r="A3971" t="str">
            <v>74022/035</v>
          </cell>
          <cell r="B3971" t="str">
            <v>ENSAIO DE PERCENTAGEM DE BETUME - MISTURAS BETUMINOSAS</v>
          </cell>
          <cell r="C3971" t="str">
            <v>UN</v>
          </cell>
          <cell r="D3971">
            <v>43.21</v>
          </cell>
        </row>
        <row r="3972">
          <cell r="A3972" t="str">
            <v>74022/036</v>
          </cell>
          <cell r="B3972" t="str">
            <v>ENSAIO DE ADESIVIDADE - RESISTENCIA A AGUA - EMULSAO ASFALTICA</v>
          </cell>
          <cell r="C3972" t="str">
            <v>UN</v>
          </cell>
          <cell r="D3972">
            <v>34.57</v>
          </cell>
        </row>
        <row r="3973">
          <cell r="A3973" t="str">
            <v>74022/037</v>
          </cell>
          <cell r="B3973" t="str">
            <v>ENSAIO DE ADESIVIDADE A LIGANTE BETUMINOSO - AGREGADO GRAUDO</v>
          </cell>
          <cell r="C3973" t="str">
            <v>UN</v>
          </cell>
          <cell r="D3973">
            <v>28.81</v>
          </cell>
        </row>
        <row r="3974">
          <cell r="A3974" t="str">
            <v>74022/038</v>
          </cell>
          <cell r="B3974" t="str">
            <v>ENSAIO DE EXPANSIBILIDADE - SOLOS</v>
          </cell>
          <cell r="C3974" t="str">
            <v>UN</v>
          </cell>
          <cell r="D3974">
            <v>41.77</v>
          </cell>
        </row>
        <row r="3975">
          <cell r="A3975" t="str">
            <v>74022/039</v>
          </cell>
          <cell r="B3975" t="str">
            <v>PREPARACAO DE AMOSTRAS PARA ENSAIO DE CARACTERIZACAO - SOLOS</v>
          </cell>
          <cell r="C3975" t="str">
            <v>UN</v>
          </cell>
          <cell r="D3975">
            <v>31.69</v>
          </cell>
        </row>
        <row r="3976">
          <cell r="A3976" t="str">
            <v>74022/040</v>
          </cell>
          <cell r="B3976" t="str">
            <v>ENSAIO MARSHALL - MISTURA BETUMINOSA A QUENTE</v>
          </cell>
          <cell r="C3976" t="str">
            <v>UN</v>
          </cell>
          <cell r="D3976">
            <v>100.83</v>
          </cell>
        </row>
        <row r="3977">
          <cell r="A3977" t="str">
            <v>74022/041</v>
          </cell>
          <cell r="B3977" t="str">
            <v>ENSAIO DE DETERMINACAO DO INDICE DE FORMA - AGREGADOS</v>
          </cell>
          <cell r="C3977" t="str">
            <v>UN</v>
          </cell>
          <cell r="D3977">
            <v>28.81</v>
          </cell>
        </row>
        <row r="3978">
          <cell r="A3978" t="str">
            <v>74022/042</v>
          </cell>
          <cell r="B3978" t="str">
            <v>ENSAIO DE EQUIVALENTE EM AREIA - SOLOS</v>
          </cell>
          <cell r="C3978" t="str">
            <v>UN</v>
          </cell>
          <cell r="D3978">
            <v>25.93</v>
          </cell>
        </row>
        <row r="3979">
          <cell r="A3979" t="str">
            <v>74022/043</v>
          </cell>
          <cell r="B3979" t="str">
            <v>ENSAIO DE MOLDAGEM E CURA DE SOLO CIMENTO</v>
          </cell>
          <cell r="C3979" t="str">
            <v>UN</v>
          </cell>
          <cell r="D3979">
            <v>28.81</v>
          </cell>
        </row>
        <row r="3980">
          <cell r="A3980" t="str">
            <v>74022/044</v>
          </cell>
          <cell r="B3980" t="str">
            <v>ENSAIO DE COMPRESSAO AXIAL DE SOLO CIMENTO</v>
          </cell>
          <cell r="C3980" t="str">
            <v>UN</v>
          </cell>
          <cell r="D3980">
            <v>23.05</v>
          </cell>
        </row>
        <row r="3981">
          <cell r="A3981" t="str">
            <v>74022/045</v>
          </cell>
          <cell r="B3981" t="str">
            <v>ENSAIO DE VISCOSIDADE CINEMATICA - ASFALTO</v>
          </cell>
          <cell r="C3981" t="str">
            <v>UN</v>
          </cell>
          <cell r="D3981">
            <v>57.62</v>
          </cell>
        </row>
        <row r="3982">
          <cell r="A3982" t="str">
            <v>74022/047</v>
          </cell>
          <cell r="B3982" t="str">
            <v>ENSAIO DE RESIDUO POR EVAPORACAO - EMULSAO ASFALTICA</v>
          </cell>
          <cell r="C3982" t="str">
            <v>UN</v>
          </cell>
          <cell r="D3982">
            <v>28.81</v>
          </cell>
        </row>
        <row r="3983">
          <cell r="A3983" t="str">
            <v>74022/048</v>
          </cell>
          <cell r="B3983" t="str">
            <v>ENSAIO DE CARGA DA PARTICULA - EMULSAO ASFALTICA</v>
          </cell>
          <cell r="C3983" t="str">
            <v>UN</v>
          </cell>
          <cell r="D3983">
            <v>21.61</v>
          </cell>
        </row>
        <row r="3984">
          <cell r="A3984" t="str">
            <v>74022/049</v>
          </cell>
          <cell r="B3984" t="str">
            <v>ENSAIO DE DESEMULSIBILIDADE - EMULSAO ASFALTICA</v>
          </cell>
          <cell r="C3984" t="str">
            <v>UN</v>
          </cell>
          <cell r="D3984">
            <v>57.62</v>
          </cell>
        </row>
        <row r="3985">
          <cell r="A3985" t="str">
            <v>74022/050</v>
          </cell>
          <cell r="B3985" t="str">
            <v>ENSAIO DE DETERMINACAO DA TAXA DE ESPALHAMENTO DO AGREGADO</v>
          </cell>
          <cell r="C3985" t="str">
            <v>UN</v>
          </cell>
          <cell r="D3985">
            <v>14.4</v>
          </cell>
        </row>
        <row r="3986">
          <cell r="A3986" t="str">
            <v>74022/051</v>
          </cell>
          <cell r="B3986" t="str">
            <v>ENSAIO DE ADESIVIDADE A LIGANTE BETUMINOSO - AGREGADO</v>
          </cell>
          <cell r="C3986" t="str">
            <v>UN</v>
          </cell>
          <cell r="D3986">
            <v>31.69</v>
          </cell>
        </row>
        <row r="3987">
          <cell r="A3987" t="str">
            <v>74022/052</v>
          </cell>
          <cell r="B3987" t="str">
            <v>ENSAIO DE GRANULOMETRIA DO AGREGADO</v>
          </cell>
          <cell r="C3987" t="str">
            <v>UN</v>
          </cell>
          <cell r="D3987">
            <v>28.81</v>
          </cell>
        </row>
        <row r="3988">
          <cell r="A3988" t="str">
            <v>74022/053</v>
          </cell>
          <cell r="B3988" t="str">
            <v>ENSAIO DE CONTROLE DO GRAU DE COMPACTACAO DA MISTURA ASFALTICA</v>
          </cell>
          <cell r="C3988" t="str">
            <v>UN</v>
          </cell>
          <cell r="D3988">
            <v>25.93</v>
          </cell>
        </row>
        <row r="3989">
          <cell r="A3989" t="str">
            <v>74022/054</v>
          </cell>
          <cell r="B3989" t="str">
            <v>ENSAIO DE GRANULOMETRIA DO FILLER</v>
          </cell>
          <cell r="C3989" t="str">
            <v>UN</v>
          </cell>
          <cell r="D3989">
            <v>25.93</v>
          </cell>
        </row>
        <row r="3990">
          <cell r="A3990" t="str">
            <v>74022/055</v>
          </cell>
          <cell r="B3990" t="str">
            <v>ENSAIO DE TRACAO POR COMPRESSAO DIAMETRAL - MISTURAS BETUMINOSAS</v>
          </cell>
          <cell r="C3990" t="str">
            <v>UN</v>
          </cell>
          <cell r="D3990">
            <v>72.02</v>
          </cell>
        </row>
        <row r="3991">
          <cell r="A3991" t="str">
            <v>74022/056</v>
          </cell>
          <cell r="B3991" t="str">
            <v>ENSAIO DE DENSIDADE DO MATERIAL BETUMINOSO</v>
          </cell>
          <cell r="C3991" t="str">
            <v>UN</v>
          </cell>
          <cell r="D3991">
            <v>21.8</v>
          </cell>
        </row>
        <row r="3992">
          <cell r="A3992" t="str">
            <v>74022/057</v>
          </cell>
          <cell r="B3992" t="str">
            <v>ENSAIO DE CONSISTENCIA DO CONCRETO CCR - INDICE VEBE</v>
          </cell>
          <cell r="C3992" t="str">
            <v>UN</v>
          </cell>
          <cell r="D3992">
            <v>21.8</v>
          </cell>
        </row>
        <row r="3993">
          <cell r="A3993" t="str">
            <v>74022/058</v>
          </cell>
          <cell r="B3993" t="str">
            <v>ENSAIO DE ABATIMENTO DO TRONCO DE CONE</v>
          </cell>
          <cell r="C3993" t="str">
            <v>UN</v>
          </cell>
          <cell r="D3993">
            <v>21.8</v>
          </cell>
        </row>
        <row r="3994">
          <cell r="A3994">
            <v>74259</v>
          </cell>
          <cell r="B3994" t="str">
            <v>ENSAIOS DE PINTURA DE LIGACAO</v>
          </cell>
          <cell r="C3994" t="str">
            <v>M2</v>
          </cell>
          <cell r="D3994">
            <v>0.01</v>
          </cell>
        </row>
        <row r="3995">
          <cell r="A3995">
            <v>7</v>
          </cell>
          <cell r="B3995" t="str">
            <v>SONDAGENS</v>
          </cell>
          <cell r="C3995">
            <v>0</v>
          </cell>
          <cell r="D3995">
            <v>0</v>
          </cell>
        </row>
        <row r="3996">
          <cell r="A3996">
            <v>72733</v>
          </cell>
          <cell r="B3996" t="str">
            <v>MOBILIZACAO E DESMOBILIZACAO DE EQUIPAMENTO DE SONDAGEM A PERCUSSAO</v>
          </cell>
          <cell r="C3996" t="str">
            <v>UN</v>
          </cell>
          <cell r="D3996">
            <v>398.44</v>
          </cell>
        </row>
        <row r="3997">
          <cell r="A3997">
            <v>8</v>
          </cell>
          <cell r="B3997" t="str">
            <v>LOCACAO</v>
          </cell>
          <cell r="C3997">
            <v>0</v>
          </cell>
          <cell r="D3997">
            <v>0</v>
          </cell>
        </row>
        <row r="3998">
          <cell r="A3998">
            <v>68051</v>
          </cell>
          <cell r="B3998" t="str">
            <v>LOCACAO ALVENARIA</v>
          </cell>
          <cell r="C3998" t="str">
            <v>M</v>
          </cell>
          <cell r="D3998">
            <v>2.54</v>
          </cell>
        </row>
        <row r="3999">
          <cell r="A3999">
            <v>73610</v>
          </cell>
          <cell r="B3999" t="str">
            <v>LOCAÇÃO DE REDES DE ÁGUA OU DE ESGOTO, INCLUSIVE TOPOGRAFO</v>
          </cell>
          <cell r="C3999" t="str">
            <v>M</v>
          </cell>
          <cell r="D3999">
            <v>0.36</v>
          </cell>
        </row>
        <row r="4000">
          <cell r="A4000">
            <v>73679</v>
          </cell>
          <cell r="B4000" t="str">
            <v>LOCAÇÃO DE ADUTORAS, COLETORES TRONCO E INTERCEPTORES - ATÉ DN 500 MM,INCLUSIVE TOPOGRAFO</v>
          </cell>
          <cell r="C4000" t="str">
            <v>M</v>
          </cell>
          <cell r="D4000">
            <v>0.55000000000000004</v>
          </cell>
        </row>
        <row r="4001">
          <cell r="A4001">
            <v>73686</v>
          </cell>
          <cell r="B4001" t="str">
            <v>LOCACAO DA OBRA, COM USO DE EQUIPAMENTOS TOPOGRAFICOS, INCLUSIVE TOPOGRAFO E NIVELADOR</v>
          </cell>
          <cell r="C4001" t="str">
            <v>M2</v>
          </cell>
          <cell r="D4001">
            <v>8.0399999999999991</v>
          </cell>
        </row>
        <row r="4002">
          <cell r="A4002">
            <v>73992</v>
          </cell>
          <cell r="B4002" t="str">
            <v>LOCACAO DE OBRA</v>
          </cell>
          <cell r="C4002">
            <v>0</v>
          </cell>
          <cell r="D4002">
            <v>0</v>
          </cell>
        </row>
        <row r="4003">
          <cell r="A4003" t="str">
            <v>73992/001</v>
          </cell>
          <cell r="B4003" t="str">
            <v>LOCACAO CONVENCIONAL DE OBRA, ATRAVÉS DE GABARITO DE TABUAS CORRIDAS PONTALETADAS A CADA 1,50M, SEM REAPROVEITAMENTO</v>
          </cell>
          <cell r="C4003" t="str">
            <v>M2</v>
          </cell>
          <cell r="D4003">
            <v>4.8899999999999997</v>
          </cell>
        </row>
        <row r="4004">
          <cell r="A4004">
            <v>74077</v>
          </cell>
          <cell r="B4004" t="str">
            <v>LOCACAO OBRA C/PECA DE PINHO / REAPROVEITAMENTO</v>
          </cell>
          <cell r="C4004">
            <v>0</v>
          </cell>
          <cell r="D4004">
            <v>0</v>
          </cell>
        </row>
        <row r="4005">
          <cell r="A4005" t="str">
            <v>74077/001</v>
          </cell>
          <cell r="B4005" t="str">
            <v>LOCACAO CONVENCIONAL DE OBRA, ATRAVÉS DE GABARITO DE TABUAS CORRIDAS PONTALETADAS, SEM REAPROVEITAMENTO</v>
          </cell>
          <cell r="C4005" t="str">
            <v>M2</v>
          </cell>
          <cell r="D4005">
            <v>4.37</v>
          </cell>
        </row>
        <row r="4006">
          <cell r="A4006" t="str">
            <v>74077/002</v>
          </cell>
          <cell r="B4006" t="str">
            <v>LOCACAO CONVENCIONAL DE OBRA, ATRAVÉS DE GABARITO DE TABUAS CORRIDAS PONTALETADAS, COM REAPROVEITAMENTO DE 10 VEZES.</v>
          </cell>
          <cell r="C4006" t="str">
            <v>M2</v>
          </cell>
          <cell r="D4006">
            <v>2.04</v>
          </cell>
        </row>
        <row r="4007">
          <cell r="A4007" t="str">
            <v>74077/003</v>
          </cell>
          <cell r="B4007" t="str">
            <v>LOCACAO CONVENCIONAL DE OBRA, ATRAVÉS DE GABARITO DE TABUAS CORRIDAS PONTALETADAS, COM REAPROVEITAMENTO DE 3 VEZES.</v>
          </cell>
          <cell r="C4007" t="str">
            <v>M2</v>
          </cell>
          <cell r="D4007">
            <v>2.65</v>
          </cell>
        </row>
        <row r="4008">
          <cell r="A4008">
            <v>9</v>
          </cell>
          <cell r="B4008" t="str">
            <v>LEVANTAMENTO CADASTRAL</v>
          </cell>
          <cell r="C4008">
            <v>0</v>
          </cell>
          <cell r="D4008">
            <v>0</v>
          </cell>
        </row>
        <row r="4009">
          <cell r="A4009">
            <v>73677</v>
          </cell>
          <cell r="B4009" t="str">
            <v>CADASTRO DE LIGAÇÕES PREDIAIS, INCLUSIVE TOPOGRAFO E DESENHISTA</v>
          </cell>
          <cell r="C4009" t="str">
            <v>UN</v>
          </cell>
          <cell r="D4009">
            <v>3.57</v>
          </cell>
        </row>
        <row r="4010">
          <cell r="A4010">
            <v>73678</v>
          </cell>
          <cell r="B4010" t="str">
            <v>CADASTRO DE ADUTORAS. COLETORES E INTERCEPTORES - ATÉ DN 500 MM, INCLUSIVE TOPOGRAFO E DESENHISTA</v>
          </cell>
          <cell r="C4010" t="str">
            <v>M</v>
          </cell>
          <cell r="D4010">
            <v>1.18</v>
          </cell>
        </row>
        <row r="4011">
          <cell r="A4011">
            <v>73682</v>
          </cell>
          <cell r="B4011" t="str">
            <v>CADASTRO DE REDES, INCLUSIVE TOPOGRAFO E DESENHISTA</v>
          </cell>
          <cell r="C4011" t="str">
            <v>M</v>
          </cell>
          <cell r="D4011">
            <v>0.52</v>
          </cell>
        </row>
        <row r="4012">
          <cell r="A4012">
            <v>73758</v>
          </cell>
          <cell r="B4012" t="str">
            <v>LEVANT SECAO TRANSV C/NIVEL P/M LINEAR SECAO</v>
          </cell>
          <cell r="C4012">
            <v>0</v>
          </cell>
          <cell r="D4012">
            <v>0</v>
          </cell>
        </row>
        <row r="4013">
          <cell r="A4013" t="str">
            <v>73758/001</v>
          </cell>
          <cell r="B4013" t="str">
            <v>LEVANTAMENTO SECAO TRANSVERSAL C/NIVEL TERRENO NAO ACIDENTADO VEGETAÇÃO DENSA INCLUSIVE DESENHO ESC 1:200 EM PAPEL VEGETAL MILIMETRADO (MEDIDO P/M SECAO), INCLUSIVE NIVELADOR, AUXILIAR DE CALCULO TOPOGRAFICO EDESENHISTA.</v>
          </cell>
          <cell r="C4013" t="str">
            <v>M</v>
          </cell>
          <cell r="D4013">
            <v>0.57999999999999996</v>
          </cell>
        </row>
        <row r="4014">
          <cell r="A4014" t="str">
            <v>URBA</v>
          </cell>
          <cell r="B4014" t="str">
            <v>URBANIZACAO</v>
          </cell>
          <cell r="C4014">
            <v>0</v>
          </cell>
          <cell r="D4014">
            <v>0</v>
          </cell>
        </row>
        <row r="4015">
          <cell r="A4015">
            <v>201</v>
          </cell>
          <cell r="B4015" t="str">
            <v>PORTAO</v>
          </cell>
          <cell r="C4015">
            <v>0</v>
          </cell>
          <cell r="D4015">
            <v>0</v>
          </cell>
        </row>
        <row r="4016">
          <cell r="A4016">
            <v>73814</v>
          </cell>
          <cell r="B4016" t="str">
            <v>PORTAO DE FERRO GALVANIZADO</v>
          </cell>
          <cell r="C4016">
            <v>0</v>
          </cell>
          <cell r="D4016">
            <v>0</v>
          </cell>
        </row>
        <row r="4017">
          <cell r="A4017" t="str">
            <v>73814/001</v>
          </cell>
          <cell r="B4017" t="str">
            <v>PORTAO EM TUBO DE ACO GALVANIZADO, PAINEL UNICO, 1MX1,6M, INCLUSO CADEADO</v>
          </cell>
          <cell r="C4017" t="str">
            <v>UN</v>
          </cell>
          <cell r="D4017">
            <v>326.06</v>
          </cell>
        </row>
        <row r="4018">
          <cell r="A4018" t="str">
            <v>73814/002</v>
          </cell>
          <cell r="B4018" t="str">
            <v>PORTAO DE FERRO GALVANIZADO 4,0X1,2M PAINEL ÚNICO, INCLUSIVE CADEADO</v>
          </cell>
          <cell r="C4018" t="str">
            <v>UN</v>
          </cell>
          <cell r="D4018">
            <v>812.09</v>
          </cell>
        </row>
        <row r="4019">
          <cell r="A4019">
            <v>73823</v>
          </cell>
          <cell r="B4019" t="str">
            <v>PORTAO PADRAO SANEPAR</v>
          </cell>
          <cell r="C4019">
            <v>0</v>
          </cell>
          <cell r="D4019">
            <v>0</v>
          </cell>
        </row>
        <row r="4020">
          <cell r="A4020" t="str">
            <v>73823/001</v>
          </cell>
          <cell r="B4020" t="str">
            <v>PORTAO EM CHAPA DE FERRO E TELA, INCLUSIVE PINTURA E PILARES DE APOIO(PARA VEICULOS)</v>
          </cell>
          <cell r="C4020" t="str">
            <v>UN</v>
          </cell>
          <cell r="D4020">
            <v>1975.83</v>
          </cell>
        </row>
        <row r="4021">
          <cell r="A4021" t="str">
            <v>73823/002</v>
          </cell>
          <cell r="B4021" t="str">
            <v>PORTAO EM CHAPA DE FERRO E TELA, INCLUSIVE PINTURA E PILARES DE APOIO(PARA PEDESTRES)</v>
          </cell>
          <cell r="C4021" t="str">
            <v>UN</v>
          </cell>
          <cell r="D4021">
            <v>794.84</v>
          </cell>
        </row>
        <row r="4022">
          <cell r="A4022">
            <v>202</v>
          </cell>
          <cell r="B4022" t="str">
            <v>CERCA/PROTETORES</v>
          </cell>
          <cell r="C4022">
            <v>0</v>
          </cell>
          <cell r="D4022">
            <v>0</v>
          </cell>
        </row>
        <row r="4023">
          <cell r="A4023">
            <v>74038</v>
          </cell>
          <cell r="B4023" t="str">
            <v>PORTÃO PARA CERCA</v>
          </cell>
          <cell r="C4023">
            <v>0</v>
          </cell>
          <cell r="D4023">
            <v>0</v>
          </cell>
        </row>
        <row r="4024">
          <cell r="A4024" t="str">
            <v>74038/001</v>
          </cell>
          <cell r="B4024" t="str">
            <v>PORTÃO COM MOURÃO DE MADEIRA ROLIÇA D=11CM COM 5 FIOS DE ARAME FARPADONº 14.</v>
          </cell>
          <cell r="C4024" t="str">
            <v>M</v>
          </cell>
          <cell r="D4024">
            <v>10.07</v>
          </cell>
        </row>
        <row r="4025">
          <cell r="A4025">
            <v>74039</v>
          </cell>
          <cell r="B4025" t="str">
            <v>CERCA COM MOURÕES DE MADEIRA</v>
          </cell>
          <cell r="C4025">
            <v>0</v>
          </cell>
          <cell r="D4025">
            <v>0</v>
          </cell>
        </row>
        <row r="4026">
          <cell r="A4026" t="str">
            <v>74039/001</v>
          </cell>
          <cell r="B4026" t="str">
            <v>CERCA COM MOURÕES DE MADEIRA ROLIÇA D=11CM, ESPAÇAMENTO DE 2M, ALTURALIVRE DE 1M, CRAVADOS 0,50M, COM 5 FIOS DE ARAME FARPADO Nº14 CLASSE 250 - FORNEC E COLOC.</v>
          </cell>
          <cell r="C4026" t="str">
            <v>M</v>
          </cell>
          <cell r="D4026">
            <v>10.07</v>
          </cell>
        </row>
        <row r="4027">
          <cell r="A4027">
            <v>74118</v>
          </cell>
          <cell r="B4027" t="str">
            <v>CERCA VIVA - MMA</v>
          </cell>
          <cell r="C4027">
            <v>0</v>
          </cell>
          <cell r="D4027">
            <v>0</v>
          </cell>
        </row>
        <row r="4028">
          <cell r="A4028" t="str">
            <v>74118/001</v>
          </cell>
          <cell r="B4028" t="str">
            <v>CERCA VIVA DE HISBICO, CEDRIHO, CALIAMDRA, ACALIFA - FORNEC. E PLANTIO</v>
          </cell>
          <cell r="C4028" t="str">
            <v>M</v>
          </cell>
          <cell r="D4028">
            <v>5.2</v>
          </cell>
        </row>
        <row r="4029">
          <cell r="A4029">
            <v>74142</v>
          </cell>
          <cell r="B4029" t="str">
            <v>CERCA COM MOUROES - MMA</v>
          </cell>
          <cell r="C4029">
            <v>0</v>
          </cell>
          <cell r="D4029">
            <v>0</v>
          </cell>
        </row>
        <row r="4030">
          <cell r="A4030" t="str">
            <v>74142/001</v>
          </cell>
          <cell r="B4030" t="str">
            <v>CERCA COM MOURÕES DE CONCRETO, RETO, ESPAÇAMENTO DE 3M, CRAVADOS 0,5M,COM 4 FIOS DE ARAME FARPADO Nº14 CLASSE 250 - FORNEC E COLOC.</v>
          </cell>
          <cell r="C4030" t="str">
            <v>M</v>
          </cell>
          <cell r="D4030">
            <v>23.58</v>
          </cell>
        </row>
        <row r="4031">
          <cell r="A4031" t="str">
            <v>74142/002</v>
          </cell>
          <cell r="B4031" t="str">
            <v>CERCA COM MOURÕES DE MADEIRA, 7,5X7,5CM, ESPAÇAMENTO DE 2M, ALTURA LIVRE DE 2M, CRAVADOS 0,5M, COM 4 FIOS DE ARAME FARPADO Nº14 CLASSE 250 -FORNEC E COLOC.</v>
          </cell>
          <cell r="C4031" t="str">
            <v>M</v>
          </cell>
          <cell r="D4031">
            <v>14</v>
          </cell>
        </row>
        <row r="4032">
          <cell r="A4032" t="str">
            <v>74142/003</v>
          </cell>
          <cell r="B4032" t="str">
            <v>CERCA COM MOURÕES DE MADEIRA, 7,5X7,5CM, ESPAÇAMENTO DE 2M, CRAVADOS 0,5M, COM 8 FIOS DE ARAME FARPADO Nº14 CLASSE 250 - FORNEC E COLOC.</v>
          </cell>
          <cell r="C4032" t="str">
            <v>M</v>
          </cell>
          <cell r="D4032">
            <v>17.059999999999999</v>
          </cell>
        </row>
        <row r="4033">
          <cell r="A4033" t="str">
            <v>74142/004</v>
          </cell>
          <cell r="B4033" t="str">
            <v>CERCA COM MOURÕES DE CONCRETO, SEÇÃO "T" PONTA INCLINADA, 7,5X7,5CM, ESPAÇAMENTO DE 3M, CRAVADOS 0,5M, COM 11 FIOS DE ARAME FARPADO Nº14 CLASSE 250 - FORNEC E COLOC.</v>
          </cell>
          <cell r="C4033" t="str">
            <v>M</v>
          </cell>
          <cell r="D4033">
            <v>29.37</v>
          </cell>
        </row>
        <row r="4034">
          <cell r="A4034">
            <v>74143</v>
          </cell>
          <cell r="B4034" t="str">
            <v>CERCA DE ARAME LISO</v>
          </cell>
          <cell r="C4034">
            <v>0</v>
          </cell>
          <cell r="D4034">
            <v>0</v>
          </cell>
        </row>
        <row r="4035">
          <cell r="A4035" t="str">
            <v>74143/001</v>
          </cell>
          <cell r="B4035" t="str">
            <v>CERCA C/ POSTES RETOS DE CONCRETO (ESTICADORES RETOS) DE 15X15 CM, ALT. DE 2,3 A 2,5 M, COM ESCORAS DE 10 X 10 CM NOS CANTOS, COM 12 FIOS DEARAME LISO (PARA DIVISÃO DE TERRENOS URBANOS)</v>
          </cell>
          <cell r="C4035" t="str">
            <v>M</v>
          </cell>
          <cell r="D4035">
            <v>28.32</v>
          </cell>
        </row>
        <row r="4036">
          <cell r="A4036" t="str">
            <v>74143/002</v>
          </cell>
          <cell r="B4036" t="str">
            <v>CERCA C/ POSTES RETOS DE CONCRETO (ESTICADORES RETOS) DE 15X15 CM, ALT. DE 2,3 A 2,5 M, COM ESCORAS DE 10 X 10 CM NOS CANTOS, COM 09 FIOS DEARAME LISO (PARA DIVISÃO DE TERRENOS URBANOS)</v>
          </cell>
          <cell r="C4036" t="str">
            <v>M</v>
          </cell>
          <cell r="D4036">
            <v>27.29</v>
          </cell>
        </row>
        <row r="4037">
          <cell r="A4037">
            <v>204</v>
          </cell>
          <cell r="B4037" t="str">
            <v>ALAMBRADO</v>
          </cell>
          <cell r="C4037">
            <v>0</v>
          </cell>
          <cell r="D4037">
            <v>0</v>
          </cell>
        </row>
        <row r="4038">
          <cell r="A4038">
            <v>73787</v>
          </cell>
          <cell r="B4038" t="str">
            <v>ALAMBRADO</v>
          </cell>
          <cell r="C4038">
            <v>0</v>
          </cell>
          <cell r="D4038">
            <v>0</v>
          </cell>
        </row>
        <row r="4039">
          <cell r="A4039" t="str">
            <v>73787/001</v>
          </cell>
          <cell r="B4039" t="str">
            <v>ALAMBRADO EM TUBOS DE FERRO GALVANIZADO A CADA 2M ALTURA 3M, FIXADOS EM BLOCOS DE CONCRETO, COM TELA DE ARAME GALVANIZADO REVESTIDO COM PVCFIO 12 MALHA 7,5CM</v>
          </cell>
          <cell r="C4039" t="str">
            <v>M2</v>
          </cell>
          <cell r="D4039">
            <v>127.47</v>
          </cell>
        </row>
        <row r="4040">
          <cell r="A4040">
            <v>74244</v>
          </cell>
          <cell r="B4040" t="str">
            <v>ALAMBRADO PARA QUADRA POLIESPORTIVA</v>
          </cell>
          <cell r="C4040">
            <v>0</v>
          </cell>
          <cell r="D4040">
            <v>0</v>
          </cell>
        </row>
        <row r="4041">
          <cell r="A4041" t="str">
            <v>74244/001</v>
          </cell>
          <cell r="B4041" t="str">
            <v>ALAMBRADO PARA QUADRA POLIESPORTIVA, ESTRUTURADA EM TUBO DE AÇO GALV.C/COSTURA DIN 2440, DIÂMETRO 2", E TELA EM ARAME GALVANIZADO 14 BWG, MALHA QUADRADA COM ABERTURA DE 2".</v>
          </cell>
          <cell r="C4041" t="str">
            <v>M2</v>
          </cell>
          <cell r="D4041">
            <v>86.69</v>
          </cell>
        </row>
        <row r="4042">
          <cell r="A4042">
            <v>205</v>
          </cell>
          <cell r="B4042" t="str">
            <v>ARBORIZACAO, INCLUSIVE PREPARO DO SOLO</v>
          </cell>
          <cell r="C4042">
            <v>0</v>
          </cell>
          <cell r="D4042">
            <v>0</v>
          </cell>
        </row>
        <row r="4043">
          <cell r="A4043">
            <v>73788</v>
          </cell>
          <cell r="B4043" t="str">
            <v>PLANTIO DE ARVORES E ARBUSTOS</v>
          </cell>
          <cell r="C4043">
            <v>0</v>
          </cell>
          <cell r="D4043">
            <v>0</v>
          </cell>
        </row>
        <row r="4044">
          <cell r="A4044" t="str">
            <v>73788/001</v>
          </cell>
          <cell r="B4044" t="str">
            <v>PLANTIO ARBUSTO DE H=0.5 A 0.7M COM 12 UNID/M2, APENAS MÃO DE OBRA, EXCLUSO O FORNECIMENTO DA MUDA E DO ADUBO</v>
          </cell>
          <cell r="C4044" t="str">
            <v>M2</v>
          </cell>
          <cell r="D4044">
            <v>3.43</v>
          </cell>
        </row>
        <row r="4045">
          <cell r="A4045" t="str">
            <v>73788/002</v>
          </cell>
          <cell r="B4045" t="str">
            <v>GRADE EM MADEIRA PARA PROTECAO DE MUDAS DE ARVORES</v>
          </cell>
          <cell r="C4045" t="str">
            <v>UN</v>
          </cell>
          <cell r="D4045">
            <v>64.87</v>
          </cell>
        </row>
        <row r="4046">
          <cell r="A4046">
            <v>73967</v>
          </cell>
          <cell r="B4046" t="str">
            <v>PLANTIO DE ARBUSTOS E ARVORES</v>
          </cell>
          <cell r="C4046">
            <v>0</v>
          </cell>
          <cell r="D4046">
            <v>0</v>
          </cell>
        </row>
        <row r="4047">
          <cell r="A4047" t="str">
            <v>73967/001</v>
          </cell>
          <cell r="B4047" t="str">
            <v>ARBUSTO CO ALTURA MAIOR DO QUE 1,00 METRO</v>
          </cell>
          <cell r="C4047" t="str">
            <v>UN</v>
          </cell>
          <cell r="D4047">
            <v>33.090000000000003</v>
          </cell>
        </row>
        <row r="4048">
          <cell r="A4048" t="str">
            <v>73967/002</v>
          </cell>
          <cell r="B4048" t="str">
            <v>PLANTIO DE ARVORE COM ALTURA MAIOR DO QUE 2,00 METROS</v>
          </cell>
          <cell r="C4048" t="str">
            <v>UN</v>
          </cell>
          <cell r="D4048">
            <v>41.35</v>
          </cell>
        </row>
        <row r="4049">
          <cell r="A4049" t="str">
            <v>73967/003</v>
          </cell>
          <cell r="B4049" t="str">
            <v>PLANTIO DE ARVORE ISOLADA ATÉ 2,00M DE ALT, DE QUALQUER ESPECIE, EM LOGRADOURO PUBLICO, INCLUSIVE TRANSPORTE DE TERRA PRETA. EXCLUSIVE FORNECIMENTO DA ARVORE</v>
          </cell>
          <cell r="C4049" t="str">
            <v>UN</v>
          </cell>
          <cell r="D4049">
            <v>22.29</v>
          </cell>
        </row>
        <row r="4050">
          <cell r="A4050" t="str">
            <v>73967/004</v>
          </cell>
          <cell r="B4050" t="str">
            <v>IRRIGAÇÃO DE ÁRVORE COM CARRO PIPA</v>
          </cell>
          <cell r="C4050" t="str">
            <v>UN</v>
          </cell>
          <cell r="D4050">
            <v>0.18</v>
          </cell>
        </row>
        <row r="4051">
          <cell r="A4051" t="str">
            <v>73967/005</v>
          </cell>
          <cell r="B4051" t="str">
            <v>ESTACA MANGUE</v>
          </cell>
          <cell r="C4051" t="str">
            <v>UN</v>
          </cell>
          <cell r="D4051">
            <v>3.91</v>
          </cell>
        </row>
        <row r="4052">
          <cell r="A4052">
            <v>206</v>
          </cell>
          <cell r="B4052" t="str">
            <v>GRAMA, INCLUSIVE PREPARO DO SOLO</v>
          </cell>
          <cell r="C4052">
            <v>0</v>
          </cell>
          <cell r="D4052">
            <v>0</v>
          </cell>
        </row>
        <row r="4053">
          <cell r="A4053">
            <v>74236</v>
          </cell>
          <cell r="B4053" t="str">
            <v>PLANTIO DE GRAMA</v>
          </cell>
          <cell r="C4053">
            <v>0</v>
          </cell>
          <cell r="D4053">
            <v>0</v>
          </cell>
        </row>
        <row r="4054">
          <cell r="A4054" t="str">
            <v>74236/001</v>
          </cell>
          <cell r="B4054" t="str">
            <v>GRAMA BATATAIS EM PLACAS</v>
          </cell>
          <cell r="C4054" t="str">
            <v>M2</v>
          </cell>
          <cell r="D4054">
            <v>7.16</v>
          </cell>
        </row>
        <row r="4055">
          <cell r="A4055">
            <v>207</v>
          </cell>
          <cell r="B4055" t="str">
            <v>PASSEIO</v>
          </cell>
          <cell r="C4055">
            <v>0</v>
          </cell>
          <cell r="D4055">
            <v>0</v>
          </cell>
        </row>
        <row r="4056">
          <cell r="A4056">
            <v>73608</v>
          </cell>
          <cell r="B4056" t="str">
            <v>PISO EM PEDRA PORTUGUESA BRANCA ASSENTADA SOBRE ARGAMASSA SECA TRACO 1:6 (CIMENTO E AREIA) E REJUNTADA COM ARGAMASSA SECA TRACO 1:2 (CIMENTOE AREIA)</v>
          </cell>
          <cell r="C4056" t="str">
            <v>M2</v>
          </cell>
          <cell r="D4056">
            <v>52.91</v>
          </cell>
        </row>
        <row r="4057">
          <cell r="A4057">
            <v>208</v>
          </cell>
          <cell r="B4057" t="str">
            <v>PLAYGROUND/QUADRAS</v>
          </cell>
          <cell r="C4057">
            <v>0</v>
          </cell>
          <cell r="D4057">
            <v>0</v>
          </cell>
        </row>
        <row r="4058">
          <cell r="A4058">
            <v>73603</v>
          </cell>
          <cell r="B4058" t="str">
            <v>CONJUNTO DE TABELAS DE BASQUETE EM LAMINADO NAVAL, INCLUSO REDE E ARO</v>
          </cell>
          <cell r="C4058" t="str">
            <v>CJ</v>
          </cell>
          <cell r="D4058">
            <v>753.73</v>
          </cell>
        </row>
        <row r="4059">
          <cell r="A4059">
            <v>73604</v>
          </cell>
          <cell r="B4059" t="str">
            <v>CONJUNTO DE TRAVES PARA FUTSAL PINTADAS, INCLUSO REDE</v>
          </cell>
          <cell r="C4059" t="str">
            <v>CJ</v>
          </cell>
          <cell r="D4059">
            <v>1342.1</v>
          </cell>
        </row>
        <row r="4060">
          <cell r="A4060">
            <v>277</v>
          </cell>
          <cell r="B4060" t="str">
            <v>MANUTENCAO E LIMPEZA DE AREAS VERDES</v>
          </cell>
          <cell r="C4060">
            <v>0</v>
          </cell>
          <cell r="D4060">
            <v>0</v>
          </cell>
        </row>
        <row r="4061">
          <cell r="A4061">
            <v>73864</v>
          </cell>
          <cell r="B4061" t="str">
            <v>NIVELAMENTO DE SOLO</v>
          </cell>
          <cell r="C4061">
            <v>0</v>
          </cell>
          <cell r="D4061">
            <v>0</v>
          </cell>
        </row>
        <row r="4062">
          <cell r="A4062" t="str">
            <v>73864/001</v>
          </cell>
          <cell r="B4062" t="str">
            <v>NIVELAMENTO E COMPACTACAO D/AREAS ENSAIBRADAS</v>
          </cell>
          <cell r="C4062" t="str">
            <v>HA</v>
          </cell>
          <cell r="D4062">
            <v>1723.11</v>
          </cell>
        </row>
        <row r="4063">
          <cell r="A4063">
            <v>278</v>
          </cell>
          <cell r="B4063" t="str">
            <v>FORNECIMENTO DE ADUBOS, MATERIAIS E EQUIPAMENTOS PARA JARDIM</v>
          </cell>
          <cell r="C4063">
            <v>0</v>
          </cell>
          <cell r="D4063">
            <v>0</v>
          </cell>
        </row>
        <row r="4064">
          <cell r="A4064">
            <v>74228</v>
          </cell>
          <cell r="B4064" t="str">
            <v>BANCOS DE CONCRETO P/JARDIM</v>
          </cell>
          <cell r="C4064">
            <v>0</v>
          </cell>
          <cell r="D4064">
            <v>0</v>
          </cell>
        </row>
        <row r="4065">
          <cell r="A4065" t="str">
            <v>74228/001</v>
          </cell>
          <cell r="B4065" t="str">
            <v>BANCO DE CONCRETO APARENTE LARG=45CM E 10CM ESPESSURA SOBRE DOIS APOI-OS DO MESMO MATERIAL COM SECAO DE 10X30CM.</v>
          </cell>
          <cell r="C4065" t="str">
            <v>M</v>
          </cell>
          <cell r="D4065">
            <v>103.25</v>
          </cell>
        </row>
        <row r="4066">
          <cell r="A4066" t="str">
            <v>-------------</v>
          </cell>
          <cell r="B4066" t="str">
            <v>---------------------------------------------------</v>
          </cell>
          <cell r="C4066">
            <v>0</v>
          </cell>
          <cell r="D4066">
            <v>0</v>
          </cell>
        </row>
        <row r="4067">
          <cell r="A4067" t="str">
            <v>TOTAIS DO VIN</v>
          </cell>
          <cell r="B4067" t="str">
            <v>ULO - AGRUPADORES: 525 COMPOSIÇÕES: 3.288</v>
          </cell>
          <cell r="C4067">
            <v>0</v>
          </cell>
          <cell r="D4067">
            <v>0</v>
          </cell>
        </row>
        <row r="4068">
          <cell r="A4068" t="str">
            <v>-------------</v>
          </cell>
          <cell r="B4068" t="str">
            <v>---------------------------------------------------</v>
          </cell>
          <cell r="C4068">
            <v>0</v>
          </cell>
          <cell r="D4068">
            <v>0</v>
          </cell>
        </row>
        <row r="4069">
          <cell r="A4069" t="str">
            <v>TOTALIZAÇÃO</v>
          </cell>
          <cell r="B4069" t="str">
            <v>E COMPOSIÇOES</v>
          </cell>
          <cell r="C4069">
            <v>0</v>
          </cell>
          <cell r="D4069">
            <v>0</v>
          </cell>
        </row>
        <row r="4070">
          <cell r="A4070" t="str">
            <v>-------------</v>
          </cell>
          <cell r="B4070" t="str">
            <v>---------------------------------------------------AGRUPADOR COMPOSIÇÃO</v>
          </cell>
          <cell r="C4070">
            <v>0</v>
          </cell>
          <cell r="D4070">
            <v>0</v>
          </cell>
        </row>
        <row r="4071">
          <cell r="A4071" t="str">
            <v>-------------</v>
          </cell>
          <cell r="B4071" t="str">
            <v>---------------------------------------------------</v>
          </cell>
          <cell r="C4071">
            <v>0</v>
          </cell>
          <cell r="D4071">
            <v>0</v>
          </cell>
        </row>
        <row r="4072">
          <cell r="A4072" t="str">
            <v>TOTAL GERAL .</v>
          </cell>
          <cell r="B4072" t="str">
            <v>...... 525 3.288</v>
          </cell>
          <cell r="C4072">
            <v>0</v>
          </cell>
          <cell r="D4072">
            <v>0</v>
          </cell>
        </row>
        <row r="4073">
          <cell r="A4073" t="str">
            <v>im de arquivo</v>
          </cell>
          <cell r="B4073">
            <v>0</v>
          </cell>
          <cell r="C4073">
            <v>0</v>
          </cell>
          <cell r="D4073">
            <v>0</v>
          </cell>
        </row>
      </sheetData>
      <sheetData sheetId="7" refreshError="1"/>
      <sheetData sheetId="8" refreshError="1"/>
      <sheetData sheetId="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ATÓRIO"/>
      <sheetName val="RESUMO-DVOP_JBS (2)"/>
      <sheetName val="RESUMO-DVOP_AGRIMAT"/>
      <sheetName val="REAJU (2)"/>
      <sheetName val="Mat Asf"/>
      <sheetName val="Meio fio"/>
      <sheetName val="Limpeza da faixa de domínio"/>
      <sheetName val="DMT 50m"/>
      <sheetName val="DMT 1000 a 1200m"/>
      <sheetName val="Remoção Solo Mole"/>
      <sheetName val="OAC"/>
      <sheetName val="pl. Orçam. -boa esperança I e I"/>
      <sheetName val="pl. Orçam. -boa esperança I (2)"/>
      <sheetName val="pl. Orçam. -boa esperança I (3)"/>
      <sheetName val="Escav mecân"/>
      <sheetName val="Carga solo"/>
      <sheetName val="Transp solo"/>
      <sheetName val="Subleito"/>
      <sheetName val="Estabil solo-sub base"/>
      <sheetName val="Estabil solo-base"/>
      <sheetName val="Aquis mat jaz"/>
      <sheetName val="Escav mat jaz"/>
      <sheetName val="Transp mat jaz"/>
      <sheetName val="Dreno"/>
      <sheetName val="Cerca"/>
      <sheetName val="Valeta"/>
      <sheetName val="Enleivamento"/>
      <sheetName val="Valeta (3)"/>
      <sheetName val="DMT modelo (2)"/>
      <sheetName val="Defensa"/>
      <sheetName val="Placas"/>
      <sheetName val="Grama"/>
      <sheetName val="Pintura"/>
      <sheetName val="REAJU"/>
      <sheetName val="Imprimação"/>
      <sheetName val="T.S.D"/>
      <sheetName val="Transp Agreg (2)"/>
      <sheetName val="Escav. vala"/>
      <sheetName val="Acerto de vala"/>
      <sheetName val="Lastro de Areia"/>
      <sheetName val="Reaterro de vala"/>
      <sheetName val="Transp mat escav"/>
      <sheetName val="Tubo "/>
      <sheetName val="BL"/>
      <sheetName val="PV"/>
      <sheetName val="Plan1"/>
      <sheetName val="aterro pontesul"/>
      <sheetName val="dmt_ev"/>
    </sheetNames>
    <sheetDataSet>
      <sheetData sheetId="0">
        <row r="12">
          <cell r="B12" t="str">
            <v>Firma: AGRIMAT ENGª INDUSTRIA E COMÉRCIO LTDA</v>
          </cell>
        </row>
      </sheetData>
      <sheetData sheetId="1">
        <row r="12">
          <cell r="B12" t="str">
            <v>Firma: AGRIMAT ENGª INDUSTRIA E COMÉRCIO LTDA</v>
          </cell>
        </row>
      </sheetData>
      <sheetData sheetId="2"/>
      <sheetData sheetId="3"/>
      <sheetData sheetId="4">
        <row r="12">
          <cell r="B12" t="str">
            <v>Firma: AGRIMAT ENGª INDUSTRIA E COMÉRCIO LTDA</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sheetName val="Indice de Reajuste"/>
      <sheetName val="Carimbo"/>
      <sheetName val="Sado de contrato a PI"/>
      <sheetName val="Cronograma atual"/>
      <sheetName val="Mat Asf "/>
      <sheetName val="Físico_med"/>
      <sheetName val="Ofício"/>
      <sheetName val="RESUMO-DVOP"/>
      <sheetName val="RELATÓRIO"/>
      <sheetName val="REAJU (2)"/>
      <sheetName val="REAJU (3)"/>
      <sheetName val="REAJU (4)"/>
      <sheetName val="Crono Físico-Financeiro"/>
      <sheetName val="Mat Asf"/>
      <sheetName val="Meio fio"/>
      <sheetName val="Desmatamento "/>
      <sheetName val="Limpeza da faixa de domínio"/>
      <sheetName val="Colchão drenante"/>
      <sheetName val="Remoção"/>
      <sheetName val="Compac alas"/>
      <sheetName val="OAC (2)"/>
      <sheetName val="OAC"/>
      <sheetName val="Patrolamento"/>
      <sheetName val="Regula"/>
      <sheetName val="Forro de cascalho"/>
      <sheetName val="Reforço do sub-leito"/>
      <sheetName val="Sub-base"/>
      <sheetName val="Base"/>
      <sheetName val="Imprimação"/>
      <sheetName val="TSD-FOG"/>
      <sheetName val="AGREGADOS (2)"/>
      <sheetName val="AGREGADOS"/>
      <sheetName val="Dreno"/>
      <sheetName val="Cerca"/>
      <sheetName val="Valeta"/>
      <sheetName val="Valeta (2)"/>
      <sheetName val="Valeta (3)"/>
      <sheetName val="DDL de Cerrado"/>
      <sheetName val="DMT"/>
      <sheetName val="Escalonamento"/>
      <sheetName val="Aterro (2)"/>
      <sheetName val="Aterro 100% (2)"/>
      <sheetName val="Aterro 95% (2)"/>
      <sheetName val="DMT modelo (2)"/>
      <sheetName val="Aterro"/>
      <sheetName val="Aterro 100%"/>
      <sheetName val="Aterro 95%"/>
      <sheetName val="Defensa"/>
      <sheetName val="Placas"/>
      <sheetName val="Grama"/>
      <sheetName val="Pintura"/>
      <sheetName val="REAJ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Quant.(102,89)"/>
      <sheetName val="Quant.(10,4)"/>
      <sheetName val="Quant. Geral"/>
      <sheetName val="Prefeitura"/>
      <sheetName val="Tomada de Preços"/>
      <sheetName val="Associação"/>
      <sheetName val="Quantitativos"/>
      <sheetName val="Óleo Diesel"/>
      <sheetName val="Óleo Diesel Assoc."/>
      <sheetName val="RELATÓRIO"/>
      <sheetName val="REAJU (2)"/>
      <sheetName val="Plan1"/>
      <sheetName val="Mat Asf"/>
      <sheetName val="aterro pontesul"/>
      <sheetName val="dmt_ev"/>
      <sheetName val="DMT modelo"/>
      <sheetName val="Orçamento"/>
    </sheetNames>
    <sheetDataSet>
      <sheetData sheetId="0" refreshError="1">
        <row r="3">
          <cell r="B3" t="str">
            <v>Atividades Auxiliares ou Básica</v>
          </cell>
        </row>
        <row r="4">
          <cell r="A4" t="str">
            <v>1 A 00 001 00</v>
          </cell>
          <cell r="B4" t="str">
            <v>Transporte local c/ basc. 5m3 rodov. não pav.</v>
          </cell>
          <cell r="E4" t="str">
            <v>tkm</v>
          </cell>
        </row>
        <row r="5">
          <cell r="A5" t="str">
            <v>1 A 00 001 05</v>
          </cell>
          <cell r="B5" t="str">
            <v>Transp. local c/ basc. 10m3 rodov. não pav (const)</v>
          </cell>
          <cell r="E5" t="str">
            <v>tkm</v>
          </cell>
        </row>
        <row r="6">
          <cell r="A6" t="str">
            <v>1 A 00 001 06</v>
          </cell>
          <cell r="B6" t="str">
            <v>Transp. local c/ basc. 10m3 rodov. não pav (consv)</v>
          </cell>
          <cell r="E6" t="str">
            <v>tkm</v>
          </cell>
        </row>
        <row r="7">
          <cell r="A7" t="str">
            <v>1 A 00 001 07</v>
          </cell>
          <cell r="B7" t="str">
            <v>Transp. local c/ basc. 10m3 rodov. não pav (restr)</v>
          </cell>
          <cell r="E7" t="str">
            <v>tkm</v>
          </cell>
        </row>
        <row r="8">
          <cell r="A8" t="str">
            <v>1 A 00 001 08</v>
          </cell>
          <cell r="B8" t="str">
            <v>Transporte local c/ basc. p/ rocha rodov. não pav.</v>
          </cell>
          <cell r="E8" t="str">
            <v>tkm</v>
          </cell>
        </row>
        <row r="9">
          <cell r="A9" t="str">
            <v>1 A 00 001 40</v>
          </cell>
          <cell r="B9" t="str">
            <v>Transp. local c/ carroceria 15 t rodov. não pav.</v>
          </cell>
          <cell r="E9" t="str">
            <v>tkm</v>
          </cell>
        </row>
        <row r="10">
          <cell r="A10" t="str">
            <v>1 A 00 001 41</v>
          </cell>
          <cell r="B10" t="str">
            <v>Transporte local c/ carroceria 4t rodov. não pav.</v>
          </cell>
          <cell r="E10" t="str">
            <v>tkm</v>
          </cell>
        </row>
        <row r="11">
          <cell r="A11" t="str">
            <v>1 A 00 001 50</v>
          </cell>
          <cell r="B11" t="str">
            <v>Transporte local c/ betoneira rodov. não pav.</v>
          </cell>
          <cell r="E11" t="str">
            <v>tkm</v>
          </cell>
        </row>
        <row r="12">
          <cell r="A12" t="str">
            <v>1 A 00 001 60</v>
          </cell>
          <cell r="B12" t="str">
            <v>Transp. local c/ carroc. c/ guind. rodov. não pav.</v>
          </cell>
          <cell r="E12" t="str">
            <v>tkm</v>
          </cell>
        </row>
        <row r="13">
          <cell r="A13" t="str">
            <v>1 A 00 001 90</v>
          </cell>
          <cell r="B13" t="str">
            <v>Transporte comercial c/ carroc. rodov. não pav.</v>
          </cell>
          <cell r="E13" t="str">
            <v>tkm</v>
          </cell>
        </row>
        <row r="14">
          <cell r="A14" t="str">
            <v>1 A 00 002 00</v>
          </cell>
          <cell r="B14" t="str">
            <v>Transporte local c/ basc. 5m3 rodov. pav.</v>
          </cell>
          <cell r="E14" t="str">
            <v>tkm</v>
          </cell>
        </row>
        <row r="15">
          <cell r="A15" t="str">
            <v>1 A 00 002 03</v>
          </cell>
          <cell r="B15" t="str">
            <v>Transp. local material para remendos</v>
          </cell>
          <cell r="E15" t="str">
            <v>tkm</v>
          </cell>
        </row>
        <row r="16">
          <cell r="A16" t="str">
            <v>1 A 00 002 05</v>
          </cell>
          <cell r="B16" t="str">
            <v>Transp. local c/ basc. 10m3 rodov. pav. (const)</v>
          </cell>
          <cell r="E16" t="str">
            <v>tkm</v>
          </cell>
        </row>
        <row r="17">
          <cell r="A17" t="str">
            <v>1 A 00 002 06</v>
          </cell>
          <cell r="B17" t="str">
            <v>Transp. local c/ basc. 10m3 rodov. pav. (consv)</v>
          </cell>
          <cell r="E17" t="str">
            <v>tkm</v>
          </cell>
        </row>
        <row r="18">
          <cell r="A18" t="str">
            <v>1 A 00 002 07</v>
          </cell>
          <cell r="B18" t="str">
            <v>Transp. local c/ basc. 10m3 rodov. pav. (restr)</v>
          </cell>
          <cell r="E18" t="str">
            <v>tkm</v>
          </cell>
        </row>
        <row r="19">
          <cell r="A19" t="str">
            <v>1 A 00 002 08</v>
          </cell>
          <cell r="B19" t="str">
            <v>Transporte local c/ basc. p/ rocha rodov. pav.</v>
          </cell>
          <cell r="E19" t="str">
            <v>tkm</v>
          </cell>
        </row>
        <row r="20">
          <cell r="A20" t="str">
            <v>1 A 00 002 40</v>
          </cell>
          <cell r="B20" t="str">
            <v>Transporte local c/ carroceria 15 t rodov. pav.</v>
          </cell>
          <cell r="E20" t="str">
            <v>tkm</v>
          </cell>
        </row>
        <row r="21">
          <cell r="A21" t="str">
            <v>1 A 00 002 41</v>
          </cell>
          <cell r="B21" t="str">
            <v>Transporte local c/ carroceria 4t rodov. pav.</v>
          </cell>
          <cell r="E21" t="str">
            <v>tkm</v>
          </cell>
        </row>
        <row r="22">
          <cell r="A22" t="str">
            <v>1 A 00 002 50</v>
          </cell>
          <cell r="B22" t="str">
            <v>Transporte local c/ betoneira rodov. pav.</v>
          </cell>
          <cell r="E22" t="str">
            <v>tkm</v>
          </cell>
        </row>
        <row r="23">
          <cell r="A23" t="str">
            <v>1 A 00 002 60</v>
          </cell>
          <cell r="B23" t="str">
            <v>Transp. local c/ carroceria c/ guind. rodov. pav.</v>
          </cell>
          <cell r="E23" t="str">
            <v>tkm</v>
          </cell>
        </row>
        <row r="24">
          <cell r="A24" t="str">
            <v>1 A 00 002 90</v>
          </cell>
          <cell r="B24" t="str">
            <v>Transporte comercial c/ carroceria rodov. pav.</v>
          </cell>
          <cell r="E24" t="str">
            <v>tkm</v>
          </cell>
        </row>
        <row r="25">
          <cell r="A25" t="str">
            <v>1 A 00 102 00</v>
          </cell>
          <cell r="B25" t="str">
            <v>Transporte local de material betuminoso</v>
          </cell>
          <cell r="E25" t="str">
            <v>tkm</v>
          </cell>
        </row>
        <row r="26">
          <cell r="A26" t="str">
            <v>1 A 00 112 90</v>
          </cell>
          <cell r="B26" t="str">
            <v>Transporte comercial material betuminoso a quente</v>
          </cell>
          <cell r="E26" t="str">
            <v>tkm</v>
          </cell>
        </row>
        <row r="27">
          <cell r="A27" t="str">
            <v>1 A 00 112 91</v>
          </cell>
          <cell r="B27" t="str">
            <v>Transporte comercial material betuminoso a frio</v>
          </cell>
          <cell r="E27" t="str">
            <v>tkm</v>
          </cell>
        </row>
        <row r="28">
          <cell r="A28" t="str">
            <v>1 A 00 201 70</v>
          </cell>
          <cell r="B28" t="str">
            <v>Transp. local água c/ cam. tanque rodov. não pav.</v>
          </cell>
          <cell r="E28" t="str">
            <v>tkm</v>
          </cell>
        </row>
        <row r="29">
          <cell r="A29" t="str">
            <v>1 A 00 202 70</v>
          </cell>
          <cell r="B29" t="str">
            <v>Transp. local de água c/ cam. tanque rodov. pav.</v>
          </cell>
          <cell r="E29" t="str">
            <v>tkm</v>
          </cell>
        </row>
        <row r="30">
          <cell r="A30" t="str">
            <v>1 A 00 301 00</v>
          </cell>
          <cell r="B30" t="str">
            <v>Fornecimento de Aço CA-25</v>
          </cell>
          <cell r="E30" t="str">
            <v>kg</v>
          </cell>
        </row>
        <row r="31">
          <cell r="A31" t="str">
            <v>1 A 00 302 00</v>
          </cell>
          <cell r="B31" t="str">
            <v>Fornecimento de Aço CA-50</v>
          </cell>
          <cell r="E31" t="str">
            <v>kg</v>
          </cell>
        </row>
        <row r="32">
          <cell r="A32" t="str">
            <v>1 A 00 303 00</v>
          </cell>
          <cell r="B32" t="str">
            <v>Fornecimento de Aço CA-60</v>
          </cell>
          <cell r="E32" t="str">
            <v>kg</v>
          </cell>
        </row>
        <row r="33">
          <cell r="A33" t="str">
            <v>1 A 00 717 00</v>
          </cell>
          <cell r="B33" t="str">
            <v>Brita Comercial</v>
          </cell>
          <cell r="E33" t="str">
            <v>m3</v>
          </cell>
        </row>
        <row r="34">
          <cell r="A34" t="str">
            <v>1 A 00 961 00</v>
          </cell>
          <cell r="B34" t="str">
            <v>Peças de Desgaste do Britador 30m3/h</v>
          </cell>
          <cell r="E34" t="str">
            <v>cjh</v>
          </cell>
        </row>
        <row r="35">
          <cell r="A35" t="str">
            <v>1 A 00 962 00</v>
          </cell>
          <cell r="B35" t="str">
            <v>Peças de Desgaste do Britador 9 a 20m3/h</v>
          </cell>
          <cell r="E35" t="str">
            <v>cjh</v>
          </cell>
        </row>
        <row r="36">
          <cell r="A36" t="str">
            <v>1 A 00 963 00</v>
          </cell>
          <cell r="B36" t="str">
            <v>Peças de Desgaste do Britador 80m3/h</v>
          </cell>
          <cell r="E36" t="str">
            <v>cjh</v>
          </cell>
        </row>
        <row r="37">
          <cell r="A37" t="str">
            <v>1 A 00 964 00</v>
          </cell>
          <cell r="B37" t="str">
            <v>Peças de desgaste britador prod. de rachão</v>
          </cell>
          <cell r="E37" t="str">
            <v>cjh</v>
          </cell>
        </row>
        <row r="38">
          <cell r="A38" t="str">
            <v>1 A 01 100 01</v>
          </cell>
          <cell r="B38" t="str">
            <v>Limpeza camada vegetal em jazida (const e restr.)</v>
          </cell>
          <cell r="E38" t="str">
            <v>m2</v>
          </cell>
        </row>
        <row r="39">
          <cell r="A39" t="str">
            <v>1 A 01 100 02</v>
          </cell>
          <cell r="B39" t="str">
            <v>Limpeza de camada vegetal em jazida (consv)</v>
          </cell>
          <cell r="E39" t="str">
            <v>m2</v>
          </cell>
        </row>
        <row r="40">
          <cell r="A40" t="str">
            <v>1 A 01 105 01</v>
          </cell>
          <cell r="B40" t="str">
            <v>Expurgo de jazida (const e restr)</v>
          </cell>
          <cell r="E40" t="str">
            <v>m3</v>
          </cell>
        </row>
        <row r="41">
          <cell r="A41" t="str">
            <v>1 A 01 105 02</v>
          </cell>
          <cell r="B41" t="str">
            <v>Expurgo de jazida (consv)</v>
          </cell>
          <cell r="E41" t="str">
            <v>m3</v>
          </cell>
        </row>
        <row r="42">
          <cell r="A42" t="str">
            <v>1 A 01 111 00</v>
          </cell>
          <cell r="B42" t="str">
            <v>Material de base (consv)</v>
          </cell>
          <cell r="E42" t="str">
            <v>m3</v>
          </cell>
        </row>
        <row r="43">
          <cell r="A43" t="str">
            <v>1 A 01 111 01</v>
          </cell>
          <cell r="B43" t="str">
            <v>Esc. e carga material de jazida (consv)</v>
          </cell>
          <cell r="E43" t="str">
            <v>m3</v>
          </cell>
        </row>
        <row r="44">
          <cell r="A44" t="str">
            <v>1 A 01 120 01</v>
          </cell>
          <cell r="B44" t="str">
            <v>Escav. e carga de mater. de jazida(const e restr)</v>
          </cell>
          <cell r="E44" t="str">
            <v>m3</v>
          </cell>
        </row>
        <row r="45">
          <cell r="A45" t="str">
            <v>1 A 01 150 01</v>
          </cell>
          <cell r="B45" t="str">
            <v>Rocha p/ britagem c/ perfur. sobre esteira</v>
          </cell>
          <cell r="E45" t="str">
            <v>m3</v>
          </cell>
        </row>
        <row r="46">
          <cell r="A46" t="str">
            <v>1 A 01 150 02</v>
          </cell>
          <cell r="B46" t="str">
            <v>Rocha p/ britagem com perfuratriz manual</v>
          </cell>
          <cell r="E46" t="str">
            <v>m3</v>
          </cell>
        </row>
        <row r="47">
          <cell r="A47" t="str">
            <v>1 A 01 155 01</v>
          </cell>
          <cell r="B47" t="str">
            <v>Rachão e pedra-de-mão produzidos-(const e rest)</v>
          </cell>
          <cell r="E47" t="str">
            <v>m3</v>
          </cell>
        </row>
        <row r="48">
          <cell r="A48" t="str">
            <v>1 A 01 170 01</v>
          </cell>
          <cell r="B48" t="str">
            <v>Areia extraída com equipamento tipo "drag-line"</v>
          </cell>
          <cell r="E48" t="str">
            <v>m3</v>
          </cell>
        </row>
        <row r="49">
          <cell r="A49" t="str">
            <v>1 A 01 170 02</v>
          </cell>
          <cell r="B49" t="str">
            <v>Areia extraída com trator e carregadeira</v>
          </cell>
          <cell r="E49" t="str">
            <v>m3</v>
          </cell>
        </row>
        <row r="50">
          <cell r="A50" t="str">
            <v>1 A 01 170 03</v>
          </cell>
          <cell r="B50" t="str">
            <v>Areia extraída com draga de sucção (tipo bomba)</v>
          </cell>
          <cell r="E50" t="str">
            <v>m3</v>
          </cell>
        </row>
        <row r="51">
          <cell r="A51" t="str">
            <v>1 A 01 200 01</v>
          </cell>
          <cell r="B51" t="str">
            <v>Brita produzida em central de britagem de 80 m3/h</v>
          </cell>
          <cell r="E51" t="str">
            <v>m3</v>
          </cell>
        </row>
        <row r="52">
          <cell r="A52" t="str">
            <v>1 A 01 200 02</v>
          </cell>
          <cell r="B52" t="str">
            <v>Brita produzida em central de britagem de 30 m3/h</v>
          </cell>
          <cell r="E52" t="str">
            <v>m3</v>
          </cell>
        </row>
        <row r="53">
          <cell r="A53" t="str">
            <v>1 A 01 200 04</v>
          </cell>
          <cell r="B53" t="str">
            <v>Pedra de mão produzida manualmente (consv)</v>
          </cell>
          <cell r="E53" t="str">
            <v>m3</v>
          </cell>
        </row>
        <row r="54">
          <cell r="A54" t="str">
            <v>1 A 01 390 02</v>
          </cell>
          <cell r="B54" t="str">
            <v>Usinagem de CBUQ (capa de rolamento)</v>
          </cell>
          <cell r="E54" t="str">
            <v>t</v>
          </cell>
        </row>
        <row r="55">
          <cell r="A55" t="str">
            <v>1 A 01 390 03</v>
          </cell>
          <cell r="B55" t="str">
            <v>Usinagem de CBUQ (binder)</v>
          </cell>
          <cell r="E55" t="str">
            <v>t</v>
          </cell>
        </row>
        <row r="56">
          <cell r="A56" t="str">
            <v>1 A 01 391 02</v>
          </cell>
          <cell r="B56" t="str">
            <v>Usinagem de areia-asfalto</v>
          </cell>
          <cell r="E56" t="str">
            <v>t</v>
          </cell>
        </row>
        <row r="57">
          <cell r="A57" t="str">
            <v>1 A 01 395 01</v>
          </cell>
          <cell r="B57" t="str">
            <v>Usinagem de brita graduada</v>
          </cell>
          <cell r="E57" t="str">
            <v>m3</v>
          </cell>
        </row>
        <row r="58">
          <cell r="A58" t="str">
            <v>1 A 01 395 02</v>
          </cell>
          <cell r="B58" t="str">
            <v>Usinagem de solo-brita</v>
          </cell>
          <cell r="E58" t="str">
            <v>m3</v>
          </cell>
        </row>
        <row r="59">
          <cell r="A59" t="str">
            <v>1 A 01 396 01</v>
          </cell>
          <cell r="B59" t="str">
            <v>Usinagem de solo-cimento</v>
          </cell>
          <cell r="E59" t="str">
            <v>m3</v>
          </cell>
        </row>
        <row r="60">
          <cell r="A60" t="str">
            <v>1 A 01 396 02</v>
          </cell>
          <cell r="B60" t="str">
            <v>Usinagem de solo melhorado com cimento.</v>
          </cell>
          <cell r="E60" t="str">
            <v>m3</v>
          </cell>
        </row>
        <row r="61">
          <cell r="A61" t="str">
            <v>1 A 01 397 02</v>
          </cell>
          <cell r="B61" t="str">
            <v>Usinagem de P.M.F.</v>
          </cell>
          <cell r="E61" t="str">
            <v>m3</v>
          </cell>
        </row>
        <row r="62">
          <cell r="A62" t="str">
            <v>1 A 01 398 02</v>
          </cell>
          <cell r="B62" t="str">
            <v>Usinagem de CBUQ p/ reciclagem em usina fixa.</v>
          </cell>
          <cell r="E62" t="str">
            <v>t</v>
          </cell>
        </row>
        <row r="63">
          <cell r="A63" t="str">
            <v>1 A 01 401 01</v>
          </cell>
          <cell r="B63" t="str">
            <v>Fôrma comum de madeira</v>
          </cell>
          <cell r="E63" t="str">
            <v>m2</v>
          </cell>
        </row>
        <row r="64">
          <cell r="A64" t="str">
            <v>1 A 01 402 01</v>
          </cell>
          <cell r="B64" t="str">
            <v>Fôrma de placa compensada resinada</v>
          </cell>
          <cell r="E64" t="str">
            <v>m2</v>
          </cell>
        </row>
        <row r="65">
          <cell r="A65" t="str">
            <v>1 A 01 403 01</v>
          </cell>
          <cell r="B65" t="str">
            <v>Fôrma de placa compensada plastificada</v>
          </cell>
          <cell r="E65" t="str">
            <v>m2</v>
          </cell>
        </row>
        <row r="66">
          <cell r="A66" t="str">
            <v>1 A 01 404 01</v>
          </cell>
          <cell r="B66" t="str">
            <v>Fôrma para tubulão</v>
          </cell>
          <cell r="E66" t="str">
            <v>m2</v>
          </cell>
        </row>
        <row r="67">
          <cell r="A67" t="str">
            <v>1 A 01 407 01</v>
          </cell>
          <cell r="B67" t="str">
            <v>Confecção e lançam. de concreto magro em betoneira</v>
          </cell>
          <cell r="E67" t="str">
            <v>m3</v>
          </cell>
        </row>
        <row r="68">
          <cell r="A68" t="str">
            <v>1 A 01 408 01</v>
          </cell>
          <cell r="B68" t="str">
            <v>Concreto fck=8MPa contr raz uso geral conf e lanç</v>
          </cell>
          <cell r="E68" t="str">
            <v>m3</v>
          </cell>
        </row>
        <row r="69">
          <cell r="A69" t="str">
            <v>1 A 01 410 01</v>
          </cell>
          <cell r="B69" t="str">
            <v>Concreto fck=10MPa contr raz uso geral conf e lanç</v>
          </cell>
          <cell r="E69" t="str">
            <v>m3</v>
          </cell>
        </row>
        <row r="70">
          <cell r="A70" t="str">
            <v>1 A 01 412 01</v>
          </cell>
          <cell r="B70" t="str">
            <v>Concreto fck=12MPa contr raz uso geral conf e lanç</v>
          </cell>
          <cell r="E70" t="str">
            <v>m3</v>
          </cell>
        </row>
        <row r="71">
          <cell r="A71" t="str">
            <v>1 A 01 415 01</v>
          </cell>
          <cell r="B71" t="str">
            <v>Concr estr fck=15MPa contr raz uso ger conf e lanç</v>
          </cell>
          <cell r="E71" t="str">
            <v>m3</v>
          </cell>
        </row>
        <row r="72">
          <cell r="A72" t="str">
            <v>1 A 01 418 01</v>
          </cell>
          <cell r="B72" t="str">
            <v>Concr estr fck=18MPa contr raz uso ger conf e lanç</v>
          </cell>
          <cell r="E72" t="str">
            <v>m3</v>
          </cell>
        </row>
        <row r="73">
          <cell r="A73" t="str">
            <v>1 A 01 422 01</v>
          </cell>
          <cell r="B73" t="str">
            <v>Concr estr fck=22MPa contr raz uso ger conf e lanç</v>
          </cell>
          <cell r="E73" t="str">
            <v>m3</v>
          </cell>
        </row>
        <row r="74">
          <cell r="A74" t="str">
            <v>1 A 01 423 00</v>
          </cell>
          <cell r="B74" t="str">
            <v>Concreto fck=18MPa para pré-moldados (tubos)</v>
          </cell>
          <cell r="E74" t="str">
            <v>m3</v>
          </cell>
        </row>
        <row r="75">
          <cell r="A75" t="str">
            <v>1 A 01 424 00</v>
          </cell>
          <cell r="B75" t="str">
            <v>Concreto poroso para pré-moldados (tubos)</v>
          </cell>
          <cell r="E75" t="str">
            <v>m3</v>
          </cell>
        </row>
        <row r="76">
          <cell r="A76" t="str">
            <v>1 A 01 450 01</v>
          </cell>
          <cell r="B76" t="str">
            <v>Escoramento de bueiros celulares</v>
          </cell>
          <cell r="E76" t="str">
            <v>m3</v>
          </cell>
        </row>
        <row r="77">
          <cell r="A77" t="str">
            <v>1 A 01 512 10</v>
          </cell>
          <cell r="B77" t="str">
            <v>Concreto ciclópico fck=12 MPa</v>
          </cell>
          <cell r="E77" t="str">
            <v>m3</v>
          </cell>
        </row>
        <row r="78">
          <cell r="A78" t="str">
            <v>1 A 01 515 10</v>
          </cell>
          <cell r="B78" t="str">
            <v>Concreto ciclópico fck=15 MPa</v>
          </cell>
          <cell r="E78" t="str">
            <v>m3</v>
          </cell>
        </row>
        <row r="79">
          <cell r="A79" t="str">
            <v>1 A 01 580 01</v>
          </cell>
          <cell r="B79" t="str">
            <v>Fornecimento, preparo e colocação formas aço CA 60</v>
          </cell>
          <cell r="E79" t="str">
            <v>kg</v>
          </cell>
        </row>
        <row r="80">
          <cell r="A80" t="str">
            <v>1 A 01 580 02</v>
          </cell>
          <cell r="B80" t="str">
            <v>Fornecimento, preparo e colocação formas aço CA 50</v>
          </cell>
          <cell r="E80" t="str">
            <v>kg</v>
          </cell>
        </row>
        <row r="81">
          <cell r="A81" t="str">
            <v>1 A 01 580 03</v>
          </cell>
          <cell r="B81" t="str">
            <v>Fornecimento, preparo e colocação formas aço CA 25</v>
          </cell>
          <cell r="E81" t="str">
            <v>kg</v>
          </cell>
        </row>
        <row r="82">
          <cell r="A82" t="str">
            <v>1 A 01 603 01</v>
          </cell>
          <cell r="B82" t="str">
            <v>Argamassa cimento-areia 1:3</v>
          </cell>
          <cell r="E82" t="str">
            <v>m3</v>
          </cell>
        </row>
        <row r="83">
          <cell r="A83" t="str">
            <v>1 A 01 604 01</v>
          </cell>
          <cell r="B83" t="str">
            <v>Argamassa cimento-areia 1:4</v>
          </cell>
          <cell r="E83" t="str">
            <v>m3</v>
          </cell>
        </row>
        <row r="84">
          <cell r="A84" t="str">
            <v>1 A 01 606 01</v>
          </cell>
          <cell r="B84" t="str">
            <v>Argamassa cimento-areia 1:6</v>
          </cell>
          <cell r="E84" t="str">
            <v>m3</v>
          </cell>
        </row>
        <row r="85">
          <cell r="A85" t="str">
            <v>1 A 01 620 01</v>
          </cell>
          <cell r="B85" t="str">
            <v>Argamassa cimento-solo 1:10</v>
          </cell>
          <cell r="E85" t="str">
            <v>m3</v>
          </cell>
        </row>
        <row r="86">
          <cell r="A86" t="str">
            <v>1 A 01 653 00</v>
          </cell>
          <cell r="B86" t="str">
            <v>Usinagem para sub-base de concreto rolado</v>
          </cell>
          <cell r="E86" t="str">
            <v>m3</v>
          </cell>
        </row>
        <row r="87">
          <cell r="A87" t="str">
            <v>1 A 01 654 00</v>
          </cell>
          <cell r="B87" t="str">
            <v>Usinagem p/ sub-base de concr. de cimento portland</v>
          </cell>
          <cell r="E87" t="str">
            <v>m3</v>
          </cell>
        </row>
        <row r="88">
          <cell r="A88" t="str">
            <v>1 A 01 656 00</v>
          </cell>
          <cell r="B88" t="str">
            <v>Usinagem p/ conc. de cim. portland c/ forma desliz</v>
          </cell>
          <cell r="E88" t="str">
            <v>m3</v>
          </cell>
        </row>
        <row r="89">
          <cell r="A89" t="str">
            <v>1 A 01 657 00</v>
          </cell>
          <cell r="B89" t="str">
            <v>Usinagem p/ conc.cim. portland c/ equip. peq. por.</v>
          </cell>
          <cell r="E89" t="str">
            <v>m3</v>
          </cell>
        </row>
        <row r="90">
          <cell r="A90" t="str">
            <v>1 A 01 700 00</v>
          </cell>
          <cell r="B90" t="str">
            <v>Fabricação de peças pré mold. de conc. p/ pavim.</v>
          </cell>
          <cell r="E90" t="str">
            <v>m3</v>
          </cell>
        </row>
        <row r="91">
          <cell r="A91" t="str">
            <v>1 A 01 720 00</v>
          </cell>
          <cell r="B91" t="str">
            <v>Concreto fck=18MPa p/ pré-moldados (guarda-corpo)</v>
          </cell>
          <cell r="E91" t="str">
            <v>m3</v>
          </cell>
        </row>
        <row r="92">
          <cell r="A92" t="str">
            <v>1 A 01 720 01</v>
          </cell>
          <cell r="B92" t="str">
            <v>Guarda-corpo tipo GM, moldado no local</v>
          </cell>
          <cell r="E92" t="str">
            <v>m</v>
          </cell>
        </row>
        <row r="93">
          <cell r="A93" t="str">
            <v>1 A 01 720 02</v>
          </cell>
          <cell r="B93" t="str">
            <v>Fabricação de Guarda-corpo</v>
          </cell>
          <cell r="E93" t="str">
            <v>m</v>
          </cell>
        </row>
        <row r="94">
          <cell r="A94" t="str">
            <v>1 A 01 725 01</v>
          </cell>
          <cell r="B94" t="str">
            <v>Fabricação de balizador de concreto</v>
          </cell>
          <cell r="E94" t="str">
            <v>un</v>
          </cell>
        </row>
        <row r="95">
          <cell r="A95" t="str">
            <v>1 A 01 730 00</v>
          </cell>
          <cell r="B95" t="str">
            <v>Concreto fck=18MPa p/ pré moldados (mourões)</v>
          </cell>
          <cell r="E95" t="str">
            <v>m3</v>
          </cell>
        </row>
        <row r="96">
          <cell r="A96" t="str">
            <v>1 A 01 730 01</v>
          </cell>
          <cell r="B96" t="str">
            <v>Fabr. mourão de concr. esticador seção quad. 15cm</v>
          </cell>
          <cell r="E96" t="str">
            <v>un</v>
          </cell>
        </row>
        <row r="97">
          <cell r="A97" t="str">
            <v>1 A 01 730 02</v>
          </cell>
          <cell r="B97" t="str">
            <v>Fabr. mourão de concr esticador seção triang. 15cm</v>
          </cell>
          <cell r="E97" t="str">
            <v>un</v>
          </cell>
        </row>
        <row r="98">
          <cell r="A98" t="str">
            <v>1 A 01 735 01</v>
          </cell>
          <cell r="B98" t="str">
            <v>Fabr. mourão de concreto suporte seção quad. 11cm</v>
          </cell>
          <cell r="E98" t="str">
            <v>un</v>
          </cell>
        </row>
        <row r="99">
          <cell r="A99" t="str">
            <v>1 A 01 735 02</v>
          </cell>
          <cell r="B99" t="str">
            <v>Fabr. mourão de concr. suporte seção triang. 11cm</v>
          </cell>
          <cell r="E99" t="str">
            <v>un</v>
          </cell>
        </row>
        <row r="100">
          <cell r="A100" t="str">
            <v>1 A 01 739 01</v>
          </cell>
          <cell r="B100" t="str">
            <v>Confecção de tubos de concreto D=0,20m</v>
          </cell>
          <cell r="E100" t="str">
            <v>m</v>
          </cell>
        </row>
        <row r="101">
          <cell r="A101" t="str">
            <v>1 A 01 740 01</v>
          </cell>
          <cell r="B101" t="str">
            <v>Confecção de tubos de concreto perfurado D=0,20m</v>
          </cell>
          <cell r="E101" t="str">
            <v>m</v>
          </cell>
        </row>
        <row r="102">
          <cell r="A102" t="str">
            <v>1 A 01 741 01</v>
          </cell>
          <cell r="B102" t="str">
            <v>Confecção de tubos de concreto poroso D=0,20m</v>
          </cell>
          <cell r="E102" t="str">
            <v>m</v>
          </cell>
        </row>
        <row r="103">
          <cell r="A103" t="str">
            <v>1 A 01 745 01</v>
          </cell>
          <cell r="B103" t="str">
            <v>Confecção de tubos de concreto D=0,30m</v>
          </cell>
          <cell r="E103" t="str">
            <v>m</v>
          </cell>
        </row>
        <row r="104">
          <cell r="A104" t="str">
            <v>1 A 01 746 01</v>
          </cell>
          <cell r="B104" t="str">
            <v>Confecção de tubos de concreto perfurado D=0,30m</v>
          </cell>
          <cell r="E104" t="str">
            <v>m</v>
          </cell>
        </row>
        <row r="105">
          <cell r="A105" t="str">
            <v>1 A 01 747 01</v>
          </cell>
          <cell r="B105" t="str">
            <v>Confecção de tubos de concreto poroso D=0,30m</v>
          </cell>
          <cell r="E105" t="str">
            <v>m</v>
          </cell>
        </row>
        <row r="106">
          <cell r="A106" t="str">
            <v>1 A 01 751 01</v>
          </cell>
          <cell r="B106" t="str">
            <v>Confecção de tubos de concreto D=0,40m</v>
          </cell>
          <cell r="E106" t="str">
            <v>m</v>
          </cell>
        </row>
        <row r="107">
          <cell r="A107" t="str">
            <v>1 A 01 752 01</v>
          </cell>
          <cell r="B107" t="str">
            <v>Confecção de tubos de concreto perfurado D=0,40m</v>
          </cell>
          <cell r="E107" t="str">
            <v>m</v>
          </cell>
        </row>
        <row r="108">
          <cell r="A108" t="str">
            <v>1 A 01 753 01</v>
          </cell>
          <cell r="B108" t="str">
            <v>Confecção de tubos de concreto poroso D=0,40m</v>
          </cell>
          <cell r="E108" t="str">
            <v>m</v>
          </cell>
        </row>
        <row r="109">
          <cell r="A109" t="str">
            <v>1 A 01 755 01</v>
          </cell>
          <cell r="B109" t="str">
            <v>Confecção de tubos de concreto armado D=0,60m CA-4</v>
          </cell>
          <cell r="E109" t="str">
            <v>m</v>
          </cell>
        </row>
        <row r="110">
          <cell r="A110" t="str">
            <v>1 A 01 760 01</v>
          </cell>
          <cell r="B110" t="str">
            <v>Confecção de tubos de concreto armado D=0,80m CA-4</v>
          </cell>
          <cell r="E110" t="str">
            <v>m</v>
          </cell>
        </row>
        <row r="111">
          <cell r="A111" t="str">
            <v>1 A 01 765 01</v>
          </cell>
          <cell r="B111" t="str">
            <v>Confecção de tubos de concreto armado D=1,00m CA-4</v>
          </cell>
          <cell r="E111" t="str">
            <v>m</v>
          </cell>
        </row>
        <row r="112">
          <cell r="A112" t="str">
            <v>1 A 01 770 01</v>
          </cell>
          <cell r="B112" t="str">
            <v>Confecção de tubos de concreto armado D=1,20m CA-4</v>
          </cell>
          <cell r="E112" t="str">
            <v>m</v>
          </cell>
        </row>
        <row r="113">
          <cell r="A113" t="str">
            <v>1 A 01 775 01</v>
          </cell>
          <cell r="B113" t="str">
            <v>Confecção de tubos de concreto armado D=1,50m CA-4</v>
          </cell>
          <cell r="E113" t="str">
            <v>m</v>
          </cell>
        </row>
        <row r="114">
          <cell r="A114" t="str">
            <v>1 A 01 780 01</v>
          </cell>
          <cell r="B114" t="str">
            <v>Obtenção de grama para replantio</v>
          </cell>
          <cell r="E114" t="str">
            <v>m2</v>
          </cell>
        </row>
        <row r="115">
          <cell r="A115" t="str">
            <v>1 A 01 790 01</v>
          </cell>
          <cell r="B115" t="str">
            <v>Guia de madeira - 2,5 x 7,0 cm</v>
          </cell>
          <cell r="E115" t="str">
            <v>m</v>
          </cell>
        </row>
        <row r="116">
          <cell r="A116" t="str">
            <v>1 A 01 790 02</v>
          </cell>
          <cell r="B116" t="str">
            <v>Guia de madeira - 2,5 x 10,0 cm</v>
          </cell>
          <cell r="E116" t="str">
            <v>m</v>
          </cell>
        </row>
        <row r="117">
          <cell r="A117" t="str">
            <v>1 A 01 800 01</v>
          </cell>
          <cell r="B117" t="str">
            <v>Chapa de aço 16 rec. para placa de sinalização</v>
          </cell>
          <cell r="E117" t="str">
            <v>m2</v>
          </cell>
        </row>
        <row r="118">
          <cell r="A118" t="str">
            <v>1 A 01 810 01</v>
          </cell>
          <cell r="B118" t="str">
            <v>Calha metálica semi-circular D=0,40 m</v>
          </cell>
          <cell r="E118" t="str">
            <v>m</v>
          </cell>
        </row>
        <row r="119">
          <cell r="A119" t="str">
            <v>1 A 01 850 01</v>
          </cell>
          <cell r="B119" t="str">
            <v>Confecção de placa de sinalização semi-refletiva</v>
          </cell>
          <cell r="E119" t="str">
            <v>m2</v>
          </cell>
        </row>
        <row r="120">
          <cell r="A120" t="str">
            <v>1 A 01 860 01</v>
          </cell>
          <cell r="B120" t="str">
            <v>Confecção de placa de sinalização tot. refletiva</v>
          </cell>
          <cell r="E120" t="str">
            <v>m2</v>
          </cell>
        </row>
        <row r="121">
          <cell r="A121" t="str">
            <v>1 A 01 870 01</v>
          </cell>
          <cell r="B121" t="str">
            <v>Confecção de suporte e travessa p/ placa de sinal.</v>
          </cell>
          <cell r="E121" t="str">
            <v>un</v>
          </cell>
        </row>
        <row r="122">
          <cell r="A122" t="str">
            <v>1 A 01 890 01</v>
          </cell>
          <cell r="B122" t="str">
            <v>Escavação manual em material de 1a categoria</v>
          </cell>
          <cell r="E122" t="str">
            <v>m3</v>
          </cell>
        </row>
        <row r="123">
          <cell r="A123" t="str">
            <v>1 A 01 891 01</v>
          </cell>
          <cell r="B123" t="str">
            <v>Escavação manual de vala em material de 1a cat.</v>
          </cell>
          <cell r="E123" t="str">
            <v>m3</v>
          </cell>
        </row>
        <row r="124">
          <cell r="A124" t="str">
            <v>1 A 01 892 01</v>
          </cell>
          <cell r="B124" t="str">
            <v>Escavação mecânica de vala em material de 1a cat.</v>
          </cell>
          <cell r="E124" t="str">
            <v>m3</v>
          </cell>
        </row>
        <row r="125">
          <cell r="A125" t="str">
            <v>1 A 01 893 01</v>
          </cell>
          <cell r="B125" t="str">
            <v>Compactação manual</v>
          </cell>
          <cell r="E125" t="str">
            <v>m3</v>
          </cell>
        </row>
        <row r="126">
          <cell r="A126" t="str">
            <v>1 A 01 894 01</v>
          </cell>
          <cell r="B126" t="str">
            <v>Lastro de brita</v>
          </cell>
          <cell r="E126" t="str">
            <v>m3</v>
          </cell>
        </row>
        <row r="127">
          <cell r="A127" t="str">
            <v>1 A 99 001 00</v>
          </cell>
          <cell r="B127" t="str">
            <v>Mistura areia-asfalto usinada a frio</v>
          </cell>
          <cell r="E127" t="str">
            <v>m3</v>
          </cell>
        </row>
        <row r="128">
          <cell r="A128" t="str">
            <v>1 A 99 002 00</v>
          </cell>
          <cell r="B128" t="str">
            <v>Mistura areia-asfalto usinada a quente</v>
          </cell>
          <cell r="E128" t="str">
            <v>m3</v>
          </cell>
        </row>
        <row r="129">
          <cell r="A129" t="str">
            <v>1 A 99 003 00</v>
          </cell>
          <cell r="B129" t="str">
            <v>Mistura betuminosa usinada a frio</v>
          </cell>
          <cell r="E129" t="str">
            <v>m3</v>
          </cell>
        </row>
        <row r="130">
          <cell r="A130" t="str">
            <v>1 A 99 004 00</v>
          </cell>
          <cell r="B130" t="str">
            <v>Mistura betuminosa usinada a quente</v>
          </cell>
          <cell r="E130" t="str">
            <v>m3</v>
          </cell>
        </row>
        <row r="131">
          <cell r="A131" t="str">
            <v>1 A 99 005 00</v>
          </cell>
          <cell r="B131" t="str">
            <v>Mistura betuminosa</v>
          </cell>
          <cell r="E131" t="str">
            <v>m3</v>
          </cell>
        </row>
        <row r="132">
          <cell r="A132" t="str">
            <v>1 B 00 301 00</v>
          </cell>
          <cell r="B132" t="str">
            <v>Alvenaria de pedra argamassada</v>
          </cell>
          <cell r="E132" t="str">
            <v>m3</v>
          </cell>
        </row>
        <row r="133">
          <cell r="A133" t="str">
            <v>1 B 00 902 01</v>
          </cell>
          <cell r="B133" t="str">
            <v>Alvenaria de tijolos</v>
          </cell>
          <cell r="E133" t="str">
            <v>m2</v>
          </cell>
        </row>
        <row r="134">
          <cell r="A134" t="str">
            <v>1 B 00 903 01</v>
          </cell>
          <cell r="B134" t="str">
            <v>Dentes para bueiros duplos D=1,00 m</v>
          </cell>
          <cell r="E134" t="str">
            <v>und</v>
          </cell>
        </row>
        <row r="135">
          <cell r="A135" t="str">
            <v>1 B 00 904 01</v>
          </cell>
          <cell r="B135" t="str">
            <v>Dentes para bueiros duplos D=1,20 m</v>
          </cell>
          <cell r="E135" t="str">
            <v>und</v>
          </cell>
        </row>
        <row r="136">
          <cell r="A136" t="str">
            <v>1 B 00 905 01</v>
          </cell>
          <cell r="B136" t="str">
            <v>Dentes para bueiros duplos D=1,50 m</v>
          </cell>
          <cell r="E136" t="str">
            <v>und</v>
          </cell>
        </row>
        <row r="137">
          <cell r="A137" t="str">
            <v>1 B 00 906 01</v>
          </cell>
          <cell r="B137" t="str">
            <v>Dentes para bueiros simples D=0,60 m</v>
          </cell>
          <cell r="E137" t="str">
            <v>und</v>
          </cell>
        </row>
        <row r="138">
          <cell r="A138" t="str">
            <v>1 B 00 907 01</v>
          </cell>
          <cell r="B138" t="str">
            <v>Dentes para bueiros simples D=0,80 m</v>
          </cell>
          <cell r="E138" t="str">
            <v>und</v>
          </cell>
        </row>
        <row r="139">
          <cell r="A139" t="str">
            <v>1 B 00 908 01</v>
          </cell>
          <cell r="B139" t="str">
            <v>Dentes para bueiros simples D=1,00 m</v>
          </cell>
          <cell r="E139" t="str">
            <v>und</v>
          </cell>
        </row>
        <row r="140">
          <cell r="A140" t="str">
            <v>1 B 00 909 01</v>
          </cell>
          <cell r="B140" t="str">
            <v>Dentes para bueiros simples D=1,20 m</v>
          </cell>
          <cell r="E140" t="str">
            <v>und</v>
          </cell>
        </row>
        <row r="141">
          <cell r="A141" t="str">
            <v>1 B 00 910 01</v>
          </cell>
          <cell r="B141" t="str">
            <v>Dentes para bueiros simples D=1,50 m</v>
          </cell>
          <cell r="E141" t="str">
            <v>und</v>
          </cell>
        </row>
        <row r="142">
          <cell r="A142" t="str">
            <v>1 B 00 911 01</v>
          </cell>
          <cell r="B142" t="str">
            <v>Dentes para bueiros triplos D=1,00 m</v>
          </cell>
          <cell r="E142" t="str">
            <v>und</v>
          </cell>
        </row>
        <row r="143">
          <cell r="A143" t="str">
            <v>1 B 00 912 01</v>
          </cell>
          <cell r="B143" t="str">
            <v>Dentes para bueiros triplos D=1,20 m</v>
          </cell>
          <cell r="E143" t="str">
            <v>und</v>
          </cell>
        </row>
        <row r="144">
          <cell r="A144" t="str">
            <v>1 B 00 913 01</v>
          </cell>
          <cell r="B144" t="str">
            <v>Dentes para bueiros triplos D=1,50 m</v>
          </cell>
          <cell r="E144" t="str">
            <v>und</v>
          </cell>
        </row>
        <row r="145">
          <cell r="A145" t="str">
            <v>1 B 00 999 06</v>
          </cell>
          <cell r="B145" t="str">
            <v>Solo local / selo de argila apiloado</v>
          </cell>
          <cell r="E145" t="str">
            <v>m3</v>
          </cell>
        </row>
        <row r="146">
          <cell r="A146" t="str">
            <v>1 B 02 702 00</v>
          </cell>
          <cell r="B146" t="str">
            <v>Limp. e enchim. junta pav. concr. (const e rest)</v>
          </cell>
          <cell r="E146" t="str">
            <v>m</v>
          </cell>
        </row>
        <row r="147">
          <cell r="B147" t="str">
            <v>Construção</v>
          </cell>
        </row>
        <row r="148">
          <cell r="A148" t="str">
            <v>2 S 01 000 00</v>
          </cell>
          <cell r="B148" t="str">
            <v>Desm. dest. limpeza áreas c/arv. diam. até 0,15 m</v>
          </cell>
          <cell r="E148" t="str">
            <v>m2</v>
          </cell>
        </row>
        <row r="149">
          <cell r="A149" t="str">
            <v>2 S 01 010 00</v>
          </cell>
          <cell r="B149" t="str">
            <v>Destocamento de árvores D=0,15 a 0,30 m</v>
          </cell>
          <cell r="E149" t="str">
            <v>und</v>
          </cell>
        </row>
        <row r="150">
          <cell r="A150" t="str">
            <v>2 S 01 012 00</v>
          </cell>
          <cell r="B150" t="str">
            <v>Destocamento de árvores c/diâm. &gt; 0,30 m</v>
          </cell>
          <cell r="E150" t="str">
            <v>und</v>
          </cell>
        </row>
        <row r="151">
          <cell r="A151" t="str">
            <v>2 S 01 100 01</v>
          </cell>
          <cell r="B151" t="str">
            <v>Esc. carga transp. mat 1ª cat DMT 50 m</v>
          </cell>
          <cell r="E151" t="str">
            <v>m3</v>
          </cell>
        </row>
        <row r="152">
          <cell r="A152" t="str">
            <v>2 S 01 100 02</v>
          </cell>
          <cell r="B152" t="str">
            <v>Esc. carga transp. mat 1ª cat DMT 50 a 200m c/m</v>
          </cell>
          <cell r="E152" t="str">
            <v>m3</v>
          </cell>
        </row>
        <row r="153">
          <cell r="A153" t="str">
            <v>2 S 01 100 03</v>
          </cell>
          <cell r="B153" t="str">
            <v>Esc. carga transp. mat 1ª cat DMT 200 a 400m c/m</v>
          </cell>
          <cell r="E153" t="str">
            <v>m3</v>
          </cell>
        </row>
        <row r="154">
          <cell r="A154" t="str">
            <v>2 S 01 100 04</v>
          </cell>
          <cell r="B154" t="str">
            <v>Esc. carga transp. mat 1ª cat DMT 400 a 600m c/m</v>
          </cell>
          <cell r="E154" t="str">
            <v>m3</v>
          </cell>
        </row>
        <row r="155">
          <cell r="A155" t="str">
            <v>2 S 01 100 05</v>
          </cell>
          <cell r="B155" t="str">
            <v>Esc. carga transp. mat 1ª cat DMT 600 a 800m c/m</v>
          </cell>
          <cell r="E155" t="str">
            <v>m3</v>
          </cell>
        </row>
        <row r="156">
          <cell r="A156" t="str">
            <v>2 S 01 100 06</v>
          </cell>
          <cell r="B156" t="str">
            <v>Esc. carga transp. mat 1ª cat DMT 800 a 1000m c/m</v>
          </cell>
          <cell r="E156" t="str">
            <v>m3</v>
          </cell>
        </row>
        <row r="157">
          <cell r="A157" t="str">
            <v>2 S 01 100 07</v>
          </cell>
          <cell r="B157" t="str">
            <v>Esc. carga transp. mat 1ª cat DMT 1000 a 1200m c/m</v>
          </cell>
          <cell r="E157" t="str">
            <v>m3</v>
          </cell>
        </row>
        <row r="158">
          <cell r="A158" t="str">
            <v>2 S 01 100 08</v>
          </cell>
          <cell r="B158" t="str">
            <v>Esc. carga transp. mat 1ª cat DMT 1200 a 1400m c/m</v>
          </cell>
          <cell r="E158" t="str">
            <v>m3</v>
          </cell>
        </row>
        <row r="159">
          <cell r="A159" t="str">
            <v>2 S 01 100 09</v>
          </cell>
          <cell r="B159" t="str">
            <v>Esc. carga tr. mat 1ª c. DMT 50 a 200m c/carreg</v>
          </cell>
          <cell r="E159" t="str">
            <v>m3</v>
          </cell>
        </row>
        <row r="160">
          <cell r="A160" t="str">
            <v>2 S 01 100 10</v>
          </cell>
          <cell r="B160" t="str">
            <v>Esc. carga tr. mat 1ª c. DMT 200 a 400m c/carreg</v>
          </cell>
          <cell r="E160" t="str">
            <v>m3</v>
          </cell>
        </row>
        <row r="161">
          <cell r="A161" t="str">
            <v>2 S 01 100 11</v>
          </cell>
          <cell r="B161" t="str">
            <v>Esc. carga tr. mat 1ª c. DMT 400 a 600m c/carreg</v>
          </cell>
          <cell r="E161" t="str">
            <v>m3</v>
          </cell>
        </row>
        <row r="162">
          <cell r="A162" t="str">
            <v>2 S 01 100 12</v>
          </cell>
          <cell r="B162" t="str">
            <v>Esc. carga tr. mat 1ª c. DMT 600 a 800m c/carreg</v>
          </cell>
          <cell r="E162" t="str">
            <v>m3</v>
          </cell>
        </row>
        <row r="163">
          <cell r="A163" t="str">
            <v>2 S 01 100 13</v>
          </cell>
          <cell r="B163" t="str">
            <v>Esc. carga tr. mat 1ª c. DMT 800 a 1000m c/carreg</v>
          </cell>
          <cell r="E163" t="str">
            <v>m3</v>
          </cell>
        </row>
        <row r="164">
          <cell r="A164" t="str">
            <v>2 S 01 100 14</v>
          </cell>
          <cell r="B164" t="str">
            <v>Esc. carga tr. mat 1ª c. DMT 1000 a 1200m c/carreg</v>
          </cell>
          <cell r="E164" t="str">
            <v>m3</v>
          </cell>
        </row>
        <row r="165">
          <cell r="A165" t="str">
            <v>2 S 01 100 15</v>
          </cell>
          <cell r="B165" t="str">
            <v>Esc. carga tr. mat 1ª c. DMT 1200 a 1400m c/carreg</v>
          </cell>
          <cell r="E165" t="str">
            <v>m3</v>
          </cell>
        </row>
        <row r="166">
          <cell r="A166" t="str">
            <v>2 S 01 100 16</v>
          </cell>
          <cell r="B166" t="str">
            <v>Esc. carga tr. mat 1ª c. DMT 1400 a 1600m c/carreg</v>
          </cell>
          <cell r="E166" t="str">
            <v>m3</v>
          </cell>
        </row>
        <row r="167">
          <cell r="A167" t="str">
            <v>2 S 01 100 17</v>
          </cell>
          <cell r="B167" t="str">
            <v>Esc. carga tr. mat 1ª c. DMT 1600 a 1800m c/carreg</v>
          </cell>
          <cell r="E167" t="str">
            <v>m3</v>
          </cell>
        </row>
        <row r="168">
          <cell r="A168" t="str">
            <v>2 S 01 100 18</v>
          </cell>
          <cell r="B168" t="str">
            <v>Esc. carga tr. mat 1ª c. DMT 1800 a 2000m c/carreg</v>
          </cell>
          <cell r="E168" t="str">
            <v>m3</v>
          </cell>
        </row>
        <row r="169">
          <cell r="A169" t="str">
            <v>2 S 01 100 19</v>
          </cell>
          <cell r="B169" t="str">
            <v>Esc. carga tr. mat 1ª c. DMT 2000 a 3000m c/carreg</v>
          </cell>
          <cell r="E169" t="str">
            <v>m3</v>
          </cell>
        </row>
        <row r="170">
          <cell r="A170" t="str">
            <v>2 S 01 100 20</v>
          </cell>
          <cell r="B170" t="str">
            <v>Esc. carga tr. mat 1ª c. DMT 3000 a 5000m c/carreg</v>
          </cell>
          <cell r="E170" t="str">
            <v>m3</v>
          </cell>
        </row>
        <row r="171">
          <cell r="A171" t="str">
            <v>2 S 01 100 21</v>
          </cell>
          <cell r="B171" t="str">
            <v>Escavação carga transp. manual mat.1a cat. DT=20m</v>
          </cell>
          <cell r="E171" t="str">
            <v>m3</v>
          </cell>
        </row>
        <row r="172">
          <cell r="A172" t="str">
            <v>2 S 01 100 22</v>
          </cell>
          <cell r="B172" t="str">
            <v>Esc. carga transp. mat 1ª cat DMT 50 a 200m c/e</v>
          </cell>
          <cell r="E172" t="str">
            <v>m3</v>
          </cell>
        </row>
        <row r="173">
          <cell r="A173" t="str">
            <v>2 S 01 100 23</v>
          </cell>
          <cell r="B173" t="str">
            <v>Esc. carga transp. mat 1ª cat DMT 200 a 400m c/e</v>
          </cell>
          <cell r="E173" t="str">
            <v>m3</v>
          </cell>
        </row>
        <row r="174">
          <cell r="A174" t="str">
            <v>2 S 01 100 24</v>
          </cell>
          <cell r="B174" t="str">
            <v>Esc. carga transp. mat 1ª cat DMT 400 a 600m c/e</v>
          </cell>
          <cell r="E174" t="str">
            <v>m3</v>
          </cell>
        </row>
        <row r="175">
          <cell r="A175" t="str">
            <v>2 S 01 100 25</v>
          </cell>
          <cell r="B175" t="str">
            <v>Esc. carga transp. mat 1ª cat DMT 600 a 800m c/e</v>
          </cell>
          <cell r="E175" t="str">
            <v>m3</v>
          </cell>
        </row>
        <row r="176">
          <cell r="A176" t="str">
            <v>2 S 01 100 26</v>
          </cell>
          <cell r="B176" t="str">
            <v>Esc. carga transp. mat 1ª cat DMT 800 a 1000m c/e</v>
          </cell>
          <cell r="E176" t="str">
            <v>m3</v>
          </cell>
        </row>
        <row r="177">
          <cell r="A177" t="str">
            <v>2 S 01 100 27</v>
          </cell>
          <cell r="B177" t="str">
            <v>Esc. carga transp. mat 1ª cat DMT 1000 a 1200m c/e</v>
          </cell>
          <cell r="E177" t="str">
            <v>m3</v>
          </cell>
        </row>
        <row r="178">
          <cell r="A178" t="str">
            <v>2 S 01 100 28</v>
          </cell>
          <cell r="B178" t="str">
            <v>Esc. carga transp. mat 1ª cat DMT 1200 a 1400m c/e</v>
          </cell>
          <cell r="E178" t="str">
            <v>m3</v>
          </cell>
        </row>
        <row r="179">
          <cell r="A179" t="str">
            <v>2 S 01 100 29</v>
          </cell>
          <cell r="B179" t="str">
            <v>Esc. carga transp. mat 1ª cat DMT 1400 a 1600m c/e</v>
          </cell>
          <cell r="E179" t="str">
            <v>m3</v>
          </cell>
        </row>
        <row r="180">
          <cell r="A180" t="str">
            <v>2 S 01 100 30</v>
          </cell>
          <cell r="B180" t="str">
            <v>Esc. carga transp. mat 1ª cat DMT 1600 a 1800m c/e</v>
          </cell>
          <cell r="E180" t="str">
            <v>m3</v>
          </cell>
        </row>
        <row r="181">
          <cell r="A181" t="str">
            <v>2 S 01 100 31</v>
          </cell>
          <cell r="B181" t="str">
            <v>Esc. carga transp. mat 1ª cat DMT 1800 a 2000m c/e</v>
          </cell>
          <cell r="E181" t="str">
            <v>m3</v>
          </cell>
        </row>
        <row r="182">
          <cell r="A182" t="str">
            <v>2 S 01 100 32</v>
          </cell>
          <cell r="B182" t="str">
            <v>Esc. carga transp. mat 1ª cat DMT 2000 a 3000m c/e</v>
          </cell>
          <cell r="E182" t="str">
            <v>m3</v>
          </cell>
        </row>
        <row r="183">
          <cell r="A183" t="str">
            <v>2 S 01 100 33</v>
          </cell>
          <cell r="B183" t="str">
            <v>Esc. carga transp. mat 1ª cat DMT 3000 a 5000m c/e</v>
          </cell>
          <cell r="E183" t="str">
            <v>m3</v>
          </cell>
        </row>
        <row r="184">
          <cell r="A184" t="str">
            <v>2 S 01 101 01</v>
          </cell>
          <cell r="B184" t="str">
            <v>Esc. carga transp. mat 2ª cat DMT 50m</v>
          </cell>
          <cell r="E184" t="str">
            <v>m3</v>
          </cell>
        </row>
        <row r="185">
          <cell r="A185" t="str">
            <v>2 S 01 101 02</v>
          </cell>
          <cell r="B185" t="str">
            <v>Esc. carga transp. mat 2ª cat DMT 50 a 200m c/m</v>
          </cell>
          <cell r="E185" t="str">
            <v>m3</v>
          </cell>
        </row>
        <row r="186">
          <cell r="A186" t="str">
            <v>2 S 01 101 03</v>
          </cell>
          <cell r="B186" t="str">
            <v>Esc. carga transp. mat 2ª cat DMT 200 a 400m c/m</v>
          </cell>
          <cell r="E186" t="str">
            <v>m3</v>
          </cell>
        </row>
        <row r="187">
          <cell r="A187" t="str">
            <v>2 S 01 101 04</v>
          </cell>
          <cell r="B187" t="str">
            <v>Esc. carga transp. mat 2ª cat DMT 400 a 600m c/m</v>
          </cell>
          <cell r="E187" t="str">
            <v>m3</v>
          </cell>
        </row>
        <row r="188">
          <cell r="A188" t="str">
            <v>2 S 01 101 05</v>
          </cell>
          <cell r="B188" t="str">
            <v>Esc. carga transp. mat 2ª cat DMT 600 a 800m c/m</v>
          </cell>
          <cell r="E188" t="str">
            <v>m3</v>
          </cell>
        </row>
        <row r="189">
          <cell r="A189" t="str">
            <v>2 S 01 101 06</v>
          </cell>
          <cell r="B189" t="str">
            <v>Esc. carga transp. mat 2ª cat DMT 800 a 1000m c/m</v>
          </cell>
          <cell r="E189" t="str">
            <v>m3</v>
          </cell>
        </row>
        <row r="190">
          <cell r="A190" t="str">
            <v>2 S 01 101 07</v>
          </cell>
          <cell r="B190" t="str">
            <v>Esc. carga transp. mat 2ª cat DMT 1000 a 1200m c/m</v>
          </cell>
          <cell r="E190" t="str">
            <v>m3</v>
          </cell>
        </row>
        <row r="191">
          <cell r="A191" t="str">
            <v>2 S 01 101 08</v>
          </cell>
          <cell r="B191" t="str">
            <v>Esc. carga transp. mat 2ª cat DMT 1200 a 1400m c/m</v>
          </cell>
          <cell r="E191" t="str">
            <v>m3</v>
          </cell>
        </row>
        <row r="192">
          <cell r="A192" t="str">
            <v>2 S 01 101 09</v>
          </cell>
          <cell r="B192" t="str">
            <v>Esc. carga tr. mat 2ª c. DMT 50 a 200m c/carreg</v>
          </cell>
          <cell r="E192" t="str">
            <v>m3</v>
          </cell>
        </row>
        <row r="193">
          <cell r="A193" t="str">
            <v>2 S 01 101 10</v>
          </cell>
          <cell r="B193" t="str">
            <v>Esc. carga tr. mat 2ª c. DMT 200 a 400m c/carreg</v>
          </cell>
          <cell r="E193" t="str">
            <v>m3</v>
          </cell>
        </row>
        <row r="194">
          <cell r="A194" t="str">
            <v>2 S 01 101 11</v>
          </cell>
          <cell r="B194" t="str">
            <v>Esc. carga tr. mat 2a c. DMT 400 a 600m c/carreg</v>
          </cell>
          <cell r="E194" t="str">
            <v>m3</v>
          </cell>
        </row>
        <row r="195">
          <cell r="A195" t="str">
            <v>2 S 01 101 12</v>
          </cell>
          <cell r="B195" t="str">
            <v>Esc. carga tr. mat 2a c. DMT 600 a 800m c/carreg</v>
          </cell>
          <cell r="E195" t="str">
            <v>m3</v>
          </cell>
        </row>
        <row r="196">
          <cell r="A196" t="str">
            <v>2 S 01 101 13</v>
          </cell>
          <cell r="B196" t="str">
            <v>Esc. carga tr. mat 2a c. DMT 800 a 1000m c/carreg</v>
          </cell>
          <cell r="E196" t="str">
            <v>m3</v>
          </cell>
        </row>
        <row r="197">
          <cell r="A197" t="str">
            <v>2 S 01 101 14</v>
          </cell>
          <cell r="B197" t="str">
            <v>Esc. carga tr. mat 2a c. DMT 1000 a 1200m c/carreg</v>
          </cell>
          <cell r="E197" t="str">
            <v>m3</v>
          </cell>
        </row>
        <row r="198">
          <cell r="A198" t="str">
            <v>2 S 01 101 15</v>
          </cell>
          <cell r="B198" t="str">
            <v>Esc. carga tr. mat 2a c. DMT 1200 a 1400m c/carreg</v>
          </cell>
          <cell r="E198" t="str">
            <v>m3</v>
          </cell>
        </row>
        <row r="199">
          <cell r="A199" t="str">
            <v>2 S 01 101 16</v>
          </cell>
          <cell r="B199" t="str">
            <v>Esc. carga tr. mat 2a c. DMT 1400 a 1600m c/carreg</v>
          </cell>
          <cell r="E199" t="str">
            <v>m3</v>
          </cell>
        </row>
        <row r="200">
          <cell r="A200" t="str">
            <v>2 S 01 101 17</v>
          </cell>
          <cell r="B200" t="str">
            <v>Esc. carga tr. mat 2a c. DMT 1600 a 1800m c/carreg</v>
          </cell>
          <cell r="E200" t="str">
            <v>m3</v>
          </cell>
        </row>
        <row r="201">
          <cell r="A201" t="str">
            <v>2 S 01 101 18</v>
          </cell>
          <cell r="B201" t="str">
            <v>Esc. carga tr. mat 2a c. DMT 1800 a 2000m c/carreg</v>
          </cell>
          <cell r="E201" t="str">
            <v>m3</v>
          </cell>
        </row>
        <row r="202">
          <cell r="A202" t="str">
            <v>2 S 01 101 19</v>
          </cell>
          <cell r="B202" t="str">
            <v>Esc. carga tr. mat 2a c. DMT 2000 a 3000m c/carreg</v>
          </cell>
          <cell r="E202" t="str">
            <v>m3</v>
          </cell>
        </row>
        <row r="203">
          <cell r="A203" t="str">
            <v>2 S 01 101 20</v>
          </cell>
          <cell r="B203" t="str">
            <v>Esc. carga tr. mat 2a c. DMT 3000 a 5000m c/carreg</v>
          </cell>
          <cell r="E203" t="str">
            <v>m3</v>
          </cell>
        </row>
        <row r="204">
          <cell r="A204" t="str">
            <v>2 S 01 101 22</v>
          </cell>
          <cell r="B204" t="str">
            <v>Esc. carga transp. mat 2a cat DMT 50 a 200m c/e</v>
          </cell>
          <cell r="E204" t="str">
            <v>m3</v>
          </cell>
        </row>
        <row r="205">
          <cell r="A205" t="str">
            <v>2 S 01 101 23</v>
          </cell>
          <cell r="B205" t="str">
            <v>Esc. carga transp. mat 2a cat DMT 200 a 400m c/e</v>
          </cell>
          <cell r="E205" t="str">
            <v>m3</v>
          </cell>
        </row>
        <row r="206">
          <cell r="A206" t="str">
            <v>2 S 01 101 24</v>
          </cell>
          <cell r="B206" t="str">
            <v>Esc. carga transp. mat 2a cat DMT 400 a 600m c/e</v>
          </cell>
          <cell r="E206" t="str">
            <v>m3</v>
          </cell>
        </row>
        <row r="207">
          <cell r="A207" t="str">
            <v>2 S 01 101 25</v>
          </cell>
          <cell r="B207" t="str">
            <v>Esc. carga transp. mat 2a cat DMT 600 a 800m c/e</v>
          </cell>
          <cell r="E207" t="str">
            <v>m3</v>
          </cell>
        </row>
        <row r="208">
          <cell r="A208" t="str">
            <v>2 S 01 101 26</v>
          </cell>
          <cell r="B208" t="str">
            <v>Esc. carga transp. mat 2a cat DMT 800 a 1000m c/e</v>
          </cell>
          <cell r="E208" t="str">
            <v>m3</v>
          </cell>
        </row>
        <row r="209">
          <cell r="A209" t="str">
            <v>2 S 01 101 27</v>
          </cell>
          <cell r="B209" t="str">
            <v>Esc. carga transp. mat 2a cat DMT 1000 a 1200m c/e</v>
          </cell>
          <cell r="E209" t="str">
            <v>m3</v>
          </cell>
        </row>
        <row r="210">
          <cell r="A210" t="str">
            <v>2 S 01 101 28</v>
          </cell>
          <cell r="B210" t="str">
            <v>Esc. carga transp. mat 2a cat DMT 1200 a 1400m c/e</v>
          </cell>
          <cell r="E210" t="str">
            <v>m3</v>
          </cell>
        </row>
        <row r="211">
          <cell r="A211" t="str">
            <v>2 S 01 101 29</v>
          </cell>
          <cell r="B211" t="str">
            <v>Esc. carga transp. mat 2a cat DMT 1400 a 1600m c/e</v>
          </cell>
          <cell r="E211" t="str">
            <v>m3</v>
          </cell>
        </row>
        <row r="212">
          <cell r="A212" t="str">
            <v>2 S 01 101 30</v>
          </cell>
          <cell r="B212" t="str">
            <v>Esc. carga transp. mat 2a cat DMT 1600 a 1800m c/e</v>
          </cell>
          <cell r="E212" t="str">
            <v>m3</v>
          </cell>
        </row>
        <row r="213">
          <cell r="A213" t="str">
            <v>2 S 01 101 31</v>
          </cell>
          <cell r="B213" t="str">
            <v>Esc. carga transp. mat 2a cat DMT 1800 a 2000m c/e</v>
          </cell>
          <cell r="E213" t="str">
            <v>m3</v>
          </cell>
        </row>
        <row r="214">
          <cell r="A214" t="str">
            <v>2 S 01 101 32</v>
          </cell>
          <cell r="B214" t="str">
            <v>Esc. carga transp. mat 2a cat DMT 2000 a 3000m c/e</v>
          </cell>
          <cell r="E214" t="str">
            <v>m3</v>
          </cell>
        </row>
        <row r="215">
          <cell r="A215" t="str">
            <v>2 S 01 101 33</v>
          </cell>
          <cell r="B215" t="str">
            <v>Esc. carga transp. mat 2a cat DMT 3000 a 5000m c/e</v>
          </cell>
          <cell r="E215" t="str">
            <v>m3</v>
          </cell>
        </row>
        <row r="216">
          <cell r="A216" t="str">
            <v>2 S 01 102 01</v>
          </cell>
          <cell r="B216" t="str">
            <v>Esc. carga transp. mat 3a cat DMT até 50m</v>
          </cell>
          <cell r="E216" t="str">
            <v>m3</v>
          </cell>
        </row>
        <row r="217">
          <cell r="A217" t="str">
            <v>2 S 01 102 02</v>
          </cell>
          <cell r="B217" t="str">
            <v>Esc. carga transp. mat 3a cat DMT 50 a 200m</v>
          </cell>
          <cell r="E217" t="str">
            <v>m3</v>
          </cell>
        </row>
        <row r="218">
          <cell r="A218" t="str">
            <v>2 S 01 102 03</v>
          </cell>
          <cell r="B218" t="str">
            <v>Esc. carga transp. mat 3a cat DMT 200 a 400m</v>
          </cell>
          <cell r="E218" t="str">
            <v>m3</v>
          </cell>
        </row>
        <row r="219">
          <cell r="A219" t="str">
            <v>2 S 01 102 04</v>
          </cell>
          <cell r="B219" t="str">
            <v>Esc. carga transp. mat 3a cat DMT 400 a 600m</v>
          </cell>
          <cell r="E219" t="str">
            <v>m3</v>
          </cell>
        </row>
        <row r="220">
          <cell r="A220" t="str">
            <v>2 S 01 102 05</v>
          </cell>
          <cell r="B220" t="str">
            <v>Esc. carga transp. mat 3a cat DMT 600 a 800m</v>
          </cell>
          <cell r="E220" t="str">
            <v>m3</v>
          </cell>
        </row>
        <row r="221">
          <cell r="A221" t="str">
            <v>2 S 01 102 06</v>
          </cell>
          <cell r="B221" t="str">
            <v>Esc. carga transp. mat 3a cat DMT 800 a 1000m</v>
          </cell>
          <cell r="E221" t="str">
            <v>m3</v>
          </cell>
        </row>
        <row r="222">
          <cell r="A222" t="str">
            <v>2 S 01 102 07</v>
          </cell>
          <cell r="B222" t="str">
            <v>Esc. carga transp. mat 3a cat DMT 1000 a 1200m</v>
          </cell>
          <cell r="E222" t="str">
            <v>m3</v>
          </cell>
        </row>
        <row r="223">
          <cell r="A223" t="str">
            <v>2 S 01 300 01</v>
          </cell>
          <cell r="B223" t="str">
            <v>Esc. carga transp. solos moles DMT 0 a 200m</v>
          </cell>
          <cell r="E223" t="str">
            <v>m3</v>
          </cell>
        </row>
        <row r="224">
          <cell r="A224" t="str">
            <v>2 S 01 300 02</v>
          </cell>
          <cell r="B224" t="str">
            <v>Esc. carga transp. solos moles DMT 200 a 400m</v>
          </cell>
          <cell r="E224" t="str">
            <v>m3</v>
          </cell>
        </row>
        <row r="225">
          <cell r="A225" t="str">
            <v>2 S 01 300 03</v>
          </cell>
          <cell r="B225" t="str">
            <v>Esc. carga transp. solos moles DMT 400 a 600m</v>
          </cell>
          <cell r="E225" t="str">
            <v>m3</v>
          </cell>
        </row>
        <row r="226">
          <cell r="A226" t="str">
            <v>2 S 01 300 04</v>
          </cell>
          <cell r="B226" t="str">
            <v>Esc. carga transp. solos moles DMT 600 a 800m</v>
          </cell>
          <cell r="E226" t="str">
            <v>m3</v>
          </cell>
        </row>
        <row r="227">
          <cell r="A227" t="str">
            <v>2 S 01 300 05</v>
          </cell>
          <cell r="B227" t="str">
            <v>Esc. carga transp. solos moles DMT 800 a 1000m</v>
          </cell>
          <cell r="E227" t="str">
            <v>m3</v>
          </cell>
        </row>
        <row r="228">
          <cell r="A228" t="str">
            <v>2 S 01 510 00</v>
          </cell>
          <cell r="B228" t="str">
            <v>Compactação de aterros a 95% proctor normal</v>
          </cell>
          <cell r="E228" t="str">
            <v>m3</v>
          </cell>
        </row>
        <row r="229">
          <cell r="A229" t="str">
            <v>2 S 01 511 00</v>
          </cell>
          <cell r="B229" t="str">
            <v>Compactação de aterros a 100% proctor normal</v>
          </cell>
          <cell r="E229" t="str">
            <v>m3</v>
          </cell>
        </row>
        <row r="230">
          <cell r="A230" t="str">
            <v>2 S 01 512 01</v>
          </cell>
          <cell r="B230" t="str">
            <v>Construção de corpo de aterro em rocha</v>
          </cell>
          <cell r="E230" t="str">
            <v>m3</v>
          </cell>
        </row>
        <row r="231">
          <cell r="A231" t="str">
            <v>2 S 01 512 02</v>
          </cell>
          <cell r="B231" t="str">
            <v>Compactação de camada final de aterro de rocha</v>
          </cell>
          <cell r="E231" t="str">
            <v>m3</v>
          </cell>
        </row>
        <row r="232">
          <cell r="A232" t="str">
            <v>2 S 01 513 01</v>
          </cell>
          <cell r="B232" t="str">
            <v>Compactação de material de "bota-fora"</v>
          </cell>
          <cell r="E232" t="str">
            <v>m3</v>
          </cell>
        </row>
        <row r="233">
          <cell r="A233" t="str">
            <v>2 S 02 100 00</v>
          </cell>
          <cell r="B233" t="str">
            <v>Reforço do subleito</v>
          </cell>
          <cell r="E233" t="str">
            <v>m3</v>
          </cell>
        </row>
        <row r="234">
          <cell r="A234" t="str">
            <v>2 S 02 110 00</v>
          </cell>
          <cell r="B234" t="str">
            <v>Regularização do subleito</v>
          </cell>
          <cell r="E234" t="str">
            <v>m2</v>
          </cell>
        </row>
        <row r="235">
          <cell r="A235" t="str">
            <v>2 S 02 110 01</v>
          </cell>
          <cell r="B235" t="str">
            <v>Regul. subleito c/ fres. corte contr.autom. greide</v>
          </cell>
          <cell r="E235" t="str">
            <v>m2</v>
          </cell>
        </row>
        <row r="236">
          <cell r="A236" t="str">
            <v>2 S 02 200 00</v>
          </cell>
          <cell r="B236" t="str">
            <v>Sub-base solo estabilizado granul. s/ mistura</v>
          </cell>
          <cell r="E236" t="str">
            <v>m3</v>
          </cell>
        </row>
        <row r="237">
          <cell r="A237" t="str">
            <v>2 S 02 200 01</v>
          </cell>
          <cell r="B237" t="str">
            <v>Base solo estabilizado granul. s/ mistura</v>
          </cell>
          <cell r="E237" t="str">
            <v>m3</v>
          </cell>
        </row>
        <row r="238">
          <cell r="A238" t="str">
            <v>2 S 02 210 00</v>
          </cell>
          <cell r="B238" t="str">
            <v>Sub-base estab. granul. c/ mistura solo na pista</v>
          </cell>
          <cell r="E238" t="str">
            <v>m3</v>
          </cell>
        </row>
        <row r="239">
          <cell r="A239" t="str">
            <v>2 S 02 210 01</v>
          </cell>
          <cell r="B239" t="str">
            <v>Sub-base estab. granul. c/ mist. solo-areia pista</v>
          </cell>
          <cell r="E239" t="str">
            <v>m3</v>
          </cell>
        </row>
        <row r="240">
          <cell r="A240" t="str">
            <v>2 S 02 210 02</v>
          </cell>
          <cell r="B240" t="str">
            <v>Base estab.granul.c/ mist.solo - areia na pista</v>
          </cell>
          <cell r="E240" t="str">
            <v>m3</v>
          </cell>
        </row>
        <row r="241">
          <cell r="A241" t="str">
            <v>2 S 02 220 00</v>
          </cell>
          <cell r="B241" t="str">
            <v>Base estab.granul.c/ mistura solo - brita</v>
          </cell>
          <cell r="E241" t="str">
            <v>m3</v>
          </cell>
        </row>
        <row r="242">
          <cell r="A242" t="str">
            <v>2 S 02 230 00</v>
          </cell>
          <cell r="B242" t="str">
            <v>Base de brita graduada</v>
          </cell>
          <cell r="E242" t="str">
            <v>m3</v>
          </cell>
        </row>
        <row r="243">
          <cell r="A243" t="str">
            <v>2 S 02 230 01</v>
          </cell>
          <cell r="B243" t="str">
            <v>Base brita grad. c/ dist. agreg. contr. de greide</v>
          </cell>
          <cell r="E243" t="str">
            <v>m3</v>
          </cell>
        </row>
        <row r="244">
          <cell r="A244" t="str">
            <v>2 S 02 231 00</v>
          </cell>
          <cell r="B244" t="str">
            <v>Base de macadame hidráulico</v>
          </cell>
          <cell r="E244" t="str">
            <v>m3</v>
          </cell>
        </row>
        <row r="245">
          <cell r="A245" t="str">
            <v>2 S 02 241 01</v>
          </cell>
          <cell r="B245" t="str">
            <v>Base de solo cimento c/ mistura em usina</v>
          </cell>
          <cell r="E245" t="str">
            <v>m3</v>
          </cell>
        </row>
        <row r="246">
          <cell r="A246" t="str">
            <v>2 S 02 243 01</v>
          </cell>
          <cell r="B246" t="str">
            <v>Sub-base de solo melhor. c/ cimento mist. em usina</v>
          </cell>
          <cell r="E246" t="str">
            <v>m3</v>
          </cell>
        </row>
        <row r="247">
          <cell r="A247" t="str">
            <v>2 S 02 300 00</v>
          </cell>
          <cell r="B247" t="str">
            <v>Imprimação</v>
          </cell>
          <cell r="E247" t="str">
            <v>m2</v>
          </cell>
        </row>
        <row r="248">
          <cell r="A248" t="str">
            <v>2 S 02 400 00</v>
          </cell>
          <cell r="B248" t="str">
            <v>Pintura de ligação</v>
          </cell>
          <cell r="E248" t="str">
            <v>m2</v>
          </cell>
        </row>
        <row r="249">
          <cell r="A249" t="str">
            <v>2 S 02 500 00</v>
          </cell>
          <cell r="B249" t="str">
            <v>Tratamento superficial simples c/ cap</v>
          </cell>
          <cell r="E249" t="str">
            <v>m2</v>
          </cell>
        </row>
        <row r="250">
          <cell r="A250" t="str">
            <v>2 S 02 500 01</v>
          </cell>
          <cell r="B250" t="str">
            <v>Tratamento superficial simples c/ emulsão</v>
          </cell>
          <cell r="E250" t="str">
            <v>m2</v>
          </cell>
        </row>
        <row r="251">
          <cell r="A251" t="str">
            <v>2 S 02 500 02</v>
          </cell>
          <cell r="B251" t="str">
            <v>Tratamento superficial simples c/ banho diluído</v>
          </cell>
          <cell r="E251" t="str">
            <v>m2</v>
          </cell>
        </row>
        <row r="252">
          <cell r="A252" t="str">
            <v>2 S 02 501 00</v>
          </cell>
          <cell r="B252" t="str">
            <v>Tratamento superficial duplo c/ cap</v>
          </cell>
          <cell r="E252" t="str">
            <v>m2</v>
          </cell>
        </row>
        <row r="253">
          <cell r="A253" t="str">
            <v>2 S 02 501 01</v>
          </cell>
          <cell r="B253" t="str">
            <v>Tratamento superficial duplo c/ emulsão</v>
          </cell>
          <cell r="E253" t="str">
            <v>m2</v>
          </cell>
        </row>
        <row r="254">
          <cell r="A254" t="str">
            <v>2 S 02 501 02</v>
          </cell>
          <cell r="B254" t="str">
            <v>Tratamento superficial duplo c/ banho diluído</v>
          </cell>
          <cell r="E254" t="str">
            <v>m2</v>
          </cell>
        </row>
        <row r="255">
          <cell r="A255" t="str">
            <v>2 S 02 502 00</v>
          </cell>
          <cell r="B255" t="str">
            <v>Tratamento superficial triplo c/ cap</v>
          </cell>
          <cell r="E255" t="str">
            <v>m2</v>
          </cell>
        </row>
        <row r="256">
          <cell r="A256" t="str">
            <v>2 S 02 502 01</v>
          </cell>
          <cell r="B256" t="str">
            <v>Tratamento superficial triplo c/ emulsão</v>
          </cell>
          <cell r="E256" t="str">
            <v>m2</v>
          </cell>
        </row>
        <row r="257">
          <cell r="A257" t="str">
            <v>2 S 02 502 02</v>
          </cell>
          <cell r="B257" t="str">
            <v>Tratamento superficial triplo c/ banho diluído</v>
          </cell>
          <cell r="E257" t="str">
            <v>m2</v>
          </cell>
        </row>
        <row r="258">
          <cell r="A258" t="str">
            <v>2 S 02 530 00</v>
          </cell>
          <cell r="B258" t="str">
            <v>Pré-misturado a frio</v>
          </cell>
          <cell r="E258" t="str">
            <v>m3</v>
          </cell>
        </row>
        <row r="259">
          <cell r="A259" t="str">
            <v>2 S 02 531 00</v>
          </cell>
          <cell r="B259" t="str">
            <v>Macadame betuminoso por penetração</v>
          </cell>
          <cell r="E259" t="str">
            <v>m3</v>
          </cell>
        </row>
        <row r="260">
          <cell r="A260" t="str">
            <v>2 S 02 532 00</v>
          </cell>
          <cell r="B260" t="str">
            <v>Areia-asfalto a quente</v>
          </cell>
          <cell r="E260" t="str">
            <v>t</v>
          </cell>
        </row>
        <row r="261">
          <cell r="A261" t="str">
            <v>2 S 02 540 01</v>
          </cell>
          <cell r="B261" t="str">
            <v>Conc. betuminoso usinado a quente - capa rolamento</v>
          </cell>
          <cell r="E261" t="str">
            <v>t</v>
          </cell>
        </row>
        <row r="262">
          <cell r="A262" t="str">
            <v>2 S 02 540 02</v>
          </cell>
          <cell r="B262" t="str">
            <v>Concreto betuminoso usinado a quente - "binder"</v>
          </cell>
          <cell r="E262" t="str">
            <v>t</v>
          </cell>
        </row>
        <row r="263">
          <cell r="A263" t="str">
            <v>2 S 02 603 00</v>
          </cell>
          <cell r="B263" t="str">
            <v>Sub-base de concreto rolado</v>
          </cell>
          <cell r="E263" t="str">
            <v>m3</v>
          </cell>
        </row>
        <row r="264">
          <cell r="A264" t="str">
            <v>2 S 02 604 00</v>
          </cell>
          <cell r="B264" t="str">
            <v>Sub-base de concreto de cimento portland</v>
          </cell>
          <cell r="E264" t="str">
            <v>m3</v>
          </cell>
        </row>
        <row r="265">
          <cell r="A265" t="str">
            <v>2 S 02 606 00</v>
          </cell>
          <cell r="B265" t="str">
            <v>Concreto de cimento portland com fôrma deslizante</v>
          </cell>
          <cell r="E265" t="str">
            <v>m3</v>
          </cell>
        </row>
        <row r="266">
          <cell r="A266" t="str">
            <v>2 S 02 607 00</v>
          </cell>
          <cell r="B266" t="str">
            <v>Concreto cimento portland c/ equip. pequeno porte</v>
          </cell>
          <cell r="E266" t="str">
            <v>m3</v>
          </cell>
        </row>
        <row r="267">
          <cell r="A267" t="str">
            <v>2 S 02 700 01</v>
          </cell>
          <cell r="B267" t="str">
            <v>Execução pavim. c/ peças pré-moldadas concr.</v>
          </cell>
          <cell r="E267" t="str">
            <v>m2</v>
          </cell>
        </row>
        <row r="268">
          <cell r="A268" t="str">
            <v>2 S 02 702 00</v>
          </cell>
          <cell r="B268" t="str">
            <v>Limpeza e enchimento de junta de pavimento de conc</v>
          </cell>
          <cell r="E268" t="str">
            <v>m</v>
          </cell>
        </row>
        <row r="269">
          <cell r="A269" t="str">
            <v>2 S 03 000 02</v>
          </cell>
          <cell r="B269" t="str">
            <v>Escavação manual de cavas em material 1a cat</v>
          </cell>
          <cell r="E269" t="str">
            <v>m3</v>
          </cell>
        </row>
        <row r="270">
          <cell r="A270" t="str">
            <v>2 S 03 000 03</v>
          </cell>
          <cell r="B270" t="str">
            <v>Escavação manual de cavas em material 2a cat</v>
          </cell>
          <cell r="E270" t="str">
            <v>m3</v>
          </cell>
        </row>
        <row r="271">
          <cell r="A271" t="str">
            <v>2 S 03 010 01</v>
          </cell>
          <cell r="B271" t="str">
            <v>Escavação em cavas de fundação com esgotamento</v>
          </cell>
          <cell r="E271" t="str">
            <v>m3</v>
          </cell>
        </row>
        <row r="272">
          <cell r="A272" t="str">
            <v>2 S 03 119 01</v>
          </cell>
          <cell r="B272" t="str">
            <v>Escoramento com madeira de OAE</v>
          </cell>
          <cell r="E272" t="str">
            <v>m3</v>
          </cell>
        </row>
        <row r="273">
          <cell r="A273" t="str">
            <v>2 S 03 300 01</v>
          </cell>
          <cell r="B273" t="str">
            <v>Confecção e lançamento concr. magro em betoneira</v>
          </cell>
          <cell r="E273" t="str">
            <v>m3</v>
          </cell>
        </row>
        <row r="274">
          <cell r="A274" t="str">
            <v>2 S 03 321 00</v>
          </cell>
          <cell r="B274" t="str">
            <v>Conc.estr.fck=8 MPa-contr.raz.uso ger.conf. e lanç</v>
          </cell>
          <cell r="E274" t="str">
            <v>m3</v>
          </cell>
        </row>
        <row r="275">
          <cell r="A275" t="str">
            <v>2 S 03 322 00</v>
          </cell>
          <cell r="B275" t="str">
            <v>Conc.estr.fck=10 MPa-contr.raz.uso ger.conf.e lanç</v>
          </cell>
          <cell r="E275" t="str">
            <v>m3</v>
          </cell>
        </row>
        <row r="276">
          <cell r="A276" t="str">
            <v>2 S 03 323 00</v>
          </cell>
          <cell r="B276" t="str">
            <v>Conc.estr.fck=12 MPa-contr.raz.uso ger.conf.e lanç</v>
          </cell>
          <cell r="E276" t="str">
            <v>m3</v>
          </cell>
        </row>
        <row r="277">
          <cell r="A277" t="str">
            <v>2 S 03 324 00</v>
          </cell>
          <cell r="B277" t="str">
            <v>Conc.estr.fck=15 MPa-contr.raz.uso ger.conf.e lanç</v>
          </cell>
          <cell r="E277" t="str">
            <v>m3</v>
          </cell>
        </row>
        <row r="278">
          <cell r="A278" t="str">
            <v>2 S 03 324 01</v>
          </cell>
          <cell r="B278" t="str">
            <v>Conc.estr.fck=15 MPa-contr.raz.c/adit.conf. e lanç</v>
          </cell>
          <cell r="E278" t="str">
            <v>m3</v>
          </cell>
        </row>
        <row r="279">
          <cell r="A279" t="str">
            <v>2 S 03 325 00</v>
          </cell>
          <cell r="B279" t="str">
            <v>Conc.estr.fck=18 MPa-contr.raz.uso ger.conf.e lanç</v>
          </cell>
          <cell r="E279" t="str">
            <v>m3</v>
          </cell>
        </row>
        <row r="280">
          <cell r="A280" t="str">
            <v>2 S 03 325 01</v>
          </cell>
          <cell r="B280" t="str">
            <v>Conc.estr.fck=18 MPa-contr.raz.c/adit.conf. e lanç</v>
          </cell>
          <cell r="E280" t="str">
            <v>m3</v>
          </cell>
        </row>
        <row r="281">
          <cell r="A281" t="str">
            <v>2 S 03 326 00</v>
          </cell>
          <cell r="B281" t="str">
            <v>Conc.estr.fck=20 MPa-contr.raz.uso ger.conf.e lanç</v>
          </cell>
          <cell r="E281" t="str">
            <v>m3</v>
          </cell>
        </row>
        <row r="282">
          <cell r="A282" t="str">
            <v>2 S 03 326 01</v>
          </cell>
          <cell r="B282" t="str">
            <v>Conc.estr.fck=20 MPa-contr.raz.c/adit.conf. e lanç</v>
          </cell>
          <cell r="E282" t="str">
            <v>m3</v>
          </cell>
        </row>
        <row r="283">
          <cell r="A283" t="str">
            <v>2 S 03 327 00</v>
          </cell>
          <cell r="B283" t="str">
            <v>Conc.estr.fck=22 MPa-contr.raz.uso ger.conf.e lanç</v>
          </cell>
          <cell r="E283" t="str">
            <v>m3</v>
          </cell>
        </row>
        <row r="284">
          <cell r="A284" t="str">
            <v>2 S 03 328 00</v>
          </cell>
          <cell r="B284" t="str">
            <v>Conc.estr.fck=24 MPa-contr.raz.uso ger.conf.e lanç</v>
          </cell>
          <cell r="E284" t="str">
            <v>m3</v>
          </cell>
        </row>
        <row r="285">
          <cell r="A285" t="str">
            <v>2 S 03 329 00</v>
          </cell>
          <cell r="B285" t="str">
            <v>Conc.estr.fck=25 MPa-contr.raz.c/adit.conf. e lanç</v>
          </cell>
          <cell r="E285" t="str">
            <v>m3</v>
          </cell>
        </row>
        <row r="286">
          <cell r="A286" t="str">
            <v>2 S 03 329 01</v>
          </cell>
          <cell r="B286" t="str">
            <v>Conc.estr.fck=26 MPa-contr.raz.uso ger.conf.e lanç</v>
          </cell>
          <cell r="E286" t="str">
            <v>m3</v>
          </cell>
        </row>
        <row r="287">
          <cell r="A287" t="str">
            <v>2 S 03 329 02</v>
          </cell>
          <cell r="B287" t="str">
            <v>Conc.estr.fck=30 MPa-contr.raz.uso ger.conf.e lanç</v>
          </cell>
          <cell r="E287" t="str">
            <v>m3</v>
          </cell>
        </row>
        <row r="288">
          <cell r="A288" t="str">
            <v>2 S 03 329 03</v>
          </cell>
          <cell r="B288" t="str">
            <v>Conc.estr.fck=30 MPa-contr.raz.uso ger.conf.e lanç</v>
          </cell>
          <cell r="E288" t="str">
            <v>m3</v>
          </cell>
        </row>
        <row r="289">
          <cell r="A289" t="str">
            <v>2 S 03 329 04</v>
          </cell>
          <cell r="B289" t="str">
            <v>Conc.estr.fck=35 MPa-contr.raz.c/adit.conf. e lanç</v>
          </cell>
          <cell r="E289" t="str">
            <v>m3</v>
          </cell>
        </row>
        <row r="290">
          <cell r="A290" t="str">
            <v>2 S 03 370 00</v>
          </cell>
          <cell r="B290" t="str">
            <v>Forma comum de madeira</v>
          </cell>
          <cell r="E290" t="str">
            <v>m2</v>
          </cell>
        </row>
        <row r="291">
          <cell r="A291" t="str">
            <v>2 S 03 371 01</v>
          </cell>
          <cell r="B291" t="str">
            <v>Forma de placa compensada resinada</v>
          </cell>
          <cell r="E291" t="str">
            <v>m2</v>
          </cell>
        </row>
        <row r="292">
          <cell r="A292" t="str">
            <v>2 S 03 371 02</v>
          </cell>
          <cell r="B292" t="str">
            <v>Forma de placa compensada plastificada</v>
          </cell>
          <cell r="E292" t="str">
            <v>m2</v>
          </cell>
        </row>
        <row r="293">
          <cell r="A293" t="str">
            <v>2 S 03 372 01</v>
          </cell>
          <cell r="B293" t="str">
            <v>Formas para tubulão</v>
          </cell>
          <cell r="E293" t="str">
            <v>m2</v>
          </cell>
        </row>
        <row r="294">
          <cell r="A294" t="str">
            <v>2 S 03 401 01</v>
          </cell>
          <cell r="B294" t="str">
            <v>Estaca tipo Franki D=350 mm</v>
          </cell>
          <cell r="E294" t="str">
            <v>m</v>
          </cell>
        </row>
        <row r="295">
          <cell r="A295" t="str">
            <v>2 S 03 401 02</v>
          </cell>
          <cell r="B295" t="str">
            <v>Estaca tipo Franki D=400 mm</v>
          </cell>
          <cell r="E295" t="str">
            <v>m</v>
          </cell>
        </row>
        <row r="296">
          <cell r="A296" t="str">
            <v>2 S 03 401 03</v>
          </cell>
          <cell r="B296" t="str">
            <v>Estaca tipo Franki D=520 mm</v>
          </cell>
          <cell r="E296" t="str">
            <v>m</v>
          </cell>
        </row>
        <row r="297">
          <cell r="A297" t="str">
            <v>2 S 03 401 04</v>
          </cell>
          <cell r="B297" t="str">
            <v>Estaca tipo Franki D=600 mm</v>
          </cell>
          <cell r="E297" t="str">
            <v>m</v>
          </cell>
        </row>
        <row r="298">
          <cell r="A298" t="str">
            <v>2 S 03 402 01</v>
          </cell>
          <cell r="B298" t="str">
            <v>Cravação estacas pré-mold. de concreto 30 x 30 cm</v>
          </cell>
          <cell r="E298" t="str">
            <v>m</v>
          </cell>
        </row>
        <row r="299">
          <cell r="A299" t="str">
            <v>2 S 03 404 01</v>
          </cell>
          <cell r="B299" t="str">
            <v>Forn. e crav. estacas perfil met. I de 10" simples</v>
          </cell>
          <cell r="E299" t="str">
            <v>m</v>
          </cell>
        </row>
        <row r="300">
          <cell r="A300" t="str">
            <v>2 S 03 404 04</v>
          </cell>
          <cell r="B300" t="str">
            <v>Forn. e crav. estacas perfil met. I de 10" duplo</v>
          </cell>
          <cell r="E300" t="str">
            <v>m</v>
          </cell>
        </row>
        <row r="301">
          <cell r="A301" t="str">
            <v>2 S 03 404 11</v>
          </cell>
          <cell r="B301" t="str">
            <v>Cravação estacas met. trilhos soldados - estrela</v>
          </cell>
          <cell r="E301" t="str">
            <v>m</v>
          </cell>
        </row>
        <row r="302">
          <cell r="A302" t="str">
            <v>2 S 03 410 01</v>
          </cell>
          <cell r="B302" t="str">
            <v>Tubulão a céu aberto diâmetro externo = 1,00 m</v>
          </cell>
          <cell r="E302" t="str">
            <v>m</v>
          </cell>
        </row>
        <row r="303">
          <cell r="A303" t="str">
            <v>2 S 03 410 11</v>
          </cell>
          <cell r="B303" t="str">
            <v>Tubulão a céu aberto diâmetro externo = 1,20 m</v>
          </cell>
          <cell r="E303" t="str">
            <v>m</v>
          </cell>
        </row>
        <row r="304">
          <cell r="A304" t="str">
            <v>2 S 03 410 21</v>
          </cell>
          <cell r="B304" t="str">
            <v>Tubulão a céu aberto diâmetro externo = 1,40 m</v>
          </cell>
          <cell r="E304" t="str">
            <v>m</v>
          </cell>
        </row>
        <row r="305">
          <cell r="A305" t="str">
            <v>2 S 03 410 31</v>
          </cell>
          <cell r="B305" t="str">
            <v>Tubulão a céu aberto diâmetro externo = 1,60 m</v>
          </cell>
          <cell r="E305" t="str">
            <v>m</v>
          </cell>
        </row>
        <row r="306">
          <cell r="A306" t="str">
            <v>2 S 03 410 41</v>
          </cell>
          <cell r="B306" t="str">
            <v>Tubulão a céu aberto diâmetro externo = 1,80 m</v>
          </cell>
          <cell r="E306" t="str">
            <v>m</v>
          </cell>
        </row>
        <row r="307">
          <cell r="A307" t="str">
            <v>2 S 03 410 51</v>
          </cell>
          <cell r="B307" t="str">
            <v>Tubulão a céu aberto diâmetro externo = 2,00 m</v>
          </cell>
          <cell r="E307" t="str">
            <v>m</v>
          </cell>
        </row>
        <row r="308">
          <cell r="A308" t="str">
            <v>2 S 03 410 61</v>
          </cell>
          <cell r="B308" t="str">
            <v>Tubulão a céu aberto diâmetro externo = 2,20 m</v>
          </cell>
          <cell r="E308" t="str">
            <v>m</v>
          </cell>
        </row>
        <row r="309">
          <cell r="A309" t="str">
            <v>2 S 03 411 11</v>
          </cell>
          <cell r="B309" t="str">
            <v>Tub.ar comp.D=1,2 m prof.até 12 m lâmina d'água LF</v>
          </cell>
          <cell r="E309" t="str">
            <v>m</v>
          </cell>
        </row>
        <row r="310">
          <cell r="A310" t="str">
            <v>2 S 03 411 12</v>
          </cell>
          <cell r="B310" t="str">
            <v>Tub.ar comp.D=1,2 m prof. 12/18 m lâmina d'água LF</v>
          </cell>
          <cell r="E310" t="str">
            <v>m</v>
          </cell>
        </row>
        <row r="311">
          <cell r="A311" t="str">
            <v>2 S 03 411 13</v>
          </cell>
          <cell r="B311" t="str">
            <v>Tub.ar comp.D=1,2 m prof. 18/24 m lâmina d'água LF</v>
          </cell>
          <cell r="E311" t="str">
            <v>m</v>
          </cell>
        </row>
        <row r="312">
          <cell r="A312" t="str">
            <v>2 S 03 411 14</v>
          </cell>
          <cell r="B312" t="str">
            <v>Tub.ar comp.D=1,2 m prof. 24/27 m lâmina d'água LF</v>
          </cell>
          <cell r="E312" t="str">
            <v>m</v>
          </cell>
        </row>
        <row r="313">
          <cell r="A313" t="str">
            <v>2 S 03 411 15</v>
          </cell>
          <cell r="B313" t="str">
            <v>Tub.ar.comp.D=1,2 m prof. 27/31 m lâmina d'água LF</v>
          </cell>
          <cell r="E313" t="str">
            <v>m</v>
          </cell>
        </row>
        <row r="314">
          <cell r="A314" t="str">
            <v>2 S 03 411 21</v>
          </cell>
          <cell r="B314" t="str">
            <v>Tub.ar.comp.D=1,4 m prof.até 12 m lâmina d'água LF</v>
          </cell>
          <cell r="E314" t="str">
            <v>m</v>
          </cell>
        </row>
        <row r="315">
          <cell r="A315" t="str">
            <v>2 S 03 411 22</v>
          </cell>
          <cell r="B315" t="str">
            <v>Tub.ar comp.D=1,4 m prof. 12/18 m lâmina d'água LF</v>
          </cell>
          <cell r="E315" t="str">
            <v>m</v>
          </cell>
        </row>
        <row r="316">
          <cell r="A316" t="str">
            <v>2 S 03 411 23</v>
          </cell>
          <cell r="B316" t="str">
            <v>Tub.ar comp.D=1,4 m prof. 18/24 m lâmina d'água LF</v>
          </cell>
          <cell r="E316" t="str">
            <v>m</v>
          </cell>
        </row>
        <row r="317">
          <cell r="A317" t="str">
            <v>2 S 03 411 24</v>
          </cell>
          <cell r="B317" t="str">
            <v>Tub.ar comp.D=1,4 m prof. 24/27 m lâmina d'água LF</v>
          </cell>
          <cell r="E317" t="str">
            <v>m</v>
          </cell>
        </row>
        <row r="318">
          <cell r="A318" t="str">
            <v>2 S 03 411 25</v>
          </cell>
          <cell r="B318" t="str">
            <v>Tub.ar comp.D=1,4 m prof. 27/31 m lâmina d'água LF</v>
          </cell>
          <cell r="E318" t="str">
            <v>m</v>
          </cell>
        </row>
        <row r="319">
          <cell r="A319" t="str">
            <v>2 S 03 411 31</v>
          </cell>
          <cell r="B319" t="str">
            <v>Tub.ar comp.D=1,6 m prof.até 12 m lâmina d'água LF</v>
          </cell>
          <cell r="E319" t="str">
            <v>m</v>
          </cell>
        </row>
        <row r="320">
          <cell r="A320" t="str">
            <v>2 S 03 411 32</v>
          </cell>
          <cell r="B320" t="str">
            <v>Tub.ar comp.D=1,6 m prof. 12/18 m lâmina d'água LF</v>
          </cell>
          <cell r="E320" t="str">
            <v>m</v>
          </cell>
        </row>
        <row r="321">
          <cell r="A321" t="str">
            <v>2 S 03 411 33</v>
          </cell>
          <cell r="B321" t="str">
            <v>Tub.ar comp.D=1,6 m prof. 18/24 m lâmina d'água LF</v>
          </cell>
          <cell r="E321" t="str">
            <v>m</v>
          </cell>
        </row>
        <row r="322">
          <cell r="A322" t="str">
            <v>2 S 03 411 34</v>
          </cell>
          <cell r="B322" t="str">
            <v>Tub.ar comp.D=1,6 m prof. 24/27 m lâmina d'água LF</v>
          </cell>
          <cell r="E322" t="str">
            <v>m</v>
          </cell>
        </row>
        <row r="323">
          <cell r="A323" t="str">
            <v>2 S 03 411 35</v>
          </cell>
          <cell r="B323" t="str">
            <v>Tub.ar comp.D=1,6 m prof. 27/31 m lâmina d'água LF</v>
          </cell>
          <cell r="E323" t="str">
            <v>m</v>
          </cell>
        </row>
        <row r="324">
          <cell r="A324" t="str">
            <v>2 S 03 411 41</v>
          </cell>
          <cell r="B324" t="str">
            <v>Tub.ar comp.D=1,8 m prof.até 12 m lâmina d'água LF</v>
          </cell>
          <cell r="E324" t="str">
            <v>m</v>
          </cell>
        </row>
        <row r="325">
          <cell r="A325" t="str">
            <v>2 S 03 411 42</v>
          </cell>
          <cell r="B325" t="str">
            <v>Tub.ar comp.D=1,8 m prof. 12/18 m lâmina d'água LF</v>
          </cell>
          <cell r="E325" t="str">
            <v>m</v>
          </cell>
        </row>
        <row r="326">
          <cell r="A326" t="str">
            <v>2 S 03 411 43</v>
          </cell>
          <cell r="B326" t="str">
            <v>Tub.ar comp.D=1,8 m prof. 18/24 m lâmina d'água LF</v>
          </cell>
          <cell r="E326" t="str">
            <v>m</v>
          </cell>
        </row>
        <row r="327">
          <cell r="A327" t="str">
            <v>2 S 03 411 44</v>
          </cell>
          <cell r="B327" t="str">
            <v>Tub.ar comp.D=1,8 m prof. 24/27 m lâmina d'água LF</v>
          </cell>
          <cell r="E327" t="str">
            <v>m</v>
          </cell>
        </row>
        <row r="328">
          <cell r="A328" t="str">
            <v>2 S 03 411 45</v>
          </cell>
          <cell r="B328" t="str">
            <v>Tub.ar comp.D=1,8 m prof. 27/31 m lâmina d'água LF</v>
          </cell>
          <cell r="E328" t="str">
            <v>m</v>
          </cell>
        </row>
        <row r="329">
          <cell r="A329" t="str">
            <v>2 S 03 411 51</v>
          </cell>
          <cell r="B329" t="str">
            <v>Tub.ar comp.D=2,0 m até 12 m lâmina d'água LF</v>
          </cell>
          <cell r="E329" t="str">
            <v>m</v>
          </cell>
        </row>
        <row r="330">
          <cell r="A330" t="str">
            <v>2 S 03 411 52</v>
          </cell>
          <cell r="B330" t="str">
            <v>Tub.ar comp.D=2,0 m prof. 12/18 m lâmina d'água LF</v>
          </cell>
          <cell r="E330" t="str">
            <v>m</v>
          </cell>
        </row>
        <row r="331">
          <cell r="A331" t="str">
            <v>2 S 03 411 53</v>
          </cell>
          <cell r="B331" t="str">
            <v>Tub.ar comp.D=2,0 m prof.18/24 m lâmina d'água LF</v>
          </cell>
          <cell r="E331" t="str">
            <v>m</v>
          </cell>
        </row>
        <row r="332">
          <cell r="A332" t="str">
            <v>2 S 03 411 54</v>
          </cell>
          <cell r="B332" t="str">
            <v>Tub.ar comp.D=2,0 m prof.24/27 m lâmina d'água LF</v>
          </cell>
          <cell r="E332" t="str">
            <v>m</v>
          </cell>
        </row>
        <row r="333">
          <cell r="A333" t="str">
            <v>2 S 03 411 55</v>
          </cell>
          <cell r="B333" t="str">
            <v>Tub.ar comp.D=2,0 m prof.27/31 m lâmina d'água LF</v>
          </cell>
          <cell r="E333" t="str">
            <v>m</v>
          </cell>
        </row>
        <row r="334">
          <cell r="A334" t="str">
            <v>2 S 03 411 61</v>
          </cell>
          <cell r="B334" t="str">
            <v>Tub.ar comp.D=2,2 m prof.até 12 m lâmina d'água LF</v>
          </cell>
          <cell r="E334" t="str">
            <v>m</v>
          </cell>
        </row>
        <row r="335">
          <cell r="A335" t="str">
            <v>2 S 03 411 62</v>
          </cell>
          <cell r="B335" t="str">
            <v>Tub.ar comp.D=2,2 m prof.12/18 m lâmina d'água LF</v>
          </cell>
          <cell r="E335" t="str">
            <v>m</v>
          </cell>
        </row>
        <row r="336">
          <cell r="A336" t="str">
            <v>2 S 03 411 63</v>
          </cell>
          <cell r="B336" t="str">
            <v>Tub.ar comp.D=2,2 m prof.18/24 m lâmina d'água LF</v>
          </cell>
          <cell r="E336" t="str">
            <v>m</v>
          </cell>
        </row>
        <row r="337">
          <cell r="A337" t="str">
            <v>2 S 03 411 64</v>
          </cell>
          <cell r="B337" t="str">
            <v>Tub.ar comp.D=2,2 m prof.24/27 m lâmina d'água LF</v>
          </cell>
          <cell r="E337" t="str">
            <v>m</v>
          </cell>
        </row>
        <row r="338">
          <cell r="A338" t="str">
            <v>2 S 03 411 65</v>
          </cell>
          <cell r="B338" t="str">
            <v>Tub.ar comp.D=2,2 m prof.27/31m lâmina d'água LF</v>
          </cell>
          <cell r="E338" t="str">
            <v>m</v>
          </cell>
        </row>
        <row r="339">
          <cell r="A339" t="str">
            <v>2 S 03 412 01</v>
          </cell>
          <cell r="B339" t="str">
            <v>Esc.p/alarg. base tub.ar comp.prof. até 12 m LF</v>
          </cell>
          <cell r="E339" t="str">
            <v>m3</v>
          </cell>
        </row>
        <row r="340">
          <cell r="A340" t="str">
            <v>2 S 03 412 02</v>
          </cell>
          <cell r="B340" t="str">
            <v>Esc.p/alarg. base tub.ar comp.prof.12/18 m LF</v>
          </cell>
          <cell r="E340" t="str">
            <v>m3</v>
          </cell>
        </row>
        <row r="341">
          <cell r="A341" t="str">
            <v>2 S 03 412 03</v>
          </cell>
          <cell r="B341" t="str">
            <v>Esc.p/alarg. base tub.ar comp.prof.18/24 m LF</v>
          </cell>
          <cell r="E341" t="str">
            <v>m3</v>
          </cell>
        </row>
        <row r="342">
          <cell r="A342" t="str">
            <v>2 S 03 412 04</v>
          </cell>
          <cell r="B342" t="str">
            <v>Esc.p/alarg. base tub.ar comp.prof.24/27 m LF</v>
          </cell>
          <cell r="E342" t="str">
            <v>m3</v>
          </cell>
        </row>
        <row r="343">
          <cell r="A343" t="str">
            <v>2 S 03 412 05</v>
          </cell>
          <cell r="B343" t="str">
            <v>Esc.p/alarg. base tub.ar comp.prof.27/31m LF</v>
          </cell>
          <cell r="E343" t="str">
            <v>m3</v>
          </cell>
        </row>
        <row r="344">
          <cell r="A344" t="str">
            <v>2 S 03 412 11</v>
          </cell>
          <cell r="B344" t="str">
            <v>Forn.lanç.conc. base tub.ar comp.até 12m LF</v>
          </cell>
          <cell r="E344" t="str">
            <v>m3</v>
          </cell>
        </row>
        <row r="345">
          <cell r="A345" t="str">
            <v>2 S 03 412 12</v>
          </cell>
          <cell r="B345" t="str">
            <v>Forn.lanc.conc.base tub.ar comp.prof.12/18m LF</v>
          </cell>
          <cell r="E345" t="str">
            <v>m3</v>
          </cell>
        </row>
        <row r="346">
          <cell r="A346" t="str">
            <v>2 S 03 412 13</v>
          </cell>
          <cell r="B346" t="str">
            <v>Forn.lanç.conc.base tub.ar comp.prof.18/24m LF</v>
          </cell>
          <cell r="E346" t="str">
            <v>m3</v>
          </cell>
        </row>
        <row r="347">
          <cell r="A347" t="str">
            <v>2 S 03 412 14</v>
          </cell>
          <cell r="B347" t="str">
            <v>Forn.lanç.conc.base tub.ar comp.prof.24/27m LF</v>
          </cell>
          <cell r="E347" t="str">
            <v>m3</v>
          </cell>
        </row>
        <row r="348">
          <cell r="A348" t="str">
            <v>2 S 03 412 15</v>
          </cell>
          <cell r="B348" t="str">
            <v>Forn.lanç.conc.base tub.ar comp.prof. 27/31m LF</v>
          </cell>
          <cell r="E348" t="str">
            <v>m3</v>
          </cell>
        </row>
        <row r="349">
          <cell r="A349" t="str">
            <v>2 S 03 510 00</v>
          </cell>
          <cell r="B349" t="str">
            <v>Aparelho apoio em neoprene fretado-forn. e aplic.</v>
          </cell>
          <cell r="E349" t="str">
            <v>kg</v>
          </cell>
        </row>
        <row r="350">
          <cell r="A350" t="str">
            <v>2 S 03 700 01</v>
          </cell>
          <cell r="B350" t="str">
            <v>Fabricação guarda-corpo tipo GM, moldado no local</v>
          </cell>
          <cell r="E350" t="str">
            <v>m</v>
          </cell>
        </row>
        <row r="351">
          <cell r="A351" t="str">
            <v>2 S 03 920 01</v>
          </cell>
          <cell r="B351" t="str">
            <v>Abertura concretagem bases tubulões céu aberto</v>
          </cell>
          <cell r="E351" t="str">
            <v>m3</v>
          </cell>
        </row>
        <row r="352">
          <cell r="A352" t="str">
            <v>2 S 03 930 00</v>
          </cell>
          <cell r="B352" t="str">
            <v>Junta de cantoneira</v>
          </cell>
          <cell r="E352" t="str">
            <v>m</v>
          </cell>
        </row>
        <row r="353">
          <cell r="A353" t="str">
            <v>2 S 03 940 00</v>
          </cell>
          <cell r="B353" t="str">
            <v>Compactação manual</v>
          </cell>
          <cell r="E353" t="str">
            <v>m3</v>
          </cell>
        </row>
        <row r="354">
          <cell r="A354" t="str">
            <v>2 S 03 940 01</v>
          </cell>
          <cell r="B354" t="str">
            <v>Reaterro e compactação</v>
          </cell>
          <cell r="E354" t="str">
            <v>m3</v>
          </cell>
        </row>
        <row r="355">
          <cell r="A355" t="str">
            <v>2 S 03 951 01</v>
          </cell>
          <cell r="B355" t="str">
            <v>Pintura com nata de cimento</v>
          </cell>
          <cell r="E355" t="str">
            <v>m2</v>
          </cell>
        </row>
        <row r="356">
          <cell r="A356" t="str">
            <v>2 S 03 990 01</v>
          </cell>
          <cell r="B356" t="str">
            <v>Confecção e colocação cabo 4 cord de 12,7 mm - MAC</v>
          </cell>
          <cell r="E356" t="str">
            <v>kg</v>
          </cell>
        </row>
        <row r="357">
          <cell r="A357" t="str">
            <v>2 S 03 990 02</v>
          </cell>
          <cell r="B357" t="str">
            <v>Confecção e colocação cabo 6 cord de 12,7 mm - MAC</v>
          </cell>
          <cell r="E357" t="str">
            <v>kg</v>
          </cell>
        </row>
        <row r="358">
          <cell r="A358" t="str">
            <v>2 S 03 990 03</v>
          </cell>
          <cell r="B358" t="str">
            <v>Confecção e colocação cabo 7 cord de 12,7 mm - MAC</v>
          </cell>
          <cell r="E358" t="str">
            <v>kg</v>
          </cell>
        </row>
        <row r="359">
          <cell r="A359" t="str">
            <v>2 S 03 990 04</v>
          </cell>
          <cell r="B359" t="str">
            <v>Confecção e colocação cabo 12 cord de 12,7 mm -MAC</v>
          </cell>
          <cell r="E359" t="str">
            <v>kg</v>
          </cell>
        </row>
        <row r="360">
          <cell r="A360" t="str">
            <v>2 S 03 990 05</v>
          </cell>
          <cell r="B360" t="str">
            <v>Confecção e colocação cabo 4 cord. D=12,7mm FREYSS</v>
          </cell>
          <cell r="E360" t="str">
            <v>kg</v>
          </cell>
        </row>
        <row r="361">
          <cell r="A361" t="str">
            <v>2 S 03 990 06</v>
          </cell>
          <cell r="B361" t="str">
            <v>Confecção e colocação cabo 6 cord. D=12,7mm FREYSS</v>
          </cell>
          <cell r="E361" t="str">
            <v>kg</v>
          </cell>
        </row>
        <row r="362">
          <cell r="A362" t="str">
            <v>2 S 03 990 07</v>
          </cell>
          <cell r="B362" t="str">
            <v>Confecção e colocação cabo 7 cord. D=12,7mm FREYSS</v>
          </cell>
          <cell r="E362" t="str">
            <v>kg</v>
          </cell>
        </row>
        <row r="363">
          <cell r="A363" t="str">
            <v>2 S 03 990 08</v>
          </cell>
          <cell r="B363" t="str">
            <v>Confecção e colocação cabo 12cord. D=12,7mm FREYSS</v>
          </cell>
          <cell r="E363" t="str">
            <v>kg</v>
          </cell>
        </row>
        <row r="364">
          <cell r="A364" t="str">
            <v>2 S 03 991 01</v>
          </cell>
          <cell r="B364" t="str">
            <v>Dreno de PVC D=75 mm</v>
          </cell>
          <cell r="E364" t="str">
            <v>und</v>
          </cell>
        </row>
        <row r="365">
          <cell r="A365" t="str">
            <v>2 S 03 991 02</v>
          </cell>
          <cell r="B365" t="str">
            <v>Dreno de PVC D=100 mm</v>
          </cell>
          <cell r="E365" t="str">
            <v>und</v>
          </cell>
        </row>
        <row r="366">
          <cell r="A366" t="str">
            <v>2 S 03 999 01</v>
          </cell>
          <cell r="B366" t="str">
            <v>Protensão e injeção cabo 4 cord. D=12,7 mm - MAC</v>
          </cell>
          <cell r="E366" t="str">
            <v>und</v>
          </cell>
        </row>
        <row r="367">
          <cell r="A367" t="str">
            <v>2 S 03 999 02</v>
          </cell>
          <cell r="B367" t="str">
            <v>Protensão e injeção cabo 6 cord. D=12,7 mm - MAC</v>
          </cell>
          <cell r="E367" t="str">
            <v>und</v>
          </cell>
        </row>
        <row r="368">
          <cell r="A368" t="str">
            <v>2 S 03 999 03</v>
          </cell>
          <cell r="B368" t="str">
            <v>Protensão e injeção cabo 7 cord. D=12,7 mm - MAC</v>
          </cell>
          <cell r="E368" t="str">
            <v>und</v>
          </cell>
        </row>
        <row r="369">
          <cell r="A369" t="str">
            <v>2 S 03 999 04</v>
          </cell>
          <cell r="B369" t="str">
            <v>Protensão e injeção cabo 12 cord. D=12,7 mm - MAC</v>
          </cell>
          <cell r="E369" t="str">
            <v>und</v>
          </cell>
        </row>
        <row r="370">
          <cell r="A370" t="str">
            <v>2 S 03 999 05</v>
          </cell>
          <cell r="B370" t="str">
            <v>Protensão e injeção cabo 4 cord. D=12,7mm - FREYSS</v>
          </cell>
          <cell r="E370" t="str">
            <v>und</v>
          </cell>
        </row>
        <row r="371">
          <cell r="A371" t="str">
            <v>2 S 03 999 06</v>
          </cell>
          <cell r="B371" t="str">
            <v>Protensão e injeção cabo 6 cord. D=12,7mm - FREYSS</v>
          </cell>
          <cell r="E371" t="str">
            <v>und</v>
          </cell>
        </row>
        <row r="372">
          <cell r="A372" t="str">
            <v>2 S 03 999 07</v>
          </cell>
          <cell r="B372" t="str">
            <v>Protensão e injeção cabo 7 cord. D=12,7mm - FREYSS</v>
          </cell>
          <cell r="E372" t="str">
            <v>und</v>
          </cell>
        </row>
        <row r="373">
          <cell r="A373" t="str">
            <v>2 S 03 999 08</v>
          </cell>
          <cell r="B373" t="str">
            <v>Protensão e injeção cabo 12 cord. D=12,7mm FREYSS</v>
          </cell>
          <cell r="E373" t="str">
            <v>und</v>
          </cell>
        </row>
        <row r="374">
          <cell r="A374" t="str">
            <v>2 S 04 000 00</v>
          </cell>
          <cell r="B374" t="str">
            <v>Escavação manual em material de 1a cat</v>
          </cell>
          <cell r="E374" t="str">
            <v>m3</v>
          </cell>
        </row>
        <row r="375">
          <cell r="A375" t="str">
            <v>2 S 04 000 01</v>
          </cell>
          <cell r="B375" t="str">
            <v>Escavação manual reat.compact.mat.1a cat.</v>
          </cell>
          <cell r="E375" t="str">
            <v>m3</v>
          </cell>
        </row>
        <row r="376">
          <cell r="A376" t="str">
            <v>2 S 04 001 00</v>
          </cell>
          <cell r="B376" t="str">
            <v>Escavação mecânica de vala em mat.1a cat.</v>
          </cell>
          <cell r="E376" t="str">
            <v>m3</v>
          </cell>
        </row>
        <row r="377">
          <cell r="A377" t="str">
            <v>2 S 04 001 01</v>
          </cell>
          <cell r="B377" t="str">
            <v>Escavação mecânica reat. e comp. vala mat.1a cat.</v>
          </cell>
          <cell r="E377" t="str">
            <v>m3</v>
          </cell>
        </row>
        <row r="378">
          <cell r="A378" t="str">
            <v>2 S 04 002 01</v>
          </cell>
          <cell r="B378" t="str">
            <v>Perfuração para dreno sub-horizontal mat. 1a cat.</v>
          </cell>
          <cell r="E378" t="str">
            <v>m</v>
          </cell>
        </row>
        <row r="379">
          <cell r="A379" t="str">
            <v>2 S 04 010 00</v>
          </cell>
          <cell r="B379" t="str">
            <v>Escavação manual material 2a categoria</v>
          </cell>
          <cell r="E379" t="str">
            <v>m3</v>
          </cell>
        </row>
        <row r="380">
          <cell r="A380" t="str">
            <v>2 S 04 010 01</v>
          </cell>
          <cell r="B380" t="str">
            <v>Escavação manual reat.compactação em mat.2a cat.</v>
          </cell>
          <cell r="E380" t="str">
            <v>m3</v>
          </cell>
        </row>
        <row r="381">
          <cell r="A381" t="str">
            <v>2 S 04 011 00</v>
          </cell>
          <cell r="B381" t="str">
            <v>Escavação mecânica de vala em mat. 2a categoria</v>
          </cell>
          <cell r="E381" t="str">
            <v>m3</v>
          </cell>
        </row>
        <row r="382">
          <cell r="A382" t="str">
            <v>2 S 04 011 01</v>
          </cell>
          <cell r="B382" t="str">
            <v>Escavação mecânica reat.compact. vala mat.2a cat.</v>
          </cell>
          <cell r="E382" t="str">
            <v>m3</v>
          </cell>
        </row>
        <row r="383">
          <cell r="A383" t="str">
            <v>2 S 04 012 01</v>
          </cell>
          <cell r="B383" t="str">
            <v>Perfuração para dreno sub-horizontal mat 2a cat.</v>
          </cell>
          <cell r="E383" t="str">
            <v>m</v>
          </cell>
        </row>
        <row r="384">
          <cell r="A384" t="str">
            <v>2 S 04 020 00</v>
          </cell>
          <cell r="B384" t="str">
            <v>Escavação em vala material de 3a categoria</v>
          </cell>
          <cell r="E384" t="str">
            <v>m3</v>
          </cell>
        </row>
        <row r="385">
          <cell r="A385" t="str">
            <v>2 S 04 100 01</v>
          </cell>
          <cell r="B385" t="str">
            <v>Corpo BSTC D=0,60m</v>
          </cell>
          <cell r="E385" t="str">
            <v>m</v>
          </cell>
        </row>
        <row r="386">
          <cell r="A386" t="str">
            <v>2 S 04 100 02</v>
          </cell>
          <cell r="B386" t="str">
            <v>Corpo BSTC D=0,80m</v>
          </cell>
          <cell r="E386" t="str">
            <v>m</v>
          </cell>
        </row>
        <row r="387">
          <cell r="A387" t="str">
            <v>2 S 04 100 03</v>
          </cell>
          <cell r="B387" t="str">
            <v>Corpo BSTC D=1,00m</v>
          </cell>
          <cell r="E387" t="str">
            <v>m</v>
          </cell>
        </row>
        <row r="388">
          <cell r="A388" t="str">
            <v>2 S 04 100 04</v>
          </cell>
          <cell r="B388" t="str">
            <v>Corpo BSTC D=1,20m</v>
          </cell>
          <cell r="E388" t="str">
            <v>m</v>
          </cell>
        </row>
        <row r="389">
          <cell r="A389" t="str">
            <v>2 S 04 100 05</v>
          </cell>
          <cell r="B389" t="str">
            <v>Corpo BSTC D=1,50m</v>
          </cell>
          <cell r="E389" t="str">
            <v>m</v>
          </cell>
        </row>
        <row r="390">
          <cell r="A390" t="str">
            <v>2 S 04 101 01</v>
          </cell>
          <cell r="B390" t="str">
            <v>Boca BSTC D=0,60 m normal</v>
          </cell>
          <cell r="E390" t="str">
            <v>und</v>
          </cell>
        </row>
        <row r="391">
          <cell r="A391" t="str">
            <v>2 S 04 101 02</v>
          </cell>
          <cell r="B391" t="str">
            <v>Boca BSTC D=0,80m normal</v>
          </cell>
          <cell r="E391" t="str">
            <v>und</v>
          </cell>
        </row>
        <row r="392">
          <cell r="A392" t="str">
            <v>2 S 04 101 03</v>
          </cell>
          <cell r="B392" t="str">
            <v>Boca BSTC D=1,00m normal</v>
          </cell>
          <cell r="E392" t="str">
            <v>und</v>
          </cell>
        </row>
        <row r="393">
          <cell r="A393" t="str">
            <v>2 S 04 101 04</v>
          </cell>
          <cell r="B393" t="str">
            <v>Boca BSTC D=1,20m normal</v>
          </cell>
          <cell r="E393" t="str">
            <v>und</v>
          </cell>
        </row>
        <row r="394">
          <cell r="A394" t="str">
            <v>2 S 04 101 05</v>
          </cell>
          <cell r="B394" t="str">
            <v>Boca BSTC D=1,50m normal</v>
          </cell>
          <cell r="E394" t="str">
            <v>und</v>
          </cell>
        </row>
        <row r="395">
          <cell r="A395" t="str">
            <v>2 S 04 101 06</v>
          </cell>
          <cell r="B395" t="str">
            <v>Boca BSTC D=0,60m - esc.=15</v>
          </cell>
          <cell r="E395" t="str">
            <v>und</v>
          </cell>
        </row>
        <row r="396">
          <cell r="A396" t="str">
            <v>2 S 04 101 07</v>
          </cell>
          <cell r="B396" t="str">
            <v>Boca BSTC D=0,80 m - esc.=15</v>
          </cell>
          <cell r="E396" t="str">
            <v>und</v>
          </cell>
        </row>
        <row r="397">
          <cell r="A397" t="str">
            <v>2 S 04 101 08</v>
          </cell>
          <cell r="B397" t="str">
            <v>Boca BSTC D=1,00 m - esc.=15</v>
          </cell>
          <cell r="E397" t="str">
            <v>und</v>
          </cell>
        </row>
        <row r="398">
          <cell r="A398" t="str">
            <v>2 S 04 101 09</v>
          </cell>
          <cell r="B398" t="str">
            <v>Boca BSTC D=1,20 m - esc.=15</v>
          </cell>
          <cell r="E398" t="str">
            <v>und</v>
          </cell>
        </row>
        <row r="399">
          <cell r="A399" t="str">
            <v>2 S 04 101 10</v>
          </cell>
          <cell r="B399" t="str">
            <v>Boca BSTC D=1,50 m - esc.=15</v>
          </cell>
          <cell r="E399" t="str">
            <v>und</v>
          </cell>
        </row>
        <row r="400">
          <cell r="A400" t="str">
            <v>2 S 04 101 11</v>
          </cell>
          <cell r="B400" t="str">
            <v>Boca BSTC D=0,60 m - esc.=30</v>
          </cell>
          <cell r="E400" t="str">
            <v>und</v>
          </cell>
        </row>
        <row r="401">
          <cell r="A401" t="str">
            <v>2 S 04 101 12</v>
          </cell>
          <cell r="B401" t="str">
            <v>Boca BSTC D=0,80 m - esc.=30</v>
          </cell>
          <cell r="E401" t="str">
            <v>und</v>
          </cell>
        </row>
        <row r="402">
          <cell r="A402" t="str">
            <v>2 S 04 101 13</v>
          </cell>
          <cell r="B402" t="str">
            <v>Boca BSTC D=1,00 m - esc.=30</v>
          </cell>
          <cell r="E402" t="str">
            <v>und</v>
          </cell>
        </row>
        <row r="403">
          <cell r="A403" t="str">
            <v>2 S 04 101 14</v>
          </cell>
          <cell r="B403" t="str">
            <v>Boca BSTC D=1,20 m - esc.=30</v>
          </cell>
          <cell r="E403" t="str">
            <v>und</v>
          </cell>
        </row>
        <row r="404">
          <cell r="A404" t="str">
            <v>2 S 04 101 15</v>
          </cell>
          <cell r="B404" t="str">
            <v>Boca BSTC D=1,50 m - esc.=30</v>
          </cell>
          <cell r="E404" t="str">
            <v>und</v>
          </cell>
        </row>
        <row r="405">
          <cell r="A405" t="str">
            <v>2 S 04 101 16</v>
          </cell>
          <cell r="B405" t="str">
            <v>Boca BSTC D=0,60 m - esc.=45</v>
          </cell>
          <cell r="E405" t="str">
            <v>und</v>
          </cell>
        </row>
        <row r="406">
          <cell r="A406" t="str">
            <v>2 S 04 101 17</v>
          </cell>
          <cell r="B406" t="str">
            <v>Boca BSTC D=0,80 m - esc.=45</v>
          </cell>
          <cell r="E406" t="str">
            <v>und</v>
          </cell>
        </row>
        <row r="407">
          <cell r="A407" t="str">
            <v>2 S 04 101 18</v>
          </cell>
          <cell r="B407" t="str">
            <v>Boca BSTC D=1,00 m - esc.=45</v>
          </cell>
          <cell r="E407" t="str">
            <v>und</v>
          </cell>
        </row>
        <row r="408">
          <cell r="A408" t="str">
            <v>2 S 04 101 19</v>
          </cell>
          <cell r="B408" t="str">
            <v>Boca BSTC D=1,20 m - esc.=45</v>
          </cell>
          <cell r="E408" t="str">
            <v>und</v>
          </cell>
        </row>
        <row r="409">
          <cell r="A409" t="str">
            <v>2 S 04 101 20</v>
          </cell>
          <cell r="B409" t="str">
            <v>Boca BSTC D=1,50 m - esc.=45</v>
          </cell>
          <cell r="E409" t="str">
            <v>und</v>
          </cell>
        </row>
        <row r="410">
          <cell r="A410" t="str">
            <v>2 S 04 110 01</v>
          </cell>
          <cell r="B410" t="str">
            <v>Corpo BDTC D=1,00m</v>
          </cell>
          <cell r="E410" t="str">
            <v>m</v>
          </cell>
        </row>
        <row r="411">
          <cell r="A411" t="str">
            <v>2 S 04 110 02</v>
          </cell>
          <cell r="B411" t="str">
            <v>Corpo BDTC D=1,20m</v>
          </cell>
          <cell r="E411" t="str">
            <v>m</v>
          </cell>
        </row>
        <row r="412">
          <cell r="A412" t="str">
            <v>2 S 04 110 03</v>
          </cell>
          <cell r="B412" t="str">
            <v>Corpo BDTC D=1,50m</v>
          </cell>
          <cell r="E412" t="str">
            <v>m</v>
          </cell>
        </row>
        <row r="413">
          <cell r="A413" t="str">
            <v>2 S 04 111 01</v>
          </cell>
          <cell r="B413" t="str">
            <v>Boca BDTC D=1,00m normal</v>
          </cell>
          <cell r="E413" t="str">
            <v>und</v>
          </cell>
        </row>
        <row r="414">
          <cell r="A414" t="str">
            <v>2 S 04 111 02</v>
          </cell>
          <cell r="B414" t="str">
            <v>Boca BDTC D=1,20m normal</v>
          </cell>
          <cell r="E414" t="str">
            <v>und</v>
          </cell>
        </row>
        <row r="415">
          <cell r="A415" t="str">
            <v>2 S 04 111 03</v>
          </cell>
          <cell r="B415" t="str">
            <v>Boca BDTC D=1,50m normal</v>
          </cell>
          <cell r="E415" t="str">
            <v>und</v>
          </cell>
        </row>
        <row r="416">
          <cell r="A416" t="str">
            <v>2 S 04 111 05</v>
          </cell>
          <cell r="B416" t="str">
            <v>Boca BDTC D=1,00 m - esc.=15</v>
          </cell>
          <cell r="E416" t="str">
            <v>und</v>
          </cell>
        </row>
        <row r="417">
          <cell r="A417" t="str">
            <v>2 S 04 111 06</v>
          </cell>
          <cell r="B417" t="str">
            <v>Boca BDTC D=1,20 m - esc.=15</v>
          </cell>
          <cell r="E417" t="str">
            <v>und</v>
          </cell>
        </row>
        <row r="418">
          <cell r="A418" t="str">
            <v>2 S 04 111 07</v>
          </cell>
          <cell r="B418" t="str">
            <v>Boca BDTC D=1,50 m - esc.=15</v>
          </cell>
          <cell r="E418" t="str">
            <v>und</v>
          </cell>
        </row>
        <row r="419">
          <cell r="A419" t="str">
            <v>2 S 04 111 08</v>
          </cell>
          <cell r="B419" t="str">
            <v>Boca BDTC D=1,00 - esc.=30</v>
          </cell>
          <cell r="E419" t="str">
            <v>und</v>
          </cell>
        </row>
        <row r="420">
          <cell r="A420" t="str">
            <v>2 S 04 111 09</v>
          </cell>
          <cell r="B420" t="str">
            <v>Boca BDTC D=1,20 m - esc.=30</v>
          </cell>
          <cell r="E420" t="str">
            <v>und</v>
          </cell>
        </row>
        <row r="421">
          <cell r="A421" t="str">
            <v>2 S 04 111 10</v>
          </cell>
          <cell r="B421" t="str">
            <v>Boca BDTC D=1,50 m - esc.=30</v>
          </cell>
          <cell r="E421" t="str">
            <v>und</v>
          </cell>
        </row>
        <row r="422">
          <cell r="A422" t="str">
            <v>2 S 04 111 11</v>
          </cell>
          <cell r="B422" t="str">
            <v>Boca BDTC D=1,00 m - esc.=45</v>
          </cell>
          <cell r="E422" t="str">
            <v>und</v>
          </cell>
        </row>
        <row r="423">
          <cell r="A423" t="str">
            <v>2 S 04 111 12</v>
          </cell>
          <cell r="B423" t="str">
            <v>Boca BDTC D=1,20 m - esc.=45</v>
          </cell>
          <cell r="E423" t="str">
            <v>und</v>
          </cell>
        </row>
        <row r="424">
          <cell r="A424" t="str">
            <v>2 S 04 111 13</v>
          </cell>
          <cell r="B424" t="str">
            <v>Boca BDTC D=1,50 m - esc.=45</v>
          </cell>
          <cell r="E424" t="str">
            <v>und</v>
          </cell>
        </row>
        <row r="425">
          <cell r="A425" t="str">
            <v>2 S 04 120 01</v>
          </cell>
          <cell r="B425" t="str">
            <v>Corpo BTTC D=1,00m</v>
          </cell>
          <cell r="E425" t="str">
            <v>m</v>
          </cell>
        </row>
        <row r="426">
          <cell r="A426" t="str">
            <v>2 S 04 120 02</v>
          </cell>
          <cell r="B426" t="str">
            <v>Corpo BTTC D=1,20m</v>
          </cell>
          <cell r="E426" t="str">
            <v>m</v>
          </cell>
        </row>
        <row r="427">
          <cell r="A427" t="str">
            <v>2 S 04 120 03</v>
          </cell>
          <cell r="B427" t="str">
            <v>Corpo BTTC D=1,50m</v>
          </cell>
          <cell r="E427" t="str">
            <v>m</v>
          </cell>
        </row>
        <row r="428">
          <cell r="A428" t="str">
            <v>2 S 04 121 01</v>
          </cell>
          <cell r="B428" t="str">
            <v>Boca BTTC D=1,00m normal</v>
          </cell>
          <cell r="E428" t="str">
            <v>und</v>
          </cell>
        </row>
        <row r="429">
          <cell r="A429" t="str">
            <v>2 S 04 121 02</v>
          </cell>
          <cell r="B429" t="str">
            <v>Boca BTTC D=1,20m normal</v>
          </cell>
          <cell r="E429" t="str">
            <v>und</v>
          </cell>
        </row>
        <row r="430">
          <cell r="A430" t="str">
            <v>2 S 04 121 03</v>
          </cell>
          <cell r="B430" t="str">
            <v>Boca BTTC D=1,50m normal</v>
          </cell>
          <cell r="E430" t="str">
            <v>und</v>
          </cell>
        </row>
        <row r="431">
          <cell r="A431" t="str">
            <v>2 S 04 121 04</v>
          </cell>
          <cell r="B431" t="str">
            <v>Boca BTTC D=1,00 m - esc.=15</v>
          </cell>
          <cell r="E431" t="str">
            <v>und</v>
          </cell>
        </row>
        <row r="432">
          <cell r="A432" t="str">
            <v>2 S 04 121 05</v>
          </cell>
          <cell r="B432" t="str">
            <v>Boca BTTC D=1,20 m - esc.=15</v>
          </cell>
          <cell r="E432" t="str">
            <v>und</v>
          </cell>
        </row>
        <row r="433">
          <cell r="A433" t="str">
            <v>2 S 04 121 06</v>
          </cell>
          <cell r="B433" t="str">
            <v>Boca BTTC D=1,50 m - esc.=15</v>
          </cell>
          <cell r="E433" t="str">
            <v>und</v>
          </cell>
        </row>
        <row r="434">
          <cell r="A434" t="str">
            <v>2 S 04 121 07</v>
          </cell>
          <cell r="B434" t="str">
            <v>Boca BTTC D=1,00 m - esc.=30</v>
          </cell>
          <cell r="E434" t="str">
            <v>und</v>
          </cell>
        </row>
        <row r="435">
          <cell r="A435" t="str">
            <v>2 S 04 121 08</v>
          </cell>
          <cell r="B435" t="str">
            <v>Boca BTTC D=1,20 m - esc.=30</v>
          </cell>
          <cell r="E435" t="str">
            <v>und</v>
          </cell>
        </row>
        <row r="436">
          <cell r="A436" t="str">
            <v>2 S 04 121 09</v>
          </cell>
          <cell r="B436" t="str">
            <v>Boca BTTC D=1,50 m - esc.=30</v>
          </cell>
          <cell r="E436" t="str">
            <v>und</v>
          </cell>
        </row>
        <row r="437">
          <cell r="A437" t="str">
            <v>2 S 04 121 10</v>
          </cell>
          <cell r="B437" t="str">
            <v>Boca BTTC D=1,00 m - esc.=45</v>
          </cell>
          <cell r="E437" t="str">
            <v>und</v>
          </cell>
        </row>
        <row r="438">
          <cell r="A438" t="str">
            <v>2 S 04 121 11</v>
          </cell>
          <cell r="B438" t="str">
            <v>Boca BTTC D=1,20 m - esc.=45</v>
          </cell>
          <cell r="E438" t="str">
            <v>und</v>
          </cell>
        </row>
        <row r="439">
          <cell r="A439" t="str">
            <v>2 S 04 121 12</v>
          </cell>
          <cell r="B439" t="str">
            <v>Boca BTTC D=1,50 m - esc.=45</v>
          </cell>
          <cell r="E439" t="str">
            <v>und</v>
          </cell>
        </row>
        <row r="440">
          <cell r="A440" t="str">
            <v>2 S 04 200 01</v>
          </cell>
          <cell r="B440" t="str">
            <v>Corpo BSCC 1,50 x 1,50 m alt. 0 a 1,00 m</v>
          </cell>
          <cell r="E440" t="str">
            <v>und</v>
          </cell>
        </row>
        <row r="441">
          <cell r="A441" t="str">
            <v>2 S 04 200 02</v>
          </cell>
          <cell r="B441" t="str">
            <v>Corpo BSCC 2,00 x 2,00 m alt. 0 a 1,00 m</v>
          </cell>
          <cell r="E441" t="str">
            <v>und</v>
          </cell>
        </row>
        <row r="442">
          <cell r="A442" t="str">
            <v>2 S 04 200 03</v>
          </cell>
          <cell r="B442" t="str">
            <v>Corpo BSCC 2,50 x 2,50 m alt. 0 a 1,00 m</v>
          </cell>
          <cell r="E442" t="str">
            <v>m</v>
          </cell>
        </row>
        <row r="443">
          <cell r="A443" t="str">
            <v>2 S 04 200 04</v>
          </cell>
          <cell r="B443" t="str">
            <v>Corpo BSCC 3,00 x 3,00 m alt. 0 a 1,00 m</v>
          </cell>
          <cell r="E443" t="str">
            <v>m</v>
          </cell>
        </row>
        <row r="444">
          <cell r="A444" t="str">
            <v>2 S 04 200 05</v>
          </cell>
          <cell r="B444" t="str">
            <v>Corpo BSCC 1,50 x 1,50 m alt. 1,00 a 2,50 m</v>
          </cell>
          <cell r="E444" t="str">
            <v>m</v>
          </cell>
        </row>
        <row r="445">
          <cell r="A445" t="str">
            <v>2 S 04 200 06</v>
          </cell>
          <cell r="B445" t="str">
            <v>Corpo BSCC 2,00 x 2,00 m alt. 1,00 a 2,50 m</v>
          </cell>
          <cell r="E445" t="str">
            <v>m</v>
          </cell>
        </row>
        <row r="446">
          <cell r="A446" t="str">
            <v>2 S 04 200 07</v>
          </cell>
          <cell r="B446" t="str">
            <v>Corpo BSCC 2,50 x 2,50 m alt. 1,00 a 2,50 m</v>
          </cell>
          <cell r="E446" t="str">
            <v>m</v>
          </cell>
        </row>
        <row r="447">
          <cell r="A447" t="str">
            <v>2 S 04 200 08</v>
          </cell>
          <cell r="B447" t="str">
            <v>Corpo BSCC 3,00 x 3,00 m alt. 1,00 a 2,50 m</v>
          </cell>
          <cell r="E447" t="str">
            <v>m</v>
          </cell>
        </row>
        <row r="448">
          <cell r="A448" t="str">
            <v>2 S 04 200 09</v>
          </cell>
          <cell r="B448" t="str">
            <v>Corpo BSCC 1,50 x 1,50 m alt. 2,50 a 5,00 m</v>
          </cell>
          <cell r="E448" t="str">
            <v>m</v>
          </cell>
        </row>
        <row r="449">
          <cell r="A449" t="str">
            <v>2 S 04 200 10</v>
          </cell>
          <cell r="B449" t="str">
            <v>Corpo BSCC 2,00 x 2,00 m alt. 2,50 a 5,00 m</v>
          </cell>
          <cell r="E449" t="str">
            <v>m</v>
          </cell>
        </row>
        <row r="450">
          <cell r="A450" t="str">
            <v>2 S 04 200 11</v>
          </cell>
          <cell r="B450" t="str">
            <v>Corpo BSCC 2,50 x 2,50 m alt. 2,50 a 5,00 m</v>
          </cell>
          <cell r="E450" t="str">
            <v>m</v>
          </cell>
        </row>
        <row r="451">
          <cell r="A451" t="str">
            <v>2 S 04 200 12</v>
          </cell>
          <cell r="B451" t="str">
            <v>Corpo BSCC 3,00 x 3,00 m alt. 2,50 a 5,00 m</v>
          </cell>
          <cell r="E451" t="str">
            <v>m</v>
          </cell>
        </row>
        <row r="452">
          <cell r="A452" t="str">
            <v>2 S 04 200 13</v>
          </cell>
          <cell r="B452" t="str">
            <v>Corpo BSCC 1,50 x 1,50 m alt. 5,00 a 7,50 m</v>
          </cell>
          <cell r="E452" t="str">
            <v>m</v>
          </cell>
        </row>
        <row r="453">
          <cell r="A453" t="str">
            <v>2 S 04 200 14</v>
          </cell>
          <cell r="B453" t="str">
            <v>Corpo BSCC 2,00 x 2,00 m alt. 5,00 a 7,50 m</v>
          </cell>
          <cell r="E453" t="str">
            <v>m</v>
          </cell>
        </row>
        <row r="454">
          <cell r="A454" t="str">
            <v>2 S 04 200 15</v>
          </cell>
          <cell r="B454" t="str">
            <v>Corpo BSCC 2,50 x 2,50 m alt. 5,00 a 7,50 m</v>
          </cell>
          <cell r="E454" t="str">
            <v>m</v>
          </cell>
        </row>
        <row r="455">
          <cell r="A455" t="str">
            <v>2 S 04 200 16</v>
          </cell>
          <cell r="B455" t="str">
            <v>Corpo BSCC 3,00 x 3,00 m alt. 5,00 a 7,50 m</v>
          </cell>
          <cell r="E455" t="str">
            <v>m</v>
          </cell>
        </row>
        <row r="456">
          <cell r="A456" t="str">
            <v>2 S 04 200 17</v>
          </cell>
          <cell r="B456" t="str">
            <v>Corpo BSCC 1,50 x 1,50 m alt. 7,50 a 10,00 m</v>
          </cell>
          <cell r="E456" t="str">
            <v>m</v>
          </cell>
        </row>
        <row r="457">
          <cell r="A457" t="str">
            <v>2 S 04 200 18</v>
          </cell>
          <cell r="B457" t="str">
            <v>Corpo BSCC 2,00 x 2,00 m alt. 7,50 a 10,00 m</v>
          </cell>
          <cell r="E457" t="str">
            <v>m</v>
          </cell>
        </row>
        <row r="458">
          <cell r="A458" t="str">
            <v>2 S 04 200 19</v>
          </cell>
          <cell r="B458" t="str">
            <v>Corpo BSCC 2,50 x 2,50 m alt. 7,50 a 10,00 m</v>
          </cell>
          <cell r="E458" t="str">
            <v>m</v>
          </cell>
        </row>
        <row r="459">
          <cell r="A459" t="str">
            <v>2 S 04 200 20</v>
          </cell>
          <cell r="B459" t="str">
            <v>Corpo BSCC 3,00 x 3,00 m alt. 7,50 a 10,00 m</v>
          </cell>
          <cell r="E459" t="str">
            <v>m</v>
          </cell>
        </row>
        <row r="460">
          <cell r="A460" t="str">
            <v>2 S 04 200 21</v>
          </cell>
          <cell r="B460" t="str">
            <v>Corpo BSCC 1,50 x 1,50 m alt. 10,00 a 12,50 m</v>
          </cell>
          <cell r="E460" t="str">
            <v>m</v>
          </cell>
        </row>
        <row r="461">
          <cell r="A461" t="str">
            <v>2 S 04 200 22</v>
          </cell>
          <cell r="B461" t="str">
            <v>Corpo BSCC 2,00 x 2,00 m alt. 10,00 a 12,50 m</v>
          </cell>
          <cell r="E461" t="str">
            <v>m</v>
          </cell>
        </row>
        <row r="462">
          <cell r="A462" t="str">
            <v>2 S 04 200 23</v>
          </cell>
          <cell r="B462" t="str">
            <v>Corpo BSCC 2,50 x 2,50 m alt. 10,00 a 12,50 m</v>
          </cell>
          <cell r="E462" t="str">
            <v>m</v>
          </cell>
        </row>
        <row r="463">
          <cell r="A463" t="str">
            <v>2 S 04 200 24</v>
          </cell>
          <cell r="B463" t="str">
            <v>Corpo BSCC 3,00 a 3,00 m alt. 10,00 a 12,50 m</v>
          </cell>
          <cell r="E463" t="str">
            <v>m</v>
          </cell>
        </row>
        <row r="464">
          <cell r="A464" t="str">
            <v>2 S 04 200 25</v>
          </cell>
          <cell r="B464" t="str">
            <v>Corpo BSCC 1,50 x 1,50 m alt. 12,50 a 15,00 m</v>
          </cell>
          <cell r="E464" t="str">
            <v>m</v>
          </cell>
        </row>
        <row r="465">
          <cell r="A465" t="str">
            <v>2 S 04 200 26</v>
          </cell>
          <cell r="B465" t="str">
            <v>Corpo BSCC 2,00 a 2,00 m alt. 12,50 a 15,00 m</v>
          </cell>
          <cell r="E465" t="str">
            <v>m</v>
          </cell>
        </row>
        <row r="466">
          <cell r="A466" t="str">
            <v>2 S 04 200 27</v>
          </cell>
          <cell r="B466" t="str">
            <v>Corpo BSCC 2,50 x 2,50 m alt. 12,50 a 15,00 m</v>
          </cell>
          <cell r="E466" t="str">
            <v>m</v>
          </cell>
        </row>
        <row r="467">
          <cell r="A467" t="str">
            <v>2 S 04 200 28</v>
          </cell>
          <cell r="B467" t="str">
            <v>Corpo BSCC 3,00 x 3,00 m alt. 12,50 a 15,00 m</v>
          </cell>
          <cell r="E467" t="str">
            <v>m</v>
          </cell>
        </row>
        <row r="468">
          <cell r="A468" t="str">
            <v>2 S 04 201 01</v>
          </cell>
          <cell r="B468" t="str">
            <v>Boca BSCC 1,50 x 1,50 m normal</v>
          </cell>
          <cell r="E468" t="str">
            <v>und</v>
          </cell>
        </row>
        <row r="469">
          <cell r="A469" t="str">
            <v>2 S 04 201 02</v>
          </cell>
          <cell r="B469" t="str">
            <v>Boca BSCC 2,00 x 2,00 m normal</v>
          </cell>
          <cell r="E469" t="str">
            <v>und</v>
          </cell>
        </row>
        <row r="470">
          <cell r="A470" t="str">
            <v>2 S 04 201 03</v>
          </cell>
          <cell r="B470" t="str">
            <v>Boca BSCC 2,50 x 2,50 m normal</v>
          </cell>
          <cell r="E470" t="str">
            <v>und</v>
          </cell>
        </row>
        <row r="471">
          <cell r="A471" t="str">
            <v>2 S 04 201 04</v>
          </cell>
          <cell r="B471" t="str">
            <v>Boca BSCC 3,00 x 3,00 m normal</v>
          </cell>
          <cell r="E471" t="str">
            <v>und</v>
          </cell>
        </row>
        <row r="472">
          <cell r="A472" t="str">
            <v>2 S 04 201 05</v>
          </cell>
          <cell r="B472" t="str">
            <v>Boca BSCC 1,50 x 1,50 m - esc.=15</v>
          </cell>
          <cell r="E472" t="str">
            <v>und</v>
          </cell>
        </row>
        <row r="473">
          <cell r="A473" t="str">
            <v>2 S 04 201 06</v>
          </cell>
          <cell r="B473" t="str">
            <v>Boca BSCC 2,00 x 2,00 m - esc.=15</v>
          </cell>
          <cell r="E473" t="str">
            <v>und</v>
          </cell>
        </row>
        <row r="474">
          <cell r="A474" t="str">
            <v>2 S 04 201 07</v>
          </cell>
          <cell r="B474" t="str">
            <v>Boca BSCC 2,50 x 2,50 m - esc.=15</v>
          </cell>
          <cell r="E474" t="str">
            <v>und</v>
          </cell>
        </row>
        <row r="475">
          <cell r="A475" t="str">
            <v>2 S 04 201 08</v>
          </cell>
          <cell r="B475" t="str">
            <v>Boca BSCC 3,00 x 3,00 m - esc.=15</v>
          </cell>
          <cell r="E475" t="str">
            <v>und</v>
          </cell>
        </row>
        <row r="476">
          <cell r="A476" t="str">
            <v>2 S 04 201 09</v>
          </cell>
          <cell r="B476" t="str">
            <v>Boca BSCC 1,50 x 1,50 m - esc.=30</v>
          </cell>
          <cell r="E476" t="str">
            <v>und</v>
          </cell>
        </row>
        <row r="477">
          <cell r="A477" t="str">
            <v>2 S 04 201 10</v>
          </cell>
          <cell r="B477" t="str">
            <v>Boca BSCC 2,00 x 2,00 m - esc.=30</v>
          </cell>
          <cell r="E477" t="str">
            <v>und</v>
          </cell>
        </row>
        <row r="478">
          <cell r="A478" t="str">
            <v>2 S 04 201 11</v>
          </cell>
          <cell r="B478" t="str">
            <v>Boca BSCC 2,50 x 2,50 m - esc.=30</v>
          </cell>
          <cell r="E478" t="str">
            <v>und</v>
          </cell>
        </row>
        <row r="479">
          <cell r="A479" t="str">
            <v>2 S 04 201 12</v>
          </cell>
          <cell r="B479" t="str">
            <v>Boca BSCC 3,00 x 3,00 m =esc.=30</v>
          </cell>
          <cell r="E479" t="str">
            <v>und</v>
          </cell>
        </row>
        <row r="480">
          <cell r="A480" t="str">
            <v>2 S 04 201 13</v>
          </cell>
          <cell r="B480" t="str">
            <v>Boca BSCC 1,50 x 1,50 m - esc.=45</v>
          </cell>
          <cell r="E480" t="str">
            <v>und</v>
          </cell>
        </row>
        <row r="481">
          <cell r="A481" t="str">
            <v>2 S 04 201 14</v>
          </cell>
          <cell r="B481" t="str">
            <v>Boca BSCC 2,00 x 2,00 m - esc.=45</v>
          </cell>
          <cell r="E481" t="str">
            <v>und</v>
          </cell>
        </row>
        <row r="482">
          <cell r="A482" t="str">
            <v>2 S 04 201 15</v>
          </cell>
          <cell r="B482" t="str">
            <v>Boca BSCC 2,50 x 2,50 m - esc.=45</v>
          </cell>
          <cell r="E482" t="str">
            <v>und</v>
          </cell>
        </row>
        <row r="483">
          <cell r="A483" t="str">
            <v>2 S 04 201 16</v>
          </cell>
          <cell r="B483" t="str">
            <v>Boca BSCC 3,00 x 3,00 m - esc.=45</v>
          </cell>
          <cell r="E483" t="str">
            <v>und</v>
          </cell>
        </row>
        <row r="484">
          <cell r="A484" t="str">
            <v>2 S 04 210 01</v>
          </cell>
          <cell r="B484" t="str">
            <v>Corpo BDCC 1,50 x 1,50 m alt. 0 a 1,00 m</v>
          </cell>
          <cell r="E484" t="str">
            <v>m</v>
          </cell>
        </row>
        <row r="485">
          <cell r="A485" t="str">
            <v>2 S 04 210 02</v>
          </cell>
          <cell r="B485" t="str">
            <v>Corpo BDCC 2,00 x 2,00 m alt. 0 a 1,00 m</v>
          </cell>
          <cell r="E485" t="str">
            <v>m</v>
          </cell>
        </row>
        <row r="486">
          <cell r="A486" t="str">
            <v>2 S 04 210 03</v>
          </cell>
          <cell r="B486" t="str">
            <v>Corpo BDCC 2,50 x 2,50 m alt. 0 a 1,00 m</v>
          </cell>
          <cell r="E486" t="str">
            <v>m</v>
          </cell>
        </row>
        <row r="487">
          <cell r="A487" t="str">
            <v>2 S 04 210 04</v>
          </cell>
          <cell r="B487" t="str">
            <v>Corpo BDCC 3,00 x 3,00 m alt. 0 a 1,00</v>
          </cell>
          <cell r="E487" t="str">
            <v>m</v>
          </cell>
        </row>
        <row r="488">
          <cell r="A488" t="str">
            <v>2 S 04 210 05</v>
          </cell>
          <cell r="B488" t="str">
            <v>Corpo BDCC 1,50 x 1,50 m alt. 1,00 a 2,50 m</v>
          </cell>
          <cell r="E488" t="str">
            <v>m</v>
          </cell>
        </row>
        <row r="489">
          <cell r="A489" t="str">
            <v>2 S 04 210 06</v>
          </cell>
          <cell r="B489" t="str">
            <v>Corpo BDCC 2,00 x 2,00 m alt. 1,00 a 2,50 m</v>
          </cell>
          <cell r="E489" t="str">
            <v>m</v>
          </cell>
        </row>
        <row r="490">
          <cell r="A490" t="str">
            <v>2 S 04 210 07</v>
          </cell>
          <cell r="B490" t="str">
            <v>Corpo BDCC 2,50 x 2,50 m alt. 1,00 a 2,50 m</v>
          </cell>
          <cell r="E490" t="str">
            <v>m</v>
          </cell>
        </row>
        <row r="491">
          <cell r="A491" t="str">
            <v>2 S 04 210 08</v>
          </cell>
          <cell r="B491" t="str">
            <v>Corpo BDCC 3,00 x 3,00 m alt. 1,00 a 2,50 m</v>
          </cell>
          <cell r="E491" t="str">
            <v>m</v>
          </cell>
        </row>
        <row r="492">
          <cell r="A492" t="str">
            <v>2 S 04 210 09</v>
          </cell>
          <cell r="B492" t="str">
            <v>Corpo BDCC 1,50 x 1,50 m alt. 2,50 a 5,00 m</v>
          </cell>
          <cell r="E492" t="str">
            <v>m</v>
          </cell>
        </row>
        <row r="493">
          <cell r="A493" t="str">
            <v>2 S 04 210 10</v>
          </cell>
          <cell r="B493" t="str">
            <v>Corpo BDCC 2,00 x 2,00 m alt. 2,50 a 5,00 m</v>
          </cell>
          <cell r="E493" t="str">
            <v>m</v>
          </cell>
        </row>
        <row r="494">
          <cell r="A494" t="str">
            <v>2 S 04 210 11</v>
          </cell>
          <cell r="B494" t="str">
            <v>Corpo BDCC 2,50 x 2,50 m alt. 2,50 a 5,00 m</v>
          </cell>
          <cell r="E494" t="str">
            <v>m</v>
          </cell>
        </row>
        <row r="495">
          <cell r="A495" t="str">
            <v>2 S 04 210 12</v>
          </cell>
          <cell r="B495" t="str">
            <v>Corpo BDCC 3,00 x 3,00 m alt. 2,50 a 5,00 m</v>
          </cell>
          <cell r="E495" t="str">
            <v>m</v>
          </cell>
        </row>
        <row r="496">
          <cell r="A496" t="str">
            <v>2 S 04 210 13</v>
          </cell>
          <cell r="B496" t="str">
            <v>Corpo BDCC 1,50 x 1,50 m alt. 5,00 a 7,50 m</v>
          </cell>
          <cell r="E496" t="str">
            <v>m</v>
          </cell>
        </row>
        <row r="497">
          <cell r="A497" t="str">
            <v>2 S 04 210 14</v>
          </cell>
          <cell r="B497" t="str">
            <v>Corpo BDCC 2,00 a 2,00 m alt. 5,00 a 7,50 m</v>
          </cell>
          <cell r="E497" t="str">
            <v>m</v>
          </cell>
        </row>
        <row r="498">
          <cell r="A498" t="str">
            <v>2 S 04 210 15</v>
          </cell>
          <cell r="B498" t="str">
            <v>Corpo BDCC 2,50 x 2,50 m alt. 5,00 a 7,50 m</v>
          </cell>
          <cell r="E498" t="str">
            <v>m</v>
          </cell>
        </row>
        <row r="499">
          <cell r="A499" t="str">
            <v>2 S 04 210 16</v>
          </cell>
          <cell r="B499" t="str">
            <v>Corpo BDCC 3,00 x 3,00 m alt. 5,00 a 7,50 m</v>
          </cell>
          <cell r="E499" t="str">
            <v>m</v>
          </cell>
        </row>
        <row r="500">
          <cell r="A500" t="str">
            <v>2 S 04 210 17</v>
          </cell>
          <cell r="B500" t="str">
            <v>Corpo BDCC 1,50 x 1,50 m alt. 7,50 a 10,00 m</v>
          </cell>
          <cell r="E500" t="str">
            <v>m</v>
          </cell>
        </row>
        <row r="501">
          <cell r="A501" t="str">
            <v>2 S 04 210 18</v>
          </cell>
          <cell r="B501" t="str">
            <v>Corpo BDCC 2,00 x 2,00 m alt. 7,50 a 10,00 m</v>
          </cell>
          <cell r="E501" t="str">
            <v>m</v>
          </cell>
        </row>
        <row r="502">
          <cell r="A502" t="str">
            <v>2 S 04 210 19</v>
          </cell>
          <cell r="B502" t="str">
            <v>Corpo BDCC 2,50 x 2,50 m alt. 7,50 a 10,00 m</v>
          </cell>
          <cell r="E502" t="str">
            <v>m</v>
          </cell>
        </row>
        <row r="503">
          <cell r="A503" t="str">
            <v>2 S 04 210 20</v>
          </cell>
          <cell r="B503" t="str">
            <v>Corpo BDCC 3,00 x 3,00 m alt. 7,50 a 10,00 m</v>
          </cell>
          <cell r="E503" t="str">
            <v>m</v>
          </cell>
        </row>
        <row r="504">
          <cell r="A504" t="str">
            <v>2 S 04 210 21</v>
          </cell>
          <cell r="B504" t="str">
            <v>Corpo BDCC 1,50 x 1,50 m alt. 10,00 a 12,50 m</v>
          </cell>
          <cell r="E504" t="str">
            <v>m</v>
          </cell>
        </row>
        <row r="505">
          <cell r="A505" t="str">
            <v>2 S 04 210 22</v>
          </cell>
          <cell r="B505" t="str">
            <v>Corpo BDCC 2,00 x 2,00 m alt. 10,00 a 12,50 m</v>
          </cell>
          <cell r="E505" t="str">
            <v>m</v>
          </cell>
        </row>
        <row r="506">
          <cell r="A506" t="str">
            <v>2 S 04 210 23</v>
          </cell>
          <cell r="B506" t="str">
            <v>Corpo BDCC 2,50 x 2,50 m alt. 10,00 a 12,50 m</v>
          </cell>
          <cell r="E506" t="str">
            <v>m</v>
          </cell>
        </row>
        <row r="507">
          <cell r="A507" t="str">
            <v>2 S 04 210 24</v>
          </cell>
          <cell r="B507" t="str">
            <v>Corpo BDCC 3,00 x 3,00 m alt. 10,00 a 12,50 m</v>
          </cell>
          <cell r="E507" t="str">
            <v>m</v>
          </cell>
        </row>
        <row r="508">
          <cell r="A508" t="str">
            <v>2 S 04 210 25</v>
          </cell>
          <cell r="B508" t="str">
            <v>Corpo BDCC 1,50 x 1,50 m alt. 12,50 a 15,00 m</v>
          </cell>
          <cell r="E508" t="str">
            <v>m</v>
          </cell>
        </row>
        <row r="509">
          <cell r="A509" t="str">
            <v>2 S 04 210 26</v>
          </cell>
          <cell r="B509" t="str">
            <v>Corpo BDCC 2,00 x 2,00 m alt. 12,50 a 15,00 m</v>
          </cell>
          <cell r="E509" t="str">
            <v>m</v>
          </cell>
        </row>
        <row r="510">
          <cell r="A510" t="str">
            <v>2 S 04 210 27</v>
          </cell>
          <cell r="B510" t="str">
            <v>Corpo BDCC 2,50 x 2,50 m alt. 12,50 a 15,00 m</v>
          </cell>
          <cell r="E510" t="str">
            <v>m</v>
          </cell>
        </row>
        <row r="511">
          <cell r="A511" t="str">
            <v>2 S 04 210 28</v>
          </cell>
          <cell r="B511" t="str">
            <v>Corpo BDCC 3,00 x 3,00 m alt. 12,50 a 15,00 m</v>
          </cell>
          <cell r="E511" t="str">
            <v>m</v>
          </cell>
        </row>
        <row r="512">
          <cell r="A512" t="str">
            <v>2 S 04 211 01</v>
          </cell>
          <cell r="B512" t="str">
            <v>Boca BDCC 1,50 x 1,50 m normal</v>
          </cell>
          <cell r="E512" t="str">
            <v>und</v>
          </cell>
        </row>
        <row r="513">
          <cell r="A513" t="str">
            <v>2 S 04 211 02</v>
          </cell>
          <cell r="B513" t="str">
            <v>Boca BDCC 2,00 x 2,00 m normal</v>
          </cell>
          <cell r="E513" t="str">
            <v>und</v>
          </cell>
        </row>
        <row r="514">
          <cell r="A514" t="str">
            <v>2 S 04 211 03</v>
          </cell>
          <cell r="B514" t="str">
            <v>Boca BDCC 2,50 x 2,50 m normal</v>
          </cell>
          <cell r="E514" t="str">
            <v>und</v>
          </cell>
        </row>
        <row r="515">
          <cell r="A515" t="str">
            <v>2 S 04 211 04</v>
          </cell>
          <cell r="B515" t="str">
            <v>Boca BDCC 3,00 x 3,00 m normal</v>
          </cell>
          <cell r="E515" t="str">
            <v>und</v>
          </cell>
        </row>
        <row r="516">
          <cell r="A516" t="str">
            <v>2 S 04 211 05</v>
          </cell>
          <cell r="B516" t="str">
            <v>Boca BDCC 1,50 x 1,50 m esc.=15</v>
          </cell>
          <cell r="E516" t="str">
            <v>und</v>
          </cell>
        </row>
        <row r="517">
          <cell r="A517" t="str">
            <v>2 S 04 211 06</v>
          </cell>
          <cell r="B517" t="str">
            <v>Boca BDCC 2,00 x 2,00 m esc=15</v>
          </cell>
          <cell r="E517" t="str">
            <v>und</v>
          </cell>
        </row>
        <row r="518">
          <cell r="A518" t="str">
            <v>2 S 04 211 07</v>
          </cell>
          <cell r="B518" t="str">
            <v>Boca BDCC 2,50 x 2,50 m esc=15</v>
          </cell>
          <cell r="E518" t="str">
            <v>und</v>
          </cell>
        </row>
        <row r="519">
          <cell r="A519" t="str">
            <v>2 S 04 211 08</v>
          </cell>
          <cell r="B519" t="str">
            <v>Boca BDCC 3,00 x 3,00 m esc=15</v>
          </cell>
          <cell r="E519" t="str">
            <v>und</v>
          </cell>
        </row>
        <row r="520">
          <cell r="A520" t="str">
            <v>2 S 04 211 09</v>
          </cell>
          <cell r="B520" t="str">
            <v>Boca BDCC 1,50 x 1,50 m - esc.=30</v>
          </cell>
          <cell r="E520" t="str">
            <v>und</v>
          </cell>
        </row>
        <row r="521">
          <cell r="A521" t="str">
            <v>2 S 04 211 10</v>
          </cell>
          <cell r="B521" t="str">
            <v>Boca BDCC 2,00 x 2,00 m esc=30</v>
          </cell>
          <cell r="E521" t="str">
            <v>und</v>
          </cell>
        </row>
        <row r="522">
          <cell r="A522" t="str">
            <v>2 S 04 211 11</v>
          </cell>
          <cell r="B522" t="str">
            <v>Boca BDCC 2,50 x 2,50 m esc.=30</v>
          </cell>
          <cell r="E522" t="str">
            <v>und</v>
          </cell>
        </row>
        <row r="523">
          <cell r="A523" t="str">
            <v>2 S 04 211 12</v>
          </cell>
          <cell r="B523" t="str">
            <v>Boca BDCC 3,00 x 3,00 m esc=30</v>
          </cell>
          <cell r="E523" t="str">
            <v>und</v>
          </cell>
        </row>
        <row r="524">
          <cell r="A524" t="str">
            <v>2 S 04 211 13</v>
          </cell>
          <cell r="B524" t="str">
            <v>Boca BDCC 1,50 x 1,50 m esc=45</v>
          </cell>
          <cell r="E524" t="str">
            <v>und</v>
          </cell>
        </row>
        <row r="525">
          <cell r="A525" t="str">
            <v>2 S 04 211 14</v>
          </cell>
          <cell r="B525" t="str">
            <v>Boca BDCC 2,00 x 2,00 m esc=45</v>
          </cell>
          <cell r="E525" t="str">
            <v>und</v>
          </cell>
        </row>
        <row r="526">
          <cell r="A526" t="str">
            <v>2 S 04 211 15</v>
          </cell>
          <cell r="B526" t="str">
            <v>Boca BDCC 2,50 x 2,50 m esc=45</v>
          </cell>
          <cell r="E526" t="str">
            <v>und</v>
          </cell>
        </row>
        <row r="527">
          <cell r="A527" t="str">
            <v>2 S 04 211 16</v>
          </cell>
          <cell r="B527" t="str">
            <v>Boca BDCC 3,00x3,00m - esc=45</v>
          </cell>
          <cell r="E527" t="str">
            <v>und</v>
          </cell>
        </row>
        <row r="528">
          <cell r="A528" t="str">
            <v>2 S 04 220 01</v>
          </cell>
          <cell r="B528" t="str">
            <v>Corpo BTCC 1,50 x 1,50 m alt. 0 a 1,00 m</v>
          </cell>
          <cell r="E528" t="str">
            <v>m</v>
          </cell>
        </row>
        <row r="529">
          <cell r="A529" t="str">
            <v>2 S 04 220 02</v>
          </cell>
          <cell r="B529" t="str">
            <v>Corpo BTCC 2,00 x 2,00 m alt. 0 a 1,00 m</v>
          </cell>
          <cell r="E529" t="str">
            <v>m</v>
          </cell>
        </row>
        <row r="530">
          <cell r="A530" t="str">
            <v>2 S 04 220 03</v>
          </cell>
          <cell r="B530" t="str">
            <v>Corpo BTCC 2,50 x 2,50 m alt. 0 a 1,00 m</v>
          </cell>
          <cell r="E530" t="str">
            <v>m</v>
          </cell>
        </row>
        <row r="531">
          <cell r="A531" t="str">
            <v>2 S 04 220 04</v>
          </cell>
          <cell r="B531" t="str">
            <v>Corpo BTCC 3,00 x 3,00 m alt. 0 a 1,00 m</v>
          </cell>
          <cell r="E531" t="str">
            <v>m</v>
          </cell>
        </row>
        <row r="532">
          <cell r="A532" t="str">
            <v>2 S 04 220 05</v>
          </cell>
          <cell r="B532" t="str">
            <v>Corpo BTCC 1,50 x 1,50 m alt. 1,00 a 2,50 m</v>
          </cell>
          <cell r="E532" t="str">
            <v>m</v>
          </cell>
        </row>
        <row r="533">
          <cell r="A533" t="str">
            <v>2 S 04 220 06</v>
          </cell>
          <cell r="B533" t="str">
            <v>Corpo BTCC 2,00 x 2,00 m alt. 1,00 a 2,50 m</v>
          </cell>
          <cell r="E533" t="str">
            <v>m</v>
          </cell>
        </row>
        <row r="534">
          <cell r="A534" t="str">
            <v>2 S 04 220 07</v>
          </cell>
          <cell r="B534" t="str">
            <v>Corpo BTCC 2,50 a 2,50 m alt. 1,00 a 2,50 m</v>
          </cell>
          <cell r="E534" t="str">
            <v>m</v>
          </cell>
        </row>
        <row r="535">
          <cell r="A535" t="str">
            <v>2 S 04 220 08</v>
          </cell>
          <cell r="B535" t="str">
            <v>Corpo BTCC 3,00 x 3,00 m alt. 1,00 a 2,50 m</v>
          </cell>
          <cell r="E535" t="str">
            <v>m</v>
          </cell>
        </row>
        <row r="536">
          <cell r="A536" t="str">
            <v>2 S 04 220 09</v>
          </cell>
          <cell r="B536" t="str">
            <v>Corpo BTCC 1,50 x 1,50 m alt. 2,50 a 5,00 m</v>
          </cell>
          <cell r="E536" t="str">
            <v>m</v>
          </cell>
        </row>
        <row r="537">
          <cell r="A537" t="str">
            <v>2 S 04 220 10</v>
          </cell>
          <cell r="B537" t="str">
            <v>Corpo BTCC 2,00 x 2,00 m alt. 2,50 a 5,00 m</v>
          </cell>
          <cell r="E537" t="str">
            <v>m</v>
          </cell>
        </row>
        <row r="538">
          <cell r="A538" t="str">
            <v>2 S 04 220 11</v>
          </cell>
          <cell r="B538" t="str">
            <v>Corpo BTCC 2,50 x 2,50 m alt. 2,50 a 5,00 m</v>
          </cell>
          <cell r="E538" t="str">
            <v>m</v>
          </cell>
        </row>
        <row r="539">
          <cell r="A539" t="str">
            <v>2 S 04 220 12</v>
          </cell>
          <cell r="B539" t="str">
            <v>Corpo BTCC 3,00 x 3,00 m alt. 2,50 a 5,00 m</v>
          </cell>
          <cell r="E539" t="str">
            <v>m</v>
          </cell>
        </row>
        <row r="540">
          <cell r="A540" t="str">
            <v>2 S 04 220 13</v>
          </cell>
          <cell r="B540" t="str">
            <v>Corpo BTCC 1,50 x 1,50 m alt. 5,00 a 7,50 m</v>
          </cell>
          <cell r="E540" t="str">
            <v>m</v>
          </cell>
        </row>
        <row r="541">
          <cell r="A541" t="str">
            <v>2 S 04 220 14</v>
          </cell>
          <cell r="B541" t="str">
            <v>Corpo BTCC 2,00 x 2,00 m alt. 5,00 a 7,50 m</v>
          </cell>
          <cell r="E541" t="str">
            <v>m</v>
          </cell>
        </row>
        <row r="542">
          <cell r="A542" t="str">
            <v>2 S 04 220 15</v>
          </cell>
          <cell r="B542" t="str">
            <v>Corpo BTCC 2,50 x 2,50 m alt. 5,00 a 7,50 m</v>
          </cell>
          <cell r="E542" t="str">
            <v>m</v>
          </cell>
        </row>
        <row r="543">
          <cell r="A543" t="str">
            <v>2 S 04 220 16</v>
          </cell>
          <cell r="B543" t="str">
            <v>Corpo BTCC 3,00 x 3,00 m alt. 5,00 a 7,50 m</v>
          </cell>
          <cell r="E543" t="str">
            <v>m</v>
          </cell>
        </row>
        <row r="544">
          <cell r="A544" t="str">
            <v>2 S 04 220 17</v>
          </cell>
          <cell r="B544" t="str">
            <v>Corpo BTCC 1,50 x 1,50 m alt. 7,50 a 10,00 m</v>
          </cell>
          <cell r="E544" t="str">
            <v>m</v>
          </cell>
        </row>
        <row r="545">
          <cell r="A545" t="str">
            <v>2 S 04 220 18</v>
          </cell>
          <cell r="B545" t="str">
            <v>Corpo BTCC 2,00 x 2,00 m alt. 7,50 m a 10,00 m</v>
          </cell>
          <cell r="E545" t="str">
            <v>m</v>
          </cell>
        </row>
        <row r="546">
          <cell r="A546" t="str">
            <v>2 S 04 220 19</v>
          </cell>
          <cell r="B546" t="str">
            <v>Corpo BTCC 2,50 x 2,50 m alt. 7,50 a 10,00 m</v>
          </cell>
          <cell r="E546" t="str">
            <v>m</v>
          </cell>
        </row>
        <row r="547">
          <cell r="A547" t="str">
            <v>2 S 04 220 20</v>
          </cell>
          <cell r="B547" t="str">
            <v>Corpo BTCC 3,00 x 3,00 m alt 7,50 a 10,00 m</v>
          </cell>
          <cell r="E547" t="str">
            <v>m</v>
          </cell>
        </row>
        <row r="548">
          <cell r="A548" t="str">
            <v>2 S 04 220 21</v>
          </cell>
          <cell r="B548" t="str">
            <v>Corpo BTCC 1,50 x 1,50 m alt. 10,00 a 12,50 m</v>
          </cell>
          <cell r="E548" t="str">
            <v>m</v>
          </cell>
        </row>
        <row r="549">
          <cell r="A549" t="str">
            <v>2 S 04 220 22</v>
          </cell>
          <cell r="B549" t="str">
            <v>Corpo BTCC 2,00 x 2,00 m alt. 10,00 a 12,50 m</v>
          </cell>
          <cell r="E549" t="str">
            <v>m</v>
          </cell>
        </row>
        <row r="550">
          <cell r="A550" t="str">
            <v>2 S 04 220 23</v>
          </cell>
          <cell r="B550" t="str">
            <v>Corpo BTCC 2,50 x 2,50 m alt. 10,00 a 12,50 m</v>
          </cell>
          <cell r="E550" t="str">
            <v>m</v>
          </cell>
        </row>
        <row r="551">
          <cell r="A551" t="str">
            <v>2 S 04 220 24</v>
          </cell>
          <cell r="B551" t="str">
            <v>Corpo BTCC 3,00 x 3,00 m alt. 10,00 a 12,50 m</v>
          </cell>
          <cell r="E551" t="str">
            <v>m</v>
          </cell>
        </row>
        <row r="552">
          <cell r="A552" t="str">
            <v>2 S 04 220 25</v>
          </cell>
          <cell r="B552" t="str">
            <v>Corpo BTCC 1,50 x 1,50 m alt. 12,50 a 15,00 m</v>
          </cell>
          <cell r="E552" t="str">
            <v>m</v>
          </cell>
        </row>
        <row r="553">
          <cell r="A553" t="str">
            <v>2 S 04 220 26</v>
          </cell>
          <cell r="B553" t="str">
            <v>Corpo BTCC 2,00 x 2,00 m alt. 12,50 a 15,00 m</v>
          </cell>
          <cell r="E553" t="str">
            <v>m</v>
          </cell>
        </row>
        <row r="554">
          <cell r="A554" t="str">
            <v>2 S 04 220 27</v>
          </cell>
          <cell r="B554" t="str">
            <v>Corpo BTCC 2,50 x 2,50 m alt. 12,50 a 15,00 m</v>
          </cell>
          <cell r="E554" t="str">
            <v>m</v>
          </cell>
        </row>
        <row r="555">
          <cell r="A555" t="str">
            <v>2 S 04 220 28</v>
          </cell>
          <cell r="B555" t="str">
            <v>Corpo BTCC 3,00 x 3,00 m alt. 12,50 a 15,00 m</v>
          </cell>
          <cell r="E555" t="str">
            <v>m</v>
          </cell>
        </row>
        <row r="556">
          <cell r="A556" t="str">
            <v>2 S 04 221 01</v>
          </cell>
          <cell r="B556" t="str">
            <v>Boca BTCC 1,50 x 1,50 m normal</v>
          </cell>
          <cell r="E556" t="str">
            <v>und</v>
          </cell>
        </row>
        <row r="557">
          <cell r="A557" t="str">
            <v>2 S 04 221 02</v>
          </cell>
          <cell r="B557" t="str">
            <v>Boca BTCC 2,00 x 2,00 m normal</v>
          </cell>
          <cell r="E557" t="str">
            <v>und</v>
          </cell>
        </row>
        <row r="558">
          <cell r="A558" t="str">
            <v>2 S 04 221 03</v>
          </cell>
          <cell r="B558" t="str">
            <v>Boca BTCC 2,50 x 2,50 m normal</v>
          </cell>
          <cell r="E558" t="str">
            <v>und</v>
          </cell>
        </row>
        <row r="559">
          <cell r="A559" t="str">
            <v>2 S 04 221 04</v>
          </cell>
          <cell r="B559" t="str">
            <v>Boca BTCC 3,00 x 3,00 m normal</v>
          </cell>
          <cell r="E559" t="str">
            <v>und</v>
          </cell>
        </row>
        <row r="560">
          <cell r="A560" t="str">
            <v>2 S 04 221 05</v>
          </cell>
          <cell r="B560" t="str">
            <v>Boca BTCC 1,50 x 1,50 m esc=15</v>
          </cell>
          <cell r="E560" t="str">
            <v>und</v>
          </cell>
        </row>
        <row r="561">
          <cell r="A561" t="str">
            <v>2 S 04 221 06</v>
          </cell>
          <cell r="B561" t="str">
            <v>Boca BTCC 2,00 x 2,00 m esc=15</v>
          </cell>
          <cell r="E561" t="str">
            <v>und</v>
          </cell>
        </row>
        <row r="562">
          <cell r="A562" t="str">
            <v>2 S 04 221 07</v>
          </cell>
          <cell r="B562" t="str">
            <v>Boca BTCC 2,50 x 2,50 m esc=15</v>
          </cell>
          <cell r="E562" t="str">
            <v>und</v>
          </cell>
        </row>
        <row r="563">
          <cell r="A563" t="str">
            <v>2 S 04 221 08</v>
          </cell>
          <cell r="B563" t="str">
            <v>Boca BTCC 3,00 x 3,00 m esc=15</v>
          </cell>
          <cell r="E563" t="str">
            <v>und</v>
          </cell>
        </row>
        <row r="564">
          <cell r="A564" t="str">
            <v>2 S 04 221 09</v>
          </cell>
          <cell r="B564" t="str">
            <v>Boca BTCC 1,50 x 1,50 m esc=30</v>
          </cell>
          <cell r="E564" t="str">
            <v>und</v>
          </cell>
        </row>
        <row r="565">
          <cell r="A565" t="str">
            <v>2 S 04 221 10</v>
          </cell>
          <cell r="B565" t="str">
            <v>Boca BTCC 2,00 x 2,00 m exc.=30</v>
          </cell>
          <cell r="E565" t="str">
            <v>und</v>
          </cell>
        </row>
        <row r="566">
          <cell r="A566" t="str">
            <v>2 S 04 221 11</v>
          </cell>
          <cell r="B566" t="str">
            <v>Boca BTCC 2,50 x 2,50 m esc=30</v>
          </cell>
          <cell r="E566" t="str">
            <v>und</v>
          </cell>
        </row>
        <row r="567">
          <cell r="A567" t="str">
            <v>2 S 04 221 12</v>
          </cell>
          <cell r="B567" t="str">
            <v>Boca BTCC 3,00 x 3,00 m esc=30</v>
          </cell>
          <cell r="E567" t="str">
            <v>und</v>
          </cell>
        </row>
        <row r="568">
          <cell r="A568" t="str">
            <v>2 S 04 221 13</v>
          </cell>
          <cell r="B568" t="str">
            <v>Boca BTCC 1,50 x 1,50 m esc.=45</v>
          </cell>
          <cell r="E568" t="str">
            <v>und</v>
          </cell>
        </row>
        <row r="569">
          <cell r="A569" t="str">
            <v>2 S 04 221 14</v>
          </cell>
          <cell r="B569" t="str">
            <v>Boca BTCC 2,00 x 2,00 m esc=45</v>
          </cell>
          <cell r="E569" t="str">
            <v>und</v>
          </cell>
        </row>
        <row r="570">
          <cell r="A570" t="str">
            <v>2 S 04 221 15</v>
          </cell>
          <cell r="B570" t="str">
            <v>Boca BTCC 2,50 x 2,50 m esc=45</v>
          </cell>
          <cell r="E570" t="str">
            <v>und</v>
          </cell>
        </row>
        <row r="571">
          <cell r="A571" t="str">
            <v>2 S 04 221 16</v>
          </cell>
          <cell r="B571" t="str">
            <v>Boca BTCC 3,00 x 3,00 m esc=45</v>
          </cell>
          <cell r="E571" t="str">
            <v>und</v>
          </cell>
        </row>
        <row r="572">
          <cell r="A572" t="str">
            <v>2 S 04 300 16</v>
          </cell>
          <cell r="B572" t="str">
            <v>Bueiro met. chapas múltiplas D=1,60 m galv.</v>
          </cell>
          <cell r="E572" t="str">
            <v>m</v>
          </cell>
        </row>
        <row r="573">
          <cell r="A573" t="str">
            <v>2 S 04 300 20</v>
          </cell>
          <cell r="B573" t="str">
            <v>Bueiro met.chapas múltiplas D=2,00 m galv.</v>
          </cell>
          <cell r="E573" t="str">
            <v>m</v>
          </cell>
        </row>
        <row r="574">
          <cell r="A574" t="str">
            <v>2 S 04 301 16</v>
          </cell>
          <cell r="B574" t="str">
            <v>Bueiro met. chapas múltiplas D=1,60 m rev. epoxy</v>
          </cell>
          <cell r="E574" t="str">
            <v>m</v>
          </cell>
        </row>
        <row r="575">
          <cell r="A575" t="str">
            <v>2 S 04 301 20</v>
          </cell>
          <cell r="B575" t="str">
            <v>Bueiro met. chapa múltipla D=2,00 m rev. epoxy</v>
          </cell>
          <cell r="E575" t="str">
            <v>m</v>
          </cell>
        </row>
        <row r="576">
          <cell r="A576" t="str">
            <v>2 S 04 310 16</v>
          </cell>
          <cell r="B576" t="str">
            <v>Bueiro met.s/ interrupção tráf. D=1,60m galv.</v>
          </cell>
          <cell r="E576" t="str">
            <v>m</v>
          </cell>
        </row>
        <row r="577">
          <cell r="A577" t="str">
            <v>2 S 04 310 20</v>
          </cell>
          <cell r="B577" t="str">
            <v>Bueiro met.s/ interrupção tráf. D=2,00m galv.</v>
          </cell>
          <cell r="E577" t="str">
            <v>m</v>
          </cell>
        </row>
        <row r="578">
          <cell r="A578" t="str">
            <v>2 S 04 311 16</v>
          </cell>
          <cell r="B578" t="str">
            <v>Bueiro met.s/interrupção tráf.D=1,60 m rev.epoxy</v>
          </cell>
          <cell r="E578" t="str">
            <v>m</v>
          </cell>
        </row>
        <row r="579">
          <cell r="A579" t="str">
            <v>2 S 04 311 20</v>
          </cell>
          <cell r="B579" t="str">
            <v>Bueiro met.s/interrupção traf.D=2,00 m rev.epoxy</v>
          </cell>
          <cell r="E579" t="str">
            <v>m</v>
          </cell>
        </row>
        <row r="580">
          <cell r="A580" t="str">
            <v>2 S 04 400 01</v>
          </cell>
          <cell r="B580" t="str">
            <v>Valeta prot.cortes c/revest. vegetal - VPC 01</v>
          </cell>
          <cell r="E580" t="str">
            <v>m</v>
          </cell>
        </row>
        <row r="581">
          <cell r="A581" t="str">
            <v>2 S 04 400 02</v>
          </cell>
          <cell r="B581" t="str">
            <v>Valeta prot.cortes c/revest. vegetal - VPC 02</v>
          </cell>
          <cell r="E581" t="str">
            <v>m</v>
          </cell>
        </row>
        <row r="582">
          <cell r="A582" t="str">
            <v>2 S 04 400 03</v>
          </cell>
          <cell r="B582" t="str">
            <v>Valeta prot.cortes c/revest.concreto - VPC 03</v>
          </cell>
          <cell r="E582" t="str">
            <v>m</v>
          </cell>
        </row>
        <row r="583">
          <cell r="A583" t="str">
            <v>2 S 04 400 04</v>
          </cell>
          <cell r="B583" t="str">
            <v>Valeta prot.cortes c/revest.concreto - VPC 04</v>
          </cell>
          <cell r="E583" t="str">
            <v>m</v>
          </cell>
        </row>
        <row r="584">
          <cell r="A584" t="str">
            <v>2 S 04 401 01</v>
          </cell>
          <cell r="B584" t="str">
            <v>Valeta prot.aterros c/revest. vegetal - VPA 01</v>
          </cell>
          <cell r="E584" t="str">
            <v>m</v>
          </cell>
        </row>
        <row r="585">
          <cell r="A585" t="str">
            <v>2 S 04 401 02</v>
          </cell>
          <cell r="B585" t="str">
            <v>Valeta prot.aterros c/revest. vegetal - VPA 02</v>
          </cell>
          <cell r="E585" t="str">
            <v>m</v>
          </cell>
        </row>
        <row r="586">
          <cell r="A586" t="str">
            <v>2 S 04 401 03</v>
          </cell>
          <cell r="B586" t="str">
            <v>Valeta prot.aterro c/revest. concreto - VPA 03</v>
          </cell>
          <cell r="E586" t="str">
            <v>m</v>
          </cell>
        </row>
        <row r="587">
          <cell r="A587" t="str">
            <v>2 S 04 401 04</v>
          </cell>
          <cell r="B587" t="str">
            <v>Valeta prot.aterro c/revest. concreto - VPA 04</v>
          </cell>
          <cell r="E587" t="str">
            <v>m</v>
          </cell>
        </row>
        <row r="588">
          <cell r="A588" t="str">
            <v>2 S 04 401 05</v>
          </cell>
          <cell r="B588" t="str">
            <v>Valeta prot.corte/aterro s/rev. - VPC 05/VPA 05</v>
          </cell>
          <cell r="E588" t="str">
            <v>m</v>
          </cell>
        </row>
        <row r="589">
          <cell r="A589" t="str">
            <v>2 S 04 401 06</v>
          </cell>
          <cell r="B589" t="str">
            <v>Valeta prot.corte/aterro s/rev. - VPC 06/VPA 06</v>
          </cell>
          <cell r="E589" t="str">
            <v>m</v>
          </cell>
        </row>
        <row r="590">
          <cell r="A590" t="str">
            <v>2 S 04 500 01</v>
          </cell>
          <cell r="B590" t="str">
            <v>Dreno longitudinal prof. p/corte em solo - DPS 01</v>
          </cell>
          <cell r="E590" t="str">
            <v>m</v>
          </cell>
        </row>
        <row r="591">
          <cell r="A591" t="str">
            <v>2 S 04 500 02</v>
          </cell>
          <cell r="B591" t="str">
            <v>Dreno longitudinal prof. p/corte em solo - DPS 02</v>
          </cell>
          <cell r="E591" t="str">
            <v>m</v>
          </cell>
        </row>
        <row r="592">
          <cell r="A592" t="str">
            <v>2 S 04 500 03</v>
          </cell>
          <cell r="B592" t="str">
            <v>Dreno longitudinal prof. p/corte em solo - DPS 03</v>
          </cell>
          <cell r="E592" t="str">
            <v>m</v>
          </cell>
        </row>
        <row r="593">
          <cell r="A593" t="str">
            <v>2 S 04 500 04</v>
          </cell>
          <cell r="B593" t="str">
            <v>Dreno longitudinal prof. p/corte em solo - DPS 04</v>
          </cell>
          <cell r="E593" t="str">
            <v>m</v>
          </cell>
        </row>
        <row r="594">
          <cell r="A594" t="str">
            <v>2 S 04 500 05</v>
          </cell>
          <cell r="B594" t="str">
            <v>Dreno longitudinal prof. p/corte em solo - DPS 05</v>
          </cell>
          <cell r="E594" t="str">
            <v>m</v>
          </cell>
        </row>
        <row r="595">
          <cell r="A595" t="str">
            <v>2 S 04 500 06</v>
          </cell>
          <cell r="B595" t="str">
            <v>Dreno longitudinal prof. p/corte em solo - DPS 06</v>
          </cell>
          <cell r="E595" t="str">
            <v>m</v>
          </cell>
        </row>
        <row r="596">
          <cell r="A596" t="str">
            <v>2 S 04 500 07</v>
          </cell>
          <cell r="B596" t="str">
            <v>Dreno longitudinal prof. p/corte em solo - DPS 07</v>
          </cell>
          <cell r="E596" t="str">
            <v>m</v>
          </cell>
        </row>
        <row r="597">
          <cell r="A597" t="str">
            <v>2 S 04 500 08</v>
          </cell>
          <cell r="B597" t="str">
            <v>Dreno longitudinal prof. p/corte em solo - DPS 08</v>
          </cell>
          <cell r="E597" t="str">
            <v>m</v>
          </cell>
        </row>
        <row r="598">
          <cell r="A598" t="str">
            <v>2 S 04 501 01</v>
          </cell>
          <cell r="B598" t="str">
            <v>Dreno longitudinal prof. p/corte em rocha - DPR 01</v>
          </cell>
          <cell r="E598" t="str">
            <v>m</v>
          </cell>
        </row>
        <row r="599">
          <cell r="A599" t="str">
            <v>2 S 04 501 02</v>
          </cell>
          <cell r="B599" t="str">
            <v>Dreno longitudinal prof. p/corte em rocha - DPR 02</v>
          </cell>
          <cell r="E599" t="str">
            <v>m</v>
          </cell>
        </row>
        <row r="600">
          <cell r="A600" t="str">
            <v>2 S 04 501 03</v>
          </cell>
          <cell r="B600" t="str">
            <v>Dreno longitudinal prof. p/corte em rocha - DPR 03</v>
          </cell>
          <cell r="E600" t="str">
            <v>m</v>
          </cell>
        </row>
        <row r="601">
          <cell r="A601" t="str">
            <v>2 S 04 501 04</v>
          </cell>
          <cell r="B601" t="str">
            <v>Dreno longitudinal prof. p/corte em rocha - DPR 04</v>
          </cell>
          <cell r="E601" t="str">
            <v>m</v>
          </cell>
        </row>
        <row r="602">
          <cell r="A602" t="str">
            <v>2 S 04 501 05</v>
          </cell>
          <cell r="B602" t="str">
            <v>Dreno longitudinal prof. p/corte em rocha - DPR 05</v>
          </cell>
          <cell r="E602" t="str">
            <v>m</v>
          </cell>
        </row>
        <row r="603">
          <cell r="A603" t="str">
            <v>2 S 04 502 01</v>
          </cell>
          <cell r="B603" t="str">
            <v>Boca saída p/dreno longitudinal prof. BSD 01</v>
          </cell>
          <cell r="E603" t="str">
            <v>und</v>
          </cell>
        </row>
        <row r="604">
          <cell r="A604" t="str">
            <v>2 S 04 502 02</v>
          </cell>
          <cell r="B604" t="str">
            <v>Boca saída p/dreno longitudinal prof. BSD 02</v>
          </cell>
          <cell r="E604" t="str">
            <v>und</v>
          </cell>
        </row>
        <row r="605">
          <cell r="A605" t="str">
            <v>2 S 04 510 01</v>
          </cell>
          <cell r="B605" t="str">
            <v>Dreno sub-superficial - DSS 01</v>
          </cell>
          <cell r="E605" t="str">
            <v>m</v>
          </cell>
        </row>
        <row r="606">
          <cell r="A606" t="str">
            <v>2 S 04 510 02</v>
          </cell>
          <cell r="B606" t="str">
            <v>Dreno sub-superficial - DSS 02</v>
          </cell>
          <cell r="E606" t="str">
            <v>m</v>
          </cell>
        </row>
        <row r="607">
          <cell r="A607" t="str">
            <v>2 S 04 510 03</v>
          </cell>
          <cell r="B607" t="str">
            <v>Dreno sub-superficial - DSS 03</v>
          </cell>
          <cell r="E607" t="str">
            <v>m</v>
          </cell>
        </row>
        <row r="608">
          <cell r="A608" t="str">
            <v>2 S 04 510 04</v>
          </cell>
          <cell r="B608" t="str">
            <v>Dreno sub-superficial - DSS 04</v>
          </cell>
          <cell r="E608" t="str">
            <v>m</v>
          </cell>
        </row>
        <row r="609">
          <cell r="A609" t="str">
            <v>2 S 04 511 01</v>
          </cell>
          <cell r="B609" t="str">
            <v>Boca saída p/dreno sub-superficial - BSD 03</v>
          </cell>
          <cell r="E609" t="str">
            <v>und</v>
          </cell>
        </row>
        <row r="610">
          <cell r="A610" t="str">
            <v>2 S 04 520 01</v>
          </cell>
          <cell r="B610" t="str">
            <v>Dreno sub-horizontal - DSH 01</v>
          </cell>
          <cell r="E610" t="str">
            <v>m</v>
          </cell>
        </row>
        <row r="611">
          <cell r="A611" t="str">
            <v>2 S 04 521 01</v>
          </cell>
          <cell r="B611" t="str">
            <v>Boca saída p/dreno sub-horizontal - BSD 04</v>
          </cell>
          <cell r="E611" t="str">
            <v>und</v>
          </cell>
        </row>
        <row r="612">
          <cell r="A612" t="str">
            <v>2 S 04 900 01</v>
          </cell>
          <cell r="B612" t="str">
            <v>Sarjeta triangular de concreto - STC 01</v>
          </cell>
          <cell r="E612" t="str">
            <v>m</v>
          </cell>
        </row>
        <row r="613">
          <cell r="A613" t="str">
            <v>2 S 04 900 02</v>
          </cell>
          <cell r="B613" t="str">
            <v>Sarjeta triangular de concreto - STC 02</v>
          </cell>
          <cell r="E613" t="str">
            <v>m</v>
          </cell>
        </row>
        <row r="614">
          <cell r="A614" t="str">
            <v>2 S 04 900 03</v>
          </cell>
          <cell r="B614" t="str">
            <v>Sarjeta triangular de concreto - STC 03</v>
          </cell>
          <cell r="E614" t="str">
            <v>m</v>
          </cell>
        </row>
        <row r="615">
          <cell r="A615" t="str">
            <v>2 S 04 900 04</v>
          </cell>
          <cell r="B615" t="str">
            <v>Sarjeta triangular de concreto - STC 04</v>
          </cell>
          <cell r="E615" t="str">
            <v>m</v>
          </cell>
        </row>
        <row r="616">
          <cell r="A616" t="str">
            <v>2 S 04 900 05</v>
          </cell>
          <cell r="B616" t="str">
            <v>Sarjeta triangular de concreto - STC 05</v>
          </cell>
          <cell r="E616" t="str">
            <v>m</v>
          </cell>
        </row>
        <row r="617">
          <cell r="A617" t="str">
            <v>2 S 04 900 06</v>
          </cell>
          <cell r="B617" t="str">
            <v>Sarjeta triangular de concreto - STC 06</v>
          </cell>
          <cell r="E617" t="str">
            <v>m</v>
          </cell>
        </row>
        <row r="618">
          <cell r="A618" t="str">
            <v>2 S 04 900 07</v>
          </cell>
          <cell r="B618" t="str">
            <v>Sarjeta triangular de concreto - STC 07</v>
          </cell>
          <cell r="E618" t="str">
            <v>m</v>
          </cell>
        </row>
        <row r="619">
          <cell r="A619" t="str">
            <v>2 S 04 900 08</v>
          </cell>
          <cell r="B619" t="str">
            <v>Sarjeta triangular de concreto - STC 08</v>
          </cell>
          <cell r="E619" t="str">
            <v>m</v>
          </cell>
        </row>
        <row r="620">
          <cell r="A620" t="str">
            <v>2 S 04 900 21</v>
          </cell>
          <cell r="B620" t="str">
            <v>Sarjeta canteiro central concreto - SCC 01</v>
          </cell>
          <cell r="E620" t="str">
            <v>m</v>
          </cell>
        </row>
        <row r="621">
          <cell r="A621" t="str">
            <v>2 S 04 900 22</v>
          </cell>
          <cell r="B621" t="str">
            <v>Sarjeta canteiro central concreto - SCC 02</v>
          </cell>
          <cell r="E621" t="str">
            <v>m</v>
          </cell>
        </row>
        <row r="622">
          <cell r="A622" t="str">
            <v>2 S 04 900 31</v>
          </cell>
          <cell r="B622" t="str">
            <v>Sarjeta triangular de grama - STG 01</v>
          </cell>
          <cell r="E622" t="str">
            <v>m</v>
          </cell>
        </row>
        <row r="623">
          <cell r="A623" t="str">
            <v>2 S 04 900 32</v>
          </cell>
          <cell r="B623" t="str">
            <v>Sarjeta triangular de grama - STG 02</v>
          </cell>
          <cell r="E623" t="str">
            <v>m</v>
          </cell>
        </row>
        <row r="624">
          <cell r="A624" t="str">
            <v>2 S 04 900 33</v>
          </cell>
          <cell r="B624" t="str">
            <v>Sarjeta triangular de grama - STG 03</v>
          </cell>
          <cell r="E624" t="str">
            <v>m</v>
          </cell>
        </row>
        <row r="625">
          <cell r="A625" t="str">
            <v>2 S 04 900 34</v>
          </cell>
          <cell r="B625" t="str">
            <v>Sarjeta triangular de grama - STG 04</v>
          </cell>
          <cell r="E625" t="str">
            <v>m</v>
          </cell>
        </row>
        <row r="626">
          <cell r="A626" t="str">
            <v>2 S 04 900 41</v>
          </cell>
          <cell r="B626" t="str">
            <v>Sarjeta triangular não revestida - STT 01</v>
          </cell>
          <cell r="E626" t="str">
            <v>m</v>
          </cell>
        </row>
        <row r="627">
          <cell r="A627" t="str">
            <v>2 S 04 900 42</v>
          </cell>
          <cell r="B627" t="str">
            <v>Sarjeta triangular não revestida - STT 02</v>
          </cell>
          <cell r="E627" t="str">
            <v>m</v>
          </cell>
        </row>
        <row r="628">
          <cell r="A628" t="str">
            <v>2 S 04 900 43</v>
          </cell>
          <cell r="B628" t="str">
            <v>Sarjeta triangular não revestida - STT 03</v>
          </cell>
          <cell r="E628" t="str">
            <v>m</v>
          </cell>
        </row>
        <row r="629">
          <cell r="A629" t="str">
            <v>2 S 04 900 44</v>
          </cell>
          <cell r="B629" t="str">
            <v>Sarjeta triangular não revestida - STT 04</v>
          </cell>
          <cell r="E629" t="str">
            <v>m</v>
          </cell>
        </row>
        <row r="630">
          <cell r="A630" t="str">
            <v>2 S 04 901 01</v>
          </cell>
          <cell r="B630" t="str">
            <v>Sarjeta trapezoidal de concreto - SZC 01</v>
          </cell>
          <cell r="E630" t="str">
            <v>m</v>
          </cell>
        </row>
        <row r="631">
          <cell r="A631" t="str">
            <v>2 S 04 901 02</v>
          </cell>
          <cell r="B631" t="str">
            <v>Sarjeta trapezoidal de concreto - SZC 02</v>
          </cell>
          <cell r="E631" t="str">
            <v>m</v>
          </cell>
        </row>
        <row r="632">
          <cell r="A632" t="str">
            <v>2 S 04 901 21</v>
          </cell>
          <cell r="B632" t="str">
            <v>Sarjeta de canteiro central de concreto - SCC 03</v>
          </cell>
          <cell r="E632" t="str">
            <v>m</v>
          </cell>
        </row>
        <row r="633">
          <cell r="A633" t="str">
            <v>2 S 04 901 22</v>
          </cell>
          <cell r="B633" t="str">
            <v>Sarjeta de canteiro central de cocnreto - SCC 04</v>
          </cell>
          <cell r="E633" t="str">
            <v>m</v>
          </cell>
        </row>
        <row r="634">
          <cell r="A634" t="str">
            <v>2 S 04 901 31</v>
          </cell>
          <cell r="B634" t="str">
            <v>Sarjeta trapezoidal de grama - SZG 01</v>
          </cell>
          <cell r="E634" t="str">
            <v>m</v>
          </cell>
        </row>
        <row r="635">
          <cell r="A635" t="str">
            <v>2 S 04 901 32</v>
          </cell>
          <cell r="B635" t="str">
            <v>Sarjeta trapezoidal de grama - SZG 02</v>
          </cell>
          <cell r="E635" t="str">
            <v>m</v>
          </cell>
        </row>
        <row r="636">
          <cell r="A636" t="str">
            <v>2 S 04 901 41</v>
          </cell>
          <cell r="B636" t="str">
            <v>Sarjeta trapezoidal não revestida - SZT 01</v>
          </cell>
          <cell r="E636" t="str">
            <v>m</v>
          </cell>
        </row>
        <row r="637">
          <cell r="A637" t="str">
            <v>2 S 04 901 42</v>
          </cell>
          <cell r="B637" t="str">
            <v>Sarjeta trapezoidal não revestida - SZT 02</v>
          </cell>
          <cell r="E637" t="str">
            <v>m</v>
          </cell>
        </row>
        <row r="638">
          <cell r="A638" t="str">
            <v>2 S 04 910 01</v>
          </cell>
          <cell r="B638" t="str">
            <v>Meio fio de concreto - MFC 01</v>
          </cell>
          <cell r="E638" t="str">
            <v>m</v>
          </cell>
        </row>
        <row r="639">
          <cell r="A639" t="str">
            <v>2 S 04 910 02</v>
          </cell>
          <cell r="B639" t="str">
            <v>Meio fio de concreto - MFC 02</v>
          </cell>
          <cell r="E639" t="str">
            <v>m</v>
          </cell>
        </row>
        <row r="640">
          <cell r="A640" t="str">
            <v>2 S 04 910 03</v>
          </cell>
          <cell r="B640" t="str">
            <v>Meio fio de concreto - MFC 03</v>
          </cell>
          <cell r="E640" t="str">
            <v>m</v>
          </cell>
        </row>
        <row r="641">
          <cell r="A641" t="str">
            <v>2 S 04 910 04</v>
          </cell>
          <cell r="B641" t="str">
            <v>Meio fio de concreto - MFC 04</v>
          </cell>
          <cell r="E641" t="str">
            <v>m</v>
          </cell>
        </row>
        <row r="642">
          <cell r="A642" t="str">
            <v>2 S 04 910 05</v>
          </cell>
          <cell r="B642" t="str">
            <v>Meio fio de concreto - MFC 05</v>
          </cell>
          <cell r="E642" t="str">
            <v>m</v>
          </cell>
        </row>
        <row r="643">
          <cell r="A643" t="str">
            <v>2 S 04 910 06</v>
          </cell>
          <cell r="B643" t="str">
            <v>Meio fio de concreto - MFC 06</v>
          </cell>
          <cell r="E643" t="str">
            <v>m</v>
          </cell>
        </row>
        <row r="644">
          <cell r="A644" t="str">
            <v>2 S 04 910 07</v>
          </cell>
          <cell r="B644" t="str">
            <v>Meio fio de concreto - MFC 07</v>
          </cell>
          <cell r="E644" t="str">
            <v>m</v>
          </cell>
        </row>
        <row r="645">
          <cell r="A645" t="str">
            <v>2 S 04 910 08</v>
          </cell>
          <cell r="B645" t="str">
            <v>Meio fio de concreto - MFC 08</v>
          </cell>
          <cell r="E645" t="str">
            <v>m</v>
          </cell>
        </row>
        <row r="646">
          <cell r="A646" t="str">
            <v>2 S 04 930 01</v>
          </cell>
          <cell r="B646" t="str">
            <v>Caixa coletora de sarjeta - CCS 01</v>
          </cell>
          <cell r="E646" t="str">
            <v>und</v>
          </cell>
        </row>
        <row r="647">
          <cell r="A647" t="str">
            <v>2 S 04 930 02</v>
          </cell>
          <cell r="B647" t="str">
            <v>Caixa coletora de sarjeta - CCS 02</v>
          </cell>
          <cell r="E647" t="str">
            <v>und</v>
          </cell>
        </row>
        <row r="648">
          <cell r="A648" t="str">
            <v>2 S 04 930 03</v>
          </cell>
          <cell r="B648" t="str">
            <v>Caixa coletora de sarjeta - CCS 03</v>
          </cell>
          <cell r="E648" t="str">
            <v>und</v>
          </cell>
        </row>
        <row r="649">
          <cell r="A649" t="str">
            <v>2 S 04 930 04</v>
          </cell>
          <cell r="B649" t="str">
            <v>Caixa coletora de sarjeta - CCS 04</v>
          </cell>
          <cell r="E649" t="str">
            <v>und</v>
          </cell>
        </row>
        <row r="650">
          <cell r="A650" t="str">
            <v>2 S 04 930 05</v>
          </cell>
          <cell r="B650" t="str">
            <v>Caixa coletora de sarjeta - CCS 05</v>
          </cell>
          <cell r="E650" t="str">
            <v>und</v>
          </cell>
        </row>
        <row r="651">
          <cell r="A651" t="str">
            <v>2 S 04 930 06</v>
          </cell>
          <cell r="B651" t="str">
            <v>Caixa coletora de sarjeta - CCS 06</v>
          </cell>
          <cell r="E651" t="str">
            <v>und</v>
          </cell>
        </row>
        <row r="652">
          <cell r="A652" t="str">
            <v>2 S 04 930 07</v>
          </cell>
          <cell r="B652" t="str">
            <v>Caixa coletora de sarjeta - CCS 07</v>
          </cell>
          <cell r="E652" t="str">
            <v>und</v>
          </cell>
        </row>
        <row r="653">
          <cell r="A653" t="str">
            <v>2 S 04 930 08</v>
          </cell>
          <cell r="B653" t="str">
            <v>Caixa coletora de sarjeta - CCS 08</v>
          </cell>
          <cell r="E653" t="str">
            <v>und</v>
          </cell>
        </row>
        <row r="654">
          <cell r="A654" t="str">
            <v>2 S 04 930 09</v>
          </cell>
          <cell r="B654" t="str">
            <v>Caixa coletora de sarjeta - CCS 09</v>
          </cell>
          <cell r="E654" t="str">
            <v>und</v>
          </cell>
        </row>
        <row r="655">
          <cell r="A655" t="str">
            <v>2 S 04 930 10</v>
          </cell>
          <cell r="B655" t="str">
            <v>Caixa coletora de sarjeta - CCS 10</v>
          </cell>
          <cell r="E655" t="str">
            <v>und</v>
          </cell>
        </row>
        <row r="656">
          <cell r="A656" t="str">
            <v>2 S 04 930 11</v>
          </cell>
          <cell r="B656" t="str">
            <v>Caixa coletora de sarjeta - CCS 11</v>
          </cell>
          <cell r="E656" t="str">
            <v>und</v>
          </cell>
        </row>
        <row r="657">
          <cell r="A657" t="str">
            <v>2 S 04 930 12</v>
          </cell>
          <cell r="B657" t="str">
            <v>Caixa coletora de sarjeta - CCS 12</v>
          </cell>
          <cell r="E657" t="str">
            <v>und</v>
          </cell>
        </row>
        <row r="658">
          <cell r="A658" t="str">
            <v>2 S 04 930 13</v>
          </cell>
          <cell r="B658" t="str">
            <v>Caixa coletora de sarjeta - CCS 13</v>
          </cell>
          <cell r="E658" t="str">
            <v>und</v>
          </cell>
        </row>
        <row r="659">
          <cell r="A659" t="str">
            <v>2 S 04 930 14</v>
          </cell>
          <cell r="B659" t="str">
            <v>Caixa coletora de sarjeta - CCS14</v>
          </cell>
          <cell r="E659" t="str">
            <v>und</v>
          </cell>
        </row>
        <row r="660">
          <cell r="A660" t="str">
            <v>2 S 04 930 15</v>
          </cell>
          <cell r="B660" t="str">
            <v>Caixa coletora de sarjeta - CCS 15</v>
          </cell>
          <cell r="E660" t="str">
            <v>und</v>
          </cell>
        </row>
        <row r="661">
          <cell r="A661" t="str">
            <v>2 S 04 930 16</v>
          </cell>
          <cell r="B661" t="str">
            <v>Caixa coletora de sarjeta - CCS 16</v>
          </cell>
          <cell r="E661" t="str">
            <v>und</v>
          </cell>
        </row>
        <row r="662">
          <cell r="A662" t="str">
            <v>2 S 04 930 17</v>
          </cell>
          <cell r="B662" t="str">
            <v>Caixa coletora de sarjeta - CCS 17</v>
          </cell>
          <cell r="E662" t="str">
            <v>und</v>
          </cell>
        </row>
        <row r="663">
          <cell r="A663" t="str">
            <v>2 S 04 930 18</v>
          </cell>
          <cell r="B663" t="str">
            <v>Caixa coletora de sarjeta - CCS 18</v>
          </cell>
          <cell r="E663" t="str">
            <v>und</v>
          </cell>
        </row>
        <row r="664">
          <cell r="A664" t="str">
            <v>2 S 04 930 19</v>
          </cell>
          <cell r="B664" t="str">
            <v>Caixa coletora de sarjeta - CCS 19</v>
          </cell>
          <cell r="E664" t="str">
            <v>und</v>
          </cell>
        </row>
        <row r="665">
          <cell r="A665" t="str">
            <v>2 S 04 930 20</v>
          </cell>
          <cell r="B665" t="str">
            <v>Caixa coletora de sarjeta - CCS 20</v>
          </cell>
          <cell r="E665" t="str">
            <v>und</v>
          </cell>
        </row>
        <row r="666">
          <cell r="A666" t="str">
            <v>2 S 04 931 01</v>
          </cell>
          <cell r="B666" t="str">
            <v>Caixa coletora de talvegue - CCT 01</v>
          </cell>
          <cell r="E666" t="str">
            <v>und</v>
          </cell>
        </row>
        <row r="667">
          <cell r="A667" t="str">
            <v>2 S 04 931 02</v>
          </cell>
          <cell r="B667" t="str">
            <v>Caixa coletora de talvegue - CCT 02</v>
          </cell>
          <cell r="E667" t="str">
            <v>und</v>
          </cell>
        </row>
        <row r="668">
          <cell r="A668" t="str">
            <v>2 S 04 931 03</v>
          </cell>
          <cell r="B668" t="str">
            <v>Caixa coletora de talvegue - CCT 03</v>
          </cell>
          <cell r="E668" t="str">
            <v>und</v>
          </cell>
        </row>
        <row r="669">
          <cell r="A669" t="str">
            <v>2 S 04 931 04</v>
          </cell>
          <cell r="B669" t="str">
            <v>Caixa coletora de talvegue - CCT 04</v>
          </cell>
          <cell r="E669" t="str">
            <v>und</v>
          </cell>
        </row>
        <row r="670">
          <cell r="A670" t="str">
            <v>2 S 04 931 05</v>
          </cell>
          <cell r="B670" t="str">
            <v>Caixa coletora de talvegue - CCT 05</v>
          </cell>
          <cell r="E670" t="str">
            <v>und</v>
          </cell>
        </row>
        <row r="671">
          <cell r="A671" t="str">
            <v>2 S 04 931 06</v>
          </cell>
          <cell r="B671" t="str">
            <v>Caixa coletora de talvegue - CCT 06</v>
          </cell>
          <cell r="E671" t="str">
            <v>und</v>
          </cell>
        </row>
        <row r="672">
          <cell r="A672" t="str">
            <v>2 S 04 931 07</v>
          </cell>
          <cell r="B672" t="str">
            <v>Caixa coletora de talvegue - CCT 07</v>
          </cell>
          <cell r="E672" t="str">
            <v>und</v>
          </cell>
        </row>
        <row r="673">
          <cell r="A673" t="str">
            <v>2 S 04 931 08</v>
          </cell>
          <cell r="B673" t="str">
            <v>Caixa coletora de talvegue - CCT 08</v>
          </cell>
          <cell r="E673" t="str">
            <v>und</v>
          </cell>
        </row>
        <row r="674">
          <cell r="A674" t="str">
            <v>2 S 04 931 09</v>
          </cell>
          <cell r="B674" t="str">
            <v>Caixa coletora de talvegue - CCT 09</v>
          </cell>
          <cell r="E674" t="str">
            <v>und</v>
          </cell>
        </row>
        <row r="675">
          <cell r="A675" t="str">
            <v>2 S 04 931 10</v>
          </cell>
          <cell r="B675" t="str">
            <v>Caixa coletora de talvegue - CCT 10</v>
          </cell>
          <cell r="E675" t="str">
            <v>und</v>
          </cell>
        </row>
        <row r="676">
          <cell r="A676" t="str">
            <v>2 S 04 931 11</v>
          </cell>
          <cell r="B676" t="str">
            <v>Caixa coletora de talvegue - CCT 11</v>
          </cell>
          <cell r="E676" t="str">
            <v>und</v>
          </cell>
        </row>
        <row r="677">
          <cell r="A677" t="str">
            <v>2 S 04 931 12</v>
          </cell>
          <cell r="B677" t="str">
            <v>Caixa coletora de talvegue - CCT 12</v>
          </cell>
          <cell r="E677" t="str">
            <v>und</v>
          </cell>
        </row>
        <row r="678">
          <cell r="A678" t="str">
            <v>2 S 04 931 13</v>
          </cell>
          <cell r="B678" t="str">
            <v>Caixa coletora de talvegue - CCT 13</v>
          </cell>
          <cell r="E678" t="str">
            <v>und</v>
          </cell>
        </row>
        <row r="679">
          <cell r="A679" t="str">
            <v>2 S 04 931 14</v>
          </cell>
          <cell r="B679" t="str">
            <v>Caixa coletora de talvegue - CCT 14</v>
          </cell>
          <cell r="E679" t="str">
            <v>und</v>
          </cell>
        </row>
        <row r="680">
          <cell r="A680" t="str">
            <v>2 S 04 931 15</v>
          </cell>
          <cell r="B680" t="str">
            <v>Caixa coletora de talvegue - CCT 15</v>
          </cell>
          <cell r="E680" t="str">
            <v>und</v>
          </cell>
        </row>
        <row r="681">
          <cell r="A681" t="str">
            <v>2 S 04 931 16</v>
          </cell>
          <cell r="B681" t="str">
            <v>Caixa coletora de talvegue - CCT 16</v>
          </cell>
          <cell r="E681" t="str">
            <v>und</v>
          </cell>
        </row>
        <row r="682">
          <cell r="A682" t="str">
            <v>2 S 04 931 17</v>
          </cell>
          <cell r="B682" t="str">
            <v>Caixa coletora de talvegue - CCT 17</v>
          </cell>
          <cell r="E682" t="str">
            <v>und</v>
          </cell>
        </row>
        <row r="683">
          <cell r="A683" t="str">
            <v>2 S 04 931 18</v>
          </cell>
          <cell r="B683" t="str">
            <v>Caixa coletora de talvegue - CCT 18</v>
          </cell>
          <cell r="E683" t="str">
            <v>und</v>
          </cell>
        </row>
        <row r="684">
          <cell r="A684" t="str">
            <v>2 S 04 931 19</v>
          </cell>
          <cell r="B684" t="str">
            <v>Caixa coletora de talvegue - CCT 19</v>
          </cell>
          <cell r="E684" t="str">
            <v>und</v>
          </cell>
        </row>
        <row r="685">
          <cell r="A685" t="str">
            <v>2 S 04 931 20</v>
          </cell>
          <cell r="B685" t="str">
            <v>Caixa coletora de talvegue - CCT 20</v>
          </cell>
          <cell r="E685" t="str">
            <v>und</v>
          </cell>
        </row>
        <row r="686">
          <cell r="A686" t="str">
            <v>2 S 04 940 01</v>
          </cell>
          <cell r="B686" t="str">
            <v>Descida d'água tipo rap. - calha concr. - DAR 01</v>
          </cell>
          <cell r="E686" t="str">
            <v>m</v>
          </cell>
        </row>
        <row r="687">
          <cell r="A687" t="str">
            <v>2 S 04 940 02</v>
          </cell>
          <cell r="B687" t="str">
            <v>Descida d'água tipo rap. - canal retang.- DAR 02</v>
          </cell>
          <cell r="E687" t="str">
            <v>m</v>
          </cell>
        </row>
        <row r="688">
          <cell r="A688" t="str">
            <v>2 S 04 940 03</v>
          </cell>
          <cell r="B688" t="str">
            <v>Descida d'água tipo rap. - canal retang.- DAR 03</v>
          </cell>
          <cell r="E688" t="str">
            <v>m</v>
          </cell>
        </row>
        <row r="689">
          <cell r="A689" t="str">
            <v>2 S 04 940 04</v>
          </cell>
          <cell r="B689" t="str">
            <v>Descida d'água tipo rap. - calha metálica - DAR</v>
          </cell>
          <cell r="E689" t="str">
            <v>m</v>
          </cell>
        </row>
        <row r="690">
          <cell r="A690" t="str">
            <v>2 S 04 941 01</v>
          </cell>
          <cell r="B690" t="str">
            <v>Descida d'água aterros em degraus - DAD 01</v>
          </cell>
          <cell r="E690" t="str">
            <v>m</v>
          </cell>
        </row>
        <row r="691">
          <cell r="A691" t="str">
            <v>2 S 04 941 02</v>
          </cell>
          <cell r="B691" t="str">
            <v>Descida d'água aterros em degraus - arm - DAD</v>
          </cell>
          <cell r="E691" t="str">
            <v>m</v>
          </cell>
        </row>
        <row r="692">
          <cell r="A692" t="str">
            <v>2 S 04 941 03</v>
          </cell>
          <cell r="B692" t="str">
            <v>Descida d'água aterros em degraus - DAD 03</v>
          </cell>
          <cell r="E692" t="str">
            <v>m</v>
          </cell>
        </row>
        <row r="693">
          <cell r="A693" t="str">
            <v>2 S 04 941 04</v>
          </cell>
          <cell r="B693" t="str">
            <v>Descida d'água aterros em degraus - arm - DAD</v>
          </cell>
          <cell r="E693" t="str">
            <v>m</v>
          </cell>
        </row>
        <row r="694">
          <cell r="A694" t="str">
            <v>2 S 04 941 05</v>
          </cell>
          <cell r="B694" t="str">
            <v>Descida d'água aterros em degraus - DAD 05</v>
          </cell>
          <cell r="E694" t="str">
            <v>m</v>
          </cell>
        </row>
        <row r="695">
          <cell r="A695" t="str">
            <v>2 S 04 941 06</v>
          </cell>
          <cell r="B695" t="str">
            <v>Descida d'água aterros em degraus - arm - DAD</v>
          </cell>
          <cell r="E695" t="str">
            <v>m</v>
          </cell>
        </row>
        <row r="696">
          <cell r="A696" t="str">
            <v>2 S 04 941 07</v>
          </cell>
          <cell r="B696" t="str">
            <v>Descida d'água aterros em degraus - DAD 07</v>
          </cell>
          <cell r="E696" t="str">
            <v>m</v>
          </cell>
        </row>
        <row r="697">
          <cell r="A697" t="str">
            <v>2 S 04 941 08</v>
          </cell>
          <cell r="B697" t="str">
            <v>Descida d'água aterros em degraus - arm - DAD</v>
          </cell>
          <cell r="E697" t="str">
            <v>m</v>
          </cell>
        </row>
        <row r="698">
          <cell r="A698" t="str">
            <v>2 S 04 941 09</v>
          </cell>
          <cell r="B698" t="str">
            <v>Descida d'água aterros em degraus - DAD 09</v>
          </cell>
          <cell r="E698" t="str">
            <v>m</v>
          </cell>
        </row>
        <row r="699">
          <cell r="A699" t="str">
            <v>2 S 04 941 10</v>
          </cell>
          <cell r="B699" t="str">
            <v>Descida d'água aterros em degraus - arm - DAD</v>
          </cell>
          <cell r="E699" t="str">
            <v>m</v>
          </cell>
        </row>
        <row r="700">
          <cell r="A700" t="str">
            <v>2 S 04 941 11</v>
          </cell>
          <cell r="B700" t="str">
            <v>Descida d'água aterros em degraus - DAD 11</v>
          </cell>
          <cell r="E700" t="str">
            <v>m</v>
          </cell>
        </row>
        <row r="701">
          <cell r="A701" t="str">
            <v>2 S 04 941 12</v>
          </cell>
          <cell r="B701" t="str">
            <v>Descida d'água aterros em degraus - arm - dad 12</v>
          </cell>
          <cell r="E701" t="str">
            <v>m</v>
          </cell>
        </row>
        <row r="702">
          <cell r="A702" t="str">
            <v>2 S 04 941 13</v>
          </cell>
          <cell r="B702" t="str">
            <v>Descida d'água aterros em degraus - DAD 13</v>
          </cell>
          <cell r="E702" t="str">
            <v>m</v>
          </cell>
        </row>
        <row r="703">
          <cell r="A703" t="str">
            <v>2 S 04 941 14</v>
          </cell>
          <cell r="B703" t="str">
            <v>Descida d'água aterros em degraus - arm - DAD 14</v>
          </cell>
          <cell r="E703" t="str">
            <v>m</v>
          </cell>
        </row>
        <row r="704">
          <cell r="A704" t="str">
            <v>2 S 04 941 15</v>
          </cell>
          <cell r="B704" t="str">
            <v>Descida d'água aterros em degraus - DAD 15</v>
          </cell>
          <cell r="E704" t="str">
            <v>m</v>
          </cell>
        </row>
        <row r="705">
          <cell r="A705" t="str">
            <v>2 S 04 941 16</v>
          </cell>
          <cell r="B705" t="str">
            <v>Descida d'água aterros em degraus - arm - DAD 16</v>
          </cell>
          <cell r="E705" t="str">
            <v>m</v>
          </cell>
        </row>
        <row r="706">
          <cell r="A706" t="str">
            <v>2 S 04 941 17</v>
          </cell>
          <cell r="B706" t="str">
            <v>Descida d'água aterros em degraus - DAD 17</v>
          </cell>
          <cell r="E706" t="str">
            <v>m</v>
          </cell>
        </row>
        <row r="707">
          <cell r="A707" t="str">
            <v>2 S 04 941 18</v>
          </cell>
          <cell r="B707" t="str">
            <v>Descida d'água aterros em degraus - arm - DAD 18</v>
          </cell>
          <cell r="E707" t="str">
            <v>m</v>
          </cell>
        </row>
        <row r="708">
          <cell r="A708" t="str">
            <v>2 S 04 941 31</v>
          </cell>
          <cell r="B708" t="str">
            <v>Descida d'água cortes em degraus - DCD 01</v>
          </cell>
          <cell r="E708" t="str">
            <v>m</v>
          </cell>
        </row>
        <row r="709">
          <cell r="A709" t="str">
            <v>2 S 04 941 32</v>
          </cell>
          <cell r="B709" t="str">
            <v>Descida d'água cortes em degraus - arm - DCD 02</v>
          </cell>
          <cell r="E709" t="str">
            <v>m</v>
          </cell>
        </row>
        <row r="710">
          <cell r="A710" t="str">
            <v>2 S 04 941 33</v>
          </cell>
          <cell r="B710" t="str">
            <v>Descida d'água cortes em degraus - DCD 03</v>
          </cell>
          <cell r="E710" t="str">
            <v>m</v>
          </cell>
        </row>
        <row r="711">
          <cell r="A711" t="str">
            <v>2 S 04 941 34</v>
          </cell>
          <cell r="B711" t="str">
            <v>Descida d'água cortes em degraus - arm - DCD 04</v>
          </cell>
          <cell r="E711" t="str">
            <v>m</v>
          </cell>
        </row>
        <row r="712">
          <cell r="A712" t="str">
            <v>2 S 04 942 01</v>
          </cell>
          <cell r="B712" t="str">
            <v>Entrada d'água - EDA 01</v>
          </cell>
          <cell r="E712" t="str">
            <v>und</v>
          </cell>
        </row>
        <row r="713">
          <cell r="A713" t="str">
            <v>2 S 04 942 02</v>
          </cell>
          <cell r="B713" t="str">
            <v>Entrada d'água - EDA 02</v>
          </cell>
          <cell r="E713" t="str">
            <v>und</v>
          </cell>
        </row>
        <row r="714">
          <cell r="A714" t="str">
            <v>2 S 04 950 01</v>
          </cell>
          <cell r="B714" t="str">
            <v>Dissipador de energia - DES 01</v>
          </cell>
          <cell r="E714" t="str">
            <v>und</v>
          </cell>
        </row>
        <row r="715">
          <cell r="A715" t="str">
            <v>2 S 04 950 02</v>
          </cell>
          <cell r="B715" t="str">
            <v>Dissipador de energia - DES 02</v>
          </cell>
          <cell r="E715" t="str">
            <v>und</v>
          </cell>
        </row>
        <row r="716">
          <cell r="A716" t="str">
            <v>2 S 04 950 03</v>
          </cell>
          <cell r="B716" t="str">
            <v>Dissipador de energia - DES 03</v>
          </cell>
          <cell r="E716" t="str">
            <v>und</v>
          </cell>
        </row>
        <row r="717">
          <cell r="A717" t="str">
            <v>2 S 04 950 04</v>
          </cell>
          <cell r="B717" t="str">
            <v>Dissipador de energia - DES04</v>
          </cell>
          <cell r="E717" t="str">
            <v>und</v>
          </cell>
        </row>
        <row r="718">
          <cell r="A718" t="str">
            <v>2 S 04 950 21</v>
          </cell>
          <cell r="B718" t="str">
            <v>Dissipador de energia - DEB 01</v>
          </cell>
          <cell r="E718" t="str">
            <v>und</v>
          </cell>
        </row>
        <row r="719">
          <cell r="A719" t="str">
            <v>2 S 04 950 22</v>
          </cell>
          <cell r="B719" t="str">
            <v>Dissipador de energia - DEB 02</v>
          </cell>
          <cell r="E719" t="str">
            <v>und</v>
          </cell>
        </row>
        <row r="720">
          <cell r="A720" t="str">
            <v>2 S 04 950 23</v>
          </cell>
          <cell r="B720" t="str">
            <v>Dissipador de energia - DEB 03</v>
          </cell>
          <cell r="E720" t="str">
            <v>und</v>
          </cell>
        </row>
        <row r="721">
          <cell r="A721" t="str">
            <v>2 S 04 950 24</v>
          </cell>
          <cell r="B721" t="str">
            <v>Dissipador de energia - DEB 04</v>
          </cell>
          <cell r="E721" t="str">
            <v>und</v>
          </cell>
        </row>
        <row r="722">
          <cell r="A722" t="str">
            <v>2 S 04 950 25</v>
          </cell>
          <cell r="B722" t="str">
            <v>Dissipador de energia - DEB 05</v>
          </cell>
          <cell r="E722" t="str">
            <v>und</v>
          </cell>
        </row>
        <row r="723">
          <cell r="A723" t="str">
            <v>2 S 04 950 26</v>
          </cell>
          <cell r="B723" t="str">
            <v>Dissipador de energia - DEB 06</v>
          </cell>
          <cell r="E723" t="str">
            <v>und</v>
          </cell>
        </row>
        <row r="724">
          <cell r="A724" t="str">
            <v>2 S 04 950 27</v>
          </cell>
          <cell r="B724" t="str">
            <v>Dissipador de energia - DEB 07</v>
          </cell>
          <cell r="E724" t="str">
            <v>und</v>
          </cell>
        </row>
        <row r="725">
          <cell r="A725" t="str">
            <v>2 S 04 950 28</v>
          </cell>
          <cell r="B725" t="str">
            <v>Dissipador de energia - DEB 08</v>
          </cell>
          <cell r="E725" t="str">
            <v>und</v>
          </cell>
        </row>
        <row r="726">
          <cell r="A726" t="str">
            <v>2 S 04 950 29</v>
          </cell>
          <cell r="B726" t="str">
            <v>Dissipador de energia - DEB 09</v>
          </cell>
          <cell r="E726" t="str">
            <v>und</v>
          </cell>
        </row>
        <row r="727">
          <cell r="A727" t="str">
            <v>2 S 04 950 30</v>
          </cell>
          <cell r="B727" t="str">
            <v>Dissipador de energia - DEB 10</v>
          </cell>
          <cell r="E727" t="str">
            <v>und</v>
          </cell>
        </row>
        <row r="728">
          <cell r="A728" t="str">
            <v>2 S 04 950 31</v>
          </cell>
          <cell r="B728" t="str">
            <v>Dissipador de energia - DEB 11</v>
          </cell>
          <cell r="E728" t="str">
            <v>und</v>
          </cell>
        </row>
        <row r="729">
          <cell r="A729" t="str">
            <v>2 S 04 950 32</v>
          </cell>
          <cell r="B729" t="str">
            <v>Dissipador de energia - DEB 12</v>
          </cell>
          <cell r="E729" t="str">
            <v>und</v>
          </cell>
        </row>
        <row r="730">
          <cell r="A730" t="str">
            <v>2 S 04 950 51</v>
          </cell>
          <cell r="B730" t="str">
            <v>Dissipador de energia - DED 01</v>
          </cell>
          <cell r="E730" t="str">
            <v>und</v>
          </cell>
        </row>
        <row r="731">
          <cell r="A731" t="str">
            <v>2 S 04 960 01</v>
          </cell>
          <cell r="B731" t="str">
            <v>Boca de lobo simples grelha concr. - BLS 01</v>
          </cell>
          <cell r="E731" t="str">
            <v>und</v>
          </cell>
        </row>
        <row r="732">
          <cell r="A732" t="str">
            <v>2 S 04 960 02</v>
          </cell>
          <cell r="B732" t="str">
            <v>Boca de lobo simples grelha concr. - BLS 02</v>
          </cell>
          <cell r="E732" t="str">
            <v>und</v>
          </cell>
        </row>
        <row r="733">
          <cell r="A733" t="str">
            <v>2 S 04 960 03</v>
          </cell>
          <cell r="B733" t="str">
            <v>Boca de lobo simples grelha concr. - BLS 03</v>
          </cell>
          <cell r="E733" t="str">
            <v>und</v>
          </cell>
        </row>
        <row r="734">
          <cell r="A734" t="str">
            <v>2 S 04 960 04</v>
          </cell>
          <cell r="B734" t="str">
            <v>Boca de lobo simples grelha concr. - BLS 04</v>
          </cell>
          <cell r="E734" t="str">
            <v>und</v>
          </cell>
        </row>
        <row r="735">
          <cell r="A735" t="str">
            <v>2 S 04 960 05</v>
          </cell>
          <cell r="B735" t="str">
            <v>Boca de lobo simples grelha concr. - BLS 05</v>
          </cell>
          <cell r="E735" t="str">
            <v>und</v>
          </cell>
        </row>
        <row r="736">
          <cell r="A736" t="str">
            <v>2 S 04 960 06</v>
          </cell>
          <cell r="B736" t="str">
            <v>Boca de lobo simples grelha concr. - BLS 06</v>
          </cell>
          <cell r="E736" t="str">
            <v>und</v>
          </cell>
        </row>
        <row r="737">
          <cell r="A737" t="str">
            <v>2 S 04 960 07</v>
          </cell>
          <cell r="B737" t="str">
            <v>Boca de lobo simples grelha concr. - BLS 07</v>
          </cell>
          <cell r="E737" t="str">
            <v>und</v>
          </cell>
        </row>
        <row r="738">
          <cell r="A738" t="str">
            <v>2 S 04 961 01</v>
          </cell>
          <cell r="B738" t="str">
            <v>Boca de lobo dupla com grelha de concreto - BLD 01</v>
          </cell>
          <cell r="E738" t="str">
            <v>und</v>
          </cell>
        </row>
        <row r="739">
          <cell r="A739" t="str">
            <v>2 S 04 961 02</v>
          </cell>
          <cell r="B739" t="str">
            <v>Boca de lobo dupla com grelha de concreto - BLD 02</v>
          </cell>
          <cell r="E739" t="str">
            <v>und</v>
          </cell>
        </row>
        <row r="740">
          <cell r="A740" t="str">
            <v>2 S 04 961 03</v>
          </cell>
          <cell r="B740" t="str">
            <v>Boca de lobo dupla com grelha de concreto - BLD 03</v>
          </cell>
          <cell r="E740" t="str">
            <v>und</v>
          </cell>
        </row>
        <row r="741">
          <cell r="A741" t="str">
            <v>2 S 04 961 04</v>
          </cell>
          <cell r="B741" t="str">
            <v>Boca de lobo dupla com grelha de concreto - BLD 04</v>
          </cell>
          <cell r="E741" t="str">
            <v>und</v>
          </cell>
        </row>
        <row r="742">
          <cell r="A742" t="str">
            <v>2 S 04 961 05</v>
          </cell>
          <cell r="B742" t="str">
            <v>Boca de lobo dupla com grelha de concreto - BLD 05</v>
          </cell>
          <cell r="E742" t="str">
            <v>und</v>
          </cell>
        </row>
        <row r="743">
          <cell r="A743" t="str">
            <v>2 S 04 961 06</v>
          </cell>
          <cell r="B743" t="str">
            <v>Boca de lobo dupla com grelha de concreto - BLD 06</v>
          </cell>
          <cell r="E743" t="str">
            <v>und</v>
          </cell>
        </row>
        <row r="744">
          <cell r="A744" t="str">
            <v>2 S 04 961 07</v>
          </cell>
          <cell r="B744" t="str">
            <v>Boca de lobo dupla com grelha de concreto - BLD 07</v>
          </cell>
          <cell r="E744" t="str">
            <v>und</v>
          </cell>
        </row>
        <row r="745">
          <cell r="A745" t="str">
            <v>2 S 04 962 01</v>
          </cell>
          <cell r="B745" t="str">
            <v>Caixa de ligação e passagem - CLP 01</v>
          </cell>
          <cell r="E745" t="str">
            <v>und</v>
          </cell>
        </row>
        <row r="746">
          <cell r="A746" t="str">
            <v>2 S 04 962 02</v>
          </cell>
          <cell r="B746" t="str">
            <v>Caixa de ligação e passagem - CLP 02</v>
          </cell>
          <cell r="E746" t="str">
            <v>und</v>
          </cell>
        </row>
        <row r="747">
          <cell r="A747" t="str">
            <v>2 S 04 962 03</v>
          </cell>
          <cell r="B747" t="str">
            <v>Caixa de ligação e passagem - CLP 03</v>
          </cell>
          <cell r="E747" t="str">
            <v>und</v>
          </cell>
        </row>
        <row r="748">
          <cell r="A748" t="str">
            <v>2 S 04 962 04</v>
          </cell>
          <cell r="B748" t="str">
            <v>Caixa de ligação e passagem - CLP 04</v>
          </cell>
          <cell r="E748" t="str">
            <v>und</v>
          </cell>
        </row>
        <row r="749">
          <cell r="A749" t="str">
            <v>2 S 04 962 05</v>
          </cell>
          <cell r="B749" t="str">
            <v>Caixa de ligação e passagem - CLP 05</v>
          </cell>
          <cell r="E749" t="str">
            <v>und</v>
          </cell>
        </row>
        <row r="750">
          <cell r="A750" t="str">
            <v>2 S 04 962 06</v>
          </cell>
          <cell r="B750" t="str">
            <v>Caixa de ligação e passagem - CLP 06</v>
          </cell>
          <cell r="E750" t="str">
            <v>und</v>
          </cell>
        </row>
        <row r="751">
          <cell r="A751" t="str">
            <v>2 S 04 962 07</v>
          </cell>
          <cell r="B751" t="str">
            <v>Caixa de ligação e passagem - CLP 07</v>
          </cell>
          <cell r="E751" t="str">
            <v>und</v>
          </cell>
        </row>
        <row r="752">
          <cell r="A752" t="str">
            <v>2 S 04 962 08</v>
          </cell>
          <cell r="B752" t="str">
            <v>Caixa de ligação e passagem - CLP 08</v>
          </cell>
          <cell r="E752" t="str">
            <v>und</v>
          </cell>
        </row>
        <row r="753">
          <cell r="A753" t="str">
            <v>2 S 04 962 09</v>
          </cell>
          <cell r="B753" t="str">
            <v>Caixa de ligação e passagem - CLP 09</v>
          </cell>
          <cell r="E753" t="str">
            <v>und</v>
          </cell>
        </row>
        <row r="754">
          <cell r="A754" t="str">
            <v>2 S 04 962 10</v>
          </cell>
          <cell r="B754" t="str">
            <v>Caixa de ligação e passagem - CLP 10</v>
          </cell>
          <cell r="E754" t="str">
            <v>und</v>
          </cell>
        </row>
        <row r="755">
          <cell r="A755" t="str">
            <v>2 S 04 962 11</v>
          </cell>
          <cell r="B755" t="str">
            <v>Caixa de ligação e passagem - CLP 11</v>
          </cell>
          <cell r="E755" t="str">
            <v>und</v>
          </cell>
        </row>
        <row r="756">
          <cell r="A756" t="str">
            <v>2 S 04 962 12</v>
          </cell>
          <cell r="B756" t="str">
            <v>Caixa de ligação e passagem - CLP 12</v>
          </cell>
          <cell r="E756" t="str">
            <v>und</v>
          </cell>
        </row>
        <row r="757">
          <cell r="A757" t="str">
            <v>2 S 04 962 13</v>
          </cell>
          <cell r="B757" t="str">
            <v>Caixa de ligação e passagem - CLP 13</v>
          </cell>
          <cell r="E757" t="str">
            <v>und</v>
          </cell>
        </row>
        <row r="758">
          <cell r="A758" t="str">
            <v>2 S 04 962 14</v>
          </cell>
          <cell r="B758" t="str">
            <v>Caixa de ligação e passagem - CLP 14</v>
          </cell>
          <cell r="E758" t="str">
            <v>und</v>
          </cell>
        </row>
        <row r="759">
          <cell r="A759" t="str">
            <v>2 S 04 962 15</v>
          </cell>
          <cell r="B759" t="str">
            <v>Caixa de ligação e passagem - CLP 15</v>
          </cell>
          <cell r="E759" t="str">
            <v>und</v>
          </cell>
        </row>
        <row r="760">
          <cell r="A760" t="str">
            <v>2 S 04 962 16</v>
          </cell>
          <cell r="B760" t="str">
            <v>Caixa de ligação e passagem - CLP 16</v>
          </cell>
          <cell r="E760" t="str">
            <v>und</v>
          </cell>
        </row>
        <row r="761">
          <cell r="A761" t="str">
            <v>2 S 04 962 17</v>
          </cell>
          <cell r="B761" t="str">
            <v>Caixa de ligação e passagem - CLP 17</v>
          </cell>
          <cell r="E761" t="str">
            <v>und</v>
          </cell>
        </row>
        <row r="762">
          <cell r="A762" t="str">
            <v>2 S 04 962 18</v>
          </cell>
          <cell r="B762" t="str">
            <v>Caixa de ligação e passagem - CLP 18</v>
          </cell>
          <cell r="E762" t="str">
            <v>und</v>
          </cell>
        </row>
        <row r="763">
          <cell r="A763" t="str">
            <v>2 S 04 963 01</v>
          </cell>
          <cell r="B763" t="str">
            <v>Poço de visita - PVI 01</v>
          </cell>
          <cell r="E763" t="str">
            <v>und</v>
          </cell>
        </row>
        <row r="764">
          <cell r="A764" t="str">
            <v>2 S 04 963 02</v>
          </cell>
          <cell r="B764" t="str">
            <v>Poço de visita - PVI 02</v>
          </cell>
          <cell r="E764" t="str">
            <v>und</v>
          </cell>
        </row>
        <row r="765">
          <cell r="A765" t="str">
            <v>2 S 04 963 03</v>
          </cell>
          <cell r="B765" t="str">
            <v>Poço de visita - PVI 03</v>
          </cell>
          <cell r="E765" t="str">
            <v>und</v>
          </cell>
        </row>
        <row r="766">
          <cell r="A766" t="str">
            <v>2 S 04 963 04</v>
          </cell>
          <cell r="B766" t="str">
            <v>Poço de visita - PVI 04</v>
          </cell>
          <cell r="E766" t="str">
            <v>und</v>
          </cell>
        </row>
        <row r="767">
          <cell r="A767" t="str">
            <v>2 S 04 963 05</v>
          </cell>
          <cell r="B767" t="str">
            <v>Poço de visita - PVI 05</v>
          </cell>
          <cell r="E767" t="str">
            <v>und</v>
          </cell>
        </row>
        <row r="768">
          <cell r="A768" t="str">
            <v>2 S 04 963 06</v>
          </cell>
          <cell r="B768" t="str">
            <v>Poço de visita - PVI 06</v>
          </cell>
          <cell r="E768" t="str">
            <v>und</v>
          </cell>
        </row>
        <row r="769">
          <cell r="A769" t="str">
            <v>2 S 04 963 07</v>
          </cell>
          <cell r="B769" t="str">
            <v>Poço de visita - PVI 07</v>
          </cell>
          <cell r="E769" t="str">
            <v>und</v>
          </cell>
        </row>
        <row r="770">
          <cell r="A770" t="str">
            <v>2 S 04 963 08</v>
          </cell>
          <cell r="B770" t="str">
            <v>Poço de visita - PVI 08</v>
          </cell>
          <cell r="E770" t="str">
            <v>und</v>
          </cell>
        </row>
        <row r="771">
          <cell r="A771" t="str">
            <v>2 S 04 963 09</v>
          </cell>
          <cell r="B771" t="str">
            <v>Poço de visita - PVI 09</v>
          </cell>
          <cell r="E771" t="str">
            <v>und</v>
          </cell>
        </row>
        <row r="772">
          <cell r="A772" t="str">
            <v>2 S 04 963 10</v>
          </cell>
          <cell r="B772" t="str">
            <v>Poço de visita - PVI 10</v>
          </cell>
          <cell r="E772" t="str">
            <v>und</v>
          </cell>
        </row>
        <row r="773">
          <cell r="A773" t="str">
            <v>2 S 04 963 11</v>
          </cell>
          <cell r="B773" t="str">
            <v>Poço de visita - PVI 11</v>
          </cell>
          <cell r="E773" t="str">
            <v>und</v>
          </cell>
        </row>
        <row r="774">
          <cell r="A774" t="str">
            <v>2 S 04 963 12</v>
          </cell>
          <cell r="B774" t="str">
            <v>Poço de visita - PVI 12</v>
          </cell>
          <cell r="E774" t="str">
            <v>und</v>
          </cell>
        </row>
        <row r="775">
          <cell r="A775" t="str">
            <v>2 S 04 963 13</v>
          </cell>
          <cell r="B775" t="str">
            <v>Poço de visita - PVI 13</v>
          </cell>
          <cell r="E775" t="str">
            <v>und</v>
          </cell>
        </row>
        <row r="776">
          <cell r="A776" t="str">
            <v>2 S 04 963 14</v>
          </cell>
          <cell r="B776" t="str">
            <v>Poço de visita - PVI 14</v>
          </cell>
          <cell r="E776" t="str">
            <v>und</v>
          </cell>
        </row>
        <row r="777">
          <cell r="A777" t="str">
            <v>2 S 04 963 15</v>
          </cell>
          <cell r="B777" t="str">
            <v>Poço de visita - PVI 15</v>
          </cell>
          <cell r="E777" t="str">
            <v>und</v>
          </cell>
        </row>
        <row r="778">
          <cell r="A778" t="str">
            <v>2 S 04 963 16</v>
          </cell>
          <cell r="B778" t="str">
            <v>Poço de visita - PVI 16</v>
          </cell>
          <cell r="E778" t="str">
            <v>und</v>
          </cell>
        </row>
        <row r="779">
          <cell r="A779" t="str">
            <v>2 S 04 963 17</v>
          </cell>
          <cell r="B779" t="str">
            <v>Poço de visita - PVI 17</v>
          </cell>
          <cell r="E779" t="str">
            <v>und</v>
          </cell>
        </row>
        <row r="780">
          <cell r="A780" t="str">
            <v>2 S 04 963 18</v>
          </cell>
          <cell r="B780" t="str">
            <v>Poço de visita - PVI 18</v>
          </cell>
          <cell r="E780" t="str">
            <v>und</v>
          </cell>
        </row>
        <row r="781">
          <cell r="A781" t="str">
            <v>2 S 04 963 31</v>
          </cell>
          <cell r="B781" t="str">
            <v>Chaminé dos poços de visita - CPV 01</v>
          </cell>
          <cell r="E781" t="str">
            <v>und</v>
          </cell>
        </row>
        <row r="782">
          <cell r="A782" t="str">
            <v>2 S 04 963 32</v>
          </cell>
          <cell r="B782" t="str">
            <v>Chaminé dos poços de visita - CPV 02</v>
          </cell>
          <cell r="E782" t="str">
            <v>und</v>
          </cell>
        </row>
        <row r="783">
          <cell r="A783" t="str">
            <v>2 S 04 963 33</v>
          </cell>
          <cell r="B783" t="str">
            <v>Chaminé dos poços de visita - CPV 03</v>
          </cell>
          <cell r="E783" t="str">
            <v>und</v>
          </cell>
        </row>
        <row r="784">
          <cell r="A784" t="str">
            <v>2 S 04 963 34</v>
          </cell>
          <cell r="B784" t="str">
            <v>Chaminé dos poços de visita - CPV 04</v>
          </cell>
          <cell r="E784" t="str">
            <v>und</v>
          </cell>
        </row>
        <row r="785">
          <cell r="A785" t="str">
            <v>2 S 04 963 35</v>
          </cell>
          <cell r="B785" t="str">
            <v>Chaminé dos poços de visita - CPV 05</v>
          </cell>
          <cell r="E785" t="str">
            <v>und</v>
          </cell>
        </row>
        <row r="786">
          <cell r="A786" t="str">
            <v>2 S 04 963 36</v>
          </cell>
          <cell r="B786" t="str">
            <v>Chaminé dos poços de visita - CPV 06</v>
          </cell>
          <cell r="E786" t="str">
            <v>und</v>
          </cell>
        </row>
        <row r="787">
          <cell r="A787" t="str">
            <v>2 S 04 963 37</v>
          </cell>
          <cell r="B787" t="str">
            <v>Chaminé dos poços de visita - CPV 07</v>
          </cell>
          <cell r="E787" t="str">
            <v>und</v>
          </cell>
        </row>
        <row r="788">
          <cell r="A788" t="str">
            <v>2 S 04 964 01</v>
          </cell>
          <cell r="B788" t="str">
            <v>Tubulação de drenagem urbana - D=0,40 m s/ berço</v>
          </cell>
          <cell r="E788" t="str">
            <v>m</v>
          </cell>
        </row>
        <row r="789">
          <cell r="A789" t="str">
            <v>2 S 04 964 02</v>
          </cell>
          <cell r="B789" t="str">
            <v>Tubulação de drenagem urbana - D=0,60 m s/ berço</v>
          </cell>
          <cell r="E789" t="str">
            <v>m</v>
          </cell>
        </row>
        <row r="790">
          <cell r="A790" t="str">
            <v>2 S 04 964 03</v>
          </cell>
          <cell r="B790" t="str">
            <v>Tubulação de drenagem urbana - D=0,80 m s/ berço</v>
          </cell>
          <cell r="E790" t="str">
            <v>m</v>
          </cell>
        </row>
        <row r="791">
          <cell r="A791" t="str">
            <v>2 S 04 964 04</v>
          </cell>
          <cell r="B791" t="str">
            <v>Tubulação de drenagem urbana - D=1,00 m s/ berço</v>
          </cell>
          <cell r="E791" t="str">
            <v>m</v>
          </cell>
        </row>
        <row r="792">
          <cell r="A792" t="str">
            <v>2 S 04 964 05</v>
          </cell>
          <cell r="B792" t="str">
            <v>Tubulação de drenagem urbana - D=1,20 m s/ berço</v>
          </cell>
          <cell r="E792" t="str">
            <v>m</v>
          </cell>
        </row>
        <row r="793">
          <cell r="A793" t="str">
            <v>2 S 04 964 06</v>
          </cell>
          <cell r="B793" t="str">
            <v>Tubulação de drenagem urbana - D=1,50 m s/ berço</v>
          </cell>
          <cell r="E793" t="str">
            <v>m</v>
          </cell>
        </row>
        <row r="794">
          <cell r="A794" t="str">
            <v>2 S 04 990 01</v>
          </cell>
          <cell r="B794" t="str">
            <v>Transposição de segmento de sarjetas - TSS 01</v>
          </cell>
          <cell r="E794" t="str">
            <v>m</v>
          </cell>
        </row>
        <row r="795">
          <cell r="A795" t="str">
            <v>2 S 04 990 02</v>
          </cell>
          <cell r="B795" t="str">
            <v>Transposição de segmento de sarjetas - TSS 02</v>
          </cell>
          <cell r="E795" t="str">
            <v>m</v>
          </cell>
        </row>
        <row r="796">
          <cell r="A796" t="str">
            <v>2 S 04 990 03</v>
          </cell>
          <cell r="B796" t="str">
            <v>Transposição de segmento de sarjetas - TSS 03</v>
          </cell>
          <cell r="E796" t="str">
            <v>m</v>
          </cell>
        </row>
        <row r="797">
          <cell r="A797" t="str">
            <v>2 S 04 990 04</v>
          </cell>
          <cell r="B797" t="str">
            <v>Transposição de segmento de sarjetas - TSS 04</v>
          </cell>
          <cell r="E797" t="str">
            <v>m</v>
          </cell>
        </row>
        <row r="798">
          <cell r="A798" t="str">
            <v>2 S 04 990 05</v>
          </cell>
          <cell r="B798" t="str">
            <v>Transposição de segmento de sarjetas - TSS 05</v>
          </cell>
          <cell r="E798" t="str">
            <v>m</v>
          </cell>
        </row>
        <row r="799">
          <cell r="A799" t="str">
            <v>2 S 04 990 06</v>
          </cell>
          <cell r="B799" t="str">
            <v>Transposição de segmento de sarjetas - TSS 06</v>
          </cell>
          <cell r="E799" t="str">
            <v>m</v>
          </cell>
        </row>
        <row r="800">
          <cell r="A800" t="str">
            <v>2 S 04 991 01</v>
          </cell>
          <cell r="B800" t="str">
            <v>Tampa concr. p/caixa colet. (4 nervuras) - TCC 01</v>
          </cell>
          <cell r="E800" t="str">
            <v>und</v>
          </cell>
        </row>
        <row r="801">
          <cell r="A801" t="str">
            <v>2 S 04 991 02</v>
          </cell>
          <cell r="B801" t="str">
            <v>Tampa de ferro p/ caixa coletora - TCC 02</v>
          </cell>
          <cell r="E801" t="str">
            <v>und</v>
          </cell>
        </row>
        <row r="802">
          <cell r="A802" t="str">
            <v>2 S 04 999 03</v>
          </cell>
          <cell r="B802" t="str">
            <v>Escoramento de bueiros celulares</v>
          </cell>
          <cell r="E802" t="str">
            <v>m3</v>
          </cell>
        </row>
        <row r="803">
          <cell r="A803" t="str">
            <v>2 S 04 999 06</v>
          </cell>
          <cell r="B803" t="str">
            <v>Solo local / selo de argila apiloado</v>
          </cell>
          <cell r="E803" t="str">
            <v>m3</v>
          </cell>
        </row>
        <row r="804">
          <cell r="A804" t="str">
            <v>2 S 04 999 07</v>
          </cell>
          <cell r="B804" t="str">
            <v>Lastro de brita</v>
          </cell>
          <cell r="E804" t="str">
            <v>m3</v>
          </cell>
        </row>
        <row r="805">
          <cell r="A805" t="str">
            <v>2 S 05 000 06</v>
          </cell>
          <cell r="B805" t="str">
            <v>Calha metálica semi-circular D=0,40 m</v>
          </cell>
          <cell r="E805" t="str">
            <v>m</v>
          </cell>
        </row>
        <row r="806">
          <cell r="A806" t="str">
            <v>2 S 05 000 09</v>
          </cell>
          <cell r="B806" t="str">
            <v>Dentes para bueiros simples D=0,60 m</v>
          </cell>
          <cell r="E806" t="str">
            <v>und</v>
          </cell>
        </row>
        <row r="807">
          <cell r="A807" t="str">
            <v>2 S 05 000 10</v>
          </cell>
          <cell r="B807" t="str">
            <v>Dentes para bueiros simples D=0,80 m</v>
          </cell>
          <cell r="E807" t="str">
            <v>und</v>
          </cell>
        </row>
        <row r="808">
          <cell r="A808" t="str">
            <v>2 S 05 000 11</v>
          </cell>
          <cell r="B808" t="str">
            <v>Dentes para bueiros simples D=1,00 m</v>
          </cell>
          <cell r="E808" t="str">
            <v>und</v>
          </cell>
        </row>
        <row r="809">
          <cell r="A809" t="str">
            <v>2 S 05 000 12</v>
          </cell>
          <cell r="B809" t="str">
            <v>Dentes para bueiros simples D=1,20 m</v>
          </cell>
          <cell r="E809" t="str">
            <v>und</v>
          </cell>
        </row>
        <row r="810">
          <cell r="A810" t="str">
            <v>2 S 05 000 13</v>
          </cell>
          <cell r="B810" t="str">
            <v>Dentes para bueiros simples D=1,50 m</v>
          </cell>
          <cell r="E810" t="str">
            <v>und</v>
          </cell>
        </row>
        <row r="811">
          <cell r="A811" t="str">
            <v>2 S 05 000 14</v>
          </cell>
          <cell r="B811" t="str">
            <v>Dentes para bueiros duplos D=1,00 m</v>
          </cell>
          <cell r="E811" t="str">
            <v>und</v>
          </cell>
        </row>
        <row r="812">
          <cell r="A812" t="str">
            <v>2 S 05 000 15</v>
          </cell>
          <cell r="B812" t="str">
            <v>Dentes para bueiros duplos D=1,20 m</v>
          </cell>
          <cell r="E812" t="str">
            <v>und</v>
          </cell>
        </row>
        <row r="813">
          <cell r="A813" t="str">
            <v>2 S 05 000 16</v>
          </cell>
          <cell r="B813" t="str">
            <v>Dentes para bueiros duplos D=1,50 m</v>
          </cell>
          <cell r="E813" t="str">
            <v>und</v>
          </cell>
        </row>
        <row r="814">
          <cell r="A814" t="str">
            <v>2 S 05 000 17</v>
          </cell>
          <cell r="B814" t="str">
            <v>Dentes para bueiros triplos D=1,00 m</v>
          </cell>
          <cell r="E814" t="str">
            <v>und</v>
          </cell>
        </row>
        <row r="815">
          <cell r="A815" t="str">
            <v>2 S 05 000 18</v>
          </cell>
          <cell r="B815" t="str">
            <v>Dentes para bueiros triplos D=1,20</v>
          </cell>
          <cell r="E815" t="str">
            <v>und</v>
          </cell>
        </row>
        <row r="816">
          <cell r="A816" t="str">
            <v>2 S 05 000 19</v>
          </cell>
          <cell r="B816" t="str">
            <v>Dentes para bueiros triplos D=1,50 m</v>
          </cell>
          <cell r="E816" t="str">
            <v>und</v>
          </cell>
        </row>
        <row r="817">
          <cell r="A817" t="str">
            <v>2 S 05 100 00</v>
          </cell>
          <cell r="B817" t="str">
            <v>Enleivamento</v>
          </cell>
          <cell r="E817" t="str">
            <v>m2</v>
          </cell>
        </row>
        <row r="818">
          <cell r="A818" t="str">
            <v>2 S 05 102 00</v>
          </cell>
          <cell r="B818" t="str">
            <v>Hidrossemeadura</v>
          </cell>
          <cell r="E818" t="str">
            <v>m2</v>
          </cell>
        </row>
        <row r="819">
          <cell r="A819" t="str">
            <v>2 S 05 300 01</v>
          </cell>
          <cell r="B819" t="str">
            <v>Alvenaria de pedra arrumada</v>
          </cell>
          <cell r="E819" t="str">
            <v>m3</v>
          </cell>
        </row>
        <row r="820">
          <cell r="A820" t="str">
            <v>2 S 05 300 02</v>
          </cell>
          <cell r="B820" t="str">
            <v>Enrocamento de pedra jogada</v>
          </cell>
          <cell r="E820" t="str">
            <v>m3</v>
          </cell>
        </row>
        <row r="821">
          <cell r="A821" t="str">
            <v>2 S 05 301 00</v>
          </cell>
          <cell r="B821" t="str">
            <v>Alvenaria de pedra argamassada</v>
          </cell>
          <cell r="E821" t="str">
            <v>m3</v>
          </cell>
        </row>
        <row r="822">
          <cell r="A822" t="str">
            <v>2 S 05 301 01</v>
          </cell>
          <cell r="B822" t="str">
            <v>Alvenaria tijolos de 20 cm de espessura</v>
          </cell>
          <cell r="E822" t="str">
            <v>m2</v>
          </cell>
        </row>
        <row r="823">
          <cell r="A823" t="str">
            <v>2 S 05 302 01</v>
          </cell>
          <cell r="B823" t="str">
            <v>Muro gabião tipo caixa</v>
          </cell>
          <cell r="E823" t="str">
            <v>m3</v>
          </cell>
        </row>
        <row r="824">
          <cell r="A824" t="str">
            <v>2 S 05 303 01</v>
          </cell>
          <cell r="B824" t="str">
            <v>Terra armada - ECE - greide 0,0&lt;h&lt;6,00m</v>
          </cell>
          <cell r="E824" t="str">
            <v>m2</v>
          </cell>
        </row>
        <row r="825">
          <cell r="A825" t="str">
            <v>2 S 05 303 02</v>
          </cell>
          <cell r="B825" t="str">
            <v>Terra armada - ECE - greide 6,0&lt;h&lt;9,00m</v>
          </cell>
          <cell r="E825" t="str">
            <v>m2</v>
          </cell>
        </row>
        <row r="826">
          <cell r="A826" t="str">
            <v>2 S 05 303 03</v>
          </cell>
          <cell r="B826" t="str">
            <v>Terra armada - ECE - greide 9,0&lt;h&lt;12,00m</v>
          </cell>
          <cell r="E826" t="str">
            <v>m2</v>
          </cell>
        </row>
        <row r="827">
          <cell r="A827" t="str">
            <v>2 S 05 303 04</v>
          </cell>
          <cell r="B827" t="str">
            <v>Terra armada - ECE - pé de talude 0,0&lt;h&lt;6,00m</v>
          </cell>
          <cell r="E827" t="str">
            <v>m2</v>
          </cell>
        </row>
        <row r="828">
          <cell r="A828" t="str">
            <v>2 S 05 303 05</v>
          </cell>
          <cell r="B828" t="str">
            <v>Terra armada - ECE - pé de talude 6,0&lt;h&lt;9,00m</v>
          </cell>
          <cell r="E828" t="str">
            <v>m2</v>
          </cell>
        </row>
        <row r="829">
          <cell r="A829" t="str">
            <v>2 S 05 303 06</v>
          </cell>
          <cell r="B829" t="str">
            <v>Terra armada - ECE - pé de talude 9,0&lt;h&lt;12,00m</v>
          </cell>
          <cell r="E829" t="str">
            <v>m2</v>
          </cell>
        </row>
        <row r="830">
          <cell r="A830" t="str">
            <v>2 S 05 303 07</v>
          </cell>
          <cell r="B830" t="str">
            <v>Terra armada - ECE - encontro portante 0,0&lt;h&lt;6,00m</v>
          </cell>
          <cell r="E830" t="str">
            <v>m2</v>
          </cell>
        </row>
        <row r="831">
          <cell r="A831" t="str">
            <v>2 S 05 303 08</v>
          </cell>
          <cell r="B831" t="str">
            <v>Terra armada - ECE - encontro portante 6,0&lt;h&lt;9,00m</v>
          </cell>
          <cell r="E831" t="str">
            <v>m2</v>
          </cell>
        </row>
        <row r="832">
          <cell r="A832" t="str">
            <v>2 S 05 303 09</v>
          </cell>
          <cell r="B832" t="str">
            <v>Escamas de concreto armado para terra armada</v>
          </cell>
          <cell r="E832" t="str">
            <v>m3</v>
          </cell>
        </row>
        <row r="833">
          <cell r="A833" t="str">
            <v>2 S 05 303 10</v>
          </cell>
          <cell r="B833" t="str">
            <v>Concr. soleira e arremates de maciço terra armada</v>
          </cell>
          <cell r="E833" t="str">
            <v>m3</v>
          </cell>
        </row>
        <row r="834">
          <cell r="A834" t="str">
            <v>2 S 05 303 11</v>
          </cell>
          <cell r="B834" t="str">
            <v>Montagem de maciço terra armada</v>
          </cell>
          <cell r="E834" t="str">
            <v>m2</v>
          </cell>
        </row>
        <row r="835">
          <cell r="A835" t="str">
            <v>2 S 05 340 01</v>
          </cell>
          <cell r="B835" t="str">
            <v>Execução cortina atirantada conc.armado fck=15 MPa</v>
          </cell>
          <cell r="E835" t="str">
            <v>m2</v>
          </cell>
        </row>
        <row r="836">
          <cell r="A836" t="str">
            <v>2 S 05 900 01</v>
          </cell>
          <cell r="B836" t="str">
            <v>Tirante protendido p/ cort. aço st 85/105 D= 32mm</v>
          </cell>
          <cell r="E836" t="str">
            <v>m</v>
          </cell>
        </row>
        <row r="837">
          <cell r="A837" t="str">
            <v>2 S 06 210 01</v>
          </cell>
          <cell r="B837" t="str">
            <v>Pórtico metálico</v>
          </cell>
          <cell r="E837" t="str">
            <v>und</v>
          </cell>
        </row>
        <row r="838">
          <cell r="A838" t="str">
            <v>2 S 06 400 01</v>
          </cell>
          <cell r="B838" t="str">
            <v>Cerca arame farp. c/ mourão concr. seção quadrada</v>
          </cell>
          <cell r="E838" t="str">
            <v>m</v>
          </cell>
        </row>
        <row r="839">
          <cell r="A839" t="str">
            <v>2 S 06 400 02</v>
          </cell>
          <cell r="B839" t="str">
            <v>Cerca arame farp. c/ mourão concr. seção triang.</v>
          </cell>
          <cell r="E839" t="str">
            <v>m</v>
          </cell>
        </row>
        <row r="840">
          <cell r="A840" t="str">
            <v>2 S 06 410 00</v>
          </cell>
          <cell r="B840" t="str">
            <v>Cercas de arame farpado com suportes de madeira</v>
          </cell>
          <cell r="E840" t="str">
            <v>m</v>
          </cell>
        </row>
        <row r="841">
          <cell r="A841" t="str">
            <v>2 S 09 001 05</v>
          </cell>
          <cell r="B841" t="str">
            <v>Transporte local em rodov. não pav. (const.)</v>
          </cell>
          <cell r="E841" t="str">
            <v>tkm</v>
          </cell>
        </row>
        <row r="842">
          <cell r="A842" t="str">
            <v>2 S 09 001 40</v>
          </cell>
          <cell r="B842" t="str">
            <v>Transporte local c/ carroceria em rodovia não pav.</v>
          </cell>
          <cell r="E842" t="str">
            <v>tkm</v>
          </cell>
        </row>
        <row r="843">
          <cell r="A843" t="str">
            <v>2 S 09 001 90</v>
          </cell>
          <cell r="B843" t="str">
            <v>Transporte comercial c/ carr. rodov. não pav.</v>
          </cell>
          <cell r="E843" t="str">
            <v>tkm</v>
          </cell>
        </row>
        <row r="844">
          <cell r="A844" t="str">
            <v>2 S 09 002 05</v>
          </cell>
          <cell r="B844" t="str">
            <v>Transporte local em rodov. pavim. (const.)</v>
          </cell>
          <cell r="E844" t="str">
            <v>tkm</v>
          </cell>
        </row>
        <row r="845">
          <cell r="A845" t="str">
            <v>2 S 09 002 40</v>
          </cell>
          <cell r="B845" t="str">
            <v>Transporte local c/ carroceria em rodov. pavim.</v>
          </cell>
          <cell r="E845" t="str">
            <v>tkm</v>
          </cell>
        </row>
        <row r="846">
          <cell r="A846" t="str">
            <v>2 S 09 002 90</v>
          </cell>
          <cell r="B846" t="str">
            <v>Transporte comerc. c/ carr. rodov. pavim.</v>
          </cell>
          <cell r="E846" t="str">
            <v>tkm</v>
          </cell>
        </row>
        <row r="847">
          <cell r="B847" t="str">
            <v>Conservação</v>
          </cell>
        </row>
        <row r="848">
          <cell r="A848" t="str">
            <v>3 S 01 200 00</v>
          </cell>
          <cell r="B848" t="str">
            <v>Escavação e carga mat. jazida (consv)</v>
          </cell>
          <cell r="E848" t="str">
            <v>m3</v>
          </cell>
        </row>
        <row r="849">
          <cell r="A849" t="str">
            <v>3 S 01 401 00</v>
          </cell>
          <cell r="B849" t="str">
            <v>Recomposição de revestimento primário</v>
          </cell>
          <cell r="E849" t="str">
            <v>m3</v>
          </cell>
        </row>
        <row r="850">
          <cell r="A850" t="str">
            <v>3 S 01 930 00</v>
          </cell>
          <cell r="B850" t="str">
            <v>Regularização mecânica da faixa de domínio</v>
          </cell>
          <cell r="E850" t="str">
            <v>m2</v>
          </cell>
        </row>
        <row r="851">
          <cell r="A851" t="str">
            <v>3 S 02 200 00</v>
          </cell>
          <cell r="B851" t="str">
            <v>Solo p/ base de remendo profundo</v>
          </cell>
          <cell r="E851" t="str">
            <v>m3</v>
          </cell>
        </row>
        <row r="852">
          <cell r="A852" t="str">
            <v>3 S 02 200 01</v>
          </cell>
          <cell r="B852" t="str">
            <v>Recomposição de camada granular do pavimento</v>
          </cell>
          <cell r="E852" t="str">
            <v>m3</v>
          </cell>
        </row>
        <row r="853">
          <cell r="A853" t="str">
            <v>3 S 02 220 00</v>
          </cell>
          <cell r="B853" t="str">
            <v>Solo brita p/ base de rem. profundo</v>
          </cell>
          <cell r="E853" t="str">
            <v>m3</v>
          </cell>
        </row>
        <row r="854">
          <cell r="A854" t="str">
            <v>3 S 02 230 00</v>
          </cell>
          <cell r="B854" t="str">
            <v>Brita para base de remendo profundo</v>
          </cell>
          <cell r="E854" t="str">
            <v>m3</v>
          </cell>
        </row>
        <row r="855">
          <cell r="A855" t="str">
            <v>3 S 02 241 00</v>
          </cell>
          <cell r="B855" t="str">
            <v>Solo melhorado c/ cimento p/ base rem. profundo</v>
          </cell>
          <cell r="E855" t="str">
            <v>m3</v>
          </cell>
        </row>
        <row r="856">
          <cell r="A856" t="str">
            <v>3 S 02 300 00</v>
          </cell>
          <cell r="B856" t="str">
            <v>Imprimação</v>
          </cell>
          <cell r="E856" t="str">
            <v>m2</v>
          </cell>
        </row>
        <row r="857">
          <cell r="A857" t="str">
            <v>3 S 02 400 00</v>
          </cell>
          <cell r="B857" t="str">
            <v>Pintura de ligação</v>
          </cell>
          <cell r="E857" t="str">
            <v>m2</v>
          </cell>
        </row>
        <row r="858">
          <cell r="A858" t="str">
            <v>3 S 02 500 00</v>
          </cell>
          <cell r="B858" t="str">
            <v>Capa selante com pedrisco</v>
          </cell>
          <cell r="E858" t="str">
            <v>m2</v>
          </cell>
        </row>
        <row r="859">
          <cell r="A859" t="str">
            <v>3 S 02 500 01</v>
          </cell>
          <cell r="B859" t="str">
            <v>Capa selante com areia</v>
          </cell>
          <cell r="E859" t="str">
            <v>m2</v>
          </cell>
        </row>
        <row r="860">
          <cell r="A860" t="str">
            <v>3 S 02 500 02</v>
          </cell>
          <cell r="B860" t="str">
            <v>Tratamento superficial simples com CAP</v>
          </cell>
          <cell r="E860" t="str">
            <v>m2</v>
          </cell>
        </row>
        <row r="861">
          <cell r="A861" t="str">
            <v>3 S 02 500 03</v>
          </cell>
          <cell r="B861" t="str">
            <v>Tratamento superficial simples com emulsão</v>
          </cell>
          <cell r="E861" t="str">
            <v>m2</v>
          </cell>
        </row>
        <row r="862">
          <cell r="A862" t="str">
            <v>3 S 02 500 04</v>
          </cell>
          <cell r="B862" t="str">
            <v>Tratamento superficial simples c/ banho diluído</v>
          </cell>
          <cell r="E862" t="str">
            <v>m2</v>
          </cell>
        </row>
        <row r="863">
          <cell r="A863" t="str">
            <v>3 S 02 501 00</v>
          </cell>
          <cell r="B863" t="str">
            <v>Tratamento superficial duplo c/ CAP</v>
          </cell>
          <cell r="E863" t="str">
            <v>m2</v>
          </cell>
        </row>
        <row r="864">
          <cell r="A864" t="str">
            <v>3 S 02 501 01</v>
          </cell>
          <cell r="B864" t="str">
            <v>Tratamento superficial duplo com emulsão</v>
          </cell>
          <cell r="E864" t="str">
            <v>m2</v>
          </cell>
        </row>
        <row r="865">
          <cell r="A865" t="str">
            <v>3 S 02 501 02</v>
          </cell>
          <cell r="B865" t="str">
            <v>Tratamento superficial duplo com banho diluído</v>
          </cell>
          <cell r="E865" t="str">
            <v>m2</v>
          </cell>
        </row>
        <row r="866">
          <cell r="A866" t="str">
            <v>3 S 02 502 00</v>
          </cell>
          <cell r="B866" t="str">
            <v>Tratamento superficial triplo com c.a.p.</v>
          </cell>
          <cell r="E866" t="str">
            <v>m2</v>
          </cell>
        </row>
        <row r="867">
          <cell r="A867" t="str">
            <v>3 S 02 502 01</v>
          </cell>
          <cell r="B867" t="str">
            <v>Tratamento superficial triplo com emulsão</v>
          </cell>
          <cell r="E867" t="str">
            <v>m2</v>
          </cell>
        </row>
        <row r="868">
          <cell r="A868" t="str">
            <v>3 S 02 502 02</v>
          </cell>
          <cell r="B868" t="str">
            <v>Tratamento superficial triplo com banho diluído</v>
          </cell>
          <cell r="E868" t="str">
            <v>m2</v>
          </cell>
        </row>
        <row r="869">
          <cell r="A869" t="str">
            <v>3 S 02 510 00</v>
          </cell>
          <cell r="B869" t="str">
            <v>Lama asfáltica fina (granulometrias I e II )</v>
          </cell>
          <cell r="E869" t="str">
            <v>m2</v>
          </cell>
        </row>
        <row r="870">
          <cell r="A870" t="str">
            <v>3 S 02 510 01</v>
          </cell>
          <cell r="B870" t="str">
            <v>Lama asfáltica grossa (granulometrias III e IV)</v>
          </cell>
          <cell r="E870" t="str">
            <v>m2</v>
          </cell>
        </row>
        <row r="871">
          <cell r="A871" t="str">
            <v>3 S 02 520 00</v>
          </cell>
          <cell r="B871" t="str">
            <v>Mistura areia-asfalto em betoneira</v>
          </cell>
          <cell r="E871" t="str">
            <v>m3</v>
          </cell>
        </row>
        <row r="872">
          <cell r="A872" t="str">
            <v>3 S 02 520 01</v>
          </cell>
          <cell r="B872" t="str">
            <v>Mistura areia-asfalto usinada a frio</v>
          </cell>
          <cell r="E872" t="str">
            <v>m3</v>
          </cell>
        </row>
        <row r="873">
          <cell r="A873" t="str">
            <v>3 S 02 520 02</v>
          </cell>
          <cell r="B873" t="str">
            <v>Rec.do rev. com areia asfalto a frio</v>
          </cell>
          <cell r="E873" t="str">
            <v>m3</v>
          </cell>
        </row>
        <row r="874">
          <cell r="A874" t="str">
            <v>3 S 02 521 00</v>
          </cell>
          <cell r="B874" t="str">
            <v>Mistura areia-asfalto usinada a quente</v>
          </cell>
          <cell r="E874" t="str">
            <v>m3</v>
          </cell>
        </row>
        <row r="875">
          <cell r="A875" t="str">
            <v>3 S 02 521 01</v>
          </cell>
          <cell r="B875" t="str">
            <v>Rec. do rev. com areia asfalto a quente</v>
          </cell>
          <cell r="E875" t="str">
            <v>m3</v>
          </cell>
        </row>
        <row r="876">
          <cell r="A876" t="str">
            <v>3 S 02 530 00</v>
          </cell>
          <cell r="B876" t="str">
            <v>Mistura betuminosa em betoneira</v>
          </cell>
          <cell r="E876" t="str">
            <v>m3</v>
          </cell>
        </row>
        <row r="877">
          <cell r="A877" t="str">
            <v>3 S 02 530 01</v>
          </cell>
          <cell r="B877" t="str">
            <v>Mistura betuminosa usinada a frio</v>
          </cell>
          <cell r="E877" t="str">
            <v>m3</v>
          </cell>
        </row>
        <row r="878">
          <cell r="A878" t="str">
            <v>3 S 02 530 02</v>
          </cell>
          <cell r="B878" t="str">
            <v>Rec.do rev. com mistura betuminosa a frio</v>
          </cell>
          <cell r="E878" t="str">
            <v>m3</v>
          </cell>
        </row>
        <row r="879">
          <cell r="A879" t="str">
            <v>3 S 02 540 00</v>
          </cell>
          <cell r="B879" t="str">
            <v>Mistura betuminosa usinada a quente</v>
          </cell>
          <cell r="E879" t="str">
            <v>m3</v>
          </cell>
        </row>
        <row r="880">
          <cell r="A880" t="str">
            <v>3 S 02 540 01</v>
          </cell>
          <cell r="B880" t="str">
            <v>Rec.do rev.com mistura betuminosa a quente</v>
          </cell>
          <cell r="E880" t="str">
            <v>m3</v>
          </cell>
        </row>
        <row r="881">
          <cell r="A881" t="str">
            <v>3 S 02 601 00</v>
          </cell>
          <cell r="B881" t="str">
            <v>Recomposição de placa de concreto</v>
          </cell>
          <cell r="E881" t="str">
            <v>m3</v>
          </cell>
        </row>
        <row r="882">
          <cell r="A882" t="str">
            <v>3 S 02 900 00</v>
          </cell>
          <cell r="B882" t="str">
            <v>Remoção mecanizada de revestimento betuminoso</v>
          </cell>
          <cell r="E882" t="str">
            <v>m3</v>
          </cell>
        </row>
        <row r="883">
          <cell r="A883" t="str">
            <v>3 S 02 901 00</v>
          </cell>
          <cell r="B883" t="str">
            <v>Remoção manual de revestimento betuminoso</v>
          </cell>
          <cell r="E883" t="str">
            <v>m3</v>
          </cell>
        </row>
        <row r="884">
          <cell r="A884" t="str">
            <v>3 S 02 902 00</v>
          </cell>
          <cell r="B884" t="str">
            <v>Remoção mecanizada da camada granular do pavimento</v>
          </cell>
          <cell r="E884" t="str">
            <v>m3</v>
          </cell>
        </row>
        <row r="885">
          <cell r="A885" t="str">
            <v>3 S 02 903 00</v>
          </cell>
          <cell r="B885" t="str">
            <v>Remoção manual da camada granular do pavimento</v>
          </cell>
          <cell r="E885" t="str">
            <v>m3</v>
          </cell>
        </row>
        <row r="886">
          <cell r="A886" t="str">
            <v>3 S 02 999 00</v>
          </cell>
          <cell r="B886" t="str">
            <v>Peneiramento</v>
          </cell>
          <cell r="E886" t="str">
            <v>m3</v>
          </cell>
        </row>
        <row r="887">
          <cell r="A887" t="str">
            <v>3 S 03 310 00</v>
          </cell>
          <cell r="B887" t="str">
            <v>Concreto ciclópico</v>
          </cell>
          <cell r="E887" t="str">
            <v>m3</v>
          </cell>
        </row>
        <row r="888">
          <cell r="A888" t="str">
            <v>3 S 03 329 00</v>
          </cell>
          <cell r="B888" t="str">
            <v>Concreto de cimento (confecção e lançamento)</v>
          </cell>
          <cell r="E888" t="str">
            <v>m3</v>
          </cell>
        </row>
        <row r="889">
          <cell r="A889" t="str">
            <v>3 S 03 329 01</v>
          </cell>
          <cell r="B889" t="str">
            <v>Concreto de cimento(confecção manual e lançamento)</v>
          </cell>
          <cell r="E889" t="str">
            <v>m3</v>
          </cell>
        </row>
        <row r="890">
          <cell r="A890" t="str">
            <v>3 S 03 340 02</v>
          </cell>
          <cell r="B890" t="str">
            <v>Argamassa cimento areia 1-6</v>
          </cell>
          <cell r="E890" t="str">
            <v>m3</v>
          </cell>
        </row>
        <row r="891">
          <cell r="A891" t="str">
            <v>3 S 03 340 03</v>
          </cell>
          <cell r="B891" t="str">
            <v>Argamassa cimento solo 1:10</v>
          </cell>
          <cell r="E891" t="str">
            <v>m3</v>
          </cell>
        </row>
        <row r="892">
          <cell r="A892" t="str">
            <v>3 S 03 353 00</v>
          </cell>
          <cell r="B892" t="str">
            <v>Dobragem e colocação de armadura</v>
          </cell>
          <cell r="E892" t="str">
            <v>kg</v>
          </cell>
        </row>
        <row r="893">
          <cell r="A893" t="str">
            <v>3 S 03 370 00</v>
          </cell>
          <cell r="B893" t="str">
            <v>Forma comum de madeira</v>
          </cell>
          <cell r="E893" t="str">
            <v>m2</v>
          </cell>
        </row>
        <row r="894">
          <cell r="A894" t="str">
            <v>3 S 03 940 01</v>
          </cell>
          <cell r="B894" t="str">
            <v>Reaterro e compactação p/ bueiro</v>
          </cell>
          <cell r="E894" t="str">
            <v>m3</v>
          </cell>
        </row>
        <row r="895">
          <cell r="A895" t="str">
            <v>3 S 03 940 02</v>
          </cell>
          <cell r="B895" t="str">
            <v>Reaterro apiloado</v>
          </cell>
          <cell r="E895" t="str">
            <v>m3</v>
          </cell>
        </row>
        <row r="896">
          <cell r="A896" t="str">
            <v>3 S 03 950 00</v>
          </cell>
          <cell r="B896" t="str">
            <v>Limpeza de ponte</v>
          </cell>
          <cell r="E896" t="str">
            <v>m</v>
          </cell>
        </row>
        <row r="897">
          <cell r="A897" t="str">
            <v>3 S 04 000 00</v>
          </cell>
          <cell r="B897" t="str">
            <v>Escavação manual em material de 1a categoria</v>
          </cell>
          <cell r="E897" t="str">
            <v>m3</v>
          </cell>
        </row>
        <row r="898">
          <cell r="A898" t="str">
            <v>3 S 04 000 01</v>
          </cell>
          <cell r="B898" t="str">
            <v>Escavação manual em material de 2a categoria</v>
          </cell>
          <cell r="E898" t="str">
            <v>m3</v>
          </cell>
        </row>
        <row r="899">
          <cell r="A899" t="str">
            <v>3 S 04 001 00</v>
          </cell>
          <cell r="B899" t="str">
            <v>Escavação mecaniz. de vala em mater. de 1a cat.</v>
          </cell>
          <cell r="E899" t="str">
            <v>m3</v>
          </cell>
        </row>
        <row r="900">
          <cell r="A900" t="str">
            <v>3 S 04 010 00</v>
          </cell>
          <cell r="B900" t="str">
            <v>Escavação mecaniz.de vala em material de 2a cat.</v>
          </cell>
          <cell r="E900" t="str">
            <v>m3</v>
          </cell>
        </row>
        <row r="901">
          <cell r="A901" t="str">
            <v>3 S 04 020 00</v>
          </cell>
          <cell r="B901" t="str">
            <v>Escavação e carga de material de 3a cat. em valas</v>
          </cell>
          <cell r="E901" t="str">
            <v>m3</v>
          </cell>
        </row>
        <row r="902">
          <cell r="A902" t="str">
            <v>3 S 04 300 16</v>
          </cell>
          <cell r="B902" t="str">
            <v>Bueiro met. chapa múltipla D=1,60m galv.</v>
          </cell>
          <cell r="E902" t="str">
            <v>m</v>
          </cell>
        </row>
        <row r="903">
          <cell r="A903" t="str">
            <v>3 S 04 300 20</v>
          </cell>
          <cell r="B903" t="str">
            <v>Bueiro met. chapa múltipla D=2,00m galv.</v>
          </cell>
          <cell r="E903" t="str">
            <v>m</v>
          </cell>
        </row>
        <row r="904">
          <cell r="A904" t="str">
            <v>3 S 04 301 16</v>
          </cell>
          <cell r="B904" t="str">
            <v>Bueiro met.chapas múlt. D=1,60 m rev. epoxy</v>
          </cell>
          <cell r="E904" t="str">
            <v>m</v>
          </cell>
        </row>
        <row r="905">
          <cell r="A905" t="str">
            <v>3 S 04 301 20</v>
          </cell>
          <cell r="B905" t="str">
            <v>Bueiro met. chapas múlt. D=2,00 m rev. epoxy</v>
          </cell>
          <cell r="E905" t="str">
            <v>m</v>
          </cell>
        </row>
        <row r="906">
          <cell r="A906" t="str">
            <v>3 S 04 310 16</v>
          </cell>
          <cell r="B906" t="str">
            <v>Bueiro met. s/interrupção tráf. D=1,60 m galv.</v>
          </cell>
          <cell r="E906" t="str">
            <v>m</v>
          </cell>
        </row>
        <row r="907">
          <cell r="A907" t="str">
            <v>3 S 04 310 20</v>
          </cell>
          <cell r="B907" t="str">
            <v>Bueiro met. s/interrupção tráf. D=2,00 m galv.</v>
          </cell>
          <cell r="E907" t="str">
            <v>m</v>
          </cell>
        </row>
        <row r="908">
          <cell r="A908" t="str">
            <v>3 S 04 311 16</v>
          </cell>
          <cell r="B908" t="str">
            <v>Bueiro met.s/interrupção tráf. D=1,60 m rev. epoxy</v>
          </cell>
          <cell r="E908" t="str">
            <v>m</v>
          </cell>
        </row>
        <row r="909">
          <cell r="A909" t="str">
            <v>3 S 04 311 20</v>
          </cell>
          <cell r="B909" t="str">
            <v>Bueiro met.s/interrupção tráf. D=2,00 m rev. epoxy</v>
          </cell>
          <cell r="E909" t="str">
            <v>m</v>
          </cell>
        </row>
        <row r="910">
          <cell r="A910" t="str">
            <v>3 S 04 590 00</v>
          </cell>
          <cell r="B910" t="str">
            <v>Assentamento de dreno profundo</v>
          </cell>
          <cell r="E910" t="str">
            <v>m</v>
          </cell>
        </row>
        <row r="911">
          <cell r="A911" t="str">
            <v>3 S 04 999 08</v>
          </cell>
          <cell r="B911" t="str">
            <v>Selo de argila apiloado com solo local</v>
          </cell>
          <cell r="E911" t="str">
            <v>m3</v>
          </cell>
        </row>
        <row r="912">
          <cell r="A912" t="str">
            <v>3 S 05 000 00</v>
          </cell>
          <cell r="B912" t="str">
            <v>Enrocamento de pedra arrumada</v>
          </cell>
          <cell r="E912" t="str">
            <v>m3</v>
          </cell>
        </row>
        <row r="913">
          <cell r="A913" t="str">
            <v>3 S 05 001 00</v>
          </cell>
          <cell r="B913" t="str">
            <v>Enrocamento de pedra jogada</v>
          </cell>
          <cell r="E913" t="str">
            <v>m3</v>
          </cell>
        </row>
        <row r="914">
          <cell r="A914" t="str">
            <v>3 S 05 101 01</v>
          </cell>
          <cell r="B914" t="str">
            <v>Revestimento vegetal com mudas</v>
          </cell>
          <cell r="E914" t="str">
            <v>m2</v>
          </cell>
        </row>
        <row r="915">
          <cell r="A915" t="str">
            <v>3 S 05 101 02</v>
          </cell>
          <cell r="B915" t="str">
            <v>Revestimento vegetal com grama em leivas</v>
          </cell>
          <cell r="E915" t="str">
            <v>m2</v>
          </cell>
        </row>
        <row r="916">
          <cell r="A916" t="str">
            <v>3 S 08 001 00</v>
          </cell>
          <cell r="B916" t="str">
            <v>Reconformação da plataforma</v>
          </cell>
          <cell r="E916" t="str">
            <v>ha</v>
          </cell>
        </row>
        <row r="917">
          <cell r="A917" t="str">
            <v>3 S 08 100 00</v>
          </cell>
          <cell r="B917" t="str">
            <v>Tapa buraco</v>
          </cell>
          <cell r="E917" t="str">
            <v>m3</v>
          </cell>
        </row>
        <row r="918">
          <cell r="A918" t="str">
            <v>3 S 08 101 01</v>
          </cell>
          <cell r="B918" t="str">
            <v>Remendo profundo com demolição manual</v>
          </cell>
          <cell r="E918" t="str">
            <v>m3</v>
          </cell>
        </row>
        <row r="919">
          <cell r="A919" t="str">
            <v>3 S 08 101 02</v>
          </cell>
          <cell r="B919" t="str">
            <v>Remendo profundo com demolição mecanizada</v>
          </cell>
          <cell r="E919" t="str">
            <v>m3</v>
          </cell>
        </row>
        <row r="920">
          <cell r="A920" t="str">
            <v>3 S 08 102 00</v>
          </cell>
          <cell r="B920" t="str">
            <v>Limpeza ench. juntas pav. concr. a quente (consv)</v>
          </cell>
          <cell r="E920" t="str">
            <v>m</v>
          </cell>
        </row>
        <row r="921">
          <cell r="A921" t="str">
            <v>3 S 08 102 01</v>
          </cell>
          <cell r="B921" t="str">
            <v>Limpeza ench. juntas pav. concr. a frio (consv)</v>
          </cell>
          <cell r="E921" t="str">
            <v>m</v>
          </cell>
        </row>
        <row r="922">
          <cell r="A922" t="str">
            <v>3 S 08 103 00</v>
          </cell>
          <cell r="B922" t="str">
            <v>Selagem de trinca</v>
          </cell>
          <cell r="E922" t="str">
            <v>l</v>
          </cell>
        </row>
        <row r="923">
          <cell r="A923" t="str">
            <v>3 S 08 104 01</v>
          </cell>
          <cell r="B923" t="str">
            <v>Combate à exsudação com areia</v>
          </cell>
          <cell r="E923" t="str">
            <v>m2</v>
          </cell>
        </row>
        <row r="924">
          <cell r="A924" t="str">
            <v>3 S 08 104 02</v>
          </cell>
          <cell r="B924" t="str">
            <v>Combate à exsudação com pedrisco</v>
          </cell>
          <cell r="E924" t="str">
            <v>m2</v>
          </cell>
        </row>
        <row r="925">
          <cell r="A925" t="str">
            <v>3 S 08 109 00</v>
          </cell>
          <cell r="B925" t="str">
            <v>Correção de defeitos com mistura betuminosa</v>
          </cell>
          <cell r="E925" t="str">
            <v>m3</v>
          </cell>
        </row>
        <row r="926">
          <cell r="A926" t="str">
            <v>3 S 08 109 12</v>
          </cell>
          <cell r="B926" t="str">
            <v>Correção de defeitos por fresagem descontínua</v>
          </cell>
          <cell r="E926" t="str">
            <v>m3</v>
          </cell>
        </row>
        <row r="927">
          <cell r="A927" t="str">
            <v>3 S 08 110 00</v>
          </cell>
          <cell r="B927" t="str">
            <v>Correção de defeitos por penetração</v>
          </cell>
          <cell r="E927" t="str">
            <v>m2</v>
          </cell>
        </row>
        <row r="928">
          <cell r="A928" t="str">
            <v>3 S 08 200 00</v>
          </cell>
          <cell r="B928" t="str">
            <v>Recomp. de guarda corpo</v>
          </cell>
          <cell r="E928" t="str">
            <v>m</v>
          </cell>
        </row>
        <row r="929">
          <cell r="A929" t="str">
            <v>3 S 08 200 01</v>
          </cell>
          <cell r="B929" t="str">
            <v>Recomposição de sarjeta em alvenaria de tijolo</v>
          </cell>
          <cell r="E929" t="str">
            <v>m2</v>
          </cell>
        </row>
        <row r="930">
          <cell r="A930" t="str">
            <v>3 S 08 300 01</v>
          </cell>
          <cell r="B930" t="str">
            <v>Limpeza de sarjeta e meio fio</v>
          </cell>
          <cell r="E930" t="str">
            <v>m</v>
          </cell>
        </row>
        <row r="931">
          <cell r="A931" t="str">
            <v>3 S 08 301 01</v>
          </cell>
          <cell r="B931" t="str">
            <v>Limpeza de valeta de corte</v>
          </cell>
          <cell r="E931" t="str">
            <v>m</v>
          </cell>
        </row>
        <row r="932">
          <cell r="A932" t="str">
            <v>3 S 08 301 02</v>
          </cell>
          <cell r="B932" t="str">
            <v>Limpeza de vala de drenagem</v>
          </cell>
          <cell r="E932" t="str">
            <v>m</v>
          </cell>
        </row>
        <row r="933">
          <cell r="A933" t="str">
            <v>3 S 08 301 03</v>
          </cell>
          <cell r="B933" t="str">
            <v>Limpeza de descida d'água</v>
          </cell>
          <cell r="E933" t="str">
            <v>m</v>
          </cell>
        </row>
        <row r="934">
          <cell r="A934" t="str">
            <v>3 S 08 302 01</v>
          </cell>
          <cell r="B934" t="str">
            <v>Limpeza de bueiro</v>
          </cell>
          <cell r="E934" t="str">
            <v>m3</v>
          </cell>
        </row>
        <row r="935">
          <cell r="A935" t="str">
            <v>3 S 08 302 02</v>
          </cell>
          <cell r="B935" t="str">
            <v>Desobstrução de bueiro</v>
          </cell>
          <cell r="E935" t="str">
            <v>m3</v>
          </cell>
        </row>
        <row r="936">
          <cell r="A936" t="str">
            <v>3 S 08 302 03</v>
          </cell>
          <cell r="B936" t="str">
            <v>Assentamento de tubo D=0,60 m</v>
          </cell>
          <cell r="E936" t="str">
            <v>m</v>
          </cell>
        </row>
        <row r="937">
          <cell r="A937" t="str">
            <v>3 S 08 302 04</v>
          </cell>
          <cell r="B937" t="str">
            <v>Assentamento de tubo D=0,80 m</v>
          </cell>
          <cell r="E937" t="str">
            <v>m</v>
          </cell>
        </row>
        <row r="938">
          <cell r="A938" t="str">
            <v>3 S 08 302 05</v>
          </cell>
          <cell r="B938" t="str">
            <v>Assentamento de tubo D=1,0 m</v>
          </cell>
          <cell r="E938" t="str">
            <v>m</v>
          </cell>
        </row>
        <row r="939">
          <cell r="A939" t="str">
            <v>3 S 08 302 06</v>
          </cell>
          <cell r="B939" t="str">
            <v>Assentamento de tubo D=1,20 m</v>
          </cell>
          <cell r="E939" t="str">
            <v>m</v>
          </cell>
        </row>
        <row r="940">
          <cell r="A940" t="str">
            <v>3 S 08 400 00</v>
          </cell>
          <cell r="B940" t="str">
            <v>Limpeza de placa de sinalização</v>
          </cell>
          <cell r="E940" t="str">
            <v>m2</v>
          </cell>
        </row>
        <row r="941">
          <cell r="A941" t="str">
            <v>3 S 08 400 01</v>
          </cell>
          <cell r="B941" t="str">
            <v>Recomposição placa de sinalização</v>
          </cell>
          <cell r="E941" t="str">
            <v>m2</v>
          </cell>
        </row>
        <row r="942">
          <cell r="A942" t="str">
            <v>3 S 08 400 02</v>
          </cell>
          <cell r="B942" t="str">
            <v>Substituição de balizador</v>
          </cell>
          <cell r="E942" t="str">
            <v>un</v>
          </cell>
        </row>
        <row r="943">
          <cell r="A943" t="str">
            <v>3 S 08 401 00</v>
          </cell>
          <cell r="B943" t="str">
            <v>Recomposição de defensa metálica</v>
          </cell>
          <cell r="E943" t="str">
            <v>m</v>
          </cell>
        </row>
        <row r="944">
          <cell r="A944" t="str">
            <v>3 S 08 402 00</v>
          </cell>
          <cell r="B944" t="str">
            <v>Caiação</v>
          </cell>
          <cell r="E944" t="str">
            <v>m2</v>
          </cell>
        </row>
        <row r="945">
          <cell r="A945" t="str">
            <v>3 S 08 403 00</v>
          </cell>
          <cell r="B945" t="str">
            <v>Renovação de sinalização horizontal</v>
          </cell>
          <cell r="E945" t="str">
            <v>m2</v>
          </cell>
        </row>
        <row r="946">
          <cell r="A946" t="str">
            <v>3 S 08 404 00</v>
          </cell>
          <cell r="B946" t="str">
            <v>Recomp. tot. cerca c/ mourão de conc. secção quad.</v>
          </cell>
          <cell r="E946" t="str">
            <v>m</v>
          </cell>
        </row>
        <row r="947">
          <cell r="A947" t="str">
            <v>3 S 08 404 01</v>
          </cell>
          <cell r="B947" t="str">
            <v>Recomp. parc. cerca de conc. seção quad. - mourão</v>
          </cell>
          <cell r="E947" t="str">
            <v>m</v>
          </cell>
        </row>
        <row r="948">
          <cell r="A948" t="str">
            <v>3 S 08 404 02</v>
          </cell>
          <cell r="B948" t="str">
            <v>Recomp. parc. cerca c/ mourão de concr.-arame</v>
          </cell>
          <cell r="E948" t="str">
            <v>m</v>
          </cell>
        </row>
        <row r="949">
          <cell r="A949" t="str">
            <v>3 S 08 404 03</v>
          </cell>
          <cell r="B949" t="str">
            <v>Recomp. tot. cerca c/ mourão concr. seção triang.</v>
          </cell>
          <cell r="E949" t="str">
            <v>m</v>
          </cell>
        </row>
        <row r="950">
          <cell r="A950" t="str">
            <v>3 S 08 404 04</v>
          </cell>
          <cell r="B950" t="str">
            <v>Recomp. parc. cerca c/ mourão concr. seção triang.</v>
          </cell>
          <cell r="E950" t="str">
            <v>m</v>
          </cell>
        </row>
        <row r="951">
          <cell r="A951" t="str">
            <v>3 S 08 414 00</v>
          </cell>
          <cell r="B951" t="str">
            <v>Recomposição total de cerca com mourão de madeira</v>
          </cell>
          <cell r="E951" t="str">
            <v>m</v>
          </cell>
        </row>
        <row r="952">
          <cell r="A952" t="str">
            <v>3 S 08 414 01</v>
          </cell>
          <cell r="B952" t="str">
            <v>Recomposição parcial cerca de madeira - mourão</v>
          </cell>
          <cell r="E952" t="str">
            <v>m</v>
          </cell>
        </row>
        <row r="953">
          <cell r="A953" t="str">
            <v>3 S 08 414 02</v>
          </cell>
          <cell r="B953" t="str">
            <v>Recomp. parcial cerca c/ mourão de madeira - arame</v>
          </cell>
          <cell r="E953" t="str">
            <v>m</v>
          </cell>
        </row>
        <row r="954">
          <cell r="A954" t="str">
            <v>3 S 08 500 00</v>
          </cell>
          <cell r="B954" t="str">
            <v>Recomposição manual de aterro</v>
          </cell>
          <cell r="E954" t="str">
            <v>m3</v>
          </cell>
        </row>
        <row r="955">
          <cell r="A955" t="str">
            <v>3 S 08 501 00</v>
          </cell>
          <cell r="B955" t="str">
            <v>Recomposição mecanizada de aterro</v>
          </cell>
          <cell r="E955" t="str">
            <v>m3</v>
          </cell>
        </row>
        <row r="956">
          <cell r="A956" t="str">
            <v>3 S 08 510 00</v>
          </cell>
          <cell r="B956" t="str">
            <v>Remoção manual de barreira em solo</v>
          </cell>
          <cell r="E956" t="str">
            <v>m3</v>
          </cell>
        </row>
        <row r="957">
          <cell r="A957" t="str">
            <v>3 S 08 510 01</v>
          </cell>
          <cell r="B957" t="str">
            <v>Remoção manual de barreira em rocha</v>
          </cell>
          <cell r="E957" t="str">
            <v>m3</v>
          </cell>
        </row>
        <row r="958">
          <cell r="A958" t="str">
            <v>3 S 08 511 00</v>
          </cell>
          <cell r="B958" t="str">
            <v>Remoção mecanizada de barreira - solo</v>
          </cell>
          <cell r="E958" t="str">
            <v>m3</v>
          </cell>
        </row>
        <row r="959">
          <cell r="A959" t="str">
            <v>3 S 08 512 00</v>
          </cell>
          <cell r="B959" t="str">
            <v>Remoção mecanizada de barreira - rocha</v>
          </cell>
          <cell r="E959" t="str">
            <v>m3</v>
          </cell>
        </row>
        <row r="960">
          <cell r="A960" t="str">
            <v>3 S 08 513 00</v>
          </cell>
          <cell r="B960" t="str">
            <v>Remoção de matacões</v>
          </cell>
          <cell r="E960" t="str">
            <v>m3</v>
          </cell>
        </row>
        <row r="961">
          <cell r="A961" t="str">
            <v>3 S 08 900 00</v>
          </cell>
          <cell r="B961" t="str">
            <v>Roçada manual</v>
          </cell>
          <cell r="E961" t="str">
            <v>ha</v>
          </cell>
        </row>
        <row r="962">
          <cell r="A962" t="str">
            <v>3 S 08 900 01</v>
          </cell>
          <cell r="B962" t="str">
            <v>Roçada de capim colonião</v>
          </cell>
          <cell r="E962" t="str">
            <v>ha</v>
          </cell>
        </row>
        <row r="963">
          <cell r="A963" t="str">
            <v>3 S 08 901 00</v>
          </cell>
          <cell r="B963" t="str">
            <v>Roçada mecanizada</v>
          </cell>
          <cell r="E963" t="str">
            <v>ha</v>
          </cell>
        </row>
        <row r="964">
          <cell r="A964" t="str">
            <v>3 S 08 901 01</v>
          </cell>
          <cell r="B964" t="str">
            <v>Corte e limpeza de áreas gramadas</v>
          </cell>
          <cell r="E964" t="str">
            <v>m2</v>
          </cell>
        </row>
        <row r="965">
          <cell r="A965" t="str">
            <v>3 S 08 910 00</v>
          </cell>
          <cell r="B965" t="str">
            <v>Capina manual</v>
          </cell>
          <cell r="E965" t="str">
            <v>m2</v>
          </cell>
        </row>
        <row r="966">
          <cell r="A966" t="str">
            <v>3 S 09 001 00</v>
          </cell>
          <cell r="B966" t="str">
            <v>Transporte local c/ basc. 5m3 em rodov. não pav.</v>
          </cell>
          <cell r="E966" t="str">
            <v>tkm</v>
          </cell>
        </row>
        <row r="967">
          <cell r="A967" t="str">
            <v>3 S 09 001 06</v>
          </cell>
          <cell r="B967" t="str">
            <v>Transporte local c/ basc. 10m3 em rodov. não pav.</v>
          </cell>
          <cell r="E967" t="str">
            <v>tkm</v>
          </cell>
        </row>
        <row r="968">
          <cell r="A968" t="str">
            <v>3 S 09 001 41</v>
          </cell>
          <cell r="B968" t="str">
            <v>Transp. local c/ carroceria 4t em rodov. não pav.</v>
          </cell>
          <cell r="E968" t="str">
            <v>tkm</v>
          </cell>
        </row>
        <row r="969">
          <cell r="A969" t="str">
            <v>3 S 09 001 90</v>
          </cell>
          <cell r="B969" t="str">
            <v>Transporte comercial c/ carroc. rodov. não pav.</v>
          </cell>
          <cell r="E969" t="str">
            <v>tkm</v>
          </cell>
        </row>
        <row r="970">
          <cell r="A970" t="str">
            <v>3 S 09 002 00</v>
          </cell>
          <cell r="B970" t="str">
            <v>Transporte local basc. 5m3 em rodov. pav.</v>
          </cell>
          <cell r="E970" t="str">
            <v>tkm</v>
          </cell>
        </row>
        <row r="971">
          <cell r="A971" t="str">
            <v>3 S 09 002 03</v>
          </cell>
          <cell r="B971" t="str">
            <v>Transporte local de material para remendos</v>
          </cell>
          <cell r="E971" t="str">
            <v>tkm</v>
          </cell>
        </row>
        <row r="972">
          <cell r="A972" t="str">
            <v>3 S 09 002 06</v>
          </cell>
          <cell r="B972" t="str">
            <v>Transporte local c/ basc. 10m3 em rodov. pav.</v>
          </cell>
          <cell r="E972" t="str">
            <v>tkm</v>
          </cell>
        </row>
        <row r="973">
          <cell r="A973" t="str">
            <v>3 S 09 002 41</v>
          </cell>
          <cell r="B973" t="str">
            <v>Transp. local c/ carroceria 4t em rodov. pav.</v>
          </cell>
          <cell r="E973" t="str">
            <v>tkm</v>
          </cell>
        </row>
        <row r="974">
          <cell r="A974" t="str">
            <v>3 S 09 002 90</v>
          </cell>
          <cell r="B974" t="str">
            <v>Transporte comercial c/ carroceria rodov. pav.</v>
          </cell>
          <cell r="E974" t="str">
            <v>tkm</v>
          </cell>
        </row>
        <row r="975">
          <cell r="A975" t="str">
            <v>3 S 09 102 00</v>
          </cell>
          <cell r="B975" t="str">
            <v>Transporte local material betuminoso</v>
          </cell>
          <cell r="E975" t="str">
            <v>tkm</v>
          </cell>
        </row>
        <row r="976">
          <cell r="A976" t="str">
            <v>3 S 09 201 70</v>
          </cell>
          <cell r="B976" t="str">
            <v>Transp. local água c/ cam. tanque rodov. não pav.</v>
          </cell>
          <cell r="E976" t="str">
            <v>tkm</v>
          </cell>
        </row>
        <row r="977">
          <cell r="A977" t="str">
            <v>3 S 09 202 70</v>
          </cell>
          <cell r="B977" t="str">
            <v>Transp. local água c/ cam. tanque em rodov. pav.</v>
          </cell>
          <cell r="E977" t="str">
            <v>tkm</v>
          </cell>
        </row>
        <row r="978">
          <cell r="B978" t="str">
            <v>Sinalização</v>
          </cell>
        </row>
        <row r="979">
          <cell r="A979" t="str">
            <v>4 S 03 300 01</v>
          </cell>
          <cell r="B979" t="str">
            <v>Confecção e lanç. de concreto magro em betoneira</v>
          </cell>
          <cell r="E979" t="str">
            <v>m3</v>
          </cell>
        </row>
        <row r="980">
          <cell r="A980" t="str">
            <v>4 S 03 323 01</v>
          </cell>
          <cell r="B980" t="str">
            <v>Conc.estr.fck=22 MPa contr.raz.uso ger.conf.e lanç</v>
          </cell>
          <cell r="E980" t="str">
            <v>m3</v>
          </cell>
        </row>
        <row r="981">
          <cell r="A981" t="str">
            <v>4 S 03 353 00</v>
          </cell>
          <cell r="B981" t="str">
            <v>Fornecimento, preparo colocação aço CA-50</v>
          </cell>
          <cell r="E981" t="str">
            <v>kg</v>
          </cell>
        </row>
        <row r="982">
          <cell r="A982" t="str">
            <v>4 S 03 370 00</v>
          </cell>
          <cell r="B982" t="str">
            <v>Forma comum de madeira</v>
          </cell>
          <cell r="E982" t="str">
            <v>m2</v>
          </cell>
        </row>
        <row r="983">
          <cell r="A983" t="str">
            <v>4 S 06 000 01</v>
          </cell>
          <cell r="B983" t="str">
            <v>Defensa maleável simples (forn./ impl.)</v>
          </cell>
          <cell r="E983" t="str">
            <v>m</v>
          </cell>
        </row>
        <row r="984">
          <cell r="A984" t="str">
            <v>4 S 06 000 02</v>
          </cell>
          <cell r="B984" t="str">
            <v>Ancoragem de defensa maleável simples (forn/ impl)</v>
          </cell>
          <cell r="E984" t="str">
            <v>m</v>
          </cell>
        </row>
        <row r="985">
          <cell r="A985" t="str">
            <v>4 S 06 000 11</v>
          </cell>
          <cell r="B985" t="str">
            <v>Defensa maleável dupla (forn./ impl.)</v>
          </cell>
          <cell r="E985" t="str">
            <v>m</v>
          </cell>
        </row>
        <row r="986">
          <cell r="A986" t="str">
            <v>4 S 06 000 12</v>
          </cell>
          <cell r="B986" t="str">
            <v>Ancoragem de defensa maleável dupla (forn./ impl.)</v>
          </cell>
          <cell r="E986" t="str">
            <v>m</v>
          </cell>
        </row>
        <row r="987">
          <cell r="A987" t="str">
            <v>4 S 06 010 01</v>
          </cell>
          <cell r="B987" t="str">
            <v>Defensa semi-maleável simples (forn./ impl.)</v>
          </cell>
          <cell r="E987" t="str">
            <v>m</v>
          </cell>
        </row>
        <row r="988">
          <cell r="A988" t="str">
            <v>4 S 06 010 02</v>
          </cell>
          <cell r="B988" t="str">
            <v>Ancoragem defensa semi-maleável simples (forn/imp)</v>
          </cell>
          <cell r="E988" t="str">
            <v>m</v>
          </cell>
        </row>
        <row r="989">
          <cell r="A989" t="str">
            <v>4 S 06 010 11</v>
          </cell>
          <cell r="B989" t="str">
            <v>Defensa semi-maleável dupla (forn./ impl.)</v>
          </cell>
          <cell r="E989" t="str">
            <v>m</v>
          </cell>
        </row>
        <row r="990">
          <cell r="A990" t="str">
            <v>4 S 06 010 12</v>
          </cell>
          <cell r="B990" t="str">
            <v>Ancoragem defensa semi-maleável dupla (forn/ impl)</v>
          </cell>
          <cell r="E990" t="str">
            <v>m</v>
          </cell>
        </row>
        <row r="991">
          <cell r="A991" t="str">
            <v>4 S 06 030 11</v>
          </cell>
          <cell r="B991" t="str">
            <v>Barreira de segurança dupla DNER PRO 176/86</v>
          </cell>
          <cell r="E991" t="str">
            <v>m</v>
          </cell>
        </row>
        <row r="992">
          <cell r="A992" t="str">
            <v>4 S 06 100 11</v>
          </cell>
          <cell r="B992" t="str">
            <v>Pintura de faixa - tinta durabilidade - 1 ano</v>
          </cell>
          <cell r="E992" t="str">
            <v>m2</v>
          </cell>
        </row>
        <row r="993">
          <cell r="A993" t="str">
            <v>4 S 06 100 12</v>
          </cell>
          <cell r="B993" t="str">
            <v>Pint. setas e zebrado - tinta durabilidade - 1 ano</v>
          </cell>
          <cell r="E993" t="str">
            <v>m2</v>
          </cell>
        </row>
        <row r="994">
          <cell r="A994" t="str">
            <v>4 S 06 100 21</v>
          </cell>
          <cell r="B994" t="str">
            <v>Pintura faixa - tinta durabilidade - 2 anos</v>
          </cell>
          <cell r="E994" t="str">
            <v>m2</v>
          </cell>
        </row>
        <row r="995">
          <cell r="A995" t="str">
            <v>4 S 06 100 22</v>
          </cell>
          <cell r="B995" t="str">
            <v>Pintura setas e zebrado - 2 anos</v>
          </cell>
          <cell r="E995" t="str">
            <v>m2</v>
          </cell>
        </row>
        <row r="996">
          <cell r="A996" t="str">
            <v>4 S 06 110 01</v>
          </cell>
          <cell r="B996" t="str">
            <v>Pintura faixa c/termoplástico-3 anos (p/ aspersão)</v>
          </cell>
          <cell r="E996" t="str">
            <v>m2</v>
          </cell>
        </row>
        <row r="997">
          <cell r="A997" t="str">
            <v>4 S 06 110 02</v>
          </cell>
          <cell r="B997" t="str">
            <v>Pintura setas e zebrado term.-3 anos (p/ aspersão)</v>
          </cell>
          <cell r="E997" t="str">
            <v>m2</v>
          </cell>
        </row>
        <row r="998">
          <cell r="A998" t="str">
            <v>4 S 06 110 03</v>
          </cell>
          <cell r="B998" t="str">
            <v>Pintura setas e zebrado term.-5 anos (p/ extrusão)</v>
          </cell>
          <cell r="E998" t="str">
            <v>m2</v>
          </cell>
        </row>
        <row r="999">
          <cell r="A999" t="str">
            <v>4 S 06 120 01</v>
          </cell>
          <cell r="B999" t="str">
            <v>Forn. e colocação de tacha reflet. monodirecional</v>
          </cell>
          <cell r="E999" t="str">
            <v>und</v>
          </cell>
        </row>
        <row r="1000">
          <cell r="A1000" t="str">
            <v>4 S 06 120 11</v>
          </cell>
          <cell r="B1000" t="str">
            <v>Forn. e colocação de tachão reflet. monodirecional</v>
          </cell>
          <cell r="E1000" t="str">
            <v>und</v>
          </cell>
        </row>
        <row r="1001">
          <cell r="A1001" t="str">
            <v>4 S 06 121 01</v>
          </cell>
          <cell r="B1001" t="str">
            <v>Forn. e colocação de tacha reflet. bidirecional</v>
          </cell>
          <cell r="E1001" t="str">
            <v>und</v>
          </cell>
        </row>
        <row r="1002">
          <cell r="A1002" t="str">
            <v>4 S 06 121 11</v>
          </cell>
          <cell r="B1002" t="str">
            <v>Forn. e colocação de tachão reflet. bidirecional</v>
          </cell>
          <cell r="E1002" t="str">
            <v>und</v>
          </cell>
        </row>
        <row r="1003">
          <cell r="A1003" t="str">
            <v>4 S 06 200 01</v>
          </cell>
          <cell r="B1003" t="str">
            <v>Forn. e implantação placa sinaliz. semi-refletiva</v>
          </cell>
          <cell r="E1003" t="str">
            <v>m2</v>
          </cell>
        </row>
        <row r="1004">
          <cell r="A1004" t="str">
            <v>4 S 06 200 02</v>
          </cell>
          <cell r="B1004" t="str">
            <v>Forn. e implantação placa sinaliz. tot.refletiva</v>
          </cell>
          <cell r="E1004" t="str">
            <v>m2</v>
          </cell>
        </row>
        <row r="1005">
          <cell r="A1005" t="str">
            <v>4 S 06 200 91</v>
          </cell>
          <cell r="B1005" t="str">
            <v>Remoção de placa de sinalização</v>
          </cell>
          <cell r="E1005" t="str">
            <v>m2</v>
          </cell>
        </row>
        <row r="1006">
          <cell r="A1006" t="str">
            <v>4 S 06 200 92</v>
          </cell>
          <cell r="B1006" t="str">
            <v>Recuperação de chapa p/placa de sinalização</v>
          </cell>
          <cell r="E1006" t="str">
            <v>m2</v>
          </cell>
        </row>
        <row r="1007">
          <cell r="A1007" t="str">
            <v>4 S 06 202 01</v>
          </cell>
          <cell r="B1007" t="str">
            <v>Confecção de placa sinalização semi-refletiva</v>
          </cell>
          <cell r="E1007" t="str">
            <v>m2</v>
          </cell>
        </row>
        <row r="1008">
          <cell r="A1008" t="str">
            <v>4 S 06 202 11</v>
          </cell>
          <cell r="B1008" t="str">
            <v>Confecção placa sinalização tot.refletiva</v>
          </cell>
          <cell r="E1008" t="str">
            <v>m2</v>
          </cell>
        </row>
        <row r="1009">
          <cell r="A1009" t="str">
            <v>4 S 06 202 21</v>
          </cell>
          <cell r="B1009" t="str">
            <v>Conf.placa sinal.semi-refletiva chapa recuperada</v>
          </cell>
          <cell r="E1009" t="str">
            <v>m2</v>
          </cell>
        </row>
        <row r="1010">
          <cell r="A1010" t="str">
            <v>4 S 06 202 31</v>
          </cell>
          <cell r="B1010" t="str">
            <v>Conf.placa sinal.tot.refletiva - chapa recuperada</v>
          </cell>
          <cell r="E1010" t="str">
            <v>m2</v>
          </cell>
        </row>
        <row r="1011">
          <cell r="A1011" t="str">
            <v>4 S 06 203 01</v>
          </cell>
          <cell r="B1011" t="str">
            <v>Confecção suporte e travessa p/placa sinaliz.</v>
          </cell>
          <cell r="E1011" t="str">
            <v>und</v>
          </cell>
        </row>
        <row r="1012">
          <cell r="A1012" t="str">
            <v>4 S 06 230 01</v>
          </cell>
          <cell r="B1012" t="str">
            <v>Forn. e implantação de balizador de concreto</v>
          </cell>
          <cell r="E1012" t="str">
            <v>und</v>
          </cell>
        </row>
        <row r="1013">
          <cell r="A1013" t="str">
            <v>4 S 09 002 00</v>
          </cell>
          <cell r="B1013" t="str">
            <v>Transporte local c/ basc. 5 m3 rodov. pav.</v>
          </cell>
          <cell r="E1013" t="str">
            <v>tkm</v>
          </cell>
        </row>
        <row r="1014">
          <cell r="A1014" t="str">
            <v>4 S 09 002 41</v>
          </cell>
          <cell r="B1014" t="str">
            <v>Transporte local c/ carroceria 4t rodov. pav.</v>
          </cell>
          <cell r="E1014" t="str">
            <v>tkm</v>
          </cell>
        </row>
        <row r="1015">
          <cell r="A1015" t="str">
            <v>4 S 09 202 70</v>
          </cell>
          <cell r="B1015" t="str">
            <v>Transp. local de água c/ cam. tanque rodov. pav.</v>
          </cell>
          <cell r="E1015" t="str">
            <v>tkm</v>
          </cell>
        </row>
        <row r="1016">
          <cell r="B1016" t="str">
            <v>Restauração</v>
          </cell>
        </row>
        <row r="1017">
          <cell r="A1017" t="str">
            <v>5 S 01 000 00</v>
          </cell>
          <cell r="B1017" t="str">
            <v>Desm. dest. e limp. áreas c/ arv. diam. até 0,15m</v>
          </cell>
          <cell r="E1017" t="str">
            <v>m2</v>
          </cell>
        </row>
        <row r="1018">
          <cell r="A1018" t="str">
            <v>5 S 01 010 00</v>
          </cell>
          <cell r="B1018" t="str">
            <v>Destocamento de árvores c/ diâm. 0,15 a 030m</v>
          </cell>
          <cell r="E1018" t="str">
            <v>und</v>
          </cell>
        </row>
        <row r="1019">
          <cell r="A1019" t="str">
            <v>5 S 01 011 00</v>
          </cell>
          <cell r="B1019" t="str">
            <v>Destocamento de árvores c/ diâm. &gt; 0,30m</v>
          </cell>
          <cell r="E1019" t="str">
            <v>und</v>
          </cell>
        </row>
        <row r="1020">
          <cell r="A1020" t="str">
            <v>5 S 01 100 01</v>
          </cell>
          <cell r="B1020" t="str">
            <v>Esc. carga transp. mat 1a cat DMT 50m</v>
          </cell>
          <cell r="E1020" t="str">
            <v>m3</v>
          </cell>
        </row>
        <row r="1021">
          <cell r="A1021" t="str">
            <v>5 S 01 100 09</v>
          </cell>
          <cell r="B1021" t="str">
            <v>Esc. carga tr. mat 1a c. DMT 50 a 200m c/carreg</v>
          </cell>
          <cell r="E1021" t="str">
            <v>m3</v>
          </cell>
        </row>
        <row r="1022">
          <cell r="A1022" t="str">
            <v>5 S 01 100 10</v>
          </cell>
          <cell r="B1022" t="str">
            <v>Esc. carga tr. mat 1a c. DMT 200 a 400m c/carreg</v>
          </cell>
          <cell r="E1022" t="str">
            <v>m3</v>
          </cell>
        </row>
        <row r="1023">
          <cell r="A1023" t="str">
            <v>5 S 01 100 11</v>
          </cell>
          <cell r="B1023" t="str">
            <v>Esc. carga tr. mat 1a c. DMT 400 a 600m c/carreg</v>
          </cell>
          <cell r="E1023" t="str">
            <v>m3</v>
          </cell>
        </row>
        <row r="1024">
          <cell r="A1024" t="str">
            <v>5 S 01 100 12</v>
          </cell>
          <cell r="B1024" t="str">
            <v>Esc. carga tr. mat 1a c. DMT 600 a 800m c/carreg</v>
          </cell>
          <cell r="E1024" t="str">
            <v>m3</v>
          </cell>
        </row>
        <row r="1025">
          <cell r="A1025" t="str">
            <v>5 S 01 100 13</v>
          </cell>
          <cell r="B1025" t="str">
            <v>Esc. carga tr. mat 1a c. DMT 800 a 1000m c/carreg</v>
          </cell>
          <cell r="E1025" t="str">
            <v>m3</v>
          </cell>
        </row>
        <row r="1026">
          <cell r="A1026" t="str">
            <v>5 S 01 100 14</v>
          </cell>
          <cell r="B1026" t="str">
            <v>Esc. carga tr. mat 1a c. DMT 1000 a 1200m c/carreg</v>
          </cell>
          <cell r="E1026" t="str">
            <v>m3</v>
          </cell>
        </row>
        <row r="1027">
          <cell r="A1027" t="str">
            <v>5 S 01 100 15</v>
          </cell>
          <cell r="B1027" t="str">
            <v>Esc. carga tr. mat 1a c. DMT 1200 a 1400m c/carreg</v>
          </cell>
          <cell r="E1027" t="str">
            <v>m3</v>
          </cell>
        </row>
        <row r="1028">
          <cell r="A1028" t="str">
            <v>5 S 01 100 16</v>
          </cell>
          <cell r="B1028" t="str">
            <v>Esc. carga tr. mat 1a c. DMT 1400 a 1600m c/carreg</v>
          </cell>
          <cell r="E1028" t="str">
            <v>m3</v>
          </cell>
        </row>
        <row r="1029">
          <cell r="A1029" t="str">
            <v>5 S 01 100 17</v>
          </cell>
          <cell r="B1029" t="str">
            <v>Esc. carga tr. mat 1a c. DMT 1600 a 1800m c/carreg</v>
          </cell>
          <cell r="E1029" t="str">
            <v>m3</v>
          </cell>
        </row>
        <row r="1030">
          <cell r="A1030" t="str">
            <v>5 S 01 100 18</v>
          </cell>
          <cell r="B1030" t="str">
            <v>Esc. carga tr. mat 1a c. DMT 1800 a 2000m c/carreg</v>
          </cell>
          <cell r="E1030" t="str">
            <v>m3</v>
          </cell>
        </row>
        <row r="1031">
          <cell r="A1031" t="str">
            <v>5 S 01 100 19</v>
          </cell>
          <cell r="B1031" t="str">
            <v>Esc. carga tr. mat 1a c. DMT 2000 a 3000m c/carreg</v>
          </cell>
          <cell r="E1031" t="str">
            <v>m3</v>
          </cell>
        </row>
        <row r="1032">
          <cell r="A1032" t="str">
            <v>5 S 01 100 20</v>
          </cell>
          <cell r="B1032" t="str">
            <v>Esc. carga tr. mat 1a c. DMT 3000 a 5000m c/carreg</v>
          </cell>
          <cell r="E1032" t="str">
            <v>m3</v>
          </cell>
        </row>
        <row r="1033">
          <cell r="A1033" t="str">
            <v>5 S 01 100 22</v>
          </cell>
          <cell r="B1033" t="str">
            <v>Esc. carga transp. mat 1a cat DMT 50 a 200m c/e</v>
          </cell>
          <cell r="E1033" t="str">
            <v>m3</v>
          </cell>
        </row>
        <row r="1034">
          <cell r="A1034" t="str">
            <v>5 S 01 100 23</v>
          </cell>
          <cell r="B1034" t="str">
            <v>Esc. carga transp. mat 1a cat DMT 200 a 400m c/e</v>
          </cell>
          <cell r="E1034" t="str">
            <v>m3</v>
          </cell>
        </row>
        <row r="1035">
          <cell r="A1035" t="str">
            <v>5 S 01 100 24</v>
          </cell>
          <cell r="B1035" t="str">
            <v>Esc. carga transp. mat 1a cat DMT 400 a 600m c/e</v>
          </cell>
          <cell r="E1035" t="str">
            <v>m3</v>
          </cell>
        </row>
        <row r="1036">
          <cell r="A1036" t="str">
            <v>5 S 01 100 25</v>
          </cell>
          <cell r="B1036" t="str">
            <v>Esc. carga transp. mat 1a cat DMT 600 a 800m c/e</v>
          </cell>
          <cell r="E1036" t="str">
            <v>m3</v>
          </cell>
        </row>
        <row r="1037">
          <cell r="A1037" t="str">
            <v>5 S 01 100 26</v>
          </cell>
          <cell r="B1037" t="str">
            <v>Esc. carga transp. mat 1a cat DMT 800 a 1000m c/e</v>
          </cell>
          <cell r="E1037" t="str">
            <v>m3</v>
          </cell>
        </row>
        <row r="1038">
          <cell r="A1038" t="str">
            <v>5 S 01 100 27</v>
          </cell>
          <cell r="B1038" t="str">
            <v>Esc. carga transp. mat 1a cat DMT 1000 a 1200m c/e</v>
          </cell>
          <cell r="E1038" t="str">
            <v>m3</v>
          </cell>
        </row>
        <row r="1039">
          <cell r="A1039" t="str">
            <v>5 S 01 100 28</v>
          </cell>
          <cell r="B1039" t="str">
            <v>Esc. carga transp. mat 1a cat DMT 1200 a 1400m c/e</v>
          </cell>
          <cell r="E1039" t="str">
            <v>m3</v>
          </cell>
        </row>
        <row r="1040">
          <cell r="A1040" t="str">
            <v>5 S 01 100 29</v>
          </cell>
          <cell r="B1040" t="str">
            <v>Esc. carga transp. mat 1a cat DMT 1400 a 1600m c/e</v>
          </cell>
          <cell r="E1040" t="str">
            <v>m3</v>
          </cell>
        </row>
        <row r="1041">
          <cell r="A1041" t="str">
            <v>5 S 01 100 30</v>
          </cell>
          <cell r="B1041" t="str">
            <v>Esc. carga transp .mat 1a cat DMT 1600 a 1800m c/e</v>
          </cell>
          <cell r="E1041" t="str">
            <v>m3</v>
          </cell>
        </row>
        <row r="1042">
          <cell r="A1042" t="str">
            <v>5 S 01 100 31</v>
          </cell>
          <cell r="B1042" t="str">
            <v>Esc. carga transp. mat 1a cat DMT 1800 a 2000m c/e</v>
          </cell>
          <cell r="E1042" t="str">
            <v>m3</v>
          </cell>
        </row>
        <row r="1043">
          <cell r="A1043" t="str">
            <v>5 S 01 100 32</v>
          </cell>
          <cell r="B1043" t="str">
            <v>Esc. carga transp. mat 1a cat DMT 2000 a 3000m c/e</v>
          </cell>
          <cell r="E1043" t="str">
            <v>m3</v>
          </cell>
        </row>
        <row r="1044">
          <cell r="A1044" t="str">
            <v>5 S 01 100 33</v>
          </cell>
          <cell r="B1044" t="str">
            <v>Esc. carga transp. mat 1a cat DMT 3000 a 5000m c/e</v>
          </cell>
          <cell r="E1044" t="str">
            <v>m3</v>
          </cell>
        </row>
        <row r="1045">
          <cell r="A1045" t="str">
            <v>5 S 01 101 01</v>
          </cell>
          <cell r="B1045" t="str">
            <v>Esc. carga transp. mat 2a cat DMT 50m</v>
          </cell>
          <cell r="E1045" t="str">
            <v>m3</v>
          </cell>
        </row>
        <row r="1046">
          <cell r="A1046" t="str">
            <v>5 S 01 101 09</v>
          </cell>
          <cell r="B1046" t="str">
            <v>Esc. carga tr. mat 2a c. DMT 50 a 200m c/carreg</v>
          </cell>
          <cell r="E1046" t="str">
            <v>m3</v>
          </cell>
        </row>
        <row r="1047">
          <cell r="A1047" t="str">
            <v>5 S 01 101 10</v>
          </cell>
          <cell r="B1047" t="str">
            <v>Esc. carga tr. mat 2a c. DMT 200 a 400m c/carreg</v>
          </cell>
          <cell r="E1047" t="str">
            <v>m3</v>
          </cell>
        </row>
        <row r="1048">
          <cell r="A1048" t="str">
            <v>5 S 01 101 11</v>
          </cell>
          <cell r="B1048" t="str">
            <v>Esc. carga tr. mat 2a c. DMT 400 a 600m c/carreg</v>
          </cell>
          <cell r="E1048" t="str">
            <v>m3</v>
          </cell>
        </row>
        <row r="1049">
          <cell r="A1049" t="str">
            <v>5 S 01 101 12</v>
          </cell>
          <cell r="B1049" t="str">
            <v>Esc. carga tr. mat 2a c. DMT 600 a 800m c/carreg</v>
          </cell>
          <cell r="E1049" t="str">
            <v>m3</v>
          </cell>
        </row>
        <row r="1050">
          <cell r="A1050" t="str">
            <v>5 S 01 101 13</v>
          </cell>
          <cell r="B1050" t="str">
            <v>Esc. carga tr. mat 2a c. DMT 800 a 1000m c/carreg</v>
          </cell>
          <cell r="E1050" t="str">
            <v>m3</v>
          </cell>
        </row>
        <row r="1051">
          <cell r="A1051" t="str">
            <v>5 S 01 101 14</v>
          </cell>
          <cell r="B1051" t="str">
            <v>Esc. carga tr. mat 2a c. DMT 1000 a 1200m c/carreg</v>
          </cell>
          <cell r="E1051" t="str">
            <v>m3</v>
          </cell>
        </row>
        <row r="1052">
          <cell r="A1052" t="str">
            <v>5 S 01 101 15</v>
          </cell>
          <cell r="B1052" t="str">
            <v>Esc. carga tr. mat 2a c. DMT 1200 a 1400m c/carreg</v>
          </cell>
          <cell r="E1052" t="str">
            <v>m3</v>
          </cell>
        </row>
        <row r="1053">
          <cell r="A1053" t="str">
            <v>5 S 01 101 16</v>
          </cell>
          <cell r="B1053" t="str">
            <v>Esc. carga tr. mat 2a c. DMT 1400 a 1600m c/carreg</v>
          </cell>
          <cell r="E1053" t="str">
            <v>m3</v>
          </cell>
        </row>
        <row r="1054">
          <cell r="A1054" t="str">
            <v>5 S 01 101 17</v>
          </cell>
          <cell r="B1054" t="str">
            <v>Esc. carga tr. mat 2a c. DMT 1600 a 1800m c/carreg</v>
          </cell>
          <cell r="E1054" t="str">
            <v>m3</v>
          </cell>
        </row>
        <row r="1055">
          <cell r="A1055" t="str">
            <v>5 S 01 101 18</v>
          </cell>
          <cell r="B1055" t="str">
            <v>Esc. carga tr. mat 2a c. DMT 1800 a 2000m c/carreg</v>
          </cell>
          <cell r="E1055" t="str">
            <v>m3</v>
          </cell>
        </row>
        <row r="1056">
          <cell r="A1056" t="str">
            <v>5 S 01 101 19</v>
          </cell>
          <cell r="B1056" t="str">
            <v>Esc. carga tr. mat 2a c. DMT 2000 a 3000m c/carreg</v>
          </cell>
          <cell r="E1056" t="str">
            <v>m3</v>
          </cell>
        </row>
        <row r="1057">
          <cell r="A1057" t="str">
            <v>5 S 01 101 20</v>
          </cell>
          <cell r="B1057" t="str">
            <v>Esc. carga tr. mat 2a c. DMT 3000 a 5000m c/carreg</v>
          </cell>
          <cell r="E1057" t="str">
            <v>m3</v>
          </cell>
        </row>
        <row r="1058">
          <cell r="A1058" t="str">
            <v>5 S 01 101 22</v>
          </cell>
          <cell r="B1058" t="str">
            <v>Esc. carga transp. mat 2a cat DMT 50 a 200m c/e</v>
          </cell>
          <cell r="E1058" t="str">
            <v>m3</v>
          </cell>
        </row>
        <row r="1059">
          <cell r="A1059" t="str">
            <v>5 S 01 101 23</v>
          </cell>
          <cell r="B1059" t="str">
            <v>Esc. carga transp. mat 2a cat DMT 200 a 400m c/e</v>
          </cell>
          <cell r="E1059" t="str">
            <v>m3</v>
          </cell>
        </row>
        <row r="1060">
          <cell r="A1060" t="str">
            <v>5 S 01 101 24</v>
          </cell>
          <cell r="B1060" t="str">
            <v>Esc. carga transp. mat 2a cat DMT 400 a 600m c/e</v>
          </cell>
          <cell r="E1060" t="str">
            <v>m3</v>
          </cell>
        </row>
        <row r="1061">
          <cell r="A1061" t="str">
            <v>5 S 01 101 25</v>
          </cell>
          <cell r="B1061" t="str">
            <v>Esc. carga transp. mat 2a cat DMT 600 a 800m c/e</v>
          </cell>
          <cell r="E1061" t="str">
            <v>m3</v>
          </cell>
        </row>
        <row r="1062">
          <cell r="A1062" t="str">
            <v>5 S 01 101 26</v>
          </cell>
          <cell r="B1062" t="str">
            <v>Esc. carga transp. mat 2a cat DMT 800 a 1000m c/e</v>
          </cell>
          <cell r="E1062" t="str">
            <v>m3</v>
          </cell>
        </row>
        <row r="1063">
          <cell r="A1063" t="str">
            <v>5 S 01 101 27</v>
          </cell>
          <cell r="B1063" t="str">
            <v>Esc. carga transp. mat 2a cat DMT 1000 a 1200m c/e</v>
          </cell>
          <cell r="E1063" t="str">
            <v>m3</v>
          </cell>
        </row>
        <row r="1064">
          <cell r="A1064" t="str">
            <v>5 S 01 101 28</v>
          </cell>
          <cell r="B1064" t="str">
            <v>Esc. carga transp. mat 2a cat DMT 1200 a 1400m c/e</v>
          </cell>
          <cell r="E1064" t="str">
            <v>m3</v>
          </cell>
        </row>
        <row r="1065">
          <cell r="A1065" t="str">
            <v>5 S 01 101 29</v>
          </cell>
          <cell r="B1065" t="str">
            <v>Esc. carga transp. mat 2a cat DMT 1400 a 1600m c/e</v>
          </cell>
          <cell r="E1065" t="str">
            <v>m3</v>
          </cell>
        </row>
        <row r="1066">
          <cell r="A1066" t="str">
            <v>5 S 01 101 30</v>
          </cell>
          <cell r="B1066" t="str">
            <v>Esc. carga transp. mat 2a cat DMT 1600 a 1800m c/e</v>
          </cell>
          <cell r="E1066" t="str">
            <v>m3</v>
          </cell>
        </row>
        <row r="1067">
          <cell r="A1067" t="str">
            <v>5 S 01 101 31</v>
          </cell>
          <cell r="B1067" t="str">
            <v>Esc. carga transp. mat 2a cat DMT 1800 a 2000m c/e</v>
          </cell>
          <cell r="E1067" t="str">
            <v>m3</v>
          </cell>
        </row>
        <row r="1068">
          <cell r="A1068" t="str">
            <v>5 S 01 101 32</v>
          </cell>
          <cell r="B1068" t="str">
            <v>Esc. carga transp. mat 2a cat DMT 2000 a 3000m c/e</v>
          </cell>
          <cell r="E1068" t="str">
            <v>m3</v>
          </cell>
        </row>
        <row r="1069">
          <cell r="A1069" t="str">
            <v>5 S 01 101 33</v>
          </cell>
          <cell r="B1069" t="str">
            <v>Esc. carga transp. mat 2a cat DMT 3000 a 5000m c/e</v>
          </cell>
          <cell r="E1069" t="str">
            <v>m3</v>
          </cell>
        </row>
        <row r="1070">
          <cell r="A1070" t="str">
            <v>5 S 01 102 01</v>
          </cell>
          <cell r="B1070" t="str">
            <v>Esc. carga transp. mat 3a cat DMT até 50m</v>
          </cell>
          <cell r="E1070" t="str">
            <v>m3</v>
          </cell>
        </row>
        <row r="1071">
          <cell r="A1071" t="str">
            <v>5 S 01 102 02</v>
          </cell>
          <cell r="B1071" t="str">
            <v>Esc. carga transp. mat 3a cat DMT 50 a 200m</v>
          </cell>
          <cell r="E1071" t="str">
            <v>m3</v>
          </cell>
        </row>
        <row r="1072">
          <cell r="A1072" t="str">
            <v>5 S 01 102 03</v>
          </cell>
          <cell r="B1072" t="str">
            <v>Esc. carga transp. mat 3a cat DMT 200 a 400m</v>
          </cell>
          <cell r="E1072" t="str">
            <v>m3</v>
          </cell>
        </row>
        <row r="1073">
          <cell r="A1073" t="str">
            <v>5 S 01 102 04</v>
          </cell>
          <cell r="B1073" t="str">
            <v>Esc. carga transp. mat 3a cat DMT 400 a 600m</v>
          </cell>
          <cell r="E1073" t="str">
            <v>m3</v>
          </cell>
        </row>
        <row r="1074">
          <cell r="A1074" t="str">
            <v>5 S 01 102 05</v>
          </cell>
          <cell r="B1074" t="str">
            <v>Esc. carga transp. mat 3a cat DMT 600 a 800m</v>
          </cell>
          <cell r="E1074" t="str">
            <v>m3</v>
          </cell>
        </row>
        <row r="1075">
          <cell r="A1075" t="str">
            <v>5 S 01 102 06</v>
          </cell>
          <cell r="B1075" t="str">
            <v>Esc. carga transp. mat 3a cat DMT 800 a 1000m</v>
          </cell>
          <cell r="E1075" t="str">
            <v>m3</v>
          </cell>
        </row>
        <row r="1076">
          <cell r="A1076" t="str">
            <v>5 S 01 102 07</v>
          </cell>
          <cell r="B1076" t="str">
            <v>Esc. carga transp. mat 3a cat DMT 1000 a 1200m</v>
          </cell>
          <cell r="E1076" t="str">
            <v>m3</v>
          </cell>
        </row>
        <row r="1077">
          <cell r="A1077" t="str">
            <v>5 S 01 510 00</v>
          </cell>
          <cell r="B1077" t="str">
            <v>Compactação de aterros a 95% proctor normal</v>
          </cell>
          <cell r="E1077" t="str">
            <v>m3</v>
          </cell>
        </row>
        <row r="1078">
          <cell r="A1078" t="str">
            <v>5 S 01 511 00</v>
          </cell>
          <cell r="B1078" t="str">
            <v>Compactação de aterros a 100% proctor normal</v>
          </cell>
          <cell r="E1078" t="str">
            <v>m3</v>
          </cell>
        </row>
        <row r="1079">
          <cell r="A1079" t="str">
            <v>5 S 01 513 01</v>
          </cell>
          <cell r="B1079" t="str">
            <v>Compactação de material de "bota-fora"</v>
          </cell>
          <cell r="E1079" t="str">
            <v>m3</v>
          </cell>
        </row>
        <row r="1080">
          <cell r="A1080" t="str">
            <v>5 S 02 100 00</v>
          </cell>
          <cell r="B1080" t="str">
            <v>Reforço do subleito</v>
          </cell>
          <cell r="E1080" t="str">
            <v>m3</v>
          </cell>
        </row>
        <row r="1081">
          <cell r="A1081" t="str">
            <v>5 S 02 110 00</v>
          </cell>
          <cell r="B1081" t="str">
            <v>Regularização do subleito</v>
          </cell>
          <cell r="E1081" t="str">
            <v>m2</v>
          </cell>
        </row>
        <row r="1082">
          <cell r="A1082" t="str">
            <v>5 S 02 110 01</v>
          </cell>
          <cell r="B1082" t="str">
            <v>Regul. subleito c/ fresa. corte contr. aut. greide</v>
          </cell>
          <cell r="E1082" t="str">
            <v>m2</v>
          </cell>
        </row>
        <row r="1083">
          <cell r="A1083" t="str">
            <v>5 S 02 200 00</v>
          </cell>
          <cell r="B1083" t="str">
            <v>Sub-base solo estabilizado granul. s/ mistura</v>
          </cell>
          <cell r="E1083" t="str">
            <v>m3</v>
          </cell>
        </row>
        <row r="1084">
          <cell r="A1084" t="str">
            <v>5 S 02 200 01</v>
          </cell>
          <cell r="B1084" t="str">
            <v>Base solo estabilizado granul. s/ mistura</v>
          </cell>
          <cell r="E1084" t="str">
            <v>m3</v>
          </cell>
        </row>
        <row r="1085">
          <cell r="A1085" t="str">
            <v>5 S 02 201 00</v>
          </cell>
          <cell r="B1085" t="str">
            <v>Recomposição camada de base s/ adição de material</v>
          </cell>
          <cell r="E1085" t="str">
            <v>m2</v>
          </cell>
        </row>
        <row r="1086">
          <cell r="A1086" t="str">
            <v>5 S 02 210 00</v>
          </cell>
          <cell r="B1086" t="str">
            <v>Sub-base estabiliz. granul. c/ mist. solo na pista</v>
          </cell>
          <cell r="E1086" t="str">
            <v>m3</v>
          </cell>
        </row>
        <row r="1087">
          <cell r="A1087" t="str">
            <v>5 S 02 210 01</v>
          </cell>
          <cell r="B1087" t="str">
            <v>Sub-base estab. granul.c/mist. solo-areia na pista</v>
          </cell>
          <cell r="E1087" t="str">
            <v>m3</v>
          </cell>
        </row>
        <row r="1088">
          <cell r="A1088" t="str">
            <v>5 S 02 210 02</v>
          </cell>
          <cell r="B1088" t="str">
            <v>Base estabiliz.granul.c/ mist. solo areia na pista</v>
          </cell>
          <cell r="E1088" t="str">
            <v>m3</v>
          </cell>
        </row>
        <row r="1089">
          <cell r="A1089" t="str">
            <v>5 S 02 220 00</v>
          </cell>
          <cell r="B1089" t="str">
            <v>Base estabilizada granul. c/ mistura solo-brita</v>
          </cell>
          <cell r="E1089" t="str">
            <v>m3</v>
          </cell>
        </row>
        <row r="1090">
          <cell r="A1090" t="str">
            <v>5 S 02 230 00</v>
          </cell>
          <cell r="B1090" t="str">
            <v>Base de brita graduada</v>
          </cell>
          <cell r="E1090" t="str">
            <v>m3</v>
          </cell>
        </row>
        <row r="1091">
          <cell r="A1091" t="str">
            <v>5 S 02 230 01</v>
          </cell>
          <cell r="B1091" t="str">
            <v>Base brita grad.c/distr.agreg. contr. autom.greide</v>
          </cell>
          <cell r="E1091" t="str">
            <v>m3</v>
          </cell>
        </row>
        <row r="1092">
          <cell r="A1092" t="str">
            <v>5 S 02 231 00</v>
          </cell>
          <cell r="B1092" t="str">
            <v>Base de macadame hidraúlico</v>
          </cell>
          <cell r="E1092" t="str">
            <v>m3</v>
          </cell>
        </row>
        <row r="1093">
          <cell r="A1093" t="str">
            <v>5 S 02 240 11</v>
          </cell>
          <cell r="B1093" t="str">
            <v>Recomposição camada de base c/ adição de cimento</v>
          </cell>
          <cell r="E1093" t="str">
            <v>m3</v>
          </cell>
        </row>
        <row r="1094">
          <cell r="A1094" t="str">
            <v>5 S 02 241 01</v>
          </cell>
          <cell r="B1094" t="str">
            <v>Base de solo cimento com mistura em usina</v>
          </cell>
          <cell r="E1094" t="str">
            <v>m3</v>
          </cell>
        </row>
        <row r="1095">
          <cell r="A1095" t="str">
            <v>5 S 02 243 01</v>
          </cell>
          <cell r="B1095" t="str">
            <v>Sub-base solo melhorado c/cimento c/mist. em usina</v>
          </cell>
          <cell r="E1095" t="str">
            <v>m3</v>
          </cell>
        </row>
        <row r="1096">
          <cell r="A1096" t="str">
            <v>5 S 02 249 11</v>
          </cell>
          <cell r="B1096" t="str">
            <v>Recomp. base c/ demol. do rev. e incorp. à base</v>
          </cell>
          <cell r="E1096" t="str">
            <v>m3</v>
          </cell>
        </row>
        <row r="1097">
          <cell r="A1097" t="str">
            <v>5 S 02 300 00</v>
          </cell>
          <cell r="B1097" t="str">
            <v>Imprimação</v>
          </cell>
          <cell r="E1097" t="str">
            <v>m2</v>
          </cell>
        </row>
        <row r="1098">
          <cell r="A1098" t="str">
            <v>5 S 02 400 00</v>
          </cell>
          <cell r="B1098" t="str">
            <v>Pintura de ligação</v>
          </cell>
          <cell r="E1098" t="str">
            <v>m2</v>
          </cell>
        </row>
        <row r="1099">
          <cell r="A1099" t="str">
            <v>5 S 02 500 00</v>
          </cell>
          <cell r="B1099" t="str">
            <v>Tratamento superficial simples c/ CAP</v>
          </cell>
          <cell r="E1099" t="str">
            <v>m2</v>
          </cell>
        </row>
        <row r="1100">
          <cell r="A1100" t="str">
            <v>5 S 02 500 01</v>
          </cell>
          <cell r="B1100" t="str">
            <v>Tratamento superficial simples c/ emulsão</v>
          </cell>
          <cell r="E1100" t="str">
            <v>m2</v>
          </cell>
        </row>
        <row r="1101">
          <cell r="A1101" t="str">
            <v>5 S 02 500 02</v>
          </cell>
          <cell r="B1101" t="str">
            <v>Tratamento superficial simples c/ banho diluído</v>
          </cell>
          <cell r="E1101" t="str">
            <v>m2</v>
          </cell>
        </row>
        <row r="1102">
          <cell r="A1102" t="str">
            <v>5 S 02 501 00</v>
          </cell>
          <cell r="B1102" t="str">
            <v>Tratamento superficial duplo c/ CAP</v>
          </cell>
          <cell r="E1102" t="str">
            <v>m2</v>
          </cell>
        </row>
        <row r="1103">
          <cell r="A1103" t="str">
            <v>5 S 02 501 01</v>
          </cell>
          <cell r="B1103" t="str">
            <v>Tratamento superficial duplo c/ emulsão</v>
          </cell>
          <cell r="E1103" t="str">
            <v>m2</v>
          </cell>
        </row>
        <row r="1104">
          <cell r="A1104" t="str">
            <v>5 S 02 501 02</v>
          </cell>
          <cell r="B1104" t="str">
            <v>Tratamento superficial duplo c/ banho diluído</v>
          </cell>
          <cell r="E1104" t="str">
            <v>m2</v>
          </cell>
        </row>
        <row r="1105">
          <cell r="A1105" t="str">
            <v>5 S 02 502 00</v>
          </cell>
          <cell r="B1105" t="str">
            <v>Tratamento superficial triplo c/ CAP</v>
          </cell>
          <cell r="E1105" t="str">
            <v>m2</v>
          </cell>
        </row>
        <row r="1106">
          <cell r="A1106" t="str">
            <v>5 S 02 502 01</v>
          </cell>
          <cell r="B1106" t="str">
            <v>Tratamento superficial triplo c/ emulsão</v>
          </cell>
          <cell r="E1106" t="str">
            <v>m2</v>
          </cell>
        </row>
        <row r="1107">
          <cell r="A1107" t="str">
            <v>5 S 02 502 02</v>
          </cell>
          <cell r="B1107" t="str">
            <v>Tratamento superficial triplo c/ banho diluído</v>
          </cell>
          <cell r="E1107" t="str">
            <v>m2</v>
          </cell>
        </row>
        <row r="1108">
          <cell r="A1108" t="str">
            <v>5 S 02 511 01</v>
          </cell>
          <cell r="B1108" t="str">
            <v>Micro-revestimento a frio - Microflex 0,8cm</v>
          </cell>
          <cell r="E1108" t="str">
            <v>m2</v>
          </cell>
        </row>
        <row r="1109">
          <cell r="A1109" t="str">
            <v>5 S 02 511 02</v>
          </cell>
          <cell r="B1109" t="str">
            <v>Micro-revestimento a frio - Microflex 1,5 cm</v>
          </cell>
          <cell r="E1109" t="str">
            <v>m2</v>
          </cell>
        </row>
        <row r="1110">
          <cell r="A1110" t="str">
            <v>5 S 02 511 03</v>
          </cell>
          <cell r="B1110" t="str">
            <v>Micro-revestimento a frio - Microflex 2,0 cm</v>
          </cell>
          <cell r="E1110" t="str">
            <v>m2</v>
          </cell>
        </row>
        <row r="1111">
          <cell r="A1111" t="str">
            <v>5 S 02 511 04</v>
          </cell>
          <cell r="B1111" t="str">
            <v>Micro-revestimento a frio - Microflex - 2,5 cm</v>
          </cell>
          <cell r="E1111" t="str">
            <v>m2</v>
          </cell>
        </row>
        <row r="1112">
          <cell r="A1112" t="str">
            <v>5 S 02 512 01</v>
          </cell>
          <cell r="B1112" t="str">
            <v>Lama asfáltica fina (granulometrias I e II)</v>
          </cell>
          <cell r="E1112" t="str">
            <v>m2</v>
          </cell>
        </row>
        <row r="1113">
          <cell r="A1113" t="str">
            <v>5 S 02 512 02</v>
          </cell>
          <cell r="B1113" t="str">
            <v>Lama asfáltica grossa (granulometrias III e IV)</v>
          </cell>
          <cell r="E1113" t="str">
            <v>m2</v>
          </cell>
        </row>
        <row r="1114">
          <cell r="A1114" t="str">
            <v>5 S 02 530 00</v>
          </cell>
          <cell r="B1114" t="str">
            <v>Pré-misturado a frio</v>
          </cell>
          <cell r="E1114" t="str">
            <v>m3</v>
          </cell>
        </row>
        <row r="1115">
          <cell r="A1115" t="str">
            <v>5 S 02 531 00</v>
          </cell>
          <cell r="B1115" t="str">
            <v>Macadame betuminoso por penetração</v>
          </cell>
          <cell r="E1115" t="str">
            <v>m3</v>
          </cell>
        </row>
        <row r="1116">
          <cell r="A1116" t="str">
            <v>5 S 02 532 00</v>
          </cell>
          <cell r="B1116" t="str">
            <v>Areia-asfalto a quente</v>
          </cell>
          <cell r="E1116" t="str">
            <v>t</v>
          </cell>
        </row>
        <row r="1117">
          <cell r="A1117" t="str">
            <v>5 S 02 540 01</v>
          </cell>
          <cell r="B1117" t="str">
            <v>Conc. betumin.usinado a quente - capa de rolamento</v>
          </cell>
          <cell r="E1117" t="str">
            <v>t</v>
          </cell>
        </row>
        <row r="1118">
          <cell r="A1118" t="str">
            <v>5 S 02 540 02</v>
          </cell>
          <cell r="B1118" t="str">
            <v>Concreto betuminoso usinado a quente - binder</v>
          </cell>
          <cell r="E1118" t="str">
            <v>t</v>
          </cell>
        </row>
        <row r="1119">
          <cell r="A1119" t="str">
            <v>5 S 02 540 11</v>
          </cell>
          <cell r="B1119" t="str">
            <v>CBUQ reciclado a quente no local</v>
          </cell>
          <cell r="E1119" t="str">
            <v>t</v>
          </cell>
        </row>
        <row r="1120">
          <cell r="A1120" t="str">
            <v>5 S 02 540 12</v>
          </cell>
          <cell r="B1120" t="str">
            <v>CBUQ reciclado em usina fixa</v>
          </cell>
          <cell r="E1120" t="str">
            <v>t</v>
          </cell>
        </row>
        <row r="1121">
          <cell r="A1121" t="str">
            <v>5 S 02 600 00</v>
          </cell>
          <cell r="B1121" t="str">
            <v>Manta sintét. p/ recap.asfál.- fornec. e aplicação</v>
          </cell>
          <cell r="E1121" t="str">
            <v>m2</v>
          </cell>
        </row>
        <row r="1122">
          <cell r="A1122" t="str">
            <v>5 S 02 607 00</v>
          </cell>
          <cell r="B1122" t="str">
            <v>Concreto cimento portland c/ equip. pequeno porte</v>
          </cell>
          <cell r="E1122" t="str">
            <v>m3</v>
          </cell>
        </row>
        <row r="1123">
          <cell r="A1123" t="str">
            <v>5 S 02 702 00</v>
          </cell>
          <cell r="B1123" t="str">
            <v>Limpeza e enchimento de junta de pavimento de conc</v>
          </cell>
          <cell r="E1123" t="str">
            <v>m</v>
          </cell>
        </row>
        <row r="1124">
          <cell r="A1124" t="str">
            <v>5 S 02 905 00</v>
          </cell>
          <cell r="B1124" t="str">
            <v>Remoção mecanizada de revestimento betuminoso</v>
          </cell>
          <cell r="E1124" t="str">
            <v>m3</v>
          </cell>
        </row>
        <row r="1125">
          <cell r="A1125" t="str">
            <v>5 S 02 905 01</v>
          </cell>
          <cell r="B1125" t="str">
            <v>Remoção manual de revestimento betuminoso</v>
          </cell>
          <cell r="E1125" t="str">
            <v>m3</v>
          </cell>
        </row>
        <row r="1126">
          <cell r="A1126" t="str">
            <v>5 S 02 906 00</v>
          </cell>
          <cell r="B1126" t="str">
            <v>Remoção mecanizada da camada granular pavimento</v>
          </cell>
          <cell r="E1126" t="str">
            <v>m3</v>
          </cell>
        </row>
        <row r="1127">
          <cell r="A1127" t="str">
            <v>5 S 02 906 01</v>
          </cell>
          <cell r="B1127" t="str">
            <v>Remoção manual da camada granular do pavimento</v>
          </cell>
          <cell r="E1127" t="str">
            <v>m3</v>
          </cell>
        </row>
        <row r="1128">
          <cell r="A1128" t="str">
            <v>5 S 02 907 00</v>
          </cell>
          <cell r="B1128" t="str">
            <v>Remoção mecanizada material de baixa capac.suporte</v>
          </cell>
          <cell r="E1128" t="str">
            <v>m3</v>
          </cell>
        </row>
        <row r="1129">
          <cell r="A1129" t="str">
            <v>5 S 02 907 01</v>
          </cell>
          <cell r="B1129" t="str">
            <v>Remoção manual de material de baixa capac.suporte</v>
          </cell>
          <cell r="E1129" t="str">
            <v>m3</v>
          </cell>
        </row>
        <row r="1130">
          <cell r="A1130" t="str">
            <v>5 S 02 908 00</v>
          </cell>
          <cell r="B1130" t="str">
            <v>Arrancamento e remoção de paralelepípedos</v>
          </cell>
          <cell r="E1130" t="str">
            <v>m2</v>
          </cell>
        </row>
        <row r="1131">
          <cell r="A1131" t="str">
            <v>5 S 02 909 00</v>
          </cell>
          <cell r="B1131" t="str">
            <v>Arrancamento e remoção de meios-fios</v>
          </cell>
          <cell r="E1131" t="str">
            <v>m3</v>
          </cell>
        </row>
        <row r="1132">
          <cell r="A1132" t="str">
            <v>5 S 02 990 11</v>
          </cell>
          <cell r="B1132" t="str">
            <v>Fresagem contínua do revest. betuminoso</v>
          </cell>
          <cell r="E1132" t="str">
            <v>m3</v>
          </cell>
        </row>
        <row r="1133">
          <cell r="A1133" t="str">
            <v>5 S 02 990 12</v>
          </cell>
          <cell r="B1133" t="str">
            <v>Fresagem descontínua revest. betuminoso</v>
          </cell>
          <cell r="E1133" t="str">
            <v>m3</v>
          </cell>
        </row>
        <row r="1134">
          <cell r="A1134" t="str">
            <v>5 S 04 300 16</v>
          </cell>
          <cell r="B1134" t="str">
            <v>Bueiro met. chapas múltiplas D=1,60m galv.</v>
          </cell>
          <cell r="E1134" t="str">
            <v>m</v>
          </cell>
        </row>
        <row r="1135">
          <cell r="A1135" t="str">
            <v>5 S 04 300 20</v>
          </cell>
          <cell r="B1135" t="str">
            <v>Bueiro met. chapas múltiplas D=2,00m galv.</v>
          </cell>
          <cell r="E1135" t="str">
            <v>m</v>
          </cell>
        </row>
        <row r="1136">
          <cell r="A1136" t="str">
            <v>5 S 04 301 16</v>
          </cell>
          <cell r="B1136" t="str">
            <v>Bueiro met. chapas múltiplas D=1,60m rev. epoxy</v>
          </cell>
          <cell r="E1136" t="str">
            <v>m</v>
          </cell>
        </row>
        <row r="1137">
          <cell r="A1137" t="str">
            <v>5 S 04 301 20</v>
          </cell>
          <cell r="B1137" t="str">
            <v>Bueiro met. chapas múltiplas D=2,00m rev. epoxy</v>
          </cell>
          <cell r="E1137" t="str">
            <v>m</v>
          </cell>
        </row>
        <row r="1138">
          <cell r="A1138" t="str">
            <v>5 S 04 310 16</v>
          </cell>
          <cell r="B1138" t="str">
            <v>Bueiro met. s/ interrup. de tráf. D=1,60m galv.</v>
          </cell>
          <cell r="E1138" t="str">
            <v>m</v>
          </cell>
        </row>
        <row r="1139">
          <cell r="A1139" t="str">
            <v>5 S 04 310 20</v>
          </cell>
          <cell r="B1139" t="str">
            <v>Bueiro met. s/ interrup. de tráf. D=2,00m galv.</v>
          </cell>
          <cell r="E1139" t="str">
            <v>m</v>
          </cell>
        </row>
        <row r="1140">
          <cell r="A1140" t="str">
            <v>5 S 04 311 16</v>
          </cell>
          <cell r="B1140" t="str">
            <v>Bueiro met.s/interrupção traf. D=1,60 m rev.epoxy</v>
          </cell>
          <cell r="E1140" t="str">
            <v>m</v>
          </cell>
        </row>
        <row r="1141">
          <cell r="A1141" t="str">
            <v>5 S 04 311 20</v>
          </cell>
          <cell r="B1141" t="str">
            <v>Bueiro met.s/interrupção tráf. D=2,00 m rev. epoxy</v>
          </cell>
          <cell r="E1141" t="str">
            <v>m</v>
          </cell>
        </row>
        <row r="1142">
          <cell r="A1142" t="str">
            <v>5 S 04 999 01</v>
          </cell>
          <cell r="B1142" t="str">
            <v>Remoção de bueiros existentes</v>
          </cell>
          <cell r="E1142" t="str">
            <v>m</v>
          </cell>
        </row>
        <row r="1143">
          <cell r="A1143" t="str">
            <v>5 S 04 999 04</v>
          </cell>
          <cell r="B1143" t="str">
            <v>Restauração de disp. danif. com concr. fck=12 MPa</v>
          </cell>
          <cell r="E1143" t="str">
            <v>m3</v>
          </cell>
        </row>
        <row r="1144">
          <cell r="A1144" t="str">
            <v>5 S 04 999 07</v>
          </cell>
          <cell r="B1144" t="str">
            <v>Demolição de dispositivos de concreto simples</v>
          </cell>
          <cell r="E1144" t="str">
            <v>m3</v>
          </cell>
        </row>
        <row r="1145">
          <cell r="A1145" t="str">
            <v>5 S 04 999 08</v>
          </cell>
          <cell r="B1145" t="str">
            <v>Demolição de dispositivos de concreto armado</v>
          </cell>
          <cell r="E1145" t="str">
            <v>m3</v>
          </cell>
        </row>
        <row r="1146">
          <cell r="A1146" t="str">
            <v>5 S 05 100 00</v>
          </cell>
          <cell r="B1146" t="str">
            <v>Enleivamento</v>
          </cell>
          <cell r="E1146" t="str">
            <v>m2</v>
          </cell>
        </row>
        <row r="1147">
          <cell r="A1147" t="str">
            <v>5 S 05 102 00</v>
          </cell>
          <cell r="B1147" t="str">
            <v>Hidrossemeadura</v>
          </cell>
          <cell r="E1147" t="str">
            <v>m2</v>
          </cell>
        </row>
        <row r="1148">
          <cell r="A1148" t="str">
            <v>5 S 05 300 01</v>
          </cell>
          <cell r="B1148" t="str">
            <v>Alvenaria de pedra arrumada</v>
          </cell>
          <cell r="E1148" t="str">
            <v>m3</v>
          </cell>
        </row>
        <row r="1149">
          <cell r="A1149" t="str">
            <v>5 S 05 300 02</v>
          </cell>
          <cell r="B1149" t="str">
            <v>Enrocamento de pedra jogada</v>
          </cell>
          <cell r="E1149" t="str">
            <v>m3</v>
          </cell>
        </row>
        <row r="1150">
          <cell r="A1150" t="str">
            <v>5 S 05 301 00</v>
          </cell>
          <cell r="B1150" t="str">
            <v>Alvenaria de pedra argamassada</v>
          </cell>
          <cell r="E1150" t="str">
            <v>m3</v>
          </cell>
        </row>
        <row r="1151">
          <cell r="A1151" t="str">
            <v>5 S 05 302 01</v>
          </cell>
          <cell r="B1151" t="str">
            <v>Muro de gabião tipo caixa</v>
          </cell>
          <cell r="E1151" t="str">
            <v>m3</v>
          </cell>
        </row>
        <row r="1152">
          <cell r="A1152" t="str">
            <v>5 S 05 303 01</v>
          </cell>
          <cell r="B1152" t="str">
            <v>Terra armada - ECE - greide 0,0&lt;h&lt;6,00m</v>
          </cell>
          <cell r="E1152" t="str">
            <v>m2</v>
          </cell>
        </row>
        <row r="1153">
          <cell r="A1153" t="str">
            <v>5 S 05 303 02</v>
          </cell>
          <cell r="B1153" t="str">
            <v>Terra armada - ECE - greide 6,0&lt;h&lt;9,00</v>
          </cell>
          <cell r="E1153" t="str">
            <v>m2</v>
          </cell>
        </row>
        <row r="1154">
          <cell r="A1154" t="str">
            <v>5 S 05 303 03</v>
          </cell>
          <cell r="B1154" t="str">
            <v>Terra armada - ECE - greide 9,0&lt;h&lt;12,00m</v>
          </cell>
          <cell r="E1154" t="str">
            <v>m2</v>
          </cell>
        </row>
        <row r="1155">
          <cell r="A1155" t="str">
            <v>5 S 05 303 04</v>
          </cell>
          <cell r="B1155" t="str">
            <v>Terra armada - ECE - pé de talude 0,0&lt;h&lt;6,00m</v>
          </cell>
          <cell r="E1155" t="str">
            <v>m2</v>
          </cell>
        </row>
        <row r="1156">
          <cell r="A1156" t="str">
            <v>5 S 05 303 05</v>
          </cell>
          <cell r="B1156" t="str">
            <v>Terra armada - ECE - pé de talude 6,0&lt;h&lt;9,00m</v>
          </cell>
          <cell r="E1156" t="str">
            <v>m2</v>
          </cell>
        </row>
        <row r="1157">
          <cell r="A1157" t="str">
            <v>5 S 05 303 06</v>
          </cell>
          <cell r="B1157" t="str">
            <v>Terra armada - ECE - pé de talude 9,0&lt;h&lt;12,00m</v>
          </cell>
          <cell r="E1157" t="str">
            <v>m2</v>
          </cell>
        </row>
        <row r="1158">
          <cell r="A1158" t="str">
            <v>5 S 05 303 07</v>
          </cell>
          <cell r="B1158" t="str">
            <v>Terra armada - ECE - encontro portante 0,0&lt;h&lt;6,0m</v>
          </cell>
          <cell r="E1158" t="str">
            <v>m2</v>
          </cell>
        </row>
        <row r="1159">
          <cell r="A1159" t="str">
            <v>5 S 05 303 08</v>
          </cell>
          <cell r="B1159" t="str">
            <v>Terra armada - ECE - encontro portante 6,0&lt;h&lt;9,00m</v>
          </cell>
          <cell r="E1159" t="str">
            <v>m2</v>
          </cell>
        </row>
        <row r="1160">
          <cell r="A1160" t="str">
            <v>5 S 05 303 09</v>
          </cell>
          <cell r="B1160" t="str">
            <v>Escamas de concreto armado para terra armada</v>
          </cell>
          <cell r="E1160" t="str">
            <v>m3</v>
          </cell>
        </row>
        <row r="1161">
          <cell r="A1161" t="str">
            <v>5 S 05 303 10</v>
          </cell>
          <cell r="B1161" t="str">
            <v>Conc. de soleira e arrem. de maciço de terra arm.</v>
          </cell>
          <cell r="E1161" t="str">
            <v>m3</v>
          </cell>
        </row>
        <row r="1162">
          <cell r="A1162" t="str">
            <v>5 S 05 303 11</v>
          </cell>
          <cell r="B1162" t="str">
            <v>Montagem de maciço terra armada</v>
          </cell>
          <cell r="E1162" t="str">
            <v>m2</v>
          </cell>
        </row>
        <row r="1163">
          <cell r="A1163" t="str">
            <v>5 S 05 340 01</v>
          </cell>
          <cell r="B1163" t="str">
            <v>Execução cortina atirantada conc.armado fck=15 MPa</v>
          </cell>
          <cell r="E1163" t="str">
            <v>m3</v>
          </cell>
        </row>
        <row r="1164">
          <cell r="A1164" t="str">
            <v>5 S 05 900 01</v>
          </cell>
          <cell r="B1164" t="str">
            <v>Execução tirante protendido cortina atirantada</v>
          </cell>
          <cell r="E1164" t="str">
            <v>m</v>
          </cell>
        </row>
        <row r="1165">
          <cell r="A1165" t="str">
            <v>5 S 06 400 01</v>
          </cell>
          <cell r="B1165" t="str">
            <v>Cêrcas arame farp. c/ mourão conc. seção quadr.</v>
          </cell>
          <cell r="E1165" t="str">
            <v>m</v>
          </cell>
        </row>
        <row r="1166">
          <cell r="A1166" t="str">
            <v>5 S 06 400 02</v>
          </cell>
          <cell r="B1166" t="str">
            <v>Cerca arame farp. c/ mourão de conc. seção triang</v>
          </cell>
          <cell r="E1166" t="str">
            <v>m</v>
          </cell>
        </row>
        <row r="1167">
          <cell r="A1167" t="str">
            <v>5 S 06 410 00</v>
          </cell>
          <cell r="B1167" t="str">
            <v>Cêrcas arame farpado com suporte madeira</v>
          </cell>
          <cell r="E1167" t="str">
            <v>m</v>
          </cell>
        </row>
        <row r="1168">
          <cell r="A1168" t="str">
            <v>5 S 09 001 07</v>
          </cell>
          <cell r="B1168" t="str">
            <v>Transporte local em rodov. não pavim.</v>
          </cell>
          <cell r="E1168" t="str">
            <v>tkm</v>
          </cell>
        </row>
        <row r="1169">
          <cell r="A1169" t="str">
            <v>5 S 09 001 90</v>
          </cell>
          <cell r="B1169" t="str">
            <v>Transporte comercial c/ carroc. rodov. não pav.</v>
          </cell>
          <cell r="E1169" t="str">
            <v>tkm</v>
          </cell>
        </row>
        <row r="1170">
          <cell r="A1170" t="str">
            <v>5 S 09 002 07</v>
          </cell>
          <cell r="B1170" t="str">
            <v>Transporte local em rodov. pavim.</v>
          </cell>
          <cell r="E1170" t="str">
            <v>tkm</v>
          </cell>
        </row>
        <row r="1171">
          <cell r="A1171" t="str">
            <v>5 S 09 002 90</v>
          </cell>
          <cell r="B1171" t="str">
            <v>Transporte comercial c/ carroceria rodov. pav.</v>
          </cell>
          <cell r="E1171" t="str">
            <v>tkm</v>
          </cell>
        </row>
        <row r="1173">
          <cell r="B1173" t="str">
            <v>MATERIAIS</v>
          </cell>
          <cell r="C1173" t="str">
            <v>Und Com</v>
          </cell>
          <cell r="D1173" t="str">
            <v>Fator de Conversão</v>
          </cell>
          <cell r="E1173" t="str">
            <v>Und</v>
          </cell>
        </row>
        <row r="1174">
          <cell r="A1174" t="str">
            <v>AM01</v>
          </cell>
          <cell r="B1174" t="str">
            <v>Aço D=4,2 mm CA 25</v>
          </cell>
          <cell r="C1174" t="str">
            <v>kg</v>
          </cell>
          <cell r="D1174">
            <v>1</v>
          </cell>
          <cell r="E1174" t="str">
            <v>kg</v>
          </cell>
        </row>
        <row r="1175">
          <cell r="A1175" t="str">
            <v>AM02</v>
          </cell>
          <cell r="B1175" t="str">
            <v>Aço D=6,3 mm CA 25</v>
          </cell>
          <cell r="C1175" t="str">
            <v>kg</v>
          </cell>
          <cell r="D1175">
            <v>1</v>
          </cell>
          <cell r="E1175" t="str">
            <v>kg</v>
          </cell>
        </row>
        <row r="1176">
          <cell r="A1176" t="str">
            <v>AM03</v>
          </cell>
          <cell r="B1176" t="str">
            <v>Aço D=10 mm CA 25</v>
          </cell>
          <cell r="C1176" t="str">
            <v>kg</v>
          </cell>
          <cell r="D1176">
            <v>1</v>
          </cell>
          <cell r="E1176" t="str">
            <v>kg</v>
          </cell>
        </row>
        <row r="1177">
          <cell r="A1177" t="str">
            <v>AM04</v>
          </cell>
          <cell r="B1177" t="str">
            <v>Aço D=6,3 mm CA 50</v>
          </cell>
          <cell r="C1177" t="str">
            <v>kg</v>
          </cell>
          <cell r="D1177">
            <v>1</v>
          </cell>
          <cell r="E1177" t="str">
            <v>kg</v>
          </cell>
        </row>
        <row r="1178">
          <cell r="A1178" t="str">
            <v>AM05</v>
          </cell>
          <cell r="B1178" t="str">
            <v>Aço D=10 mm CA 50</v>
          </cell>
          <cell r="C1178" t="str">
            <v>kg</v>
          </cell>
          <cell r="D1178">
            <v>1</v>
          </cell>
          <cell r="E1178" t="str">
            <v>kg</v>
          </cell>
        </row>
        <row r="1179">
          <cell r="A1179" t="str">
            <v>AM06</v>
          </cell>
          <cell r="B1179" t="str">
            <v>Aço D=4,2 mm CA 60</v>
          </cell>
          <cell r="C1179" t="str">
            <v>kg</v>
          </cell>
          <cell r="D1179">
            <v>1</v>
          </cell>
          <cell r="E1179" t="str">
            <v>kg</v>
          </cell>
        </row>
        <row r="1180">
          <cell r="A1180" t="str">
            <v>AM07</v>
          </cell>
          <cell r="B1180" t="str">
            <v>Aço D=5,0 mm CA 60</v>
          </cell>
          <cell r="C1180" t="str">
            <v>kg</v>
          </cell>
          <cell r="D1180">
            <v>1</v>
          </cell>
          <cell r="E1180" t="str">
            <v>kg</v>
          </cell>
        </row>
        <row r="1181">
          <cell r="A1181" t="str">
            <v>AM08</v>
          </cell>
          <cell r="B1181" t="str">
            <v>Aço D=6,0 mm CA 60</v>
          </cell>
          <cell r="C1181" t="str">
            <v>kg</v>
          </cell>
          <cell r="D1181">
            <v>1</v>
          </cell>
          <cell r="E1181" t="str">
            <v>kg</v>
          </cell>
        </row>
        <row r="1182">
          <cell r="A1182" t="str">
            <v>AM09</v>
          </cell>
          <cell r="B1182" t="str">
            <v>Mandíbula móvel p/ britador 6240C</v>
          </cell>
          <cell r="C1182" t="str">
            <v>un</v>
          </cell>
          <cell r="D1182">
            <v>216</v>
          </cell>
          <cell r="E1182" t="str">
            <v>u/h</v>
          </cell>
        </row>
        <row r="1183">
          <cell r="A1183" t="str">
            <v>AM10</v>
          </cell>
          <cell r="B1183" t="str">
            <v>Mandíbula fixa p/ britador 6240C</v>
          </cell>
          <cell r="C1183" t="str">
            <v>un</v>
          </cell>
          <cell r="D1183">
            <v>133</v>
          </cell>
          <cell r="E1183" t="str">
            <v>u/h</v>
          </cell>
        </row>
        <row r="1184">
          <cell r="A1184" t="str">
            <v>AM11</v>
          </cell>
          <cell r="B1184" t="str">
            <v>Revestimento móvel p/ britador 60TS</v>
          </cell>
          <cell r="C1184" t="str">
            <v>un</v>
          </cell>
          <cell r="D1184">
            <v>381</v>
          </cell>
          <cell r="E1184" t="str">
            <v>u/h</v>
          </cell>
        </row>
        <row r="1185">
          <cell r="A1185" t="str">
            <v>AM12</v>
          </cell>
          <cell r="B1185" t="str">
            <v>Revestimento fixo p/ britador 60TS</v>
          </cell>
          <cell r="C1185" t="str">
            <v>un</v>
          </cell>
          <cell r="D1185">
            <v>395</v>
          </cell>
          <cell r="E1185" t="str">
            <v>u/h</v>
          </cell>
        </row>
        <row r="1186">
          <cell r="A1186" t="str">
            <v>AM19</v>
          </cell>
          <cell r="B1186" t="str">
            <v>Mandíbula fixa p/ britador 4230</v>
          </cell>
          <cell r="C1186" t="str">
            <v>un</v>
          </cell>
          <cell r="D1186">
            <v>150</v>
          </cell>
          <cell r="E1186" t="str">
            <v>u/h</v>
          </cell>
        </row>
        <row r="1187">
          <cell r="A1187" t="str">
            <v>AM20</v>
          </cell>
          <cell r="B1187" t="str">
            <v>Mandíbula móvel p/ britador 4230</v>
          </cell>
          <cell r="C1187" t="str">
            <v>un</v>
          </cell>
          <cell r="D1187">
            <v>100</v>
          </cell>
          <cell r="E1187" t="str">
            <v>u/h</v>
          </cell>
        </row>
        <row r="1188">
          <cell r="A1188" t="str">
            <v>AM25</v>
          </cell>
          <cell r="B1188" t="str">
            <v>Mandíbula móvel para britador 80x50</v>
          </cell>
          <cell r="C1188" t="str">
            <v>un</v>
          </cell>
          <cell r="D1188">
            <v>250</v>
          </cell>
          <cell r="E1188" t="str">
            <v>u/h</v>
          </cell>
        </row>
        <row r="1189">
          <cell r="A1189" t="str">
            <v>AM26</v>
          </cell>
          <cell r="B1189" t="str">
            <v>Mandíbula fixa para britador 80x50</v>
          </cell>
          <cell r="C1189" t="str">
            <v>un</v>
          </cell>
          <cell r="D1189">
            <v>437</v>
          </cell>
          <cell r="E1189" t="str">
            <v>u/h</v>
          </cell>
        </row>
        <row r="1190">
          <cell r="A1190" t="str">
            <v>AM27</v>
          </cell>
          <cell r="B1190" t="str">
            <v>Revestimento móvel p/ britador 90TS</v>
          </cell>
          <cell r="C1190" t="str">
            <v>un</v>
          </cell>
          <cell r="D1190">
            <v>338</v>
          </cell>
          <cell r="E1190" t="str">
            <v>u/h</v>
          </cell>
        </row>
        <row r="1191">
          <cell r="A1191" t="str">
            <v>AM28</v>
          </cell>
          <cell r="B1191" t="str">
            <v>Revestimento fixo p/ britador 90TS</v>
          </cell>
          <cell r="C1191" t="str">
            <v>un</v>
          </cell>
          <cell r="D1191">
            <v>440</v>
          </cell>
          <cell r="E1191" t="str">
            <v>u/h</v>
          </cell>
        </row>
        <row r="1192">
          <cell r="A1192" t="str">
            <v>AM29</v>
          </cell>
          <cell r="B1192" t="str">
            <v>Revestimento móvel p/ britador 90TF</v>
          </cell>
          <cell r="C1192" t="str">
            <v>un</v>
          </cell>
          <cell r="D1192">
            <v>99</v>
          </cell>
          <cell r="E1192" t="str">
            <v>u/h</v>
          </cell>
        </row>
        <row r="1193">
          <cell r="A1193" t="str">
            <v>AM30</v>
          </cell>
          <cell r="B1193" t="str">
            <v>Revestimento fixo p/ britador 90TF</v>
          </cell>
          <cell r="C1193" t="str">
            <v>un</v>
          </cell>
          <cell r="D1193">
            <v>125</v>
          </cell>
          <cell r="E1193" t="str">
            <v>u/h</v>
          </cell>
        </row>
        <row r="1194">
          <cell r="A1194" t="str">
            <v>AM35</v>
          </cell>
          <cell r="B1194" t="str">
            <v>Brita 1</v>
          </cell>
          <cell r="C1194" t="str">
            <v>m3</v>
          </cell>
          <cell r="D1194">
            <v>1</v>
          </cell>
          <cell r="E1194" t="str">
            <v>m3</v>
          </cell>
        </row>
        <row r="1195">
          <cell r="A1195" t="str">
            <v>AM36</v>
          </cell>
          <cell r="B1195" t="str">
            <v>Brita 2</v>
          </cell>
          <cell r="C1195" t="str">
            <v>m3</v>
          </cell>
          <cell r="D1195">
            <v>1</v>
          </cell>
          <cell r="E1195" t="str">
            <v>m3</v>
          </cell>
        </row>
        <row r="1196">
          <cell r="A1196" t="str">
            <v>AM37</v>
          </cell>
          <cell r="B1196" t="str">
            <v>Brita 3</v>
          </cell>
          <cell r="C1196" t="str">
            <v>m3</v>
          </cell>
          <cell r="D1196">
            <v>1</v>
          </cell>
          <cell r="E1196" t="str">
            <v>m3</v>
          </cell>
        </row>
        <row r="1197">
          <cell r="A1197" t="str">
            <v>F801</v>
          </cell>
          <cell r="B1197" t="str">
            <v>Bomba hidráulica alta pressão MAC</v>
          </cell>
          <cell r="C1197" t="str">
            <v>dia</v>
          </cell>
          <cell r="D1197">
            <v>8</v>
          </cell>
          <cell r="E1197" t="str">
            <v>h</v>
          </cell>
        </row>
        <row r="1198">
          <cell r="A1198" t="str">
            <v>F802</v>
          </cell>
          <cell r="B1198" t="str">
            <v>Bomba eletr p/ injeção de nata MAC</v>
          </cell>
          <cell r="C1198" t="str">
            <v>dia</v>
          </cell>
          <cell r="D1198">
            <v>8</v>
          </cell>
          <cell r="E1198" t="str">
            <v>h</v>
          </cell>
        </row>
        <row r="1199">
          <cell r="A1199" t="str">
            <v>F803</v>
          </cell>
          <cell r="B1199" t="str">
            <v>Macaco p/ protensão MAC 7</v>
          </cell>
          <cell r="C1199" t="str">
            <v>dia</v>
          </cell>
          <cell r="D1199">
            <v>8</v>
          </cell>
          <cell r="E1199" t="str">
            <v>h</v>
          </cell>
        </row>
        <row r="1200">
          <cell r="A1200" t="str">
            <v>F804</v>
          </cell>
          <cell r="B1200" t="str">
            <v>Macaco p/ protensão MAC 12</v>
          </cell>
          <cell r="C1200" t="str">
            <v>dia</v>
          </cell>
          <cell r="D1200">
            <v>8</v>
          </cell>
          <cell r="E1200" t="str">
            <v>h</v>
          </cell>
        </row>
        <row r="1201">
          <cell r="A1201" t="str">
            <v>F805</v>
          </cell>
          <cell r="B1201" t="str">
            <v>Macaco p/ protensão MAC 4</v>
          </cell>
          <cell r="C1201" t="str">
            <v>dia</v>
          </cell>
          <cell r="D1201">
            <v>8</v>
          </cell>
          <cell r="E1201" t="str">
            <v>h</v>
          </cell>
        </row>
        <row r="1202">
          <cell r="A1202" t="str">
            <v>F807</v>
          </cell>
          <cell r="B1202" t="str">
            <v>Bomba hidr. alta pressão STUP</v>
          </cell>
          <cell r="C1202" t="str">
            <v>dia</v>
          </cell>
          <cell r="D1202">
            <v>8</v>
          </cell>
          <cell r="E1202" t="str">
            <v>h</v>
          </cell>
        </row>
        <row r="1203">
          <cell r="A1203" t="str">
            <v>F808</v>
          </cell>
          <cell r="B1203" t="str">
            <v>Bomba eletr. injeção de nata STUP</v>
          </cell>
          <cell r="C1203" t="str">
            <v>dia</v>
          </cell>
          <cell r="D1203">
            <v>8</v>
          </cell>
          <cell r="E1203" t="str">
            <v>h</v>
          </cell>
        </row>
        <row r="1204">
          <cell r="A1204" t="str">
            <v>F809</v>
          </cell>
          <cell r="B1204" t="str">
            <v>Macaco p/ protensão STUP</v>
          </cell>
          <cell r="C1204" t="str">
            <v>dia</v>
          </cell>
          <cell r="D1204">
            <v>8</v>
          </cell>
          <cell r="E1204" t="str">
            <v>h</v>
          </cell>
        </row>
        <row r="1205">
          <cell r="A1205" t="str">
            <v>F810</v>
          </cell>
          <cell r="B1205" t="str">
            <v>Macaco p/ protensão STUP</v>
          </cell>
          <cell r="C1205" t="str">
            <v>dia</v>
          </cell>
          <cell r="D1205">
            <v>8</v>
          </cell>
          <cell r="E1205" t="str">
            <v>h</v>
          </cell>
        </row>
        <row r="1206">
          <cell r="A1206" t="str">
            <v>F811</v>
          </cell>
          <cell r="B1206" t="str">
            <v>Macaco p/ protensão STUP</v>
          </cell>
          <cell r="C1206" t="str">
            <v>dia</v>
          </cell>
          <cell r="D1206">
            <v>8</v>
          </cell>
          <cell r="E1206" t="str">
            <v>h</v>
          </cell>
        </row>
        <row r="1207">
          <cell r="A1207" t="str">
            <v>F812</v>
          </cell>
          <cell r="B1207" t="str">
            <v>Macaco p/ protensão STUP</v>
          </cell>
          <cell r="C1207" t="str">
            <v>dia</v>
          </cell>
          <cell r="D1207">
            <v>8</v>
          </cell>
          <cell r="E1207" t="str">
            <v>h</v>
          </cell>
        </row>
        <row r="1208">
          <cell r="A1208" t="str">
            <v>F813</v>
          </cell>
          <cell r="B1208" t="str">
            <v>Macaco p/ prot. de tirante D=32mm</v>
          </cell>
          <cell r="C1208" t="str">
            <v>dia</v>
          </cell>
          <cell r="D1208">
            <v>8</v>
          </cell>
          <cell r="E1208" t="str">
            <v>h</v>
          </cell>
        </row>
        <row r="1209">
          <cell r="A1209" t="str">
            <v>F814</v>
          </cell>
          <cell r="B1209" t="str">
            <v>Injeção de nata de cimento</v>
          </cell>
          <cell r="C1209" t="str">
            <v>m</v>
          </cell>
          <cell r="D1209">
            <v>1</v>
          </cell>
          <cell r="E1209" t="str">
            <v>m</v>
          </cell>
        </row>
        <row r="1210">
          <cell r="A1210" t="str">
            <v>F943</v>
          </cell>
          <cell r="B1210" t="str">
            <v>Terra Armada - moldes metálicos</v>
          </cell>
          <cell r="C1210" t="str">
            <v>cj</v>
          </cell>
          <cell r="D1210">
            <v>1</v>
          </cell>
          <cell r="E1210" t="str">
            <v>m3</v>
          </cell>
        </row>
        <row r="1211">
          <cell r="A1211" t="str">
            <v>M001</v>
          </cell>
          <cell r="B1211" t="str">
            <v>Gasolina</v>
          </cell>
          <cell r="C1211" t="str">
            <v>l</v>
          </cell>
          <cell r="D1211">
            <v>1</v>
          </cell>
          <cell r="E1211" t="str">
            <v>l</v>
          </cell>
        </row>
        <row r="1212">
          <cell r="A1212" t="str">
            <v>M002</v>
          </cell>
          <cell r="B1212" t="str">
            <v>Diesel</v>
          </cell>
          <cell r="C1212" t="str">
            <v>l</v>
          </cell>
          <cell r="D1212">
            <v>1</v>
          </cell>
          <cell r="E1212" t="str">
            <v>l</v>
          </cell>
        </row>
        <row r="1213">
          <cell r="A1213" t="str">
            <v>M003</v>
          </cell>
          <cell r="B1213" t="str">
            <v>Óleo combustível 1A</v>
          </cell>
          <cell r="C1213" t="str">
            <v>l</v>
          </cell>
          <cell r="D1213">
            <v>1</v>
          </cell>
          <cell r="E1213" t="str">
            <v>l</v>
          </cell>
        </row>
        <row r="1214">
          <cell r="A1214" t="str">
            <v>M004</v>
          </cell>
          <cell r="B1214" t="str">
            <v>Álcool</v>
          </cell>
          <cell r="C1214" t="str">
            <v>l</v>
          </cell>
          <cell r="D1214">
            <v>1</v>
          </cell>
          <cell r="E1214" t="str">
            <v>l</v>
          </cell>
        </row>
        <row r="1215">
          <cell r="A1215" t="str">
            <v>M005</v>
          </cell>
          <cell r="B1215" t="str">
            <v>Energia elétrica</v>
          </cell>
          <cell r="C1215" t="str">
            <v>kwh</v>
          </cell>
          <cell r="D1215">
            <v>1</v>
          </cell>
          <cell r="E1215" t="str">
            <v>kwh</v>
          </cell>
        </row>
        <row r="1216">
          <cell r="A1216" t="str">
            <v>M101</v>
          </cell>
          <cell r="B1216" t="str">
            <v>Cimento asfáltico CAP-20</v>
          </cell>
          <cell r="C1216" t="str">
            <v>t</v>
          </cell>
          <cell r="D1216">
            <v>1</v>
          </cell>
          <cell r="E1216" t="str">
            <v>t</v>
          </cell>
        </row>
        <row r="1217">
          <cell r="A1217" t="str">
            <v>M102</v>
          </cell>
          <cell r="B1217" t="str">
            <v>Cimento asfáltico CAP-40</v>
          </cell>
          <cell r="C1217" t="str">
            <v>t</v>
          </cell>
          <cell r="D1217">
            <v>1</v>
          </cell>
          <cell r="E1217" t="str">
            <v>t</v>
          </cell>
        </row>
        <row r="1218">
          <cell r="A1218" t="str">
            <v>M103</v>
          </cell>
          <cell r="B1218" t="str">
            <v>Asfalto diluído CM-30</v>
          </cell>
          <cell r="C1218" t="str">
            <v>t</v>
          </cell>
          <cell r="D1218">
            <v>1</v>
          </cell>
          <cell r="E1218" t="str">
            <v>t</v>
          </cell>
        </row>
        <row r="1219">
          <cell r="A1219" t="str">
            <v>M104</v>
          </cell>
          <cell r="B1219" t="str">
            <v>Emulsão asfáltica RR-1C</v>
          </cell>
          <cell r="C1219" t="str">
            <v>t</v>
          </cell>
          <cell r="D1219">
            <v>1</v>
          </cell>
          <cell r="E1219" t="str">
            <v>t</v>
          </cell>
        </row>
        <row r="1220">
          <cell r="A1220" t="str">
            <v>M105</v>
          </cell>
          <cell r="B1220" t="str">
            <v>Emulsão asfáltica RR-2C</v>
          </cell>
          <cell r="C1220" t="str">
            <v>t</v>
          </cell>
          <cell r="D1220">
            <v>1</v>
          </cell>
          <cell r="E1220" t="str">
            <v>t</v>
          </cell>
        </row>
        <row r="1221">
          <cell r="A1221" t="str">
            <v>M106</v>
          </cell>
          <cell r="B1221" t="str">
            <v>Cimento asfáltico CAP 7</v>
          </cell>
          <cell r="C1221" t="str">
            <v>t</v>
          </cell>
          <cell r="D1221">
            <v>1</v>
          </cell>
          <cell r="E1221" t="str">
            <v>t</v>
          </cell>
        </row>
        <row r="1222">
          <cell r="A1222" t="str">
            <v>M107</v>
          </cell>
          <cell r="B1222" t="str">
            <v>Emulsão asfáltica RM-1C</v>
          </cell>
          <cell r="C1222" t="str">
            <v>t</v>
          </cell>
          <cell r="D1222">
            <v>1</v>
          </cell>
          <cell r="E1222" t="str">
            <v>t</v>
          </cell>
        </row>
        <row r="1223">
          <cell r="A1223" t="str">
            <v>M108</v>
          </cell>
          <cell r="B1223" t="str">
            <v>Emulsão asfáltica RM-2C</v>
          </cell>
          <cell r="C1223" t="str">
            <v>t</v>
          </cell>
          <cell r="D1223">
            <v>1</v>
          </cell>
          <cell r="E1223" t="str">
            <v>t</v>
          </cell>
        </row>
        <row r="1224">
          <cell r="A1224" t="str">
            <v>M109</v>
          </cell>
          <cell r="B1224" t="str">
            <v>Emulsão asfáltica RL-1C</v>
          </cell>
          <cell r="C1224" t="str">
            <v>t</v>
          </cell>
          <cell r="D1224">
            <v>1</v>
          </cell>
          <cell r="E1224" t="str">
            <v>t</v>
          </cell>
        </row>
        <row r="1225">
          <cell r="A1225" t="str">
            <v>M110</v>
          </cell>
          <cell r="B1225" t="str">
            <v>Emulsão polim. p/ micro-rev. a frio</v>
          </cell>
          <cell r="C1225" t="str">
            <v>t</v>
          </cell>
          <cell r="D1225">
            <v>1</v>
          </cell>
          <cell r="E1225" t="str">
            <v>t</v>
          </cell>
        </row>
        <row r="1226">
          <cell r="A1226" t="str">
            <v>M111</v>
          </cell>
          <cell r="B1226" t="str">
            <v>Aditivo p/ controle de ruptura</v>
          </cell>
          <cell r="C1226" t="str">
            <v>kg</v>
          </cell>
          <cell r="D1226">
            <v>1</v>
          </cell>
          <cell r="E1226" t="str">
            <v>kg</v>
          </cell>
        </row>
        <row r="1227">
          <cell r="A1227" t="str">
            <v>M112</v>
          </cell>
          <cell r="B1227" t="str">
            <v>Aditivo sólido (fibras)</v>
          </cell>
          <cell r="C1227" t="str">
            <v>kg</v>
          </cell>
          <cell r="D1227">
            <v>1</v>
          </cell>
          <cell r="E1227" t="str">
            <v>kg</v>
          </cell>
        </row>
        <row r="1228">
          <cell r="A1228" t="str">
            <v>M114</v>
          </cell>
          <cell r="B1228" t="str">
            <v>Agente rejuv. p/ recicl. a quente</v>
          </cell>
          <cell r="C1228" t="str">
            <v>t</v>
          </cell>
          <cell r="D1228">
            <v>1</v>
          </cell>
          <cell r="E1228" t="str">
            <v>t</v>
          </cell>
        </row>
        <row r="1229">
          <cell r="A1229" t="str">
            <v>M201</v>
          </cell>
          <cell r="B1229" t="str">
            <v>Cimento portland CP-32 (a granel)</v>
          </cell>
          <cell r="C1229" t="str">
            <v>kg</v>
          </cell>
          <cell r="D1229">
            <v>1</v>
          </cell>
          <cell r="E1229" t="str">
            <v>kg</v>
          </cell>
        </row>
        <row r="1230">
          <cell r="A1230" t="str">
            <v>M202</v>
          </cell>
          <cell r="B1230" t="str">
            <v>Cimento portland CP-32</v>
          </cell>
          <cell r="C1230" t="str">
            <v>sc</v>
          </cell>
          <cell r="D1230">
            <v>50</v>
          </cell>
          <cell r="E1230" t="str">
            <v>kg</v>
          </cell>
        </row>
        <row r="1231">
          <cell r="A1231" t="str">
            <v>M307</v>
          </cell>
          <cell r="B1231" t="str">
            <v>Cordoalha CP-190 RB D=12,7mm</v>
          </cell>
          <cell r="C1231" t="str">
            <v>kg</v>
          </cell>
          <cell r="D1231">
            <v>1</v>
          </cell>
          <cell r="E1231" t="str">
            <v>kg</v>
          </cell>
        </row>
        <row r="1232">
          <cell r="A1232" t="str">
            <v>M319</v>
          </cell>
          <cell r="B1232" t="str">
            <v>Arame recozido nº. 18</v>
          </cell>
          <cell r="C1232" t="str">
            <v>kg</v>
          </cell>
          <cell r="D1232">
            <v>1</v>
          </cell>
          <cell r="E1232" t="str">
            <v>kg</v>
          </cell>
        </row>
        <row r="1233">
          <cell r="A1233" t="str">
            <v>M320</v>
          </cell>
          <cell r="B1233" t="str">
            <v>Pregos (18x30)</v>
          </cell>
          <cell r="C1233" t="str">
            <v>kg</v>
          </cell>
          <cell r="D1233">
            <v>1</v>
          </cell>
          <cell r="E1233" t="str">
            <v>kg</v>
          </cell>
        </row>
        <row r="1234">
          <cell r="A1234" t="str">
            <v>M321</v>
          </cell>
          <cell r="B1234" t="str">
            <v>Arame farpado nº. 16 galv. simples</v>
          </cell>
          <cell r="C1234" t="str">
            <v>rl</v>
          </cell>
          <cell r="D1234">
            <v>250</v>
          </cell>
          <cell r="E1234" t="str">
            <v>m</v>
          </cell>
        </row>
        <row r="1235">
          <cell r="A1235" t="str">
            <v>M322</v>
          </cell>
          <cell r="B1235" t="str">
            <v>Grampo para cerca galvanizado 1 x 9</v>
          </cell>
          <cell r="C1235" t="str">
            <v>kg</v>
          </cell>
          <cell r="D1235">
            <v>1</v>
          </cell>
          <cell r="E1235" t="str">
            <v>kg</v>
          </cell>
        </row>
        <row r="1236">
          <cell r="A1236" t="str">
            <v>M323</v>
          </cell>
          <cell r="B1236" t="str">
            <v>Cantoneira de aço 4" x 4" x 3/8"</v>
          </cell>
          <cell r="C1236" t="str">
            <v>kg</v>
          </cell>
          <cell r="D1236">
            <v>1</v>
          </cell>
          <cell r="E1236" t="str">
            <v>kg</v>
          </cell>
        </row>
        <row r="1237">
          <cell r="A1237" t="str">
            <v>M324</v>
          </cell>
          <cell r="B1237" t="str">
            <v>Pórtico metálico (15 a 17m de vão)</v>
          </cell>
          <cell r="C1237" t="str">
            <v>un</v>
          </cell>
          <cell r="D1237">
            <v>1</v>
          </cell>
          <cell r="E1237" t="str">
            <v>un</v>
          </cell>
        </row>
        <row r="1238">
          <cell r="A1238" t="str">
            <v>M325</v>
          </cell>
          <cell r="B1238" t="str">
            <v>Trilho metálico TR-37 (usado)</v>
          </cell>
          <cell r="C1238" t="str">
            <v>kg</v>
          </cell>
          <cell r="D1238">
            <v>1</v>
          </cell>
          <cell r="E1238" t="str">
            <v>kg</v>
          </cell>
        </row>
        <row r="1239">
          <cell r="A1239" t="str">
            <v>M326</v>
          </cell>
          <cell r="B1239" t="str">
            <v>Série de brocas S-12 D=22 mm</v>
          </cell>
          <cell r="C1239" t="str">
            <v>un</v>
          </cell>
          <cell r="D1239">
            <v>1</v>
          </cell>
          <cell r="E1239" t="str">
            <v>un</v>
          </cell>
        </row>
        <row r="1240">
          <cell r="A1240" t="str">
            <v>M328</v>
          </cell>
          <cell r="B1240" t="str">
            <v>Luva de emenda D=32mm</v>
          </cell>
          <cell r="C1240" t="str">
            <v>un</v>
          </cell>
          <cell r="D1240">
            <v>1</v>
          </cell>
          <cell r="E1240" t="str">
            <v>un</v>
          </cell>
        </row>
        <row r="1241">
          <cell r="A1241" t="str">
            <v>M330</v>
          </cell>
          <cell r="B1241" t="str">
            <v>Calha met. semicircular D=40 cm</v>
          </cell>
          <cell r="C1241" t="str">
            <v>m</v>
          </cell>
          <cell r="D1241">
            <v>1</v>
          </cell>
          <cell r="E1241" t="str">
            <v>m</v>
          </cell>
        </row>
        <row r="1242">
          <cell r="A1242" t="str">
            <v>M331</v>
          </cell>
          <cell r="B1242" t="str">
            <v>Paraf. fixação calha met. (1/2"x1")</v>
          </cell>
          <cell r="C1242" t="str">
            <v>un</v>
          </cell>
          <cell r="D1242">
            <v>1</v>
          </cell>
          <cell r="E1242" t="str">
            <v>un</v>
          </cell>
        </row>
        <row r="1243">
          <cell r="A1243" t="str">
            <v>M332</v>
          </cell>
          <cell r="B1243" t="str">
            <v>Paraf. forma de madeira (1/2"x3")</v>
          </cell>
          <cell r="C1243" t="str">
            <v>kg</v>
          </cell>
          <cell r="D1243">
            <v>1</v>
          </cell>
          <cell r="E1243" t="str">
            <v>kg</v>
          </cell>
        </row>
        <row r="1244">
          <cell r="A1244" t="str">
            <v>M334</v>
          </cell>
          <cell r="B1244" t="str">
            <v>Paraf. zinc. c/ fenda 1 1/2"x3/16"</v>
          </cell>
          <cell r="C1244" t="str">
            <v>un</v>
          </cell>
          <cell r="D1244">
            <v>1</v>
          </cell>
          <cell r="E1244" t="str">
            <v>un</v>
          </cell>
        </row>
        <row r="1245">
          <cell r="A1245" t="str">
            <v>M335</v>
          </cell>
          <cell r="B1245" t="str">
            <v>Paraf. zincado francês 4" x 5/16"</v>
          </cell>
          <cell r="C1245" t="str">
            <v>un</v>
          </cell>
          <cell r="D1245">
            <v>1</v>
          </cell>
          <cell r="E1245" t="str">
            <v>un</v>
          </cell>
        </row>
        <row r="1246">
          <cell r="A1246" t="str">
            <v>M338</v>
          </cell>
          <cell r="B1246" t="str">
            <v>Cano de ferro D=3/4"</v>
          </cell>
          <cell r="C1246" t="str">
            <v>pç</v>
          </cell>
          <cell r="D1246">
            <v>6</v>
          </cell>
          <cell r="E1246" t="str">
            <v>m</v>
          </cell>
        </row>
        <row r="1247">
          <cell r="A1247" t="str">
            <v>M339</v>
          </cell>
          <cell r="B1247" t="str">
            <v>Cantoneira ferro (3,0"x3,0"x3/8")</v>
          </cell>
          <cell r="C1247" t="str">
            <v>kg</v>
          </cell>
          <cell r="D1247">
            <v>1</v>
          </cell>
          <cell r="E1247" t="str">
            <v>kg</v>
          </cell>
        </row>
        <row r="1248">
          <cell r="A1248" t="str">
            <v>M340</v>
          </cell>
          <cell r="B1248" t="str">
            <v>Tampão de ferro fundido</v>
          </cell>
          <cell r="C1248" t="str">
            <v>un</v>
          </cell>
          <cell r="D1248">
            <v>1</v>
          </cell>
          <cell r="E1248" t="str">
            <v>un</v>
          </cell>
        </row>
        <row r="1249">
          <cell r="A1249" t="str">
            <v>M341</v>
          </cell>
          <cell r="B1249" t="str">
            <v>Defensa met. maleável simples</v>
          </cell>
          <cell r="C1249" t="str">
            <v>mod</v>
          </cell>
          <cell r="D1249">
            <v>1</v>
          </cell>
          <cell r="E1249" t="str">
            <v>mod</v>
          </cell>
        </row>
        <row r="1250">
          <cell r="A1250" t="str">
            <v>M342</v>
          </cell>
          <cell r="B1250" t="str">
            <v>Defensa met. maleável dupla</v>
          </cell>
          <cell r="C1250" t="str">
            <v>mod</v>
          </cell>
          <cell r="D1250">
            <v>1</v>
          </cell>
          <cell r="E1250" t="str">
            <v>mod</v>
          </cell>
        </row>
        <row r="1251">
          <cell r="A1251" t="str">
            <v>M343</v>
          </cell>
          <cell r="B1251" t="str">
            <v>Defensa met. semi-maleável simples</v>
          </cell>
          <cell r="C1251" t="str">
            <v>mod</v>
          </cell>
          <cell r="D1251">
            <v>1</v>
          </cell>
          <cell r="E1251" t="str">
            <v>mod</v>
          </cell>
        </row>
        <row r="1252">
          <cell r="A1252" t="str">
            <v>M344</v>
          </cell>
          <cell r="B1252" t="str">
            <v>Defensa met. semi-maleável dupla</v>
          </cell>
          <cell r="C1252" t="str">
            <v>mod</v>
          </cell>
          <cell r="D1252">
            <v>1</v>
          </cell>
          <cell r="E1252" t="str">
            <v>mod</v>
          </cell>
        </row>
        <row r="1253">
          <cell r="A1253" t="str">
            <v>M345</v>
          </cell>
          <cell r="B1253" t="str">
            <v>Chapa de aço n. 28 (fina)</v>
          </cell>
          <cell r="C1253" t="str">
            <v>kg</v>
          </cell>
          <cell r="D1253">
            <v>1</v>
          </cell>
          <cell r="E1253" t="str">
            <v>kg</v>
          </cell>
        </row>
        <row r="1254">
          <cell r="A1254" t="str">
            <v>M346</v>
          </cell>
          <cell r="B1254" t="str">
            <v>Chapa de aço n. 16 (tratada)</v>
          </cell>
          <cell r="C1254" t="str">
            <v>m2</v>
          </cell>
          <cell r="D1254">
            <v>1</v>
          </cell>
          <cell r="E1254" t="str">
            <v>m2</v>
          </cell>
        </row>
        <row r="1255">
          <cell r="A1255" t="str">
            <v>M347</v>
          </cell>
          <cell r="B1255" t="str">
            <v>Dente p/ fresadora 1000 C</v>
          </cell>
          <cell r="C1255" t="str">
            <v>un</v>
          </cell>
          <cell r="D1255">
            <v>1</v>
          </cell>
          <cell r="E1255" t="str">
            <v>un</v>
          </cell>
        </row>
        <row r="1256">
          <cell r="A1256" t="str">
            <v>M348</v>
          </cell>
          <cell r="B1256" t="str">
            <v>Porta dente p/ fresadora 1000 C</v>
          </cell>
          <cell r="C1256" t="str">
            <v>un</v>
          </cell>
          <cell r="D1256">
            <v>1</v>
          </cell>
          <cell r="E1256" t="str">
            <v>un</v>
          </cell>
        </row>
        <row r="1257">
          <cell r="A1257" t="str">
            <v>M349</v>
          </cell>
          <cell r="B1257" t="str">
            <v>Dente p/ fresadora 2000 DC</v>
          </cell>
          <cell r="C1257" t="str">
            <v>un</v>
          </cell>
          <cell r="D1257">
            <v>1</v>
          </cell>
          <cell r="E1257" t="str">
            <v>un</v>
          </cell>
        </row>
        <row r="1258">
          <cell r="A1258" t="str">
            <v>M350</v>
          </cell>
          <cell r="B1258" t="str">
            <v>Porta dente p/ fresadora 2000 DC</v>
          </cell>
          <cell r="C1258" t="str">
            <v>un</v>
          </cell>
          <cell r="D1258">
            <v>1</v>
          </cell>
          <cell r="E1258" t="str">
            <v>un</v>
          </cell>
        </row>
        <row r="1259">
          <cell r="A1259" t="str">
            <v>M351</v>
          </cell>
          <cell r="B1259" t="str">
            <v>Estrut. (tunnel liner) D=1,6m galv.</v>
          </cell>
          <cell r="C1259" t="str">
            <v>m</v>
          </cell>
          <cell r="D1259">
            <v>1</v>
          </cell>
          <cell r="E1259" t="str">
            <v>m</v>
          </cell>
        </row>
        <row r="1260">
          <cell r="A1260" t="str">
            <v>M352</v>
          </cell>
          <cell r="B1260" t="str">
            <v>Estrut. (tunnel liner) D=2,0m galv.</v>
          </cell>
          <cell r="C1260" t="str">
            <v>m</v>
          </cell>
          <cell r="D1260">
            <v>1</v>
          </cell>
          <cell r="E1260" t="str">
            <v>m</v>
          </cell>
        </row>
        <row r="1261">
          <cell r="A1261" t="str">
            <v>M353</v>
          </cell>
          <cell r="B1261" t="str">
            <v>Estrut. (tunnel liner) D=1,6m epoxy</v>
          </cell>
          <cell r="C1261" t="str">
            <v>m</v>
          </cell>
          <cell r="D1261">
            <v>1</v>
          </cell>
          <cell r="E1261" t="str">
            <v>m</v>
          </cell>
        </row>
        <row r="1262">
          <cell r="A1262" t="str">
            <v>M354</v>
          </cell>
          <cell r="B1262" t="str">
            <v>Estrut, (tunnel liner) D=2,0m epoxy</v>
          </cell>
          <cell r="C1262" t="str">
            <v>m</v>
          </cell>
          <cell r="D1262">
            <v>1</v>
          </cell>
          <cell r="E1262" t="str">
            <v>m</v>
          </cell>
        </row>
        <row r="1263">
          <cell r="A1263" t="str">
            <v>M355</v>
          </cell>
          <cell r="B1263" t="str">
            <v>Chapa mult. D=1,60 m rev. galv.</v>
          </cell>
          <cell r="C1263" t="str">
            <v>m</v>
          </cell>
          <cell r="D1263">
            <v>1</v>
          </cell>
          <cell r="E1263" t="str">
            <v>m</v>
          </cell>
        </row>
        <row r="1264">
          <cell r="A1264" t="str">
            <v>M356</v>
          </cell>
          <cell r="B1264" t="str">
            <v>Chapa mult. D=2,00 m rev. galv.</v>
          </cell>
          <cell r="C1264" t="str">
            <v>m</v>
          </cell>
          <cell r="D1264">
            <v>1</v>
          </cell>
          <cell r="E1264" t="str">
            <v>m</v>
          </cell>
        </row>
        <row r="1265">
          <cell r="A1265" t="str">
            <v>M357</v>
          </cell>
          <cell r="B1265" t="str">
            <v>Chapa mult. D=1,60 m rev. epoxy</v>
          </cell>
          <cell r="C1265" t="str">
            <v>m</v>
          </cell>
          <cell r="D1265">
            <v>1</v>
          </cell>
          <cell r="E1265" t="str">
            <v>m</v>
          </cell>
        </row>
        <row r="1266">
          <cell r="A1266" t="str">
            <v>M358</v>
          </cell>
          <cell r="B1266" t="str">
            <v>Chapa mult. D=2,00 m rev. epoxy</v>
          </cell>
          <cell r="C1266" t="str">
            <v>m</v>
          </cell>
          <cell r="D1266">
            <v>1</v>
          </cell>
          <cell r="E1266" t="str">
            <v>m</v>
          </cell>
        </row>
        <row r="1267">
          <cell r="A1267" t="str">
            <v>M359</v>
          </cell>
          <cell r="B1267" t="str">
            <v>Vigas "I" 254 x 117,5mm - 1ª alma</v>
          </cell>
          <cell r="C1267" t="str">
            <v>kg</v>
          </cell>
          <cell r="D1267">
            <v>1</v>
          </cell>
          <cell r="E1267" t="str">
            <v>kg</v>
          </cell>
        </row>
        <row r="1268">
          <cell r="A1268" t="str">
            <v>M361</v>
          </cell>
          <cell r="B1268" t="str">
            <v>Estrut.(tunnel liner) D=1,2m galv.</v>
          </cell>
          <cell r="C1268" t="str">
            <v>m</v>
          </cell>
          <cell r="D1268">
            <v>1</v>
          </cell>
          <cell r="E1268" t="str">
            <v>m</v>
          </cell>
        </row>
        <row r="1269">
          <cell r="A1269" t="str">
            <v>M362</v>
          </cell>
          <cell r="B1269" t="str">
            <v>Estrut. (tunnel liner) D=1,2m epoxy</v>
          </cell>
          <cell r="C1269" t="str">
            <v>m</v>
          </cell>
          <cell r="D1269">
            <v>1</v>
          </cell>
          <cell r="E1269" t="str">
            <v>m</v>
          </cell>
        </row>
        <row r="1270">
          <cell r="A1270" t="str">
            <v>M370</v>
          </cell>
          <cell r="B1270" t="str">
            <v>Bainha metálica diam. int.=45mm MAC</v>
          </cell>
          <cell r="C1270" t="str">
            <v>m</v>
          </cell>
          <cell r="D1270">
            <v>1</v>
          </cell>
          <cell r="E1270" t="str">
            <v>m</v>
          </cell>
        </row>
        <row r="1271">
          <cell r="A1271" t="str">
            <v>M371</v>
          </cell>
          <cell r="B1271" t="str">
            <v>Bainha metálica diam. int.=60mm MAC</v>
          </cell>
          <cell r="C1271" t="str">
            <v>m</v>
          </cell>
          <cell r="D1271">
            <v>1</v>
          </cell>
          <cell r="E1271" t="str">
            <v>m</v>
          </cell>
        </row>
        <row r="1272">
          <cell r="A1272" t="str">
            <v>M372</v>
          </cell>
          <cell r="B1272" t="str">
            <v>Bainha metálica diam. int.=55mm MAC</v>
          </cell>
          <cell r="C1272" t="str">
            <v>m</v>
          </cell>
          <cell r="D1272">
            <v>1</v>
          </cell>
          <cell r="E1272" t="str">
            <v>m</v>
          </cell>
        </row>
        <row r="1273">
          <cell r="A1273" t="str">
            <v>M373</v>
          </cell>
          <cell r="B1273" t="str">
            <v>Bainha metálica diam. int.=70mm MAC</v>
          </cell>
          <cell r="C1273" t="str">
            <v>m</v>
          </cell>
          <cell r="D1273">
            <v>1</v>
          </cell>
          <cell r="E1273" t="str">
            <v>m</v>
          </cell>
        </row>
        <row r="1274">
          <cell r="A1274" t="str">
            <v>M374</v>
          </cell>
          <cell r="B1274" t="str">
            <v>Ancoragem p/ cabo 4V D=1/2" MAC</v>
          </cell>
          <cell r="C1274" t="str">
            <v>cj</v>
          </cell>
          <cell r="D1274">
            <v>1</v>
          </cell>
          <cell r="E1274" t="str">
            <v>cj</v>
          </cell>
        </row>
        <row r="1275">
          <cell r="A1275" t="str">
            <v>M375</v>
          </cell>
          <cell r="B1275" t="str">
            <v>Ancoragem p/ cabo 6V D=1/2" MAC</v>
          </cell>
          <cell r="C1275" t="str">
            <v>cj</v>
          </cell>
          <cell r="D1275">
            <v>1</v>
          </cell>
          <cell r="E1275" t="str">
            <v>cj</v>
          </cell>
        </row>
        <row r="1276">
          <cell r="A1276" t="str">
            <v>M376</v>
          </cell>
          <cell r="B1276" t="str">
            <v>Ancoragem p/ cabo 7V D=1/2" MAC</v>
          </cell>
          <cell r="C1276" t="str">
            <v>cj</v>
          </cell>
          <cell r="D1276">
            <v>1</v>
          </cell>
          <cell r="E1276" t="str">
            <v>cj</v>
          </cell>
        </row>
        <row r="1277">
          <cell r="A1277" t="str">
            <v>M377</v>
          </cell>
          <cell r="B1277" t="str">
            <v>Ancoragem p/ cabo 12V D=1/2" MAC</v>
          </cell>
          <cell r="C1277" t="str">
            <v>cj</v>
          </cell>
          <cell r="D1277">
            <v>1</v>
          </cell>
          <cell r="E1277" t="str">
            <v>cj</v>
          </cell>
        </row>
        <row r="1278">
          <cell r="A1278" t="str">
            <v>M378</v>
          </cell>
          <cell r="B1278" t="str">
            <v>Apoio do porta dente frezad. 2000DC</v>
          </cell>
          <cell r="C1278" t="str">
            <v>un</v>
          </cell>
          <cell r="D1278">
            <v>1</v>
          </cell>
          <cell r="E1278" t="str">
            <v>un</v>
          </cell>
        </row>
        <row r="1279">
          <cell r="A1279" t="str">
            <v>M380</v>
          </cell>
          <cell r="B1279" t="str">
            <v>Bainha metálica D=45mm STUP</v>
          </cell>
          <cell r="C1279" t="str">
            <v>m</v>
          </cell>
          <cell r="D1279">
            <v>1</v>
          </cell>
          <cell r="E1279" t="str">
            <v>m</v>
          </cell>
        </row>
        <row r="1280">
          <cell r="A1280" t="str">
            <v>M381</v>
          </cell>
          <cell r="B1280" t="str">
            <v>Bainha metálica D=60mm STUP</v>
          </cell>
          <cell r="C1280" t="str">
            <v>m</v>
          </cell>
          <cell r="D1280">
            <v>1</v>
          </cell>
          <cell r="E1280" t="str">
            <v>m</v>
          </cell>
        </row>
        <row r="1281">
          <cell r="A1281" t="str">
            <v>M382</v>
          </cell>
          <cell r="B1281" t="str">
            <v>Bainha metálica D=55mm STUP</v>
          </cell>
          <cell r="C1281" t="str">
            <v>m</v>
          </cell>
          <cell r="D1281">
            <v>1</v>
          </cell>
          <cell r="E1281" t="str">
            <v>m</v>
          </cell>
        </row>
        <row r="1282">
          <cell r="A1282" t="str">
            <v>M383</v>
          </cell>
          <cell r="B1282" t="str">
            <v>Bainha metálica D=70mm STUP</v>
          </cell>
          <cell r="C1282" t="str">
            <v>m</v>
          </cell>
          <cell r="D1282">
            <v>1</v>
          </cell>
          <cell r="E1282" t="str">
            <v>m</v>
          </cell>
        </row>
        <row r="1283">
          <cell r="A1283" t="str">
            <v>M384</v>
          </cell>
          <cell r="B1283" t="str">
            <v>Ancoragem p/ cabo 4V D=1/2" STUP</v>
          </cell>
          <cell r="C1283" t="str">
            <v>cj</v>
          </cell>
          <cell r="D1283">
            <v>1</v>
          </cell>
          <cell r="E1283" t="str">
            <v>cj</v>
          </cell>
        </row>
        <row r="1284">
          <cell r="A1284" t="str">
            <v>M385</v>
          </cell>
          <cell r="B1284" t="str">
            <v>Ancoragem p/ cabo 6V D=1/2" STUP</v>
          </cell>
          <cell r="C1284" t="str">
            <v>cj</v>
          </cell>
          <cell r="D1284">
            <v>1</v>
          </cell>
          <cell r="E1284" t="str">
            <v>cj</v>
          </cell>
        </row>
        <row r="1285">
          <cell r="A1285" t="str">
            <v>M386</v>
          </cell>
          <cell r="B1285" t="str">
            <v>Ancoragem p/ cabo 7V D=1/2" STUP</v>
          </cell>
          <cell r="C1285" t="str">
            <v>cj</v>
          </cell>
          <cell r="D1285">
            <v>1</v>
          </cell>
          <cell r="E1285" t="str">
            <v>cj</v>
          </cell>
        </row>
        <row r="1286">
          <cell r="A1286" t="str">
            <v>M387</v>
          </cell>
          <cell r="B1286" t="str">
            <v>Ancoragem p/ cabo 12V D=1/2" STUP</v>
          </cell>
          <cell r="C1286" t="str">
            <v>cj</v>
          </cell>
          <cell r="D1286">
            <v>1</v>
          </cell>
          <cell r="E1286" t="str">
            <v>cj</v>
          </cell>
        </row>
        <row r="1287">
          <cell r="A1287" t="str">
            <v>M390</v>
          </cell>
          <cell r="B1287" t="str">
            <v>Porca de ancoragem D=32mm</v>
          </cell>
          <cell r="C1287" t="str">
            <v>un</v>
          </cell>
          <cell r="D1287">
            <v>1</v>
          </cell>
          <cell r="E1287" t="str">
            <v>un</v>
          </cell>
        </row>
        <row r="1288">
          <cell r="A1288" t="str">
            <v>M391</v>
          </cell>
          <cell r="B1288" t="str">
            <v>Contra porca h=35mm D=32mm</v>
          </cell>
          <cell r="C1288" t="str">
            <v>un</v>
          </cell>
          <cell r="D1288">
            <v>1</v>
          </cell>
          <cell r="E1288" t="str">
            <v>un</v>
          </cell>
        </row>
        <row r="1289">
          <cell r="A1289" t="str">
            <v>M392</v>
          </cell>
          <cell r="B1289" t="str">
            <v>Aço ST 85/105 D=32mm</v>
          </cell>
          <cell r="C1289" t="str">
            <v>m</v>
          </cell>
          <cell r="D1289">
            <v>1</v>
          </cell>
          <cell r="E1289" t="str">
            <v>m</v>
          </cell>
        </row>
        <row r="1290">
          <cell r="A1290" t="str">
            <v>M393</v>
          </cell>
          <cell r="B1290" t="str">
            <v>Placa de ancoragem - 200x200x38mm</v>
          </cell>
          <cell r="C1290" t="str">
            <v>un</v>
          </cell>
          <cell r="D1290">
            <v>1</v>
          </cell>
          <cell r="E1290" t="str">
            <v>un</v>
          </cell>
        </row>
        <row r="1291">
          <cell r="A1291" t="str">
            <v>M394</v>
          </cell>
          <cell r="B1291" t="str">
            <v>Bainha metálica D=38mm</v>
          </cell>
          <cell r="C1291" t="str">
            <v>m</v>
          </cell>
          <cell r="D1291">
            <v>1</v>
          </cell>
          <cell r="E1291" t="str">
            <v>m</v>
          </cell>
        </row>
        <row r="1292">
          <cell r="A1292" t="str">
            <v>M395</v>
          </cell>
          <cell r="B1292" t="str">
            <v>Bits p/ estabil. e recicl. RR/SS250</v>
          </cell>
          <cell r="C1292" t="str">
            <v>un</v>
          </cell>
          <cell r="D1292">
            <v>1</v>
          </cell>
          <cell r="E1292" t="str">
            <v>un</v>
          </cell>
        </row>
        <row r="1293">
          <cell r="A1293" t="str">
            <v>M396</v>
          </cell>
          <cell r="B1293" t="str">
            <v>Porta dente p/ est. e rec. RR/SS250</v>
          </cell>
          <cell r="C1293" t="str">
            <v>un</v>
          </cell>
          <cell r="D1293">
            <v>1</v>
          </cell>
          <cell r="E1293" t="str">
            <v>un</v>
          </cell>
        </row>
        <row r="1294">
          <cell r="A1294" t="str">
            <v>M397</v>
          </cell>
          <cell r="B1294" t="str">
            <v>Dente de corte para equip. recicl.</v>
          </cell>
          <cell r="C1294" t="str">
            <v>un</v>
          </cell>
          <cell r="D1294">
            <v>1</v>
          </cell>
          <cell r="E1294" t="str">
            <v>un</v>
          </cell>
        </row>
        <row r="1295">
          <cell r="A1295" t="str">
            <v>M398</v>
          </cell>
          <cell r="B1295" t="str">
            <v>Chapa de 8,00 mm</v>
          </cell>
          <cell r="C1295" t="str">
            <v>kg</v>
          </cell>
          <cell r="D1295">
            <v>1</v>
          </cell>
          <cell r="E1295" t="str">
            <v>kg</v>
          </cell>
        </row>
        <row r="1296">
          <cell r="A1296" t="str">
            <v>M401</v>
          </cell>
          <cell r="B1296" t="str">
            <v>Pontaletes D=15 cm (tronco p/ esc.)</v>
          </cell>
          <cell r="C1296" t="str">
            <v>m</v>
          </cell>
          <cell r="D1296">
            <v>1</v>
          </cell>
          <cell r="E1296" t="str">
            <v>m</v>
          </cell>
        </row>
        <row r="1297">
          <cell r="A1297" t="str">
            <v>M402</v>
          </cell>
          <cell r="B1297" t="str">
            <v>Pontaletes D=20 cm (tronco p/ esc.)</v>
          </cell>
          <cell r="C1297" t="str">
            <v>m</v>
          </cell>
          <cell r="D1297">
            <v>1</v>
          </cell>
          <cell r="E1297" t="str">
            <v>m</v>
          </cell>
        </row>
        <row r="1298">
          <cell r="A1298" t="str">
            <v>M403</v>
          </cell>
          <cell r="B1298" t="str">
            <v>Mourão madeira H=2,15 m D=9 cm</v>
          </cell>
          <cell r="C1298" t="str">
            <v>un</v>
          </cell>
          <cell r="D1298">
            <v>1</v>
          </cell>
          <cell r="E1298" t="str">
            <v>un</v>
          </cell>
        </row>
        <row r="1299">
          <cell r="A1299" t="str">
            <v>M404</v>
          </cell>
          <cell r="B1299" t="str">
            <v>Mourão madeira H=2,50 m D=12 cm</v>
          </cell>
          <cell r="C1299" t="str">
            <v>un</v>
          </cell>
          <cell r="D1299">
            <v>1</v>
          </cell>
          <cell r="E1299" t="str">
            <v>un</v>
          </cell>
        </row>
        <row r="1300">
          <cell r="A1300" t="str">
            <v>M405</v>
          </cell>
          <cell r="B1300" t="str">
            <v>Ripas de 2,5 cm x 5,0 cm</v>
          </cell>
          <cell r="C1300" t="str">
            <v>m</v>
          </cell>
          <cell r="D1300">
            <v>1</v>
          </cell>
          <cell r="E1300" t="str">
            <v>m</v>
          </cell>
        </row>
        <row r="1301">
          <cell r="A1301" t="str">
            <v>M406</v>
          </cell>
          <cell r="B1301" t="str">
            <v>Caibros de 7,5 cm x 7,5 cm</v>
          </cell>
          <cell r="C1301" t="str">
            <v>m</v>
          </cell>
          <cell r="D1301">
            <v>1</v>
          </cell>
          <cell r="E1301" t="str">
            <v>m</v>
          </cell>
        </row>
        <row r="1302">
          <cell r="A1302" t="str">
            <v>M407</v>
          </cell>
          <cell r="B1302" t="str">
            <v>Tábua pinho de 1ª 2,5 cm x 15,0 cm</v>
          </cell>
          <cell r="C1302" t="str">
            <v>m</v>
          </cell>
          <cell r="D1302">
            <v>1</v>
          </cell>
          <cell r="E1302" t="str">
            <v>m</v>
          </cell>
        </row>
        <row r="1303">
          <cell r="A1303" t="str">
            <v>M408</v>
          </cell>
          <cell r="B1303" t="str">
            <v>Tábua de 5ª 2,5 cm x 30,0 cm</v>
          </cell>
          <cell r="C1303" t="str">
            <v>m</v>
          </cell>
          <cell r="D1303">
            <v>1</v>
          </cell>
          <cell r="E1303" t="str">
            <v>m</v>
          </cell>
        </row>
        <row r="1304">
          <cell r="A1304" t="str">
            <v>M409</v>
          </cell>
          <cell r="B1304" t="str">
            <v>Pranchão de 1ª de 5,0 cm x 30,0 cm</v>
          </cell>
          <cell r="C1304" t="str">
            <v>m</v>
          </cell>
          <cell r="D1304">
            <v>1</v>
          </cell>
          <cell r="E1304" t="str">
            <v>m</v>
          </cell>
        </row>
        <row r="1305">
          <cell r="A1305" t="str">
            <v>M410</v>
          </cell>
          <cell r="B1305" t="str">
            <v>Compensado resinado de 17 mm</v>
          </cell>
          <cell r="C1305" t="str">
            <v>un</v>
          </cell>
          <cell r="D1305">
            <v>2.42</v>
          </cell>
          <cell r="E1305" t="str">
            <v>m2</v>
          </cell>
        </row>
        <row r="1306">
          <cell r="A1306" t="str">
            <v>M411</v>
          </cell>
          <cell r="B1306" t="str">
            <v>Compensado plastificado de 17 mm</v>
          </cell>
          <cell r="C1306" t="str">
            <v>un</v>
          </cell>
          <cell r="D1306">
            <v>2.97</v>
          </cell>
          <cell r="E1306" t="str">
            <v>m2</v>
          </cell>
        </row>
        <row r="1307">
          <cell r="A1307" t="str">
            <v>M412</v>
          </cell>
          <cell r="B1307" t="str">
            <v>Gastalho 10 x 2,0 cm</v>
          </cell>
          <cell r="C1307" t="str">
            <v>m</v>
          </cell>
          <cell r="D1307">
            <v>1</v>
          </cell>
          <cell r="E1307" t="str">
            <v>m</v>
          </cell>
        </row>
        <row r="1308">
          <cell r="A1308" t="str">
            <v>M413</v>
          </cell>
          <cell r="B1308" t="str">
            <v>Gastalho 10 x 2,5 cm</v>
          </cell>
          <cell r="C1308" t="str">
            <v>m</v>
          </cell>
          <cell r="D1308">
            <v>1</v>
          </cell>
          <cell r="E1308" t="str">
            <v>m</v>
          </cell>
        </row>
        <row r="1309">
          <cell r="A1309" t="str">
            <v>M414</v>
          </cell>
          <cell r="B1309" t="str">
            <v>Pranchão 7,5 x 30,0 cm</v>
          </cell>
          <cell r="C1309" t="str">
            <v>un</v>
          </cell>
          <cell r="D1309">
            <v>1</v>
          </cell>
          <cell r="E1309" t="str">
            <v>m</v>
          </cell>
        </row>
        <row r="1310">
          <cell r="A1310" t="str">
            <v>M415</v>
          </cell>
          <cell r="B1310" t="str">
            <v>Tábua 2,5 x 22,5 cm</v>
          </cell>
          <cell r="C1310" t="str">
            <v>un</v>
          </cell>
          <cell r="D1310">
            <v>1</v>
          </cell>
          <cell r="E1310" t="str">
            <v>m</v>
          </cell>
        </row>
        <row r="1311">
          <cell r="A1311" t="str">
            <v>M501</v>
          </cell>
          <cell r="B1311" t="str">
            <v>Dinamite a 60% (gelatina especial)</v>
          </cell>
          <cell r="C1311" t="str">
            <v>kg</v>
          </cell>
          <cell r="D1311">
            <v>1</v>
          </cell>
          <cell r="E1311" t="str">
            <v>kg</v>
          </cell>
        </row>
        <row r="1312">
          <cell r="A1312" t="str">
            <v>M503</v>
          </cell>
          <cell r="B1312" t="str">
            <v>Espoleta comum n. 8</v>
          </cell>
          <cell r="C1312" t="str">
            <v>un</v>
          </cell>
          <cell r="D1312">
            <v>1</v>
          </cell>
          <cell r="E1312" t="str">
            <v>un</v>
          </cell>
        </row>
        <row r="1313">
          <cell r="A1313" t="str">
            <v>M505</v>
          </cell>
          <cell r="B1313" t="str">
            <v>Cordel detonante NP 10</v>
          </cell>
          <cell r="C1313" t="str">
            <v>m</v>
          </cell>
          <cell r="D1313">
            <v>1</v>
          </cell>
          <cell r="E1313" t="str">
            <v>m</v>
          </cell>
        </row>
        <row r="1314">
          <cell r="A1314" t="str">
            <v>M507</v>
          </cell>
          <cell r="B1314" t="str">
            <v>Retardador de cordel</v>
          </cell>
          <cell r="C1314" t="str">
            <v>un</v>
          </cell>
          <cell r="D1314">
            <v>1</v>
          </cell>
          <cell r="E1314" t="str">
            <v>un</v>
          </cell>
        </row>
        <row r="1315">
          <cell r="A1315" t="str">
            <v>M508</v>
          </cell>
          <cell r="B1315" t="str">
            <v>Estopim</v>
          </cell>
          <cell r="C1315" t="str">
            <v>m</v>
          </cell>
          <cell r="D1315">
            <v>1</v>
          </cell>
          <cell r="E1315" t="str">
            <v>m</v>
          </cell>
        </row>
        <row r="1316">
          <cell r="A1316" t="str">
            <v>M600</v>
          </cell>
          <cell r="B1316" t="str">
            <v>Tinta refletiva alquídica p/ 1 ano</v>
          </cell>
          <cell r="C1316" t="str">
            <v>ba</v>
          </cell>
          <cell r="D1316">
            <v>18</v>
          </cell>
          <cell r="E1316" t="str">
            <v>l</v>
          </cell>
        </row>
        <row r="1317">
          <cell r="A1317" t="str">
            <v>M601</v>
          </cell>
          <cell r="B1317" t="str">
            <v>Tinta refletiva acrílica p/ 2 anos</v>
          </cell>
          <cell r="C1317" t="str">
            <v>ba</v>
          </cell>
          <cell r="D1317">
            <v>18</v>
          </cell>
          <cell r="E1317" t="str">
            <v>l</v>
          </cell>
        </row>
        <row r="1318">
          <cell r="A1318" t="str">
            <v>M602</v>
          </cell>
          <cell r="B1318" t="str">
            <v>Adubo NPK (4.14.8)</v>
          </cell>
          <cell r="C1318" t="str">
            <v>kg</v>
          </cell>
          <cell r="D1318">
            <v>1</v>
          </cell>
          <cell r="E1318" t="str">
            <v>kg</v>
          </cell>
        </row>
        <row r="1319">
          <cell r="A1319" t="str">
            <v>M603</v>
          </cell>
          <cell r="B1319" t="str">
            <v>Inseticida</v>
          </cell>
          <cell r="C1319" t="str">
            <v>l</v>
          </cell>
          <cell r="D1319">
            <v>1</v>
          </cell>
          <cell r="E1319" t="str">
            <v>l</v>
          </cell>
        </row>
        <row r="1320">
          <cell r="A1320" t="str">
            <v>M604</v>
          </cell>
          <cell r="B1320" t="str">
            <v>Aditivo plastiment BV-40</v>
          </cell>
          <cell r="C1320" t="str">
            <v>tam</v>
          </cell>
          <cell r="D1320">
            <v>200</v>
          </cell>
          <cell r="E1320" t="str">
            <v>kg</v>
          </cell>
        </row>
        <row r="1321">
          <cell r="A1321" t="str">
            <v>M605</v>
          </cell>
          <cell r="B1321" t="str">
            <v>Cola para tubo PVC</v>
          </cell>
          <cell r="C1321" t="str">
            <v>tb</v>
          </cell>
          <cell r="D1321">
            <v>75</v>
          </cell>
          <cell r="E1321" t="str">
            <v>gr</v>
          </cell>
        </row>
        <row r="1322">
          <cell r="A1322" t="str">
            <v>M606</v>
          </cell>
          <cell r="B1322" t="str">
            <v>Tinta anti-corrosiva</v>
          </cell>
          <cell r="C1322" t="str">
            <v>ba</v>
          </cell>
          <cell r="D1322">
            <v>18</v>
          </cell>
          <cell r="E1322" t="str">
            <v>l</v>
          </cell>
        </row>
        <row r="1323">
          <cell r="A1323" t="str">
            <v>M607</v>
          </cell>
          <cell r="B1323" t="str">
            <v>Óleo de linhaça</v>
          </cell>
          <cell r="C1323" t="str">
            <v>tam</v>
          </cell>
          <cell r="D1323">
            <v>200</v>
          </cell>
          <cell r="E1323" t="str">
            <v>l</v>
          </cell>
        </row>
        <row r="1324">
          <cell r="A1324" t="str">
            <v>M608</v>
          </cell>
          <cell r="B1324" t="str">
            <v>Detergente</v>
          </cell>
          <cell r="C1324" t="str">
            <v>ba</v>
          </cell>
          <cell r="D1324">
            <v>18</v>
          </cell>
          <cell r="E1324" t="str">
            <v>l</v>
          </cell>
        </row>
        <row r="1325">
          <cell r="A1325" t="str">
            <v>M609</v>
          </cell>
          <cell r="B1325" t="str">
            <v>Tinta esmalte sintético fosco</v>
          </cell>
          <cell r="C1325" t="str">
            <v>ba</v>
          </cell>
          <cell r="D1325">
            <v>18</v>
          </cell>
          <cell r="E1325" t="str">
            <v>l</v>
          </cell>
        </row>
        <row r="1326">
          <cell r="A1326" t="str">
            <v>M610</v>
          </cell>
          <cell r="B1326" t="str">
            <v>Pintura epóxica - barra D= 32mm</v>
          </cell>
          <cell r="C1326" t="str">
            <v>m</v>
          </cell>
          <cell r="D1326">
            <v>1</v>
          </cell>
          <cell r="E1326" t="str">
            <v>m</v>
          </cell>
        </row>
        <row r="1327">
          <cell r="A1327" t="str">
            <v>M611</v>
          </cell>
          <cell r="B1327" t="str">
            <v>Redutor tipo 2002 prim. qualidade</v>
          </cell>
          <cell r="C1327" t="str">
            <v>l</v>
          </cell>
          <cell r="D1327">
            <v>1</v>
          </cell>
          <cell r="E1327" t="str">
            <v>l</v>
          </cell>
        </row>
        <row r="1328">
          <cell r="A1328" t="str">
            <v>M612</v>
          </cell>
          <cell r="B1328" t="str">
            <v>Lixa para ferro n. 100</v>
          </cell>
          <cell r="C1328" t="str">
            <v>un</v>
          </cell>
          <cell r="D1328">
            <v>1</v>
          </cell>
          <cell r="E1328" t="str">
            <v>un</v>
          </cell>
        </row>
        <row r="1329">
          <cell r="A1329" t="str">
            <v>M613</v>
          </cell>
          <cell r="B1329" t="str">
            <v>Base de resina alquídica (primer)</v>
          </cell>
          <cell r="C1329" t="str">
            <v>l</v>
          </cell>
          <cell r="D1329">
            <v>1</v>
          </cell>
          <cell r="E1329" t="str">
            <v>l</v>
          </cell>
        </row>
        <row r="1330">
          <cell r="A1330" t="str">
            <v>M615</v>
          </cell>
          <cell r="B1330" t="str">
            <v>Microesferas PRE-MIX</v>
          </cell>
          <cell r="C1330" t="str">
            <v>kg</v>
          </cell>
          <cell r="D1330">
            <v>1</v>
          </cell>
          <cell r="E1330" t="str">
            <v>kg</v>
          </cell>
        </row>
        <row r="1331">
          <cell r="A1331" t="str">
            <v>M616</v>
          </cell>
          <cell r="B1331" t="str">
            <v>Microesferas DROP-ON</v>
          </cell>
          <cell r="C1331" t="str">
            <v>kg</v>
          </cell>
          <cell r="D1331">
            <v>1</v>
          </cell>
          <cell r="E1331" t="str">
            <v>kg</v>
          </cell>
        </row>
        <row r="1332">
          <cell r="A1332" t="str">
            <v>M617</v>
          </cell>
          <cell r="B1332" t="str">
            <v>Massa termoplástica para extrusão</v>
          </cell>
          <cell r="C1332" t="str">
            <v>kg</v>
          </cell>
          <cell r="D1332">
            <v>1</v>
          </cell>
          <cell r="E1332" t="str">
            <v>kg</v>
          </cell>
        </row>
        <row r="1333">
          <cell r="A1333" t="str">
            <v>M618</v>
          </cell>
          <cell r="B1333" t="str">
            <v>Massa termoplástica para aspersão</v>
          </cell>
          <cell r="C1333" t="str">
            <v>kg</v>
          </cell>
          <cell r="D1333">
            <v>1</v>
          </cell>
          <cell r="E1333" t="str">
            <v>kg</v>
          </cell>
        </row>
        <row r="1334">
          <cell r="A1334" t="str">
            <v>M619</v>
          </cell>
          <cell r="B1334" t="str">
            <v>Cola poliester</v>
          </cell>
          <cell r="C1334" t="str">
            <v>kg</v>
          </cell>
          <cell r="D1334">
            <v>1</v>
          </cell>
          <cell r="E1334" t="str">
            <v>kg</v>
          </cell>
        </row>
        <row r="1335">
          <cell r="A1335" t="str">
            <v>M620</v>
          </cell>
          <cell r="B1335" t="str">
            <v>Protetor de cura do concreto</v>
          </cell>
          <cell r="C1335" t="str">
            <v>tam</v>
          </cell>
          <cell r="D1335">
            <v>180</v>
          </cell>
          <cell r="E1335" t="str">
            <v>kg</v>
          </cell>
        </row>
        <row r="1336">
          <cell r="A1336" t="str">
            <v>M621</v>
          </cell>
          <cell r="B1336" t="str">
            <v>Desmoldante</v>
          </cell>
          <cell r="C1336" t="str">
            <v>tam</v>
          </cell>
          <cell r="D1336">
            <v>180</v>
          </cell>
          <cell r="E1336" t="str">
            <v>kg</v>
          </cell>
        </row>
        <row r="1337">
          <cell r="A1337" t="str">
            <v>M622</v>
          </cell>
          <cell r="B1337" t="str">
            <v>Interplast N</v>
          </cell>
          <cell r="C1337" t="str">
            <v>sc</v>
          </cell>
          <cell r="D1337">
            <v>50</v>
          </cell>
          <cell r="E1337" t="str">
            <v>kg</v>
          </cell>
        </row>
        <row r="1338">
          <cell r="A1338" t="str">
            <v>M623</v>
          </cell>
          <cell r="B1338" t="str">
            <v>Gás propano</v>
          </cell>
          <cell r="C1338" t="str">
            <v>kg</v>
          </cell>
          <cell r="D1338">
            <v>1</v>
          </cell>
          <cell r="E1338" t="str">
            <v>kg</v>
          </cell>
        </row>
        <row r="1339">
          <cell r="A1339" t="str">
            <v>M624</v>
          </cell>
          <cell r="B1339" t="str">
            <v>Tinta para pré-marcação</v>
          </cell>
          <cell r="C1339" t="str">
            <v>l</v>
          </cell>
          <cell r="D1339">
            <v>1</v>
          </cell>
          <cell r="E1339" t="str">
            <v>l</v>
          </cell>
        </row>
        <row r="1340">
          <cell r="A1340" t="str">
            <v>M625</v>
          </cell>
          <cell r="B1340" t="str">
            <v>Acetileno</v>
          </cell>
          <cell r="C1340" t="str">
            <v>m3</v>
          </cell>
          <cell r="D1340">
            <v>1</v>
          </cell>
          <cell r="E1340" t="str">
            <v>m3</v>
          </cell>
        </row>
        <row r="1341">
          <cell r="A1341" t="str">
            <v>M626</v>
          </cell>
          <cell r="B1341" t="str">
            <v>Oxigênio</v>
          </cell>
          <cell r="C1341" t="str">
            <v>m3</v>
          </cell>
          <cell r="D1341">
            <v>1</v>
          </cell>
          <cell r="E1341" t="str">
            <v>m3</v>
          </cell>
        </row>
        <row r="1342">
          <cell r="A1342" t="str">
            <v>M700</v>
          </cell>
          <cell r="B1342" t="str">
            <v>Tijolo comum maciço (5,5x9x19) cm</v>
          </cell>
          <cell r="C1342" t="str">
            <v>mlh</v>
          </cell>
          <cell r="D1342">
            <v>1000</v>
          </cell>
          <cell r="E1342" t="str">
            <v>un</v>
          </cell>
        </row>
        <row r="1343">
          <cell r="A1343" t="str">
            <v>M702</v>
          </cell>
          <cell r="B1343" t="str">
            <v>Cal hidratada</v>
          </cell>
          <cell r="C1343" t="str">
            <v>sc</v>
          </cell>
          <cell r="D1343">
            <v>20</v>
          </cell>
          <cell r="E1343" t="str">
            <v>kg</v>
          </cell>
        </row>
        <row r="1344">
          <cell r="A1344" t="str">
            <v>M703</v>
          </cell>
          <cell r="B1344" t="str">
            <v>Tijolo 20 x 30 cm</v>
          </cell>
          <cell r="C1344" t="str">
            <v>mlh</v>
          </cell>
          <cell r="D1344">
            <v>1000</v>
          </cell>
          <cell r="E1344" t="str">
            <v>un</v>
          </cell>
        </row>
        <row r="1345">
          <cell r="A1345" t="str">
            <v>M704</v>
          </cell>
          <cell r="B1345" t="str">
            <v>Areia Lavada Comercial</v>
          </cell>
          <cell r="C1345" t="str">
            <v>m3</v>
          </cell>
          <cell r="D1345">
            <v>1</v>
          </cell>
          <cell r="E1345" t="str">
            <v>m3</v>
          </cell>
        </row>
        <row r="1346">
          <cell r="A1346" t="str">
            <v>M705</v>
          </cell>
          <cell r="B1346" t="str">
            <v>Pó de pedra</v>
          </cell>
          <cell r="C1346" t="str">
            <v>m3</v>
          </cell>
          <cell r="D1346">
            <v>1</v>
          </cell>
          <cell r="E1346" t="str">
            <v>m3</v>
          </cell>
        </row>
        <row r="1347">
          <cell r="A1347" t="str">
            <v>M709</v>
          </cell>
          <cell r="B1347" t="str">
            <v>Brita Comercial</v>
          </cell>
          <cell r="C1347" t="str">
            <v>m3</v>
          </cell>
          <cell r="D1347">
            <v>1</v>
          </cell>
          <cell r="E1347" t="str">
            <v>m3</v>
          </cell>
        </row>
        <row r="1348">
          <cell r="A1348" t="str">
            <v>M710</v>
          </cell>
          <cell r="B1348" t="str">
            <v>Pedra de mão</v>
          </cell>
          <cell r="C1348" t="str">
            <v>m3</v>
          </cell>
          <cell r="D1348">
            <v>1</v>
          </cell>
          <cell r="E1348" t="str">
            <v>m3</v>
          </cell>
        </row>
        <row r="1349">
          <cell r="A1349" t="str">
            <v>M715</v>
          </cell>
          <cell r="B1349" t="str">
            <v>Pó calcário dolomítico</v>
          </cell>
          <cell r="C1349" t="str">
            <v>kg</v>
          </cell>
          <cell r="D1349">
            <v>1</v>
          </cell>
          <cell r="E1349" t="str">
            <v>kg</v>
          </cell>
        </row>
        <row r="1350">
          <cell r="A1350" t="str">
            <v>M901</v>
          </cell>
          <cell r="B1350" t="str">
            <v>Aparelho de apoio neoprene fretado</v>
          </cell>
          <cell r="C1350" t="str">
            <v>dm3</v>
          </cell>
          <cell r="D1350">
            <v>1</v>
          </cell>
          <cell r="E1350" t="str">
            <v>dm3</v>
          </cell>
        </row>
        <row r="1351">
          <cell r="A1351" t="str">
            <v>M902</v>
          </cell>
          <cell r="B1351" t="str">
            <v>Tubo de PVC D=75 mm</v>
          </cell>
          <cell r="C1351" t="str">
            <v>vr</v>
          </cell>
          <cell r="D1351">
            <v>6</v>
          </cell>
          <cell r="E1351" t="str">
            <v>m</v>
          </cell>
        </row>
        <row r="1352">
          <cell r="A1352" t="str">
            <v>M903</v>
          </cell>
          <cell r="B1352" t="str">
            <v>Manta sintética (Bidim) OP-20</v>
          </cell>
          <cell r="C1352" t="str">
            <v>m2</v>
          </cell>
          <cell r="D1352">
            <v>1</v>
          </cell>
          <cell r="E1352" t="str">
            <v>m2</v>
          </cell>
        </row>
        <row r="1353">
          <cell r="A1353" t="str">
            <v>M904</v>
          </cell>
          <cell r="B1353" t="str">
            <v>Manta sintética (Bidim) OP-30</v>
          </cell>
          <cell r="C1353" t="str">
            <v>m2</v>
          </cell>
          <cell r="D1353">
            <v>1</v>
          </cell>
          <cell r="E1353" t="str">
            <v>m2</v>
          </cell>
        </row>
        <row r="1354">
          <cell r="A1354" t="str">
            <v>M905</v>
          </cell>
          <cell r="B1354" t="str">
            <v>Filler</v>
          </cell>
          <cell r="C1354" t="str">
            <v>kg</v>
          </cell>
          <cell r="D1354">
            <v>1</v>
          </cell>
          <cell r="E1354" t="str">
            <v>kg</v>
          </cell>
        </row>
        <row r="1355">
          <cell r="A1355" t="str">
            <v>M906</v>
          </cell>
          <cell r="B1355" t="str">
            <v>Sementes p/ hidrossemeadura</v>
          </cell>
          <cell r="C1355" t="str">
            <v>kg</v>
          </cell>
          <cell r="D1355">
            <v>1</v>
          </cell>
          <cell r="E1355" t="str">
            <v>kg</v>
          </cell>
        </row>
        <row r="1356">
          <cell r="A1356" t="str">
            <v>M907</v>
          </cell>
          <cell r="B1356" t="str">
            <v>Adubo orgânico</v>
          </cell>
          <cell r="C1356" t="str">
            <v>t</v>
          </cell>
          <cell r="D1356">
            <v>1000</v>
          </cell>
          <cell r="E1356" t="str">
            <v>kg</v>
          </cell>
        </row>
        <row r="1357">
          <cell r="A1357" t="str">
            <v>M908</v>
          </cell>
          <cell r="B1357" t="str">
            <v>Eletrodo p/ solda eletr. OK 46.00</v>
          </cell>
          <cell r="C1357" t="str">
            <v>kg</v>
          </cell>
          <cell r="D1357">
            <v>1</v>
          </cell>
          <cell r="E1357" t="str">
            <v>kg</v>
          </cell>
        </row>
        <row r="1358">
          <cell r="A1358" t="str">
            <v>M909</v>
          </cell>
          <cell r="B1358" t="str">
            <v>Tubo de PVC perfurado D=50 mm</v>
          </cell>
          <cell r="C1358" t="str">
            <v>vr</v>
          </cell>
          <cell r="D1358">
            <v>6</v>
          </cell>
          <cell r="E1358" t="str">
            <v>m</v>
          </cell>
        </row>
        <row r="1359">
          <cell r="A1359" t="str">
            <v>M910</v>
          </cell>
          <cell r="B1359" t="str">
            <v>Tubo de PVC rígido D=50 mm</v>
          </cell>
          <cell r="C1359" t="str">
            <v>vr</v>
          </cell>
          <cell r="D1359">
            <v>6</v>
          </cell>
          <cell r="E1359" t="str">
            <v>m</v>
          </cell>
        </row>
        <row r="1360">
          <cell r="A1360" t="str">
            <v>M911</v>
          </cell>
          <cell r="B1360" t="str">
            <v>Tubo de PVC D=100 mm</v>
          </cell>
          <cell r="C1360" t="str">
            <v>vr</v>
          </cell>
          <cell r="D1360">
            <v>6</v>
          </cell>
          <cell r="E1360" t="str">
            <v>m</v>
          </cell>
        </row>
        <row r="1361">
          <cell r="A1361" t="str">
            <v>M920</v>
          </cell>
          <cell r="B1361" t="str">
            <v>Meio tubo de concreto D=40 cm</v>
          </cell>
          <cell r="C1361" t="str">
            <v>m</v>
          </cell>
          <cell r="D1361">
            <v>1</v>
          </cell>
          <cell r="E1361" t="str">
            <v>m</v>
          </cell>
        </row>
        <row r="1362">
          <cell r="A1362" t="str">
            <v>M930</v>
          </cell>
          <cell r="B1362" t="str">
            <v>Gabião caixa 2x1x1m galvanizado</v>
          </cell>
          <cell r="C1362" t="str">
            <v>un</v>
          </cell>
          <cell r="D1362">
            <v>1</v>
          </cell>
          <cell r="E1362" t="str">
            <v>un</v>
          </cell>
        </row>
        <row r="1363">
          <cell r="A1363" t="str">
            <v>M935</v>
          </cell>
          <cell r="B1363" t="str">
            <v>Terra arm. ECE - greide 0&lt;h&lt;6m</v>
          </cell>
          <cell r="C1363" t="str">
            <v>m2</v>
          </cell>
          <cell r="D1363">
            <v>1</v>
          </cell>
          <cell r="E1363" t="str">
            <v>m2</v>
          </cell>
        </row>
        <row r="1364">
          <cell r="A1364" t="str">
            <v>M936</v>
          </cell>
          <cell r="B1364" t="str">
            <v>Terra arm. ECE - greide 6&lt;h&lt;9m</v>
          </cell>
          <cell r="C1364" t="str">
            <v>m2</v>
          </cell>
          <cell r="D1364">
            <v>1</v>
          </cell>
          <cell r="E1364" t="str">
            <v>m2</v>
          </cell>
        </row>
        <row r="1365">
          <cell r="A1365" t="str">
            <v>M937</v>
          </cell>
          <cell r="B1365" t="str">
            <v>Terra arm. ECE - greide 9&lt;h&lt;12m</v>
          </cell>
          <cell r="C1365" t="str">
            <v>m2</v>
          </cell>
          <cell r="D1365">
            <v>1</v>
          </cell>
          <cell r="E1365" t="str">
            <v>m2</v>
          </cell>
        </row>
        <row r="1366">
          <cell r="A1366" t="str">
            <v>M938</v>
          </cell>
          <cell r="B1366" t="str">
            <v>Terra arm. ECE- pé talude 0&lt;h&lt;6m</v>
          </cell>
          <cell r="C1366" t="str">
            <v>m2</v>
          </cell>
          <cell r="D1366">
            <v>1</v>
          </cell>
          <cell r="E1366" t="str">
            <v>m2</v>
          </cell>
        </row>
        <row r="1367">
          <cell r="A1367" t="str">
            <v>M939</v>
          </cell>
          <cell r="B1367" t="str">
            <v>Terra arm. ECE- pé talude 6&lt;h&lt;9m</v>
          </cell>
          <cell r="C1367" t="str">
            <v>m2</v>
          </cell>
          <cell r="D1367">
            <v>1</v>
          </cell>
          <cell r="E1367" t="str">
            <v>m2</v>
          </cell>
        </row>
        <row r="1368">
          <cell r="A1368" t="str">
            <v>M940</v>
          </cell>
          <cell r="B1368" t="str">
            <v>Terra arm. ECE- pé talude 9&lt;h&lt;12m</v>
          </cell>
          <cell r="C1368" t="str">
            <v>m2</v>
          </cell>
          <cell r="D1368">
            <v>1</v>
          </cell>
          <cell r="E1368" t="str">
            <v>m2</v>
          </cell>
        </row>
        <row r="1369">
          <cell r="A1369" t="str">
            <v>M941</v>
          </cell>
          <cell r="B1369" t="str">
            <v>Terra arm. ECE-enc. portante 0&lt;h&lt;6m</v>
          </cell>
          <cell r="C1369" t="str">
            <v>m2</v>
          </cell>
          <cell r="D1369">
            <v>1</v>
          </cell>
          <cell r="E1369" t="str">
            <v>m2</v>
          </cell>
        </row>
        <row r="1370">
          <cell r="A1370" t="str">
            <v>M942</v>
          </cell>
          <cell r="B1370" t="str">
            <v>Terra arm. ECE-enc. portante 6&lt;h&lt;9m</v>
          </cell>
          <cell r="C1370" t="str">
            <v>m2</v>
          </cell>
          <cell r="D1370">
            <v>1</v>
          </cell>
          <cell r="E1370" t="str">
            <v>m2</v>
          </cell>
        </row>
        <row r="1371">
          <cell r="A1371" t="str">
            <v>M945</v>
          </cell>
          <cell r="B1371" t="str">
            <v>Haste para perfuratriz de esteira</v>
          </cell>
          <cell r="C1371" t="str">
            <v>un</v>
          </cell>
          <cell r="D1371">
            <v>1</v>
          </cell>
          <cell r="E1371" t="str">
            <v>un</v>
          </cell>
        </row>
        <row r="1372">
          <cell r="A1372" t="str">
            <v>M946</v>
          </cell>
          <cell r="B1372" t="str">
            <v>Luva para perfuratriz de esteira</v>
          </cell>
          <cell r="C1372" t="str">
            <v>un</v>
          </cell>
          <cell r="D1372">
            <v>1</v>
          </cell>
          <cell r="E1372" t="str">
            <v>un</v>
          </cell>
        </row>
        <row r="1373">
          <cell r="A1373" t="str">
            <v>M947</v>
          </cell>
          <cell r="B1373" t="str">
            <v>Punho para perfuratriz de esteira</v>
          </cell>
          <cell r="C1373" t="str">
            <v>un</v>
          </cell>
          <cell r="D1373">
            <v>1</v>
          </cell>
          <cell r="E1373" t="str">
            <v>un</v>
          </cell>
        </row>
        <row r="1374">
          <cell r="A1374" t="str">
            <v>M948</v>
          </cell>
          <cell r="B1374" t="str">
            <v>Coroa para perfuratriz de esteira</v>
          </cell>
          <cell r="C1374" t="str">
            <v>un</v>
          </cell>
          <cell r="D1374">
            <v>1</v>
          </cell>
          <cell r="E1374" t="str">
            <v>un</v>
          </cell>
        </row>
        <row r="1375">
          <cell r="A1375" t="str">
            <v>M949</v>
          </cell>
          <cell r="B1375" t="str">
            <v>Disco diam. p/ máq. de disco 48kW</v>
          </cell>
          <cell r="C1375" t="str">
            <v>un</v>
          </cell>
          <cell r="D1375">
            <v>1</v>
          </cell>
          <cell r="E1375" t="str">
            <v>un</v>
          </cell>
        </row>
        <row r="1376">
          <cell r="A1376" t="str">
            <v>M950</v>
          </cell>
          <cell r="B1376" t="str">
            <v>Coroa de diamante linha NX</v>
          </cell>
          <cell r="C1376" t="str">
            <v>un</v>
          </cell>
          <cell r="D1376">
            <v>1</v>
          </cell>
          <cell r="E1376" t="str">
            <v>un</v>
          </cell>
        </row>
        <row r="1377">
          <cell r="A1377" t="str">
            <v>M951</v>
          </cell>
          <cell r="B1377" t="str">
            <v>Calibrador de diamante linha NX</v>
          </cell>
          <cell r="C1377" t="str">
            <v>un</v>
          </cell>
          <cell r="D1377">
            <v>1</v>
          </cell>
          <cell r="E1377" t="str">
            <v>un</v>
          </cell>
        </row>
        <row r="1378">
          <cell r="A1378" t="str">
            <v>M952</v>
          </cell>
          <cell r="B1378" t="str">
            <v>Mola comum linha NX</v>
          </cell>
          <cell r="C1378" t="str">
            <v>un</v>
          </cell>
          <cell r="D1378">
            <v>1</v>
          </cell>
          <cell r="E1378" t="str">
            <v>un</v>
          </cell>
        </row>
        <row r="1379">
          <cell r="A1379" t="str">
            <v>M953</v>
          </cell>
          <cell r="B1379" t="str">
            <v>Barrilete simples linha NX</v>
          </cell>
          <cell r="C1379" t="str">
            <v>un</v>
          </cell>
          <cell r="D1379">
            <v>1</v>
          </cell>
          <cell r="E1379" t="str">
            <v>un</v>
          </cell>
        </row>
        <row r="1380">
          <cell r="A1380" t="str">
            <v>M954</v>
          </cell>
          <cell r="B1380" t="str">
            <v>Haste paredes paraleleas c/ niples</v>
          </cell>
          <cell r="C1380" t="str">
            <v>un</v>
          </cell>
          <cell r="D1380">
            <v>1</v>
          </cell>
          <cell r="E1380" t="str">
            <v>un</v>
          </cell>
        </row>
        <row r="1381">
          <cell r="A1381" t="str">
            <v>M955</v>
          </cell>
          <cell r="B1381" t="str">
            <v>Coroa de widia linha NX</v>
          </cell>
          <cell r="C1381" t="str">
            <v>un</v>
          </cell>
          <cell r="D1381">
            <v>1</v>
          </cell>
          <cell r="E1381" t="str">
            <v>un</v>
          </cell>
        </row>
        <row r="1382">
          <cell r="A1382" t="str">
            <v>M956</v>
          </cell>
          <cell r="B1382" t="str">
            <v>Sapata de widia linha NX</v>
          </cell>
          <cell r="C1382" t="str">
            <v>un</v>
          </cell>
          <cell r="D1382">
            <v>1</v>
          </cell>
          <cell r="E1382" t="str">
            <v>un</v>
          </cell>
        </row>
        <row r="1383">
          <cell r="A1383" t="str">
            <v>M957</v>
          </cell>
          <cell r="B1383" t="str">
            <v>Revestimento c/ conector linha NX</v>
          </cell>
          <cell r="C1383" t="str">
            <v>un</v>
          </cell>
          <cell r="D1383">
            <v>1</v>
          </cell>
          <cell r="E1383" t="str">
            <v>un</v>
          </cell>
        </row>
        <row r="1384">
          <cell r="A1384" t="str">
            <v>M958</v>
          </cell>
          <cell r="B1384" t="str">
            <v>Calibrador de widia simples linh NX</v>
          </cell>
          <cell r="C1384" t="str">
            <v>un</v>
          </cell>
          <cell r="D1384">
            <v>1</v>
          </cell>
          <cell r="E1384" t="str">
            <v>un</v>
          </cell>
        </row>
        <row r="1385">
          <cell r="A1385" t="str">
            <v>M960</v>
          </cell>
          <cell r="B1385" t="str">
            <v>Fio de nylon n. 40</v>
          </cell>
          <cell r="C1385" t="str">
            <v>rl</v>
          </cell>
          <cell r="D1385">
            <v>100</v>
          </cell>
          <cell r="E1385" t="str">
            <v>m</v>
          </cell>
        </row>
        <row r="1386">
          <cell r="A1386" t="str">
            <v>M969</v>
          </cell>
          <cell r="B1386" t="str">
            <v>Película refletiva lentes expostas</v>
          </cell>
          <cell r="C1386" t="str">
            <v>m2</v>
          </cell>
          <cell r="D1386">
            <v>1</v>
          </cell>
          <cell r="E1386" t="str">
            <v>m2</v>
          </cell>
        </row>
        <row r="1387">
          <cell r="A1387" t="str">
            <v>M970</v>
          </cell>
          <cell r="B1387" t="str">
            <v>Película refletiva lentes inclusas</v>
          </cell>
          <cell r="C1387" t="str">
            <v>m2</v>
          </cell>
          <cell r="D1387">
            <v>1</v>
          </cell>
          <cell r="E1387" t="str">
            <v>m2</v>
          </cell>
        </row>
        <row r="1388">
          <cell r="A1388" t="str">
            <v>M971</v>
          </cell>
          <cell r="B1388" t="str">
            <v>Dispositivo anti-ofuscante</v>
          </cell>
          <cell r="C1388" t="str">
            <v>m</v>
          </cell>
          <cell r="D1388">
            <v>1</v>
          </cell>
          <cell r="E1388" t="str">
            <v>m</v>
          </cell>
        </row>
        <row r="1389">
          <cell r="A1389" t="str">
            <v>M972</v>
          </cell>
          <cell r="B1389" t="str">
            <v>Tacha refletiva monodirecional</v>
          </cell>
          <cell r="C1389" t="str">
            <v>un</v>
          </cell>
          <cell r="D1389">
            <v>1</v>
          </cell>
          <cell r="E1389" t="str">
            <v>un</v>
          </cell>
        </row>
        <row r="1390">
          <cell r="A1390" t="str">
            <v>M973</v>
          </cell>
          <cell r="B1390" t="str">
            <v>Tacha refletiva bidirecional</v>
          </cell>
          <cell r="C1390" t="str">
            <v>un</v>
          </cell>
          <cell r="D1390">
            <v>1</v>
          </cell>
          <cell r="E1390" t="str">
            <v>un</v>
          </cell>
        </row>
        <row r="1391">
          <cell r="A1391" t="str">
            <v>M974</v>
          </cell>
          <cell r="B1391" t="str">
            <v>Tachão refletivo monodirecional</v>
          </cell>
          <cell r="C1391" t="str">
            <v>un</v>
          </cell>
          <cell r="D1391">
            <v>1</v>
          </cell>
          <cell r="E1391" t="str">
            <v>un</v>
          </cell>
        </row>
        <row r="1392">
          <cell r="A1392" t="str">
            <v>M975</v>
          </cell>
          <cell r="B1392" t="str">
            <v>Tachão refletivo bidirecional</v>
          </cell>
          <cell r="C1392" t="str">
            <v>un</v>
          </cell>
          <cell r="D1392">
            <v>1</v>
          </cell>
          <cell r="E1392" t="str">
            <v>un</v>
          </cell>
        </row>
        <row r="1393">
          <cell r="A1393" t="str">
            <v>M976</v>
          </cell>
          <cell r="B1393" t="str">
            <v>Baguete limitador de polietileno</v>
          </cell>
          <cell r="C1393" t="str">
            <v>m</v>
          </cell>
          <cell r="D1393">
            <v>1</v>
          </cell>
          <cell r="E1393" t="str">
            <v>m</v>
          </cell>
        </row>
        <row r="1394">
          <cell r="A1394" t="str">
            <v>M977</v>
          </cell>
          <cell r="B1394" t="str">
            <v>Selante asfáltico polimerizado</v>
          </cell>
          <cell r="C1394" t="str">
            <v>l</v>
          </cell>
          <cell r="D1394">
            <v>1</v>
          </cell>
          <cell r="E1394" t="str">
            <v>l</v>
          </cell>
        </row>
        <row r="1395">
          <cell r="A1395" t="str">
            <v>M980</v>
          </cell>
          <cell r="B1395" t="str">
            <v>Indenização de jazida</v>
          </cell>
          <cell r="C1395" t="str">
            <v>m3</v>
          </cell>
          <cell r="D1395">
            <v>1</v>
          </cell>
          <cell r="E1395" t="str">
            <v>m3</v>
          </cell>
        </row>
        <row r="1396">
          <cell r="A1396" t="str">
            <v>M982</v>
          </cell>
          <cell r="B1396" t="str">
            <v>Isopor de 5cm de espessura</v>
          </cell>
          <cell r="C1396" t="str">
            <v>m2</v>
          </cell>
          <cell r="D1396">
            <v>1</v>
          </cell>
          <cell r="E1396" t="str">
            <v>m2</v>
          </cell>
        </row>
        <row r="1397">
          <cell r="A1397" t="str">
            <v>M983</v>
          </cell>
          <cell r="B1397" t="str">
            <v>Disco diam. p/ máq. de disco 6kW</v>
          </cell>
          <cell r="C1397" t="str">
            <v>un</v>
          </cell>
          <cell r="D1397">
            <v>1</v>
          </cell>
          <cell r="E1397" t="str">
            <v>un</v>
          </cell>
        </row>
        <row r="1398">
          <cell r="A1398" t="str">
            <v>M984</v>
          </cell>
          <cell r="B1398" t="str">
            <v>Chumbadores</v>
          </cell>
          <cell r="C1398" t="str">
            <v>pç</v>
          </cell>
          <cell r="D1398">
            <v>0.3</v>
          </cell>
          <cell r="E1398" t="str">
            <v>kg</v>
          </cell>
        </row>
        <row r="1399">
          <cell r="A1399" t="str">
            <v>M985</v>
          </cell>
          <cell r="B1399" t="str">
            <v>Tubo plástico para purgadores</v>
          </cell>
          <cell r="C1399" t="str">
            <v>m</v>
          </cell>
          <cell r="D1399">
            <v>1</v>
          </cell>
          <cell r="E1399" t="str">
            <v>m</v>
          </cell>
        </row>
        <row r="1400">
          <cell r="A1400" t="str">
            <v>M996</v>
          </cell>
          <cell r="B1400" t="str">
            <v>Material Demolido</v>
          </cell>
          <cell r="C1400" t="str">
            <v>t</v>
          </cell>
          <cell r="D1400">
            <v>1</v>
          </cell>
          <cell r="E1400" t="str">
            <v>t</v>
          </cell>
        </row>
        <row r="1401">
          <cell r="A1401" t="str">
            <v>M997</v>
          </cell>
          <cell r="B1401" t="str">
            <v>Material Fresado</v>
          </cell>
          <cell r="C1401" t="str">
            <v>t</v>
          </cell>
          <cell r="D1401">
            <v>1</v>
          </cell>
          <cell r="E1401" t="str">
            <v>t</v>
          </cell>
        </row>
        <row r="1402">
          <cell r="A1402" t="str">
            <v>M998</v>
          </cell>
          <cell r="B1402" t="str">
            <v>Madeira</v>
          </cell>
          <cell r="C1402" t="str">
            <v>t</v>
          </cell>
          <cell r="D1402">
            <v>1</v>
          </cell>
          <cell r="E1402" t="str">
            <v>t</v>
          </cell>
        </row>
        <row r="1403">
          <cell r="A1403" t="str">
            <v>M999</v>
          </cell>
          <cell r="B1403" t="str">
            <v>Material retirado da pista</v>
          </cell>
          <cell r="C1403" t="str">
            <v>t</v>
          </cell>
          <cell r="D1403">
            <v>1</v>
          </cell>
          <cell r="E1403" t="str">
            <v>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ços"/>
      <sheetName val="Orçamento"/>
      <sheetName val="Plan2"/>
      <sheetName val="HIDRAULICA"/>
      <sheetName val="RN CONSTRUÇÕES"/>
      <sheetName val="EMAVE"/>
      <sheetName val="PRADO"/>
      <sheetName val="INSUMOS Lab.cienc."/>
      <sheetName val="INSUMOS ARQUIBANCADA"/>
      <sheetName val="insumos Urb do páteo "/>
      <sheetName val="INSUMO PARA RAIO"/>
      <sheetName val="INSUMO MURO"/>
      <sheetName val="Orçamento (3)"/>
      <sheetName val="Inst. Elet."/>
      <sheetName val="Rev. "/>
      <sheetName val="Muro de fech."/>
      <sheetName val="Urb do páteo"/>
      <sheetName val="Arquib. e mureta"/>
      <sheetName val="Lab.cienc."/>
      <sheetName val="Orçamento (2)"/>
      <sheetName val="Plan1"/>
      <sheetName val="Plan3"/>
      <sheetName val="5ª Med"/>
      <sheetName val="INSUMOS_Lab_cienc_"/>
      <sheetName val="INSUMOS_ARQUIBANCADA"/>
      <sheetName val="insumos_Urb_do_páteo_"/>
      <sheetName val="INSUMO_PARA_RAIO"/>
      <sheetName val="INSUMO_MURO"/>
      <sheetName val="Orçamento_(3)"/>
      <sheetName val="Inst__Elet_"/>
      <sheetName val="Rev__"/>
      <sheetName val="Muro_de_fech_"/>
      <sheetName val="Urb_do_páteo"/>
      <sheetName val="Arquib__e_mureta"/>
      <sheetName val="Lab_cienc_"/>
      <sheetName val="Orçamento_(2)"/>
      <sheetName val="RN_CONSTRUÇÕES"/>
      <sheetName val="5ª_Med"/>
      <sheetName val="Solum"/>
      <sheetName val="indice de reajuste"/>
      <sheetName val="RELATÓRIO"/>
      <sheetName val="REAJU (2)"/>
    </sheetNames>
    <sheetDataSet>
      <sheetData sheetId="0" refreshError="1">
        <row r="3">
          <cell r="A3" t="str">
            <v>001</v>
          </cell>
          <cell r="B3" t="str">
            <v>BOLETIM DE REFERÊNCIA DE PREÇOS - DEZEMBRO 2004</v>
          </cell>
        </row>
        <row r="4">
          <cell r="A4" t="str">
            <v>001.01</v>
          </cell>
          <cell r="B4" t="str">
            <v>DEMOLIÇÃO E RETIRADA</v>
          </cell>
          <cell r="D4">
            <v>1584.1479999999999</v>
          </cell>
        </row>
        <row r="5">
          <cell r="A5" t="str">
            <v>001.01.00020</v>
          </cell>
          <cell r="B5" t="str">
            <v>Demolição de cobertura construída c/telha de barro ou cerâmica</v>
          </cell>
          <cell r="C5" t="str">
            <v>M2</v>
          </cell>
          <cell r="D5">
            <v>2.6252</v>
          </cell>
        </row>
        <row r="6">
          <cell r="A6" t="str">
            <v>001.01.00040</v>
          </cell>
          <cell r="B6" t="str">
            <v>Demolição de cobertura construída c/telha de cimento amianto, alumínio, plastico e ferro galvanizado</v>
          </cell>
          <cell r="C6" t="str">
            <v>M2</v>
          </cell>
          <cell r="D6">
            <v>1.0940000000000001</v>
          </cell>
        </row>
        <row r="7">
          <cell r="A7" t="str">
            <v>001.01.00060</v>
          </cell>
          <cell r="B7" t="str">
            <v>Demolição de madeiramento de telhado constituído por tesouras (telha de barro)</v>
          </cell>
          <cell r="C7" t="str">
            <v>M2</v>
          </cell>
          <cell r="D7">
            <v>3.9519000000000002</v>
          </cell>
        </row>
        <row r="8">
          <cell r="A8" t="str">
            <v>001.01.00080</v>
          </cell>
          <cell r="B8" t="str">
            <v>Demolição de madeiramento de telhado constituído por tesouras (telha de cimento aminato e alumínio)</v>
          </cell>
          <cell r="C8" t="str">
            <v>M2</v>
          </cell>
          <cell r="D8">
            <v>3.4068000000000001</v>
          </cell>
        </row>
        <row r="9">
          <cell r="A9" t="str">
            <v>001.01.00100</v>
          </cell>
          <cell r="B9" t="str">
            <v>Demolição de madeiramento de telhado tipo pontaletados (telhas de barro)</v>
          </cell>
          <cell r="C9" t="str">
            <v>M2</v>
          </cell>
          <cell r="D9">
            <v>2.9432</v>
          </cell>
        </row>
        <row r="10">
          <cell r="A10" t="str">
            <v>001.01.00120</v>
          </cell>
          <cell r="B10" t="str">
            <v>Demolição de madeiramento de telhado tipo pontaletados (telhas de cimento aminato ou alumínio)</v>
          </cell>
          <cell r="C10" t="str">
            <v>M2</v>
          </cell>
          <cell r="D10">
            <v>2.9432</v>
          </cell>
        </row>
        <row r="11">
          <cell r="A11" t="str">
            <v>001.01.00140</v>
          </cell>
          <cell r="B11" t="str">
            <v>Demolição de estrutura de ferro  para  telhados</v>
          </cell>
          <cell r="C11" t="str">
            <v>M2</v>
          </cell>
          <cell r="D11">
            <v>8.1097000000000001</v>
          </cell>
        </row>
        <row r="12">
          <cell r="A12" t="str">
            <v>001.01.00160</v>
          </cell>
          <cell r="B12" t="str">
            <v>Retirada de cobertura de madeira - caibros e vigas</v>
          </cell>
          <cell r="C12" t="str">
            <v>ML</v>
          </cell>
          <cell r="D12">
            <v>0.20169999999999999</v>
          </cell>
        </row>
        <row r="13">
          <cell r="A13" t="str">
            <v>001.01.00180</v>
          </cell>
          <cell r="B13" t="str">
            <v>Retirada de cobertura de madeira - ripas</v>
          </cell>
          <cell r="C13" t="str">
            <v>ML</v>
          </cell>
          <cell r="D13">
            <v>0.10059999999999999</v>
          </cell>
        </row>
        <row r="14">
          <cell r="A14" t="str">
            <v>001.01.00200</v>
          </cell>
          <cell r="B14" t="str">
            <v>Retirada de cobertura em telhas de barro s/aproveitamento das cumeeiras e espigões</v>
          </cell>
          <cell r="C14" t="str">
            <v>UN</v>
          </cell>
          <cell r="D14">
            <v>0.27839999999999998</v>
          </cell>
        </row>
        <row r="15">
          <cell r="A15" t="str">
            <v>001.01.00220</v>
          </cell>
          <cell r="B15" t="str">
            <v>Retirada de cobertura em telhas de cimento aminato, alumínio, plástico ou ferro galvanizado</v>
          </cell>
          <cell r="C15" t="str">
            <v>UN</v>
          </cell>
          <cell r="D15">
            <v>3.7113999999999998</v>
          </cell>
        </row>
        <row r="16">
          <cell r="A16" t="str">
            <v>001.01.00240</v>
          </cell>
          <cell r="B16" t="str">
            <v>Retirada de cobertura em telhas cerãmicas ( plan , colonial , francesa , etc. )</v>
          </cell>
          <cell r="C16" t="str">
            <v>M2</v>
          </cell>
          <cell r="D16">
            <v>2.4599000000000002</v>
          </cell>
        </row>
        <row r="17">
          <cell r="A17" t="str">
            <v>001.01.00260</v>
          </cell>
          <cell r="B17" t="str">
            <v>Retirada de cobertura em telhas de cimento aminato, alumínio, plástico e c.g.</v>
          </cell>
          <cell r="C17" t="str">
            <v>M2</v>
          </cell>
          <cell r="D17">
            <v>1.3109</v>
          </cell>
        </row>
        <row r="18">
          <cell r="A18" t="str">
            <v>001.01.00280</v>
          </cell>
          <cell r="B18" t="str">
            <v>Retirada de madeiramento de telhado constituído por tesouras (telha de barro)</v>
          </cell>
          <cell r="C18" t="str">
            <v>M2</v>
          </cell>
          <cell r="D18">
            <v>3.0246</v>
          </cell>
        </row>
        <row r="19">
          <cell r="A19" t="str">
            <v>001.01.00300</v>
          </cell>
          <cell r="B19" t="str">
            <v>Retirada de madeiramento de telhado constituído por tesouras (telha de cimento amianto ou alumínio)</v>
          </cell>
          <cell r="C19" t="str">
            <v>M2</v>
          </cell>
          <cell r="D19">
            <v>2.5207000000000002</v>
          </cell>
        </row>
        <row r="20">
          <cell r="A20" t="str">
            <v>001.01.00320</v>
          </cell>
          <cell r="B20" t="str">
            <v>Retirada de madeiramento de telhado tipo pontaletados (telhas de barro)</v>
          </cell>
          <cell r="C20" t="str">
            <v>M2</v>
          </cell>
          <cell r="D20">
            <v>2.0165000000000002</v>
          </cell>
        </row>
        <row r="21">
          <cell r="A21" t="str">
            <v>001.01.00340</v>
          </cell>
          <cell r="B21" t="str">
            <v>Retirada de madeiramento de telhado tipo pontaletados (telhas de cimento amianto ou alumínio)</v>
          </cell>
          <cell r="C21" t="str">
            <v>M2</v>
          </cell>
          <cell r="D21">
            <v>1.8148</v>
          </cell>
        </row>
        <row r="22">
          <cell r="A22" t="str">
            <v>001.01.00360</v>
          </cell>
          <cell r="B22" t="str">
            <v>Retirada de calhas e rufos metálicos</v>
          </cell>
          <cell r="C22" t="str">
            <v>M2</v>
          </cell>
          <cell r="D22">
            <v>3.0710999999999999</v>
          </cell>
        </row>
        <row r="23">
          <cell r="A23" t="str">
            <v>001.01.00380</v>
          </cell>
          <cell r="B23" t="str">
            <v>Demolição de revestimento de argamassa de cal e areia (inclusive emboço)</v>
          </cell>
          <cell r="C23" t="str">
            <v>M2</v>
          </cell>
          <cell r="D23">
            <v>1.9152</v>
          </cell>
        </row>
        <row r="24">
          <cell r="A24" t="str">
            <v>001.01.00400</v>
          </cell>
          <cell r="B24" t="str">
            <v>Demolição de revestimento de argamassa mista (inclusive emboço)</v>
          </cell>
          <cell r="C24" t="str">
            <v>M2</v>
          </cell>
          <cell r="D24">
            <v>2.8729</v>
          </cell>
        </row>
        <row r="25">
          <cell r="A25" t="str">
            <v>001.01.00420</v>
          </cell>
          <cell r="B25" t="str">
            <v>Demolição de revestimento de argamassa de cimento e areia (inclusive emboço)</v>
          </cell>
          <cell r="C25" t="str">
            <v>M2</v>
          </cell>
          <cell r="D25">
            <v>7.3632</v>
          </cell>
        </row>
        <row r="26">
          <cell r="A26" t="str">
            <v>001.01.00440</v>
          </cell>
          <cell r="B26" t="str">
            <v>Demolição de azulejos pastilas ladrilhos cerâmicos ou base de gres (inclusive emboço)</v>
          </cell>
          <cell r="C26" t="str">
            <v>M2</v>
          </cell>
          <cell r="D26">
            <v>7.1078000000000001</v>
          </cell>
        </row>
        <row r="27">
          <cell r="A27" t="str">
            <v>001.01.00460</v>
          </cell>
          <cell r="B27" t="str">
            <v>Demolição de mármore, pedra ou granito (inclusive emboço)</v>
          </cell>
          <cell r="C27" t="str">
            <v>M2</v>
          </cell>
          <cell r="D27">
            <v>7.1078000000000001</v>
          </cell>
        </row>
        <row r="28">
          <cell r="A28" t="str">
            <v>001.01.00480</v>
          </cell>
          <cell r="B28" t="str">
            <v>Demolição de quadro negro</v>
          </cell>
          <cell r="C28" t="str">
            <v>M2</v>
          </cell>
          <cell r="D28">
            <v>7.1078000000000001</v>
          </cell>
        </row>
        <row r="29">
          <cell r="A29" t="str">
            <v>001.01.00500</v>
          </cell>
          <cell r="B29" t="str">
            <v>Retirada de revestimento com mármore, pedra ou granito (inclusive emboço)</v>
          </cell>
          <cell r="C29" t="str">
            <v>M2</v>
          </cell>
          <cell r="D29">
            <v>6.5545</v>
          </cell>
        </row>
        <row r="30">
          <cell r="A30" t="str">
            <v>001.01.00520</v>
          </cell>
          <cell r="B30" t="str">
            <v>Demolição de forro de estuque (inclusive entarugamento de madeira)</v>
          </cell>
          <cell r="C30" t="str">
            <v>M2</v>
          </cell>
          <cell r="D30">
            <v>2.0714000000000001</v>
          </cell>
        </row>
        <row r="31">
          <cell r="A31" t="str">
            <v>001.01.00540</v>
          </cell>
          <cell r="B31" t="str">
            <v>Demolição de forro de madeira ou de gesso (incluso entarugamento)</v>
          </cell>
          <cell r="C31" t="str">
            <v>M2</v>
          </cell>
          <cell r="D31">
            <v>1.75</v>
          </cell>
        </row>
        <row r="32">
          <cell r="A32" t="str">
            <v>001.01.00560</v>
          </cell>
          <cell r="B32" t="str">
            <v>Demolição somente das tábuas ou chapas de madeira ou de gesso</v>
          </cell>
          <cell r="C32" t="str">
            <v>M2</v>
          </cell>
          <cell r="D32">
            <v>2.6252</v>
          </cell>
        </row>
        <row r="33">
          <cell r="A33" t="str">
            <v>001.01.00580</v>
          </cell>
          <cell r="B33" t="str">
            <v>Demolição de lambris de madeira inclusive entarugamento</v>
          </cell>
          <cell r="C33" t="str">
            <v>M2</v>
          </cell>
          <cell r="D33">
            <v>7.1078000000000001</v>
          </cell>
        </row>
        <row r="34">
          <cell r="A34" t="str">
            <v>001.01.00600</v>
          </cell>
          <cell r="B34" t="str">
            <v>Demolição somente de chapas ou placas de lambris ou madeira</v>
          </cell>
          <cell r="C34" t="str">
            <v>M2</v>
          </cell>
          <cell r="D34">
            <v>4.4264000000000001</v>
          </cell>
        </row>
        <row r="35">
          <cell r="A35" t="str">
            <v>001.01.00620</v>
          </cell>
          <cell r="B35" t="str">
            <v>Retirada de todo o forro inclusive vigas e sarrafos</v>
          </cell>
          <cell r="C35" t="str">
            <v>M2</v>
          </cell>
          <cell r="D35">
            <v>9.3180999999999994</v>
          </cell>
        </row>
        <row r="36">
          <cell r="A36" t="str">
            <v>001.01.00640</v>
          </cell>
          <cell r="B36" t="str">
            <v>Retirada de todos os lambris inclusive caibros e sarrafos</v>
          </cell>
          <cell r="C36" t="str">
            <v>M2</v>
          </cell>
          <cell r="D36">
            <v>9.3180999999999994</v>
          </cell>
        </row>
        <row r="37">
          <cell r="A37" t="str">
            <v>001.01.00660</v>
          </cell>
          <cell r="B37" t="str">
            <v>Demolição de alvenaria de tijolos maciços</v>
          </cell>
          <cell r="C37" t="str">
            <v>M3</v>
          </cell>
          <cell r="D37">
            <v>18.0458</v>
          </cell>
        </row>
        <row r="38">
          <cell r="A38" t="str">
            <v>001.01.00680</v>
          </cell>
          <cell r="B38" t="str">
            <v>Retirada de alvenaria de tijolos maciços</v>
          </cell>
          <cell r="C38" t="str">
            <v>M3</v>
          </cell>
          <cell r="D38">
            <v>34.176299999999998</v>
          </cell>
        </row>
        <row r="39">
          <cell r="A39" t="str">
            <v>001.01.00700</v>
          </cell>
          <cell r="B39" t="str">
            <v>Demolição de alvenaria de tijolos cerâmicos</v>
          </cell>
          <cell r="C39" t="str">
            <v>M3</v>
          </cell>
          <cell r="D39">
            <v>13.1257</v>
          </cell>
        </row>
        <row r="40">
          <cell r="A40" t="str">
            <v>001.01.00720</v>
          </cell>
          <cell r="B40" t="str">
            <v>Demolição de alvenaria de blocos de concreto</v>
          </cell>
          <cell r="C40" t="str">
            <v>M3</v>
          </cell>
          <cell r="D40">
            <v>13.1257</v>
          </cell>
        </row>
        <row r="41">
          <cell r="A41" t="str">
            <v>001.01.00740</v>
          </cell>
          <cell r="B41" t="str">
            <v>Retirada de alvenaria de blocos de concreto</v>
          </cell>
          <cell r="C41" t="str">
            <v>M3</v>
          </cell>
          <cell r="D41">
            <v>26.2514</v>
          </cell>
        </row>
        <row r="42">
          <cell r="A42" t="str">
            <v>001.01.00760</v>
          </cell>
          <cell r="B42" t="str">
            <v>Demolição de alvenaria de pedra</v>
          </cell>
          <cell r="C42" t="str">
            <v>M3</v>
          </cell>
          <cell r="D42">
            <v>33.3675</v>
          </cell>
        </row>
        <row r="43">
          <cell r="A43" t="str">
            <v>001.01.00780</v>
          </cell>
          <cell r="B43" t="str">
            <v>Retirada de alvenaria de pedra</v>
          </cell>
          <cell r="C43" t="str">
            <v>M3</v>
          </cell>
          <cell r="D43">
            <v>37.742699999999999</v>
          </cell>
        </row>
        <row r="44">
          <cell r="A44" t="str">
            <v>001.01.00800</v>
          </cell>
          <cell r="B44" t="str">
            <v>Demolição de alvenaria de placas de concreto celular</v>
          </cell>
          <cell r="C44" t="str">
            <v>M3</v>
          </cell>
          <cell r="D44">
            <v>7.6608999999999998</v>
          </cell>
        </row>
        <row r="45">
          <cell r="A45" t="str">
            <v>001.01.00820</v>
          </cell>
          <cell r="B45" t="str">
            <v>Retirada de alvenaria de placas de concreto celular</v>
          </cell>
          <cell r="C45" t="str">
            <v>M3</v>
          </cell>
          <cell r="D45">
            <v>13.1089</v>
          </cell>
        </row>
        <row r="46">
          <cell r="A46" t="str">
            <v>001.01.00840</v>
          </cell>
          <cell r="B46" t="str">
            <v>Demolição de alvenaria de adobo</v>
          </cell>
          <cell r="C46" t="str">
            <v>M3</v>
          </cell>
          <cell r="D46">
            <v>19.152200000000001</v>
          </cell>
        </row>
        <row r="47">
          <cell r="A47" t="str">
            <v>001.01.00860</v>
          </cell>
          <cell r="B47" t="str">
            <v>Demolição de elemento vazado</v>
          </cell>
          <cell r="C47" t="str">
            <v>M2</v>
          </cell>
          <cell r="D47">
            <v>24.617000000000001</v>
          </cell>
        </row>
        <row r="48">
          <cell r="A48" t="str">
            <v>001.01.00880</v>
          </cell>
          <cell r="B48" t="str">
            <v>Demolição inclusive entarugamento de paredes divisórias de tábuas e chapas</v>
          </cell>
          <cell r="C48" t="str">
            <v>M2</v>
          </cell>
          <cell r="D48">
            <v>3.8304</v>
          </cell>
        </row>
        <row r="49">
          <cell r="A49" t="str">
            <v>001.01.00900</v>
          </cell>
          <cell r="B49" t="str">
            <v>Demolição apenas das tábuas ou chapas das paredes divisórias</v>
          </cell>
          <cell r="C49" t="str">
            <v>M2</v>
          </cell>
          <cell r="D49">
            <v>2.6814</v>
          </cell>
        </row>
        <row r="50">
          <cell r="A50" t="str">
            <v>001.01.00920</v>
          </cell>
          <cell r="B50" t="str">
            <v>Retirada de divisória tipo naval</v>
          </cell>
          <cell r="C50" t="str">
            <v>m2</v>
          </cell>
          <cell r="D50">
            <v>1.5321</v>
          </cell>
        </row>
        <row r="51">
          <cell r="A51" t="str">
            <v>001.01.00940</v>
          </cell>
          <cell r="B51" t="str">
            <v>Demolição de alvenaria de fundação de tijolos maciços inclusive escavações necessárias</v>
          </cell>
          <cell r="C51" t="str">
            <v>M3</v>
          </cell>
          <cell r="D51">
            <v>68.352599999999995</v>
          </cell>
        </row>
        <row r="52">
          <cell r="A52" t="str">
            <v>001.01.00960</v>
          </cell>
          <cell r="B52" t="str">
            <v>Demolição de alvenaria de fundações de pedra</v>
          </cell>
          <cell r="C52" t="str">
            <v>M3</v>
          </cell>
          <cell r="D52">
            <v>34.4739</v>
          </cell>
        </row>
        <row r="53">
          <cell r="A53" t="str">
            <v>001.01.00980</v>
          </cell>
          <cell r="B53" t="str">
            <v>Demolição de concreto simples em fundação</v>
          </cell>
          <cell r="C53" t="str">
            <v>M3</v>
          </cell>
          <cell r="D53">
            <v>59.278599999999997</v>
          </cell>
        </row>
        <row r="54">
          <cell r="A54" t="str">
            <v>001.01.01000</v>
          </cell>
          <cell r="B54" t="str">
            <v>Demolição de concreto armado em fundações</v>
          </cell>
          <cell r="C54" t="str">
            <v>M3</v>
          </cell>
          <cell r="D54">
            <v>151.3477</v>
          </cell>
        </row>
        <row r="55">
          <cell r="A55" t="str">
            <v>001.01.01020</v>
          </cell>
          <cell r="B55" t="str">
            <v>Demolição de concreto simples acima do embasamento</v>
          </cell>
          <cell r="C55" t="str">
            <v>M3</v>
          </cell>
          <cell r="D55">
            <v>49.217199999999998</v>
          </cell>
        </row>
        <row r="56">
          <cell r="A56" t="str">
            <v>001.01.01040</v>
          </cell>
          <cell r="B56" t="str">
            <v>Demolição de concreto armado acima do embasamento</v>
          </cell>
          <cell r="C56" t="str">
            <v>M3</v>
          </cell>
          <cell r="D56">
            <v>135.94040000000001</v>
          </cell>
        </row>
        <row r="57">
          <cell r="A57" t="str">
            <v>001.01.01060</v>
          </cell>
          <cell r="B57" t="str">
            <v>Demolição de assoalhos de tábuas incl.rodapés e cordões</v>
          </cell>
          <cell r="C57" t="str">
            <v>M2</v>
          </cell>
          <cell r="D57">
            <v>6.8947000000000003</v>
          </cell>
        </row>
        <row r="58">
          <cell r="A58" t="str">
            <v>001.01.01080</v>
          </cell>
          <cell r="B58" t="str">
            <v>Demolição de assoalhos de tábuas apenas das tábuas</v>
          </cell>
          <cell r="C58" t="str">
            <v>M2</v>
          </cell>
          <cell r="D58">
            <v>2.7578</v>
          </cell>
        </row>
        <row r="59">
          <cell r="A59" t="str">
            <v>001.01.01100</v>
          </cell>
          <cell r="B59" t="str">
            <v>Retirada de todo piso assoalho de tábuas inclusive vigamento de peróba</v>
          </cell>
          <cell r="C59" t="str">
            <v>M2</v>
          </cell>
          <cell r="D59">
            <v>11.245100000000001</v>
          </cell>
        </row>
        <row r="60">
          <cell r="A60" t="str">
            <v>001.01.01120</v>
          </cell>
          <cell r="B60" t="str">
            <v>Demolição de pisos de tacos madeira inclusive argamassa de assentamento</v>
          </cell>
          <cell r="C60" t="str">
            <v>M2</v>
          </cell>
          <cell r="D60">
            <v>8.4476999999999993</v>
          </cell>
        </row>
        <row r="61">
          <cell r="A61" t="str">
            <v>001.01.01140</v>
          </cell>
          <cell r="B61" t="str">
            <v>Retirada de pisos de tacos madeira inclusive argamassa de assentamento</v>
          </cell>
          <cell r="C61" t="str">
            <v>M2</v>
          </cell>
          <cell r="D61">
            <v>10.082000000000001</v>
          </cell>
        </row>
        <row r="62">
          <cell r="A62" t="str">
            <v>001.01.01160</v>
          </cell>
          <cell r="B62" t="str">
            <v>Demolição de rodapé de madeira</v>
          </cell>
          <cell r="C62" t="str">
            <v>ML</v>
          </cell>
          <cell r="D62">
            <v>0.30649999999999999</v>
          </cell>
        </row>
        <row r="63">
          <cell r="A63" t="str">
            <v>001.01.01180</v>
          </cell>
          <cell r="B63" t="str">
            <v>Retirada de rodapé de madeira</v>
          </cell>
          <cell r="C63" t="str">
            <v>ML</v>
          </cell>
          <cell r="D63">
            <v>0.49030000000000001</v>
          </cell>
        </row>
        <row r="64">
          <cell r="A64" t="str">
            <v>001.01.01200</v>
          </cell>
          <cell r="B64" t="str">
            <v>Demolição de pisos de ladrilhos em geral</v>
          </cell>
          <cell r="C64" t="str">
            <v>M2</v>
          </cell>
          <cell r="D64">
            <v>3.0627</v>
          </cell>
        </row>
        <row r="65">
          <cell r="A65" t="str">
            <v>001.01.01220</v>
          </cell>
          <cell r="B65" t="str">
            <v>Demolição de ladrilhos em geral sobre base ou lastro de concreto</v>
          </cell>
          <cell r="C65" t="str">
            <v>M2</v>
          </cell>
          <cell r="D65">
            <v>6.1253000000000002</v>
          </cell>
        </row>
        <row r="66">
          <cell r="A66" t="str">
            <v>001.01.01240</v>
          </cell>
          <cell r="B66" t="str">
            <v>Demolição de pisos de granilite ou cimentado</v>
          </cell>
          <cell r="C66" t="str">
            <v>M2</v>
          </cell>
          <cell r="D66">
            <v>1.1331</v>
          </cell>
        </row>
        <row r="67">
          <cell r="A67" t="str">
            <v>001.01.01260</v>
          </cell>
          <cell r="B67" t="str">
            <v>Retirada de pavimentação em paralelepípedo</v>
          </cell>
          <cell r="C67" t="str">
            <v>M2</v>
          </cell>
          <cell r="D67">
            <v>3.5002</v>
          </cell>
        </row>
        <row r="68">
          <cell r="A68" t="str">
            <v>001.01.01280</v>
          </cell>
          <cell r="B68" t="str">
            <v>Demolição de pavimentação asfáltica p/processo manual</v>
          </cell>
          <cell r="C68" t="str">
            <v>M2</v>
          </cell>
          <cell r="D68">
            <v>5.7457000000000003</v>
          </cell>
        </row>
        <row r="69">
          <cell r="A69" t="str">
            <v>001.01.01300</v>
          </cell>
          <cell r="B69" t="str">
            <v>Demolição de pisos cimentados sobre base ou lastro concreto</v>
          </cell>
          <cell r="C69" t="str">
            <v>M2</v>
          </cell>
          <cell r="D69">
            <v>5.6875999999999998</v>
          </cell>
        </row>
        <row r="70">
          <cell r="A70" t="str">
            <v>001.01.01320</v>
          </cell>
          <cell r="B70" t="str">
            <v>Demolição de lastro de concreto</v>
          </cell>
          <cell r="C70" t="str">
            <v>M2</v>
          </cell>
          <cell r="D70">
            <v>3.0627</v>
          </cell>
        </row>
        <row r="71">
          <cell r="A71" t="str">
            <v>001.01.01340</v>
          </cell>
          <cell r="B71" t="str">
            <v>Retirada de vidros inteiros</v>
          </cell>
          <cell r="C71" t="str">
            <v>M2</v>
          </cell>
          <cell r="D71">
            <v>2.3170999999999999</v>
          </cell>
        </row>
        <row r="72">
          <cell r="A72" t="str">
            <v>001.01.01360</v>
          </cell>
          <cell r="B72" t="str">
            <v>Retirada de esquadrias de madeira inclusive batente</v>
          </cell>
          <cell r="C72" t="str">
            <v>M2</v>
          </cell>
          <cell r="D72">
            <v>3.5002</v>
          </cell>
        </row>
        <row r="73">
          <cell r="A73" t="str">
            <v>001.01.01380</v>
          </cell>
          <cell r="B73" t="str">
            <v>Retirada de esquadrias metálicas</v>
          </cell>
          <cell r="C73" t="str">
            <v>M2</v>
          </cell>
          <cell r="D73">
            <v>4.5881999999999996</v>
          </cell>
        </row>
        <row r="74">
          <cell r="A74" t="str">
            <v>001.01.01400</v>
          </cell>
          <cell r="B74" t="str">
            <v>Retirada de fechaduras</v>
          </cell>
          <cell r="C74" t="str">
            <v>UN</v>
          </cell>
          <cell r="D74">
            <v>2.3170999999999999</v>
          </cell>
        </row>
        <row r="75">
          <cell r="A75" t="str">
            <v>001.01.01420</v>
          </cell>
          <cell r="B75" t="str">
            <v>Retirada de esquadria de madeira, somente as folhas</v>
          </cell>
          <cell r="C75" t="str">
            <v>M2</v>
          </cell>
          <cell r="D75">
            <v>1.5537000000000001</v>
          </cell>
        </row>
        <row r="76">
          <cell r="A76" t="str">
            <v>001.01.01440</v>
          </cell>
          <cell r="B76" t="str">
            <v>Retirada de aparelhos de louça ou ferro sanitário</v>
          </cell>
          <cell r="C76" t="str">
            <v>UN</v>
          </cell>
          <cell r="D76">
            <v>8.4039000000000001</v>
          </cell>
        </row>
        <row r="77">
          <cell r="A77" t="str">
            <v>001.01.01460</v>
          </cell>
          <cell r="B77" t="str">
            <v>Retirada de caixa dágua pré fabricada</v>
          </cell>
          <cell r="C77" t="str">
            <v>UN</v>
          </cell>
          <cell r="D77">
            <v>14.006600000000001</v>
          </cell>
        </row>
        <row r="78">
          <cell r="A78" t="str">
            <v>001.01.01480</v>
          </cell>
          <cell r="B78" t="str">
            <v>Demolição de tubulação de ferro galvanizado até 2 pol</v>
          </cell>
          <cell r="C78" t="str">
            <v>ML</v>
          </cell>
          <cell r="D78">
            <v>1.6808000000000001</v>
          </cell>
        </row>
        <row r="79">
          <cell r="A79" t="str">
            <v>001.01.01500</v>
          </cell>
          <cell r="B79" t="str">
            <v>Demolição de tubulação de ferro galvanizado acima de 2 pol</v>
          </cell>
          <cell r="C79" t="str">
            <v>ML</v>
          </cell>
          <cell r="D79">
            <v>2.8012999999999999</v>
          </cell>
        </row>
        <row r="80">
          <cell r="A80" t="str">
            <v>001.01.01520</v>
          </cell>
          <cell r="B80" t="str">
            <v>Retirada de tubo de ferro galvanizado até 2 pol</v>
          </cell>
          <cell r="C80" t="str">
            <v>ML</v>
          </cell>
          <cell r="D80">
            <v>2.8012999999999999</v>
          </cell>
        </row>
        <row r="81">
          <cell r="A81" t="str">
            <v>001.01.01540</v>
          </cell>
          <cell r="B81" t="str">
            <v>Retirada de tubo de ferro galvanizado acima de 2 pol</v>
          </cell>
          <cell r="C81" t="str">
            <v>ML</v>
          </cell>
          <cell r="D81">
            <v>3.3616999999999999</v>
          </cell>
        </row>
        <row r="82">
          <cell r="A82" t="str">
            <v>001.01.01560</v>
          </cell>
          <cell r="B82" t="str">
            <v>Demolição de tubo de f.f.ate 3 pol</v>
          </cell>
          <cell r="C82" t="str">
            <v>ML</v>
          </cell>
          <cell r="D82">
            <v>1.6808000000000001</v>
          </cell>
        </row>
        <row r="83">
          <cell r="A83" t="str">
            <v>001.01.01580</v>
          </cell>
          <cell r="B83" t="str">
            <v>Demolição de tubo de f.f.acima 3 pol</v>
          </cell>
          <cell r="C83" t="str">
            <v>ML</v>
          </cell>
          <cell r="D83">
            <v>2.8012999999999999</v>
          </cell>
        </row>
        <row r="84">
          <cell r="A84" t="str">
            <v>001.01.01600</v>
          </cell>
          <cell r="B84" t="str">
            <v>Retirada de tubo de f.f.ate 3 pol</v>
          </cell>
          <cell r="C84" t="str">
            <v>ML</v>
          </cell>
          <cell r="D84">
            <v>2.8012999999999999</v>
          </cell>
        </row>
        <row r="85">
          <cell r="A85" t="str">
            <v>001.01.01620</v>
          </cell>
          <cell r="B85" t="str">
            <v>Retirada de tubo de f.f.acima de 3 pol</v>
          </cell>
          <cell r="C85" t="str">
            <v>ML</v>
          </cell>
          <cell r="D85">
            <v>3.3616999999999999</v>
          </cell>
        </row>
        <row r="86">
          <cell r="A86" t="str">
            <v>001.01.01640</v>
          </cell>
          <cell r="B86" t="str">
            <v>Demolição de tubo de barro ou c.a.ate 3 pol</v>
          </cell>
          <cell r="C86" t="str">
            <v>ML</v>
          </cell>
          <cell r="D86">
            <v>1.1205000000000001</v>
          </cell>
        </row>
        <row r="87">
          <cell r="A87" t="str">
            <v>001.01.01660</v>
          </cell>
          <cell r="B87" t="str">
            <v>Demolição de tubo de barro ou c.a.acima de 3 pol</v>
          </cell>
          <cell r="C87" t="str">
            <v>ML</v>
          </cell>
          <cell r="D87">
            <v>1.6808000000000001</v>
          </cell>
        </row>
        <row r="88">
          <cell r="A88" t="str">
            <v>001.01.01680</v>
          </cell>
          <cell r="B88" t="str">
            <v>Retirada de tubos de barro ou cimento amianto até 3 pol</v>
          </cell>
          <cell r="C88" t="str">
            <v>ML</v>
          </cell>
          <cell r="D88">
            <v>3.3616999999999999</v>
          </cell>
        </row>
        <row r="89">
          <cell r="A89" t="str">
            <v>001.01.01700</v>
          </cell>
          <cell r="B89" t="str">
            <v>Retirada de tubos de barro ou cimento amianto acima de 3 pol</v>
          </cell>
          <cell r="C89" t="str">
            <v>ML</v>
          </cell>
          <cell r="D89">
            <v>3.9218000000000002</v>
          </cell>
        </row>
        <row r="90">
          <cell r="A90" t="str">
            <v>001.01.01720</v>
          </cell>
          <cell r="B90" t="str">
            <v>Retirada de registro ate 2 pol</v>
          </cell>
          <cell r="C90" t="str">
            <v>UN</v>
          </cell>
          <cell r="D90">
            <v>6.1630000000000003</v>
          </cell>
        </row>
        <row r="91">
          <cell r="A91" t="str">
            <v>001.01.01740</v>
          </cell>
          <cell r="B91" t="str">
            <v>Retirada de calhas e condutores</v>
          </cell>
          <cell r="C91" t="str">
            <v>ML</v>
          </cell>
          <cell r="D91">
            <v>1.2283999999999999</v>
          </cell>
        </row>
        <row r="92">
          <cell r="A92" t="str">
            <v>001.01.01760</v>
          </cell>
          <cell r="B92" t="str">
            <v>Execução de desentupimento de esgoto</v>
          </cell>
          <cell r="C92" t="str">
            <v>ML</v>
          </cell>
          <cell r="D92">
            <v>2.0474000000000001</v>
          </cell>
        </row>
        <row r="93">
          <cell r="A93" t="str">
            <v>001.01.01780</v>
          </cell>
          <cell r="B93" t="str">
            <v>Retirada de caixa de descarga</v>
          </cell>
          <cell r="C93" t="str">
            <v>UN</v>
          </cell>
          <cell r="D93">
            <v>5.4253999999999998</v>
          </cell>
        </row>
        <row r="94">
          <cell r="A94" t="str">
            <v>001.01.01800</v>
          </cell>
          <cell r="B94" t="str">
            <v>Retirada de bancadas, balcões ou pias (aço,granilite,ardósia,etc)</v>
          </cell>
          <cell r="C94" t="str">
            <v>M2</v>
          </cell>
          <cell r="D94">
            <v>9.2784999999999993</v>
          </cell>
        </row>
        <row r="95">
          <cell r="A95" t="str">
            <v>001.01.01820</v>
          </cell>
          <cell r="B95" t="str">
            <v>Demolição de quadro de luz e força</v>
          </cell>
          <cell r="C95" t="str">
            <v>UN</v>
          </cell>
          <cell r="D95">
            <v>14.006600000000001</v>
          </cell>
        </row>
        <row r="96">
          <cell r="A96" t="str">
            <v>001.01.01840</v>
          </cell>
          <cell r="B96" t="str">
            <v>Retirada de quadro de luz e força</v>
          </cell>
          <cell r="C96" t="str">
            <v>UN</v>
          </cell>
          <cell r="D96">
            <v>19.609200000000001</v>
          </cell>
        </row>
        <row r="97">
          <cell r="A97" t="str">
            <v>001.01.01860</v>
          </cell>
          <cell r="B97" t="str">
            <v>Retirada de aparelhos incandecentes</v>
          </cell>
          <cell r="C97" t="str">
            <v>UN</v>
          </cell>
          <cell r="D97">
            <v>0.56040000000000001</v>
          </cell>
        </row>
        <row r="98">
          <cell r="A98" t="str">
            <v>001.01.01880</v>
          </cell>
          <cell r="B98" t="str">
            <v>Retirada de aparelhos fluorescentes</v>
          </cell>
          <cell r="C98" t="str">
            <v>UN</v>
          </cell>
          <cell r="D98">
            <v>2.2410000000000001</v>
          </cell>
        </row>
        <row r="99">
          <cell r="A99" t="str">
            <v>001.01.01900</v>
          </cell>
          <cell r="B99" t="str">
            <v>Demolição de tubulação elétrica ate 2.00 pol</v>
          </cell>
          <cell r="C99" t="str">
            <v>ML</v>
          </cell>
          <cell r="D99">
            <v>1.6808000000000001</v>
          </cell>
        </row>
        <row r="100">
          <cell r="A100" t="str">
            <v>001.01.01920</v>
          </cell>
          <cell r="B100" t="str">
            <v>Demolição de tubulação elétrica acima de 2.00 pol</v>
          </cell>
          <cell r="C100" t="str">
            <v>ML</v>
          </cell>
          <cell r="D100">
            <v>2.8012999999999999</v>
          </cell>
        </row>
        <row r="101">
          <cell r="A101" t="str">
            <v>001.01.01940</v>
          </cell>
          <cell r="B101" t="str">
            <v>Retirada de fiação (até cabo n.2 awg)</v>
          </cell>
          <cell r="C101" t="str">
            <v>ML</v>
          </cell>
          <cell r="D101">
            <v>0.112</v>
          </cell>
        </row>
        <row r="102">
          <cell r="A102" t="str">
            <v>001.01.01960</v>
          </cell>
          <cell r="B102" t="str">
            <v>Retirada de fiação (do cabo 1/0 ate 4/0 awg)</v>
          </cell>
          <cell r="C102" t="str">
            <v>ML</v>
          </cell>
          <cell r="D102">
            <v>0.22420000000000001</v>
          </cell>
        </row>
        <row r="103">
          <cell r="A103" t="str">
            <v>001.01.01980</v>
          </cell>
          <cell r="B103" t="str">
            <v>Retirada de interruptores, tomadas, campainhas, etc. (inclusive, condutores e caixas)</v>
          </cell>
          <cell r="C103" t="str">
            <v>UN</v>
          </cell>
          <cell r="D103">
            <v>0.112</v>
          </cell>
        </row>
        <row r="104">
          <cell r="A104" t="str">
            <v>001.01.02000</v>
          </cell>
          <cell r="B104" t="str">
            <v>Retirada de postes de madeira ou concreto ate 11.00 m</v>
          </cell>
          <cell r="C104" t="str">
            <v>UN</v>
          </cell>
          <cell r="D104">
            <v>17.5627</v>
          </cell>
        </row>
        <row r="105">
          <cell r="A105" t="str">
            <v>001.01.02020</v>
          </cell>
          <cell r="B105" t="str">
            <v>Retirada de arruelas</v>
          </cell>
          <cell r="C105" t="str">
            <v>UN</v>
          </cell>
          <cell r="D105">
            <v>0.112</v>
          </cell>
        </row>
        <row r="106">
          <cell r="A106" t="str">
            <v>001.01.02040</v>
          </cell>
          <cell r="B106" t="str">
            <v>Retirada de cruzeta de madeira</v>
          </cell>
          <cell r="C106" t="str">
            <v>UN</v>
          </cell>
          <cell r="D106">
            <v>0.2802</v>
          </cell>
        </row>
        <row r="107">
          <cell r="A107" t="str">
            <v>001.01.02060</v>
          </cell>
          <cell r="B107" t="str">
            <v>Retirada de isoladores</v>
          </cell>
          <cell r="C107" t="str">
            <v>UN</v>
          </cell>
          <cell r="D107">
            <v>0.56040000000000001</v>
          </cell>
        </row>
        <row r="108">
          <cell r="A108" t="str">
            <v>001.01.02080</v>
          </cell>
          <cell r="B108" t="str">
            <v>Retirada de mão francesa</v>
          </cell>
          <cell r="C108" t="str">
            <v>UN</v>
          </cell>
          <cell r="D108">
            <v>0.56040000000000001</v>
          </cell>
        </row>
        <row r="109">
          <cell r="A109" t="str">
            <v>001.01.02100</v>
          </cell>
          <cell r="B109" t="str">
            <v>Retirada de parafuso máquina ou francês</v>
          </cell>
          <cell r="C109" t="str">
            <v>UN</v>
          </cell>
          <cell r="D109">
            <v>0.56040000000000001</v>
          </cell>
        </row>
        <row r="110">
          <cell r="A110" t="str">
            <v>001.01.02120</v>
          </cell>
          <cell r="B110" t="str">
            <v>Retirada de pino p/isolador de 15 kv</v>
          </cell>
          <cell r="C110" t="str">
            <v>UN</v>
          </cell>
          <cell r="D110">
            <v>0.84030000000000005</v>
          </cell>
        </row>
        <row r="111">
          <cell r="A111" t="str">
            <v>001.01.02140</v>
          </cell>
          <cell r="B111" t="str">
            <v>Retirada de disjuntor monofásico, bifásico ou trifásico de 15 a até 200 a</v>
          </cell>
          <cell r="C111" t="str">
            <v>UN</v>
          </cell>
          <cell r="D111">
            <v>1.0237000000000001</v>
          </cell>
        </row>
        <row r="112">
          <cell r="A112" t="str">
            <v>001.01.02160</v>
          </cell>
          <cell r="B112" t="str">
            <v>Retirada de chave trifásica com fusíveis de 30a até 200a</v>
          </cell>
          <cell r="C112" t="str">
            <v>UN</v>
          </cell>
          <cell r="D112">
            <v>3.0710999999999999</v>
          </cell>
        </row>
        <row r="113">
          <cell r="A113" t="str">
            <v>001.01.02180</v>
          </cell>
          <cell r="B113" t="str">
            <v>Retirada de ventilador de teto completo</v>
          </cell>
          <cell r="C113" t="str">
            <v>UN</v>
          </cell>
          <cell r="D113">
            <v>1.5353000000000001</v>
          </cell>
        </row>
        <row r="114">
          <cell r="A114" t="str">
            <v>001.01.02200</v>
          </cell>
          <cell r="B114" t="str">
            <v>Retirada de refletor com lâmpada</v>
          </cell>
          <cell r="C114" t="str">
            <v>UN</v>
          </cell>
          <cell r="D114">
            <v>1.5353000000000001</v>
          </cell>
        </row>
        <row r="115">
          <cell r="A115" t="str">
            <v>001.01.02220</v>
          </cell>
          <cell r="B115" t="str">
            <v>Remanejamento de fancoils</v>
          </cell>
          <cell r="C115" t="str">
            <v>UN</v>
          </cell>
          <cell r="D115">
            <v>80.656400000000005</v>
          </cell>
        </row>
        <row r="116">
          <cell r="A116" t="str">
            <v>001.01.02240</v>
          </cell>
          <cell r="B116" t="str">
            <v>Retirada c/ remoção de transformador de at/bt-15 kv 75 a 150 kva</v>
          </cell>
          <cell r="C116" t="str">
            <v>UN</v>
          </cell>
          <cell r="D116">
            <v>199.48259999999999</v>
          </cell>
        </row>
        <row r="117">
          <cell r="A117" t="str">
            <v>001.01.02260</v>
          </cell>
          <cell r="B117" t="str">
            <v>Retirada com remoção de grupo motor-gerador de 60 a 250 kva</v>
          </cell>
          <cell r="C117" t="str">
            <v>UN</v>
          </cell>
          <cell r="D117">
            <v>199.48259999999999</v>
          </cell>
        </row>
        <row r="118">
          <cell r="A118" t="str">
            <v>001.01.02280</v>
          </cell>
          <cell r="B118" t="str">
            <v>Remoção de pintura a cal</v>
          </cell>
          <cell r="C118" t="str">
            <v>M2</v>
          </cell>
          <cell r="D118">
            <v>0.81720000000000004</v>
          </cell>
        </row>
        <row r="119">
          <cell r="A119" t="str">
            <v>001.01.02300</v>
          </cell>
          <cell r="B119" t="str">
            <v>Remoção de pintura a gesso cola ou base de látex (pva)</v>
          </cell>
          <cell r="C119" t="str">
            <v>M2</v>
          </cell>
          <cell r="D119">
            <v>1.0896999999999999</v>
          </cell>
        </row>
        <row r="120">
          <cell r="A120" t="str">
            <v>001.01.02320</v>
          </cell>
          <cell r="B120" t="str">
            <v>Remoção de pintura a óleo esmalte verniz ou grafite</v>
          </cell>
          <cell r="C120" t="str">
            <v>M2</v>
          </cell>
          <cell r="D120">
            <v>2.0714000000000001</v>
          </cell>
        </row>
        <row r="121">
          <cell r="A121" t="str">
            <v>001.01.02340</v>
          </cell>
          <cell r="B121" t="str">
            <v>Raspagem e lixamento de pintura a óleo esmalte verniz ou grafite</v>
          </cell>
          <cell r="C121" t="str">
            <v>M2</v>
          </cell>
          <cell r="D121">
            <v>1.5537000000000001</v>
          </cell>
        </row>
        <row r="122">
          <cell r="A122" t="str">
            <v>001.02</v>
          </cell>
          <cell r="B122" t="str">
            <v>SERVIÇOS PRELIMINARES</v>
          </cell>
          <cell r="D122">
            <v>5283.5842000000002</v>
          </cell>
        </row>
        <row r="123">
          <cell r="A123" t="str">
            <v>001.02.00020</v>
          </cell>
          <cell r="B123" t="str">
            <v>Execução de Corte e destocamento inclusive remoção de árvore de pequeno porte com diâmetro até 15 cm</v>
          </cell>
          <cell r="C123" t="str">
            <v>un</v>
          </cell>
          <cell r="D123">
            <v>86.005799999999994</v>
          </cell>
        </row>
        <row r="124">
          <cell r="A124" t="str">
            <v>001.02.00040</v>
          </cell>
          <cell r="B124" t="str">
            <v>Execução de Corte e destocamento inclusive remoção de árvore de médio porte com diâmetro até 25 cm</v>
          </cell>
          <cell r="C124" t="str">
            <v>UN</v>
          </cell>
          <cell r="D124">
            <v>26.103300000000001</v>
          </cell>
        </row>
        <row r="125">
          <cell r="A125" t="str">
            <v>001.02.00060</v>
          </cell>
          <cell r="B125" t="str">
            <v>Execução de Corte e destocamento inclusive remoção de árvore de grande porte com diâmetro acima de 25 cm</v>
          </cell>
          <cell r="C125" t="str">
            <v>UN</v>
          </cell>
          <cell r="D125">
            <v>44.5456</v>
          </cell>
        </row>
        <row r="126">
          <cell r="A126" t="str">
            <v>001.02.00080</v>
          </cell>
          <cell r="B126" t="str">
            <v>Execução de Roçado em capoeirão c/empilhamento e queima de resíduos</v>
          </cell>
          <cell r="C126" t="str">
            <v>M2</v>
          </cell>
          <cell r="D126">
            <v>0.27610000000000001</v>
          </cell>
        </row>
        <row r="127">
          <cell r="A127" t="str">
            <v>001.02.00100</v>
          </cell>
          <cell r="B127" t="str">
            <v>Execução de Capinação de terreno inclusive retirada (bota fora)</v>
          </cell>
          <cell r="C127" t="str">
            <v>M2</v>
          </cell>
          <cell r="D127">
            <v>0.3831</v>
          </cell>
        </row>
        <row r="128">
          <cell r="A128" t="str">
            <v>001.02.00120</v>
          </cell>
          <cell r="B128" t="str">
            <v>Execução de Limpeza do terreno c/ retirada dos entulhos e queima dos mesmos</v>
          </cell>
          <cell r="C128" t="str">
            <v>M2</v>
          </cell>
          <cell r="D128">
            <v>0.30649999999999999</v>
          </cell>
        </row>
        <row r="129">
          <cell r="A129" t="str">
            <v>001.02.00160</v>
          </cell>
          <cell r="B129" t="str">
            <v>Fornecimento e Instalação de Tapume em chapa de madeira compensada 6.00 mm de espessura</v>
          </cell>
          <cell r="C129" t="str">
            <v>m2</v>
          </cell>
          <cell r="D129">
            <v>15.887499999999999</v>
          </cell>
        </row>
        <row r="130">
          <cell r="A130" t="str">
            <v>001.02.00180</v>
          </cell>
          <cell r="B130" t="str">
            <v>Fornecimento e Instalação de Tapume em Chapa Metálica e Fixado em Pilar de Madeira, com Parafusos Auto-Atarrachante,conf. det. SINFRA ( 8 Reaproveitamentos)</v>
          </cell>
          <cell r="C130" t="str">
            <v>ml</v>
          </cell>
          <cell r="D130">
            <v>17.0808</v>
          </cell>
        </row>
        <row r="131">
          <cell r="A131" t="str">
            <v>001.02.00280</v>
          </cell>
          <cell r="B131" t="str">
            <v>Execução de barracão de obra para alojamento</v>
          </cell>
          <cell r="C131" t="str">
            <v>m2</v>
          </cell>
          <cell r="D131">
            <v>151.0258</v>
          </cell>
        </row>
        <row r="132">
          <cell r="A132" t="str">
            <v>001.02.00300</v>
          </cell>
          <cell r="B132" t="str">
            <v>Execução de barracão de obra para depósito ou refeitório</v>
          </cell>
          <cell r="C132" t="str">
            <v>m2</v>
          </cell>
          <cell r="D132">
            <v>138.8383</v>
          </cell>
        </row>
        <row r="133">
          <cell r="A133" t="str">
            <v>001.02.00310</v>
          </cell>
          <cell r="B133" t="str">
            <v>Instalações Provisórias em Estrutura Metálica Tipo Conteiner (Almoxarifado, Depósito, Escritório, Ferramentaria, etc.) dim. 1.50x1.80x3.00 mts</v>
          </cell>
          <cell r="C133" t="str">
            <v>mês</v>
          </cell>
          <cell r="D133">
            <v>180</v>
          </cell>
        </row>
        <row r="134">
          <cell r="A134" t="str">
            <v>001.02.00320</v>
          </cell>
          <cell r="B134" t="str">
            <v>Execução de instalação provisória de água e esgoto</v>
          </cell>
          <cell r="C134" t="str">
            <v>UN</v>
          </cell>
          <cell r="D134">
            <v>762.17610000000002</v>
          </cell>
        </row>
        <row r="135">
          <cell r="A135" t="str">
            <v>001.02.00340</v>
          </cell>
          <cell r="B135" t="str">
            <v>Execução de instalação provisória de luz e força</v>
          </cell>
          <cell r="C135" t="str">
            <v>UN</v>
          </cell>
          <cell r="D135">
            <v>809.06280000000004</v>
          </cell>
        </row>
        <row r="136">
          <cell r="A136" t="str">
            <v>001.02.00360</v>
          </cell>
          <cell r="B136" t="str">
            <v>Fornecimento e instalação de placa de obra (seet) de 6.00x5.00 m conforme detalhe</v>
          </cell>
          <cell r="C136" t="str">
            <v>UN</v>
          </cell>
          <cell r="D136">
            <v>1982.1996999999999</v>
          </cell>
        </row>
        <row r="137">
          <cell r="A137" t="str">
            <v>001.02.00380</v>
          </cell>
          <cell r="B137" t="str">
            <v>Fornecimento e instalação de placa de obra,de 5,00x3,00m,conforme detalhe da seet</v>
          </cell>
          <cell r="C137" t="str">
            <v>UN</v>
          </cell>
          <cell r="D137">
            <v>990.79759999999999</v>
          </cell>
        </row>
        <row r="138">
          <cell r="A138" t="str">
            <v>001.02.00400</v>
          </cell>
          <cell r="B138" t="str">
            <v>Fornecimento e instalação de placa de obra</v>
          </cell>
          <cell r="C138" t="str">
            <v>M2</v>
          </cell>
          <cell r="D138">
            <v>71.066999999999993</v>
          </cell>
        </row>
        <row r="139">
          <cell r="A139" t="str">
            <v>001.02.00420</v>
          </cell>
          <cell r="B139" t="str">
            <v>Execução de locação da obra c/aparelhos topográficos p/medição considerar as faces externas das paredes</v>
          </cell>
          <cell r="C139" t="str">
            <v>M2</v>
          </cell>
          <cell r="D139">
            <v>1.1572</v>
          </cell>
        </row>
        <row r="140">
          <cell r="A140" t="str">
            <v>001.02.00440</v>
          </cell>
          <cell r="B140" t="str">
            <v>Execução de locação da obra c/tábuas corridas p/medição considerar as faces externas das paredes</v>
          </cell>
          <cell r="C140" t="str">
            <v>M2</v>
          </cell>
          <cell r="D140">
            <v>2.7246000000000001</v>
          </cell>
        </row>
        <row r="141">
          <cell r="A141" t="str">
            <v>001.02.00460</v>
          </cell>
          <cell r="B141" t="str">
            <v>Locação de linhas estaqueadas de 20 em 20 m para construção de muro, sem nivelamento</v>
          </cell>
          <cell r="C141" t="str">
            <v>ml</v>
          </cell>
          <cell r="D141">
            <v>1.5178</v>
          </cell>
        </row>
        <row r="142">
          <cell r="A142" t="str">
            <v>001.02.00480</v>
          </cell>
          <cell r="B142" t="str">
            <v>Locação de linhas estaqueadas de 20 em 20 m para construção de muro, com nivelamento</v>
          </cell>
          <cell r="C142" t="str">
            <v>ml</v>
          </cell>
          <cell r="D142">
            <v>2.4285999999999999</v>
          </cell>
        </row>
        <row r="143">
          <cell r="A143" t="str">
            <v>001.03</v>
          </cell>
          <cell r="B143" t="str">
            <v>MOVIMENTO DE TERRA</v>
          </cell>
          <cell r="D143">
            <v>268.40719999999999</v>
          </cell>
        </row>
        <row r="144">
          <cell r="A144" t="str">
            <v>001.03.00020</v>
          </cell>
          <cell r="B144" t="str">
            <v>Escavação manual de vala profund. até 2 mts em solo de 1ª categoria -   qualquer que seja o teor de umidade que apresente</v>
          </cell>
          <cell r="C144" t="str">
            <v>m3</v>
          </cell>
          <cell r="D144">
            <v>15.3218</v>
          </cell>
        </row>
        <row r="145">
          <cell r="A145" t="str">
            <v>001.03.00030</v>
          </cell>
          <cell r="B145" t="str">
            <v>Escavação manual de vala profund. de 2 a 4 mts em solo de 1ª categoria -  qualquer que seja o teor de umidade que apresente</v>
          </cell>
          <cell r="C145" t="str">
            <v>m3</v>
          </cell>
          <cell r="D145">
            <v>17.236999999999998</v>
          </cell>
        </row>
        <row r="146">
          <cell r="A146" t="str">
            <v>001.03.00040</v>
          </cell>
          <cell r="B146" t="str">
            <v>Escavação manual em terra compacta ate 1,50m em material de primeira catergoria</v>
          </cell>
          <cell r="C146" t="str">
            <v>M3</v>
          </cell>
          <cell r="D146">
            <v>10.725099999999999</v>
          </cell>
        </row>
        <row r="147">
          <cell r="A147" t="str">
            <v>001.03.00060</v>
          </cell>
          <cell r="B147" t="str">
            <v>Escavação manual em terra compacta de 1,50 ate 4,00 m</v>
          </cell>
          <cell r="C147" t="str">
            <v>M3</v>
          </cell>
          <cell r="D147">
            <v>19.152200000000001</v>
          </cell>
        </row>
        <row r="148">
          <cell r="A148" t="str">
            <v>001.03.00080</v>
          </cell>
          <cell r="B148" t="str">
            <v>Escavação manual em terra dura ate 1,50m de profundidade</v>
          </cell>
          <cell r="C148" t="str">
            <v>M3</v>
          </cell>
          <cell r="D148">
            <v>13.7896</v>
          </cell>
        </row>
        <row r="149">
          <cell r="A149" t="str">
            <v>001.03.00100</v>
          </cell>
          <cell r="B149" t="str">
            <v>Escavação manual em terra dura de 1,50 a 4,00m de profundidade</v>
          </cell>
          <cell r="C149" t="str">
            <v>M3</v>
          </cell>
          <cell r="D149">
            <v>22.982600000000001</v>
          </cell>
        </row>
        <row r="150">
          <cell r="A150" t="str">
            <v>001.03.00110</v>
          </cell>
          <cell r="B150" t="str">
            <v>Reaterro manual de valas c/o proprio material escavado incl.serviços de apiloamento com masso de 30 kg</v>
          </cell>
          <cell r="C150" t="str">
            <v>m3</v>
          </cell>
          <cell r="D150">
            <v>7.4692999999999996</v>
          </cell>
        </row>
        <row r="151">
          <cell r="A151" t="str">
            <v>001.03.00120</v>
          </cell>
          <cell r="B151" t="str">
            <v>Reaterro manual de valas c/o proprio material escavado incl.serviços de apiloamento com masso de 30 kg a 60 kg</v>
          </cell>
          <cell r="C151" t="str">
            <v>m3</v>
          </cell>
          <cell r="D151">
            <v>8.2355</v>
          </cell>
        </row>
        <row r="152">
          <cell r="A152" t="str">
            <v>001.03.00140</v>
          </cell>
          <cell r="B152" t="str">
            <v>Aterro interno entre baldrames em camada de 20 cm, utilizando compactador mecânico (tipo sapo mecânico), incluindo transporte e espalhamento do material</v>
          </cell>
          <cell r="C152" t="str">
            <v>m3</v>
          </cell>
          <cell r="D152">
            <v>15.6646</v>
          </cell>
        </row>
        <row r="153">
          <cell r="A153" t="str">
            <v>001.03.00200</v>
          </cell>
          <cell r="B153" t="str">
            <v>Apiloamento de fundo de valas ou cavas com masso ate 30 kg</v>
          </cell>
          <cell r="C153" t="str">
            <v>M2</v>
          </cell>
          <cell r="D153">
            <v>4.4051</v>
          </cell>
        </row>
        <row r="154">
          <cell r="A154" t="str">
            <v>001.03.00220</v>
          </cell>
          <cell r="B154" t="str">
            <v>Apiloamento de fundo de valas ou cavas com masso de 30 a 60 kg</v>
          </cell>
          <cell r="C154" t="str">
            <v>M2</v>
          </cell>
          <cell r="D154">
            <v>6.5118</v>
          </cell>
        </row>
        <row r="155">
          <cell r="A155" t="str">
            <v>001.03.00240</v>
          </cell>
          <cell r="B155" t="str">
            <v>Espalhamento manual de terra descarregada</v>
          </cell>
          <cell r="C155" t="str">
            <v>m3</v>
          </cell>
          <cell r="D155">
            <v>1.5321</v>
          </cell>
        </row>
        <row r="156">
          <cell r="A156" t="str">
            <v>001.03.00280</v>
          </cell>
          <cell r="B156" t="str">
            <v>Aquisição de material para aterro (material de base ou subbase)</v>
          </cell>
          <cell r="C156" t="str">
            <v>m3</v>
          </cell>
          <cell r="D156">
            <v>7.03</v>
          </cell>
        </row>
        <row r="157">
          <cell r="A157" t="str">
            <v>001.03.00300</v>
          </cell>
          <cell r="B157" t="str">
            <v>Escavação manual a céu aberto para tubulões</v>
          </cell>
          <cell r="C157" t="str">
            <v>M3</v>
          </cell>
          <cell r="D157">
            <v>67.715699999999998</v>
          </cell>
        </row>
        <row r="158">
          <cell r="A158" t="str">
            <v>001.03.00310</v>
          </cell>
          <cell r="B158" t="str">
            <v>Escavação Mecanizada Com Perfuratriz com Diâmetro Médio de Perfuração de 80 cm</v>
          </cell>
          <cell r="C158" t="str">
            <v>ml</v>
          </cell>
          <cell r="D158">
            <v>8.5</v>
          </cell>
        </row>
        <row r="159">
          <cell r="A159" t="str">
            <v>001.03.00340</v>
          </cell>
          <cell r="B159" t="str">
            <v>Movimento de terra c/ corte e aterro compensado e c/ volume de corte excedente compensado manual em terreno mole</v>
          </cell>
          <cell r="C159" t="str">
            <v>M3</v>
          </cell>
          <cell r="D159">
            <v>9.5761000000000003</v>
          </cell>
        </row>
        <row r="160">
          <cell r="A160" t="str">
            <v>001.03.00360</v>
          </cell>
          <cell r="B160" t="str">
            <v>Movimento de terra c/ corte e aterro compensado e c/ volume de corte excedente compensado manual em terreno duro</v>
          </cell>
          <cell r="C160" t="str">
            <v>M3</v>
          </cell>
          <cell r="D160">
            <v>11.491300000000001</v>
          </cell>
        </row>
        <row r="161">
          <cell r="A161" t="str">
            <v>001.03.00380</v>
          </cell>
          <cell r="B161" t="str">
            <v>Movimento de terra c/ corte e aterro compensado e c/ volume de aterro por empréstimo volume compensado manual em terreno mole</v>
          </cell>
          <cell r="C161" t="str">
            <v>M3</v>
          </cell>
          <cell r="D161">
            <v>9.5761000000000003</v>
          </cell>
        </row>
        <row r="162">
          <cell r="A162" t="str">
            <v>001.03.00400</v>
          </cell>
          <cell r="B162" t="str">
            <v>Movimento de terra c/ corte e aterro compensado e c/ volume de aterro por empréstimo volume compensado manual em terreno duro</v>
          </cell>
          <cell r="C162" t="str">
            <v>M3</v>
          </cell>
          <cell r="D162">
            <v>11.491300000000001</v>
          </cell>
        </row>
        <row r="163">
          <cell r="A163" t="str">
            <v>001.04</v>
          </cell>
          <cell r="B163" t="str">
            <v>FUNDAÇÕES</v>
          </cell>
          <cell r="D163">
            <v>6428.9196000000002</v>
          </cell>
        </row>
        <row r="164">
          <cell r="A164" t="str">
            <v>001.04.00020</v>
          </cell>
          <cell r="B164" t="str">
            <v>Fornecimento, Lançamento e Aplicação de Lastro de Concreto c/ betoneira em fundações 1:5:10 c/167 kg cim/m3</v>
          </cell>
          <cell r="C164" t="str">
            <v>m3</v>
          </cell>
          <cell r="D164">
            <v>165.27969999999999</v>
          </cell>
        </row>
        <row r="165">
          <cell r="A165" t="str">
            <v>001.04.00105</v>
          </cell>
          <cell r="B165" t="str">
            <v>Fornecimento, confecção, transporte e aplicação de concreto 10 Mpa (241 kgcimento/m3),em fundações, virado na obra, composto por cimento portland CP 32 F, areia lavada tipo média a grossa, seixo rolado, e equipamentos.</v>
          </cell>
          <cell r="C165" t="str">
            <v>m3</v>
          </cell>
          <cell r="D165">
            <v>176.66849999999999</v>
          </cell>
        </row>
        <row r="166">
          <cell r="A166" t="str">
            <v>001.04.00106</v>
          </cell>
          <cell r="B166" t="str">
            <v>Fornecimento, confecção, transporte e aplicação de concreto 13,5 Mpa (268 kgcimento/m3) em fundações, virado na obra, composto por cimento portland CP 32 F, areia lavada tipo média a grossa, seixo rolado, e equipamentos.</v>
          </cell>
          <cell r="C166" t="str">
            <v>m3</v>
          </cell>
          <cell r="D166">
            <v>184.0445</v>
          </cell>
        </row>
        <row r="167">
          <cell r="A167" t="str">
            <v>001.04.00107</v>
          </cell>
          <cell r="B167" t="str">
            <v>Fornecimento, confecção, transporte e aplicação de concreto 15 Mpa (280 kgcimento/m3),em fundações, virado na obra, composto por cimento portland CP 32 F, areia lavada tipo média a grossa, seixo rolado, e equipamentos.</v>
          </cell>
          <cell r="C167" t="str">
            <v>m3</v>
          </cell>
          <cell r="D167">
            <v>180.65559999999999</v>
          </cell>
        </row>
        <row r="168">
          <cell r="A168" t="str">
            <v>001.04.00108</v>
          </cell>
          <cell r="B168" t="str">
            <v>Fornecimento, confecção, transporte e aplicação de concreto 18 Mpa (305 kgcimento/m3) em fundações, virado na obra, composto por cimento portland CP 32 F, areia lavada tipo média a grossa, seixo rolado, e equipamentos.</v>
          </cell>
          <cell r="C168" t="str">
            <v>m3</v>
          </cell>
          <cell r="D168">
            <v>194.15649999999999</v>
          </cell>
        </row>
        <row r="169">
          <cell r="A169" t="str">
            <v>001.04.00109</v>
          </cell>
          <cell r="B169" t="str">
            <v>Fornecimento, confecção, transporte e aplicação de concreto 20 Mpa (322 kgcimento/m3) em fundações, virado na obra, composto por cimento portland CP 32 F, areia lavada tipo média a grossa, seixo rolado, e equipamentos.</v>
          </cell>
          <cell r="C169" t="str">
            <v>m3</v>
          </cell>
          <cell r="D169">
            <v>206.98929999999999</v>
          </cell>
        </row>
        <row r="170">
          <cell r="A170" t="str">
            <v>001.04.00110</v>
          </cell>
          <cell r="B170" t="str">
            <v>Fornecimento, confecção, transporte e aplicação de concreto 21 Mpa (331 kgcimento/m3) em fundações, virado na obra, composto por cimento portland CP 32 F, areia lavada tipo média a grossa, seixo rolado, e equipamentos.</v>
          </cell>
          <cell r="C170" t="str">
            <v>m3</v>
          </cell>
          <cell r="D170">
            <v>194.6036</v>
          </cell>
        </row>
        <row r="171">
          <cell r="A171" t="str">
            <v>001.04.00111</v>
          </cell>
          <cell r="B171" t="str">
            <v>Fornecimento, confecção, transporte e aplicação de concreto 25 Mpa (367 kgcimento/m3) em fundações, virado na obra, composto por cimento portland CP 32 F, areia lavada tipo média a grossa, seixo rolado, e equipamentos.</v>
          </cell>
          <cell r="C171" t="str">
            <v>m3</v>
          </cell>
          <cell r="D171">
            <v>204.44759999999999</v>
          </cell>
        </row>
        <row r="172">
          <cell r="A172" t="str">
            <v>001.04.00205</v>
          </cell>
          <cell r="B172" t="str">
            <v>Fornecimento, confecção, transporte e aplicação de concreto 10 Mpa (241 kgcimento/m3),em fundações, virado na obra, composto por cimento portland CP 32 F, areia lavada tipo média a grossa, pedra granitica britada, e equipamentos.</v>
          </cell>
          <cell r="C172" t="str">
            <v>m3</v>
          </cell>
          <cell r="D172">
            <v>184.8613</v>
          </cell>
        </row>
        <row r="173">
          <cell r="A173" t="str">
            <v>001.04.00206</v>
          </cell>
          <cell r="B173" t="str">
            <v>Fornecimento, confecção, transporte e aplicação de concreto 13,5 Mpa (268 kgcimento/m3) em fundações, virado na obra, composto por cimento portland CP 32 F, areia lavada tipo média a grossa, pedra granitica britada, e equipamentos.</v>
          </cell>
          <cell r="C173" t="str">
            <v>m3</v>
          </cell>
          <cell r="D173">
            <v>192.2373</v>
          </cell>
        </row>
        <row r="174">
          <cell r="A174" t="str">
            <v>001.04.00207</v>
          </cell>
          <cell r="B174" t="str">
            <v>Fornecimento, confecção, transporte e aplicação de concreto 15 Mpa (280 kgcimento/m3),em fundações, virado na obra, composto por cimento portland CP 32 F, areia lavada tipo média a grossa, pedra granitica britada, e equipamentos.</v>
          </cell>
          <cell r="C174" t="str">
            <v>m3</v>
          </cell>
          <cell r="D174">
            <v>195.5093</v>
          </cell>
        </row>
        <row r="175">
          <cell r="A175" t="str">
            <v>001.04.00208</v>
          </cell>
          <cell r="B175" t="str">
            <v>Fornecimento, confecção, transporte e aplicação de concreto 18 Mpa (305 kgcimento/m3) em fundações, virado na obra, composto por cimento portland CP 32 F, areia lavada tipo média a grossa, pedra granitica britada, e equipamentos.</v>
          </cell>
          <cell r="C175" t="str">
            <v>m3</v>
          </cell>
          <cell r="D175">
            <v>202.3493</v>
          </cell>
        </row>
        <row r="176">
          <cell r="A176" t="str">
            <v>001.04.00209</v>
          </cell>
          <cell r="B176" t="str">
            <v>Fornecimento, confecção, transporte e aplicação de concreto 20 Mpa (322 kgcimento/m3) em fundações, virado na obra, composto por cimento portland CP 32 F, areia lavada tipo média a grossa, pedra granitica britada, e equipamentos.</v>
          </cell>
          <cell r="C176" t="str">
            <v>m3</v>
          </cell>
          <cell r="D176">
            <v>206.98929999999999</v>
          </cell>
        </row>
        <row r="177">
          <cell r="A177" t="str">
            <v>001.04.00210</v>
          </cell>
          <cell r="B177" t="str">
            <v>Fornecimento, confecção, transporte e aplicação de concreto 21 Mpa (331 kgcimento/m3) em fundações, virado na obra, composto por cimento portland CP 32 F, areia lavada tipo média a grossa, pedra granitica britada, e equipamentos.</v>
          </cell>
          <cell r="C177" t="str">
            <v>m3</v>
          </cell>
          <cell r="D177">
            <v>209.4573</v>
          </cell>
        </row>
        <row r="178">
          <cell r="A178" t="str">
            <v>001.04.00211</v>
          </cell>
          <cell r="B178" t="str">
            <v>Fornecimento, confecção, transporte e aplicação de concreto 25 Mpa (367 kgcimento/m3) em fundações, virado na obra, composto por cimento portland CP 32 F, areia lavada tipo média a grossa, pedra granitica britada, e equipamentos.</v>
          </cell>
          <cell r="C178" t="str">
            <v>m3</v>
          </cell>
          <cell r="D178">
            <v>226.96209999999999</v>
          </cell>
        </row>
        <row r="179">
          <cell r="A179" t="str">
            <v>001.04.00220</v>
          </cell>
          <cell r="B179" t="str">
            <v>Fornecimento, Transporte, Lançamento e Aplicação de Concreto usinado em fundação Fck= 13,5 Mpa</v>
          </cell>
          <cell r="C179" t="str">
            <v>m3</v>
          </cell>
          <cell r="D179">
            <v>221.6439</v>
          </cell>
        </row>
        <row r="180">
          <cell r="A180" t="str">
            <v>001.04.00240</v>
          </cell>
          <cell r="B180" t="str">
            <v>Fornecimento, Transporte, Lançamento e Aplicação de Concreto usinado em fundação, Fck=15 mpa</v>
          </cell>
          <cell r="C180" t="str">
            <v>m3</v>
          </cell>
          <cell r="D180">
            <v>234.2439</v>
          </cell>
        </row>
        <row r="181">
          <cell r="A181" t="str">
            <v>001.04.00260</v>
          </cell>
          <cell r="B181" t="str">
            <v>Fornecimento, Transporte, Lançamento e Aplicação de Concreto usinado em fundação Fck= 18 Mpa</v>
          </cell>
          <cell r="C181" t="str">
            <v>m3</v>
          </cell>
          <cell r="D181">
            <v>240.54390000000001</v>
          </cell>
        </row>
        <row r="182">
          <cell r="A182" t="str">
            <v>001.04.00280</v>
          </cell>
          <cell r="B182" t="str">
            <v>Fornecimento, Transporte, Lançamento e Aplicação de Concreto usinado em fundação Fck= 20 mpa</v>
          </cell>
          <cell r="C182" t="str">
            <v>m3</v>
          </cell>
          <cell r="D182">
            <v>252.09389999999999</v>
          </cell>
        </row>
        <row r="183">
          <cell r="A183" t="str">
            <v>001.04.00290</v>
          </cell>
          <cell r="B183" t="str">
            <v>Fornecimento, Transporte, Lançamento e Aplicação de Concreto usinado em fundação Fck= 25 mpa</v>
          </cell>
          <cell r="C183" t="str">
            <v>m3</v>
          </cell>
          <cell r="D183">
            <v>262.59390000000002</v>
          </cell>
        </row>
        <row r="184">
          <cell r="A184" t="str">
            <v>001.04.00300</v>
          </cell>
          <cell r="B184" t="str">
            <v>Forma inclusive desforma comum de tábua para fundações sem reaproveitamento</v>
          </cell>
          <cell r="C184" t="str">
            <v>M2</v>
          </cell>
          <cell r="D184">
            <v>32.185099999999998</v>
          </cell>
        </row>
        <row r="185">
          <cell r="A185" t="str">
            <v>001.04.00320</v>
          </cell>
          <cell r="B185" t="str">
            <v>Forma inclusive desforma comum de tábua para fundações c/ 01 reaproveitamento</v>
          </cell>
          <cell r="C185" t="str">
            <v>M2</v>
          </cell>
          <cell r="D185">
            <v>20.2971</v>
          </cell>
        </row>
        <row r="186">
          <cell r="A186" t="str">
            <v>001.04.00340</v>
          </cell>
          <cell r="B186" t="str">
            <v>Forma inclusive desforma comum de tábua para fundações c/ 02 reaproveitamentos</v>
          </cell>
          <cell r="C186" t="str">
            <v>m2</v>
          </cell>
          <cell r="D186">
            <v>16.601099999999999</v>
          </cell>
        </row>
        <row r="187">
          <cell r="A187" t="str">
            <v>001.04.00360</v>
          </cell>
          <cell r="B187" t="str">
            <v>Forma inclusive desforma comum de tábua para fundações c/ 03 reaproveitamentos</v>
          </cell>
          <cell r="C187" t="str">
            <v>m2</v>
          </cell>
          <cell r="D187">
            <v>15.3531</v>
          </cell>
        </row>
        <row r="188">
          <cell r="A188" t="str">
            <v>001.04.00365</v>
          </cell>
          <cell r="B188" t="str">
            <v>Forma inclusive desforma comum de tábua para fundações c/ 04 reaproveitamentos</v>
          </cell>
          <cell r="C188" t="str">
            <v>m2</v>
          </cell>
          <cell r="D188">
            <v>14.726800000000001</v>
          </cell>
        </row>
        <row r="189">
          <cell r="A189" t="str">
            <v>001.04.00400</v>
          </cell>
          <cell r="B189" t="str">
            <v>Fornecimento e Aplicação de Aço CA 50</v>
          </cell>
          <cell r="C189" t="str">
            <v>KG</v>
          </cell>
          <cell r="D189">
            <v>4.6643999999999997</v>
          </cell>
        </row>
        <row r="190">
          <cell r="A190" t="str">
            <v>001.04.00420</v>
          </cell>
          <cell r="B190" t="str">
            <v>Fornecimento e Aplicação de Aço CA - 60</v>
          </cell>
          <cell r="C190" t="str">
            <v>KG</v>
          </cell>
          <cell r="D190">
            <v>5.2786</v>
          </cell>
        </row>
        <row r="191">
          <cell r="A191" t="str">
            <v>001.04.00440</v>
          </cell>
          <cell r="B191" t="str">
            <v>Concreto ciclópico com 30% de pedra de mão traço 1:4:8</v>
          </cell>
          <cell r="C191" t="str">
            <v>M3</v>
          </cell>
          <cell r="D191">
            <v>158.33250000000001</v>
          </cell>
        </row>
        <row r="192">
          <cell r="A192" t="str">
            <v>001.04.00460</v>
          </cell>
          <cell r="B192" t="str">
            <v>Concreto ciclópico com 30% de pedra de mão traço 1:3:6</v>
          </cell>
          <cell r="C192" t="str">
            <v>M3</v>
          </cell>
          <cell r="D192">
            <v>167.26990000000001</v>
          </cell>
        </row>
        <row r="193">
          <cell r="A193" t="str">
            <v>001.04.00480</v>
          </cell>
          <cell r="B193" t="str">
            <v>Execução de Alvenaria de fundação e embasamento em tijolo maciço assente c/  o traço 1:4:12, cimento, cal e areia</v>
          </cell>
          <cell r="C193" t="str">
            <v>M3</v>
          </cell>
          <cell r="D193">
            <v>154.8492</v>
          </cell>
        </row>
        <row r="194">
          <cell r="A194" t="str">
            <v>001.04.00500</v>
          </cell>
          <cell r="B194" t="str">
            <v>Execução de Alvenaria de fundação e embasamento em tijolo maciço assente c/ o traço 1:3, cimento e areia</v>
          </cell>
          <cell r="C194" t="str">
            <v>M3</v>
          </cell>
          <cell r="D194">
            <v>206.23159999999999</v>
          </cell>
        </row>
        <row r="195">
          <cell r="A195" t="str">
            <v>001.04.00520</v>
          </cell>
          <cell r="B195" t="str">
            <v>Execução de Alvenaria de fundação e embasamento em tijolo maciço assente c/ o traço 1:4 cimento e areia</v>
          </cell>
          <cell r="C195" t="str">
            <v>M3</v>
          </cell>
          <cell r="D195">
            <v>197.94759999999999</v>
          </cell>
        </row>
        <row r="196">
          <cell r="A196" t="str">
            <v>001.04.00540</v>
          </cell>
          <cell r="B196" t="str">
            <v>Execução de Alvenaria de fundação e embasamento em tijolo maciço assente c/ o traço 1:5 cimento e areia</v>
          </cell>
          <cell r="C196" t="str">
            <v>M3</v>
          </cell>
          <cell r="D196">
            <v>192.90770000000001</v>
          </cell>
        </row>
        <row r="197">
          <cell r="A197" t="str">
            <v>001.04.00560</v>
          </cell>
          <cell r="B197" t="str">
            <v>Execução de Alvenaria de fundação e embasamento em tijolo maiciço assente c/ argamassa 1:3 c/adição de vedacit a 2 kg p/saco de cimento</v>
          </cell>
          <cell r="C197" t="str">
            <v>M3</v>
          </cell>
          <cell r="D197">
            <v>215.56819999999999</v>
          </cell>
        </row>
        <row r="198">
          <cell r="A198" t="str">
            <v>001.04.00580</v>
          </cell>
          <cell r="B198" t="str">
            <v>Execução de Alvenaria de tijolo comum em espelho p/ cinta de fundação (forma), assente c/ argamassa de cimento e areia 1:3</v>
          </cell>
          <cell r="C198" t="str">
            <v>M2</v>
          </cell>
          <cell r="D198">
            <v>14.495200000000001</v>
          </cell>
        </row>
        <row r="199">
          <cell r="A199" t="str">
            <v>001.04.00600</v>
          </cell>
          <cell r="B199" t="str">
            <v>Execução de Alvenaria de tijolo comum em espelho p/ cinta de fundação (forma), assente c/ argamassa de cimento e areia 1:4</v>
          </cell>
          <cell r="C199" t="str">
            <v>M2</v>
          </cell>
          <cell r="D199">
            <v>14.2927</v>
          </cell>
        </row>
        <row r="200">
          <cell r="A200" t="str">
            <v>001.04.00620</v>
          </cell>
          <cell r="B200" t="str">
            <v>Confecção e lançamento de concreto em tubulão a céu aberto empregando concreto fck 150 mpa</v>
          </cell>
          <cell r="C200" t="str">
            <v>M3</v>
          </cell>
          <cell r="D200">
            <v>212.07910000000001</v>
          </cell>
        </row>
        <row r="201">
          <cell r="A201" t="str">
            <v>001.04.00640</v>
          </cell>
          <cell r="B201" t="str">
            <v>Confecção e lançamento de concreto em tubulão a céu aberto empregando concreto pré-misturado fck 15 mpa</v>
          </cell>
          <cell r="C201" t="str">
            <v>M3</v>
          </cell>
          <cell r="D201">
            <v>232.3287</v>
          </cell>
        </row>
        <row r="202">
          <cell r="A202" t="str">
            <v>001.04.00660</v>
          </cell>
          <cell r="B202" t="str">
            <v>Execução de Broca de concreto armado no traço 1:3:6 até 4 m profundidade e c/ diâmetro 20 cm (escavação manual)</v>
          </cell>
          <cell r="C202" t="str">
            <v>ml</v>
          </cell>
          <cell r="D202">
            <v>15.8965</v>
          </cell>
        </row>
        <row r="203">
          <cell r="A203" t="str">
            <v>001.04.00680</v>
          </cell>
          <cell r="B203" t="str">
            <v>Execução de Broca de concreto armado no traço 1:3:6 até 4 m profundidade e c/ diâmetro 25 cm (escavação manual)</v>
          </cell>
          <cell r="C203" t="str">
            <v>ml</v>
          </cell>
          <cell r="D203">
            <v>23.529800000000002</v>
          </cell>
        </row>
        <row r="204">
          <cell r="A204" t="str">
            <v>001.04.00700</v>
          </cell>
          <cell r="B204" t="str">
            <v>Execução de Broca de concreto armado no traço 1:3:6 até 4 m profundidade e c/ diâmetro 30 cm (escavação manual)</v>
          </cell>
          <cell r="C204" t="str">
            <v>ml</v>
          </cell>
          <cell r="D204">
            <v>33.042900000000003</v>
          </cell>
        </row>
        <row r="205">
          <cell r="A205" t="str">
            <v>001.04.00720</v>
          </cell>
          <cell r="B205" t="str">
            <v>Execução de Broca de concreto armado no traço 1:3:6 de 4 m até 6 m de profundidade e c/ diâmetro 25 cm (escavação manual)</v>
          </cell>
          <cell r="C205" t="str">
            <v>ml</v>
          </cell>
          <cell r="D205">
            <v>25.475000000000001</v>
          </cell>
        </row>
        <row r="206">
          <cell r="A206" t="str">
            <v>001.04.00740</v>
          </cell>
          <cell r="B206" t="str">
            <v>Execução de Broca de concreto armado no traço 1:3:6 de 4 m até 6 m de profundidade e c/ diâmetro 30 cm (escavação manual)</v>
          </cell>
          <cell r="C206" t="str">
            <v>ml</v>
          </cell>
          <cell r="D206">
            <v>36.6419</v>
          </cell>
        </row>
        <row r="207">
          <cell r="A207" t="str">
            <v>001.04.00760</v>
          </cell>
          <cell r="B207" t="str">
            <v>Fornecimento e Cravação de estaca de concreto fck=15 mpa moldada no local diâmetro 25 cm tipo """"straus""""</v>
          </cell>
          <cell r="C207" t="str">
            <v>M</v>
          </cell>
          <cell r="D207">
            <v>41.148200000000003</v>
          </cell>
        </row>
        <row r="208">
          <cell r="A208" t="str">
            <v>001.04.00780</v>
          </cell>
          <cell r="B208" t="str">
            <v>Fornecimento e Cravação de estaca de concreto fck=15 mpa moldada no local diâmetro 32 cm tipo """"straus""""</v>
          </cell>
          <cell r="C208" t="str">
            <v>M</v>
          </cell>
          <cell r="D208">
            <v>60.424199999999999</v>
          </cell>
        </row>
        <row r="209">
          <cell r="A209" t="str">
            <v>001.04.00790</v>
          </cell>
          <cell r="B209" t="str">
            <v>Fornecimento e Cravação de Estaca de Concreto Pré Moldada Dim. 17.50 x 17.50 cm - 20 T</v>
          </cell>
          <cell r="C209" t="str">
            <v>ml</v>
          </cell>
          <cell r="D209">
            <v>30.5</v>
          </cell>
        </row>
        <row r="210">
          <cell r="A210" t="str">
            <v>001.04.00800</v>
          </cell>
          <cell r="B210" t="str">
            <v>Fornecimento e Cravação de Estaca de Concreto Pré-Moldada Dim (26,5x26,5)cm - 30 T</v>
          </cell>
          <cell r="C210" t="str">
            <v>ml</v>
          </cell>
          <cell r="D210">
            <v>49.4</v>
          </cell>
        </row>
        <row r="211">
          <cell r="A211" t="str">
            <v>001.04.00820</v>
          </cell>
          <cell r="B211" t="str">
            <v>Fornecimento e Instalação de emenda em estaca pré-moldada de concreto</v>
          </cell>
          <cell r="C211" t="str">
            <v>UN</v>
          </cell>
          <cell r="D211">
            <v>20</v>
          </cell>
        </row>
        <row r="212">
          <cell r="A212" t="str">
            <v>001.04.00840</v>
          </cell>
          <cell r="B212" t="str">
            <v>Lastro de brita granítica apiloado manualmente</v>
          </cell>
          <cell r="C212" t="str">
            <v>m3</v>
          </cell>
          <cell r="D212">
            <v>45.460900000000002</v>
          </cell>
        </row>
        <row r="213">
          <cell r="A213" t="str">
            <v>001.04.00860</v>
          </cell>
          <cell r="B213" t="str">
            <v>Lastro de areia média a grossa apiloado manualmente</v>
          </cell>
          <cell r="C213" t="str">
            <v>m3</v>
          </cell>
          <cell r="D213">
            <v>35.660899999999998</v>
          </cell>
        </row>
        <row r="214">
          <cell r="A214" t="str">
            <v>001.05</v>
          </cell>
          <cell r="B214" t="str">
            <v>ESTRUTURA</v>
          </cell>
          <cell r="D214">
            <v>5166.6125000000002</v>
          </cell>
        </row>
        <row r="215">
          <cell r="A215" t="str">
            <v>001.05.00020</v>
          </cell>
          <cell r="B215" t="str">
            <v>Fornecimento, confecção, transporte e aplicação de concreto 15 Mpa (280 kgcimento/m3),em estrutura, virado na obra, composto por cimento portland CP 32 F, areia lavada tipo média a grossa, seixo rolado, e equipamentos.</v>
          </cell>
          <cell r="C215" t="str">
            <v>m3</v>
          </cell>
          <cell r="D215">
            <v>183.12459999999999</v>
          </cell>
        </row>
        <row r="216">
          <cell r="A216" t="str">
            <v>001.05.00021</v>
          </cell>
          <cell r="B216" t="str">
            <v>Fornecimento, confecção, transporte e aplicação de concreto 18 Mpa (305 kgcimento/m3) em estrutura, virado na obra, composto por cimento portland CP 32 F, areia lavada tipo média a grossa, seixo rolado, e equipamentos.</v>
          </cell>
          <cell r="C216" t="str">
            <v>m3</v>
          </cell>
          <cell r="D216">
            <v>189.96459999999999</v>
          </cell>
        </row>
        <row r="217">
          <cell r="A217" t="str">
            <v>001.05.00022</v>
          </cell>
          <cell r="B217" t="str">
            <v>Fornecimento, confecção, transporte e aplicação de concreto 20 Mpa (322 kgcimento/m3) em estrutura, virado na obra, composto por cimento portland CP 32 F, areia lavada tipo média a grossa, seixo rolado, e equipamentos.</v>
          </cell>
          <cell r="C217" t="str">
            <v>m3</v>
          </cell>
          <cell r="D217">
            <v>202.79740000000001</v>
          </cell>
        </row>
        <row r="218">
          <cell r="A218" t="str">
            <v>001.05.00023</v>
          </cell>
          <cell r="B218" t="str">
            <v>Fornecimento, confecção, transporte e aplicação de concreto 21 Mpa (331 kgcimento/m3) em estrutura, virado na obra, composto por cimento portland CP 32 F, areia lavada tipo média a grossa, seixo rolado, e equipamentos.</v>
          </cell>
          <cell r="C218" t="str">
            <v>m3</v>
          </cell>
          <cell r="D218">
            <v>197.07259999999999</v>
          </cell>
        </row>
        <row r="219">
          <cell r="A219" t="str">
            <v>001.05.00024</v>
          </cell>
          <cell r="B219" t="str">
            <v>Fornecimento, confecção, transporte e aplicação de concreto 25 Mpa (367 kgcimento/m3) em estrutura, virado na obra, composto por cimento portland CP 32 F, areia lavada tipo média a grossa, seixo rolado, e equipamentos.</v>
          </cell>
          <cell r="C219" t="str">
            <v>m3</v>
          </cell>
          <cell r="D219">
            <v>206.91659999999999</v>
          </cell>
        </row>
        <row r="220">
          <cell r="A220" t="str">
            <v>001.05.00030</v>
          </cell>
          <cell r="B220" t="str">
            <v>Fornecimento, confecção, transporte e aplicação de concreto 15 Mpa (280 kgcimento/m3),em estrutura, virado na obra, composto por cimento portland CP 32 F, areia lavada tipo média a grossa, pedra granitica britada, e equipamentos.</v>
          </cell>
          <cell r="C220" t="str">
            <v>m3</v>
          </cell>
          <cell r="D220">
            <v>191.31739999999999</v>
          </cell>
        </row>
        <row r="221">
          <cell r="A221" t="str">
            <v>001.05.00031</v>
          </cell>
          <cell r="B221" t="str">
            <v>Fornecimento, confecção, transporte e aplicação de concreto 18 Mpa (305 kgcimento/m3) em estrutura, virado na obra, composto por cimento portland CP 32 F, areia lavada tipo média a grossa, pedra granitica britada, e equipamentos.</v>
          </cell>
          <cell r="C221" t="str">
            <v>m3</v>
          </cell>
          <cell r="D221">
            <v>198.1574</v>
          </cell>
        </row>
        <row r="222">
          <cell r="A222" t="str">
            <v>001.05.00032</v>
          </cell>
          <cell r="B222" t="str">
            <v>Fornecimento, confecção, transporte e aplicação de concreto 20 Mpa (322 kgcimento/m3) em estrutura, virado na obra, composto por cimento portland CP 32 F, areia lavada tipo média a grossa, pedra granitica britada, e equipamentos.</v>
          </cell>
          <cell r="C222" t="str">
            <v>m3</v>
          </cell>
          <cell r="D222">
            <v>202.79740000000001</v>
          </cell>
        </row>
        <row r="223">
          <cell r="A223" t="str">
            <v>001.05.00033</v>
          </cell>
          <cell r="B223" t="str">
            <v>Fornecimento, confecção, transporte e aplicação de concreto 21 Mpa (322 kgcimento/m3) em estrutura, virado na obra, composto por cimento portland CP 32 F, areia lavada tipo média a grossa, pedra granitica britada, e equipamentos.</v>
          </cell>
          <cell r="C223" t="str">
            <v>m3</v>
          </cell>
          <cell r="D223">
            <v>205.2654</v>
          </cell>
        </row>
        <row r="224">
          <cell r="A224" t="str">
            <v>001.05.00034</v>
          </cell>
          <cell r="B224" t="str">
            <v>Fornecimento, confecção, transporte e aplicação de concreto 25 Mpa (367 kgcimento/m3) em estrutura, virado na obra, composto por cimento portland CP 32 F, areia lavada tipo média a grossa, pedra granitica britada, e equipamentos.</v>
          </cell>
          <cell r="C224" t="str">
            <v>m3</v>
          </cell>
          <cell r="D224">
            <v>222.77019999999999</v>
          </cell>
        </row>
        <row r="225">
          <cell r="A225" t="str">
            <v>001.05.00140</v>
          </cell>
          <cell r="B225" t="str">
            <v>Fornecimento, Transporte, Lançamento, Adensamento e Acabamento Manual de Concreto Usinado Fck= 13,50 Mpa, em Estrutura.</v>
          </cell>
          <cell r="C225" t="str">
            <v>m3</v>
          </cell>
          <cell r="D225">
            <v>217.452</v>
          </cell>
        </row>
        <row r="226">
          <cell r="A226" t="str">
            <v>001.05.00160</v>
          </cell>
          <cell r="B226" t="str">
            <v>Fornecimento, Transporte, Lançamento, Adensamento e Acabamento Manual de Concreto Usinado Fck= 15 Mpa, em Estrutura.</v>
          </cell>
          <cell r="C226" t="str">
            <v>m3</v>
          </cell>
          <cell r="D226">
            <v>230.05199999999999</v>
          </cell>
        </row>
        <row r="227">
          <cell r="A227" t="str">
            <v>001.05.00180</v>
          </cell>
          <cell r="B227" t="str">
            <v>Fornecimento, Transporte, Lançamento, Adensamento e Acabamento Manual de Concreto Usinado Fck= 18 Mpa, em Estrutura.</v>
          </cell>
          <cell r="C227" t="str">
            <v>m3</v>
          </cell>
          <cell r="D227">
            <v>236.352</v>
          </cell>
        </row>
        <row r="228">
          <cell r="A228" t="str">
            <v>001.05.00200</v>
          </cell>
          <cell r="B228" t="str">
            <v>Fornecimento, Transporte, Lançamento, Adensamento e Acabamento Manual de Concreto Usinado Fck= 20 Mpa, em Estrutura.</v>
          </cell>
          <cell r="C228" t="str">
            <v>m3</v>
          </cell>
          <cell r="D228">
            <v>247.90199999999999</v>
          </cell>
        </row>
        <row r="229">
          <cell r="A229" t="str">
            <v>001.05.00220</v>
          </cell>
          <cell r="B229" t="str">
            <v>Fornecimento, Transporte, Lançamento, Adensamento e Acabamento Manual de Concreto Usinado Fck= 25 Mpa, em Estrutura.</v>
          </cell>
          <cell r="C229" t="str">
            <v>m3</v>
          </cell>
          <cell r="D229">
            <v>258.40199999999999</v>
          </cell>
        </row>
        <row r="230">
          <cell r="A230" t="str">
            <v>001.05.00230</v>
          </cell>
          <cell r="B230" t="str">
            <v>Fornecimento e Aplicação de Concreto em Estrutura Fck= 13,50 Mpa (não está incluso o bombeamento)</v>
          </cell>
          <cell r="C230" t="str">
            <v>m3</v>
          </cell>
          <cell r="D230">
            <v>200.9812</v>
          </cell>
        </row>
        <row r="231">
          <cell r="A231" t="str">
            <v>001.05.00231</v>
          </cell>
          <cell r="B231" t="str">
            <v>Fornecimento e Aplicação de Concreto em Estrutura Fck= 15 Mpa (não está incluso o bombeamento)</v>
          </cell>
          <cell r="C231" t="str">
            <v>m3</v>
          </cell>
          <cell r="D231">
            <v>213.5812</v>
          </cell>
        </row>
        <row r="232">
          <cell r="A232" t="str">
            <v>001.05.00232</v>
          </cell>
          <cell r="B232" t="str">
            <v>Fornecimento e Aplicação de Concreto em Estrutura Fck= 18 Mpa (não está incluso o bombeamento)</v>
          </cell>
          <cell r="C232" t="str">
            <v>m3</v>
          </cell>
          <cell r="D232">
            <v>219.88120000000001</v>
          </cell>
        </row>
        <row r="233">
          <cell r="A233" t="str">
            <v>001.05.00233</v>
          </cell>
          <cell r="B233" t="str">
            <v>Fornecimento e Aplicação de Concreto em Estrutura Fck= 20 Mpa (não está incluso o bombeamento)</v>
          </cell>
          <cell r="C233" t="str">
            <v>m3</v>
          </cell>
          <cell r="D233">
            <v>231.43119999999999</v>
          </cell>
        </row>
        <row r="234">
          <cell r="A234" t="str">
            <v>001.05.00234</v>
          </cell>
          <cell r="B234" t="str">
            <v>Fornecimento e Aplicação de Concreto em Estrutura Fck= 25 Mpa (não está incluso o bombeamento)</v>
          </cell>
          <cell r="C234" t="str">
            <v>m3</v>
          </cell>
          <cell r="D234">
            <v>241.93119999999999</v>
          </cell>
        </row>
        <row r="235">
          <cell r="A235" t="str">
            <v>001.05.00235</v>
          </cell>
          <cell r="B235" t="str">
            <v>Serviço de Bombeamento de Concreto em Estrutura</v>
          </cell>
          <cell r="C235" t="str">
            <v>m3</v>
          </cell>
          <cell r="D235">
            <v>18</v>
          </cell>
        </row>
        <row r="236">
          <cell r="A236" t="str">
            <v>001.05.00260</v>
          </cell>
          <cell r="B236" t="str">
            <v>Fornecimento e Aplicação de Aço  CA 50 em estrutura</v>
          </cell>
          <cell r="C236" t="str">
            <v>KG</v>
          </cell>
          <cell r="D236">
            <v>4.6643999999999997</v>
          </cell>
        </row>
        <row r="237">
          <cell r="A237" t="str">
            <v>001.05.00280</v>
          </cell>
          <cell r="B237" t="str">
            <v>Fornecimento e Aplicação de Aço CA 60 em estrutura</v>
          </cell>
          <cell r="C237" t="str">
            <v>KG</v>
          </cell>
          <cell r="D237">
            <v>5.2786</v>
          </cell>
        </row>
        <row r="238">
          <cell r="A238" t="str">
            <v>001.05.00300</v>
          </cell>
          <cell r="B238" t="str">
            <v>Fornecimento e Aplicação de Aço em tela soldada 4.20 mm com malha 15x15 cm - Q 92</v>
          </cell>
          <cell r="C238" t="str">
            <v>m2</v>
          </cell>
          <cell r="D238">
            <v>9.9262999999999995</v>
          </cell>
        </row>
        <row r="239">
          <cell r="A239" t="str">
            <v>001.05.00320</v>
          </cell>
          <cell r="B239" t="str">
            <v>Confecção e Montagem de Forma incl. desforma comum de tábua  sem reaproveitamento</v>
          </cell>
          <cell r="C239" t="str">
            <v>M2</v>
          </cell>
          <cell r="D239">
            <v>40.830100000000002</v>
          </cell>
        </row>
        <row r="240">
          <cell r="A240" t="str">
            <v>001.05.00340</v>
          </cell>
          <cell r="B240" t="str">
            <v>Confecção e Montagem de Forma incl. desforma comum de tábua com 01 reaproveitamento</v>
          </cell>
          <cell r="C240" t="str">
            <v>M2</v>
          </cell>
          <cell r="D240">
            <v>24.8931</v>
          </cell>
        </row>
        <row r="241">
          <cell r="A241" t="str">
            <v>001.05.00360</v>
          </cell>
          <cell r="B241" t="str">
            <v>Confecção e Montagem de Forma incl. desforma comum de tábua com 02 reaproveitamentos</v>
          </cell>
          <cell r="C241" t="str">
            <v>m2</v>
          </cell>
          <cell r="D241">
            <v>20.076599999999999</v>
          </cell>
        </row>
        <row r="242">
          <cell r="A242" t="str">
            <v>001.05.00365</v>
          </cell>
          <cell r="B242" t="str">
            <v>Confecção e Montagem de Forma incl. desforma comum de tábua  com 03 reaproveitamentos</v>
          </cell>
          <cell r="C242" t="str">
            <v>m2</v>
          </cell>
          <cell r="D242">
            <v>16.5136</v>
          </cell>
        </row>
        <row r="243">
          <cell r="A243" t="str">
            <v>001.05.00370</v>
          </cell>
          <cell r="B243" t="str">
            <v>Confecção e Montagem de Forma incl. desforma comum de tábua  com 04 reaproveitamentos</v>
          </cell>
          <cell r="C243" t="str">
            <v>m2</v>
          </cell>
          <cell r="D243">
            <v>14.848000000000001</v>
          </cell>
        </row>
        <row r="244">
          <cell r="A244" t="str">
            <v>001.05.00420</v>
          </cell>
          <cell r="B244" t="str">
            <v>Confecção e Montagem de Forma especial em chapa de madeira compensada do tipo resinada c/ 12 mm de espessura sem reaproveitamento</v>
          </cell>
          <cell r="C244" t="str">
            <v>M2</v>
          </cell>
          <cell r="D244">
            <v>40.142600000000002</v>
          </cell>
        </row>
        <row r="245">
          <cell r="A245" t="str">
            <v>001.05.00440</v>
          </cell>
          <cell r="B245" t="str">
            <v>Confecção e Montagem de Forma especial em chapa de madeira compensada do tipo resinada c/ 12 mm de espessura com 01 reaproveitamento</v>
          </cell>
          <cell r="C245" t="str">
            <v>M2</v>
          </cell>
          <cell r="D245">
            <v>34.463000000000001</v>
          </cell>
        </row>
        <row r="246">
          <cell r="A246" t="str">
            <v>001.05.00460</v>
          </cell>
          <cell r="B246" t="str">
            <v>Forma especial em chapa de madeira compensada do tipo resinada c/ 12 mm de espessura com 02 reaproveitamento</v>
          </cell>
          <cell r="C246" t="str">
            <v>M2</v>
          </cell>
          <cell r="D246">
            <v>29.800599999999999</v>
          </cell>
        </row>
        <row r="247">
          <cell r="A247" t="str">
            <v>001.05.00480</v>
          </cell>
          <cell r="B247" t="str">
            <v>Confecção e Montagem de Forma especial em chapa de madeira compensada do tipo plastificada c/ 12 mm de espessura sem reaproveitamento</v>
          </cell>
          <cell r="C247" t="str">
            <v>M2</v>
          </cell>
          <cell r="D247">
            <v>49.742600000000003</v>
          </cell>
        </row>
        <row r="248">
          <cell r="A248" t="str">
            <v>001.05.00500</v>
          </cell>
          <cell r="B248" t="str">
            <v>Confecção e Montagem de Forma especial em chapa de madeira compensada do tipo plastificada c/ 12 mm de espessura com 01 reaproveitamento</v>
          </cell>
          <cell r="C248" t="str">
            <v>M2</v>
          </cell>
          <cell r="D248">
            <v>39.496899999999997</v>
          </cell>
        </row>
        <row r="249">
          <cell r="A249" t="str">
            <v>001.05.00520</v>
          </cell>
          <cell r="B249" t="str">
            <v>Confecção e Montagem de Forma especial em chapa de madeira compensada do tipo plastificada c/ 12 mm de espessura com 02 reaproveitamento</v>
          </cell>
          <cell r="C249" t="str">
            <v>M2</v>
          </cell>
          <cell r="D249">
            <v>32.169199999999996</v>
          </cell>
        </row>
        <row r="250">
          <cell r="A250" t="str">
            <v>001.05.00540</v>
          </cell>
          <cell r="B250" t="str">
            <v>Confecção e Montagem de Forma especial em chapa de madeira compensada do tipo plastificada c/ 12 mm de espessura com 03 reaproveitamento</v>
          </cell>
          <cell r="C250" t="str">
            <v>M2</v>
          </cell>
          <cell r="D250">
            <v>27.2639</v>
          </cell>
        </row>
        <row r="251">
          <cell r="A251" t="str">
            <v>001.05.00560</v>
          </cell>
          <cell r="B251" t="str">
            <v>Confecção e Montagem de Forma especial em chapa de madeira compensada do tipo plastificada c/ 12 mm de espessura com 04 reaproveitamento</v>
          </cell>
          <cell r="C251" t="str">
            <v>M2</v>
          </cell>
          <cell r="D251">
            <v>24.161100000000001</v>
          </cell>
        </row>
        <row r="252">
          <cell r="A252" t="str">
            <v>001.05.00660</v>
          </cell>
          <cell r="B252" t="str">
            <v>Execução de Laje pré-fabricada para forro espacamento entre vigas de 41cm a espessura da lajota de 8.00 cm e capeamento de 2.00 cm, incl tela soldada CA 60 4.20 mm 15 x 15 cm</v>
          </cell>
          <cell r="C252" t="str">
            <v>m2</v>
          </cell>
          <cell r="D252">
            <v>40.993099999999998</v>
          </cell>
        </row>
        <row r="253">
          <cell r="A253" t="str">
            <v>001.05.00680</v>
          </cell>
          <cell r="B253" t="str">
            <v>Execução de Laje pré-fabricada para piso espaçamento entre vigas de 41 cm a espessura da lajota de 8.00 cm e capeamento de 4.00 cm, incl tela soldada CA 60 4.20 mm 15 x 15 cm</v>
          </cell>
          <cell r="C253" t="str">
            <v>m2</v>
          </cell>
          <cell r="D253">
            <v>45.457700000000003</v>
          </cell>
        </row>
        <row r="254">
          <cell r="A254" t="str">
            <v>001.05.00720</v>
          </cell>
          <cell r="B254" t="str">
            <v>Execução de pilar tipo sanduíche de madeira 6x12 cm, entarugado c/ madeira através de parafusos</v>
          </cell>
          <cell r="C254" t="str">
            <v>ml</v>
          </cell>
          <cell r="D254">
            <v>19.319400000000002</v>
          </cell>
        </row>
        <row r="255">
          <cell r="A255" t="str">
            <v>001.05.00820</v>
          </cell>
          <cell r="B255" t="str">
            <v>Fornecimento e Execução de Grauteamento de Estrutura de Concreto Pré Moldado traço 1:3 incl. SuperPlastificante</v>
          </cell>
          <cell r="C255" t="str">
            <v>m3</v>
          </cell>
          <cell r="D255">
            <v>330.4221</v>
          </cell>
        </row>
        <row r="256">
          <cell r="A256" t="str">
            <v>001.06</v>
          </cell>
          <cell r="B256" t="str">
            <v>IMPERMEABILIZAÇÕES E TRATAMENTOS</v>
          </cell>
          <cell r="D256">
            <v>194.25460000000001</v>
          </cell>
        </row>
        <row r="257">
          <cell r="A257" t="str">
            <v>001.06.00020</v>
          </cell>
          <cell r="B257" t="str">
            <v>Execução de impermeabilização c/ argamassa de cimento e areia  c/ 2.00 cm de espessura preparada c/ solução de sika 1 e agua no traço 1:12</v>
          </cell>
          <cell r="C257" t="str">
            <v>M2</v>
          </cell>
          <cell r="D257">
            <v>13.469099999999999</v>
          </cell>
        </row>
        <row r="258">
          <cell r="A258" t="str">
            <v>001.06.00040</v>
          </cell>
          <cell r="B258" t="str">
            <v>Execução de impermeabilização c/ argamassa de cimento e areia c/ 2.00 cm de espessura preparada c/ solução dee sika 1 e água no traço 1:10</v>
          </cell>
          <cell r="C258" t="str">
            <v>M2</v>
          </cell>
          <cell r="D258">
            <v>13.5601</v>
          </cell>
        </row>
        <row r="259">
          <cell r="A259" t="str">
            <v>001.06.00060</v>
          </cell>
          <cell r="B259" t="str">
            <v>Execução de impermeabilização c/argamassa de cimento e areia 1:3 a 2.00 cm espessura c/ adição de 2.00 kg de vedacit por saco de cimento</v>
          </cell>
          <cell r="C259" t="str">
            <v>M2</v>
          </cell>
          <cell r="D259">
            <v>15.1501</v>
          </cell>
        </row>
        <row r="260">
          <cell r="A260" t="str">
            <v>001.06.00100</v>
          </cell>
          <cell r="B260" t="str">
            <v>Execução de pintura c/neutrol 45 c/ 02 demãos</v>
          </cell>
          <cell r="C260" t="str">
            <v>M2</v>
          </cell>
          <cell r="D260">
            <v>3.8201000000000001</v>
          </cell>
        </row>
        <row r="261">
          <cell r="A261" t="str">
            <v>001.06.00110</v>
          </cell>
          <cell r="B261" t="str">
            <v>Fornecimento e Instalação de Lona Plástica Preta ( Encerado)</v>
          </cell>
          <cell r="C261" t="str">
            <v>m2</v>
          </cell>
          <cell r="D261">
            <v>0.55900000000000005</v>
          </cell>
        </row>
        <row r="262">
          <cell r="A262" t="str">
            <v>001.06.00160</v>
          </cell>
          <cell r="B262" t="str">
            <v>Execução de imunização de madeiramento de cobertura ou forro de madeira com aplicação de pentox claro a uma demão</v>
          </cell>
          <cell r="C262" t="str">
            <v>M2</v>
          </cell>
          <cell r="D262">
            <v>1.6272</v>
          </cell>
        </row>
        <row r="263">
          <cell r="A263" t="str">
            <v>001.06.00180</v>
          </cell>
          <cell r="B263" t="str">
            <v>Execução de descupinização</v>
          </cell>
          <cell r="C263" t="str">
            <v>M2</v>
          </cell>
          <cell r="D263">
            <v>0.83</v>
          </cell>
        </row>
        <row r="264">
          <cell r="A264" t="str">
            <v>001.06.00200</v>
          </cell>
          <cell r="B264" t="str">
            <v>Execução de impermeabilização interna de reservatório enterrado para água com chapisco de cimento e areia com aditivo impermeabilizante, espessura 0.50 mm e mais 03 (três) camadas de argamassa de cimento e areia com aditivo impermeabilizante</v>
          </cell>
          <cell r="C264" t="str">
            <v>M2</v>
          </cell>
          <cell r="D264">
            <v>20.7258</v>
          </cell>
        </row>
        <row r="265">
          <cell r="A265" t="str">
            <v>001.06.00220</v>
          </cell>
          <cell r="B265" t="str">
            <v>Execução de impermeabilização interna de reservatório elevado para água empregando argamassa semi-flexível com cimento plimérico</v>
          </cell>
          <cell r="C265" t="str">
            <v>M2</v>
          </cell>
          <cell r="D265">
            <v>1.1100000000000001</v>
          </cell>
        </row>
        <row r="266">
          <cell r="A266" t="str">
            <v>001.06.00240</v>
          </cell>
          <cell r="B266" t="str">
            <v>Execução de impermeabilização interna de reservatório p/água, utilizando manta asfáltica composta de duas camadas de asfalto polimérico com filme central de polietileno de 0.30 mm de espessura</v>
          </cell>
          <cell r="C266" t="str">
            <v>M2</v>
          </cell>
          <cell r="D266">
            <v>28.497</v>
          </cell>
        </row>
        <row r="267">
          <cell r="A267" t="str">
            <v>001.06.00260</v>
          </cell>
          <cell r="B267" t="str">
            <v>Execução de regularização de laje com argamassa de cimento e areia 1:3 com cimento, espessura média igual a 3.00 cm</v>
          </cell>
          <cell r="C267" t="str">
            <v>M2</v>
          </cell>
          <cell r="D267">
            <v>8.7926000000000002</v>
          </cell>
        </row>
        <row r="268">
          <cell r="A268" t="str">
            <v>001.06.00280</v>
          </cell>
          <cell r="B268" t="str">
            <v>Execução de impermeabilização de laje de cobertura com utilização de manta asfáltica poliéster 3.00 mm</v>
          </cell>
          <cell r="C268" t="str">
            <v>M2</v>
          </cell>
          <cell r="D268">
            <v>26.46</v>
          </cell>
        </row>
        <row r="269">
          <cell r="A269" t="str">
            <v>001.06.00300</v>
          </cell>
          <cell r="B269" t="str">
            <v>Execução de impermeabilização de laje de cobertura com utilização de manta asfáltica poliéster 4.00 mm</v>
          </cell>
          <cell r="C269" t="str">
            <v>M2</v>
          </cell>
          <cell r="D269">
            <v>28.497</v>
          </cell>
        </row>
        <row r="270">
          <cell r="A270" t="str">
            <v>001.06.00320</v>
          </cell>
          <cell r="B270" t="str">
            <v>Execução de proteção mecânica com argamassa de cimento e areia 1:3,espessura 2.00 cm</v>
          </cell>
          <cell r="C270" t="str">
            <v>M2</v>
          </cell>
          <cell r="D270">
            <v>6.1989000000000001</v>
          </cell>
        </row>
        <row r="271">
          <cell r="A271" t="str">
            <v>001.06.00340</v>
          </cell>
          <cell r="B271" t="str">
            <v>Fornecimento e Aplicação de Isopor e = 5,00 cm, conf. Det. Sinfra n.01</v>
          </cell>
          <cell r="C271" t="str">
            <v>m2</v>
          </cell>
          <cell r="D271">
            <v>8.3831000000000007</v>
          </cell>
        </row>
        <row r="272">
          <cell r="A272" t="str">
            <v>001.06.00341</v>
          </cell>
          <cell r="B272" t="str">
            <v>Fornecimento e Aplicação de Isopor e = 10,00 cm, conf. Det. Sinfra n.02</v>
          </cell>
          <cell r="C272" t="str">
            <v>m2</v>
          </cell>
          <cell r="D272">
            <v>16.5746</v>
          </cell>
        </row>
        <row r="273">
          <cell r="A273" t="str">
            <v>001.07</v>
          </cell>
          <cell r="B273" t="str">
            <v>ALVENARIA</v>
          </cell>
          <cell r="D273">
            <v>2234.2811000000002</v>
          </cell>
        </row>
        <row r="274">
          <cell r="A274" t="str">
            <v>001.07.00020</v>
          </cell>
          <cell r="B274" t="str">
            <v>Execução de alvenaria de elevação de tijolo maciço assente c/ argamassa de cimento e areia no traço 1:3 de 1/4 vez</v>
          </cell>
          <cell r="C274" t="str">
            <v>M2</v>
          </cell>
          <cell r="D274">
            <v>15.514799999999999</v>
          </cell>
        </row>
        <row r="275">
          <cell r="A275" t="str">
            <v>001.07.00040</v>
          </cell>
          <cell r="B275" t="str">
            <v>Execução de alvenaria de elevação de tijolo maciço assente c/ argamassa de cimento e areia no traço 1:3 de 1/2 vez</v>
          </cell>
          <cell r="C275" t="str">
            <v>M2</v>
          </cell>
          <cell r="D275">
            <v>29.2913</v>
          </cell>
        </row>
        <row r="276">
          <cell r="A276" t="str">
            <v>001.07.00060</v>
          </cell>
          <cell r="B276" t="str">
            <v>Execução de alvenaria de elevação de tijolo maciço assente c/ argamassa de cimento e areia no traço 1:3 de 1 vez</v>
          </cell>
          <cell r="C276" t="str">
            <v>M2</v>
          </cell>
          <cell r="D276">
            <v>51.522100000000002</v>
          </cell>
        </row>
        <row r="277">
          <cell r="A277" t="str">
            <v>001.07.00080</v>
          </cell>
          <cell r="B277" t="str">
            <v>Execução de alvenaria de elevação de tijolo maciço assente c/ argamassa de cal e areia no traço de 1:4 de 1/4 vez</v>
          </cell>
          <cell r="C277" t="str">
            <v>M2</v>
          </cell>
          <cell r="D277">
            <v>13.8179</v>
          </cell>
        </row>
        <row r="278">
          <cell r="A278" t="str">
            <v>001.07.00100</v>
          </cell>
          <cell r="B278" t="str">
            <v>Execução de alvenaria de elevação de tijolo maciço assente c/ argamassa de cal e areia no traço de 1:4 de 1/2 vez</v>
          </cell>
          <cell r="C278" t="str">
            <v>M2</v>
          </cell>
          <cell r="D278">
            <v>25.8188</v>
          </cell>
        </row>
        <row r="279">
          <cell r="A279" t="str">
            <v>001.07.00120</v>
          </cell>
          <cell r="B279" t="str">
            <v>Execução de alvenaria de elevação de tijolo maciço assente c/ argamassa de cal e areia no traço de 1:4 de 1 vez</v>
          </cell>
          <cell r="C279" t="str">
            <v>M2</v>
          </cell>
          <cell r="D279">
            <v>46.328499999999998</v>
          </cell>
        </row>
        <row r="280">
          <cell r="A280" t="str">
            <v>001.07.00140</v>
          </cell>
          <cell r="B280" t="str">
            <v>Execução de alvenaria de tijolo maciço assente c/ argamassa de cimento e areia no traço 1:4 de 1/4 vez</v>
          </cell>
          <cell r="C280" t="str">
            <v>M2</v>
          </cell>
          <cell r="D280">
            <v>16.510100000000001</v>
          </cell>
        </row>
        <row r="281">
          <cell r="A281" t="str">
            <v>001.07.00160</v>
          </cell>
          <cell r="B281" t="str">
            <v>Execução de alvenaria de tijolo maciço assente c/ argamassa de cimento e areia no traço 1:4 de 1/2 vez</v>
          </cell>
          <cell r="C281" t="str">
            <v>M2</v>
          </cell>
          <cell r="D281">
            <v>27.3322</v>
          </cell>
        </row>
        <row r="282">
          <cell r="A282" t="str">
            <v>001.07.00180</v>
          </cell>
          <cell r="B282" t="str">
            <v>Execução de alvenaria de tijolo maciço assente c/ argamassa de cimento e areia no traço 1:4 de 1 vez</v>
          </cell>
          <cell r="C282" t="str">
            <v>M2</v>
          </cell>
          <cell r="D282">
            <v>50.234200000000001</v>
          </cell>
        </row>
        <row r="283">
          <cell r="A283" t="str">
            <v>001.07.00200</v>
          </cell>
          <cell r="B283" t="str">
            <v>Execução de alvenaria de elevação c/ tijolo maciço assente c/ argamassa mista de cimento cal e areia no traço 1:2:8 de de 1/4 vez</v>
          </cell>
          <cell r="C283" t="str">
            <v>M2</v>
          </cell>
          <cell r="D283">
            <v>14.7286</v>
          </cell>
        </row>
        <row r="284">
          <cell r="A284" t="str">
            <v>001.07.00220</v>
          </cell>
          <cell r="B284" t="str">
            <v>Execução de alvenaria de elevação c/ tijolo maciço assente c/ argamassa mista de cimento cal e areia no traço 1:2:8 de de 1/2 vez</v>
          </cell>
          <cell r="C284" t="str">
            <v>M2</v>
          </cell>
          <cell r="D284">
            <v>28.0395</v>
          </cell>
        </row>
        <row r="285">
          <cell r="A285" t="str">
            <v>001.07.00240</v>
          </cell>
          <cell r="B285" t="str">
            <v>Execução de alvenaria de elevação c/ tijolo maciço assente c/ argamassa mista de cimento cal e areia no traço 1:2:8 de de 1 vez</v>
          </cell>
          <cell r="C285" t="str">
            <v>M2</v>
          </cell>
          <cell r="D285">
            <v>49.667299999999997</v>
          </cell>
        </row>
        <row r="286">
          <cell r="A286" t="str">
            <v>001.07.00260</v>
          </cell>
          <cell r="B286" t="str">
            <v>Execução de alvenaria de elevação de tijolo maciço assente c/ argamassa mista 1:4:12 de 1/2 vez</v>
          </cell>
          <cell r="C286" t="str">
            <v>M2</v>
          </cell>
          <cell r="D286">
            <v>25.147300000000001</v>
          </cell>
        </row>
        <row r="287">
          <cell r="A287" t="str">
            <v>001.07.00280</v>
          </cell>
          <cell r="B287" t="str">
            <v>Execução de alvenaria de elevação de tijolo maciço assente c/ argamassa mista 1:4:12 de 1 vez</v>
          </cell>
          <cell r="C287" t="str">
            <v>M2</v>
          </cell>
          <cell r="D287">
            <v>45.360900000000001</v>
          </cell>
        </row>
        <row r="288">
          <cell r="A288" t="str">
            <v>001.07.00300</v>
          </cell>
          <cell r="B288" t="str">
            <v>Execução de alvenaria de elevação de tijolo maciço assente c/ argamassa mista 1:4:12 de 1.5 vez</v>
          </cell>
          <cell r="C288" t="str">
            <v>M2</v>
          </cell>
          <cell r="D288">
            <v>61.833100000000002</v>
          </cell>
        </row>
        <row r="289">
          <cell r="A289" t="str">
            <v>001.07.00340</v>
          </cell>
          <cell r="B289" t="str">
            <v>Execução de alvenaria de elevação c/ tijolo cerâmico 9x19x19 assente c/ argamassa mista 1:2:8 de 1/2 vez</v>
          </cell>
          <cell r="C289" t="str">
            <v>m2</v>
          </cell>
          <cell r="D289">
            <v>12.618600000000001</v>
          </cell>
        </row>
        <row r="290">
          <cell r="A290" t="str">
            <v>001.07.00360</v>
          </cell>
          <cell r="B290" t="str">
            <v>Execução de alvenaria de elevação c/ tijolo cerâmico 9x19x19 assente c/ argamassa mista 1:2:8 de 1 vez</v>
          </cell>
          <cell r="C290" t="str">
            <v>m2</v>
          </cell>
          <cell r="D290">
            <v>29.760899999999999</v>
          </cell>
        </row>
        <row r="291">
          <cell r="A291" t="str">
            <v>001.07.00420</v>
          </cell>
          <cell r="B291" t="str">
            <v>Execução de alvenaria aparente de tijolo cerâmico c/ 18 furos assente c/ argamassa de cimento e areia no traço 1:2:8 de 1/2 vez</v>
          </cell>
          <cell r="C291" t="str">
            <v>M2</v>
          </cell>
          <cell r="D291">
            <v>31.142800000000001</v>
          </cell>
        </row>
        <row r="292">
          <cell r="A292" t="str">
            <v>001.07.00440</v>
          </cell>
          <cell r="B292" t="str">
            <v>Execução de alvenaria aparente de tijolo cerâmico c/ 18 furos assente c/ argamassa de cimento e areia no traço 1:2:8 de 1 vez</v>
          </cell>
          <cell r="C292" t="str">
            <v>M2</v>
          </cell>
          <cell r="D292">
            <v>91.148200000000003</v>
          </cell>
        </row>
        <row r="293">
          <cell r="A293" t="str">
            <v>001.07.00460</v>
          </cell>
          <cell r="B293" t="str">
            <v>Execução de alvenaria aparente de tijolos cerâmicos c/ 18 furos assente c/ argamassa mista 1:4:12 de 1/2 vez</v>
          </cell>
          <cell r="C293" t="str">
            <v>M2</v>
          </cell>
          <cell r="D293">
            <v>49.145299999999999</v>
          </cell>
        </row>
        <row r="294">
          <cell r="A294" t="str">
            <v>001.07.00480</v>
          </cell>
          <cell r="B294" t="str">
            <v>Execução de alvenaria aparente de tijolos cerâmicos c/ 18 furos assente c/ argamassa mista 1:4:12 de 1 vez</v>
          </cell>
          <cell r="C294" t="str">
            <v>M2</v>
          </cell>
          <cell r="D294">
            <v>87.908900000000003</v>
          </cell>
        </row>
        <row r="295">
          <cell r="A295" t="str">
            <v>001.07.00500</v>
          </cell>
          <cell r="B295" t="str">
            <v>Execução de alvenaria de elevação em tijolos cerâmicos com 21 furos, aparente dos dois lados, assente com argamassa mista 1:4:12 de 1/2 vez</v>
          </cell>
          <cell r="C295" t="str">
            <v>M2</v>
          </cell>
          <cell r="D295">
            <v>159.84989999999999</v>
          </cell>
        </row>
        <row r="296">
          <cell r="A296" t="str">
            <v>001.07.00540</v>
          </cell>
          <cell r="B296" t="str">
            <v>Execução de elemento vazado de cerâmica assente c/ argamassa de cimento e areia peneirada no traço 1:3</v>
          </cell>
          <cell r="C296" t="str">
            <v>m2</v>
          </cell>
          <cell r="D296">
            <v>23.953299999999999</v>
          </cell>
        </row>
        <row r="297">
          <cell r="A297" t="str">
            <v>001.07.00550</v>
          </cell>
          <cell r="B297" t="str">
            <v>Alvenaria de vedação com bloco cerâmico furado dim. 9x19x28, com juntas de 20 mm com argamassa mista de cimento, cal hidratada e areia sem peneirar no traço 1:2:9</v>
          </cell>
          <cell r="C297" t="str">
            <v>m2</v>
          </cell>
          <cell r="D297">
            <v>12.042199999999999</v>
          </cell>
        </row>
        <row r="298">
          <cell r="A298" t="str">
            <v>001.07.00551</v>
          </cell>
          <cell r="B298" t="str">
            <v>Alvenaria de vedação com bloco cerâmico furado dim.12x19x28, com juntas de 20 mm com argamassa mista de cimento, cal hidratada e areia sem peneirar no traço 1:2:9</v>
          </cell>
          <cell r="C298" t="str">
            <v>m2</v>
          </cell>
          <cell r="D298">
            <v>14.819100000000001</v>
          </cell>
        </row>
        <row r="299">
          <cell r="A299" t="str">
            <v>001.07.00552</v>
          </cell>
          <cell r="B299" t="str">
            <v>Alvenaria de vedação com bloco cerâmico furado dim.14x19x28, com juntas de 20 mm com argamassa mista de cimento, cal hidratada e areia sem peneirar no traço 1:2:9</v>
          </cell>
          <cell r="C299" t="str">
            <v>m2</v>
          </cell>
          <cell r="D299">
            <v>20.984100000000002</v>
          </cell>
        </row>
        <row r="300">
          <cell r="A300" t="str">
            <v>001.07.00560</v>
          </cell>
          <cell r="B300" t="str">
            <v>Alvenaria de Vedação Com Bloco de Concreto, Juntas de 10 mm Com Argamassa Mista de Cimento, Cal Hidratada e Areia Sem Peneirar no traço 1:0,50:8 dim. 11,50x19x39 cm</v>
          </cell>
          <cell r="C300" t="str">
            <v>M2</v>
          </cell>
          <cell r="D300">
            <v>14.8643</v>
          </cell>
        </row>
        <row r="301">
          <cell r="A301" t="str">
            <v>001.07.00580</v>
          </cell>
          <cell r="B301" t="str">
            <v>Alvenaria de Vedação Com Bloco de Concreto, Juntas de 10 mm Com Argamassa Mista de Cimento, Cal Hidratada e Areia Sem Peneirar no traço 1:0,50:8 dim. 14x19x39 cm</v>
          </cell>
          <cell r="C301" t="str">
            <v>M2</v>
          </cell>
          <cell r="D301">
            <v>19.522600000000001</v>
          </cell>
        </row>
        <row r="302">
          <cell r="A302" t="str">
            <v>001.07.00600</v>
          </cell>
          <cell r="B302" t="str">
            <v>Alvenaria de Vedação Com Bloco de Concreto, Juntas de 10 mm Com Argamassa Mista de Cimento, Cal Hidratada e Areia Sem Peneirar no traço 1:0,50:8 dim. 19x19x39 cm</v>
          </cell>
          <cell r="C302" t="str">
            <v>M2</v>
          </cell>
          <cell r="D302">
            <v>24.439800000000002</v>
          </cell>
        </row>
        <row r="303">
          <cell r="A303" t="str">
            <v>001.07.00620</v>
          </cell>
          <cell r="B303" t="str">
            <v>Alvenaria Estrutural Com Bloco de Concreto, Juntas de 10 mm Com Argamassa Mista de Cimento, Cal Hidratada e Areia Sem Peneirar no traço 1:0,25:6 dim. 14x19x39 cm</v>
          </cell>
          <cell r="C303" t="str">
            <v>M2</v>
          </cell>
          <cell r="D303">
            <v>22.0868</v>
          </cell>
        </row>
        <row r="304">
          <cell r="A304" t="str">
            <v>001.07.00640</v>
          </cell>
          <cell r="B304" t="str">
            <v>Alvenaria Estrutural Com Bloco de Concreto, Juntas de 10 mm Com Argamassa Mista de Cimento, Cal Hidratada e Areia Sem Peneirar no traço 1:0,25:6 dim. 19x19x39 cm</v>
          </cell>
          <cell r="C304" t="str">
            <v>M2</v>
          </cell>
          <cell r="D304">
            <v>28.4038</v>
          </cell>
        </row>
        <row r="305">
          <cell r="A305" t="str">
            <v>001.07.00660</v>
          </cell>
          <cell r="B305" t="str">
            <v>Execução de alvenaria com tijolos cerâmicos de 9x18x18 assente com argamassa 1:2:8, aparente de um lado e revestido do outro lado, em chapisco de cimento e areia 1:3, e reboco paulista usando argamassa mista 1:4/12 com 25mm de espessura - de 1 vez  17,5</v>
          </cell>
          <cell r="C305" t="str">
            <v>m2</v>
          </cell>
          <cell r="D305">
            <v>47.382599999999996</v>
          </cell>
        </row>
        <row r="306">
          <cell r="A306" t="str">
            <v>001.07.00680</v>
          </cell>
          <cell r="B306" t="str">
            <v>Execução de parede sanduíche usando de cada lado alvenaria de 1/2 vez de tijolo maciço assente com argamassa mista 1:4:12 e sanduíche de concreto na espessura de 0.5 m no traço de 1:2.5:3 com malha de 3/4 cada 10cm nos sentidos executados da seguinte fo</v>
          </cell>
          <cell r="C306" t="str">
            <v>M2</v>
          </cell>
          <cell r="D306">
            <v>82.861099999999993</v>
          </cell>
        </row>
        <row r="307">
          <cell r="A307" t="str">
            <v>001.07.00700</v>
          </cell>
          <cell r="B307" t="str">
            <v>Alvenaria em placas de concreto armado pré-moldado e=3,5cm</v>
          </cell>
          <cell r="C307" t="str">
            <v>M2</v>
          </cell>
          <cell r="D307">
            <v>16.555800000000001</v>
          </cell>
        </row>
        <row r="308">
          <cell r="A308" t="str">
            <v>001.07.00710</v>
          </cell>
          <cell r="B308" t="str">
            <v>Execucao de escada com degraus de tijolo macico, asente com massa forte, inclusive revestimento dos espelhos e pisos</v>
          </cell>
          <cell r="C308" t="str">
            <v>m3</v>
          </cell>
          <cell r="D308">
            <v>222.98679999999999</v>
          </cell>
        </row>
        <row r="309">
          <cell r="A309" t="str">
            <v>001.07.00720</v>
          </cell>
          <cell r="B309" t="str">
            <v>Reparo de trincas ou rachaduras em alvenaria de tijolo com ferros transversais e posteriormente refazer o acabamento conforme revestimento existente</v>
          </cell>
          <cell r="C309" t="str">
            <v>M</v>
          </cell>
          <cell r="D309">
            <v>8.8792000000000009</v>
          </cell>
        </row>
        <row r="310">
          <cell r="A310" t="str">
            <v>001.07.00790</v>
          </cell>
          <cell r="B310" t="str">
            <v>Fornecimento e instalação de caixa de concreto pré-moldado para ar condicionado de 7.000 btu</v>
          </cell>
          <cell r="C310" t="str">
            <v>un</v>
          </cell>
          <cell r="D310">
            <v>50.556899999999999</v>
          </cell>
        </row>
        <row r="311">
          <cell r="A311" t="str">
            <v>001.07.00792</v>
          </cell>
          <cell r="B311" t="str">
            <v>Fornecimento e instalação de caixa de concreto pré-moldado para ar condicionado de 10.000 btu</v>
          </cell>
          <cell r="C311" t="str">
            <v>un</v>
          </cell>
          <cell r="D311">
            <v>54.556899999999999</v>
          </cell>
        </row>
        <row r="312">
          <cell r="A312" t="str">
            <v>001.07.00794</v>
          </cell>
          <cell r="B312" t="str">
            <v>Fornecimento e instalação de caixa de concreto pré-moldado para ar condicionado de 20.000 btu</v>
          </cell>
          <cell r="C312" t="str">
            <v>un</v>
          </cell>
          <cell r="D312">
            <v>68.556899999999999</v>
          </cell>
        </row>
        <row r="313">
          <cell r="A313" t="str">
            <v>001.07.00800</v>
          </cell>
          <cell r="B313" t="str">
            <v>Verga, contra-verga ou pilar de concreto armado, incluindo concreto, forma e ferragem com concreto 13,5 mpa (300kg. cim/m3)</v>
          </cell>
          <cell r="C313" t="str">
            <v>M3</v>
          </cell>
          <cell r="D313">
            <v>538.10770000000002</v>
          </cell>
        </row>
        <row r="314">
          <cell r="A314" t="str">
            <v>001.08</v>
          </cell>
          <cell r="B314" t="str">
            <v>COBERTURA</v>
          </cell>
          <cell r="D314">
            <v>1037.4870000000001</v>
          </cell>
        </row>
        <row r="315">
          <cell r="A315" t="str">
            <v>001.08.00005</v>
          </cell>
          <cell r="B315" t="str">
            <v>Estrutura metálica para cobertura, com especificações mínimas: perfil dobrado aço USI SAC 300, laminado e chaparia ASTM A 36, eletrodo E6013, especificação AWS. incl. montagem e fundo anti corrosão a base de cromato de zinco</v>
          </cell>
          <cell r="C315" t="str">
            <v>kg</v>
          </cell>
          <cell r="D315">
            <v>5.625</v>
          </cell>
        </row>
        <row r="316">
          <cell r="A316" t="str">
            <v>001.08.00010</v>
          </cell>
          <cell r="B316" t="str">
            <v>Estrutura de madeira para telha de cerâmica ou de concreto, pontaletada sobre laje ou parede</v>
          </cell>
          <cell r="C316" t="str">
            <v>m2</v>
          </cell>
          <cell r="D316">
            <v>23.7986</v>
          </cell>
        </row>
        <row r="317">
          <cell r="A317" t="str">
            <v>001.08.00015</v>
          </cell>
          <cell r="B317" t="str">
            <v>Estrutura de madeira para telha de fibrocimento, alumínio ou aço zincado pontaletada sobre laje ou parede</v>
          </cell>
          <cell r="C317" t="str">
            <v>m2</v>
          </cell>
          <cell r="D317">
            <v>7.2419000000000002</v>
          </cell>
        </row>
        <row r="318">
          <cell r="A318" t="str">
            <v>001.08.00080</v>
          </cell>
          <cell r="B318" t="str">
            <v>Estrutura de madeira para telhado, c/ distância entre tesouras 4.00 m, 02 águas, p/ cobertura c/ chapa ondulada de c.a. ou alumínio, com 10 m de vão</v>
          </cell>
          <cell r="C318" t="str">
            <v>m2</v>
          </cell>
          <cell r="D318">
            <v>19.348199999999999</v>
          </cell>
        </row>
        <row r="319">
          <cell r="A319" t="str">
            <v>001.08.00100</v>
          </cell>
          <cell r="B319" t="str">
            <v>Estrutura de madeira para telhado, c/ distância entre tesouras 4.00 m, 02 águas, p/ cobertura c/ chapa ondulada de c.a. ou alumínio, com 15 m de vão</v>
          </cell>
          <cell r="C319" t="str">
            <v>m2</v>
          </cell>
          <cell r="D319">
            <v>23.051100000000002</v>
          </cell>
        </row>
        <row r="320">
          <cell r="A320" t="str">
            <v>001.08.00120</v>
          </cell>
          <cell r="B320" t="str">
            <v>Estrutura de madeira para telhado, c/ distância entre tesouras 4.00 m, 02 águas, p/ cobertura c/ chapa ondulada de c.a. ou alumínio, com 20 m de vão</v>
          </cell>
          <cell r="C320" t="str">
            <v>m2</v>
          </cell>
          <cell r="D320">
            <v>29.010400000000001</v>
          </cell>
        </row>
        <row r="321">
          <cell r="A321" t="str">
            <v>001.08.00140</v>
          </cell>
          <cell r="B321" t="str">
            <v>Estrutura de madeira para telhado, c/ distância entre tesouras 4.00 m, 04 águas p/ cobertura c/ chapas onduladas de c.a ou alumínio, com 10 m de vao</v>
          </cell>
          <cell r="C321" t="str">
            <v>m2</v>
          </cell>
          <cell r="D321">
            <v>21.773499999999999</v>
          </cell>
        </row>
        <row r="322">
          <cell r="A322" t="str">
            <v>001.08.00160</v>
          </cell>
          <cell r="B322" t="str">
            <v>Execução de estrutura de madeira para telhado, c/ distância entre tesouras 4.00 m, 04 águas p/ cobertura c/ chapas onduladas de c.a ou alumínio, com 15 m de vao</v>
          </cell>
          <cell r="C322" t="str">
            <v>m2</v>
          </cell>
          <cell r="D322">
            <v>25.374500000000001</v>
          </cell>
        </row>
        <row r="323">
          <cell r="A323" t="str">
            <v>001.08.00180</v>
          </cell>
          <cell r="B323" t="str">
            <v>Execução de estrutura de madeira para telhado, c/ distância entre tesouras 4.00 m, 04 águas p/ cobertura c/ chapas onduladas de c.a ou alumínio, com 20 m de vao</v>
          </cell>
          <cell r="C323" t="str">
            <v>m2</v>
          </cell>
          <cell r="D323">
            <v>33.365099999999998</v>
          </cell>
        </row>
        <row r="324">
          <cell r="A324" t="str">
            <v>001.08.00200</v>
          </cell>
          <cell r="B324" t="str">
            <v>Estrutura de Madeira  comum para telhado, constituído de tesouras (6x12 e 6x16 cm), terças (6x12 e 6x16 cm), caibros(5 x 6cm), ripas (1 x 5 cm) e contraventamentos p/ cobertura com telha de barro ou cerâmica de 3 a 7 m de vão</v>
          </cell>
          <cell r="C324" t="str">
            <v>m2</v>
          </cell>
          <cell r="D324">
            <v>26.2806</v>
          </cell>
        </row>
        <row r="325">
          <cell r="A325" t="str">
            <v>001.08.00205</v>
          </cell>
          <cell r="B325" t="str">
            <v>Estrutura de Madeira comum para telhado, constituído de tesouras (6x12 e 6x16 cm), terças (6x12 e 6x16 cm), caibros(5 x 6cm), ripas (1 x 5 cm) e contraventamentos p/ cobertura com telha de barro ou cerâmica de 7 a 10 m de vão</v>
          </cell>
          <cell r="C325" t="str">
            <v>m2</v>
          </cell>
          <cell r="D325">
            <v>30.045200000000001</v>
          </cell>
        </row>
        <row r="326">
          <cell r="A326" t="str">
            <v>001.08.00210</v>
          </cell>
          <cell r="B326" t="str">
            <v>Estrutura de Madeira comum para telhado, constituído de tesouras (6x12 e 6x16 cm), terças (6x12 e 6x16 cm), caibros(5 x 6cm), ripas (1 x 5 cm) e contraventamentos p/ cobertura com telha de barro ou cerâmica de 10 a 13 m de vão</v>
          </cell>
          <cell r="C326" t="str">
            <v>m2</v>
          </cell>
          <cell r="D326">
            <v>34.241500000000002</v>
          </cell>
        </row>
        <row r="327">
          <cell r="A327" t="str">
            <v>001.08.00240</v>
          </cell>
          <cell r="B327" t="str">
            <v>Estrutura de madeira para  telhas canalete 90 ou 43</v>
          </cell>
          <cell r="C327" t="str">
            <v>m2</v>
          </cell>
          <cell r="D327">
            <v>7.3407999999999998</v>
          </cell>
        </row>
        <row r="328">
          <cell r="A328" t="str">
            <v>001.08.00260</v>
          </cell>
          <cell r="B328" t="str">
            <v>Execução de estrutura de madeira para casa popular em telha ceramica</v>
          </cell>
          <cell r="C328" t="str">
            <v>m2</v>
          </cell>
          <cell r="D328">
            <v>12.240600000000001</v>
          </cell>
        </row>
        <row r="329">
          <cell r="A329" t="str">
            <v>001.08.00270</v>
          </cell>
          <cell r="B329" t="str">
            <v>Execução de Cobertura com telha cerâmica tipo ""plan"", inclinação 35%</v>
          </cell>
          <cell r="C329" t="str">
            <v>m2</v>
          </cell>
          <cell r="D329">
            <v>18.791799999999999</v>
          </cell>
        </row>
        <row r="330">
          <cell r="A330" t="str">
            <v>001.08.00275</v>
          </cell>
          <cell r="B330" t="str">
            <v>Execução de Cobertura com telha ceramica tipo portuguesa, inclinação 35%</v>
          </cell>
          <cell r="C330" t="str">
            <v>m2</v>
          </cell>
          <cell r="D330">
            <v>17.0045</v>
          </cell>
        </row>
        <row r="331">
          <cell r="A331" t="str">
            <v>001.08.00280</v>
          </cell>
          <cell r="B331" t="str">
            <v>Execução de Cobertura com telha cerâmica tipo colonial, inclinação 35%</v>
          </cell>
          <cell r="C331" t="str">
            <v>m2</v>
          </cell>
          <cell r="D331">
            <v>26.1097</v>
          </cell>
        </row>
        <row r="332">
          <cell r="A332" t="str">
            <v>001.08.00285</v>
          </cell>
          <cell r="B332" t="str">
            <v>Execução de Cobertura com telha cerâmica tipo romana inclinação 35%</v>
          </cell>
          <cell r="C332" t="str">
            <v>m2</v>
          </cell>
          <cell r="D332">
            <v>15.564500000000001</v>
          </cell>
        </row>
        <row r="333">
          <cell r="A333" t="str">
            <v>001.08.00290</v>
          </cell>
          <cell r="B333" t="str">
            <v>Execução de Cobertura com telha cerâmica tipo tipo francesa, inclinação 35%</v>
          </cell>
          <cell r="C333" t="str">
            <v>m2</v>
          </cell>
          <cell r="D333">
            <v>16.948499999999999</v>
          </cell>
        </row>
        <row r="334">
          <cell r="A334" t="str">
            <v>001.08.00300</v>
          </cell>
          <cell r="B334" t="str">
            <v>Fornecimento de Instalação de Cobertura com chapas onduladas de cimento amianto altura 24 mm, largura útil 450 mm, largura nominal  500 mm, de 4 mm de espessura, inclinação 27%</v>
          </cell>
          <cell r="C334" t="str">
            <v>m2</v>
          </cell>
          <cell r="D334">
            <v>5.5446999999999997</v>
          </cell>
        </row>
        <row r="335">
          <cell r="A335" t="str">
            <v>001.08.00305</v>
          </cell>
          <cell r="B335" t="str">
            <v>Fornecimento e Instalação de Cobertura com chapas onduladas de cimento amianto, altura 125 mm, largura útil 1.020 mm e largura nominal 1.064 mm, de 5 mm de espessura, inclinação 27%</v>
          </cell>
          <cell r="C335" t="str">
            <v>m2</v>
          </cell>
          <cell r="D335">
            <v>15.4024</v>
          </cell>
        </row>
        <row r="336">
          <cell r="A336" t="str">
            <v>001.08.00310</v>
          </cell>
          <cell r="B336" t="str">
            <v>Fornecimento e Instalação de Cobertura com chapas onduladas de cimento amianto, altura 125 mm, largura útil 1.020 mm e largura nominal 1.064 mm, de 6 mm de espessura, inclinação 27%</v>
          </cell>
          <cell r="C336" t="str">
            <v>m2</v>
          </cell>
          <cell r="D336">
            <v>18.061299999999999</v>
          </cell>
        </row>
        <row r="337">
          <cell r="A337" t="str">
            <v>001.08.00315</v>
          </cell>
          <cell r="B337" t="str">
            <v>Fornecimento e Instalação de Cobertura de cimento amianto, perfil trapezoidal,altura 181 mm, largura útil 490 mm, largura nominal 521 mm, de 8 mm de espessura, inclinação 3%</v>
          </cell>
          <cell r="C337" t="str">
            <v>m2</v>
          </cell>
          <cell r="D337">
            <v>22.8005</v>
          </cell>
        </row>
        <row r="338">
          <cell r="A338" t="str">
            <v>001.08.00320</v>
          </cell>
          <cell r="B338" t="str">
            <v>Fornecimento e Instalação de Cobertura com telhas onduladas de poliester c/reforço de fibra de vidro</v>
          </cell>
          <cell r="C338" t="str">
            <v>m2</v>
          </cell>
          <cell r="D338">
            <v>29.288799999999998</v>
          </cell>
        </row>
        <row r="339">
          <cell r="A339" t="str">
            <v>001.08.00325</v>
          </cell>
          <cell r="B339" t="str">
            <v>Fornecimento e Instalação de Cobertura com telha de aço galvanizado trapezoidal com 0.43mm de espessura</v>
          </cell>
          <cell r="C339" t="str">
            <v>m2</v>
          </cell>
          <cell r="D339">
            <v>24.955100000000002</v>
          </cell>
        </row>
        <row r="340">
          <cell r="A340" t="str">
            <v>001.08.00330</v>
          </cell>
          <cell r="B340" t="str">
            <v>Fornecimento e Instalação de Cobertura com telha trapezoidal de aço pré-pintada eletrostaticamente em uma face perkron upk - 25/1025 e=0,5mm, inclinação 10%</v>
          </cell>
          <cell r="C340" t="str">
            <v>m2</v>
          </cell>
          <cell r="D340">
            <v>33.729599999999998</v>
          </cell>
        </row>
        <row r="341">
          <cell r="A341" t="str">
            <v>001.08.00335</v>
          </cell>
          <cell r="B341" t="str">
            <v>Fornecimento e Instalação de Cobertura com telha trapezoidal de aço pré-pintada eletrostaticamente nas duas faces perkron upk - 25/1025 e=0,5mm, inclinação 10 %</v>
          </cell>
          <cell r="C341" t="str">
            <v>m2</v>
          </cell>
          <cell r="D341">
            <v>39.479599999999998</v>
          </cell>
        </row>
        <row r="342">
          <cell r="A342" t="str">
            <v>001.08.00401</v>
          </cell>
          <cell r="B342" t="str">
            <v>Execução de Cumeeira para telha de barro tipo francesa</v>
          </cell>
          <cell r="C342" t="str">
            <v>ML</v>
          </cell>
          <cell r="D342">
            <v>9.6081000000000003</v>
          </cell>
        </row>
        <row r="343">
          <cell r="A343" t="str">
            <v>001.08.00421</v>
          </cell>
          <cell r="B343" t="str">
            <v>Execução de Cumeeira para telha de barro tipo paulista ou colonial</v>
          </cell>
          <cell r="C343" t="str">
            <v>ML</v>
          </cell>
          <cell r="D343">
            <v>9.6081000000000003</v>
          </cell>
        </row>
        <row r="344">
          <cell r="A344" t="str">
            <v>001.08.00441</v>
          </cell>
          <cell r="B344" t="str">
            <v>Execução de Cumeeira para telha tipo romana</v>
          </cell>
          <cell r="C344" t="str">
            <v>ML</v>
          </cell>
          <cell r="D344">
            <v>9.0081000000000007</v>
          </cell>
        </row>
        <row r="345">
          <cell r="A345" t="str">
            <v>001.08.00561</v>
          </cell>
          <cell r="B345" t="str">
            <v>Fornecimento e Instalação de Cumeeira de cimento amianto normal p/telhas onduladas</v>
          </cell>
          <cell r="C345" t="str">
            <v>ML</v>
          </cell>
          <cell r="D345">
            <v>27.0425</v>
          </cell>
        </row>
        <row r="346">
          <cell r="A346" t="str">
            <v>001.08.00581</v>
          </cell>
          <cell r="B346" t="str">
            <v>Fornecimento e Instalação de Cumeeira de cimento amianto universal p/telhas onduladas</v>
          </cell>
          <cell r="C346" t="str">
            <v>ML</v>
          </cell>
          <cell r="D346">
            <v>31.233499999999999</v>
          </cell>
        </row>
        <row r="347">
          <cell r="A347" t="str">
            <v>001.08.00601</v>
          </cell>
          <cell r="B347" t="str">
            <v>Fornecimento e Instalação de Cumeeira de cimento amianto para canalete 90</v>
          </cell>
          <cell r="C347" t="str">
            <v>ML</v>
          </cell>
          <cell r="D347">
            <v>30.855</v>
          </cell>
        </row>
        <row r="348">
          <cell r="A348" t="str">
            <v>001.08.00621</v>
          </cell>
          <cell r="B348" t="str">
            <v>Fornecimento e Instalação de Cumeeira de cimento amianto p/canalete 49</v>
          </cell>
          <cell r="C348" t="str">
            <v>ML</v>
          </cell>
          <cell r="D348">
            <v>30.855</v>
          </cell>
        </row>
        <row r="349">
          <cell r="A349" t="str">
            <v>001.08.00641</v>
          </cell>
          <cell r="B349" t="str">
            <v>Fornecimento e Instalação de Cumeeira de cimento amianto p/ telha vogatex</v>
          </cell>
          <cell r="C349" t="str">
            <v>ML</v>
          </cell>
          <cell r="D349">
            <v>7.2598000000000003</v>
          </cell>
        </row>
        <row r="350">
          <cell r="A350" t="str">
            <v>001.08.00661</v>
          </cell>
          <cell r="B350" t="str">
            <v>Fornecimento e Instalação de Tampão de cimento aminato para canalete 90 (723x215) mm</v>
          </cell>
          <cell r="C350" t="str">
            <v>UN</v>
          </cell>
          <cell r="D350">
            <v>20.065000000000001</v>
          </cell>
        </row>
        <row r="351">
          <cell r="A351" t="str">
            <v>001.08.00681</v>
          </cell>
          <cell r="B351" t="str">
            <v>Fornecimento e Instalação de Tampão de cimento amianto para cobertura c/canalete 49</v>
          </cell>
          <cell r="C351" t="str">
            <v>M2</v>
          </cell>
          <cell r="D351">
            <v>35.762</v>
          </cell>
        </row>
        <row r="352">
          <cell r="A352" t="str">
            <v>001.08.00701</v>
          </cell>
          <cell r="B352" t="str">
            <v>Fornecimento e Instalação de Tampão de cimento amianto para cobertura c/canalete 90</v>
          </cell>
          <cell r="C352" t="str">
            <v>M2</v>
          </cell>
          <cell r="D352">
            <v>51.271999999999998</v>
          </cell>
        </row>
        <row r="353">
          <cell r="A353" t="str">
            <v>001.08.01181</v>
          </cell>
          <cell r="B353" t="str">
            <v>Fornecimento e Instalação de Cumeeira lisa de aluminio pré-pintada - perkron</v>
          </cell>
          <cell r="C353" t="str">
            <v>ML</v>
          </cell>
          <cell r="D353">
            <v>32.563499999999998</v>
          </cell>
        </row>
        <row r="354">
          <cell r="A354" t="str">
            <v>001.08.01201</v>
          </cell>
          <cell r="B354" t="str">
            <v>Fornecimento e Instalação de Rufo de topo liso (rtl) de aco pré-pintado perkron</v>
          </cell>
          <cell r="C354" t="str">
            <v>ML</v>
          </cell>
          <cell r="D354">
            <v>14.3565</v>
          </cell>
        </row>
        <row r="355">
          <cell r="A355" t="str">
            <v>001.08.01221</v>
          </cell>
          <cell r="B355" t="str">
            <v>Fornecimento e Instalação de Calha em chapa galvanizada nº26 com desenvolvimento de 0.33 m</v>
          </cell>
          <cell r="C355" t="str">
            <v>ML</v>
          </cell>
          <cell r="D355">
            <v>17.390599999999999</v>
          </cell>
        </row>
        <row r="356">
          <cell r="A356" t="str">
            <v>001.08.01241</v>
          </cell>
          <cell r="B356" t="str">
            <v>Fornecimento e Instalação de Calha em chapa galvanizada nº26 com desenvolvimento de 0.50 m</v>
          </cell>
          <cell r="C356" t="str">
            <v>ML</v>
          </cell>
          <cell r="D356">
            <v>23.7941</v>
          </cell>
        </row>
        <row r="357">
          <cell r="A357" t="str">
            <v>001.08.01261</v>
          </cell>
          <cell r="B357" t="str">
            <v>Fornecimento e Instalação de Tubo de pvc para águas pluviais inclusive braçadeira para fixação 100 mm</v>
          </cell>
          <cell r="C357" t="str">
            <v>ML</v>
          </cell>
          <cell r="D357">
            <v>12.4421</v>
          </cell>
        </row>
        <row r="358">
          <cell r="A358" t="str">
            <v>001.08.01281</v>
          </cell>
          <cell r="B358" t="str">
            <v>Fornecimento e Instalação de Curva de pvc 90º diâm.100 mm</v>
          </cell>
          <cell r="C358" t="str">
            <v>un</v>
          </cell>
          <cell r="D358">
            <v>13.8729</v>
          </cell>
        </row>
        <row r="359">
          <cell r="A359" t="str">
            <v>001.08.01301</v>
          </cell>
          <cell r="B359" t="str">
            <v>Fornecimento e Instalação de Ralo seco vertical em ferro fundido diâm.100 mm</v>
          </cell>
          <cell r="C359" t="str">
            <v>UN</v>
          </cell>
          <cell r="D359">
            <v>12.5474</v>
          </cell>
        </row>
        <row r="360">
          <cell r="A360" t="str">
            <v>001.08.01321</v>
          </cell>
          <cell r="B360" t="str">
            <v>Fornecimento e Instalação de Rufo em chapa galvanizada nº26,com desenvolvimento de 0,16m</v>
          </cell>
          <cell r="C360" t="str">
            <v>ML</v>
          </cell>
          <cell r="D360">
            <v>12.7326</v>
          </cell>
        </row>
        <row r="361">
          <cell r="A361" t="str">
            <v>001.08.01341</v>
          </cell>
          <cell r="B361" t="str">
            <v>Fornecimento e Instalação de Rufo em chapa galvanizada nº26,com desenvolvimento de 0,20m</v>
          </cell>
          <cell r="C361" t="str">
            <v>ML</v>
          </cell>
          <cell r="D361">
            <v>13.2029</v>
          </cell>
        </row>
        <row r="362">
          <cell r="A362" t="str">
            <v>001.08.01361</v>
          </cell>
          <cell r="B362" t="str">
            <v>Fornecimento e instalação de Acabamento de beiral com tabua trabalhada, tratada e envernizada 1"""" x 10""""</v>
          </cell>
          <cell r="C362" t="str">
            <v>ML</v>
          </cell>
          <cell r="D362">
            <v>10.330399999999999</v>
          </cell>
        </row>
        <row r="363">
          <cell r="A363" t="str">
            <v>001.08.01381</v>
          </cell>
          <cell r="B363" t="str">
            <v>Execução de Reparo de cobertura -  emboçamento da última fiada de telhas cerâmicas, empregando argamassa mista de cimento, cal e areia no traço 1:2:8</v>
          </cell>
          <cell r="C363" t="str">
            <v>ML</v>
          </cell>
          <cell r="D363">
            <v>3.6324999999999998</v>
          </cell>
        </row>
        <row r="364">
          <cell r="A364" t="str">
            <v>001.08.01401</v>
          </cell>
          <cell r="B364" t="str">
            <v>Execução de Reparo de cobertura -  revisão de cobertura de telhas cerâmicas com tomada de  goteiras</v>
          </cell>
          <cell r="C364" t="str">
            <v>M2</v>
          </cell>
          <cell r="D364">
            <v>0.46400000000000002</v>
          </cell>
        </row>
        <row r="365">
          <cell r="A365" t="str">
            <v>001.08.01441</v>
          </cell>
          <cell r="B365" t="str">
            <v>Execução de Reparo de cobertura - substituição de caibros de peróba</v>
          </cell>
          <cell r="C365" t="str">
            <v>ML</v>
          </cell>
          <cell r="D365">
            <v>3.1501999999999999</v>
          </cell>
        </row>
        <row r="366">
          <cell r="A366" t="str">
            <v>001.08.01461</v>
          </cell>
          <cell r="B366" t="str">
            <v>Execução de Reparo de cobertura - substituição de vigas de peróba 6x12 cm</v>
          </cell>
          <cell r="C366" t="str">
            <v>ML</v>
          </cell>
          <cell r="D366">
            <v>9.4764999999999997</v>
          </cell>
        </row>
        <row r="367">
          <cell r="A367" t="str">
            <v>001.08.01481</v>
          </cell>
          <cell r="B367" t="str">
            <v>Execução de Reparo de cobertura - substituição de vigas de peróba 6x16 cm</v>
          </cell>
          <cell r="C367" t="str">
            <v>ML</v>
          </cell>
          <cell r="D367">
            <v>9.9803999999999995</v>
          </cell>
        </row>
        <row r="368">
          <cell r="A368" t="str">
            <v>001.08.01501</v>
          </cell>
          <cell r="B368" t="str">
            <v>Execução de Reparo de cobertura - substituição de telha cerâmica tipo francesa</v>
          </cell>
          <cell r="C368" t="str">
            <v>UN</v>
          </cell>
          <cell r="D368">
            <v>0.97109999999999996</v>
          </cell>
        </row>
        <row r="369">
          <cell r="A369" t="str">
            <v>001.08.01521</v>
          </cell>
          <cell r="B369" t="str">
            <v>Execução de Reparo de cobertura - substituição de telha cerâmica tipo colonial</v>
          </cell>
          <cell r="C369" t="str">
            <v>UN</v>
          </cell>
          <cell r="D369">
            <v>0.90110000000000001</v>
          </cell>
        </row>
        <row r="370">
          <cell r="A370" t="str">
            <v>001.08.01541</v>
          </cell>
          <cell r="B370" t="str">
            <v>Execução de Reparo de cobertura - substituição de telha cerâmica tipo plan</v>
          </cell>
          <cell r="C370" t="str">
            <v>UN</v>
          </cell>
          <cell r="D370">
            <v>0.69110000000000005</v>
          </cell>
        </row>
        <row r="371">
          <cell r="A371" t="str">
            <v>001.09</v>
          </cell>
          <cell r="B371" t="str">
            <v>ESQUADRIAS</v>
          </cell>
          <cell r="D371">
            <v>20237.3737</v>
          </cell>
        </row>
        <row r="372">
          <cell r="A372" t="str">
            <v>001.09.00020</v>
          </cell>
          <cell r="B372" t="str">
            <v>Fornecimento e Instalação de Porta metálica de abrir em chapa dobrada n 18</v>
          </cell>
          <cell r="C372" t="str">
            <v>M2</v>
          </cell>
          <cell r="D372">
            <v>248.40690000000001</v>
          </cell>
        </row>
        <row r="373">
          <cell r="A373" t="str">
            <v>001.09.00040</v>
          </cell>
          <cell r="B373" t="str">
            <v>Fornecimento e Instalação de Porta metálica de abrir em metalón</v>
          </cell>
          <cell r="C373" t="str">
            <v>M2</v>
          </cell>
          <cell r="D373">
            <v>148.55690000000001</v>
          </cell>
        </row>
        <row r="374">
          <cell r="A374" t="str">
            <v>001.09.00060</v>
          </cell>
          <cell r="B374" t="str">
            <v>Fornecimento e Instalação de Porta metálica de abrir em perfil metálico (cantoneiras e tees)</v>
          </cell>
          <cell r="C374" t="str">
            <v>M2</v>
          </cell>
          <cell r="D374">
            <v>161.55690000000001</v>
          </cell>
        </row>
        <row r="375">
          <cell r="A375" t="str">
            <v>001.09.00080</v>
          </cell>
          <cell r="B375" t="str">
            <v>Fornecimento e Instalação de Porta metálica de correr em chapa dobrada n 18</v>
          </cell>
          <cell r="C375" t="str">
            <v>M2</v>
          </cell>
          <cell r="D375">
            <v>161.55690000000001</v>
          </cell>
        </row>
        <row r="376">
          <cell r="A376" t="str">
            <v>001.09.00100</v>
          </cell>
          <cell r="B376" t="str">
            <v>Fornecimento e instalação de Porta metálica de correr em metalón</v>
          </cell>
          <cell r="C376" t="str">
            <v>M2</v>
          </cell>
          <cell r="D376">
            <v>183.55690000000001</v>
          </cell>
        </row>
        <row r="377">
          <cell r="A377" t="str">
            <v>001.09.00120</v>
          </cell>
          <cell r="B377" t="str">
            <v>Fornecimento e Instalação de Porta metálica de correr em perfil metálico (cantoneiras e tees)</v>
          </cell>
          <cell r="C377" t="str">
            <v>M2</v>
          </cell>
          <cell r="D377">
            <v>168.55690000000001</v>
          </cell>
        </row>
        <row r="378">
          <cell r="A378" t="str">
            <v>001.09.00140</v>
          </cell>
          <cell r="B378" t="str">
            <v>Fornecimento e Instalaçao de Porta metálica de de abrir em metalón com janela acoplada</v>
          </cell>
          <cell r="C378" t="str">
            <v>M2</v>
          </cell>
          <cell r="D378">
            <v>101.0569</v>
          </cell>
        </row>
        <row r="379">
          <cell r="A379" t="str">
            <v>001.09.00160</v>
          </cell>
          <cell r="B379" t="str">
            <v>Fornecimento e Instalação de Porta metálica de ( 2,00 x 2,60 ) m - 2 fls de abrir c/ vidro</v>
          </cell>
          <cell r="C379" t="str">
            <v>UN</v>
          </cell>
          <cell r="D379">
            <v>784.98469999999998</v>
          </cell>
        </row>
        <row r="380">
          <cell r="A380" t="str">
            <v>001.09.00180</v>
          </cell>
          <cell r="B380" t="str">
            <v>Porta metálica de enrolar em chapa de aço ondulada</v>
          </cell>
          <cell r="C380" t="str">
            <v>M2</v>
          </cell>
          <cell r="D380">
            <v>88.1614</v>
          </cell>
        </row>
        <row r="381">
          <cell r="A381" t="str">
            <v>001.09.00200</v>
          </cell>
          <cell r="B381" t="str">
            <v>Janela metálica basculante em chapa dobrada n 18</v>
          </cell>
          <cell r="C381" t="str">
            <v>M2</v>
          </cell>
          <cell r="D381">
            <v>229.27850000000001</v>
          </cell>
        </row>
        <row r="382">
          <cell r="A382" t="str">
            <v>001.09.00220</v>
          </cell>
          <cell r="B382" t="str">
            <v>Janela metálica basculante em metalón</v>
          </cell>
          <cell r="C382" t="str">
            <v>M2</v>
          </cell>
          <cell r="D382">
            <v>166.21850000000001</v>
          </cell>
        </row>
        <row r="383">
          <cell r="A383" t="str">
            <v>001.09.00240</v>
          </cell>
          <cell r="B383" t="str">
            <v>Janela metálica basculante em perfil metálico (cantoneiras e tees)</v>
          </cell>
          <cell r="C383" t="str">
            <v>M2</v>
          </cell>
          <cell r="D383">
            <v>166.21850000000001</v>
          </cell>
        </row>
        <row r="384">
          <cell r="A384" t="str">
            <v>001.09.00260</v>
          </cell>
          <cell r="B384" t="str">
            <v>Janela metálica de correr em chapa de aço  dobrada n 18</v>
          </cell>
          <cell r="C384" t="str">
            <v>M2</v>
          </cell>
          <cell r="D384">
            <v>194.27850000000001</v>
          </cell>
        </row>
        <row r="385">
          <cell r="A385" t="str">
            <v>001.09.00280</v>
          </cell>
          <cell r="B385" t="str">
            <v>Janela metálica de correr em metalón</v>
          </cell>
          <cell r="C385" t="str">
            <v>M2</v>
          </cell>
          <cell r="D385">
            <v>157.06190000000001</v>
          </cell>
        </row>
        <row r="386">
          <cell r="A386" t="str">
            <v>001.09.00300</v>
          </cell>
          <cell r="B386" t="str">
            <v>Janela metálica de correr em perfis metálicos (cantoneiras e tees)</v>
          </cell>
          <cell r="C386" t="str">
            <v>M2</v>
          </cell>
          <cell r="D386">
            <v>164.27850000000001</v>
          </cell>
        </row>
        <row r="387">
          <cell r="A387" t="str">
            <v>001.09.00320</v>
          </cell>
          <cell r="B387" t="str">
            <v>Janela metálica maximar em chapa dobrada n 18</v>
          </cell>
          <cell r="C387" t="str">
            <v>M2</v>
          </cell>
          <cell r="D387">
            <v>172.06190000000001</v>
          </cell>
        </row>
        <row r="388">
          <cell r="A388" t="str">
            <v>001.09.00340</v>
          </cell>
          <cell r="B388" t="str">
            <v>Janela metálica maximar em metalón</v>
          </cell>
          <cell r="C388" t="str">
            <v>M2</v>
          </cell>
          <cell r="D388">
            <v>172.06190000000001</v>
          </cell>
        </row>
        <row r="389">
          <cell r="A389" t="str">
            <v>001.09.00360</v>
          </cell>
          <cell r="B389" t="str">
            <v>Janela metálica maximar em perfis metálicos (cantoneiras e tees)</v>
          </cell>
          <cell r="C389" t="str">
            <v>M2</v>
          </cell>
          <cell r="D389">
            <v>181.06190000000001</v>
          </cell>
        </row>
        <row r="390">
          <cell r="A390" t="str">
            <v>001.09.00380</v>
          </cell>
          <cell r="B390" t="str">
            <v>Janela metálica veneziana em metalon</v>
          </cell>
          <cell r="C390" t="str">
            <v>M2</v>
          </cell>
          <cell r="D390">
            <v>142.06190000000001</v>
          </cell>
        </row>
        <row r="391">
          <cell r="A391" t="str">
            <v>001.09.00400</v>
          </cell>
          <cell r="B391" t="str">
            <v>Janela metálica fixa para vidro em chapa dobrada</v>
          </cell>
          <cell r="C391" t="str">
            <v>M2</v>
          </cell>
          <cell r="D391">
            <v>197.06190000000001</v>
          </cell>
        </row>
        <row r="392">
          <cell r="A392" t="str">
            <v>001.09.00440</v>
          </cell>
          <cell r="B392" t="str">
            <v>Janela metálica tipo grade de ferro de 1/2 pol. espaçados a cada 15 cm incl. tela de arame sobreposta, j3-120x50 cm</v>
          </cell>
          <cell r="C392" t="str">
            <v>UN</v>
          </cell>
          <cell r="D392">
            <v>254.05930000000001</v>
          </cell>
        </row>
        <row r="393">
          <cell r="A393" t="str">
            <v>001.09.00460</v>
          </cell>
          <cell r="B393" t="str">
            <v>Janela metálica de chapa dobrada n.18 tipo grade fixa inclusive ferragens e tela mosquiteiro</v>
          </cell>
          <cell r="C393" t="str">
            <v>M2</v>
          </cell>
          <cell r="D393">
            <v>141.77850000000001</v>
          </cell>
        </row>
        <row r="394">
          <cell r="A394" t="str">
            <v>001.09.00480</v>
          </cell>
          <cell r="B394" t="str">
            <v>Janela metálica de correr em metalón com tela</v>
          </cell>
          <cell r="C394" t="str">
            <v>M2</v>
          </cell>
          <cell r="D394">
            <v>158.9177</v>
          </cell>
        </row>
        <row r="395">
          <cell r="A395" t="str">
            <v>001.09.00500</v>
          </cell>
          <cell r="B395" t="str">
            <v>Portão metálico tipo grade em ferro de 1/2 pol espaçados a cada 15 cm conf. modelo, p5-90x210 cm</v>
          </cell>
          <cell r="C395" t="str">
            <v>UN</v>
          </cell>
          <cell r="D395">
            <v>327.85390000000001</v>
          </cell>
        </row>
        <row r="396">
          <cell r="A396" t="str">
            <v>001.09.00510</v>
          </cell>
          <cell r="B396" t="str">
            <v>Portão de Correr em Chapa Corrugada N.18, Conf. Det. SINFRA N.06</v>
          </cell>
          <cell r="C396" t="str">
            <v>m2</v>
          </cell>
          <cell r="D396">
            <v>213.4982</v>
          </cell>
        </row>
        <row r="397">
          <cell r="A397" t="str">
            <v>001.09.00520</v>
          </cell>
          <cell r="B397" t="str">
            <v>Gradil  de ferro metalón 20x20 mm</v>
          </cell>
          <cell r="C397" t="str">
            <v>M2</v>
          </cell>
          <cell r="D397">
            <v>78.786799999999999</v>
          </cell>
        </row>
        <row r="398">
          <cell r="A398" t="str">
            <v>001.09.00530</v>
          </cell>
          <cell r="B398" t="str">
            <v>Fornecimento e Instalação de Gradil em Módulos Fixos, conf. det. SINFRA/ FEMA - Entrada do Parque Mãe Bonifácia</v>
          </cell>
          <cell r="C398" t="str">
            <v>ml</v>
          </cell>
          <cell r="D398">
            <v>234.37459999999999</v>
          </cell>
        </row>
        <row r="399">
          <cell r="A399" t="str">
            <v>001.09.00540</v>
          </cell>
          <cell r="B399" t="str">
            <v>Portão de ferro metalon  30x20mm</v>
          </cell>
          <cell r="C399" t="str">
            <v>M2</v>
          </cell>
          <cell r="D399">
            <v>54.727699999999999</v>
          </cell>
        </row>
        <row r="400">
          <cell r="A400" t="str">
            <v>001.09.00560</v>
          </cell>
          <cell r="B400" t="str">
            <v>Grades de proteção - chapa 2 x 1 cm</v>
          </cell>
          <cell r="C400" t="str">
            <v>M2</v>
          </cell>
          <cell r="D400">
            <v>69.778499999999994</v>
          </cell>
        </row>
        <row r="401">
          <cell r="A401" t="str">
            <v>001.09.00580</v>
          </cell>
          <cell r="B401" t="str">
            <v>Portão metálico em chapa dobrada com fechamento em chapa lisa, inclusive ferragens</v>
          </cell>
          <cell r="C401" t="str">
            <v>M2</v>
          </cell>
          <cell r="D401">
            <v>88.478499999999997</v>
          </cell>
        </row>
        <row r="402">
          <cell r="A402" t="str">
            <v>001.09.00600</v>
          </cell>
          <cell r="B402" t="str">
            <v>Corrimão metálico de ferro ( 3 x 2 cm ) h=0,80m</v>
          </cell>
          <cell r="C402" t="str">
            <v>ML</v>
          </cell>
          <cell r="D402">
            <v>59.278500000000001</v>
          </cell>
        </row>
        <row r="403">
          <cell r="A403" t="str">
            <v>001.09.00620</v>
          </cell>
          <cell r="B403" t="str">
            <v>Portão metálico em chapa lisa vincada c/ requadro em perfil de ferro simples, inclusive ferragens e fechadura</v>
          </cell>
          <cell r="C403" t="str">
            <v>M2</v>
          </cell>
          <cell r="D403">
            <v>103.9177</v>
          </cell>
        </row>
        <row r="404">
          <cell r="A404" t="str">
            <v>001.09.00640</v>
          </cell>
          <cell r="B404" t="str">
            <v>Alçapão metálico em chapa galvanizada</v>
          </cell>
          <cell r="C404" t="str">
            <v>M2</v>
          </cell>
          <cell r="D404">
            <v>248.40690000000001</v>
          </cell>
        </row>
        <row r="405">
          <cell r="A405" t="str">
            <v>001.09.00660</v>
          </cell>
          <cell r="B405" t="str">
            <v>Fornecimento e Instalação de Batente ou guarnição metálica para vão de ( 0,80 x 2,10 ) m</v>
          </cell>
          <cell r="C405" t="str">
            <v>UN</v>
          </cell>
          <cell r="D405">
            <v>61.561900000000001</v>
          </cell>
        </row>
        <row r="406">
          <cell r="A406" t="str">
            <v>001.09.00680</v>
          </cell>
          <cell r="B406" t="str">
            <v>Fornecimento e Instalação de Batente ou guarnição metálica para vão de ( 1,20 x 2,10 ) m</v>
          </cell>
          <cell r="C406" t="str">
            <v>UN</v>
          </cell>
          <cell r="D406">
            <v>66.4499</v>
          </cell>
        </row>
        <row r="407">
          <cell r="A407" t="str">
            <v>001.09.00700</v>
          </cell>
          <cell r="B407" t="str">
            <v>Fornecimento e Instalação de Batente ou guarnição metálica para vão de ( 1,50 x 2,10 ) m</v>
          </cell>
          <cell r="C407" t="str">
            <v>UN</v>
          </cell>
          <cell r="D407">
            <v>70.347700000000003</v>
          </cell>
        </row>
        <row r="408">
          <cell r="A408" t="str">
            <v>001.09.00720</v>
          </cell>
          <cell r="B408" t="str">
            <v>Fornecimento e Instalação de Batente ou guarnição metálica para vão de ( 1,80 x 2,10 ) m</v>
          </cell>
          <cell r="C408" t="str">
            <v>UN</v>
          </cell>
          <cell r="D408">
            <v>74.245500000000007</v>
          </cell>
        </row>
        <row r="409">
          <cell r="A409" t="str">
            <v>001.09.00740</v>
          </cell>
          <cell r="B409" t="str">
            <v>Fornecimento e Instalação de Porta  de ferro em perfil metálico - 0,80x2,10m - padrão comercial</v>
          </cell>
          <cell r="C409" t="str">
            <v>UN</v>
          </cell>
          <cell r="D409">
            <v>117.3069</v>
          </cell>
        </row>
        <row r="410">
          <cell r="A410" t="str">
            <v>001.09.00760</v>
          </cell>
          <cell r="B410" t="str">
            <v>Fornecimento e Instalação de Porta  de ferro em perfis metalicos - 0,70x2,10m - padrão comercial</v>
          </cell>
          <cell r="C410" t="str">
            <v>UN</v>
          </cell>
          <cell r="D410">
            <v>117.3069</v>
          </cell>
        </row>
        <row r="411">
          <cell r="A411" t="str">
            <v>001.09.00770</v>
          </cell>
          <cell r="B411" t="str">
            <v>Fornecimento e Instalação de Porta  de ferro em perfil metálico - 0,60x2,10m - padrão comercial</v>
          </cell>
          <cell r="C411" t="str">
            <v>un</v>
          </cell>
          <cell r="D411">
            <v>132.46690000000001</v>
          </cell>
        </row>
        <row r="412">
          <cell r="A412" t="str">
            <v>001.09.00780</v>
          </cell>
          <cell r="B412" t="str">
            <v>Fornecimento e Instalação de Porta de Ferro de Correr Em Perfil Metálico Tipo Mosaico Quadriculado, 4 Folhas, Dim. 2.00 x 2.13 Req. 13 Chapa 22 - Padrão Comercial</v>
          </cell>
          <cell r="C412" t="str">
            <v>m2</v>
          </cell>
          <cell r="D412">
            <v>241.42850000000001</v>
          </cell>
        </row>
        <row r="413">
          <cell r="A413" t="str">
            <v>001.09.00790</v>
          </cell>
          <cell r="B413" t="str">
            <v>Fornecimento e Instalação de Porta de ferro tipo veneziana - 0,80x2,10m - padrão comercial</v>
          </cell>
          <cell r="C413" t="str">
            <v>un</v>
          </cell>
          <cell r="D413">
            <v>132.46690000000001</v>
          </cell>
        </row>
        <row r="414">
          <cell r="A414" t="str">
            <v>001.09.00800</v>
          </cell>
          <cell r="B414" t="str">
            <v>Fornecimento e Instalação de Porta de ferro tipo veneziana - 0,70x2,10m - padrão comercial</v>
          </cell>
          <cell r="C414" t="str">
            <v>UN</v>
          </cell>
          <cell r="D414">
            <v>132.46690000000001</v>
          </cell>
        </row>
        <row r="415">
          <cell r="A415" t="str">
            <v>001.09.00805</v>
          </cell>
          <cell r="B415" t="str">
            <v>Fornecimento e Instalação de Porta de ferro tipo veneziana - 0,60x2,10m - padrão comercial</v>
          </cell>
          <cell r="C415" t="str">
            <v>un</v>
          </cell>
          <cell r="D415">
            <v>132.46690000000001</v>
          </cell>
        </row>
        <row r="416">
          <cell r="A416" t="str">
            <v>001.09.00820</v>
          </cell>
          <cell r="B416" t="str">
            <v>Fornecimento e Instalação de Janela de ferro em perfis metálicos - basculante com grade - padrão comercial</v>
          </cell>
          <cell r="C416" t="str">
            <v>M2</v>
          </cell>
          <cell r="D416">
            <v>229.27850000000001</v>
          </cell>
        </row>
        <row r="417">
          <cell r="A417" t="str">
            <v>001.09.00825</v>
          </cell>
          <cell r="B417" t="str">
            <v>Fornecimento e Instalação de Janela Tipo Vitro Basculante com Grade Xadrez 0.40 x 0.40 cm, batente e = 12 cm chapa 22 - Padrão Comercial</v>
          </cell>
          <cell r="C417" t="str">
            <v>m2</v>
          </cell>
          <cell r="D417">
            <v>166.47649999999999</v>
          </cell>
        </row>
        <row r="418">
          <cell r="A418" t="str">
            <v>001.09.00826</v>
          </cell>
          <cell r="B418" t="str">
            <v>Fornecimento e Instalação de Janela Tipo Vitro Basculante com Grade Xadrez 0.40 x 0.60 cm Batente e = 12 cm Chapa 22 - Padrão Comercial</v>
          </cell>
          <cell r="C418" t="str">
            <v>m2</v>
          </cell>
          <cell r="D418">
            <v>166.47649999999999</v>
          </cell>
        </row>
        <row r="419">
          <cell r="A419" t="str">
            <v>001.09.00830</v>
          </cell>
          <cell r="B419" t="str">
            <v>Fornecimento e Instalação de Janela Tipo Vitro Maxim-ar 1.00 x 0.60 m c/ Grade Xadrez, Batente E = 12 cm, Chapa 22  - Padrão Comercial</v>
          </cell>
          <cell r="C419" t="str">
            <v>m2</v>
          </cell>
          <cell r="D419">
            <v>214.70650000000001</v>
          </cell>
        </row>
        <row r="420">
          <cell r="A420" t="str">
            <v>001.09.00840</v>
          </cell>
          <cell r="B420" t="str">
            <v>Fornecimento e Instalação de Janela de ferro em perfis metálicos - de correr com grade  - padrão comercial</v>
          </cell>
          <cell r="C420" t="str">
            <v>m2</v>
          </cell>
          <cell r="D420">
            <v>157.06190000000001</v>
          </cell>
        </row>
        <row r="421">
          <cell r="A421" t="str">
            <v>001.09.00845</v>
          </cell>
          <cell r="B421" t="str">
            <v>Fornecimento e Instalação de Janela Tipo Vitro de Correr com Caixilho Fixo 1.20 x 1.00 m c/ Grade, Batente E = 12 cm, Chapa 22 4 Folhas - Padrão Comercial</v>
          </cell>
          <cell r="C421" t="str">
            <v>m2</v>
          </cell>
          <cell r="D421">
            <v>128.8065</v>
          </cell>
        </row>
        <row r="422">
          <cell r="A422" t="str">
            <v>001.09.00846</v>
          </cell>
          <cell r="B422" t="str">
            <v>Fornecimento e Instalação de Janela Tipo Vitro de Correr com Caixilho Fixo 1.50 x 1.00 m c/ Grade, Batente E = 12 cm, Chapa 22 4 Folhas - Padrão Comercial</v>
          </cell>
          <cell r="C422" t="str">
            <v>m2</v>
          </cell>
          <cell r="D422">
            <v>118.6765</v>
          </cell>
        </row>
        <row r="423">
          <cell r="A423" t="str">
            <v>001.09.00848</v>
          </cell>
          <cell r="B423" t="str">
            <v>Fornecimento e Instalação de Janela Tipo Vitro de Correr com Caixilho Fixo 2.00 x 1.00 m s/ Grade, Batente e= 12 cm Chapa 22, 4 Folhas - Padrão Comercial</v>
          </cell>
          <cell r="C423" t="str">
            <v>m2</v>
          </cell>
          <cell r="D423">
            <v>113.2265</v>
          </cell>
        </row>
        <row r="424">
          <cell r="A424" t="str">
            <v>001.09.00850</v>
          </cell>
          <cell r="B424" t="str">
            <v>Fornecimento e Instalação de Janela Tipo Vitro de Correr com Caixilho Fixo 1.50 x 1.20 m c/ Grade, Batente E = 12 cm, Chapa 22 4 Folhas - Padrão Comercial</v>
          </cell>
          <cell r="C424" t="str">
            <v>m2</v>
          </cell>
          <cell r="D424">
            <v>110.8265</v>
          </cell>
        </row>
        <row r="425">
          <cell r="A425" t="str">
            <v>001.09.00860</v>
          </cell>
          <cell r="B425" t="str">
            <v>Fornecimento e Instalação de Janela metálica tipo veneziana de correr com grade - padrão comercial</v>
          </cell>
          <cell r="C425" t="str">
            <v>m2</v>
          </cell>
          <cell r="D425">
            <v>157.06190000000001</v>
          </cell>
        </row>
        <row r="426">
          <cell r="A426" t="str">
            <v>001.09.00880</v>
          </cell>
          <cell r="B426" t="str">
            <v>Porta de madeira tipo solidor inclus. guarnições, batentes e dobradiças, (0.60 x 2.10 m)</v>
          </cell>
          <cell r="C426" t="str">
            <v>UN</v>
          </cell>
          <cell r="D426">
            <v>92.528000000000006</v>
          </cell>
        </row>
        <row r="427">
          <cell r="A427" t="str">
            <v>001.09.00900</v>
          </cell>
          <cell r="B427" t="str">
            <v>Porta de madeira tipo solidor inclus. guarnições, batentes e dobradiças, (0.70 x 2.10 m)</v>
          </cell>
          <cell r="C427" t="str">
            <v>UN</v>
          </cell>
          <cell r="D427">
            <v>93.096999999999994</v>
          </cell>
        </row>
        <row r="428">
          <cell r="A428" t="str">
            <v>001.09.00920</v>
          </cell>
          <cell r="B428" t="str">
            <v>Porta de madeira tipo solidor inclus. guarnições, batentes e dobradiças, (0.80 x 2.10 m)</v>
          </cell>
          <cell r="C428" t="str">
            <v>UN</v>
          </cell>
          <cell r="D428">
            <v>93.396000000000001</v>
          </cell>
        </row>
        <row r="429">
          <cell r="A429" t="str">
            <v>001.09.00940</v>
          </cell>
          <cell r="B429" t="str">
            <v>Porta de madeira tipo solidor inclus. guarnições, batentes e dobradiças, (0.90 x 2.10 m)</v>
          </cell>
          <cell r="C429" t="str">
            <v>un</v>
          </cell>
          <cell r="D429">
            <v>132.23500000000001</v>
          </cell>
        </row>
        <row r="430">
          <cell r="A430" t="str">
            <v>001.09.00960</v>
          </cell>
          <cell r="B430" t="str">
            <v>Porta de madeira tipo solidor inclus. guarnições, batentes e dobradiças, (0.60 x 1.80 m)</v>
          </cell>
          <cell r="C430" t="str">
            <v>UN</v>
          </cell>
          <cell r="D430">
            <v>82.01</v>
          </cell>
        </row>
        <row r="431">
          <cell r="A431" t="str">
            <v>001.09.00980</v>
          </cell>
          <cell r="B431" t="str">
            <v>Porta de madeira tipo solidor inclus. guarnições, batentes e dobradiças, (0.60 x 1.60 m)</v>
          </cell>
          <cell r="C431" t="str">
            <v>UN</v>
          </cell>
          <cell r="D431">
            <v>84.286000000000001</v>
          </cell>
        </row>
        <row r="432">
          <cell r="A432" t="str">
            <v>001.09.01000</v>
          </cell>
          <cell r="B432" t="str">
            <v>Porta de madeira tipo solidor inclus. guarnições, batentes e dobradiças, (1.00 x 2.00 m)</v>
          </cell>
          <cell r="C432" t="str">
            <v>UN</v>
          </cell>
          <cell r="D432">
            <v>142.804</v>
          </cell>
        </row>
        <row r="433">
          <cell r="A433" t="str">
            <v>001.09.01020</v>
          </cell>
          <cell r="B433" t="str">
            <v>Porta de madeira tipo solidor inclus. guarnições, batentes e dobradiças, (1.60 x 2.10 m)</v>
          </cell>
          <cell r="C433" t="str">
            <v>UN</v>
          </cell>
          <cell r="D433">
            <v>140.12</v>
          </cell>
        </row>
        <row r="434">
          <cell r="A434" t="str">
            <v>001.09.01040</v>
          </cell>
          <cell r="B434" t="str">
            <v>Porta de madeira tipo solidor inclus. guarnições, batentes e dobradiças, (0.60 x 0.90 m)</v>
          </cell>
          <cell r="C434" t="str">
            <v>UN</v>
          </cell>
          <cell r="D434">
            <v>78.450999999999993</v>
          </cell>
        </row>
        <row r="435">
          <cell r="A435" t="str">
            <v>001.09.01290</v>
          </cell>
          <cell r="B435" t="str">
            <v>Porta de madeira prensada, tipo solidor, revestida com fórmica branca, inclusive guarnições, ferragem e fechadura,  0.60 x 210 m</v>
          </cell>
          <cell r="C435" t="str">
            <v>un</v>
          </cell>
          <cell r="D435">
            <v>274.96550000000002</v>
          </cell>
        </row>
        <row r="436">
          <cell r="A436" t="str">
            <v>001.09.01291</v>
          </cell>
          <cell r="B436" t="str">
            <v>Porta de madeira prensada, tipo solidor, revestida com fórmica branca, inclusive guarnições, ferragem e fechadura,  0.70 x 210 m</v>
          </cell>
          <cell r="C436" t="str">
            <v>un</v>
          </cell>
          <cell r="D436">
            <v>298.34550000000002</v>
          </cell>
        </row>
        <row r="437">
          <cell r="A437" t="str">
            <v>001.09.01292</v>
          </cell>
          <cell r="B437" t="str">
            <v>Porta de madeira prensada, tipo solidor, revestida com fórmica branca, inclusive guarnições, ferragem e fechadura,  0.80 x 210 m</v>
          </cell>
          <cell r="C437" t="str">
            <v>un</v>
          </cell>
          <cell r="D437">
            <v>298.34550000000002</v>
          </cell>
        </row>
        <row r="438">
          <cell r="A438" t="str">
            <v>001.09.01293</v>
          </cell>
          <cell r="B438" t="str">
            <v>Porta de madeira prensada, tipo solidor, revestida com fórmica branca, inclusive guarnições, ferragem e fechadura,  0.90 x 210 m</v>
          </cell>
          <cell r="C438" t="str">
            <v>un</v>
          </cell>
          <cell r="D438">
            <v>313.34550000000002</v>
          </cell>
        </row>
        <row r="439">
          <cell r="A439" t="str">
            <v>001.09.01294</v>
          </cell>
          <cell r="B439" t="str">
            <v>Porta de madeira prensada, tipo solidor, revestida com fórmica branca, inclusive guarnições, ferragem e fechadura,  1,00 x 2,10 m</v>
          </cell>
          <cell r="C439" t="str">
            <v>un</v>
          </cell>
          <cell r="D439">
            <v>323.34550000000002</v>
          </cell>
        </row>
        <row r="440">
          <cell r="A440" t="str">
            <v>001.09.01295</v>
          </cell>
          <cell r="B440" t="str">
            <v>Porta de madeira prensada, tipo solidor, revestida com fórmica branca, inclusive guarnições, ferragem e fechadura,  1,10 x 2,10 m</v>
          </cell>
          <cell r="C440" t="str">
            <v>un</v>
          </cell>
          <cell r="D440">
            <v>338.34550000000002</v>
          </cell>
        </row>
        <row r="441">
          <cell r="A441" t="str">
            <v>001.09.01420</v>
          </cell>
          <cell r="B441" t="str">
            <v>Fechadura c/ chave central, maçaneta tipo copo, conjunto completo p/portas de entrada</v>
          </cell>
          <cell r="C441" t="str">
            <v>UN</v>
          </cell>
          <cell r="D441">
            <v>23.082000000000001</v>
          </cell>
        </row>
        <row r="442">
          <cell r="A442" t="str">
            <v>001.09.01440</v>
          </cell>
          <cell r="B442" t="str">
            <v>Fechadura c/ chave central, maçaneta tipo copo, conjunto completo p/portas de comunicacao</v>
          </cell>
          <cell r="C442" t="str">
            <v>UN</v>
          </cell>
          <cell r="D442">
            <v>18.922000000000001</v>
          </cell>
        </row>
        <row r="443">
          <cell r="A443" t="str">
            <v>001.09.01460</v>
          </cell>
          <cell r="B443" t="str">
            <v>Fechadura c/ chave central, maçaneta tipo copo, conjunto completo p/portas de banheiro</v>
          </cell>
          <cell r="C443" t="str">
            <v>UN</v>
          </cell>
          <cell r="D443">
            <v>18.922000000000001</v>
          </cell>
        </row>
        <row r="444">
          <cell r="A444" t="str">
            <v>001.09.01480</v>
          </cell>
          <cell r="B444" t="str">
            <v>Fechadura de embutir c/ cilindro lingueta de 2 voltas trinco de latão c/02 chaves p/ porta de entrada compl. c/ espelho e maçaneta, tipo leve</v>
          </cell>
          <cell r="C444" t="str">
            <v>UN</v>
          </cell>
          <cell r="D444">
            <v>65.081999999999994</v>
          </cell>
        </row>
        <row r="445">
          <cell r="A445" t="str">
            <v>001.09.01500</v>
          </cell>
          <cell r="B445" t="str">
            <v>Fechadura de embutir c/ cilindro lingueta de 2 voltas trinco de latão c/02 chaves p/ porta de entrada compl. c/ espelho e maçaneta, tipo reforçada</v>
          </cell>
          <cell r="C445" t="str">
            <v>UN</v>
          </cell>
          <cell r="D445">
            <v>40.182000000000002</v>
          </cell>
        </row>
        <row r="446">
          <cell r="A446" t="str">
            <v>001.09.01520</v>
          </cell>
          <cell r="B446" t="str">
            <v>Fechadura de embutir c/cilindro lingueta de 2 voltas trinco de latão c/02 chaves p/ portas inter. compl. c/ espelho e maçaneta, tipo leve</v>
          </cell>
          <cell r="C446" t="str">
            <v>UN</v>
          </cell>
          <cell r="D446">
            <v>30.082000000000001</v>
          </cell>
        </row>
        <row r="447">
          <cell r="A447" t="str">
            <v>001.09.01540</v>
          </cell>
          <cell r="B447" t="str">
            <v>Fechadura de embutir c/cilindro lingueta de 2 voltas trinco de latão c/02 chaves p/ portas inter. compl. c/ espelho e maçaneta, tipo reforçada</v>
          </cell>
          <cell r="C447" t="str">
            <v>UN</v>
          </cell>
          <cell r="D447">
            <v>32.582000000000001</v>
          </cell>
        </row>
        <row r="448">
          <cell r="A448" t="str">
            <v>001.09.01560</v>
          </cell>
          <cell r="B448" t="str">
            <v>Fechadura de sobrepor de cilindro de latão c/ lingueta de 02 voltas completas, tipo leve</v>
          </cell>
          <cell r="C448" t="str">
            <v>UN</v>
          </cell>
          <cell r="D448">
            <v>14.265499999999999</v>
          </cell>
        </row>
        <row r="449">
          <cell r="A449" t="str">
            <v>001.09.01580</v>
          </cell>
          <cell r="B449" t="str">
            <v>Fechadura de sobrepor de cilindro de latão c/ lingueta de 02 voltas completas, tipo reforçada</v>
          </cell>
          <cell r="C449" t="str">
            <v>UN</v>
          </cell>
          <cell r="D449">
            <v>43.5655</v>
          </cell>
        </row>
        <row r="450">
          <cell r="A450" t="str">
            <v>001.09.01600</v>
          </cell>
          <cell r="B450" t="str">
            <v>Fechadura de embutir p/ banheiro c/ chaves de emergência tipo blim blim, tipo leve</v>
          </cell>
          <cell r="C450" t="str">
            <v>UN</v>
          </cell>
          <cell r="D450">
            <v>28.582000000000001</v>
          </cell>
        </row>
        <row r="451">
          <cell r="A451" t="str">
            <v>001.09.01620</v>
          </cell>
          <cell r="B451" t="str">
            <v>Fechadura de embutir p/ banheiro c/ chaves de emergência tipo blim blim, tipo reforçada</v>
          </cell>
          <cell r="C451" t="str">
            <v>UN</v>
          </cell>
          <cell r="D451">
            <v>28.582000000000001</v>
          </cell>
        </row>
        <row r="452">
          <cell r="A452" t="str">
            <v>001.09.01640</v>
          </cell>
          <cell r="B452" t="str">
            <v>Fechaduras p/portas ou grades de enrolar de cilindro c/2 chaves completa</v>
          </cell>
          <cell r="C452" t="str">
            <v>UN</v>
          </cell>
          <cell r="D452">
            <v>28.165500000000002</v>
          </cell>
        </row>
        <row r="453">
          <cell r="A453" t="str">
            <v>001.09.01660</v>
          </cell>
          <cell r="B453" t="str">
            <v>Fechadura p/porta de correr completa</v>
          </cell>
          <cell r="C453" t="str">
            <v>UN</v>
          </cell>
          <cell r="D453">
            <v>35.332000000000001</v>
          </cell>
        </row>
        <row r="454">
          <cell r="A454" t="str">
            <v>001.09.01680</v>
          </cell>
          <cell r="B454" t="str">
            <v>Fechadura p/portao de ferro de madeira completa</v>
          </cell>
          <cell r="C454" t="str">
            <v>UN</v>
          </cell>
          <cell r="D454">
            <v>45.082000000000001</v>
          </cell>
        </row>
        <row r="455">
          <cell r="A455" t="str">
            <v>001.09.01700</v>
          </cell>
          <cell r="B455" t="str">
            <v>Cremona de latão estampado e niquelado, tipo leve</v>
          </cell>
          <cell r="C455" t="str">
            <v>UN</v>
          </cell>
          <cell r="D455">
            <v>17.748200000000001</v>
          </cell>
        </row>
        <row r="456">
          <cell r="A456" t="str">
            <v>001.09.01720</v>
          </cell>
          <cell r="B456" t="str">
            <v>Cremona de latão estampado e niquelado, tipo reforçado</v>
          </cell>
          <cell r="C456" t="str">
            <v>UN</v>
          </cell>
          <cell r="D456">
            <v>18.020700000000001</v>
          </cell>
        </row>
        <row r="457">
          <cell r="A457" t="str">
            <v>001.09.01760</v>
          </cell>
          <cell r="B457" t="str">
            <v>Cremona de latão fundido e niquelado,tipo leve</v>
          </cell>
          <cell r="C457" t="str">
            <v>UN</v>
          </cell>
          <cell r="D457">
            <v>14.5207</v>
          </cell>
        </row>
        <row r="458">
          <cell r="A458" t="str">
            <v>001.09.01780</v>
          </cell>
          <cell r="B458" t="str">
            <v>Cremona de latão fundido e niquelado,tipo reforçado</v>
          </cell>
          <cell r="C458" t="str">
            <v>UN</v>
          </cell>
          <cell r="D458">
            <v>14.5207</v>
          </cell>
        </row>
        <row r="459">
          <cell r="A459" t="str">
            <v>001.09.01800</v>
          </cell>
          <cell r="B459" t="str">
            <v>Vara p/cremona de ferro</v>
          </cell>
          <cell r="C459" t="str">
            <v>ML</v>
          </cell>
          <cell r="D459">
            <v>10.5207</v>
          </cell>
        </row>
        <row r="460">
          <cell r="A460" t="str">
            <v>001.09.01820</v>
          </cell>
          <cell r="B460" t="str">
            <v>Targeta livre ocupado</v>
          </cell>
          <cell r="C460" t="str">
            <v>UN</v>
          </cell>
          <cell r="D460">
            <v>17.5411</v>
          </cell>
        </row>
        <row r="461">
          <cell r="A461" t="str">
            <v>001.09.01840</v>
          </cell>
          <cell r="B461" t="str">
            <v>Fechos chatos reforçados</v>
          </cell>
          <cell r="C461" t="str">
            <v>UN</v>
          </cell>
          <cell r="D461">
            <v>6.2164999999999999</v>
          </cell>
        </row>
        <row r="462">
          <cell r="A462" t="str">
            <v>001.09.01860</v>
          </cell>
          <cell r="B462" t="str">
            <v>Borboletas</v>
          </cell>
          <cell r="C462" t="str">
            <v>UN</v>
          </cell>
          <cell r="D462">
            <v>2.3380000000000001</v>
          </cell>
        </row>
        <row r="463">
          <cell r="A463" t="str">
            <v>001.09.01880</v>
          </cell>
          <cell r="B463" t="str">
            <v>Dobradiças comuns p/portas 3.5 pol</v>
          </cell>
          <cell r="C463" t="str">
            <v>UN</v>
          </cell>
          <cell r="D463">
            <v>5.5529000000000002</v>
          </cell>
        </row>
        <row r="464">
          <cell r="A464" t="str">
            <v>001.09.01920</v>
          </cell>
          <cell r="B464" t="str">
            <v>Dobradiça cabeça de bola de ferro 3.5 pol,tipo leve</v>
          </cell>
          <cell r="C464" t="str">
            <v>UN</v>
          </cell>
          <cell r="D464">
            <v>5.5328999999999997</v>
          </cell>
        </row>
        <row r="465">
          <cell r="A465" t="str">
            <v>001.09.01940</v>
          </cell>
          <cell r="B465" t="str">
            <v>Dobradiça cabeça de bola de ferro 3.5 pol,tipo reforçado</v>
          </cell>
          <cell r="C465" t="str">
            <v>UN</v>
          </cell>
          <cell r="D465">
            <v>5.8829000000000002</v>
          </cell>
        </row>
        <row r="466">
          <cell r="A466" t="str">
            <v>001.09.01960</v>
          </cell>
          <cell r="B466" t="str">
            <v>Conchas p/janelas de correr</v>
          </cell>
          <cell r="C466" t="str">
            <v>UN</v>
          </cell>
          <cell r="D466">
            <v>3.6164999999999998</v>
          </cell>
        </row>
        <row r="467">
          <cell r="A467" t="str">
            <v>001.09.01980</v>
          </cell>
          <cell r="B467" t="str">
            <v>Fixadores p/portas</v>
          </cell>
          <cell r="C467" t="str">
            <v>UN</v>
          </cell>
          <cell r="D467">
            <v>7.6128999999999998</v>
          </cell>
        </row>
        <row r="468">
          <cell r="A468" t="str">
            <v>001.09.02000</v>
          </cell>
          <cell r="B468" t="str">
            <v>Porta de alumínio tipo veneziana de abrir (01 ou 02 folhas)</v>
          </cell>
          <cell r="C468" t="str">
            <v>M2</v>
          </cell>
          <cell r="D468">
            <v>354.12560000000002</v>
          </cell>
        </row>
        <row r="469">
          <cell r="A469" t="str">
            <v>001.09.02020</v>
          </cell>
          <cell r="B469" t="str">
            <v>Porta de alumínio tipo de abrir - para vidro</v>
          </cell>
          <cell r="C469" t="str">
            <v>M2</v>
          </cell>
          <cell r="D469">
            <v>258.90640000000002</v>
          </cell>
        </row>
        <row r="470">
          <cell r="A470" t="str">
            <v>001.09.02040</v>
          </cell>
          <cell r="B470" t="str">
            <v>Porta de alumínio tipo de correr (01 ou 02 folhas) - para vidro</v>
          </cell>
          <cell r="C470" t="str">
            <v>M2</v>
          </cell>
          <cell r="D470">
            <v>278.17559999999997</v>
          </cell>
        </row>
        <row r="471">
          <cell r="A471" t="str">
            <v>001.09.02060</v>
          </cell>
          <cell r="B471" t="str">
            <v>Porta de alumínio tipo de abrir em chapa de alumínio</v>
          </cell>
          <cell r="C471" t="str">
            <v>M2</v>
          </cell>
          <cell r="D471">
            <v>278.17559999999997</v>
          </cell>
        </row>
        <row r="472">
          <cell r="A472" t="str">
            <v>001.09.02080</v>
          </cell>
          <cell r="B472" t="str">
            <v>Grades de proteção - perfil 2x1cm - anodizado na cor natural</v>
          </cell>
          <cell r="C472" t="str">
            <v>M2</v>
          </cell>
          <cell r="D472">
            <v>139.6173</v>
          </cell>
        </row>
        <row r="473">
          <cell r="A473" t="str">
            <v>001.09.02100</v>
          </cell>
          <cell r="B473" t="str">
            <v>Peitoril de alumínio h=1,00m</v>
          </cell>
          <cell r="C473" t="str">
            <v>ML</v>
          </cell>
          <cell r="D473">
            <v>84.278499999999994</v>
          </cell>
        </row>
        <row r="474">
          <cell r="A474" t="str">
            <v>001.09.02120</v>
          </cell>
          <cell r="B474" t="str">
            <v>Corrimão de alumínio h=0,85m</v>
          </cell>
          <cell r="C474" t="str">
            <v>ML</v>
          </cell>
          <cell r="D474">
            <v>54.278500000000001</v>
          </cell>
        </row>
        <row r="475">
          <cell r="A475" t="str">
            <v>001.09.02140</v>
          </cell>
          <cell r="B475" t="str">
            <v>Guarda corpo de alumínio anodizado h=1,00 m</v>
          </cell>
          <cell r="C475" t="str">
            <v>ML</v>
          </cell>
          <cell r="D475">
            <v>84.278499999999994</v>
          </cell>
        </row>
        <row r="476">
          <cell r="A476" t="str">
            <v>001.09.02160</v>
          </cell>
          <cell r="B476" t="str">
            <v>Janela de alumínio tipo basculante</v>
          </cell>
          <cell r="C476" t="str">
            <v>M2</v>
          </cell>
          <cell r="D476">
            <v>308.45949999999999</v>
          </cell>
        </row>
        <row r="477">
          <cell r="A477" t="str">
            <v>001.09.02180</v>
          </cell>
          <cell r="B477" t="str">
            <v>Janela de alumínio tipo de correr - para vidro</v>
          </cell>
          <cell r="C477" t="str">
            <v>M2</v>
          </cell>
          <cell r="D477">
            <v>243.9076</v>
          </cell>
        </row>
        <row r="478">
          <cell r="A478" t="str">
            <v>001.09.02200</v>
          </cell>
          <cell r="B478" t="str">
            <v>Janela de alumínio tipo de abrir - para vidro</v>
          </cell>
          <cell r="C478" t="str">
            <v>M2</v>
          </cell>
          <cell r="D478">
            <v>238.45949999999999</v>
          </cell>
        </row>
        <row r="479">
          <cell r="A479" t="str">
            <v>001.09.02220</v>
          </cell>
          <cell r="B479" t="str">
            <v>Janela de alumínio tipo maxi-air - para vidro</v>
          </cell>
          <cell r="C479" t="str">
            <v>M2</v>
          </cell>
          <cell r="D479">
            <v>252.45949999999999</v>
          </cell>
        </row>
        <row r="480">
          <cell r="A480" t="str">
            <v>001.09.02240</v>
          </cell>
          <cell r="B480" t="str">
            <v>Janela de alumínio tipo veneziana</v>
          </cell>
          <cell r="C480" t="str">
            <v>M2</v>
          </cell>
          <cell r="D480">
            <v>288.45949999999999</v>
          </cell>
        </row>
        <row r="481">
          <cell r="A481" t="str">
            <v>001.09.02260</v>
          </cell>
          <cell r="B481" t="str">
            <v>Janela tipo maximar em madeira p/ vidro, inclusive ferragens e ferro de alavanca</v>
          </cell>
          <cell r="C481" t="str">
            <v>M2</v>
          </cell>
          <cell r="D481">
            <v>119.56699999999999</v>
          </cell>
        </row>
        <row r="482">
          <cell r="A482" t="str">
            <v>001.09.02280</v>
          </cell>
          <cell r="B482" t="str">
            <v>Janela de abrir em madeira c/ veneziana p/ vidro, inclusive ferragens</v>
          </cell>
          <cell r="C482" t="str">
            <v>M2</v>
          </cell>
          <cell r="D482">
            <v>167.88749999999999</v>
          </cell>
        </row>
        <row r="483">
          <cell r="A483" t="str">
            <v>001.09.02300</v>
          </cell>
          <cell r="B483" t="str">
            <v>Tela metálica tipo mosquiteiro fixado em ferro cantoneira de abas iguais de 1/2""""x1/8""""</v>
          </cell>
          <cell r="C483" t="str">
            <v>M2</v>
          </cell>
          <cell r="D483">
            <v>54.989100000000001</v>
          </cell>
        </row>
        <row r="484">
          <cell r="A484" t="str">
            <v>001.09.02320</v>
          </cell>
          <cell r="B484" t="str">
            <v>Tela metálica tipo mosquiteiro fixado em ferro cantoneira de abas iguais de 1""""x3/16""""</v>
          </cell>
          <cell r="C484" t="str">
            <v>M2</v>
          </cell>
          <cell r="D484">
            <v>81.089100000000002</v>
          </cell>
        </row>
        <row r="485">
          <cell r="A485" t="str">
            <v>001.09.02325</v>
          </cell>
          <cell r="B485" t="str">
            <v>Fornecimento e Instalação de Chapa de Ferro Preta Lisa e= 3 mm Conf. Det. 26 A SEJUSP</v>
          </cell>
          <cell r="C485" t="str">
            <v>m2</v>
          </cell>
          <cell r="D485">
            <v>131.60290000000001</v>
          </cell>
        </row>
        <row r="486">
          <cell r="A486" t="str">
            <v>001.09.02327</v>
          </cell>
          <cell r="B486" t="str">
            <v>Fornecimento e Instalação de Chapa de Ferro Preta Lisa e= 8 mm Conf. Det. 26 C SEJUSP</v>
          </cell>
          <cell r="C486" t="str">
            <v>m2</v>
          </cell>
          <cell r="D486">
            <v>359.7022</v>
          </cell>
        </row>
        <row r="487">
          <cell r="A487" t="str">
            <v>001.09.02330</v>
          </cell>
          <cell r="B487" t="str">
            <v>Fornecimento e Instalação de Porta Para Cadeia ou Presídio 0.80 x 2.10 em grade 7/8"" e barra chata 1 1/2"" x 5/16"" Conf. Det. 05 SINFRA</v>
          </cell>
          <cell r="C487" t="str">
            <v>m2</v>
          </cell>
          <cell r="D487">
            <v>248.03020000000001</v>
          </cell>
        </row>
        <row r="488">
          <cell r="A488" t="str">
            <v>001.09.02335</v>
          </cell>
          <cell r="B488" t="str">
            <v>Fornecimento e Instalação de Porta Metálica C/ Passa Prato Conf. Det. 05 SEJUSP</v>
          </cell>
          <cell r="C488" t="str">
            <v>m2</v>
          </cell>
          <cell r="D488">
            <v>398.73779999999999</v>
          </cell>
        </row>
        <row r="489">
          <cell r="A489" t="str">
            <v>001.09.02336</v>
          </cell>
          <cell r="B489" t="str">
            <v>Fornecimento e Instalação de Porta Metálica S/ Passa Prato Conf. Det. 05 A SEJUSP</v>
          </cell>
          <cell r="C489" t="str">
            <v>m2</v>
          </cell>
          <cell r="D489">
            <v>320.18680000000001</v>
          </cell>
        </row>
        <row r="490">
          <cell r="A490" t="str">
            <v>001.09.02337</v>
          </cell>
          <cell r="B490" t="str">
            <v>Fornecimento e Instalação de Porta Metálica C/ Chapa Metálica Sobre Toda a Porta Conf. Det. 05 B  SEJUSP</v>
          </cell>
          <cell r="C490" t="str">
            <v>m2</v>
          </cell>
          <cell r="D490">
            <v>472.03629999999998</v>
          </cell>
        </row>
        <row r="491">
          <cell r="A491" t="str">
            <v>001.09.02338</v>
          </cell>
          <cell r="B491" t="str">
            <v>Fornecimento e Instalação de Conjunto de Grade Conf. Det. 08 SEJUSP</v>
          </cell>
          <cell r="C491" t="str">
            <v>m2</v>
          </cell>
          <cell r="D491">
            <v>135.52539999999999</v>
          </cell>
        </row>
        <row r="492">
          <cell r="A492" t="str">
            <v>001.09.02340</v>
          </cell>
          <cell r="B492" t="str">
            <v>Fornecimento e Instalação de Grade Metálica Conf. Det. 09 A SEJUSP</v>
          </cell>
          <cell r="C492" t="str">
            <v>m2</v>
          </cell>
          <cell r="D492">
            <v>217.46260000000001</v>
          </cell>
        </row>
        <row r="493">
          <cell r="A493" t="str">
            <v>001.09.02345</v>
          </cell>
          <cell r="B493" t="str">
            <v>Fornecimento e Instalação de Porta Metálica C/ Chapa Metálica Sobre Toda a Porta Conf. Det. 23  SEJUSP</v>
          </cell>
          <cell r="C493" t="str">
            <v>m2</v>
          </cell>
          <cell r="D493">
            <v>423.43400000000003</v>
          </cell>
        </row>
        <row r="494">
          <cell r="A494" t="str">
            <v>001.09.02346</v>
          </cell>
          <cell r="B494" t="str">
            <v>Fornecimento e Instalação de Porta Metálica S/ Chapa Metálica Conf. Det. 23 A  SEJUSP</v>
          </cell>
          <cell r="C494" t="str">
            <v>m2</v>
          </cell>
          <cell r="D494">
            <v>334.73</v>
          </cell>
        </row>
        <row r="495">
          <cell r="A495" t="str">
            <v>001.09.02350</v>
          </cell>
          <cell r="B495" t="str">
            <v>Fornecimento e Instalação de Visor Conf. Det. 30 SEJUSP</v>
          </cell>
          <cell r="C495" t="str">
            <v>un</v>
          </cell>
          <cell r="D495">
            <v>217.1936</v>
          </cell>
        </row>
        <row r="496">
          <cell r="A496" t="str">
            <v>001.09.02360</v>
          </cell>
          <cell r="B496" t="str">
            <v>Fornecimento e Instalação de Tranca Tipo Comum Conf. Det. 41 SEJUSP</v>
          </cell>
          <cell r="C496" t="str">
            <v>un</v>
          </cell>
          <cell r="D496">
            <v>127.92059999999999</v>
          </cell>
        </row>
        <row r="497">
          <cell r="A497" t="str">
            <v>001.09.02365</v>
          </cell>
          <cell r="B497" t="str">
            <v>Fornecimento e Instalação de Grade Metálica Conf. Det. 45 B SEJUSP</v>
          </cell>
          <cell r="C497" t="str">
            <v>m2</v>
          </cell>
          <cell r="D497">
            <v>279.6472</v>
          </cell>
        </row>
        <row r="498">
          <cell r="A498" t="str">
            <v>001.09.02370</v>
          </cell>
          <cell r="B498" t="str">
            <v>Batente de madeira 15 x 15 cm para porta e janela</v>
          </cell>
          <cell r="C498" t="str">
            <v>m</v>
          </cell>
          <cell r="D498">
            <v>19.447600000000001</v>
          </cell>
        </row>
        <row r="499">
          <cell r="A499" t="str">
            <v>001.09.02380</v>
          </cell>
          <cell r="B499" t="str">
            <v>Batente de madeira 3,5 x 14,5 cm para portas e janelas</v>
          </cell>
          <cell r="C499" t="str">
            <v>M</v>
          </cell>
          <cell r="D499">
            <v>7.8464</v>
          </cell>
        </row>
        <row r="500">
          <cell r="A500" t="str">
            <v>001.09.02400</v>
          </cell>
          <cell r="B500" t="str">
            <v>Reparo em esquadria - substituição de folhas de porta/janelas de madeira tipo almofadada</v>
          </cell>
          <cell r="C500" t="str">
            <v>M2</v>
          </cell>
          <cell r="D500">
            <v>42.723199999999999</v>
          </cell>
        </row>
        <row r="501">
          <cell r="A501" t="str">
            <v>001.09.02420</v>
          </cell>
          <cell r="B501" t="str">
            <v>Reparo em esquadria - substituição de batente de madeira</v>
          </cell>
          <cell r="C501" t="str">
            <v>M</v>
          </cell>
          <cell r="D501">
            <v>17.8034</v>
          </cell>
        </row>
        <row r="502">
          <cell r="A502" t="str">
            <v>001.09.02440</v>
          </cell>
          <cell r="B502" t="str">
            <v>Reparo em esquadria - substituição de folha de porta de madeira tipo solidor, inclusive dobradiças, -(0,60x1,80)m</v>
          </cell>
          <cell r="C502" t="str">
            <v>UN</v>
          </cell>
          <cell r="D502">
            <v>51.058700000000002</v>
          </cell>
        </row>
        <row r="503">
          <cell r="A503" t="str">
            <v>001.09.02460</v>
          </cell>
          <cell r="B503" t="str">
            <v>Reparo em esquadria - substituição de folha de porta de madeira tipo solidor, inclusive dobradiças, -(0,60x2,10)m</v>
          </cell>
          <cell r="C503" t="str">
            <v>UN</v>
          </cell>
          <cell r="D503">
            <v>54.748699999999999</v>
          </cell>
        </row>
        <row r="504">
          <cell r="A504" t="str">
            <v>001.09.02480</v>
          </cell>
          <cell r="B504" t="str">
            <v>Reparo em esquadria - substituição de folha de porta de madeira tipo solidor, inclusive dobradiças, -(0,70x2,10)m</v>
          </cell>
          <cell r="C504" t="str">
            <v>UN</v>
          </cell>
          <cell r="D504">
            <v>54.748699999999999</v>
          </cell>
        </row>
        <row r="505">
          <cell r="A505" t="str">
            <v>001.09.02500</v>
          </cell>
          <cell r="B505" t="str">
            <v>Reparo em esquadria - substituição de folha de porta de madeira tipo solidor, inclusive dobradiças, -(0,80x2,10)m</v>
          </cell>
          <cell r="C505" t="str">
            <v>UN</v>
          </cell>
          <cell r="D505">
            <v>54.748699999999999</v>
          </cell>
        </row>
        <row r="506">
          <cell r="A506" t="str">
            <v>001.09.02520</v>
          </cell>
          <cell r="B506" t="str">
            <v>Reparo em esquadria - substituição de folha de porta de madeira tipo solidor, inclusive dobradiças, -(0,90x2,10)m</v>
          </cell>
          <cell r="C506" t="str">
            <v>UN</v>
          </cell>
          <cell r="D506">
            <v>92.748699999999999</v>
          </cell>
        </row>
        <row r="507">
          <cell r="A507" t="str">
            <v>001.09.02540</v>
          </cell>
          <cell r="B507" t="str">
            <v>Reparo em esquadria - substituição de folha de madeira almofadada, inclusive dobradiças-(0,60x2,10)m</v>
          </cell>
          <cell r="C507" t="str">
            <v>UN</v>
          </cell>
          <cell r="D507">
            <v>73.748699999999999</v>
          </cell>
        </row>
        <row r="508">
          <cell r="A508" t="str">
            <v>001.09.02560</v>
          </cell>
          <cell r="B508" t="str">
            <v>Reparo em esquadria - substituição de folha de madeira almofadada, inclusive dobradiças-(0,70x2,10)m</v>
          </cell>
          <cell r="C508" t="str">
            <v>UN</v>
          </cell>
          <cell r="D508">
            <v>73.748699999999999</v>
          </cell>
        </row>
        <row r="509">
          <cell r="A509" t="str">
            <v>001.09.02580</v>
          </cell>
          <cell r="B509" t="str">
            <v>Reparo em esquadria - substituição de folha de madeira almofadada, inclusive dobradiças-(0,80x2,10)m</v>
          </cell>
          <cell r="C509" t="str">
            <v>UN</v>
          </cell>
          <cell r="D509">
            <v>73.748699999999999</v>
          </cell>
        </row>
        <row r="510">
          <cell r="A510" t="str">
            <v>001.09.02600</v>
          </cell>
          <cell r="B510" t="str">
            <v>Reparo em esquadria - substituição de folha de madeira almofadada, inclusive dobradiças-(0,90x2,10)m</v>
          </cell>
          <cell r="C510" t="str">
            <v>UN</v>
          </cell>
          <cell r="D510">
            <v>87.748699999999999</v>
          </cell>
        </row>
        <row r="511">
          <cell r="A511" t="str">
            <v>001.09.02620</v>
          </cell>
          <cell r="B511" t="str">
            <v>Reparo em esquadria - substituição de batente de peroba, inclusive guarnições -vão de (0,60x2,10)m</v>
          </cell>
          <cell r="C511" t="str">
            <v>JG</v>
          </cell>
          <cell r="D511">
            <v>97.961699999999993</v>
          </cell>
        </row>
        <row r="512">
          <cell r="A512" t="str">
            <v>001.09.02640</v>
          </cell>
          <cell r="B512" t="str">
            <v>Reparo em esquadria - substituição de batente de peroba, inclusive guarnições -vão de (0,70x2,10)m</v>
          </cell>
          <cell r="C512" t="str">
            <v>JG</v>
          </cell>
          <cell r="D512">
            <v>96.615499999999997</v>
          </cell>
        </row>
        <row r="513">
          <cell r="A513" t="str">
            <v>001.09.02660</v>
          </cell>
          <cell r="B513" t="str">
            <v>Reparo em esquadria - substituição de batente de peroba, inclusive guarnições -vão de (0,80x2,10)m</v>
          </cell>
          <cell r="C513" t="str">
            <v>JG</v>
          </cell>
          <cell r="D513">
            <v>104.94970000000001</v>
          </cell>
        </row>
        <row r="514">
          <cell r="A514" t="str">
            <v>001.09.02800</v>
          </cell>
          <cell r="B514" t="str">
            <v>Reparo em Grades e Portões - substituição de ferro CA 25 1/2""</v>
          </cell>
          <cell r="C514" t="str">
            <v>ml</v>
          </cell>
          <cell r="D514">
            <v>4.2268999999999997</v>
          </cell>
        </row>
        <row r="515">
          <cell r="A515" t="str">
            <v>001.09.02820</v>
          </cell>
          <cell r="B515" t="str">
            <v>Reparo em Grades e Portões - substituição de ferro CA 25 7/8""</v>
          </cell>
          <cell r="C515" t="str">
            <v>ml</v>
          </cell>
          <cell r="D515">
            <v>15.4109</v>
          </cell>
        </row>
        <row r="516">
          <cell r="A516" t="str">
            <v>001.09.02840</v>
          </cell>
          <cell r="B516" t="str">
            <v>Reparo em Alambrados e Portões - substituição de tubo de ferro em chapa preta diam.2"" chapa 13</v>
          </cell>
          <cell r="C516" t="str">
            <v>ml</v>
          </cell>
          <cell r="D516">
            <v>16.568999999999999</v>
          </cell>
        </row>
        <row r="517">
          <cell r="A517" t="str">
            <v>001.09.02860</v>
          </cell>
          <cell r="B517" t="str">
            <v>Reparo em Alambrados e Portões - substituição de tela de alambrado galvanizado malha 2"" fio dw12</v>
          </cell>
          <cell r="C517" t="str">
            <v>m2</v>
          </cell>
          <cell r="D517">
            <v>12.7662</v>
          </cell>
        </row>
        <row r="518">
          <cell r="A518" t="str">
            <v>001.10</v>
          </cell>
          <cell r="B518" t="str">
            <v>REVESTIMENTO</v>
          </cell>
          <cell r="D518">
            <v>338.73790000000002</v>
          </cell>
        </row>
        <row r="519">
          <cell r="A519" t="str">
            <v>001.10.00020</v>
          </cell>
          <cell r="B519" t="str">
            <v>Chapisco de aderência c/argamassa de cimento e areia traço 1:3 e= 5 mm</v>
          </cell>
          <cell r="C519" t="str">
            <v>m2</v>
          </cell>
          <cell r="D519">
            <v>2.0093999999999999</v>
          </cell>
        </row>
        <row r="520">
          <cell r="A520" t="str">
            <v>001.10.00040</v>
          </cell>
          <cell r="B520" t="str">
            <v>Chapisco de acab.c/argam.de cimento e pedrisco traço 1:4  e= 7 mm</v>
          </cell>
          <cell r="C520" t="str">
            <v>m2</v>
          </cell>
          <cell r="D520">
            <v>2.9918999999999998</v>
          </cell>
        </row>
        <row r="521">
          <cell r="A521" t="str">
            <v>001.10.00080</v>
          </cell>
          <cell r="B521" t="str">
            <v>Emboço c/argamassa mista 1:4 c/100 kg de cimento</v>
          </cell>
          <cell r="C521" t="str">
            <v>M2</v>
          </cell>
          <cell r="D521">
            <v>6.4263000000000003</v>
          </cell>
        </row>
        <row r="522">
          <cell r="A522" t="str">
            <v>001.10.00100</v>
          </cell>
          <cell r="B522" t="str">
            <v>Reboco paulista usando argamassa mista de cimento cal e areia no traço 1:2:8 com 20 mm de espessura</v>
          </cell>
          <cell r="C522" t="str">
            <v>m2</v>
          </cell>
          <cell r="D522">
            <v>8.7628000000000004</v>
          </cell>
        </row>
        <row r="523">
          <cell r="A523" t="str">
            <v>001.10.00110</v>
          </cell>
          <cell r="B523" t="str">
            <v>Reboco paulista usando argamassa mista de cimento cal e areia no traço 1:2:9 com 20 mm de espessura</v>
          </cell>
          <cell r="C523" t="str">
            <v>m2</v>
          </cell>
          <cell r="D523">
            <v>8.5763999999999996</v>
          </cell>
        </row>
        <row r="524">
          <cell r="A524" t="str">
            <v>001.10.00120</v>
          </cell>
          <cell r="B524" t="str">
            <v>Reboco c/ argamassa de cal em pasta e areia fina peneirada no traço 1:2 (espessura 0.5 cm)</v>
          </cell>
          <cell r="C524" t="str">
            <v>m2</v>
          </cell>
          <cell r="D524">
            <v>3.6825999999999999</v>
          </cell>
        </row>
        <row r="525">
          <cell r="A525" t="str">
            <v>001.10.00170</v>
          </cell>
          <cell r="B525" t="str">
            <v>Revestimento c/ argamassa de barita e = 1O mm</v>
          </cell>
          <cell r="C525" t="str">
            <v>m2</v>
          </cell>
          <cell r="D525">
            <v>42.437600000000003</v>
          </cell>
        </row>
        <row r="526">
          <cell r="A526" t="str">
            <v>001.10.00180</v>
          </cell>
          <cell r="B526" t="str">
            <v>Reboco barra lisa com argamassa de cimento e areia 1:1.5 com impermeabilizante inclusive emboço de cimento e areia 1:4</v>
          </cell>
          <cell r="C526" t="str">
            <v>M2</v>
          </cell>
          <cell r="D526">
            <v>17.7288</v>
          </cell>
        </row>
        <row r="527">
          <cell r="A527" t="str">
            <v>001.10.00200</v>
          </cell>
          <cell r="B527" t="str">
            <v>Barra lisa c/ acabamento em nata de cimento comum c/ desempenadeira de aço sobre emboço de cimento e areia 1:4</v>
          </cell>
          <cell r="C527" t="str">
            <v>m2</v>
          </cell>
          <cell r="D527">
            <v>12.224500000000001</v>
          </cell>
        </row>
        <row r="528">
          <cell r="A528" t="str">
            <v>001.10.00220</v>
          </cell>
          <cell r="B528" t="str">
            <v>Barra lisa c/ acabamento em nata de cimento comum c/ desempenadeira de aço sobre emboço de cimento e areia 1:4:8</v>
          </cell>
          <cell r="C528" t="str">
            <v>m2</v>
          </cell>
          <cell r="D528">
            <v>11.780900000000001</v>
          </cell>
        </row>
        <row r="529">
          <cell r="A529" t="str">
            <v>001.10.00240</v>
          </cell>
          <cell r="B529" t="str">
            <v>Barra lisa c/ acabamento em nata de cimento branco c/ desempenadeira de aço sobre emboço de cimento e areia 1:4</v>
          </cell>
          <cell r="C529" t="str">
            <v>m2</v>
          </cell>
          <cell r="D529">
            <v>14.252700000000001</v>
          </cell>
        </row>
        <row r="530">
          <cell r="A530" t="str">
            <v>001.10.00260</v>
          </cell>
          <cell r="B530" t="str">
            <v>Barra lisa c/ acabamento em nata de cimento comum c/ desempenadeira de aço sobre emboço de cimento e areia 1:4:8</v>
          </cell>
          <cell r="C530" t="str">
            <v>m2</v>
          </cell>
          <cell r="D530">
            <v>11.780900000000001</v>
          </cell>
        </row>
        <row r="531">
          <cell r="A531" t="str">
            <v>001.10.00280</v>
          </cell>
          <cell r="B531" t="str">
            <v>Revestimento com azulejo branco (dimensão mínima 150x150 mm, espessura mínima 4 mm) empregando argamassa pré fabricada de cimento colante (a prumo ), incl rejuntamento</v>
          </cell>
          <cell r="C531" t="str">
            <v>m2</v>
          </cell>
          <cell r="D531">
            <v>22.8066</v>
          </cell>
        </row>
        <row r="532">
          <cell r="A532" t="str">
            <v>001.10.00300</v>
          </cell>
          <cell r="B532" t="str">
            <v>Revestimento com azulejo decorado (dimensão mínima 150x150 mm, espessura mínima 4 mm) empregando argamassa pré fabricada de cimento colante (a prumo ), incl rejuntamento</v>
          </cell>
          <cell r="C532" t="str">
            <v>m2</v>
          </cell>
          <cell r="D532">
            <v>20.023599999999998</v>
          </cell>
        </row>
        <row r="533">
          <cell r="A533" t="str">
            <v>001.10.00320</v>
          </cell>
          <cell r="B533" t="str">
            <v>Revestimento Com Piso Parede (dimensão mínima 300x300 mm, espessura mínima 6 mm) Empregando Argamassa Pré Fabricada de Cimento Colante, incl Rejuntamento</v>
          </cell>
          <cell r="C533" t="str">
            <v>m2</v>
          </cell>
          <cell r="D533">
            <v>20.021599999999999</v>
          </cell>
        </row>
        <row r="534">
          <cell r="A534" t="str">
            <v>001.10.00330</v>
          </cell>
          <cell r="B534" t="str">
            <v>Fornecimento e Assentamento de Pastilha de Porcelana (dimensão mínima 100x100 mm, espessura mínima 8 mm), Assentada Com Argamassa Pré- Fabricada de Cimento Colante, Incl. Rejuntamento</v>
          </cell>
          <cell r="C534" t="str">
            <v>m2</v>
          </cell>
          <cell r="D534">
            <v>47.212600000000002</v>
          </cell>
        </row>
        <row r="535">
          <cell r="A535" t="str">
            <v>001.10.00560</v>
          </cell>
          <cell r="B535" t="str">
            <v>Revestimento c/ carpete 8 mm sobre parede</v>
          </cell>
          <cell r="C535" t="str">
            <v>M2</v>
          </cell>
          <cell r="D535">
            <v>24.814800000000002</v>
          </cell>
        </row>
        <row r="536">
          <cell r="A536" t="str">
            <v>001.10.00580</v>
          </cell>
          <cell r="B536" t="str">
            <v>Revestimento de paredes com laminado melaminico colado (formiplac texturizado)</v>
          </cell>
          <cell r="C536" t="str">
            <v>m2</v>
          </cell>
          <cell r="D536">
            <v>24.002800000000001</v>
          </cell>
        </row>
        <row r="537">
          <cell r="A537" t="str">
            <v>001.10.00660</v>
          </cell>
          <cell r="B537" t="str">
            <v>Faixas decorativas para portas e janelas, 10 cm de largura, em argamassa mista de cimento cal e areia</v>
          </cell>
          <cell r="C537" t="str">
            <v>M</v>
          </cell>
          <cell r="D537">
            <v>4.1893000000000002</v>
          </cell>
        </row>
        <row r="538">
          <cell r="A538" t="str">
            <v>001.10.00680</v>
          </cell>
          <cell r="B538" t="str">
            <v>Fornecimento e Assentamento de Faixa Cerâmica Decorada Para Cozinha e Banheiro</v>
          </cell>
          <cell r="C538" t="str">
            <v>ml</v>
          </cell>
          <cell r="D538">
            <v>13.7514</v>
          </cell>
        </row>
        <row r="539">
          <cell r="A539" t="str">
            <v>001.10.00740</v>
          </cell>
          <cell r="B539" t="str">
            <v>Correção de trincas em paredes, usando ferro de 1/4"""" e argamassa de cimento e areia 1:3</v>
          </cell>
          <cell r="C539" t="str">
            <v>M</v>
          </cell>
          <cell r="D539">
            <v>19.260400000000001</v>
          </cell>
        </row>
        <row r="540">
          <cell r="A540" t="str">
            <v>001.11</v>
          </cell>
          <cell r="B540" t="str">
            <v>PISOS RODAPÉS SOLEIRAS E PEITORIS</v>
          </cell>
          <cell r="D540">
            <v>1238.8779999999999</v>
          </cell>
        </row>
        <row r="541">
          <cell r="A541" t="str">
            <v>001.11.00010</v>
          </cell>
          <cell r="B541" t="str">
            <v>Preparo e apiloamento do local destinado a receber o piso, incl. carga e transporte manual de material de caixão de empréstimo para complementação do que faltar.</v>
          </cell>
          <cell r="C541" t="str">
            <v>m2</v>
          </cell>
          <cell r="D541">
            <v>5.9371999999999998</v>
          </cell>
        </row>
        <row r="542">
          <cell r="A542" t="str">
            <v>001.11.00040</v>
          </cell>
          <cell r="B542" t="str">
            <v>Regularização de laje ou lastro de concreto com argamassa de cimento e areia no traço 1:3, procedendo-se da seguinte maneira: umidecer abundantemente o contrapiso, aplicar nata de agua e cimento e finalmente a aplicar da argamassa de regularização.</v>
          </cell>
          <cell r="C542" t="str">
            <v>m3</v>
          </cell>
          <cell r="D542">
            <v>293.50940000000003</v>
          </cell>
        </row>
        <row r="543">
          <cell r="A543" t="str">
            <v>001.11.00050</v>
          </cell>
          <cell r="B543" t="str">
            <v>Contrapiso de concreto não estrutural Fck=13,5 Mpa, preparado com régua de alumínio e desempenadeira de madeira, perfeitamente nivelado, pronto para receber o piso, esp.= 6.00 cm</v>
          </cell>
          <cell r="C543" t="str">
            <v>m2</v>
          </cell>
          <cell r="D543">
            <v>17.108699999999999</v>
          </cell>
        </row>
        <row r="544">
          <cell r="A544" t="str">
            <v>001.11.00060</v>
          </cell>
          <cell r="B544" t="str">
            <v>Calçada em concreto Fck=13,5 Mpa no traco 1:3:6 com junta de dilatação de madeira 1.2 cm de espessura formando quadro 2.0 x 2.0 m com 6.0 cm de espessura, preparado com régua de alumínio e desempenadeira de madeira, perfeitamente nivelado.</v>
          </cell>
          <cell r="C544" t="str">
            <v>m2</v>
          </cell>
          <cell r="D544">
            <v>17.342700000000001</v>
          </cell>
        </row>
        <row r="545">
          <cell r="A545" t="str">
            <v>001.11.00080</v>
          </cell>
          <cell r="B545" t="str">
            <v>Calçada em concreto Fck=13,5 Mpa, no traço 1:3:6 com junta de dilatação seca, formando quadro de 2.00x2.00 m, com 6 cm de espessura, preparado com régua de alumínio e desempenadeira de madeira, perfeitamente nivelado.</v>
          </cell>
          <cell r="C545" t="str">
            <v>m2</v>
          </cell>
          <cell r="D545">
            <v>17.342700000000001</v>
          </cell>
        </row>
        <row r="546">
          <cell r="A546" t="str">
            <v>001.11.00100</v>
          </cell>
          <cell r="B546" t="str">
            <v>Calçada em Concreto Usinado 13,50 Mpa, Com Junta de Dilatação de Ripa de Madeira de 1.20 cm de Espessura formando Quadro 1.50 x 1.50 m, sendo a espessura de e= 5.00 cm, preparado com régua de alumínio e desempenadeira de madeira, perfeitamente nivelado.</v>
          </cell>
          <cell r="C546" t="str">
            <v>m2</v>
          </cell>
          <cell r="D546">
            <v>19.596599999999999</v>
          </cell>
        </row>
        <row r="547">
          <cell r="A547" t="str">
            <v>001.11.00180</v>
          </cell>
          <cell r="B547" t="str">
            <v>Cimentado liso queimado c/espessura de 1.5 cm c/argamassa de cimento e areia no traço 1:3, procedendo-se da seguinte maneira: umidecer abundantemente o contrapiso, aplicar nata de agua e cimento e finalmente a aplicar da argamassa de acabamento.</v>
          </cell>
          <cell r="C547" t="str">
            <v>m2</v>
          </cell>
          <cell r="D547">
            <v>7.0351999999999997</v>
          </cell>
        </row>
        <row r="548">
          <cell r="A548" t="str">
            <v>001.11.00200</v>
          </cell>
          <cell r="B548" t="str">
            <v>Cimentado liso queimado c/espessura de 2 cm usando argamassa de cimento e areia 1:3 c/ juntas plásticas de 19 mm formando quadros de 2.00 x 2.00 m,umidecer abundantemente o contrapiso, aplicar nata de agua e cimento e finalmente a aplicar a argamassa.</v>
          </cell>
          <cell r="C548" t="str">
            <v>m2</v>
          </cell>
          <cell r="D548">
            <v>8.8895999999999997</v>
          </cell>
        </row>
        <row r="549">
          <cell r="A549" t="str">
            <v>001.11.00280</v>
          </cell>
          <cell r="B549" t="str">
            <v>Cimentado liso queimado c/ po xadrez e=1.5 cm c/argamassa de cimento e areia no traço 1:3, umidecer abundantemente o contrapiso, aplicar nata de agua e cimento e finalmente a aplicar a argamassa.</v>
          </cell>
          <cell r="C549" t="str">
            <v>m2</v>
          </cell>
          <cell r="D549">
            <v>7.5872000000000002</v>
          </cell>
        </row>
        <row r="550">
          <cell r="A550" t="str">
            <v>001.11.00310</v>
          </cell>
          <cell r="B550" t="str">
            <v>Revestimento com Piso Cerâmico Esmaltado (dimensão mínima 300x300mm, espessura mínima 8 mm), PI 02, Assentado Com Argamassa Colante Uso Interno, incl. rejuntamento.</v>
          </cell>
          <cell r="C550" t="str">
            <v>m2</v>
          </cell>
          <cell r="D550">
            <v>19.539100000000001</v>
          </cell>
        </row>
        <row r="551">
          <cell r="A551" t="str">
            <v>001.11.00311</v>
          </cell>
          <cell r="B551" t="str">
            <v>Revestimento com Piso Cerâmico Esmaltado (dimensão mínima 300x300mm, espessura mínima 8 mm), PI 03, Assentado Com Argamassa Colante Uso Interno, incl. rejuntamento</v>
          </cell>
          <cell r="C551" t="str">
            <v>m2</v>
          </cell>
          <cell r="D551">
            <v>19.539100000000001</v>
          </cell>
        </row>
        <row r="552">
          <cell r="A552" t="str">
            <v>001.11.00312</v>
          </cell>
          <cell r="B552" t="str">
            <v>Revestimento com Piso Cerâmico Esmaltado (dimensão mínima 300x300mm, espessura mínima 8 mm), PI 04, Assentado Com Argamassa Colante Uso Interno, incl. rejuntamento</v>
          </cell>
          <cell r="C552" t="str">
            <v>m2</v>
          </cell>
          <cell r="D552">
            <v>19.539100000000001</v>
          </cell>
        </row>
        <row r="553">
          <cell r="A553" t="str">
            <v>001.11.00313</v>
          </cell>
          <cell r="B553" t="str">
            <v>Revestimento com Piso Cerâmico Esmaltado (dimensão mínima 300x300mm, espessura mínima 8 mm), PI 05, Assentado Com Argamassa Colante Uso Interno, incl. rejuntamento</v>
          </cell>
          <cell r="C553" t="str">
            <v>m2</v>
          </cell>
          <cell r="D553">
            <v>19.539100000000001</v>
          </cell>
        </row>
        <row r="554">
          <cell r="A554" t="str">
            <v>001.11.00321</v>
          </cell>
          <cell r="B554" t="str">
            <v>Revestimento de pisos e lajotas cerâmicas 30x30 cm assente c/argamassa de cimento e areia 1:4</v>
          </cell>
          <cell r="C554" t="str">
            <v>M2</v>
          </cell>
          <cell r="D554">
            <v>22.087399999999999</v>
          </cell>
        </row>
        <row r="555">
          <cell r="A555" t="str">
            <v>001.11.00341</v>
          </cell>
          <cell r="B555" t="str">
            <v>Assentamento de ladrilho hidráulico cor natural do cimento, assente com argamassa mista de cimento, cal e areia traço 1:4 adição 100 kg cimento</v>
          </cell>
          <cell r="C555" t="str">
            <v>m2</v>
          </cell>
          <cell r="D555">
            <v>34.876399999999997</v>
          </cell>
        </row>
        <row r="556">
          <cell r="A556" t="str">
            <v>001.11.00342</v>
          </cell>
          <cell r="B556" t="str">
            <v>Assentamento de ladrilho hidráulico cor única, assente com argamassa mista de cimento, cal e areia traço 1:4 adição 100 kg cimento</v>
          </cell>
          <cell r="C556" t="str">
            <v>m2</v>
          </cell>
          <cell r="D556">
            <v>37.0764</v>
          </cell>
        </row>
        <row r="557">
          <cell r="A557" t="str">
            <v>001.11.00343</v>
          </cell>
          <cell r="B557" t="str">
            <v>Assentamento de ladrilho hidráulico tipo Cuiabá, assente com argamassa mista de cimento, cal e areia traço 1:4 adição 100 kg cimento</v>
          </cell>
          <cell r="C557" t="str">
            <v>m2</v>
          </cell>
          <cell r="D557">
            <v>38.176400000000001</v>
          </cell>
        </row>
        <row r="558">
          <cell r="A558" t="str">
            <v>001.11.00344</v>
          </cell>
          <cell r="B558" t="str">
            <v>Assentamento de ladrilho hidráulico tipo Copacabana, assente com argamassa mista de cimento, cal e areia traço 1:4 adição 100 kg cimento</v>
          </cell>
          <cell r="C558" t="str">
            <v>m2</v>
          </cell>
          <cell r="D558">
            <v>43.676400000000001</v>
          </cell>
        </row>
        <row r="559">
          <cell r="A559" t="str">
            <v>001.11.00461</v>
          </cell>
          <cell r="B559" t="str">
            <v>Revestimento de piso em granilite fundido no local formando quadros de 2.00 m2 de área ( no máximo) com junta plastica colorida e faixa perimétrica de 30 cm na cor preta fazendo meia cana, aplicação de 2 demãos de resina acrilica</v>
          </cell>
          <cell r="C559" t="str">
            <v>m2</v>
          </cell>
          <cell r="D559">
            <v>19.559999999999999</v>
          </cell>
        </row>
        <row r="560">
          <cell r="A560" t="str">
            <v>001.11.00481</v>
          </cell>
          <cell r="B560" t="str">
            <v>Assentamento de junta plástica de dilatacao p/pisos de 19 mm</v>
          </cell>
          <cell r="C560" t="str">
            <v>ML</v>
          </cell>
          <cell r="D560">
            <v>1.6783999999999999</v>
          </cell>
        </row>
        <row r="561">
          <cell r="A561" t="str">
            <v>001.11.00581</v>
          </cell>
          <cell r="B561" t="str">
            <v>Revestimento de piso em ardosia natural 40x40cm cor preta tipo on com resinex</v>
          </cell>
          <cell r="C561" t="str">
            <v>M2</v>
          </cell>
          <cell r="D561">
            <v>26.9421</v>
          </cell>
        </row>
        <row r="562">
          <cell r="A562" t="str">
            <v>001.11.00601</v>
          </cell>
          <cell r="B562" t="str">
            <v>Revestimento de paviflex sobre lastro ou laje regularizada, assentado com cola especial de 2.00 mm de espessura</v>
          </cell>
          <cell r="C562" t="str">
            <v>M2</v>
          </cell>
          <cell r="D562">
            <v>41.598199999999999</v>
          </cell>
        </row>
        <row r="563">
          <cell r="A563" t="str">
            <v>001.11.00621</v>
          </cell>
          <cell r="B563" t="str">
            <v>Revestimento de paviflex sobre lastro ou laje regularizada, assentado com cola especial de 3.20 mm de espessura</v>
          </cell>
          <cell r="C563" t="str">
            <v>M2</v>
          </cell>
          <cell r="D563">
            <v>60.3932</v>
          </cell>
        </row>
        <row r="564">
          <cell r="A564" t="str">
            <v>001.11.00641</v>
          </cell>
          <cell r="B564" t="str">
            <v>Revestimento de paviflex sobre lastro ou laje regularizada, assentado com cola especial de 1.60 mm de espessura</v>
          </cell>
          <cell r="C564" t="str">
            <v>M2</v>
          </cell>
          <cell r="D564">
            <v>35.193199999999997</v>
          </cell>
        </row>
        <row r="565">
          <cell r="A565" t="str">
            <v>001.11.00661</v>
          </cell>
          <cell r="B565" t="str">
            <v>Carpete 8mm na cor verde musgo</v>
          </cell>
          <cell r="C565" t="str">
            <v>M2</v>
          </cell>
          <cell r="D565">
            <v>23</v>
          </cell>
        </row>
        <row r="566">
          <cell r="A566" t="str">
            <v>001.11.00681</v>
          </cell>
          <cell r="B566" t="str">
            <v>Revestimento da escada (degrau e espelho) c/ ardósia preta tipo on c/ resinex</v>
          </cell>
          <cell r="C566" t="str">
            <v>M2</v>
          </cell>
          <cell r="D566">
            <v>31.3004</v>
          </cell>
        </row>
        <row r="567">
          <cell r="A567" t="str">
            <v>001.11.00701</v>
          </cell>
          <cell r="B567" t="str">
            <v>Piso de concreto fck=15,0 mpa, armado com tela de aço ca-60 4.2 com malha 15x15 cm - esp.15 cm</v>
          </cell>
          <cell r="C567" t="str">
            <v>M2</v>
          </cell>
          <cell r="D567">
            <v>41.343299999999999</v>
          </cell>
        </row>
        <row r="568">
          <cell r="A568" t="str">
            <v>001.11.00721</v>
          </cell>
          <cell r="B568" t="str">
            <v>Assentamento de rodapé de cimentado usando argamassa de cimento e areia 1:3 com altura de 10 cm, simples</v>
          </cell>
          <cell r="C568" t="str">
            <v>ML</v>
          </cell>
          <cell r="D568">
            <v>5.5419</v>
          </cell>
        </row>
        <row r="569">
          <cell r="A569" t="str">
            <v>001.11.00741</v>
          </cell>
          <cell r="B569" t="str">
            <v>Assentamento de rodapé de cimentado usando argamassa de cimento e areia 1:3 com altura de 10 cm, de cor</v>
          </cell>
          <cell r="C569" t="str">
            <v>ML</v>
          </cell>
          <cell r="D569">
            <v>6.4703999999999997</v>
          </cell>
        </row>
        <row r="570">
          <cell r="A570" t="str">
            <v>001.11.00761</v>
          </cell>
          <cell r="B570" t="str">
            <v>Assentamento de rodapés para pisos em ceramica 30x30</v>
          </cell>
          <cell r="C570" t="str">
            <v>ML</v>
          </cell>
          <cell r="D570">
            <v>6.8998999999999997</v>
          </cell>
        </row>
        <row r="571">
          <cell r="A571" t="str">
            <v>001.11.00781</v>
          </cell>
          <cell r="B571" t="str">
            <v>Assentamento de rodapés de de madeira de 10 cm de altura</v>
          </cell>
          <cell r="C571" t="str">
            <v>ML</v>
          </cell>
          <cell r="D571">
            <v>6.9236000000000004</v>
          </cell>
        </row>
        <row r="572">
          <cell r="A572" t="str">
            <v>001.11.00821</v>
          </cell>
          <cell r="B572" t="str">
            <v>Assentamento de mármore c/10 cm de altura e 2.00 cm de espessura</v>
          </cell>
          <cell r="C572" t="str">
            <v>ML</v>
          </cell>
          <cell r="D572">
            <v>19.704000000000001</v>
          </cell>
        </row>
        <row r="573">
          <cell r="A573" t="str">
            <v>001.11.00841</v>
          </cell>
          <cell r="B573" t="str">
            <v>Assentamento de rodapé de cerâmica empregando pasta de argamassa de cimento colante</v>
          </cell>
          <cell r="C573" t="str">
            <v>ML</v>
          </cell>
          <cell r="D573">
            <v>2.1623999999999999</v>
          </cell>
        </row>
        <row r="574">
          <cell r="A574" t="str">
            <v>001.11.00861</v>
          </cell>
          <cell r="B574" t="str">
            <v>Assentamento de paviflex c/9 cm de altura assente com cola especial</v>
          </cell>
          <cell r="C574" t="str">
            <v>ML</v>
          </cell>
          <cell r="D574">
            <v>3.31</v>
          </cell>
        </row>
        <row r="575">
          <cell r="A575" t="str">
            <v>001.11.00901</v>
          </cell>
          <cell r="B575" t="str">
            <v>Assentamento de rodapé de madeira de peróba 7x1.5 cm fixados c/tacos de peróba previamente chumbados na alvenaria c/ espaçamento max. de 2.00x2.00 m</v>
          </cell>
          <cell r="C575" t="str">
            <v>ML</v>
          </cell>
          <cell r="D575">
            <v>22.187100000000001</v>
          </cell>
        </row>
        <row r="576">
          <cell r="A576" t="str">
            <v>001.11.00921</v>
          </cell>
          <cell r="B576" t="str">
            <v>Assentamento de rodapé de ardósia natural</v>
          </cell>
          <cell r="C576" t="str">
            <v>ML</v>
          </cell>
          <cell r="D576">
            <v>8.0459999999999994</v>
          </cell>
        </row>
        <row r="577">
          <cell r="A577" t="str">
            <v>001.11.00941</v>
          </cell>
          <cell r="B577" t="str">
            <v>Assentamento de rodapé de granito na cor verde ubatuba com 7 cm de espessura</v>
          </cell>
          <cell r="C577" t="str">
            <v>ML</v>
          </cell>
          <cell r="D577">
            <v>19.391999999999999</v>
          </cell>
        </row>
        <row r="578">
          <cell r="A578" t="str">
            <v>001.11.00961</v>
          </cell>
          <cell r="B578" t="str">
            <v>Assentamento de rodapé de de lajota colonial</v>
          </cell>
          <cell r="C578" t="str">
            <v>ML</v>
          </cell>
          <cell r="D578">
            <v>8.2219999999999995</v>
          </cell>
        </row>
        <row r="579">
          <cell r="A579" t="str">
            <v>001.11.00981</v>
          </cell>
          <cell r="B579" t="str">
            <v>Assentamento de soleiras externas c/ pingadeira ou ressalto penetrando 2.50 cm de c/ lado da alvenaria assentado c/ aragam. de cimento e areia no traço 1:4, de mármore branco marfim 3.00 cm</v>
          </cell>
          <cell r="C579" t="str">
            <v>ML</v>
          </cell>
          <cell r="D579">
            <v>21.239599999999999</v>
          </cell>
        </row>
        <row r="580">
          <cell r="A580" t="str">
            <v>001.11.01001</v>
          </cell>
          <cell r="B580" t="str">
            <v>Assentamento de soleiras externas c/ pingadeira ou ressalto penetrando 2.50 cm de c/ lado da alvenaria assentado c/ aragam. de cimento e areia no traço 1:4, de granilite</v>
          </cell>
          <cell r="C580" t="str">
            <v>ML</v>
          </cell>
          <cell r="D580">
            <v>6.6166</v>
          </cell>
        </row>
        <row r="581">
          <cell r="A581" t="str">
            <v>001.11.01021</v>
          </cell>
          <cell r="B581" t="str">
            <v>Assentamento de soleira interna de 0.15 m de mármore branco marfim 3.00 cmassente c/ argamassa de cimento e areia 1:4 m</v>
          </cell>
          <cell r="C581" t="str">
            <v>ML</v>
          </cell>
          <cell r="D581">
            <v>20.4453</v>
          </cell>
        </row>
        <row r="582">
          <cell r="A582" t="str">
            <v>001.11.01041</v>
          </cell>
          <cell r="B582" t="str">
            <v>Assentamento de soleira interna de 0.15 m de granilite  assente c/ argamassa de cimento e areia 1:4 m</v>
          </cell>
          <cell r="C582" t="str">
            <v>ML</v>
          </cell>
          <cell r="D582">
            <v>7.2213000000000003</v>
          </cell>
        </row>
        <row r="583">
          <cell r="A583" t="str">
            <v>001.11.01061</v>
          </cell>
          <cell r="B583" t="str">
            <v>Assentamento de soleira interna de 0.15 m de ardósia ,assente c/ argamassa de cimento e areia no traço 1:4</v>
          </cell>
          <cell r="C583" t="str">
            <v>ML</v>
          </cell>
          <cell r="D583">
            <v>11.5062</v>
          </cell>
        </row>
        <row r="584">
          <cell r="A584" t="str">
            <v>001.11.01081</v>
          </cell>
          <cell r="B584" t="str">
            <v>Assentamento de soleira de granito l=0,15m e=2cm</v>
          </cell>
          <cell r="C584" t="str">
            <v>UN</v>
          </cell>
          <cell r="D584">
            <v>23.564599999999999</v>
          </cell>
        </row>
        <row r="585">
          <cell r="A585" t="str">
            <v>001.11.01101</v>
          </cell>
          <cell r="B585" t="str">
            <v>Assentamento de soleira de granito na cor verde ubatuba l=15 cm</v>
          </cell>
          <cell r="C585" t="str">
            <v>ML</v>
          </cell>
          <cell r="D585">
            <v>40.6646</v>
          </cell>
        </row>
        <row r="586">
          <cell r="A586" t="str">
            <v>001.11.01121</v>
          </cell>
          <cell r="B586" t="str">
            <v>Assentamento de peitoril de mármore branco espessura 3.00 cm, assente com argamassa de cimento e areia traço 1:4</v>
          </cell>
          <cell r="C586" t="str">
            <v>ML</v>
          </cell>
          <cell r="D586">
            <v>17.951599999999999</v>
          </cell>
        </row>
        <row r="587">
          <cell r="A587" t="str">
            <v>001.11.01141</v>
          </cell>
          <cell r="B587" t="str">
            <v>Assentamento de peitoril de granilite espessura 2.50 cm, assente com argamassa de cimento e areia traço 1:4</v>
          </cell>
          <cell r="C587" t="str">
            <v>ML</v>
          </cell>
          <cell r="D587">
            <v>8.5606000000000009</v>
          </cell>
        </row>
        <row r="588">
          <cell r="A588" t="str">
            <v>001.11.01161</v>
          </cell>
          <cell r="B588" t="str">
            <v>Assentamento de peitoril de ardósia polida  espessura 3.00 cm, assente com argamassa de cimento e areia traço 1:4</v>
          </cell>
          <cell r="C588" t="str">
            <v>ml</v>
          </cell>
          <cell r="D588">
            <v>14.3133</v>
          </cell>
        </row>
        <row r="589">
          <cell r="A589" t="str">
            <v>001.11.01181</v>
          </cell>
          <cell r="B589" t="str">
            <v>Assentamento de peitoril interno de mármore branco espessura 2.00 cm, assentes com argamassa de cimento e areia 1:4</v>
          </cell>
          <cell r="C589" t="str">
            <v>ML</v>
          </cell>
          <cell r="D589">
            <v>18.972300000000001</v>
          </cell>
        </row>
        <row r="590">
          <cell r="A590" t="str">
            <v>001.11.01201</v>
          </cell>
          <cell r="B590" t="str">
            <v>Assentamento de peitoril interno de granilite espessura 2.50 cm, assentes com argamassa de cimento e areia 1:4</v>
          </cell>
          <cell r="C590" t="str">
            <v>ML</v>
          </cell>
          <cell r="D590">
            <v>5.8223000000000003</v>
          </cell>
        </row>
        <row r="591">
          <cell r="A591" t="str">
            <v>001.12</v>
          </cell>
          <cell r="B591" t="str">
            <v>FORROS E DIVISÓRIAS</v>
          </cell>
          <cell r="D591">
            <v>1126.8802000000001</v>
          </cell>
        </row>
        <row r="592">
          <cell r="A592" t="str">
            <v>001.12.00020</v>
          </cell>
          <cell r="B592" t="str">
            <v>Forro de tábuas de cedrinho 10.00x1.00 cm aplicados em sarrafos 10x2.5 cm espacados de 50x50 cm</v>
          </cell>
          <cell r="C592" t="str">
            <v>M2</v>
          </cell>
          <cell r="D592">
            <v>28.236599999999999</v>
          </cell>
        </row>
        <row r="593">
          <cell r="A593" t="str">
            <v>001.12.00040</v>
          </cell>
          <cell r="B593" t="str">
            <v>Forro de tábuas de cedrinho 10.00x1.00 cm aplicados em caibros de 5x6 cm espaçados de 50x50 cm</v>
          </cell>
          <cell r="C593" t="str">
            <v>M2</v>
          </cell>
          <cell r="D593">
            <v>28.808599999999998</v>
          </cell>
        </row>
        <row r="594">
          <cell r="A594" t="str">
            <v>001.12.00100</v>
          </cell>
          <cell r="B594" t="str">
            <v>Cimalha de cedrinho</v>
          </cell>
          <cell r="C594" t="str">
            <v>ML</v>
          </cell>
          <cell r="D594">
            <v>2.218</v>
          </cell>
        </row>
        <row r="595">
          <cell r="A595" t="str">
            <v>001.12.00140</v>
          </cell>
          <cell r="B595" t="str">
            <v>Forro de gesso 60x60 cm liso fixado diretamente na estrutura por meio de arame galvanizado</v>
          </cell>
          <cell r="C595" t="str">
            <v>m2</v>
          </cell>
          <cell r="D595">
            <v>17.4818</v>
          </cell>
        </row>
        <row r="596">
          <cell r="A596" t="str">
            <v>001.12.00150</v>
          </cell>
          <cell r="B596" t="str">
            <v>Forro Em Gesso Acartonado com Painel FGA  incl. assessórios</v>
          </cell>
          <cell r="C596" t="str">
            <v>m2</v>
          </cell>
          <cell r="D596">
            <v>31.422999999999998</v>
          </cell>
        </row>
        <row r="597">
          <cell r="A597" t="str">
            <v>001.12.00155</v>
          </cell>
          <cell r="B597" t="str">
            <v>Forro Em Gesso Acartonado com Painel FGE  incl. assessórios</v>
          </cell>
          <cell r="C597" t="str">
            <v>m2</v>
          </cell>
          <cell r="D597">
            <v>35.269799999999996</v>
          </cell>
        </row>
        <row r="598">
          <cell r="A598" t="str">
            <v>001.12.00160</v>
          </cell>
          <cell r="B598" t="str">
            <v>Fornecimento e Instalação de Moldura em Gesso h=7 cm</v>
          </cell>
          <cell r="C598" t="str">
            <v>m</v>
          </cell>
          <cell r="D598">
            <v>7</v>
          </cell>
        </row>
        <row r="599">
          <cell r="A599" t="str">
            <v>001.12.00180</v>
          </cell>
          <cell r="B599" t="str">
            <v>Sanca de gesso l=1,20 m</v>
          </cell>
          <cell r="C599" t="str">
            <v>ML</v>
          </cell>
          <cell r="D599">
            <v>25</v>
          </cell>
        </row>
        <row r="600">
          <cell r="A600" t="str">
            <v>001.12.00200</v>
          </cell>
          <cell r="B600" t="str">
            <v>Sanca de gesso l=0,30m</v>
          </cell>
          <cell r="C600" t="str">
            <v>ML</v>
          </cell>
          <cell r="D600">
            <v>9</v>
          </cell>
        </row>
        <row r="601">
          <cell r="A601" t="str">
            <v>001.12.00320</v>
          </cell>
          <cell r="B601" t="str">
            <v>Fornecimento e Instalação de Forro de pvc branco 200 mm, incl. estrutura para fixação em metalon galvanizado e rodaforro</v>
          </cell>
          <cell r="C601" t="str">
            <v>m2</v>
          </cell>
          <cell r="D601">
            <v>29</v>
          </cell>
        </row>
        <row r="602">
          <cell r="A602" t="str">
            <v>001.12.00360</v>
          </cell>
          <cell r="B602" t="str">
            <v>Substituição de tábuas p/forro de cedrinho</v>
          </cell>
          <cell r="C602" t="str">
            <v>M2</v>
          </cell>
          <cell r="D602">
            <v>18.1892</v>
          </cell>
        </row>
        <row r="603">
          <cell r="A603" t="str">
            <v>001.12.00380</v>
          </cell>
          <cell r="B603" t="str">
            <v>Repregamento de forro de madeira</v>
          </cell>
          <cell r="C603" t="str">
            <v>M2</v>
          </cell>
          <cell r="D603">
            <v>1.2197</v>
          </cell>
        </row>
        <row r="604">
          <cell r="A604" t="str">
            <v>001.12.00600</v>
          </cell>
          <cell r="B604" t="str">
            <v>Fornecimento e instalação de divisória de granilite para sanitários assentada com argamassa de cimento e areia 1:3</v>
          </cell>
          <cell r="C604" t="str">
            <v>m2</v>
          </cell>
          <cell r="D604">
            <v>118.503</v>
          </cell>
        </row>
        <row r="605">
          <cell r="A605" t="str">
            <v>001.12.00700</v>
          </cell>
          <cell r="B605" t="str">
            <v>Fornecimento e instalação de divisória p/ banheiro em ardosia polida natural c/ resinex</v>
          </cell>
          <cell r="C605" t="str">
            <v>m2</v>
          </cell>
          <cell r="D605">
            <v>135.2217</v>
          </cell>
        </row>
        <row r="606">
          <cell r="A606" t="str">
            <v>001.12.00800</v>
          </cell>
          <cell r="B606" t="str">
            <v>Fornecimento e instalação de divisória p/ banheiro em granito polido, assente com argamassa,  na cor cinza.</v>
          </cell>
          <cell r="C606" t="str">
            <v>m2</v>
          </cell>
          <cell r="D606">
            <v>156.3201</v>
          </cell>
        </row>
        <row r="607">
          <cell r="A607" t="str">
            <v>001.12.00900</v>
          </cell>
          <cell r="B607" t="str">
            <v>Fornecimento e instalação de divisória naval stander padrão bege com perfis de aço na cor preto , cinza ou branco</v>
          </cell>
          <cell r="C607" t="str">
            <v>m2</v>
          </cell>
          <cell r="D607">
            <v>42.414400000000001</v>
          </cell>
        </row>
        <row r="608">
          <cell r="A608" t="str">
            <v>001.12.00920</v>
          </cell>
          <cell r="B608" t="str">
            <v>Fornecimento e instalação de porta de divisória  incl.montante , fechadura e dobradiças, divisória naval stander branco, cinza ou areia jundiai  com perfis de aço na cor preto, branco e cinza</v>
          </cell>
          <cell r="C608" t="str">
            <v>cj</v>
          </cell>
          <cell r="D608">
            <v>126.08199999999999</v>
          </cell>
        </row>
        <row r="609">
          <cell r="A609" t="str">
            <v>001.12.00940</v>
          </cell>
          <cell r="B609" t="str">
            <v>Fornecimento e instalação de divisória naval stander padrão branco, cinza ou areia jundiai, perfis de aço na cor preta e bandeira em vidro</v>
          </cell>
          <cell r="C609" t="str">
            <v>m2</v>
          </cell>
          <cell r="D609">
            <v>57.104199999999999</v>
          </cell>
        </row>
        <row r="610">
          <cell r="A610" t="str">
            <v>001.12.00960</v>
          </cell>
          <cell r="B610" t="str">
            <v>Fornecimento e instalação de porta de divisória  incl.montante , fechadura e dobradiças, divisória naval stander branco, cinza ou areia jundiai  com perfis de aço na cor preto, branco e cinza</v>
          </cell>
          <cell r="C610" t="str">
            <v>cj</v>
          </cell>
          <cell r="D610">
            <v>126.08199999999999</v>
          </cell>
        </row>
        <row r="611">
          <cell r="A611" t="str">
            <v>001.12.00980</v>
          </cell>
          <cell r="B611" t="str">
            <v>Fornecimento e instalação de ferragens para porta de divisória</v>
          </cell>
          <cell r="C611" t="str">
            <v>un</v>
          </cell>
          <cell r="D611">
            <v>71.0411</v>
          </cell>
        </row>
        <row r="612">
          <cell r="A612" t="str">
            <v>001.12.01000</v>
          </cell>
          <cell r="B612" t="str">
            <v>Parede Em Gesso Acartonado Revestida nas Duas Faces com Painel FGE sendo Montante e Guia 75, incl. parafuso GN 25, Massa e Fita .</v>
          </cell>
          <cell r="C612" t="str">
            <v>m2</v>
          </cell>
          <cell r="D612">
            <v>61.265000000000001</v>
          </cell>
        </row>
        <row r="613">
          <cell r="A613" t="str">
            <v>001.13</v>
          </cell>
          <cell r="B613" t="str">
            <v>VIDROS</v>
          </cell>
          <cell r="D613">
            <v>3058.3375000000001</v>
          </cell>
        </row>
        <row r="614">
          <cell r="A614" t="str">
            <v>001.13.00020</v>
          </cell>
          <cell r="B614" t="str">
            <v>Fornecimento e Instalação de Vidro liso incolor espessura 3.00 mm</v>
          </cell>
          <cell r="C614" t="str">
            <v>m2</v>
          </cell>
          <cell r="D614">
            <v>45</v>
          </cell>
        </row>
        <row r="615">
          <cell r="A615" t="str">
            <v>001.13.00040</v>
          </cell>
          <cell r="B615" t="str">
            <v>Fornecimento e Instalação de Vidro liso incolor espessura 4.00 mm</v>
          </cell>
          <cell r="C615" t="str">
            <v>m2</v>
          </cell>
          <cell r="D615">
            <v>61</v>
          </cell>
        </row>
        <row r="616">
          <cell r="A616" t="str">
            <v>001.13.00060</v>
          </cell>
          <cell r="B616" t="str">
            <v>Fornecimento e Instalação de Vidro liso incolor espessura 5.00 mm</v>
          </cell>
          <cell r="C616" t="str">
            <v>m2</v>
          </cell>
          <cell r="D616">
            <v>76.7</v>
          </cell>
        </row>
        <row r="617">
          <cell r="A617" t="str">
            <v>001.13.00080</v>
          </cell>
          <cell r="B617" t="str">
            <v>Fornecimento e Instalação de Vidro liso incolor espessura 6.00 mm</v>
          </cell>
          <cell r="C617" t="str">
            <v>m2</v>
          </cell>
          <cell r="D617">
            <v>92.6</v>
          </cell>
        </row>
        <row r="618">
          <cell r="A618" t="str">
            <v>001.13.00081</v>
          </cell>
          <cell r="B618" t="str">
            <v>Fornecimento e Instalação de Vidro liso incolor espessura 8.00 mm</v>
          </cell>
          <cell r="C618" t="str">
            <v>m2</v>
          </cell>
          <cell r="D618">
            <v>122.8</v>
          </cell>
        </row>
        <row r="619">
          <cell r="A619" t="str">
            <v>001.13.00082</v>
          </cell>
          <cell r="B619" t="str">
            <v>Fornecimento e Instalação de Vidro liso incolor espessura 10.00 mm</v>
          </cell>
          <cell r="C619" t="str">
            <v>m2</v>
          </cell>
          <cell r="D619">
            <v>160</v>
          </cell>
        </row>
        <row r="620">
          <cell r="A620" t="str">
            <v>001.13.00100</v>
          </cell>
          <cell r="B620" t="str">
            <v>Fornecimento e Instalação de Vidro martelado espessura 3.00 mm</v>
          </cell>
          <cell r="C620" t="str">
            <v>m2</v>
          </cell>
          <cell r="D620">
            <v>45.36</v>
          </cell>
        </row>
        <row r="621">
          <cell r="A621" t="str">
            <v>001.13.00120</v>
          </cell>
          <cell r="B621" t="str">
            <v>Fornecimento e Instalação de Vidro canelado comum espessura 4.00 mm</v>
          </cell>
          <cell r="C621" t="str">
            <v>m2</v>
          </cell>
          <cell r="D621">
            <v>45.36</v>
          </cell>
        </row>
        <row r="622">
          <cell r="A622" t="str">
            <v>001.13.00140</v>
          </cell>
          <cell r="B622" t="str">
            <v>Fornecimento e Instalação de Vidro liso fumê cinza espessura 4.00 mm</v>
          </cell>
          <cell r="C622" t="str">
            <v>m2</v>
          </cell>
          <cell r="D622">
            <v>89</v>
          </cell>
        </row>
        <row r="623">
          <cell r="A623" t="str">
            <v>001.13.00160</v>
          </cell>
          <cell r="B623" t="str">
            <v>Fornecimento e Instalação de Vidro liso fumê cinza espessura 5.00 mm</v>
          </cell>
          <cell r="C623" t="str">
            <v>m2</v>
          </cell>
          <cell r="D623">
            <v>108</v>
          </cell>
        </row>
        <row r="624">
          <cell r="A624" t="str">
            <v>001.13.00170</v>
          </cell>
          <cell r="B624" t="str">
            <v>Fornecimento e Instalação de Vidro liso cinza fumê espessura 6.00 mm</v>
          </cell>
          <cell r="C624" t="str">
            <v>m2</v>
          </cell>
          <cell r="D624">
            <v>133</v>
          </cell>
        </row>
        <row r="625">
          <cell r="A625" t="str">
            <v>001.13.00175</v>
          </cell>
          <cell r="B625" t="str">
            <v>Fornecimento e Instalação de Vidro liso cinza fumê espessura 8.00 mm</v>
          </cell>
          <cell r="C625" t="str">
            <v>m2</v>
          </cell>
          <cell r="D625">
            <v>181</v>
          </cell>
        </row>
        <row r="626">
          <cell r="A626" t="str">
            <v>001.13.00180</v>
          </cell>
          <cell r="B626" t="str">
            <v>Fornecimento e Instalação de Vidro liso fumê cinza espessura 10.00 mm</v>
          </cell>
          <cell r="C626" t="str">
            <v>m2</v>
          </cell>
          <cell r="D626">
            <v>235</v>
          </cell>
        </row>
        <row r="627">
          <cell r="A627" t="str">
            <v>001.13.00300</v>
          </cell>
          <cell r="B627" t="str">
            <v>Fornecimento e Instalação de Vidro liso incolor termperado espessura 6.00 mm</v>
          </cell>
          <cell r="C627" t="str">
            <v>m2</v>
          </cell>
          <cell r="D627">
            <v>126</v>
          </cell>
        </row>
        <row r="628">
          <cell r="A628" t="str">
            <v>001.13.00320</v>
          </cell>
          <cell r="B628" t="str">
            <v>Fornecimento e Instalação de Vidro liso incolor termperado espessura 8.00 mm</v>
          </cell>
          <cell r="C628" t="str">
            <v>m2</v>
          </cell>
          <cell r="D628">
            <v>156</v>
          </cell>
        </row>
        <row r="629">
          <cell r="A629" t="str">
            <v>001.13.00340</v>
          </cell>
          <cell r="B629" t="str">
            <v>Fornecimento e Instalação de Vidro liso incolor termperado espessura 10.00 mm</v>
          </cell>
          <cell r="C629" t="str">
            <v>m2</v>
          </cell>
          <cell r="D629">
            <v>196.8</v>
          </cell>
        </row>
        <row r="630">
          <cell r="A630" t="str">
            <v>001.13.00400</v>
          </cell>
          <cell r="B630" t="str">
            <v>Fornecimento e Instalação de Vidro liso cinza fumê temperado espessura 6 mm</v>
          </cell>
          <cell r="C630" t="str">
            <v>m2</v>
          </cell>
          <cell r="D630">
            <v>166</v>
          </cell>
        </row>
        <row r="631">
          <cell r="A631" t="str">
            <v>001.13.00420</v>
          </cell>
          <cell r="B631" t="str">
            <v>Fornecimento e Instalação de Vidro liso cinza fumê temperado espessura 8 mm</v>
          </cell>
          <cell r="C631" t="str">
            <v>m2</v>
          </cell>
          <cell r="D631">
            <v>213</v>
          </cell>
        </row>
        <row r="632">
          <cell r="A632" t="str">
            <v>001.13.00440</v>
          </cell>
          <cell r="B632" t="str">
            <v>Fornecimento e Instalação de Vidro liso cinza fumê temperado espessura 10 mm</v>
          </cell>
          <cell r="C632" t="str">
            <v>m2</v>
          </cell>
          <cell r="D632">
            <v>273</v>
          </cell>
        </row>
        <row r="633">
          <cell r="A633" t="str">
            <v>001.13.00500</v>
          </cell>
          <cell r="B633" t="str">
            <v>Fornecimento e Instalação de Perfil ""U"" Cavalão</v>
          </cell>
          <cell r="C633" t="str">
            <v>ml</v>
          </cell>
          <cell r="D633">
            <v>8.6966000000000001</v>
          </cell>
        </row>
        <row r="634">
          <cell r="A634" t="str">
            <v>001.13.00520</v>
          </cell>
          <cell r="B634" t="str">
            <v>Fornecimento e Instalação de Dobradiça Inferior Para Porta de Vidro</v>
          </cell>
          <cell r="C634" t="str">
            <v>un</v>
          </cell>
          <cell r="D634">
            <v>64.464500000000001</v>
          </cell>
        </row>
        <row r="635">
          <cell r="A635" t="str">
            <v>001.13.00540</v>
          </cell>
          <cell r="B635" t="str">
            <v>Fornecimento e Instalação de Dobradiça Superior Para Porta de Vidro</v>
          </cell>
          <cell r="C635" t="str">
            <v>un</v>
          </cell>
          <cell r="D635">
            <v>64.464500000000001</v>
          </cell>
        </row>
        <row r="636">
          <cell r="A636" t="str">
            <v>001.13.00560</v>
          </cell>
          <cell r="B636" t="str">
            <v>Fornecimento e Instalação de Trinco Para Piso em Porta de Vidro</v>
          </cell>
          <cell r="C636" t="str">
            <v>un</v>
          </cell>
          <cell r="D636">
            <v>97.742900000000006</v>
          </cell>
        </row>
        <row r="637">
          <cell r="A637" t="str">
            <v>001.13.00580</v>
          </cell>
          <cell r="B637" t="str">
            <v>Fornecimento e Instalação de Fechadura e  Contra Fechadura Para Porta de Vidro</v>
          </cell>
          <cell r="C637" t="str">
            <v>cj</v>
          </cell>
          <cell r="D637">
            <v>93.464500000000001</v>
          </cell>
        </row>
        <row r="638">
          <cell r="A638" t="str">
            <v>001.13.00600</v>
          </cell>
          <cell r="B638" t="str">
            <v>Fornecimento e Instalação de Puxador de Madeira Para Porta de Vidro</v>
          </cell>
          <cell r="C638" t="str">
            <v>cj</v>
          </cell>
          <cell r="D638">
            <v>28.464500000000001</v>
          </cell>
        </row>
        <row r="639">
          <cell r="A639" t="str">
            <v>001.13.00800</v>
          </cell>
          <cell r="B639" t="str">
            <v>Fornecimento e instalação de box para banheiro em perfil de alumínio e acrílico cinza, incl.toalheiro</v>
          </cell>
          <cell r="C639" t="str">
            <v>m2</v>
          </cell>
          <cell r="D639">
            <v>87.71</v>
          </cell>
        </row>
        <row r="640">
          <cell r="A640" t="str">
            <v>001.13.00820</v>
          </cell>
          <cell r="B640" t="str">
            <v>Fornecimento e instalação de box para banheiro em perfil de alumínio com acrílico fumê,cristal ou ouro velho, incl. toalheiro</v>
          </cell>
          <cell r="C640" t="str">
            <v>m2</v>
          </cell>
          <cell r="D640">
            <v>87.71</v>
          </cell>
        </row>
        <row r="641">
          <cell r="A641" t="str">
            <v>001.14</v>
          </cell>
          <cell r="B641" t="str">
            <v>PINTURA</v>
          </cell>
          <cell r="D641">
            <v>567.70870000000002</v>
          </cell>
        </row>
        <row r="642">
          <cell r="A642" t="str">
            <v>001.14.00020</v>
          </cell>
          <cell r="B642" t="str">
            <v>Caiação em paredes e tetos à 03 demãos</v>
          </cell>
          <cell r="C642" t="str">
            <v>m2</v>
          </cell>
          <cell r="D642">
            <v>0.82950000000000002</v>
          </cell>
        </row>
        <row r="643">
          <cell r="A643" t="str">
            <v>001.14.00045</v>
          </cell>
          <cell r="B643" t="str">
            <v>Emassamento de Parede Interna ou Forro Com Massa Corrida à Base de PVA  1ª Linha com Duas Demãos</v>
          </cell>
          <cell r="C643" t="str">
            <v>m2</v>
          </cell>
          <cell r="D643">
            <v>3.2168000000000001</v>
          </cell>
        </row>
        <row r="644">
          <cell r="A644" t="str">
            <v>001.14.00047</v>
          </cell>
          <cell r="B644" t="str">
            <v>Emassamento de Parede Interna, Externa ou Forro Com Massa Corrida  Acrílica  1ª Linha com Duas Demãos</v>
          </cell>
          <cell r="C644" t="str">
            <v>m2</v>
          </cell>
          <cell r="D644">
            <v>5.8658000000000001</v>
          </cell>
        </row>
        <row r="645">
          <cell r="A645" t="str">
            <v>001.14.00050</v>
          </cell>
          <cell r="B645" t="str">
            <v>Pintura Em Látex PVA (1ª Linha Renner ou Coral) Sobre Superfície Perfeitamente Emassada, duas demãos</v>
          </cell>
          <cell r="C645" t="str">
            <v>m2</v>
          </cell>
          <cell r="D645">
            <v>3.3008000000000002</v>
          </cell>
        </row>
        <row r="646">
          <cell r="A646" t="str">
            <v>001.14.00080</v>
          </cell>
          <cell r="B646" t="str">
            <v>Pintura Em Látex PVA (1ª Linha Renner ou Coral) em superfície rebocada executada como segue: limpeza e lixamento preliminar , uma demão de selador(, duas demãos de tinta de acabamento</v>
          </cell>
          <cell r="C646" t="str">
            <v>m2</v>
          </cell>
          <cell r="D646">
            <v>5.6215000000000002</v>
          </cell>
        </row>
        <row r="647">
          <cell r="A647" t="str">
            <v>001.14.00100</v>
          </cell>
          <cell r="B647" t="str">
            <v>Pintura Látex Acrílica (1ª Linha Renner ou Coral) Sobre Superfície Perfeitamente Emassada, duas demãos</v>
          </cell>
          <cell r="C647" t="str">
            <v>m2</v>
          </cell>
          <cell r="D647">
            <v>3.4565999999999999</v>
          </cell>
        </row>
        <row r="648">
          <cell r="A648" t="str">
            <v>001.14.00120</v>
          </cell>
          <cell r="B648" t="str">
            <v>Pintura Látex Acrílico(1ª Linha Renner ou Coral) em superfície rebocada executada como segue: limpeza e lixamento preliminar, uma demão de selador acrílico e duas demãos de tinta de acabamento</v>
          </cell>
          <cell r="C648" t="str">
            <v>m2</v>
          </cell>
          <cell r="D648">
            <v>5.7773000000000003</v>
          </cell>
        </row>
        <row r="649">
          <cell r="A649" t="str">
            <v>001.14.00140</v>
          </cell>
          <cell r="B649" t="str">
            <v>Textura Acrílica (1ªLinha) em Parede Externa ou Interna, incl. Selador Acrílico</v>
          </cell>
          <cell r="C649" t="str">
            <v>m2</v>
          </cell>
          <cell r="D649">
            <v>6.7023999999999999</v>
          </cell>
        </row>
        <row r="650">
          <cell r="A650" t="str">
            <v>001.14.00180</v>
          </cell>
          <cell r="B650" t="str">
            <v>Pintura em esquadria de ferro inclusive lixamento uma demão de zarcão, correções de imperfeições e 02 demãos de tinta base de grafite</v>
          </cell>
          <cell r="C650" t="str">
            <v>M2</v>
          </cell>
          <cell r="D650">
            <v>11.231999999999999</v>
          </cell>
        </row>
        <row r="651">
          <cell r="A651" t="str">
            <v>001.14.00200</v>
          </cell>
          <cell r="B651" t="str">
            <v>Pintura em esquadria de ferro inclusive lixamento uma demão de zarcão, correções de imperfeições e 02 demãos de tinta base de esmalte</v>
          </cell>
          <cell r="C651" t="str">
            <v>M2</v>
          </cell>
          <cell r="D651">
            <v>10.92</v>
          </cell>
        </row>
        <row r="652">
          <cell r="A652" t="str">
            <v>001.14.00220</v>
          </cell>
          <cell r="B652" t="str">
            <v>Pintura em esquadria de ferro inclusive lixamento uma demão de zarcão, correções de imperfeições e 02 demãos de tinta base de alimínio</v>
          </cell>
          <cell r="C652" t="str">
            <v>M2</v>
          </cell>
          <cell r="D652">
            <v>10.92</v>
          </cell>
        </row>
        <row r="653">
          <cell r="A653" t="str">
            <v>001.14.00240</v>
          </cell>
          <cell r="B653" t="str">
            <v>Pintura em esquadria de ferro inclusive lixamento uma demão de zarcão, correções de imperfeições e 02 demãos de tinta base de óleo</v>
          </cell>
          <cell r="C653" t="str">
            <v>M2</v>
          </cell>
          <cell r="D653">
            <v>10.92</v>
          </cell>
        </row>
        <row r="654">
          <cell r="A654" t="str">
            <v>001.14.00260</v>
          </cell>
          <cell r="B654" t="str">
            <v>Pintura a esmalte em esquadrias de madeira com massa corrida</v>
          </cell>
          <cell r="C654" t="str">
            <v>M2</v>
          </cell>
          <cell r="D654">
            <v>12.138299999999999</v>
          </cell>
        </row>
        <row r="655">
          <cell r="A655" t="str">
            <v>001.14.00280</v>
          </cell>
          <cell r="B655" t="str">
            <v>Pintura a esmalte em esquadria de madeira sem massa corrida aplicada a 2 ou 3 demãos após os lixamentos preliminares</v>
          </cell>
          <cell r="C655" t="str">
            <v>M2</v>
          </cell>
          <cell r="D655">
            <v>8.1234000000000002</v>
          </cell>
        </row>
        <row r="656">
          <cell r="A656" t="str">
            <v>001.14.00300</v>
          </cell>
          <cell r="B656" t="str">
            <v>Pintura a esmalte com massa corrida em rodpés de madeira à 3 demãos aos após lixamento preliminar</v>
          </cell>
          <cell r="C656" t="str">
            <v>ML</v>
          </cell>
          <cell r="D656">
            <v>2.4647999999999999</v>
          </cell>
        </row>
        <row r="657">
          <cell r="A657" t="str">
            <v>001.14.00320</v>
          </cell>
          <cell r="B657" t="str">
            <v>Pintura à esmalte em forro de madeira à duas demãos em superfície lixada aparelhada e amassada</v>
          </cell>
          <cell r="C657" t="str">
            <v>M2</v>
          </cell>
          <cell r="D657">
            <v>11.679399999999999</v>
          </cell>
        </row>
        <row r="658">
          <cell r="A658" t="str">
            <v>001.14.00340</v>
          </cell>
          <cell r="B658" t="str">
            <v>Pintura em estrutura metálica com grafite incl. limpeza com escova de aço e duas demãos de zarcão</v>
          </cell>
          <cell r="C658" t="str">
            <v>M2</v>
          </cell>
          <cell r="D658">
            <v>5.1622000000000003</v>
          </cell>
        </row>
        <row r="659">
          <cell r="A659" t="str">
            <v>001.14.00360</v>
          </cell>
          <cell r="B659" t="str">
            <v>Pintura em estrutura metálica com alumínio incl. limpeza com escova de aço e duas demãos de zarcão</v>
          </cell>
          <cell r="C659" t="str">
            <v>M2</v>
          </cell>
          <cell r="D659">
            <v>5.1622000000000003</v>
          </cell>
        </row>
        <row r="660">
          <cell r="A660" t="str">
            <v>001.14.00380</v>
          </cell>
          <cell r="B660" t="str">
            <v>Pintura em estrutura metálica com esmalte incl. limpeza com escova de aço e duas demãos de zarcão</v>
          </cell>
          <cell r="C660" t="str">
            <v>M2</v>
          </cell>
          <cell r="D660">
            <v>5.1622000000000003</v>
          </cell>
        </row>
        <row r="661">
          <cell r="A661" t="str">
            <v>001.14.00400</v>
          </cell>
          <cell r="B661" t="str">
            <v>Pintura em cobertura metálica zincada inclusive limpeza das superfícies (interna e externa) na face interna.uma demão de tinta base (cromato de zinco) e duas demãos de tinta de acabamento de base sintética,</v>
          </cell>
          <cell r="C661" t="str">
            <v>M2</v>
          </cell>
          <cell r="D661">
            <v>6.2954999999999997</v>
          </cell>
        </row>
        <row r="662">
          <cell r="A662" t="str">
            <v>001.14.00420</v>
          </cell>
          <cell r="B662" t="str">
            <v>Pintura em cobertura metálica zincada inclusive limpeza das superfícies (interna e externa) na face externa aplicação de emulsão asfáltica a frio na espessura aproximadamente de 1.00 mm, uma demão de acabamento com tinta base de asfalto</v>
          </cell>
          <cell r="C662" t="str">
            <v>M2</v>
          </cell>
          <cell r="D662">
            <v>13.938700000000001</v>
          </cell>
        </row>
        <row r="663">
          <cell r="A663" t="str">
            <v>001.14.00500</v>
          </cell>
          <cell r="B663" t="str">
            <v>Pintura em paredes internas com esmalte incl 02 demaos de massa corrida pva</v>
          </cell>
          <cell r="C663" t="str">
            <v>m2</v>
          </cell>
          <cell r="D663">
            <v>9.0358999999999998</v>
          </cell>
        </row>
        <row r="664">
          <cell r="A664" t="str">
            <v>001.14.00520</v>
          </cell>
          <cell r="B664" t="str">
            <v>Pintura em paredes internas com esmalte e com retoque de  massa corrida</v>
          </cell>
          <cell r="C664" t="str">
            <v>m2</v>
          </cell>
          <cell r="D664">
            <v>6.5467000000000004</v>
          </cell>
        </row>
        <row r="665">
          <cell r="A665" t="str">
            <v>001.14.00540</v>
          </cell>
          <cell r="B665" t="str">
            <v>Pintura interan a óleo em paredes com massa corrida executada da seguinte forma: lixamento preliminar a seco com lixa n.1 e limpeza do pó resultante, aparelhamento com 01 demão de líquido base (impermeabilizante) aplicado a trincha ou pincel</v>
          </cell>
          <cell r="C665" t="str">
            <v>M2</v>
          </cell>
          <cell r="D665">
            <v>12.288600000000001</v>
          </cell>
        </row>
        <row r="666">
          <cell r="A666" t="str">
            <v>001.14.00560</v>
          </cell>
          <cell r="B666" t="str">
            <v>Pintura à óleo em paredes internas, duas demãos, sem massa corrida executada da seguinte forma: lixamento preliminar a seco com lixa n.1 e limpeza do pó resultante - aparelhamento 01 demão com líquidobase (impermeabilizante) - 02 ou 03 demãos</v>
          </cell>
          <cell r="C666" t="str">
            <v>M2</v>
          </cell>
          <cell r="D666">
            <v>6.5467000000000004</v>
          </cell>
        </row>
        <row r="667">
          <cell r="A667" t="str">
            <v>001.14.00580</v>
          </cell>
          <cell r="B667" t="str">
            <v>Pintura a óleo em esquadrias de madeira c/massa corrida</v>
          </cell>
          <cell r="C667" t="str">
            <v>M2</v>
          </cell>
          <cell r="D667">
            <v>10.803900000000001</v>
          </cell>
        </row>
        <row r="668">
          <cell r="A668" t="str">
            <v>001.14.00600</v>
          </cell>
          <cell r="B668" t="str">
            <v>Pintura em porta de madeira com tinta a óleo renner ou similar</v>
          </cell>
          <cell r="C668" t="str">
            <v>M2</v>
          </cell>
          <cell r="D668">
            <v>7.2595999999999998</v>
          </cell>
        </row>
        <row r="669">
          <cell r="A669" t="str">
            <v>001.14.00620</v>
          </cell>
          <cell r="B669" t="str">
            <v>Pintura à óleo em rodapés de madeira à duas demãos após lixamento preliminar com retoques de massa para vedação de juntas, orifícios e outros defeitos</v>
          </cell>
          <cell r="C669" t="str">
            <v>ML</v>
          </cell>
          <cell r="D669">
            <v>1.4247000000000001</v>
          </cell>
        </row>
        <row r="670">
          <cell r="A670" t="str">
            <v>001.14.00640</v>
          </cell>
          <cell r="B670" t="str">
            <v>Pintura externa à óleo em madeira (portões, cerca, etc) à 03 demãos s/ aparelhamento e emassamento prévio</v>
          </cell>
          <cell r="C670" t="str">
            <v>M2</v>
          </cell>
          <cell r="D670">
            <v>7.2411000000000003</v>
          </cell>
        </row>
        <row r="671">
          <cell r="A671" t="str">
            <v>001.14.00660</v>
          </cell>
          <cell r="B671" t="str">
            <v>Pintura à óleo em madeiramento aparente (galpões, passadiços e beirais) a 3 demãos sem aparelhamento e emassamento prévio</v>
          </cell>
          <cell r="C671" t="str">
            <v>M2</v>
          </cell>
          <cell r="D671">
            <v>5.1379000000000001</v>
          </cell>
        </row>
        <row r="672">
          <cell r="A672" t="str">
            <v>001.14.00680</v>
          </cell>
          <cell r="B672" t="str">
            <v>Pintura externa c/ verniz plástico a base de poliuretano (verniz de barco) aplicado à 3 demãos sobre esquadrias e peça de madeira expostas ao tempo convenientemente intercalado entre as demãos</v>
          </cell>
          <cell r="C672" t="str">
            <v>M2</v>
          </cell>
          <cell r="D672">
            <v>6.3966000000000003</v>
          </cell>
        </row>
        <row r="673">
          <cell r="A673" t="str">
            <v>001.14.00700</v>
          </cell>
          <cell r="B673" t="str">
            <v>Pintura envernizamento de alvenaria aparente inclusive a preparação da superfície em 02 demãos</v>
          </cell>
          <cell r="C673" t="str">
            <v>M2</v>
          </cell>
          <cell r="D673">
            <v>6.3194999999999997</v>
          </cell>
        </row>
        <row r="674">
          <cell r="A674" t="str">
            <v>001.14.00720</v>
          </cell>
          <cell r="B674" t="str">
            <v>Pintura com verniz acrílico sobre paredes de concreto aplicado à duas demãos</v>
          </cell>
          <cell r="C674" t="str">
            <v>M2</v>
          </cell>
          <cell r="D674">
            <v>4.5887000000000002</v>
          </cell>
        </row>
        <row r="675">
          <cell r="A675" t="str">
            <v>001.14.00740</v>
          </cell>
          <cell r="B675" t="str">
            <v>Envernizamento interno em esquadrias ou forro de madeira executador da seguinte forma:lixamento e limpeza preliminar, correção de defeitos com massa incolor seguido de lixamento, duas demãos de verniz de  aparelho e lixamento e 02 demãos de verniz</v>
          </cell>
          <cell r="C675" t="str">
            <v>m2</v>
          </cell>
          <cell r="D675">
            <v>6.9894999999999996</v>
          </cell>
        </row>
        <row r="676">
          <cell r="A676" t="str">
            <v>001.14.00780</v>
          </cell>
          <cell r="B676" t="str">
            <v>Pintura - envernizamento de rodapés de madeira lixada e aparelhada com retoque de massa para correção de juntas e orifícios, verniz e acabamento aplicado em duas demãos a pincel</v>
          </cell>
          <cell r="C676" t="str">
            <v>M2</v>
          </cell>
          <cell r="D676">
            <v>1.3159000000000001</v>
          </cell>
        </row>
        <row r="677">
          <cell r="A677" t="str">
            <v>001.14.00800</v>
          </cell>
          <cell r="B677" t="str">
            <v>Pintura - envernizamento de rodapés de madeira lixada e aparelhada com retoque de massa para correção de juntas e orifícios, verniz e acabamento aplicado em duas demãos a boneca</v>
          </cell>
          <cell r="C677" t="str">
            <v>M2</v>
          </cell>
          <cell r="D677">
            <v>1.4247000000000001</v>
          </cell>
        </row>
        <row r="678">
          <cell r="A678" t="str">
            <v>001.14.00820</v>
          </cell>
          <cell r="B678" t="str">
            <v>Enceramento de madeira à boneca (portas, lambris, painéis  divisões) recomendada apenas para madeiras nobres como imbuia, caviúna, perobinha do campo, jacarandá, etc. e executado como segue: limpeza e lixamento preliminar, obturação de orifíc</v>
          </cell>
          <cell r="C678" t="str">
            <v>M2</v>
          </cell>
          <cell r="D678">
            <v>6.3776000000000002</v>
          </cell>
        </row>
        <row r="679">
          <cell r="A679" t="str">
            <v>001.14.00840</v>
          </cell>
          <cell r="B679" t="str">
            <v>Pintura externa em madeira aparente c/ líquido imunizante aplicado à brocha, pistola ou por imersão de acordo com as especificações  do fabricante</v>
          </cell>
          <cell r="C679" t="str">
            <v>M2</v>
          </cell>
          <cell r="D679">
            <v>1.6344000000000001</v>
          </cell>
        </row>
        <row r="680">
          <cell r="A680" t="str">
            <v>001.14.00860</v>
          </cell>
          <cell r="B680" t="str">
            <v>Pintura c/nata de cimento</v>
          </cell>
          <cell r="C680" t="str">
            <v>M2</v>
          </cell>
          <cell r="D680">
            <v>2.0015999999999998</v>
          </cell>
        </row>
        <row r="681">
          <cell r="A681" t="str">
            <v>001.14.00880</v>
          </cell>
          <cell r="B681" t="str">
            <v>Pintura novacor piso</v>
          </cell>
          <cell r="C681" t="str">
            <v>M2</v>
          </cell>
          <cell r="D681">
            <v>3.8180000000000001</v>
          </cell>
        </row>
        <row r="682">
          <cell r="A682" t="str">
            <v>001.14.00885</v>
          </cell>
          <cell r="B682" t="str">
            <v>Pintura de marcação da quadra de esportes c/tinta especial (conf.especificação da cbd) inclusive preparo da superfície (larg. 5.00 cm)</v>
          </cell>
          <cell r="C682" t="str">
            <v>ml</v>
          </cell>
          <cell r="D682">
            <v>4.2458999999999998</v>
          </cell>
        </row>
        <row r="683">
          <cell r="A683" t="str">
            <v>001.14.00890</v>
          </cell>
          <cell r="B683" t="str">
            <v>Pintura de marcação do campo de futebol a cal inclusive preparação do terreno largura 10 cm (conf. especif.do dop)</v>
          </cell>
          <cell r="C683" t="str">
            <v>ml</v>
          </cell>
          <cell r="D683">
            <v>3.1234000000000002</v>
          </cell>
        </row>
        <row r="684">
          <cell r="A684" t="str">
            <v>001.14.00900</v>
          </cell>
          <cell r="B684" t="str">
            <v>Resina aplicada a duas demaos em pisos diversos</v>
          </cell>
          <cell r="C684" t="str">
            <v>M2</v>
          </cell>
          <cell r="D684">
            <v>1.9704999999999999</v>
          </cell>
        </row>
        <row r="685">
          <cell r="A685" t="str">
            <v>001.14.00920</v>
          </cell>
          <cell r="B685" t="str">
            <v>Raspagem, lixamento e aplicacao de sinteco fosco e semi-fosco</v>
          </cell>
          <cell r="C685" t="str">
            <v>M2</v>
          </cell>
          <cell r="D685">
            <v>6.0164999999999997</v>
          </cell>
        </row>
        <row r="686">
          <cell r="A686" t="str">
            <v>001.14.00940</v>
          </cell>
          <cell r="B686" t="str">
            <v>Pintura em concreto aparente com silicone aplicado a duas demãos</v>
          </cell>
          <cell r="C686" t="str">
            <v>m2</v>
          </cell>
          <cell r="D686">
            <v>5.9813000000000001</v>
          </cell>
        </row>
        <row r="687">
          <cell r="A687" t="str">
            <v>001.14.00960</v>
          </cell>
          <cell r="B687" t="str">
            <v>Pintura do nome do estado e da atividade</v>
          </cell>
          <cell r="C687" t="str">
            <v>UN</v>
          </cell>
          <cell r="D687">
            <v>188.68</v>
          </cell>
        </row>
        <row r="688">
          <cell r="A688" t="str">
            <v>001.14.00980</v>
          </cell>
          <cell r="B688" t="str">
            <v>Pintura com tinta epóxi sobre massa corrida em paredes executadas com segue: lixamento das superfícies rebocadas - cuidadosa remoção do pó preferivelmente com jato de ar- aplicação de 02 demãos de massa corrida a base de epoxi com desempenade</v>
          </cell>
          <cell r="C688" t="str">
            <v>M2</v>
          </cell>
          <cell r="D688">
            <v>35.031999999999996</v>
          </cell>
        </row>
        <row r="689">
          <cell r="A689" t="str">
            <v>001.14.01000</v>
          </cell>
          <cell r="B689" t="str">
            <v>Pintura osmocolor em peças de madeira (esquadrias, forros, etc.) incolor, aplicado a duas demãos</v>
          </cell>
          <cell r="C689" t="str">
            <v>M2</v>
          </cell>
          <cell r="D689">
            <v>4.2371999999999996</v>
          </cell>
        </row>
        <row r="690">
          <cell r="A690" t="str">
            <v>001.14.01020</v>
          </cell>
          <cell r="B690" t="str">
            <v>Pintura de conservação de parede ou teto sem retoque de massa,com látex pva à uma demão</v>
          </cell>
          <cell r="C690" t="str">
            <v>M2</v>
          </cell>
          <cell r="D690">
            <v>2.4794</v>
          </cell>
        </row>
        <row r="691">
          <cell r="A691" t="str">
            <v>001.14.01040</v>
          </cell>
          <cell r="B691" t="str">
            <v>Pintura de conservação de parede ou teto sem retoque de massa,com látex pva a duas demãos</v>
          </cell>
          <cell r="C691" t="str">
            <v>M2</v>
          </cell>
          <cell r="D691">
            <v>4.0279999999999996</v>
          </cell>
        </row>
        <row r="692">
          <cell r="A692" t="str">
            <v>001.14.01060</v>
          </cell>
          <cell r="B692" t="str">
            <v>Pintura de conservação de parede ou teto sem retoque de massa,com tinta a oleo  à uma demão</v>
          </cell>
          <cell r="C692" t="str">
            <v>M2</v>
          </cell>
          <cell r="D692">
            <v>2.6795</v>
          </cell>
        </row>
        <row r="693">
          <cell r="A693" t="str">
            <v>001.14.01080</v>
          </cell>
          <cell r="B693" t="str">
            <v>Pintura de conservação de parede ou teto sem retoque de massa,com tinta a oleo a duas demãos</v>
          </cell>
          <cell r="C693" t="str">
            <v>M2</v>
          </cell>
          <cell r="D693">
            <v>4.6542000000000003</v>
          </cell>
        </row>
        <row r="694">
          <cell r="A694" t="str">
            <v>001.14.01100</v>
          </cell>
          <cell r="B694" t="str">
            <v>Pintura de conservação de parede ou teto sem retoque de massa,com tinta látex acrilico  à uma demão</v>
          </cell>
          <cell r="C694" t="str">
            <v>M2</v>
          </cell>
          <cell r="D694">
            <v>2.5710999999999999</v>
          </cell>
        </row>
        <row r="695">
          <cell r="A695" t="str">
            <v>001.14.01120</v>
          </cell>
          <cell r="B695" t="str">
            <v>Pintura de conservação de parede ou teto sem retoque de massa,com tinta látex acrilico  a duas demãos</v>
          </cell>
          <cell r="C695" t="str">
            <v>M2</v>
          </cell>
          <cell r="D695">
            <v>4.1837999999999997</v>
          </cell>
        </row>
        <row r="696">
          <cell r="A696" t="str">
            <v>001.14.01140</v>
          </cell>
          <cell r="B696" t="str">
            <v>Pintura de conservação em parede ou teto com retoque de massa, com látex pva à duas demãos</v>
          </cell>
          <cell r="C696" t="str">
            <v>M2</v>
          </cell>
          <cell r="D696">
            <v>4.7826000000000004</v>
          </cell>
        </row>
        <row r="697">
          <cell r="A697" t="str">
            <v>001.14.01160</v>
          </cell>
          <cell r="B697" t="str">
            <v>Pintura de conservação em parede ou teto com retoque de massa, com tinta a óleo  à duas demãos</v>
          </cell>
          <cell r="C697" t="str">
            <v>M2</v>
          </cell>
          <cell r="D697">
            <v>5.1142000000000003</v>
          </cell>
        </row>
        <row r="698">
          <cell r="A698" t="str">
            <v>001.14.01180</v>
          </cell>
          <cell r="B698" t="str">
            <v>Pintura de conservação em parede ou teto com retoque de massa, com tinta latéx acrilílico  à duas demãos</v>
          </cell>
          <cell r="C698" t="str">
            <v>M2</v>
          </cell>
          <cell r="D698">
            <v>4.9383999999999997</v>
          </cell>
        </row>
        <row r="699">
          <cell r="A699" t="str">
            <v>001.14.01200</v>
          </cell>
          <cell r="B699" t="str">
            <v>Pintura de conservação em esquadria metálica com tinta a oleo à uma demão com retoque da pintura de base (zarcão ou grafite)</v>
          </cell>
          <cell r="C699" t="str">
            <v>M2</v>
          </cell>
          <cell r="D699">
            <v>3.3662999999999998</v>
          </cell>
        </row>
        <row r="700">
          <cell r="A700" t="str">
            <v>001.14.01220</v>
          </cell>
          <cell r="B700" t="str">
            <v>Pintura de conservação em esquadria metálica com tinta a oleo a duas demãos com retoque da pintura de base (zarcão ou grafite)</v>
          </cell>
          <cell r="C700" t="str">
            <v>M2</v>
          </cell>
          <cell r="D700">
            <v>5.2016</v>
          </cell>
        </row>
        <row r="701">
          <cell r="A701" t="str">
            <v>001.14.01240</v>
          </cell>
          <cell r="B701" t="str">
            <v>Pintura de conservação em esquadria metálica com tinta grafite à uma demão com retoque da pintura de base (zarcão ou grafite)</v>
          </cell>
          <cell r="C701" t="str">
            <v>M2</v>
          </cell>
          <cell r="D701">
            <v>3.5796999999999999</v>
          </cell>
        </row>
        <row r="702">
          <cell r="A702" t="str">
            <v>001.14.01260</v>
          </cell>
          <cell r="B702" t="str">
            <v>Pintura de conservação em esquadria metálica com tinta grafite a duas demãos com retoque da pintura de base (zarcão ou grafite)</v>
          </cell>
          <cell r="C702" t="str">
            <v>M2</v>
          </cell>
          <cell r="D702">
            <v>5.6112000000000002</v>
          </cell>
        </row>
        <row r="703">
          <cell r="A703" t="str">
            <v>001.14.01280</v>
          </cell>
          <cell r="B703" t="str">
            <v>Pintura de conservação em esquadria metálica com tinta esmalte à uma demão com retoque da pintura de base (zarcão ou grafite)</v>
          </cell>
          <cell r="C703" t="str">
            <v>M2</v>
          </cell>
          <cell r="D703">
            <v>3.5796999999999999</v>
          </cell>
        </row>
        <row r="704">
          <cell r="A704" t="str">
            <v>001.14.01300</v>
          </cell>
          <cell r="B704" t="str">
            <v>Pintura de conservação em esquadria metálica com tinta esmalte a duas demãos com retoque da pintura de base (zarcão ou grafite)</v>
          </cell>
          <cell r="C704" t="str">
            <v>M2</v>
          </cell>
          <cell r="D704">
            <v>5.6112000000000002</v>
          </cell>
        </row>
        <row r="705">
          <cell r="A705" t="str">
            <v>001.15</v>
          </cell>
          <cell r="B705" t="str">
            <v>SERVIÇOS COMPLEMENTARES</v>
          </cell>
          <cell r="D705">
            <v>11119.1955</v>
          </cell>
        </row>
        <row r="706">
          <cell r="A706" t="str">
            <v>001.15.00020</v>
          </cell>
          <cell r="B706" t="str">
            <v>Fornecimento de quadro negro conforme detalhe do dop de 4.00x1.20m executado na obra. após chapisco prévio será executado o emboço com argamassa 1:4:8 e reboco com argamassa 1:2 ;12 de granulação fina com superfície cuidadosamente desempenada. pintura p</v>
          </cell>
          <cell r="C706" t="str">
            <v>UN</v>
          </cell>
          <cell r="D706">
            <v>120.81959999999999</v>
          </cell>
        </row>
        <row r="707">
          <cell r="A707" t="str">
            <v>001.15.00040</v>
          </cell>
          <cell r="B707" t="str">
            <v>Fornecimento de quadro negro conforme detalhe do dop de 4.00x1.20 m executado na obra, a 80 cm do piso acabado. após chapisco prévio será executado o emboço 1:4:8 e reboco com argamassa 1:4:12 de granulação fina com a superfície cuidadosamente desempena</v>
          </cell>
          <cell r="C707" t="str">
            <v>UN</v>
          </cell>
          <cell r="D707">
            <v>113.8336</v>
          </cell>
        </row>
        <row r="708">
          <cell r="A708" t="str">
            <v>001.15.00060</v>
          </cell>
          <cell r="B708" t="str">
            <v>Recuperação de quadro negro com retoque de massa (base de óleo) lixamento e polimento com lixa de água e pintura com duas demãos de tinta verde opaca especial</v>
          </cell>
          <cell r="C708" t="str">
            <v>UN</v>
          </cell>
          <cell r="D708">
            <v>52.390799999999999</v>
          </cell>
        </row>
        <row r="709">
          <cell r="A709" t="str">
            <v>001.15.00080</v>
          </cell>
          <cell r="B709" t="str">
            <v>Fornecimento e instalação de quadro negro de madeira compensada 6 mm de espessura incl.moldura e porta giz</v>
          </cell>
          <cell r="C709" t="str">
            <v>M2</v>
          </cell>
          <cell r="D709">
            <v>38.443199999999997</v>
          </cell>
        </row>
        <row r="710">
          <cell r="A710" t="str">
            <v>001.15.00100</v>
          </cell>
          <cell r="B710" t="str">
            <v>Fornecimento e instalação de porta giz de madeira c/guarnição</v>
          </cell>
          <cell r="C710" t="str">
            <v>ML</v>
          </cell>
          <cell r="D710">
            <v>3.6655000000000002</v>
          </cell>
        </row>
        <row r="711">
          <cell r="A711" t="str">
            <v>001.15.00120</v>
          </cell>
          <cell r="B711" t="str">
            <v>Fornecimento e instalação de placa de inauguração para grupo escolar (25.00x40.00) cm</v>
          </cell>
          <cell r="C711" t="str">
            <v>UN</v>
          </cell>
          <cell r="D711">
            <v>155.1592</v>
          </cell>
        </row>
        <row r="712">
          <cell r="A712" t="str">
            <v>001.15.00140</v>
          </cell>
          <cell r="B712" t="str">
            <v>Fornecimento e instalação de placa de inauguração para cadeias públicas (36.50x47.00) cm</v>
          </cell>
          <cell r="C712" t="str">
            <v>UN</v>
          </cell>
          <cell r="D712">
            <v>205.1592</v>
          </cell>
        </row>
        <row r="713">
          <cell r="A713" t="str">
            <v>001.15.00160</v>
          </cell>
          <cell r="B713" t="str">
            <v>Fornecimento e instalação de placa de inauguração p/ escritório regional urbano da prodeagro - 25x40cm</v>
          </cell>
          <cell r="C713" t="str">
            <v>UN</v>
          </cell>
          <cell r="D713">
            <v>1355.1592000000001</v>
          </cell>
        </row>
        <row r="714">
          <cell r="A714" t="str">
            <v>001.15.00180</v>
          </cell>
          <cell r="B714" t="str">
            <v>Fornecimento e instalação de placa de inauguração em alumínio fundido 65.00x75.00cm</v>
          </cell>
          <cell r="C714" t="str">
            <v>UN</v>
          </cell>
          <cell r="D714">
            <v>403.91770000000002</v>
          </cell>
        </row>
        <row r="715">
          <cell r="A715" t="str">
            <v>001.15.00220</v>
          </cell>
          <cell r="B715" t="str">
            <v>Fornecimento e instalação de mastro p/bandeira em poste cônico inclusive pintura e pertences altura livre 5.00 m</v>
          </cell>
          <cell r="C715" t="str">
            <v>UN</v>
          </cell>
          <cell r="D715">
            <v>202.4341</v>
          </cell>
        </row>
        <row r="716">
          <cell r="A716" t="str">
            <v>001.15.00240</v>
          </cell>
          <cell r="B716" t="str">
            <v>Fornecimento e instalação de mastro p/bandeira em cano galvanizado diâmetro 3 pol inclusive pintura e pertences altura livre 5 m</v>
          </cell>
          <cell r="C716" t="str">
            <v>UN</v>
          </cell>
          <cell r="D716">
            <v>282.38</v>
          </cell>
        </row>
        <row r="717">
          <cell r="A717" t="str">
            <v>001.15.00260</v>
          </cell>
          <cell r="B717" t="str">
            <v>Fornecimento e instalação de mastro p/bandeira constituído de 3 postes de cano galvanizado diâmetro 3 pol conforme detalhe do dop</v>
          </cell>
          <cell r="C717" t="str">
            <v>CJ</v>
          </cell>
          <cell r="D717">
            <v>1608.9369999999999</v>
          </cell>
        </row>
        <row r="718">
          <cell r="A718" t="str">
            <v>001.15.00280</v>
          </cell>
          <cell r="B718" t="str">
            <v>Fornecimento e instalação de trave p/futebol de salão incluindo pintura, rede de nylon conforme detalhe dop</v>
          </cell>
          <cell r="C718" t="str">
            <v>CJ</v>
          </cell>
          <cell r="D718">
            <v>760.20069999999998</v>
          </cell>
        </row>
        <row r="719">
          <cell r="A719" t="str">
            <v>001.15.00320</v>
          </cell>
          <cell r="B719" t="str">
            <v>Fornecimento e instalação de suporte p/tabela de basquete em treliçado inclusive pilares de concreto armado (aparente), fundação, pintura (treliças) conforme det. do dop</v>
          </cell>
          <cell r="C719" t="str">
            <v>UN</v>
          </cell>
          <cell r="D719">
            <v>2282.6612</v>
          </cell>
        </row>
        <row r="720">
          <cell r="A720" t="str">
            <v>001.15.00360</v>
          </cell>
          <cell r="B720" t="str">
            <v>Fornecimento e instalação de suporte p/voley em cano galvanizado diâmetro 3 pol inclusive pintura dos mastros, catraca, rede e demais pertences ( 02 postes)</v>
          </cell>
          <cell r="C720" t="str">
            <v>CJ</v>
          </cell>
          <cell r="D720">
            <v>472.16430000000003</v>
          </cell>
        </row>
        <row r="721">
          <cell r="A721" t="str">
            <v>001.15.00720</v>
          </cell>
          <cell r="B721" t="str">
            <v>Fornecimento e instalação de bancada seca em ardósia polida  1.50 x 0.80</v>
          </cell>
          <cell r="C721" t="str">
            <v>UN</v>
          </cell>
          <cell r="D721">
            <v>180.96340000000001</v>
          </cell>
        </row>
        <row r="722">
          <cell r="A722" t="str">
            <v>001.15.00760</v>
          </cell>
          <cell r="B722" t="str">
            <v>Fornecimento e instalação de bancada seca em granito polido</v>
          </cell>
          <cell r="C722" t="str">
            <v>M2</v>
          </cell>
          <cell r="D722">
            <v>213.31739999999999</v>
          </cell>
        </row>
        <row r="723">
          <cell r="A723" t="str">
            <v>001.15.00860</v>
          </cell>
          <cell r="B723" t="str">
            <v>Fornecimento e assentamento de revestimento externo com retalhos de pedra de mao</v>
          </cell>
          <cell r="C723" t="str">
            <v>M2</v>
          </cell>
          <cell r="D723">
            <v>9.4884000000000004</v>
          </cell>
        </row>
        <row r="724">
          <cell r="A724" t="str">
            <v>001.15.00940</v>
          </cell>
          <cell r="B724" t="str">
            <v>Fornecimento e instalação de armário sob pia em fórmica</v>
          </cell>
          <cell r="C724" t="str">
            <v>M2</v>
          </cell>
          <cell r="D724">
            <v>225</v>
          </cell>
        </row>
        <row r="725">
          <cell r="A725" t="str">
            <v>001.15.00960</v>
          </cell>
          <cell r="B725" t="str">
            <v>Fornecimento e instalação de armário em madeira aparente aparelhada e tratada</v>
          </cell>
          <cell r="C725" t="str">
            <v>M2</v>
          </cell>
          <cell r="D725">
            <v>114.4671</v>
          </cell>
        </row>
        <row r="726">
          <cell r="A726" t="str">
            <v>001.15.00980</v>
          </cell>
          <cell r="B726" t="str">
            <v>Fornecimento e instalação de armário em alvenaria com prateleiras de madeira aparelhada (2,40x0,60x3,00)m</v>
          </cell>
          <cell r="C726" t="str">
            <v>UN</v>
          </cell>
          <cell r="D726">
            <v>272.2611</v>
          </cell>
        </row>
        <row r="727">
          <cell r="A727" t="str">
            <v>001.15.01000</v>
          </cell>
          <cell r="B727" t="str">
            <v>Fornecimento e instalação de balcão de madeira conf. projeto 12.20 x 0.60 x 1.00 m</v>
          </cell>
          <cell r="C727" t="str">
            <v>UN</v>
          </cell>
          <cell r="D727">
            <v>969.9</v>
          </cell>
        </row>
        <row r="728">
          <cell r="A728" t="str">
            <v>001.15.01080</v>
          </cell>
          <cell r="B728" t="str">
            <v>Fornecimento e instalação de exaustor elétrico com d=50cm 1cv</v>
          </cell>
          <cell r="C728" t="str">
            <v>UN</v>
          </cell>
          <cell r="D728">
            <v>161.9177</v>
          </cell>
        </row>
        <row r="729">
          <cell r="A729" t="str">
            <v>001.15.01140</v>
          </cell>
          <cell r="B729" t="str">
            <v>Fornecimento e instalação de mola p/ porta tipo vai-vem</v>
          </cell>
          <cell r="C729" t="str">
            <v>UN</v>
          </cell>
          <cell r="D729">
            <v>33.330399999999997</v>
          </cell>
        </row>
        <row r="730">
          <cell r="A730" t="str">
            <v>001.15.01220</v>
          </cell>
          <cell r="B730" t="str">
            <v>Fornecimento e instalação  de banca ou tampo de ardósia natural cor preta tipo on c/ resinex</v>
          </cell>
          <cell r="C730" t="str">
            <v>M2</v>
          </cell>
          <cell r="D730">
            <v>110.0046</v>
          </cell>
        </row>
        <row r="731">
          <cell r="A731" t="str">
            <v>001.15.01240</v>
          </cell>
          <cell r="B731" t="str">
            <v>Fornecimento e instalação de banca ou tampo em ardósia polida esp. 3cm</v>
          </cell>
          <cell r="C731" t="str">
            <v>M2</v>
          </cell>
          <cell r="D731">
            <v>108.27849999999999</v>
          </cell>
        </row>
        <row r="732">
          <cell r="A732" t="str">
            <v>001.15.01320</v>
          </cell>
          <cell r="B732" t="str">
            <v>Fornecimento e instalação de portão em cano galvanizado 2 pol e tela galvanizada malha 2cm</v>
          </cell>
          <cell r="C732" t="str">
            <v>M2</v>
          </cell>
          <cell r="D732">
            <v>100.3125</v>
          </cell>
        </row>
        <row r="733">
          <cell r="A733" t="str">
            <v>001.15.01400</v>
          </cell>
          <cell r="B733" t="str">
            <v>Fornecimento e instalação de bancada, tampo ou balcão em granito cinza polido, espessura 2.00 cm</v>
          </cell>
          <cell r="C733" t="str">
            <v>M2</v>
          </cell>
          <cell r="D733">
            <v>135.27850000000001</v>
          </cell>
        </row>
        <row r="734">
          <cell r="A734" t="str">
            <v>001.15.01460</v>
          </cell>
          <cell r="B734" t="str">
            <v>Fornecimento e instalação de caixa de concreto pré-moldado para ar condicionado de 10.000 btu</v>
          </cell>
          <cell r="C734" t="str">
            <v>UN</v>
          </cell>
          <cell r="D734">
            <v>54.556899999999999</v>
          </cell>
        </row>
        <row r="735">
          <cell r="A735" t="str">
            <v>001.15.01560</v>
          </cell>
          <cell r="B735" t="str">
            <v>Fornecimento e instalação de bancada em granito cinza polido l=0,60m sobre alvenaria revestida de azulejo branco, exceto cubas (quantificada e orçada na parte hidráulica)</v>
          </cell>
          <cell r="C735" t="str">
            <v>ML</v>
          </cell>
          <cell r="D735">
            <v>141.60310000000001</v>
          </cell>
        </row>
        <row r="736">
          <cell r="A736" t="str">
            <v>001.15.01600</v>
          </cell>
          <cell r="B736" t="str">
            <v>Fornecimento e instalação de balcão de atendimento em madeira l=0,40m e=0,05m apoiado sobre alvenaria aparente de tijolo cerâmico de 21 furos, inclusive passagem pelo balcão</v>
          </cell>
          <cell r="C736" t="str">
            <v>M</v>
          </cell>
          <cell r="D736">
            <v>105.3964</v>
          </cell>
        </row>
        <row r="737">
          <cell r="A737" t="str">
            <v>001.15.01620</v>
          </cell>
          <cell r="B737" t="str">
            <v>Fornecimento e instalação de corrimao em tubo galvanizado 1"""" chumbado no piso h=1,00m pintado com tinta à óleo 02 demãos</v>
          </cell>
          <cell r="C737" t="str">
            <v>M</v>
          </cell>
          <cell r="D737">
            <v>44.792099999999998</v>
          </cell>
        </row>
        <row r="738">
          <cell r="A738" t="str">
            <v>001.15.01640</v>
          </cell>
          <cell r="B738" t="str">
            <v>Fornecimento e instalação de corrimão em tubo galvanizado 2"""" chumbado no piso h=1.00 m pintado com tinta à óleo 02 demãos</v>
          </cell>
          <cell r="C738" t="str">
            <v>ML</v>
          </cell>
          <cell r="D738">
            <v>81.002099999999999</v>
          </cell>
        </row>
        <row r="739">
          <cell r="A739" t="str">
            <v>001.16</v>
          </cell>
          <cell r="B739" t="str">
            <v>URBANIZAÇÃO</v>
          </cell>
          <cell r="D739">
            <v>2553.5028000000002</v>
          </cell>
        </row>
        <row r="740">
          <cell r="A740" t="str">
            <v>001.16.00020</v>
          </cell>
          <cell r="B740" t="str">
            <v>Banco de concreto armado 5.00x0.50x0.40 m conf. det. dop</v>
          </cell>
          <cell r="C740" t="str">
            <v>UN</v>
          </cell>
          <cell r="D740">
            <v>230.9683</v>
          </cell>
        </row>
        <row r="741">
          <cell r="A741" t="str">
            <v>001.16.00040</v>
          </cell>
          <cell r="B741" t="str">
            <v>Banco de concreto armado 7.00x0.50x0.40 m conf. det. dop</v>
          </cell>
          <cell r="C741" t="str">
            <v>UN</v>
          </cell>
          <cell r="D741">
            <v>314.63170000000002</v>
          </cell>
        </row>
        <row r="742">
          <cell r="A742" t="str">
            <v>001.16.00060</v>
          </cell>
          <cell r="B742" t="str">
            <v>Banco de concreto armado 0,70x0,50x0,40 m conf. det. dop</v>
          </cell>
          <cell r="C742" t="str">
            <v>UN</v>
          </cell>
          <cell r="D742">
            <v>67.963700000000003</v>
          </cell>
        </row>
        <row r="743">
          <cell r="A743" t="str">
            <v>001.16.00080</v>
          </cell>
          <cell r="B743" t="str">
            <v>Cascalho lavado p/passeio</v>
          </cell>
          <cell r="C743" t="str">
            <v>M3</v>
          </cell>
          <cell r="D743">
            <v>48.921799999999998</v>
          </cell>
        </row>
        <row r="744">
          <cell r="A744" t="str">
            <v>001.16.00100</v>
          </cell>
          <cell r="B744" t="str">
            <v>Guias de concreto pré-moldados (concreto 300kg cimento/m3) de seção 15x30 cm (espessura 12.00 cm no topo)  o serviço inclui a abertura das valas, assentamento e rejuntamento das guias</v>
          </cell>
          <cell r="C744" t="str">
            <v>ML</v>
          </cell>
          <cell r="D744">
            <v>18.375699999999998</v>
          </cell>
        </row>
        <row r="745">
          <cell r="A745" t="str">
            <v>001.16.00120</v>
          </cell>
          <cell r="B745" t="str">
            <v>Guias curvas de concreto pré-moldados (concreto 300kg cimento/m3) de seção 15x30 cm (espessura 12.00 cm no topo)  o serviço inclui a abertura das valas, assentamento e rejuntamento das guias</v>
          </cell>
          <cell r="C745" t="str">
            <v>ML</v>
          </cell>
          <cell r="D745">
            <v>18.2623</v>
          </cell>
        </row>
        <row r="746">
          <cell r="A746" t="str">
            <v>001.16.00140</v>
          </cell>
          <cell r="B746" t="str">
            <v>Sarjeta de concreto (300kg cim/m3) fundido no local seção 40.00 x 8.00 cm, o serviço inclui a abertura de vala, assentamento e rejuntamento</v>
          </cell>
          <cell r="C746" t="str">
            <v>ML</v>
          </cell>
          <cell r="D746">
            <v>16.913399999999999</v>
          </cell>
        </row>
        <row r="747">
          <cell r="A747" t="str">
            <v>001.16.00160</v>
          </cell>
          <cell r="B747" t="str">
            <v>Fornecimento e espalhamento de terra vegetal</v>
          </cell>
          <cell r="C747" t="str">
            <v>M3</v>
          </cell>
          <cell r="D747">
            <v>70.321799999999996</v>
          </cell>
        </row>
        <row r="748">
          <cell r="A748" t="str">
            <v>001.16.00180</v>
          </cell>
          <cell r="B748" t="str">
            <v>Grama em placas com manutenção por 60 dias com irrigação diária, pulverização, adubação e substituição de mudas mortas</v>
          </cell>
          <cell r="C748" t="str">
            <v>M2</v>
          </cell>
          <cell r="D748">
            <v>3.9662000000000002</v>
          </cell>
        </row>
        <row r="749">
          <cell r="A749" t="str">
            <v>001.16.00200</v>
          </cell>
          <cell r="B749" t="str">
            <v>Grama em mudas tipo (forquilha ou estrela) com manutenção por 60 dias  com irrigação diária, pulverização, adubação e substiuição de mudas mortas</v>
          </cell>
          <cell r="C749" t="str">
            <v>M2</v>
          </cell>
          <cell r="D749">
            <v>2.2652000000000001</v>
          </cell>
        </row>
        <row r="750">
          <cell r="A750" t="str">
            <v>001.16.00220</v>
          </cell>
          <cell r="B750" t="str">
            <v>Sansão do campo a cada 10cm, com manutenção por 60 dias com irrigação diária, pulverização, adubação e substituição de mudas mortas.</v>
          </cell>
          <cell r="C750" t="str">
            <v>ML</v>
          </cell>
          <cell r="D750">
            <v>25.5746</v>
          </cell>
        </row>
        <row r="751">
          <cell r="A751" t="str">
            <v>001.16.00240</v>
          </cell>
          <cell r="B751" t="str">
            <v>Grade de proteção para árvores h = 2.00 m</v>
          </cell>
          <cell r="C751" t="str">
            <v>UN</v>
          </cell>
          <cell r="D751">
            <v>28.515999999999998</v>
          </cell>
        </row>
        <row r="752">
          <cell r="A752" t="str">
            <v>001.16.00260</v>
          </cell>
          <cell r="B752" t="str">
            <v>Árvores ( altura das mudas 2.00 m ) c/ 1.50m de altura livre, com manutenção por 60 dias com irrigação, pulverização, poda e substituição de mudas mortas</v>
          </cell>
          <cell r="C752" t="str">
            <v>UN</v>
          </cell>
          <cell r="D752">
            <v>8.9152000000000005</v>
          </cell>
        </row>
        <row r="753">
          <cell r="A753" t="str">
            <v>001.16.00280</v>
          </cell>
          <cell r="B753" t="str">
            <v>Árvores ( altura das mudas 2m ) inclusive grade de proteção com 1.50 m de altura livre, com manutenção por 60 dias com irrigação, pulverização, poda e substiuição de mudas mortas</v>
          </cell>
          <cell r="C753" t="str">
            <v>UN</v>
          </cell>
          <cell r="D753">
            <v>37.4313</v>
          </cell>
        </row>
        <row r="754">
          <cell r="A754" t="str">
            <v>001.16.00300</v>
          </cell>
          <cell r="B754" t="str">
            <v>Mudas de vegetação nativa, com altura livre mínima de 50 cm, inclusive adubo - base de npk-4-14-8, a 100 g por cova e terra preta, com manutenção por 60 dias com irrigação, pulverização, poda e substituição  de mudas mortas</v>
          </cell>
          <cell r="C754" t="str">
            <v>UN</v>
          </cell>
          <cell r="D754">
            <v>2.41</v>
          </cell>
        </row>
        <row r="755">
          <cell r="A755" t="str">
            <v>001.16.00320</v>
          </cell>
          <cell r="B755" t="str">
            <v>Oiti - grande, com manutenção por 60 dias com irrigação, pulverização, poda e substituição de mudas mortas</v>
          </cell>
          <cell r="C755" t="str">
            <v>UN</v>
          </cell>
          <cell r="D755">
            <v>26.915199999999999</v>
          </cell>
        </row>
        <row r="756">
          <cell r="A756" t="str">
            <v>001.16.00340</v>
          </cell>
          <cell r="B756" t="str">
            <v>Fênix - grande, com manutenção por 60 dias com irrigação, pulverização, poda e substituição de mudas mortas</v>
          </cell>
          <cell r="C756" t="str">
            <v>UN</v>
          </cell>
          <cell r="D756">
            <v>56.915199999999999</v>
          </cell>
        </row>
        <row r="757">
          <cell r="A757" t="str">
            <v>001.16.00360</v>
          </cell>
          <cell r="B757" t="str">
            <v>Agave - grande, com manutenção por 60 dias com irrigação, pulverização, poda e substituição de mudas mortas</v>
          </cell>
          <cell r="C757" t="str">
            <v>UN</v>
          </cell>
          <cell r="D757">
            <v>31.915199999999999</v>
          </cell>
        </row>
        <row r="758">
          <cell r="A758" t="str">
            <v>001.16.00380</v>
          </cell>
          <cell r="B758" t="str">
            <v>Dracena marginata - grande, com manutenção por 60 dias com irrigação, pulverização, poda e substituição de mudas mortas</v>
          </cell>
          <cell r="C758" t="str">
            <v>UN</v>
          </cell>
          <cell r="D758">
            <v>16.915199999999999</v>
          </cell>
        </row>
        <row r="759">
          <cell r="A759" t="str">
            <v>001.16.00400</v>
          </cell>
          <cell r="B759" t="str">
            <v>Palmeira - grande, com manutenção por 60 dias com irrigação, pulverização, poda e substituição de mudas mortas</v>
          </cell>
          <cell r="C759" t="str">
            <v>UN</v>
          </cell>
          <cell r="D759">
            <v>61.915199999999999</v>
          </cell>
        </row>
        <row r="760">
          <cell r="A760" t="str">
            <v>001.16.00420</v>
          </cell>
          <cell r="B760" t="str">
            <v>Musaendra - grande, com manutenção por 60 dias com irrigação, pulverização, poda e substituição de mudas mortas</v>
          </cell>
          <cell r="C760" t="str">
            <v>UN</v>
          </cell>
          <cell r="D760">
            <v>21.915199999999999</v>
          </cell>
        </row>
        <row r="761">
          <cell r="A761" t="str">
            <v>001.16.00440</v>
          </cell>
          <cell r="B761" t="str">
            <v>Hemigrafis - pequena, com manutenção por 60 dias com irrigação, pulverização, poda e substituição de mudas mortas</v>
          </cell>
          <cell r="C761" t="str">
            <v>UN</v>
          </cell>
          <cell r="D761">
            <v>0.8831</v>
          </cell>
        </row>
        <row r="762">
          <cell r="A762" t="str">
            <v>001.16.00460</v>
          </cell>
          <cell r="B762" t="str">
            <v>Pingo de ouro - pequena, com manutenção por 60 dias com irrigação, pulverização, poda e substituição de mudas mortas</v>
          </cell>
          <cell r="C762" t="str">
            <v>UN</v>
          </cell>
          <cell r="D762">
            <v>0.98309999999999997</v>
          </cell>
        </row>
        <row r="763">
          <cell r="A763" t="str">
            <v>001.16.00480</v>
          </cell>
          <cell r="B763" t="str">
            <v>Pingo de ouro - grande, com manutenção por 60 dias com irrigação, pulverização, poda e substituição de mudas mortas</v>
          </cell>
          <cell r="C763" t="str">
            <v>UN</v>
          </cell>
          <cell r="D763">
            <v>4.4151999999999996</v>
          </cell>
        </row>
        <row r="764">
          <cell r="A764" t="str">
            <v>001.16.00500</v>
          </cell>
          <cell r="B764" t="str">
            <v>Mini-ixoria sacola - grande, com manutenção por 60 dias com irrigação, pulverização, poda e substituição de mudas mortas</v>
          </cell>
          <cell r="C764" t="str">
            <v>UN</v>
          </cell>
          <cell r="D764">
            <v>1.3831</v>
          </cell>
        </row>
        <row r="765">
          <cell r="A765" t="str">
            <v>001.16.00520</v>
          </cell>
          <cell r="B765" t="str">
            <v>Mini-ixoria torrão - grande, com manutenção por 60 dias com irrigação, pulverização, poda e substituição de mudas mortas</v>
          </cell>
          <cell r="C765" t="str">
            <v>UN</v>
          </cell>
          <cell r="D765">
            <v>9.9152000000000005</v>
          </cell>
        </row>
        <row r="766">
          <cell r="A766" t="str">
            <v>001.16.00540</v>
          </cell>
          <cell r="B766" t="str">
            <v>Croton sacola - grande, com manutenção por 60 dias com irrigação, pulverização, poda e substituição de mudas mortas</v>
          </cell>
          <cell r="C766" t="str">
            <v>UN</v>
          </cell>
          <cell r="D766">
            <v>4.3830999999999998</v>
          </cell>
        </row>
        <row r="767">
          <cell r="A767" t="str">
            <v>001.16.00560</v>
          </cell>
          <cell r="B767" t="str">
            <v>Croton torrão - grande, com manutenção por 60 dias com irrigação, pulverização, poda e substituição de mudas mortas</v>
          </cell>
          <cell r="C767" t="str">
            <v>UN</v>
          </cell>
          <cell r="D767">
            <v>16.915199999999999</v>
          </cell>
        </row>
        <row r="768">
          <cell r="A768" t="str">
            <v>001.16.00580</v>
          </cell>
          <cell r="B768" t="str">
            <v>Eretrine - grande, com manutenção por 60 dias com irrigação, pulverização, poda e substituição de mudas mortas</v>
          </cell>
          <cell r="C768" t="str">
            <v>UN</v>
          </cell>
          <cell r="D768">
            <v>21.915199999999999</v>
          </cell>
        </row>
        <row r="769">
          <cell r="A769" t="str">
            <v>001.16.00600</v>
          </cell>
          <cell r="B769" t="str">
            <v>Areca - grande, com manutenção por 60 dias com irrigação, pulverização, poda e substituição de mudas mortas</v>
          </cell>
          <cell r="C769" t="str">
            <v>UN</v>
          </cell>
          <cell r="D769">
            <v>21.915199999999999</v>
          </cell>
        </row>
        <row r="770">
          <cell r="A770" t="str">
            <v>001.16.00620</v>
          </cell>
          <cell r="B770" t="str">
            <v>Hibisco bicolor - pequena, com manutenção por 60 dias com irrigação, pulverização, poda e substituição de mudas mortas</v>
          </cell>
          <cell r="C770" t="str">
            <v>UN</v>
          </cell>
          <cell r="D770">
            <v>5.3830999999999998</v>
          </cell>
        </row>
        <row r="771">
          <cell r="A771" t="str">
            <v>001.16.00640</v>
          </cell>
          <cell r="B771" t="str">
            <v>Brita na área interna do prédio</v>
          </cell>
          <cell r="C771" t="str">
            <v>M3</v>
          </cell>
          <cell r="D771">
            <v>45.460900000000002</v>
          </cell>
        </row>
        <row r="772">
          <cell r="A772" t="str">
            <v>001.16.00660</v>
          </cell>
          <cell r="B772" t="str">
            <v>Brita na área interna do prédio - branca - (fins decorativos)</v>
          </cell>
          <cell r="C772" t="str">
            <v>M3</v>
          </cell>
          <cell r="D772">
            <v>41.660899999999998</v>
          </cell>
        </row>
        <row r="773">
          <cell r="A773" t="str">
            <v>001.16.00680</v>
          </cell>
          <cell r="B773" t="str">
            <v>Brita na área interna do prédio - escurinha - (fins decorativos)</v>
          </cell>
          <cell r="C773" t="str">
            <v>M3</v>
          </cell>
          <cell r="D773">
            <v>41.660899999999998</v>
          </cell>
        </row>
        <row r="774">
          <cell r="A774" t="str">
            <v>001.16.00700</v>
          </cell>
          <cell r="B774" t="str">
            <v>Pavimentação c/ lajotas pré-moldadas de concreto sextavado ( bloquete). deverão observar as mesmas especificações de ítens anteriores no que se refere a assentamento e rejuntamento. espessura de 5 cm para calcadas</v>
          </cell>
          <cell r="C774" t="str">
            <v>M2</v>
          </cell>
          <cell r="D774">
            <v>22.178100000000001</v>
          </cell>
        </row>
        <row r="775">
          <cell r="A775" t="str">
            <v>001.16.00720</v>
          </cell>
          <cell r="B775" t="str">
            <v>Pavimentação c/ lajotas pré-moldadas de concreto sextavado ( bloquete). deverão observar as mesmas especificações de ítens anteriores no que se refere a assentamento e rejuntamento. espessura de 10 cm para tráfego</v>
          </cell>
          <cell r="C775" t="str">
            <v>M2</v>
          </cell>
          <cell r="D775">
            <v>36.0381</v>
          </cell>
        </row>
        <row r="776">
          <cell r="A776" t="str">
            <v>001.16.00740</v>
          </cell>
          <cell r="B776" t="str">
            <v>Fornecimento e assentamento de paralelepípedo</v>
          </cell>
          <cell r="C776" t="str">
            <v>M2</v>
          </cell>
          <cell r="D776">
            <v>29.2776</v>
          </cell>
        </row>
        <row r="777">
          <cell r="A777" t="str">
            <v>001.16.00760</v>
          </cell>
          <cell r="B777" t="str">
            <v>Execução de alambrado em tubo de ferro Galvanizado 2.1/2"" chapa 13 formando quadro de 3.00x3.00m e tela galvanizada fio 12 malha 2"" fixado com arame galvanizado n.14</v>
          </cell>
          <cell r="C777" t="str">
            <v>m2</v>
          </cell>
          <cell r="D777">
            <v>48.960099999999997</v>
          </cell>
        </row>
        <row r="778">
          <cell r="A778" t="str">
            <v>001.16.00770</v>
          </cell>
          <cell r="B778" t="str">
            <v>Alambrado c/ Tela Arame Galv. Losangular fio 12, malha 2"", altura da tela 1.50 m, fix. em pilarete de concreto pré moldado h= 2.60 m, espaçados a cada 2.50 m, com reforço arame galv. n.10, incl.mureta de alvenaria h=0.50 m chapiscada, rebocada e caiada</v>
          </cell>
          <cell r="C778" t="str">
            <v>ml</v>
          </cell>
          <cell r="D778">
            <v>68.006</v>
          </cell>
        </row>
        <row r="779">
          <cell r="A779" t="str">
            <v>001.16.00775</v>
          </cell>
          <cell r="B779" t="str">
            <v>Alambrado c/ Tela Arame Galv. Soldada 150x50 fio 12, malha 2"", altura da tela 1.50 m, fix. em pilarete de concreto pré moldado h= 3.00 m, espaçados a cada 2.50 m, com reforço arame galv. n.10, incl.mureta de alvenaria h=0.50 m chapiscada, rebocada e ca</v>
          </cell>
          <cell r="C779" t="str">
            <v>ml</v>
          </cell>
          <cell r="D779">
            <v>81.075199999999995</v>
          </cell>
        </row>
        <row r="780">
          <cell r="A780" t="str">
            <v>001.16.00776</v>
          </cell>
          <cell r="B780" t="str">
            <v>Fornecimento e Instalação de Portão em Tubo Galvanizado 2"" e Tela Galvanizada Malha 2"", incl. Ferragens</v>
          </cell>
          <cell r="C780" t="str">
            <v>m2</v>
          </cell>
          <cell r="D780">
            <v>100.3125</v>
          </cell>
        </row>
        <row r="781">
          <cell r="A781" t="str">
            <v>001.16.00777</v>
          </cell>
          <cell r="B781" t="str">
            <v>Fornecimento e Instalação de Portão em Tubo Galvanizado 2"" em Tela Galvanizada Malha 2"", incl. Ferragens dim. 0.80 x 2.10 m Conf. Det. 04 SINFRA</v>
          </cell>
          <cell r="C781" t="str">
            <v>m2</v>
          </cell>
          <cell r="D781">
            <v>120.1523</v>
          </cell>
        </row>
        <row r="782">
          <cell r="A782" t="str">
            <v>001.16.00781</v>
          </cell>
          <cell r="B782" t="str">
            <v>Fornecimento e instalação de placa de concreto de 100x100 cm com 6 cm de espessura, junta de seixos rolados com 6 cm de largura</v>
          </cell>
          <cell r="C782" t="str">
            <v>M2</v>
          </cell>
          <cell r="D782">
            <v>23.403099999999998</v>
          </cell>
        </row>
        <row r="783">
          <cell r="A783" t="str">
            <v>001.16.00801</v>
          </cell>
          <cell r="B783" t="str">
            <v>Execução de muro de fecho, conforme detalhe do dop n. 92019, com altura de 1.60 m</v>
          </cell>
          <cell r="C783" t="str">
            <v>ML</v>
          </cell>
          <cell r="D783">
            <v>108.1777</v>
          </cell>
        </row>
        <row r="784">
          <cell r="A784" t="str">
            <v>001.16.00821</v>
          </cell>
          <cell r="B784" t="str">
            <v>Execução de muro de fecho, conforme detalhe do dop n. 92019, com altura de 1.80 m</v>
          </cell>
          <cell r="C784" t="str">
            <v>ML</v>
          </cell>
          <cell r="D784">
            <v>118.5322</v>
          </cell>
        </row>
        <row r="785">
          <cell r="A785" t="str">
            <v>001.16.00841</v>
          </cell>
          <cell r="B785" t="str">
            <v>Execução de muro de fecho, conforme detalhe do dop n. 92019, com altura de 2.00 m</v>
          </cell>
          <cell r="C785" t="str">
            <v>ML</v>
          </cell>
          <cell r="D785">
            <v>128.8844</v>
          </cell>
        </row>
        <row r="786">
          <cell r="A786" t="str">
            <v>001.16.00861</v>
          </cell>
          <cell r="B786" t="str">
            <v>Execução de acréscimo de muro de fecho conforme detalhe padrão do dop arquivo n.92019</v>
          </cell>
          <cell r="C786" t="str">
            <v>M2</v>
          </cell>
          <cell r="D786">
            <v>45.194099999999999</v>
          </cell>
        </row>
        <row r="787">
          <cell r="A787" t="str">
            <v>001.16.00941</v>
          </cell>
          <cell r="B787" t="str">
            <v>Execução de conjunto de mureta em madeira c/ 2 pilares a cada 1,30m e altura livre de 1.00 m, conforme detalhe dop</v>
          </cell>
          <cell r="C787" t="str">
            <v>UN</v>
          </cell>
          <cell r="D787">
            <v>271.16579999999999</v>
          </cell>
        </row>
        <row r="788">
          <cell r="A788" t="str">
            <v>001.16.00961</v>
          </cell>
          <cell r="B788" t="str">
            <v>Demarcação de faixa com tinta acrílica especial - largura 10.00 cm</v>
          </cell>
          <cell r="C788" t="str">
            <v>ML</v>
          </cell>
          <cell r="D788">
            <v>5.4671000000000003</v>
          </cell>
        </row>
        <row r="789">
          <cell r="A789" t="str">
            <v>001.16.00981</v>
          </cell>
          <cell r="B789" t="str">
            <v>Retirada e reassentamento de meio-fio</v>
          </cell>
          <cell r="C789" t="str">
            <v>M</v>
          </cell>
          <cell r="D789">
            <v>17.875900000000001</v>
          </cell>
        </row>
        <row r="790">
          <cell r="A790" t="str">
            <v>001.17</v>
          </cell>
          <cell r="B790" t="str">
            <v>INSTALAÇÕES ELÉTRICAS, LÓGICA E TELEFONIA</v>
          </cell>
          <cell r="D790">
            <v>134827.39350000001</v>
          </cell>
        </row>
        <row r="791">
          <cell r="A791" t="str">
            <v>001.17.00020</v>
          </cell>
          <cell r="B791" t="str">
            <v>Execução de mureta em alvenaria de 1.5 vez  de tijolo assente com argamassa mista 1:4:12 cimento cal hidratada e areia inclusive fundação em concreto ciclópico no traço 1:3;6 revestimento rústico e caiação - para instalação de medidor de luz e força</v>
          </cell>
          <cell r="C791" t="str">
            <v>M2</v>
          </cell>
          <cell r="D791">
            <v>137.1054</v>
          </cell>
        </row>
        <row r="792">
          <cell r="A792" t="str">
            <v>001.17.00040</v>
          </cell>
          <cell r="B792" t="str">
            <v>Fornecimento e instalação de padrão monofásico em poste de ferro galvanizado conforme normas da cemat altura h=5.00 mts</v>
          </cell>
          <cell r="C792" t="str">
            <v>UN</v>
          </cell>
          <cell r="D792">
            <v>227.47329999999999</v>
          </cell>
        </row>
        <row r="793">
          <cell r="A793" t="str">
            <v>001.17.00060</v>
          </cell>
          <cell r="B793" t="str">
            <v>Fornecimento e instalação de padrão monofásico em poste de ferro galvanizado conforme normas da cemat altura h=7.00 mts</v>
          </cell>
          <cell r="C793" t="str">
            <v>UN</v>
          </cell>
          <cell r="D793">
            <v>266.47329999999999</v>
          </cell>
        </row>
        <row r="794">
          <cell r="A794" t="str">
            <v>001.17.00080</v>
          </cell>
          <cell r="B794" t="str">
            <v>Fornecimento e instalação de padrão bifásico em poste de ferro galvanizado</v>
          </cell>
          <cell r="C794" t="str">
            <v>UN</v>
          </cell>
          <cell r="D794">
            <v>150.7099</v>
          </cell>
        </row>
        <row r="795">
          <cell r="A795" t="str">
            <v>001.17.00100</v>
          </cell>
          <cell r="B795" t="str">
            <v>Fornecimento e instalação de padrão trifásico completo em poste de ferro galvanizado tipo t-3 com protecao de 90 a conf normas da cemat</v>
          </cell>
          <cell r="C795" t="str">
            <v>UN</v>
          </cell>
          <cell r="D795">
            <v>550.8931</v>
          </cell>
        </row>
        <row r="796">
          <cell r="A796" t="str">
            <v>001.17.00120</v>
          </cell>
          <cell r="B796" t="str">
            <v>Fornecimento e instalação de padrão trifásico completo em poste de ferro galvanizado tipo t-4 com protecao de 125 a conf. normas da cemat</v>
          </cell>
          <cell r="C796" t="str">
            <v>UN</v>
          </cell>
          <cell r="D796">
            <v>1051.8931</v>
          </cell>
        </row>
        <row r="797">
          <cell r="A797" t="str">
            <v>001.17.00140</v>
          </cell>
          <cell r="B797" t="str">
            <v>Fornecimento e instalação de padrao trifásico completo em poste de ferro galvanizado, com proteção de 100a, conforme normas da cemat</v>
          </cell>
          <cell r="C797" t="str">
            <v>CJ</v>
          </cell>
          <cell r="D797">
            <v>458.94659999999999</v>
          </cell>
        </row>
        <row r="798">
          <cell r="A798" t="str">
            <v>001.17.00160</v>
          </cell>
          <cell r="B798" t="str">
            <v>Fornecimento e instalação de caixa padronizada para instalação de medidor e baixa tensão trifásico</v>
          </cell>
          <cell r="C798" t="str">
            <v>UN</v>
          </cell>
          <cell r="D798">
            <v>210.47329999999999</v>
          </cell>
        </row>
        <row r="799">
          <cell r="A799" t="str">
            <v>001.17.00180</v>
          </cell>
          <cell r="B799" t="str">
            <v>Fornecimento e instalação de caixa padronizada para instalação de medidor e baixa tensão bifásico</v>
          </cell>
          <cell r="C799" t="str">
            <v>UN</v>
          </cell>
          <cell r="D799">
            <v>45.473300000000002</v>
          </cell>
        </row>
        <row r="800">
          <cell r="A800" t="str">
            <v>001.17.00200</v>
          </cell>
          <cell r="B800" t="str">
            <v>Fornecimento e instalação de caixa padronizada para instalação de medidor e baixa tensão monofásico</v>
          </cell>
          <cell r="C800" t="str">
            <v>UN</v>
          </cell>
          <cell r="D800">
            <v>37.3551</v>
          </cell>
        </row>
        <row r="801">
          <cell r="A801" t="str">
            <v>001.17.00220</v>
          </cell>
          <cell r="B801" t="str">
            <v>Fornecimento e instalação de roldana de plástico c/ parafuso p/ fixar em madeira de 1/2 pol.</v>
          </cell>
          <cell r="C801" t="str">
            <v>UN</v>
          </cell>
          <cell r="D801">
            <v>1.0737000000000001</v>
          </cell>
        </row>
        <row r="802">
          <cell r="A802" t="str">
            <v>001.17.00240</v>
          </cell>
          <cell r="B802" t="str">
            <v>Fornecimento e instalação de roldana de plástico c/ parafuso p/ fixar em madeira de 3/4 pol.</v>
          </cell>
          <cell r="C802" t="str">
            <v>UN</v>
          </cell>
          <cell r="D802">
            <v>1.0936999999999999</v>
          </cell>
        </row>
        <row r="803">
          <cell r="A803" t="str">
            <v>001.17.00260</v>
          </cell>
          <cell r="B803" t="str">
            <v>Fornecimento e instalação de tubo de polietileno linha popular diâm. 1/2 pol x 1,5 mm</v>
          </cell>
          <cell r="C803" t="str">
            <v>M</v>
          </cell>
          <cell r="D803">
            <v>1.8853</v>
          </cell>
        </row>
        <row r="804">
          <cell r="A804" t="str">
            <v>001.17.00280</v>
          </cell>
          <cell r="B804" t="str">
            <v>Fornecimento e instalação de tubo de polietileno linha popular diâm.  3/4 pol x 2,0 mm</v>
          </cell>
          <cell r="C804" t="str">
            <v>M</v>
          </cell>
          <cell r="D804">
            <v>2.1453000000000002</v>
          </cell>
        </row>
        <row r="805">
          <cell r="A805" t="str">
            <v>001.17.00300</v>
          </cell>
          <cell r="B805" t="str">
            <v>Fornecimento e instalação de tubo de polietileno linha popular diâm. 1 pol x 2,5 mm</v>
          </cell>
          <cell r="C805" t="str">
            <v>M</v>
          </cell>
          <cell r="D805">
            <v>2.6126999999999998</v>
          </cell>
        </row>
        <row r="806">
          <cell r="A806" t="str">
            <v>001.17.00320</v>
          </cell>
          <cell r="B806" t="str">
            <v>Fornecimento e instalação de canaleta de pvc 110x20x2.200 mm ref. 300 46 sistema """"x"""" da pial</v>
          </cell>
          <cell r="C806" t="str">
            <v>UN</v>
          </cell>
          <cell r="D806">
            <v>25.560700000000001</v>
          </cell>
        </row>
        <row r="807">
          <cell r="A807" t="str">
            <v>001.17.00340</v>
          </cell>
          <cell r="B807" t="str">
            <v>Fornecimento e instalação de eletroduto flexível  1/2"""" (20mm) corrugado de pvc</v>
          </cell>
          <cell r="C807" t="str">
            <v>M</v>
          </cell>
          <cell r="D807">
            <v>2.1753</v>
          </cell>
        </row>
        <row r="808">
          <cell r="A808" t="str">
            <v>001.17.00360</v>
          </cell>
          <cell r="B808" t="str">
            <v>Fornecimento e instalação de eletroduto flexível  3/4"""" (25mm) corrugado de pvc</v>
          </cell>
          <cell r="C808" t="str">
            <v>M</v>
          </cell>
          <cell r="D808">
            <v>2.4453</v>
          </cell>
        </row>
        <row r="809">
          <cell r="A809" t="str">
            <v>001.17.00380</v>
          </cell>
          <cell r="B809" t="str">
            <v>Fornecimento e instalação de eletroduto flexível  1"""" (32mm) corrugado de pvc</v>
          </cell>
          <cell r="C809" t="str">
            <v>M</v>
          </cell>
          <cell r="D809">
            <v>3.5226999999999999</v>
          </cell>
        </row>
        <row r="810">
          <cell r="A810" t="str">
            <v>001.17.00400</v>
          </cell>
          <cell r="B810" t="str">
            <v>Fornecimento e instalação de caixa retangular de ferro c/ furos de 1/2"""" e 3/4"""" p/ peça 4 x 2 pol</v>
          </cell>
          <cell r="C810" t="str">
            <v>UN</v>
          </cell>
          <cell r="D810">
            <v>2.0352999999999999</v>
          </cell>
        </row>
        <row r="811">
          <cell r="A811" t="str">
            <v>001.17.00420</v>
          </cell>
          <cell r="B811" t="str">
            <v>Fornecimento e instalação de caixa retangular de ferro c/ furos de 1/2"""" e 3/4"""" p/ peça 6 x 4 pol</v>
          </cell>
          <cell r="C811" t="str">
            <v>UN</v>
          </cell>
          <cell r="D811">
            <v>3.0792000000000002</v>
          </cell>
        </row>
        <row r="812">
          <cell r="A812" t="str">
            <v>001.17.00440</v>
          </cell>
          <cell r="B812" t="str">
            <v>Fornecimento e instalação de caixa quadrada de ferro f/ furos de diâm.1/2"""" e 3/4"""" ,  4"""" x 4""""</v>
          </cell>
          <cell r="C812" t="str">
            <v>UN</v>
          </cell>
          <cell r="D812">
            <v>2.6253000000000002</v>
          </cell>
        </row>
        <row r="813">
          <cell r="A813" t="str">
            <v>001.17.00460</v>
          </cell>
          <cell r="B813" t="str">
            <v>Fornecimento e instalação de caixa quadrada de ferro f/ furos de diâm.1/2"""" e 3/4""""  3"""" x 3""""</v>
          </cell>
          <cell r="C813" t="str">
            <v>UN</v>
          </cell>
          <cell r="D813">
            <v>2.5152999999999999</v>
          </cell>
        </row>
        <row r="814">
          <cell r="A814" t="str">
            <v>001.17.00480</v>
          </cell>
          <cell r="B814" t="str">
            <v>Fornecimento e instalação de caixa octogonal de ferro fundo móvel c/ furos de diâm. 1/2"""" e 3/4""""  4"""" x 4"""" x 2""""</v>
          </cell>
          <cell r="C814" t="str">
            <v>UN</v>
          </cell>
          <cell r="D814">
            <v>3.0552999999999999</v>
          </cell>
        </row>
        <row r="815">
          <cell r="A815" t="str">
            <v>001.17.00500</v>
          </cell>
          <cell r="B815" t="str">
            <v>Fornecimento e instalação de caixa octogonal de ferro fundo móvel c/ furos de diâm. 1/2"""" e 3/4""""  3"""" x 3"""" x 1 1/2""""</v>
          </cell>
          <cell r="C815" t="str">
            <v>UN</v>
          </cell>
          <cell r="D815">
            <v>2.9552999999999998</v>
          </cell>
        </row>
        <row r="816">
          <cell r="A816" t="str">
            <v>001.17.00540</v>
          </cell>
          <cell r="B816" t="str">
            <v>Fornecimento e instalação de fio de cobre seção 1.50 mm2, com isolamento para 750 v, com caract. não propagante ao fogo e auto extinguível, pirastic ou similar.</v>
          </cell>
          <cell r="C816" t="str">
            <v>ML</v>
          </cell>
          <cell r="D816">
            <v>0.53110000000000002</v>
          </cell>
        </row>
        <row r="817">
          <cell r="A817" t="str">
            <v>001.17.00560</v>
          </cell>
          <cell r="B817" t="str">
            <v>Fornecimento e instalação de fio de cobre seção 2.50 mm2, com isolamento para 750 v, com caract. não propagante ao fogo e auto extinguível, pirastic ou similar.</v>
          </cell>
          <cell r="C817" t="str">
            <v>ML</v>
          </cell>
          <cell r="D817">
            <v>0.75549999999999995</v>
          </cell>
        </row>
        <row r="818">
          <cell r="A818" t="str">
            <v>001.17.00580</v>
          </cell>
          <cell r="B818" t="str">
            <v>Fornecimento e instalação de fio de cobre seção 4.00 mm2, com isolamento para 750 v, com caract. não propagante ao fogo e auto extinguível, pirastic ou similar.</v>
          </cell>
          <cell r="C818" t="str">
            <v>ML</v>
          </cell>
          <cell r="D818">
            <v>1.2657</v>
          </cell>
        </row>
        <row r="819">
          <cell r="A819" t="str">
            <v>001.17.00600</v>
          </cell>
          <cell r="B819" t="str">
            <v>Fornecimento e instalação de fio de cobre seção 6.00 mm2, com isolamento para 750 v, com caract. não propagante ao fogo e auto extinguível, pirastic ou similar.</v>
          </cell>
          <cell r="C819" t="str">
            <v>ML</v>
          </cell>
          <cell r="D819">
            <v>1.8171999999999999</v>
          </cell>
        </row>
        <row r="820">
          <cell r="A820" t="str">
            <v>001.17.00620</v>
          </cell>
          <cell r="B820" t="str">
            <v>Fornecimento e instalação de fio de cobre seção 10.00 mm2, com isolamento para 750 v, com caract. não propagante ao fogo e auto extinguível, pirastic ou similar.</v>
          </cell>
          <cell r="C820" t="str">
            <v>ML</v>
          </cell>
          <cell r="D820">
            <v>2.8902999999999999</v>
          </cell>
        </row>
        <row r="821">
          <cell r="A821" t="str">
            <v>001.17.00640</v>
          </cell>
          <cell r="B821" t="str">
            <v>Fornecimento e instalação de cabo de cobre seção 2.50 mm2, com isolamento para 750 v, com caract. não propagante ao fogo e auto extinguível, pirastic flex ou similar.</v>
          </cell>
          <cell r="C821" t="str">
            <v>ML</v>
          </cell>
          <cell r="D821">
            <v>0.77590000000000003</v>
          </cell>
        </row>
        <row r="822">
          <cell r="A822" t="str">
            <v>001.17.00660</v>
          </cell>
          <cell r="B822" t="str">
            <v>Fornecimento e instalação de cabo de cobre seção 4.00 mm2, com isolamento para 750 v, com caract. não propagante ao fogo e auto extinguível, pirastic flex ou similar.</v>
          </cell>
          <cell r="C822" t="str">
            <v>ML</v>
          </cell>
          <cell r="D822">
            <v>1.2433000000000001</v>
          </cell>
        </row>
        <row r="823">
          <cell r="A823" t="str">
            <v>001.17.00680</v>
          </cell>
          <cell r="B823" t="str">
            <v>Fornecimento e instalação de cabo de cobre seção 6.00 mm2, com isolamento para 750 v, com caract. não propagante ao fogo e auto extinguível, pirastic flex ou similar.</v>
          </cell>
          <cell r="C823" t="str">
            <v>ML</v>
          </cell>
          <cell r="D823">
            <v>1.7764</v>
          </cell>
        </row>
        <row r="824">
          <cell r="A824" t="str">
            <v>001.17.00700</v>
          </cell>
          <cell r="B824" t="str">
            <v>Fornecimento e instalação de cabo de cobre seção 10.00 mm2, com isolamento para 750 v, com caract. não propagante ao fogo e auto extinguível, pirastic ou similar.</v>
          </cell>
          <cell r="C824" t="str">
            <v>ML</v>
          </cell>
          <cell r="D824">
            <v>3.6960999999999999</v>
          </cell>
        </row>
        <row r="825">
          <cell r="A825" t="str">
            <v>001.17.00720</v>
          </cell>
          <cell r="B825" t="str">
            <v>Fornecimento e instalação de cabo de cobre seção 16.00 mm2, com isolamento para 750 v, com caract. não propagante ao fogo e auto extinguível, pirastic ou similar.</v>
          </cell>
          <cell r="C825" t="str">
            <v>ML</v>
          </cell>
          <cell r="D825">
            <v>5.1773999999999996</v>
          </cell>
        </row>
        <row r="826">
          <cell r="A826" t="str">
            <v>001.17.00740</v>
          </cell>
          <cell r="B826" t="str">
            <v>Fornecimento e instalação de cabo de cobre seção 25.00 mm2, com isolamento para 750 v, com caract. não propagante ao fogo e auto extinguível, pirastic ou similar.</v>
          </cell>
          <cell r="C826" t="str">
            <v>ML</v>
          </cell>
          <cell r="D826">
            <v>7.34</v>
          </cell>
        </row>
        <row r="827">
          <cell r="A827" t="str">
            <v>001.17.00760</v>
          </cell>
          <cell r="B827" t="str">
            <v>Fornecimento e instalação de cabo de cobre seção 35.00 mm2, com isolamento para 750 v, com caract. não propagante ao fogo e auto extinguível, pirastic ou similar.</v>
          </cell>
          <cell r="C827" t="str">
            <v>ML</v>
          </cell>
          <cell r="D827">
            <v>9.8506</v>
          </cell>
        </row>
        <row r="828">
          <cell r="A828" t="str">
            <v>001.17.00780</v>
          </cell>
          <cell r="B828" t="str">
            <v>Fornecimento e instalação de cabo de cobre seção 50.00 mm2, com isolamento para 750 v, com caract. não propagante ao fogo e auto extinguível, pirastic ou similar.</v>
          </cell>
          <cell r="C828" t="str">
            <v>ML</v>
          </cell>
          <cell r="D828">
            <v>15.984500000000001</v>
          </cell>
        </row>
        <row r="829">
          <cell r="A829" t="str">
            <v>001.17.00800</v>
          </cell>
          <cell r="B829" t="str">
            <v>Fornecimento e instalação de cabo de cobre seção 70.00 mm2, com isolamento para 750 v, com caract. não propagante ao fogo e auto extinguível, pirastic ou similar.</v>
          </cell>
          <cell r="C829" t="str">
            <v>ML</v>
          </cell>
          <cell r="D829">
            <v>18.851800000000001</v>
          </cell>
        </row>
        <row r="830">
          <cell r="A830" t="str">
            <v>001.17.00820</v>
          </cell>
          <cell r="B830" t="str">
            <v>Fornecimento e instalação de cabo de cobre seção 95.00 mm2, com isolamento para 750 v, com caract. não propagante ao fogo e auto extinguível, pirastic ou similar.</v>
          </cell>
          <cell r="C830" t="str">
            <v>ML</v>
          </cell>
          <cell r="D830">
            <v>24.085100000000001</v>
          </cell>
        </row>
        <row r="831">
          <cell r="A831" t="str">
            <v>001.17.00840</v>
          </cell>
          <cell r="B831" t="str">
            <v>Fornecimento e instalação de cabo de cobre seção 120.00 mm2, com isolamento para 750 v, com caract. não propagante ao fogo e auto extinguível, pirastic ou similar.</v>
          </cell>
          <cell r="C831" t="str">
            <v>ML</v>
          </cell>
          <cell r="D831">
            <v>31.698</v>
          </cell>
        </row>
        <row r="832">
          <cell r="A832" t="str">
            <v>001.17.00860</v>
          </cell>
          <cell r="B832" t="str">
            <v>Fornecimento e instalação de cabo de cobre seção 150.00 mm2, com isolamento para 750 v, com caract. não propagante ao fogo e auto extinguível, pirastic ou similar.</v>
          </cell>
          <cell r="C832" t="str">
            <v>ML</v>
          </cell>
          <cell r="D832">
            <v>38.729999999999997</v>
          </cell>
        </row>
        <row r="833">
          <cell r="A833" t="str">
            <v>001.17.00880</v>
          </cell>
          <cell r="B833" t="str">
            <v>Fornecimento e instalação de cabo de cobre seção 185.00 mm2, com isolamento para 750 v, com caract. não propagante ao fogo e auto extinguível, pirastic ou similar.</v>
          </cell>
          <cell r="C833" t="str">
            <v>ML</v>
          </cell>
          <cell r="D833">
            <v>48.660800000000002</v>
          </cell>
        </row>
        <row r="834">
          <cell r="A834" t="str">
            <v>001.17.00900</v>
          </cell>
          <cell r="B834" t="str">
            <v>Fornecimento e instalação de cabo de cobre seção 240.00 mm2, com isolamento para 750 v, com caract. não propagante ao fogo e auto extinguível, pirastic ou similar.</v>
          </cell>
          <cell r="C834" t="str">
            <v>ML</v>
          </cell>
          <cell r="D834">
            <v>63.661499999999997</v>
          </cell>
        </row>
        <row r="835">
          <cell r="A835" t="str">
            <v>001.17.00920</v>
          </cell>
          <cell r="B835" t="str">
            <v>Fornecimento e instalação de cabo de cobre seção 300.00 mm2, com isolamento para 750 v, com caract. não propagante ao fogo e auto extinguível, pirastic ou similar.</v>
          </cell>
          <cell r="C835" t="str">
            <v>ML</v>
          </cell>
          <cell r="D835">
            <v>80.499499999999998</v>
          </cell>
        </row>
        <row r="836">
          <cell r="A836" t="str">
            <v>001.17.00940</v>
          </cell>
          <cell r="B836" t="str">
            <v>Fornecimento e instalação de cabo de cobre seção 400.00 mm2, com isolamento para 750 v, com caract. não propagante ao fogo e auto extinguível, pirastic ou similar.</v>
          </cell>
          <cell r="C836" t="str">
            <v>ML</v>
          </cell>
          <cell r="D836">
            <v>128.57650000000001</v>
          </cell>
        </row>
        <row r="837">
          <cell r="A837" t="str">
            <v>001.17.00960</v>
          </cell>
          <cell r="B837" t="str">
            <v>Fornecimento e instalação de cabo de cobre seção 500.00 mm2, com isolamento para 750 v, com caract. não propagante ao fogo e auto extinguível, pirastic ou similar.</v>
          </cell>
          <cell r="C837" t="str">
            <v>ML</v>
          </cell>
          <cell r="D837">
            <v>132.48689999999999</v>
          </cell>
        </row>
        <row r="838">
          <cell r="A838" t="str">
            <v>001.17.00980</v>
          </cell>
          <cell r="B838" t="str">
            <v>Fornecimento e instalação de cabo de cobre seção 2x2.50 mm2, com isolamento para 0.60 /1.00 Kv, com caract. não propagante ao fogo e auto extinguível, sintenax ou similar.</v>
          </cell>
          <cell r="C838" t="str">
            <v>ML</v>
          </cell>
          <cell r="D838">
            <v>1.2246999999999999</v>
          </cell>
        </row>
        <row r="839">
          <cell r="A839" t="str">
            <v>001.17.01000</v>
          </cell>
          <cell r="B839" t="str">
            <v>Fornecimento e instalação de cabo de cobre seção 2x4.00 mm2, com isolamento para 0.60 /1.00 Kv, com caract. não propagante ao fogo e auto extinguível, sintenax ou similar.</v>
          </cell>
          <cell r="C839" t="str">
            <v>ML</v>
          </cell>
          <cell r="D839">
            <v>1.3269</v>
          </cell>
        </row>
        <row r="840">
          <cell r="A840" t="str">
            <v>001.17.01020</v>
          </cell>
          <cell r="B840" t="str">
            <v>Fornecimento e instalação de cabo de cobre seção 2x6.00 mm2, com isolamento para 0.60 /1.00 Kv, com caract. não propagante ao fogo e auto extinguível, sintenax ou similar.</v>
          </cell>
          <cell r="C840" t="str">
            <v>ML</v>
          </cell>
          <cell r="D840">
            <v>1.4296</v>
          </cell>
        </row>
        <row r="841">
          <cell r="A841" t="str">
            <v>001.17.01040</v>
          </cell>
          <cell r="B841" t="str">
            <v>Fornecimento e instalação de cabo de cobre seção 2x10.00 mm2, com isolamento para 0.60 /1.00 Kv, com caract. não propagante ao fogo e auto extinguível, sintenax ou similar.</v>
          </cell>
          <cell r="C841" t="str">
            <v>ML</v>
          </cell>
          <cell r="D841">
            <v>2.0436999999999999</v>
          </cell>
        </row>
        <row r="842">
          <cell r="A842" t="str">
            <v>001.17.01060</v>
          </cell>
          <cell r="B842" t="str">
            <v>Fornecimento e instalação de cabo de cobre seção 3x2.50 mm2, com isolamento para 0.60 /1.00 Kv, com caract. não propagante ao fogo e auto extinguível, sintenax ou similar.</v>
          </cell>
          <cell r="C842" t="str">
            <v>ML</v>
          </cell>
          <cell r="D842">
            <v>1.2246999999999999</v>
          </cell>
        </row>
        <row r="843">
          <cell r="A843" t="str">
            <v>001.17.01080</v>
          </cell>
          <cell r="B843" t="str">
            <v>Fornecimento e instalação de cabo de cobre seção 3x4.00 mm2, com isolamento para 0.60 /1.00 Kv, com caract. não propagante ao fogo e auto extinguível, sintenax ou similar.</v>
          </cell>
          <cell r="C843" t="str">
            <v>ML</v>
          </cell>
          <cell r="D843">
            <v>1.3269</v>
          </cell>
        </row>
        <row r="844">
          <cell r="A844" t="str">
            <v>001.17.01100</v>
          </cell>
          <cell r="B844" t="str">
            <v>Fornecimento e instalação de cabo de cobre seção 3x6.00 mm2, com isolamento para 0.60 /1.00 Kv, com caract. não propagante ao fogo e auto extinguível, sintenax ou similar.</v>
          </cell>
          <cell r="C844" t="str">
            <v>ML</v>
          </cell>
          <cell r="D844">
            <v>1.4296</v>
          </cell>
        </row>
        <row r="845">
          <cell r="A845" t="str">
            <v>001.17.01120</v>
          </cell>
          <cell r="B845" t="str">
            <v>Fornecimento e instalação de cabo de cobre seção 3x10.00 mm2, com isolamento para 0.60 /1.00 Kv, com caract. não propagante ao fogo e auto extinguível, sintenax ou similar.</v>
          </cell>
          <cell r="C845" t="str">
            <v>ML</v>
          </cell>
          <cell r="D845">
            <v>2.0436999999999999</v>
          </cell>
        </row>
        <row r="846">
          <cell r="A846" t="str">
            <v>001.17.01140</v>
          </cell>
          <cell r="B846" t="str">
            <v>Fornecimento e instalação de cabos de cobre seção 4.00 mm2,para tensão de 1000 volts formado por condutor de fio de cobre isolado com material de característica não propagante ao fogo</v>
          </cell>
          <cell r="C846" t="str">
            <v>ML</v>
          </cell>
          <cell r="D846">
            <v>1.9402999999999999</v>
          </cell>
        </row>
        <row r="847">
          <cell r="A847" t="str">
            <v>001.17.01160</v>
          </cell>
          <cell r="B847" t="str">
            <v>Fornecimento e instalação de cabos de cobre seção 6.00 mm2,para tensão de 1000 volts formado por condutor de fio de cobre isolado com material de característica não propagante ao fogo</v>
          </cell>
          <cell r="C847" t="str">
            <v>ML</v>
          </cell>
          <cell r="D847">
            <v>2.5905</v>
          </cell>
        </row>
        <row r="848">
          <cell r="A848" t="str">
            <v>001.17.01180</v>
          </cell>
          <cell r="B848" t="str">
            <v>Fornecimento e instalação de cabos de cobre seção 10.00 mm2,para tensão de 1000 volts formado por condutor de fio de cobre isolado com material de característica não propagante ao fogo</v>
          </cell>
          <cell r="C848" t="str">
            <v>ML</v>
          </cell>
          <cell r="D848">
            <v>3.6859000000000002</v>
          </cell>
        </row>
        <row r="849">
          <cell r="A849" t="str">
            <v>001.17.01200</v>
          </cell>
          <cell r="B849" t="str">
            <v>Fornecimento e instalação de cabos de cobre seção 16.00 mm2,para tensão de 1000 volts formado por condutor de fio de cobre isolado com material de característica não propagante ao fogo</v>
          </cell>
          <cell r="C849" t="str">
            <v>ML</v>
          </cell>
          <cell r="D849">
            <v>5.5751999999999997</v>
          </cell>
        </row>
        <row r="850">
          <cell r="A850" t="str">
            <v>001.17.01220</v>
          </cell>
          <cell r="B850" t="str">
            <v>Fornecimento e instalação de cabos de cobre seção 25.00 mm2,para tensão de 1000 volts formado por condutor de fio de cobre isolado com material de característica não propagante ao fogo</v>
          </cell>
          <cell r="C850" t="str">
            <v>ML</v>
          </cell>
          <cell r="D850">
            <v>8.3702000000000005</v>
          </cell>
        </row>
        <row r="851">
          <cell r="A851" t="str">
            <v>001.17.01240</v>
          </cell>
          <cell r="B851" t="str">
            <v>Fornecimento e instalação de cabos de cobre seção 35.00 mm2,para tensão de 1000 volts formado por condutor de fio de cobre isolado com material de característica não propagante ao fogo</v>
          </cell>
          <cell r="C851" t="str">
            <v>ML</v>
          </cell>
          <cell r="D851">
            <v>10.228</v>
          </cell>
        </row>
        <row r="852">
          <cell r="A852" t="str">
            <v>001.17.01260</v>
          </cell>
          <cell r="B852" t="str">
            <v>Fornecimento e instalação de cabos de cobre seção 50.00 mm2,para tensão de 1000 volts formado por condutor de fio de cobre isolado com material de característica não propagante ao fogo</v>
          </cell>
          <cell r="C852" t="str">
            <v>ML</v>
          </cell>
          <cell r="D852">
            <v>16.586300000000001</v>
          </cell>
        </row>
        <row r="853">
          <cell r="A853" t="str">
            <v>001.17.01280</v>
          </cell>
          <cell r="B853" t="str">
            <v>Fornecimento e instalação de cabos de cobre seção 70.00 mm2,para tensão de 1000 volts formado por condutor de fio de cobre isolado com material de característica não propagante ao fogo</v>
          </cell>
          <cell r="C853" t="str">
            <v>ML</v>
          </cell>
          <cell r="D853">
            <v>18.7804</v>
          </cell>
        </row>
        <row r="854">
          <cell r="A854" t="str">
            <v>001.17.01300</v>
          </cell>
          <cell r="B854" t="str">
            <v>Fornecimento e instalação de cabos de cobre seção 95.00 mm2,para tensão de 1000 volts formado por condutor de fio de cobre isolado com material de característica não propagante ao fogo</v>
          </cell>
          <cell r="C854" t="str">
            <v>ML</v>
          </cell>
          <cell r="D854">
            <v>25.115300000000001</v>
          </cell>
        </row>
        <row r="855">
          <cell r="A855" t="str">
            <v>001.17.01320</v>
          </cell>
          <cell r="B855" t="str">
            <v>Fornecimento e instalação de cabos de cobre seção 120.00 mm2,para tensão de 1000 volts formado por condutor de fio de cobre isolado com material de característica não propagante ao fogo 2</v>
          </cell>
          <cell r="C855" t="str">
            <v>ML</v>
          </cell>
          <cell r="D855">
            <v>31.545000000000002</v>
          </cell>
        </row>
        <row r="856">
          <cell r="A856" t="str">
            <v>001.17.01340</v>
          </cell>
          <cell r="B856" t="str">
            <v>Fornecimento e instalação de cabos de cobre seção 150 mm2,para tensão de 1000 volts formado por condutor de fio de cobre isolado com material de característica não propagante ao fogo</v>
          </cell>
          <cell r="C856" t="str">
            <v>ML</v>
          </cell>
          <cell r="D856">
            <v>38.148600000000002</v>
          </cell>
        </row>
        <row r="857">
          <cell r="A857" t="str">
            <v>001.17.01360</v>
          </cell>
          <cell r="B857" t="str">
            <v>Fornecimento e instalação de cabos de cobre seção 185 mm2,para tensão de 1000 volts formado por condutor de fio de cobre isolado com material de característica não propagante ao fogo</v>
          </cell>
          <cell r="C857" t="str">
            <v>ML</v>
          </cell>
          <cell r="D857">
            <v>48.660800000000002</v>
          </cell>
        </row>
        <row r="858">
          <cell r="A858" t="str">
            <v>001.17.01380</v>
          </cell>
          <cell r="B858" t="str">
            <v>Fornecimento e instalação de cabos de cobre seção 240 mm2,para tensão de 1000 volts formado por condutor de fio de cobre isolado com material de característica não propagante ao fogo</v>
          </cell>
          <cell r="C858" t="str">
            <v>ML</v>
          </cell>
          <cell r="D858">
            <v>62.4069</v>
          </cell>
        </row>
        <row r="859">
          <cell r="A859" t="str">
            <v>001.17.01400</v>
          </cell>
          <cell r="B859" t="str">
            <v>Fornecimento e instalação de cabos de seção 300 mm2,para tensão de 1000 volts formado por condutor de fio de cobre isolado com material de característica não propagante ao fogo</v>
          </cell>
          <cell r="C859" t="str">
            <v>ML</v>
          </cell>
          <cell r="D859">
            <v>79.703900000000004</v>
          </cell>
        </row>
        <row r="860">
          <cell r="A860" t="str">
            <v>001.17.01420</v>
          </cell>
          <cell r="B860" t="str">
            <v>Fornecimento e instalação de cabo de cobre seção 25 mm2,com isolamento de 15 kv</v>
          </cell>
          <cell r="C860" t="str">
            <v>ML</v>
          </cell>
          <cell r="D860">
            <v>20.446999999999999</v>
          </cell>
        </row>
        <row r="861">
          <cell r="A861" t="str">
            <v>001.17.01440</v>
          </cell>
          <cell r="B861" t="str">
            <v>Fornecimento e instalação de eletroduto de pvc 1 1/4"""" corrugado tipo kanaflex</v>
          </cell>
          <cell r="C861" t="str">
            <v>ML</v>
          </cell>
          <cell r="D861">
            <v>4.0670000000000002</v>
          </cell>
        </row>
        <row r="862">
          <cell r="A862" t="str">
            <v>001.17.01460</v>
          </cell>
          <cell r="B862" t="str">
            <v>Fornecimento e instalação de eletroduto de pvc 1 1/2"""" corrugado tipo kanaflex</v>
          </cell>
          <cell r="C862" t="str">
            <v>ML</v>
          </cell>
          <cell r="D862">
            <v>4.1773999999999996</v>
          </cell>
        </row>
        <row r="863">
          <cell r="A863" t="str">
            <v>001.17.01500</v>
          </cell>
          <cell r="B863" t="str">
            <v>Fornecimento e instalação de eletroduto rígido de ferro galvanizado  1/2"" c/ rosca nas duas pontas em barra de 3 metros</v>
          </cell>
          <cell r="C863" t="str">
            <v>un</v>
          </cell>
          <cell r="D863">
            <v>22.1221</v>
          </cell>
        </row>
        <row r="864">
          <cell r="A864" t="str">
            <v>001.17.01520</v>
          </cell>
          <cell r="B864" t="str">
            <v>Fornecimento e instalação de eletroduto rígido de ferro galvanizado  3/4"" c/ rosca nas duas pontas em barra de 3 metros</v>
          </cell>
          <cell r="C864" t="str">
            <v>un</v>
          </cell>
          <cell r="D864">
            <v>32.603000000000002</v>
          </cell>
        </row>
        <row r="865">
          <cell r="A865" t="str">
            <v>001.17.01540</v>
          </cell>
          <cell r="B865" t="str">
            <v>Fornecimento e instalação de eletroduto rígido de ferro galvanizado 1"" c/ rosca nas duas pontas em barra de 3 metros</v>
          </cell>
          <cell r="C865" t="str">
            <v>un</v>
          </cell>
          <cell r="D865">
            <v>43.494</v>
          </cell>
        </row>
        <row r="866">
          <cell r="A866" t="str">
            <v>001.17.01560</v>
          </cell>
          <cell r="B866" t="str">
            <v>Fornecimento e instalação de eletroduto rígido de ferro galvanizado 1 1/4"" c/ rosca nas duas pontas em barra de 3 metros</v>
          </cell>
          <cell r="C866" t="str">
            <v>un</v>
          </cell>
          <cell r="D866">
            <v>66.391400000000004</v>
          </cell>
        </row>
        <row r="867">
          <cell r="A867" t="str">
            <v>001.17.01580</v>
          </cell>
          <cell r="B867" t="str">
            <v>Fornecimento e instalação de eletroduto rígido de ferro galvanizado 1 1/2"" c/ rosca nas duas pontas em barra de 3 metros</v>
          </cell>
          <cell r="C867" t="str">
            <v>un</v>
          </cell>
          <cell r="D867">
            <v>75.137</v>
          </cell>
        </row>
        <row r="868">
          <cell r="A868" t="str">
            <v>001.17.01600</v>
          </cell>
          <cell r="B868" t="str">
            <v>Fornecimento e instalação de eletroduto rígido de ferro galvanizado 2"" c/ rosca nas duas pontas em barra de 3 metros</v>
          </cell>
          <cell r="C868" t="str">
            <v>un</v>
          </cell>
          <cell r="D868">
            <v>96.117800000000003</v>
          </cell>
        </row>
        <row r="869">
          <cell r="A869" t="str">
            <v>001.17.01620</v>
          </cell>
          <cell r="B869" t="str">
            <v>Fornecimento e instalação de eletroduto rígido de ferro galvanizado 2 1/2"" c/ rosca nas duas pontas em barra de 3 metros</v>
          </cell>
          <cell r="C869" t="str">
            <v>un</v>
          </cell>
          <cell r="D869">
            <v>136.16200000000001</v>
          </cell>
        </row>
        <row r="870">
          <cell r="A870" t="str">
            <v>001.17.01640</v>
          </cell>
          <cell r="B870" t="str">
            <v>Fornecimento e instalação de eletroduto rígido de ferro galvanizado 3"" c/ rosca nas duas pontas em barra de 3 metros</v>
          </cell>
          <cell r="C870" t="str">
            <v>un</v>
          </cell>
          <cell r="D870">
            <v>173.13499999999999</v>
          </cell>
        </row>
        <row r="871">
          <cell r="A871" t="str">
            <v>001.17.01660</v>
          </cell>
          <cell r="B871" t="str">
            <v>Fornecimento e instalação de eletroduto rígido de ferro galvanizado 4"" c/ rosca nas duas pontas em barra de 3 metros</v>
          </cell>
          <cell r="C871" t="str">
            <v>un</v>
          </cell>
          <cell r="D871">
            <v>163.01089999999999</v>
          </cell>
        </row>
        <row r="872">
          <cell r="A872" t="str">
            <v>001.17.01680</v>
          </cell>
          <cell r="B872" t="str">
            <v>Fornecimento e instalação de eletroduto de pvc  1/2"""" roscável anti-chama em barra de 3 m</v>
          </cell>
          <cell r="C872" t="str">
            <v>UN</v>
          </cell>
          <cell r="D872">
            <v>7.9607000000000001</v>
          </cell>
        </row>
        <row r="873">
          <cell r="A873" t="str">
            <v>001.17.01700</v>
          </cell>
          <cell r="B873" t="str">
            <v>Fornecimento e instalação de eletroduto de pvc  3/4"""" roscável anti-chama em barra de 3 m</v>
          </cell>
          <cell r="C873" t="str">
            <v>UN</v>
          </cell>
          <cell r="D873">
            <v>8.4207000000000001</v>
          </cell>
        </row>
        <row r="874">
          <cell r="A874" t="str">
            <v>001.17.01720</v>
          </cell>
          <cell r="B874" t="str">
            <v>Fornecimento e instalação de eletroduto de pvc  1"""" roscável anti-chama em barra de 3 m</v>
          </cell>
          <cell r="C874" t="str">
            <v>UN</v>
          </cell>
          <cell r="D874">
            <v>11.142099999999999</v>
          </cell>
        </row>
        <row r="875">
          <cell r="A875" t="str">
            <v>001.17.01740</v>
          </cell>
          <cell r="B875" t="str">
            <v>Fornecimento e instalação de eletroduto de pvc  1 1/4"""" roscável anti-chama em barra de 3 m</v>
          </cell>
          <cell r="C875" t="str">
            <v>UN</v>
          </cell>
          <cell r="D875">
            <v>15.663</v>
          </cell>
        </row>
        <row r="876">
          <cell r="A876" t="str">
            <v>001.17.01760</v>
          </cell>
          <cell r="B876" t="str">
            <v>Fornecimento e instalação de eletroduto de pvc  1 1/2"""" roscável anti-chama em barra de 3 m</v>
          </cell>
          <cell r="C876" t="str">
            <v>UN</v>
          </cell>
          <cell r="D876">
            <v>22.572800000000001</v>
          </cell>
        </row>
        <row r="877">
          <cell r="A877" t="str">
            <v>001.17.01780</v>
          </cell>
          <cell r="B877" t="str">
            <v>Fornecimento e instalação de eletroduto de pvc  2"""" roscável anti-chama em barra de 3 m</v>
          </cell>
          <cell r="C877" t="str">
            <v>UN</v>
          </cell>
          <cell r="D877">
            <v>29.455100000000002</v>
          </cell>
        </row>
        <row r="878">
          <cell r="A878" t="str">
            <v>001.17.01800</v>
          </cell>
          <cell r="B878" t="str">
            <v>Fornecimento e instalação de eletroduto de pvc  2 1/2"""" roscável anti-chama em barra de 3 m</v>
          </cell>
          <cell r="C878" t="str">
            <v>UN</v>
          </cell>
          <cell r="D878">
            <v>50.375500000000002</v>
          </cell>
        </row>
        <row r="879">
          <cell r="A879" t="str">
            <v>001.17.01820</v>
          </cell>
          <cell r="B879" t="str">
            <v>Fornecimento e instalação de eletroduto de pvc  3"""" roscável anti-chama em barra de 3 m</v>
          </cell>
          <cell r="C879" t="str">
            <v>UN</v>
          </cell>
          <cell r="D879">
            <v>47.087800000000001</v>
          </cell>
        </row>
        <row r="880">
          <cell r="A880" t="str">
            <v>001.17.01840</v>
          </cell>
          <cell r="B880" t="str">
            <v>Fornecimento e instalação de eletroduto de pvc  4"""" roscável anti-chama em barra de 3 m</v>
          </cell>
          <cell r="C880" t="str">
            <v>UN</v>
          </cell>
          <cell r="D880">
            <v>95.4499</v>
          </cell>
        </row>
        <row r="881">
          <cell r="A881" t="str">
            <v>001.17.01850</v>
          </cell>
          <cell r="B881" t="str">
            <v>Fornecimento e instalação de conjunto bucha e arruela 1/2"" de pvc para eletroduto roscável</v>
          </cell>
          <cell r="C881" t="str">
            <v>cj</v>
          </cell>
          <cell r="D881">
            <v>0.41220000000000001</v>
          </cell>
        </row>
        <row r="882">
          <cell r="A882" t="str">
            <v>001.17.01860</v>
          </cell>
          <cell r="B882" t="str">
            <v>Fornecimento e instalação de conjunto bucha e arruela 3/4"""" de pvc para eletroduto roscáve</v>
          </cell>
          <cell r="C882" t="str">
            <v>CJ</v>
          </cell>
          <cell r="D882">
            <v>0.44219999999999998</v>
          </cell>
        </row>
        <row r="883">
          <cell r="A883" t="str">
            <v>001.17.01880</v>
          </cell>
          <cell r="B883" t="str">
            <v>Fornecimento e instalação de conjunto bucha e arruela 1"""" de pvc para eletroduto roscável</v>
          </cell>
          <cell r="C883" t="str">
            <v>CJ</v>
          </cell>
          <cell r="D883">
            <v>0.60219999999999996</v>
          </cell>
        </row>
        <row r="884">
          <cell r="A884" t="str">
            <v>001.17.01900</v>
          </cell>
          <cell r="B884" t="str">
            <v>Fornecimento e instalação de conjunto bucha e arruela 1 1/4"""" de pvc para eletroduto roscável</v>
          </cell>
          <cell r="C884" t="str">
            <v>CJ</v>
          </cell>
          <cell r="D884">
            <v>1.1769000000000001</v>
          </cell>
        </row>
        <row r="885">
          <cell r="A885" t="str">
            <v>001.17.01920</v>
          </cell>
          <cell r="B885" t="str">
            <v>Fornecimento e instalação de conjunto bucha e arruela 1 1/2"""",de pvc para eletroduto roscável</v>
          </cell>
          <cell r="C885" t="str">
            <v>CJ</v>
          </cell>
          <cell r="D885">
            <v>1.4596</v>
          </cell>
        </row>
        <row r="886">
          <cell r="A886" t="str">
            <v>001.17.01940</v>
          </cell>
          <cell r="B886" t="str">
            <v>Fornecimento e instalação de conjunto bucha e arruela 2"""", de pvc para eletroduto roscável</v>
          </cell>
          <cell r="C886" t="str">
            <v>CJ</v>
          </cell>
          <cell r="D886">
            <v>2.1543000000000001</v>
          </cell>
        </row>
        <row r="887">
          <cell r="A887" t="str">
            <v>001.17.01960</v>
          </cell>
          <cell r="B887" t="str">
            <v>Fornecimento e instalação de conjunto bucha e arruela 2 1/2"""", de pvc para eletroduto roscável</v>
          </cell>
          <cell r="C887" t="str">
            <v>CJ</v>
          </cell>
          <cell r="D887">
            <v>3.6183999999999998</v>
          </cell>
        </row>
        <row r="888">
          <cell r="A888" t="str">
            <v>001.17.01980</v>
          </cell>
          <cell r="B888" t="str">
            <v>Fornecimento e instalação de conjunto bucha e arruela 3"""", de pvc para eletroduto roscável</v>
          </cell>
          <cell r="C888" t="str">
            <v>CJ</v>
          </cell>
          <cell r="D888">
            <v>4.8826999999999998</v>
          </cell>
        </row>
        <row r="889">
          <cell r="A889" t="str">
            <v>001.17.02000</v>
          </cell>
          <cell r="B889" t="str">
            <v>Fornecimento e instalação de conjunto bucha e arruela 4"""" de pvc para eletroduto roscável</v>
          </cell>
          <cell r="C889" t="str">
            <v>CJ</v>
          </cell>
          <cell r="D889">
            <v>6.4173999999999998</v>
          </cell>
        </row>
        <row r="890">
          <cell r="A890" t="str">
            <v>001.17.02020</v>
          </cell>
          <cell r="B890" t="str">
            <v>Fornecimento e instalação de curva 90º de pvc 1/2"""" para eletroduto roscável</v>
          </cell>
          <cell r="C890" t="str">
            <v>UN</v>
          </cell>
          <cell r="D890">
            <v>0.92179999999999995</v>
          </cell>
        </row>
        <row r="891">
          <cell r="A891" t="str">
            <v>001.17.02040</v>
          </cell>
          <cell r="B891" t="str">
            <v>Fornecimento e instalação de curva 90º de pvc 3/4"""" para eletroduto roscável</v>
          </cell>
          <cell r="C891" t="str">
            <v>UN</v>
          </cell>
          <cell r="D891">
            <v>1.6417999999999999</v>
          </cell>
        </row>
        <row r="892">
          <cell r="A892" t="str">
            <v>001.17.02060</v>
          </cell>
          <cell r="B892" t="str">
            <v>Fornecimento e instalação de curva 90º de pvc 1"""" para eletroduto roscável</v>
          </cell>
          <cell r="C892" t="str">
            <v>UN</v>
          </cell>
          <cell r="D892">
            <v>2.4437000000000002</v>
          </cell>
        </row>
        <row r="893">
          <cell r="A893" t="str">
            <v>001.17.02080</v>
          </cell>
          <cell r="B893" t="str">
            <v>Fornecimento e instalação de curva 90º de pvc 1 1/4"""" para eletroduto roscável</v>
          </cell>
          <cell r="C893" t="str">
            <v>UN</v>
          </cell>
          <cell r="D893">
            <v>2.7736999999999998</v>
          </cell>
        </row>
        <row r="894">
          <cell r="A894" t="str">
            <v>001.17.02100</v>
          </cell>
          <cell r="B894" t="str">
            <v>Fornecimento e instalação de curva 90º de pvc 1 1/2"""" para eletroduto roscável</v>
          </cell>
          <cell r="C894" t="str">
            <v>UN</v>
          </cell>
          <cell r="D894">
            <v>3.6353</v>
          </cell>
        </row>
        <row r="895">
          <cell r="A895" t="str">
            <v>001.17.02120</v>
          </cell>
          <cell r="B895" t="str">
            <v>Fornecimento e instalação de curva 90º de pvc 2"""" para eletroduto roscável</v>
          </cell>
          <cell r="C895" t="str">
            <v>UN</v>
          </cell>
          <cell r="D895">
            <v>5.5974000000000004</v>
          </cell>
        </row>
        <row r="896">
          <cell r="A896" t="str">
            <v>001.17.02140</v>
          </cell>
          <cell r="B896" t="str">
            <v>Fornecimento e instalação de curva 90º de pvc 2 1/2"""" para eletroduto roscável</v>
          </cell>
          <cell r="C896" t="str">
            <v>UN</v>
          </cell>
          <cell r="D896">
            <v>9.0311000000000003</v>
          </cell>
        </row>
        <row r="897">
          <cell r="A897" t="str">
            <v>001.17.02160</v>
          </cell>
          <cell r="B897" t="str">
            <v>Fornecimento e instalação de curva 90º de pvc 3"""" para eletroduto roscável</v>
          </cell>
          <cell r="C897" t="str">
            <v>UN</v>
          </cell>
          <cell r="D897">
            <v>12.6029</v>
          </cell>
        </row>
        <row r="898">
          <cell r="A898" t="str">
            <v>001.17.02180</v>
          </cell>
          <cell r="B898" t="str">
            <v>Fornecimento e instalação de curva 90º de pvc 4"""" para eletroduto roscável</v>
          </cell>
          <cell r="C898" t="str">
            <v>UN</v>
          </cell>
          <cell r="D898">
            <v>18.264500000000002</v>
          </cell>
        </row>
        <row r="899">
          <cell r="A899" t="str">
            <v>001.17.02200</v>
          </cell>
          <cell r="B899" t="str">
            <v>Fornecimento e instalação de curva 135° de pvc 3/4"""" para eletroduto roscável</v>
          </cell>
          <cell r="C899" t="str">
            <v>UN</v>
          </cell>
          <cell r="D899">
            <v>1.8143</v>
          </cell>
        </row>
        <row r="900">
          <cell r="A900" t="str">
            <v>001.17.02220</v>
          </cell>
          <cell r="B900" t="str">
            <v>Fornecimento e instalação de curva 135° de pvc 1"""" para eletroduto roscável</v>
          </cell>
          <cell r="C900" t="str">
            <v>UN</v>
          </cell>
          <cell r="D900">
            <v>3.3753000000000002</v>
          </cell>
        </row>
        <row r="901">
          <cell r="A901" t="str">
            <v>001.17.02240</v>
          </cell>
          <cell r="B901" t="str">
            <v>Fornecimento e instalação de curva 135° de pvc 1 1/4"""" para eletroduto roscável</v>
          </cell>
          <cell r="C901" t="str">
            <v>UN</v>
          </cell>
          <cell r="D901">
            <v>4.9653</v>
          </cell>
        </row>
        <row r="902">
          <cell r="A902" t="str">
            <v>001.17.02260</v>
          </cell>
          <cell r="B902" t="str">
            <v>Fornecimento e instalação de curva 135° de pvc 1 1/2"""" para eletroduto roscável</v>
          </cell>
          <cell r="C902" t="str">
            <v>UN</v>
          </cell>
          <cell r="D902">
            <v>7.2173999999999996</v>
          </cell>
        </row>
        <row r="903">
          <cell r="A903" t="str">
            <v>001.17.02280</v>
          </cell>
          <cell r="B903" t="str">
            <v>Fornecimento e instalação de curva 135° de pvc 2"""" para eletroduto roscável</v>
          </cell>
          <cell r="C903" t="str">
            <v>UN</v>
          </cell>
          <cell r="D903">
            <v>9.4291999999999998</v>
          </cell>
        </row>
        <row r="904">
          <cell r="A904" t="str">
            <v>001.17.02300</v>
          </cell>
          <cell r="B904" t="str">
            <v>Fornecimento e instalação de luva pvc 1/2"""" p/ eletroduto roscável</v>
          </cell>
          <cell r="C904" t="str">
            <v>UN</v>
          </cell>
          <cell r="D904">
            <v>0.77180000000000004</v>
          </cell>
        </row>
        <row r="905">
          <cell r="A905" t="str">
            <v>001.17.02320</v>
          </cell>
          <cell r="B905" t="str">
            <v>Fornecimento e instalação de luva pvc 3/4"""" p/ eletroduto roscável</v>
          </cell>
          <cell r="C905" t="str">
            <v>UN</v>
          </cell>
          <cell r="D905">
            <v>1.0018</v>
          </cell>
        </row>
        <row r="906">
          <cell r="A906" t="str">
            <v>001.17.02340</v>
          </cell>
          <cell r="B906" t="str">
            <v>Fornecimento e instalação de luva pvc 1"""" p/ eletruduto roscável</v>
          </cell>
          <cell r="C906" t="str">
            <v>UN</v>
          </cell>
          <cell r="D906">
            <v>1.6236999999999999</v>
          </cell>
        </row>
        <row r="907">
          <cell r="A907" t="str">
            <v>001.17.02360</v>
          </cell>
          <cell r="B907" t="str">
            <v>Fornecimento e instalação de luva pvc 1 1/4"""" p/ eletroduto roscável</v>
          </cell>
          <cell r="C907" t="str">
            <v>UN</v>
          </cell>
          <cell r="D907">
            <v>1.7237</v>
          </cell>
        </row>
        <row r="908">
          <cell r="A908" t="str">
            <v>001.17.02380</v>
          </cell>
          <cell r="B908" t="str">
            <v>Fornecimento e instalação de luva pvc 1 1/2"""" p/ eletroduto roscável</v>
          </cell>
          <cell r="C908" t="str">
            <v>UN</v>
          </cell>
          <cell r="D908">
            <v>2.3853</v>
          </cell>
        </row>
        <row r="909">
          <cell r="A909" t="str">
            <v>001.17.02400</v>
          </cell>
          <cell r="B909" t="str">
            <v>Fornecimento e instalação de luva pvc 2"""" p/ eletroduto roscável</v>
          </cell>
          <cell r="C909" t="str">
            <v>UN</v>
          </cell>
          <cell r="D909">
            <v>3.6674000000000002</v>
          </cell>
        </row>
        <row r="910">
          <cell r="A910" t="str">
            <v>001.17.02420</v>
          </cell>
          <cell r="B910" t="str">
            <v>Fornecimento e instalação de luva pvc 2 1/2"""" p/ eletroduto roscável</v>
          </cell>
          <cell r="C910" t="str">
            <v>UN</v>
          </cell>
          <cell r="D910">
            <v>7.5311000000000003</v>
          </cell>
        </row>
        <row r="911">
          <cell r="A911" t="str">
            <v>001.17.02440</v>
          </cell>
          <cell r="B911" t="str">
            <v>Fornecimento e instalação de luva pvc 3"""" p/ eletroduto roscável</v>
          </cell>
          <cell r="C911" t="str">
            <v>UN</v>
          </cell>
          <cell r="D911">
            <v>7.8628999999999998</v>
          </cell>
        </row>
        <row r="912">
          <cell r="A912" t="str">
            <v>001.17.02460</v>
          </cell>
          <cell r="B912" t="str">
            <v>Fornecimento e instalação de luva pvc 4"""" p/ eletroduto roscável</v>
          </cell>
          <cell r="C912" t="str">
            <v>UN</v>
          </cell>
          <cell r="D912">
            <v>15.304500000000001</v>
          </cell>
        </row>
        <row r="913">
          <cell r="A913" t="str">
            <v>001.17.02480</v>
          </cell>
          <cell r="B913" t="str">
            <v>Fornecimento e instalação de braçadeira 3/4"""" p/ eletroduto</v>
          </cell>
          <cell r="C913" t="str">
            <v>UN</v>
          </cell>
          <cell r="D913">
            <v>1.5936999999999999</v>
          </cell>
        </row>
        <row r="914">
          <cell r="A914" t="str">
            <v>001.17.02500</v>
          </cell>
          <cell r="B914" t="str">
            <v>Fornecimento e instalação de braçadeira 1"""" p/ eletroduto</v>
          </cell>
          <cell r="C914" t="str">
            <v>UN</v>
          </cell>
          <cell r="D914">
            <v>2.0853000000000002</v>
          </cell>
        </row>
        <row r="915">
          <cell r="A915" t="str">
            <v>001.17.02520</v>
          </cell>
          <cell r="B915" t="str">
            <v>Fornecimento e instalação de braçadeira 1/2"""" p/ eletroduto</v>
          </cell>
          <cell r="C915" t="str">
            <v>UN</v>
          </cell>
          <cell r="D915">
            <v>1.1236999999999999</v>
          </cell>
        </row>
        <row r="916">
          <cell r="A916" t="str">
            <v>001.17.02540</v>
          </cell>
          <cell r="B916" t="str">
            <v>Fornecimento e instalação de braçadeira 2"""" p/ eletroduto</v>
          </cell>
          <cell r="C916" t="str">
            <v>UN</v>
          </cell>
          <cell r="D916">
            <v>2.2974000000000001</v>
          </cell>
        </row>
        <row r="917">
          <cell r="A917" t="str">
            <v>001.17.02560</v>
          </cell>
          <cell r="B917" t="str">
            <v>Fornecimento e instalação de braçadeira p/ eletroduto tipo unha de pvc, c/01 parafuso de d=25 mm (3/4"""")</v>
          </cell>
          <cell r="C917" t="str">
            <v>UN</v>
          </cell>
          <cell r="D917">
            <v>1.4237</v>
          </cell>
        </row>
        <row r="918">
          <cell r="A918" t="str">
            <v>001.17.02580</v>
          </cell>
          <cell r="B918" t="str">
            <v>Fornecimento e instalação de curva de ferro galvanizado de 135º diâm. 4""""</v>
          </cell>
          <cell r="C918" t="str">
            <v>UN</v>
          </cell>
          <cell r="D918">
            <v>82.295900000000003</v>
          </cell>
        </row>
        <row r="919">
          <cell r="A919" t="str">
            <v>001.17.02600</v>
          </cell>
          <cell r="B919" t="str">
            <v>Fornecimento e instalação de curva de ferro galvanizado de 135º diâm. 3""""</v>
          </cell>
          <cell r="C919" t="str">
            <v>UN</v>
          </cell>
          <cell r="D919">
            <v>47.335099999999997</v>
          </cell>
        </row>
        <row r="920">
          <cell r="A920" t="str">
            <v>001.17.02620</v>
          </cell>
          <cell r="B920" t="str">
            <v>Fornecimento e instalação de curva de ferro galvanizado de 135º diâm. 2 1/2""""</v>
          </cell>
          <cell r="C920" t="str">
            <v>UN</v>
          </cell>
          <cell r="D920">
            <v>35.726599999999998</v>
          </cell>
        </row>
        <row r="921">
          <cell r="A921" t="str">
            <v>001.17.02640</v>
          </cell>
          <cell r="B921" t="str">
            <v>Fornecimento e instalação de curva de ferro galvanizado de 135º diâm. 2""""</v>
          </cell>
          <cell r="C921" t="str">
            <v>UN</v>
          </cell>
          <cell r="D921">
            <v>23.161300000000001</v>
          </cell>
        </row>
        <row r="922">
          <cell r="A922" t="str">
            <v>001.17.02660</v>
          </cell>
          <cell r="B922" t="str">
            <v>Fornecimento e instalação de curva de ferro galvanizado de 135º diâm. 1 1/2""""</v>
          </cell>
          <cell r="C922" t="str">
            <v>UN</v>
          </cell>
          <cell r="D922">
            <v>15.5829</v>
          </cell>
        </row>
        <row r="923">
          <cell r="A923" t="str">
            <v>001.17.02680</v>
          </cell>
          <cell r="B923" t="str">
            <v>Fornecimento e instalação de curva de ferro galvanizado de 135º diâm. 1 1/4'</v>
          </cell>
          <cell r="C923" t="str">
            <v>UN</v>
          </cell>
          <cell r="D923">
            <v>8.7911000000000001</v>
          </cell>
        </row>
        <row r="924">
          <cell r="A924" t="str">
            <v>001.17.02700</v>
          </cell>
          <cell r="B924" t="str">
            <v>Fornecimento e instalação de curva de ferro galvanizado de 135º diâm. 1""""</v>
          </cell>
          <cell r="C924" t="str">
            <v>UN</v>
          </cell>
          <cell r="D924">
            <v>5.2630999999999997</v>
          </cell>
        </row>
        <row r="925">
          <cell r="A925" t="str">
            <v>001.17.02720</v>
          </cell>
          <cell r="B925" t="str">
            <v>Fornecimento e instalação de curva de ferro galvanizado de 135º diâm. 3/4'</v>
          </cell>
          <cell r="C925" t="str">
            <v>UN</v>
          </cell>
          <cell r="D925">
            <v>3.3908</v>
          </cell>
        </row>
        <row r="926">
          <cell r="A926" t="str">
            <v>001.17.02740</v>
          </cell>
          <cell r="B926" t="str">
            <v>Fornecimento e instalação de curva de ferro galvanizado de 90º diâm. 3""""</v>
          </cell>
          <cell r="C926" t="str">
            <v>UN</v>
          </cell>
          <cell r="D926">
            <v>48.845100000000002</v>
          </cell>
        </row>
        <row r="927">
          <cell r="A927" t="str">
            <v>001.17.02760</v>
          </cell>
          <cell r="B927" t="str">
            <v>Fornecimento e instalação de curva de ferro galvanizado de 90º diâm. 2 1/2""""</v>
          </cell>
          <cell r="C927" t="str">
            <v>UN</v>
          </cell>
          <cell r="D927">
            <v>32.026600000000002</v>
          </cell>
        </row>
        <row r="928">
          <cell r="A928" t="str">
            <v>001.17.02780</v>
          </cell>
          <cell r="B928" t="str">
            <v>Fornecimento e instalação de curva de ferro galvanizado de 90º diâm. 2""""</v>
          </cell>
          <cell r="C928" t="str">
            <v>UN</v>
          </cell>
          <cell r="D928">
            <v>18.261299999999999</v>
          </cell>
        </row>
        <row r="929">
          <cell r="A929" t="str">
            <v>001.17.02800</v>
          </cell>
          <cell r="B929" t="str">
            <v>Fornecimento e instalação de curva de ferro galvanizado de 90º diâm. 1 1/2""""</v>
          </cell>
          <cell r="C929" t="str">
            <v>UN</v>
          </cell>
          <cell r="D929">
            <v>9.9229000000000003</v>
          </cell>
        </row>
        <row r="930">
          <cell r="A930" t="str">
            <v>001.17.02820</v>
          </cell>
          <cell r="B930" t="str">
            <v>Fornecimento e instalação de curva de ferro galvanizado de 90º diâm. 1 1/4""""</v>
          </cell>
          <cell r="C930" t="str">
            <v>UN</v>
          </cell>
          <cell r="D930">
            <v>7.7911000000000001</v>
          </cell>
        </row>
        <row r="931">
          <cell r="A931" t="str">
            <v>001.17.02840</v>
          </cell>
          <cell r="B931" t="str">
            <v>Fornecimento e instalação de curva de ferro galvanizado de 90º diâm. 1""""</v>
          </cell>
          <cell r="C931" t="str">
            <v>UN</v>
          </cell>
          <cell r="D931">
            <v>3.7330999999999999</v>
          </cell>
        </row>
        <row r="932">
          <cell r="A932" t="str">
            <v>001.17.02860</v>
          </cell>
          <cell r="B932" t="str">
            <v>Fornecimento e instalação de curva de ferro galvanizado de 90º diâm. 3/4""""</v>
          </cell>
          <cell r="C932" t="str">
            <v>UN</v>
          </cell>
          <cell r="D932">
            <v>2.8408000000000002</v>
          </cell>
        </row>
        <row r="933">
          <cell r="A933" t="str">
            <v>001.17.02880</v>
          </cell>
          <cell r="B933" t="str">
            <v>Fornecimento e instalação de curva de ferro galvanizado de 90º diâm. 1/2""""</v>
          </cell>
          <cell r="C933" t="str">
            <v>UN</v>
          </cell>
          <cell r="D933">
            <v>2.3736999999999999</v>
          </cell>
        </row>
        <row r="934">
          <cell r="A934" t="str">
            <v>001.17.02900</v>
          </cell>
          <cell r="B934" t="str">
            <v>Fornecimento  e instalação de bujão de ferro galvanizado diâm 3""""</v>
          </cell>
          <cell r="C934" t="str">
            <v>UN</v>
          </cell>
          <cell r="D934">
            <v>19.371099999999998</v>
          </cell>
        </row>
        <row r="935">
          <cell r="A935" t="str">
            <v>001.17.02920</v>
          </cell>
          <cell r="B935" t="str">
            <v>Fornecimento  e instalação de bujão de ferro galvanizado diâm 4""""</v>
          </cell>
          <cell r="C935" t="str">
            <v>PC</v>
          </cell>
          <cell r="D935">
            <v>14.9945</v>
          </cell>
        </row>
        <row r="936">
          <cell r="A936" t="str">
            <v>001.17.02940</v>
          </cell>
          <cell r="B936" t="str">
            <v>Fornecimento e instalação de luva de ferro galvanizado  1/2""""</v>
          </cell>
          <cell r="C936" t="str">
            <v>UN</v>
          </cell>
          <cell r="D936">
            <v>1.1006</v>
          </cell>
        </row>
        <row r="937">
          <cell r="A937" t="str">
            <v>001.17.02960</v>
          </cell>
          <cell r="B937" t="str">
            <v>Fornecimento e instalação de luva de ferro galvanizado  3/4""""</v>
          </cell>
          <cell r="C937" t="str">
            <v>UN</v>
          </cell>
          <cell r="D937">
            <v>1.3318000000000001</v>
          </cell>
        </row>
        <row r="938">
          <cell r="A938" t="str">
            <v>001.17.02980</v>
          </cell>
          <cell r="B938" t="str">
            <v>Fornecimento e instalação de luva de ferro galvanizado  1""""</v>
          </cell>
          <cell r="C938" t="str">
            <v>UN</v>
          </cell>
          <cell r="D938">
            <v>2.4237000000000002</v>
          </cell>
        </row>
        <row r="939">
          <cell r="A939" t="str">
            <v>001.17.03000</v>
          </cell>
          <cell r="B939" t="str">
            <v>Fornecimento e instalação de luva de ferro galvanizado  1 1/4""""</v>
          </cell>
          <cell r="C939" t="str">
            <v>UN</v>
          </cell>
          <cell r="D939">
            <v>2.5436999999999999</v>
          </cell>
        </row>
        <row r="940">
          <cell r="A940" t="str">
            <v>001.17.03020</v>
          </cell>
          <cell r="B940" t="str">
            <v>Fornecimento e instalação de luva de ferro galvanizado  1 1/2</v>
          </cell>
          <cell r="C940" t="str">
            <v>UN</v>
          </cell>
          <cell r="D940">
            <v>3.1753</v>
          </cell>
        </row>
        <row r="941">
          <cell r="A941" t="str">
            <v>001.17.03040</v>
          </cell>
          <cell r="B941" t="str">
            <v>Fornecimento e instalação de luva de ferro galvanizado  2""""</v>
          </cell>
          <cell r="C941" t="str">
            <v>UN</v>
          </cell>
          <cell r="D941">
            <v>4.1574</v>
          </cell>
        </row>
        <row r="942">
          <cell r="A942" t="str">
            <v>001.17.03060</v>
          </cell>
          <cell r="B942" t="str">
            <v>Fornecimento e instalação de luva de ferro galvanizado  2 1/2""""</v>
          </cell>
          <cell r="C942" t="str">
            <v>UN</v>
          </cell>
          <cell r="D942">
            <v>7.9511000000000003</v>
          </cell>
        </row>
        <row r="943">
          <cell r="A943" t="str">
            <v>001.17.03080</v>
          </cell>
          <cell r="B943" t="str">
            <v>Fornecimento e instalação de luva de ferro galvanizado  3""""</v>
          </cell>
          <cell r="C943" t="str">
            <v>UN</v>
          </cell>
          <cell r="D943">
            <v>9.1328999999999994</v>
          </cell>
        </row>
        <row r="944">
          <cell r="A944" t="str">
            <v>001.17.03100</v>
          </cell>
          <cell r="B944" t="str">
            <v>Fornecimento e instalação de luva de ferro galvanizado  4""""</v>
          </cell>
          <cell r="C944" t="str">
            <v>UN</v>
          </cell>
          <cell r="D944">
            <v>11.984500000000001</v>
          </cell>
        </row>
        <row r="945">
          <cell r="A945" t="str">
            <v>001.17.03120</v>
          </cell>
          <cell r="B945" t="str">
            <v>Fornecimento e instalação de condulete de alumínio tipo universal a b e 1/2""""</v>
          </cell>
          <cell r="C945" t="str">
            <v>UN</v>
          </cell>
          <cell r="D945">
            <v>7.8429000000000002</v>
          </cell>
        </row>
        <row r="946">
          <cell r="A946" t="str">
            <v>001.17.03140</v>
          </cell>
          <cell r="B946" t="str">
            <v>Fornecimento e instalação de condulete de alumínio tipo universal a b e 3/4""""</v>
          </cell>
          <cell r="C946" t="str">
            <v>UN</v>
          </cell>
          <cell r="D946">
            <v>7.8429000000000002</v>
          </cell>
        </row>
        <row r="947">
          <cell r="A947" t="str">
            <v>001.17.03160</v>
          </cell>
          <cell r="B947" t="str">
            <v>Fornecimento e instalação de condulete de alumínio tipo universal a b e 1""""</v>
          </cell>
          <cell r="C947" t="str">
            <v>UN</v>
          </cell>
          <cell r="D947">
            <v>10.5345</v>
          </cell>
        </row>
        <row r="948">
          <cell r="A948" t="str">
            <v>001.17.03180</v>
          </cell>
          <cell r="B948" t="str">
            <v>Fornecimento e instalação de condulete de alumínio tipo universal a b e 1 1/4""""</v>
          </cell>
          <cell r="C948" t="str">
            <v>UN</v>
          </cell>
          <cell r="D948">
            <v>16.994499999999999</v>
          </cell>
        </row>
        <row r="949">
          <cell r="A949" t="str">
            <v>001.17.03200</v>
          </cell>
          <cell r="B949" t="str">
            <v>Fornecimento e instalação de condulete de alumínio tipo universal a b e 1 1/2""""</v>
          </cell>
          <cell r="C949" t="str">
            <v>UN</v>
          </cell>
          <cell r="D949">
            <v>24.618400000000001</v>
          </cell>
        </row>
        <row r="950">
          <cell r="A950" t="str">
            <v>001.17.03220</v>
          </cell>
          <cell r="B950" t="str">
            <v>Fornecimento e instalação de condulete de alumínio tipo universal a b e 2""""</v>
          </cell>
          <cell r="C950" t="str">
            <v>UN</v>
          </cell>
          <cell r="D950">
            <v>31.6921</v>
          </cell>
        </row>
        <row r="951">
          <cell r="A951" t="str">
            <v>001.17.03240</v>
          </cell>
          <cell r="B951" t="str">
            <v>Fornecimento e instalação de condulete de alumínio tipo universal a b e 2 1/2""""</v>
          </cell>
          <cell r="C951" t="str">
            <v>UN</v>
          </cell>
          <cell r="D951">
            <v>53.7956</v>
          </cell>
        </row>
        <row r="952">
          <cell r="A952" t="str">
            <v>001.17.03260</v>
          </cell>
          <cell r="B952" t="str">
            <v>Fornecimento e instalação de condulete de alumínio tipo universal a b e 3""""</v>
          </cell>
          <cell r="C952" t="str">
            <v>UN</v>
          </cell>
          <cell r="D952">
            <v>95.529300000000006</v>
          </cell>
        </row>
        <row r="953">
          <cell r="A953" t="str">
            <v>001.17.03280</v>
          </cell>
          <cell r="B953" t="str">
            <v>Fornecimento e instalação de condulete de alumínio tipo universal c lr ll lb 1/2""""</v>
          </cell>
          <cell r="C953" t="str">
            <v>UN</v>
          </cell>
          <cell r="D953">
            <v>8.0129000000000001</v>
          </cell>
        </row>
        <row r="954">
          <cell r="A954" t="str">
            <v>001.17.03300</v>
          </cell>
          <cell r="B954" t="str">
            <v>Fornecimento e instalação de condulete de alumínio tipo universal c lr ll lb 3/4""""</v>
          </cell>
          <cell r="C954" t="str">
            <v>UN</v>
          </cell>
          <cell r="D954">
            <v>6.7229000000000001</v>
          </cell>
        </row>
        <row r="955">
          <cell r="A955" t="str">
            <v>001.17.03320</v>
          </cell>
          <cell r="B955" t="str">
            <v>Fornecimento e instalação de condulete de alumínio tipo universal c lr ll lb 1""""</v>
          </cell>
          <cell r="C955" t="str">
            <v>UN</v>
          </cell>
          <cell r="D955">
            <v>7.2744999999999997</v>
          </cell>
        </row>
        <row r="956">
          <cell r="A956" t="str">
            <v>001.17.03340</v>
          </cell>
          <cell r="B956" t="str">
            <v>Fornecimento e instalação de condulete de alumínio tipo universal c lr ll lb 1 1/4""""</v>
          </cell>
          <cell r="C956" t="str">
            <v>UN</v>
          </cell>
          <cell r="D956">
            <v>16.964500000000001</v>
          </cell>
        </row>
        <row r="957">
          <cell r="A957" t="str">
            <v>001.17.03360</v>
          </cell>
          <cell r="B957" t="str">
            <v>Fornecimento e instalação de condulete de alumínio tipo universal c lr ll lb 1 1/2""""</v>
          </cell>
          <cell r="C957" t="str">
            <v>UN</v>
          </cell>
          <cell r="D957">
            <v>26.118400000000001</v>
          </cell>
        </row>
        <row r="958">
          <cell r="A958" t="str">
            <v>001.17.03380</v>
          </cell>
          <cell r="B958" t="str">
            <v>Fornecimento e instalação de condulete de alumínio tipo universal c lr ll lb 2""""</v>
          </cell>
          <cell r="C958" t="str">
            <v>UN</v>
          </cell>
          <cell r="D958">
            <v>35.202100000000002</v>
          </cell>
        </row>
        <row r="959">
          <cell r="A959" t="str">
            <v>001.17.03400</v>
          </cell>
          <cell r="B959" t="str">
            <v>Fornecimento e instalação de condulete de alunínio tipo universal c lr ll lb 2 1/2""""</v>
          </cell>
          <cell r="C959" t="str">
            <v>UN</v>
          </cell>
          <cell r="D959">
            <v>54.0456</v>
          </cell>
        </row>
        <row r="960">
          <cell r="A960" t="str">
            <v>001.17.03420</v>
          </cell>
          <cell r="B960" t="str">
            <v>Fornecimento e instalação de condulete de alumínio tipo universal c lr ll lb 3""""</v>
          </cell>
          <cell r="C960" t="str">
            <v>UN</v>
          </cell>
          <cell r="D960">
            <v>95.529300000000006</v>
          </cell>
        </row>
        <row r="961">
          <cell r="A961" t="str">
            <v>001.17.03440</v>
          </cell>
          <cell r="B961" t="str">
            <v>Fornecimento e instalação de condulete de alumínio tipo universal lbr lbl tr tl 1/2""""</v>
          </cell>
          <cell r="C961" t="str">
            <v>UN</v>
          </cell>
          <cell r="D961">
            <v>8.4129000000000005</v>
          </cell>
        </row>
        <row r="962">
          <cell r="A962" t="str">
            <v>001.17.03460</v>
          </cell>
          <cell r="B962" t="str">
            <v>Fornecimento e instalação de condulete de alumínio tipo universal lbr lbl tr tl 3/4""""</v>
          </cell>
          <cell r="C962" t="str">
            <v>UN</v>
          </cell>
          <cell r="D962">
            <v>8.4129000000000005</v>
          </cell>
        </row>
        <row r="963">
          <cell r="A963" t="str">
            <v>001.17.03480</v>
          </cell>
          <cell r="B963" t="str">
            <v>Fornecimento e instalação de condulete de alumínio tipo universal lbr lbl tr tl 1""""</v>
          </cell>
          <cell r="C963" t="str">
            <v>UN</v>
          </cell>
          <cell r="D963">
            <v>11.634499999999999</v>
          </cell>
        </row>
        <row r="964">
          <cell r="A964" t="str">
            <v>001.17.03500</v>
          </cell>
          <cell r="B964" t="str">
            <v>Fornecimento e instalação de condulete de alumínio tipo universal lbr lbl tr tl 1 1/4""""</v>
          </cell>
          <cell r="C964" t="str">
            <v>UN</v>
          </cell>
          <cell r="D964">
            <v>18.634499999999999</v>
          </cell>
        </row>
        <row r="965">
          <cell r="A965" t="str">
            <v>001.17.03520</v>
          </cell>
          <cell r="B965" t="str">
            <v>Fornecimento e instalação de condulete de alumínio tipo universal lbr lbl tr tl 1 1/2""""</v>
          </cell>
          <cell r="C965" t="str">
            <v>UN</v>
          </cell>
          <cell r="D965">
            <v>26.628399999999999</v>
          </cell>
        </row>
        <row r="966">
          <cell r="A966" t="str">
            <v>001.17.03540</v>
          </cell>
          <cell r="B966" t="str">
            <v>Fornecimento e instalação de condulete de alumínio tipo universal lbr lbl tr tl 2""""</v>
          </cell>
          <cell r="C966" t="str">
            <v>UN</v>
          </cell>
          <cell r="D966">
            <v>36.412100000000002</v>
          </cell>
        </row>
        <row r="967">
          <cell r="A967" t="str">
            <v>001.17.03560</v>
          </cell>
          <cell r="B967" t="str">
            <v>Fornecimento e instalação de condulete de alumínio tipo universal lbr lbl tr tl 2 1/2""""</v>
          </cell>
          <cell r="C967" t="str">
            <v>UN</v>
          </cell>
          <cell r="D967">
            <v>57.395600000000002</v>
          </cell>
        </row>
        <row r="968">
          <cell r="A968" t="str">
            <v>001.17.03580</v>
          </cell>
          <cell r="B968" t="str">
            <v>Fornecimento e instalação de condulete de alumínio tipo universal lbr lbl tr tl 3""""</v>
          </cell>
          <cell r="C968" t="str">
            <v>UN</v>
          </cell>
          <cell r="D968">
            <v>69.369299999999996</v>
          </cell>
        </row>
        <row r="969">
          <cell r="A969" t="str">
            <v>001.17.03600</v>
          </cell>
          <cell r="B969" t="str">
            <v>Fornecimento e instalação de caixa metálica com tampa parafusada de 20.00x20.00x10.00 cm</v>
          </cell>
          <cell r="C969" t="str">
            <v>UN</v>
          </cell>
          <cell r="D969">
            <v>24.665900000000001</v>
          </cell>
        </row>
        <row r="970">
          <cell r="A970" t="str">
            <v>001.17.03620</v>
          </cell>
          <cell r="B970" t="str">
            <v>Fornecimento e instalação de caixa metálica com tampa parafusada de 25.00x25.00x12.00 cm</v>
          </cell>
          <cell r="C970" t="str">
            <v>UN</v>
          </cell>
          <cell r="D970">
            <v>23.607700000000001</v>
          </cell>
        </row>
        <row r="971">
          <cell r="A971" t="str">
            <v>001.17.03640</v>
          </cell>
          <cell r="B971" t="str">
            <v>Fornecimento e instalação de caixa metálica com tampa parafusada 30.00x30.00x15.00 cm</v>
          </cell>
          <cell r="C971" t="str">
            <v>UN</v>
          </cell>
          <cell r="D971">
            <v>41.005099999999999</v>
          </cell>
        </row>
        <row r="972">
          <cell r="A972" t="str">
            <v>001.17.03660</v>
          </cell>
          <cell r="B972" t="str">
            <v>Fornecimento e instalação de caixa metálica com tampa parafusada 40.00x40.00x15.00 cm</v>
          </cell>
          <cell r="C972" t="str">
            <v>UN</v>
          </cell>
          <cell r="D972">
            <v>61.6633</v>
          </cell>
        </row>
        <row r="973">
          <cell r="A973" t="str">
            <v>001.17.03680</v>
          </cell>
          <cell r="B973" t="str">
            <v>Fornecimento e instalação de caixa metálica com tampa parafusada 50.00x50.00x15.00 cm</v>
          </cell>
          <cell r="C973" t="str">
            <v>UN</v>
          </cell>
          <cell r="D973">
            <v>77.553299999999993</v>
          </cell>
        </row>
        <row r="974">
          <cell r="A974" t="str">
            <v>001.17.03700</v>
          </cell>
          <cell r="B974" t="str">
            <v>Fornecimento e instalação de  rolo de fita isolante plástica, de 20.00 m</v>
          </cell>
          <cell r="C974" t="str">
            <v>UN</v>
          </cell>
          <cell r="D974">
            <v>13.7866</v>
          </cell>
        </row>
        <row r="975">
          <cell r="A975" t="str">
            <v>001.17.03720</v>
          </cell>
          <cell r="B975" t="str">
            <v>Fornecimento e instalação de  rolo de fita isolante plástica, de 10.00 m</v>
          </cell>
          <cell r="C975" t="str">
            <v>UN</v>
          </cell>
          <cell r="D975">
            <v>12.1966</v>
          </cell>
        </row>
        <row r="976">
          <cell r="A976" t="str">
            <v>001.17.03740</v>
          </cell>
          <cell r="B976" t="str">
            <v>Fornecimento e instalação de  rolo de fita isolante plástica, de 05.00 m</v>
          </cell>
          <cell r="C976" t="str">
            <v>UN</v>
          </cell>
          <cell r="D976">
            <v>6.7183999999999999</v>
          </cell>
        </row>
        <row r="977">
          <cell r="A977" t="str">
            <v>001.17.03760</v>
          </cell>
          <cell r="B977" t="str">
            <v>Fornecimento e instalação de rolo de fita isolante de alta fusão, de 10.00 m</v>
          </cell>
          <cell r="C977" t="str">
            <v>UN</v>
          </cell>
          <cell r="D977">
            <v>19.526599999999998</v>
          </cell>
        </row>
        <row r="978">
          <cell r="A978" t="str">
            <v>001.17.03800</v>
          </cell>
          <cell r="B978" t="str">
            <v>Fornecimento e instalação de quadro metálico com fundo de madeira com maçaneta e fechadura de 100.00 x 100.00 x 15.00 cm</v>
          </cell>
          <cell r="C978" t="str">
            <v>UN</v>
          </cell>
          <cell r="D978">
            <v>179.25659999999999</v>
          </cell>
        </row>
        <row r="979">
          <cell r="A979" t="str">
            <v>001.17.03820</v>
          </cell>
          <cell r="B979" t="str">
            <v>Fornecimento e instalação de quadro metálico com fundo de madeira com maçaneta e fechadura de 90.00 x 90.00 x 15.00 cm</v>
          </cell>
          <cell r="C979" t="str">
            <v>UN</v>
          </cell>
          <cell r="D979">
            <v>157.5566</v>
          </cell>
        </row>
        <row r="980">
          <cell r="A980" t="str">
            <v>001.17.03840</v>
          </cell>
          <cell r="B980" t="str">
            <v>Fornecimento e instalação de quadro metálico com fundo de madeira com maçaneta e fechadura de 60.00 x 60.00 x 15.00 cm</v>
          </cell>
          <cell r="C980" t="str">
            <v>UN</v>
          </cell>
          <cell r="D980">
            <v>111.6384</v>
          </cell>
        </row>
        <row r="981">
          <cell r="A981" t="str">
            <v>001.17.03860</v>
          </cell>
          <cell r="B981" t="str">
            <v>Fornecimento e instalação de quadro de distribuição com porta sem disjuntores e sem barramento até 06 circuitos</v>
          </cell>
          <cell r="C981" t="str">
            <v>UN</v>
          </cell>
          <cell r="D981">
            <v>30.973299999999998</v>
          </cell>
        </row>
        <row r="982">
          <cell r="A982" t="str">
            <v>001.17.03880</v>
          </cell>
          <cell r="B982" t="str">
            <v>Fornecimento e instalação de quadro de distribuição com porta sem disjuntores e sem barramento de 07 a 10 circuitos</v>
          </cell>
          <cell r="C982" t="str">
            <v>UN</v>
          </cell>
          <cell r="D982">
            <v>37.423299999999998</v>
          </cell>
        </row>
        <row r="983">
          <cell r="A983" t="str">
            <v>001.17.03900</v>
          </cell>
          <cell r="B983" t="str">
            <v>Fornecimento e instalação de quadro de distribuição com porta sem disjuntores e sem barramento de 11 a 15 circuitos</v>
          </cell>
          <cell r="C983" t="str">
            <v>UN</v>
          </cell>
          <cell r="D983">
            <v>105.5917</v>
          </cell>
        </row>
        <row r="984">
          <cell r="A984" t="str">
            <v>001.17.03920</v>
          </cell>
          <cell r="B984" t="str">
            <v>Fornecimento e instalação de quadro de distribuição com porta sem disjuntores e sem barramento de 16 a 20 circuitos</v>
          </cell>
          <cell r="C984" t="str">
            <v>UN</v>
          </cell>
          <cell r="D984">
            <v>95.491699999999994</v>
          </cell>
        </row>
        <row r="985">
          <cell r="A985" t="str">
            <v>001.17.03940</v>
          </cell>
          <cell r="B985" t="str">
            <v>Fornecimento e instalação de quadro de distribuição com porta sem disjuntores e sem barramento até 03 circuitos, de sobrepor</v>
          </cell>
          <cell r="C985" t="str">
            <v>UN</v>
          </cell>
          <cell r="D985">
            <v>25.473299999999998</v>
          </cell>
        </row>
        <row r="986">
          <cell r="A986" t="str">
            <v>001.17.03960</v>
          </cell>
          <cell r="B986" t="str">
            <v>Fornecimento e instalação de quadro de distribuição com porta sem disjuntores e sem barramento até 06 circuitos, de sobrepor</v>
          </cell>
          <cell r="C986" t="str">
            <v>UN</v>
          </cell>
          <cell r="D986">
            <v>34.773299999999999</v>
          </cell>
        </row>
        <row r="987">
          <cell r="A987" t="str">
            <v>001.17.03980</v>
          </cell>
          <cell r="B987" t="str">
            <v>Fornecimento e instalação de quadro de distribuição com porta com barramento sem previsão para disjuntor geral e sem disjuntores, até 18 circuitos</v>
          </cell>
          <cell r="C987" t="str">
            <v>UN</v>
          </cell>
          <cell r="D987">
            <v>87.709900000000005</v>
          </cell>
        </row>
        <row r="988">
          <cell r="A988" t="str">
            <v>001.17.04000</v>
          </cell>
          <cell r="B988" t="str">
            <v>Fornecimento e instalação de quadro de distribuição com porta com barramento sem previsão para disjuntor geral e sem disjuntores, de 19 a 30  circuitos</v>
          </cell>
          <cell r="C988" t="str">
            <v>UN</v>
          </cell>
          <cell r="D988">
            <v>140.7784</v>
          </cell>
        </row>
        <row r="989">
          <cell r="A989" t="str">
            <v>001.17.04020</v>
          </cell>
          <cell r="B989" t="str">
            <v>Fornecimento e instalação de quadro de distribuição com porta com barramento sem previsão para disjuntor geral e sem disjuntores, de 31 a 42  circuitos</v>
          </cell>
          <cell r="C989" t="str">
            <v>UN</v>
          </cell>
          <cell r="D989">
            <v>150.89660000000001</v>
          </cell>
        </row>
        <row r="990">
          <cell r="A990" t="str">
            <v>001.17.04040</v>
          </cell>
          <cell r="B990" t="str">
            <v>Fornecimento e instalação de quadro de distribuição trifásico c/ barramento, c/ previsão para disjuntor geral, com porta e sem disjuntores até 15 circuitos</v>
          </cell>
          <cell r="C990" t="str">
            <v>UN</v>
          </cell>
          <cell r="D990">
            <v>105.5917</v>
          </cell>
        </row>
        <row r="991">
          <cell r="A991" t="str">
            <v>001.17.04060</v>
          </cell>
          <cell r="B991" t="str">
            <v>Fornecimento e instalação de quadro de distribuição trifásico c/ barramento, c/ previsão para disjuntor geral, com porta e sem disjuntores de 16 a 27 circuitos</v>
          </cell>
          <cell r="C991" t="str">
            <v>UN</v>
          </cell>
          <cell r="D991">
            <v>158.7099</v>
          </cell>
        </row>
        <row r="992">
          <cell r="A992" t="str">
            <v>001.17.04080</v>
          </cell>
          <cell r="B992" t="str">
            <v>Fornecimento e instalação de quadro de distribuição trifásico c/ barramento, c/ previsão para disjuntor geral, com porta e sem disjuntores de 28 a 30  circuitos</v>
          </cell>
          <cell r="C992" t="str">
            <v>UN</v>
          </cell>
          <cell r="D992">
            <v>140.7784</v>
          </cell>
        </row>
        <row r="993">
          <cell r="A993" t="str">
            <v>001.17.04100</v>
          </cell>
          <cell r="B993" t="str">
            <v>Fornecimento e instalação de quadro de distribuição trifásico c/ barramento, c/ previsão para disjuntor geral, com porta e sem disjuntores de 31 a 56  circuitos</v>
          </cell>
          <cell r="C993" t="str">
            <v>UN</v>
          </cell>
          <cell r="D993">
            <v>350.94659999999999</v>
          </cell>
        </row>
        <row r="994">
          <cell r="A994" t="str">
            <v>001.17.04120</v>
          </cell>
          <cell r="B994" t="str">
            <v>Fornecimento e instalação de quadro de distribuição de lógica, metálico com porta e trinco de embutir ou de sobrepor</v>
          </cell>
          <cell r="C994" t="str">
            <v>UN</v>
          </cell>
          <cell r="D994">
            <v>41.973300000000002</v>
          </cell>
        </row>
        <row r="995">
          <cell r="A995" t="str">
            <v>001.17.04140</v>
          </cell>
          <cell r="B995" t="str">
            <v>Fornecimento e instalação de quadro para comando 1,20x0,80x0,35m</v>
          </cell>
          <cell r="C995" t="str">
            <v>UN</v>
          </cell>
          <cell r="D995">
            <v>40.946599999999997</v>
          </cell>
        </row>
        <row r="996">
          <cell r="A996" t="str">
            <v>001.17.04160</v>
          </cell>
          <cell r="B996" t="str">
            <v>Fornecimento e instalação de disjuntor monopolar c/ proteção termomagnética automática da eletromar ou similar de 10amp a 30amp</v>
          </cell>
          <cell r="C996" t="str">
            <v>UN</v>
          </cell>
          <cell r="D996">
            <v>7.6711</v>
          </cell>
        </row>
        <row r="997">
          <cell r="A997" t="str">
            <v>001.17.04180</v>
          </cell>
          <cell r="B997" t="str">
            <v>Fornecimento e instalação de disjuntor monopolar c/ proteção termomagnética automática da eletromar ou similar de 40amp a 50amp</v>
          </cell>
          <cell r="C997" t="str">
            <v>UN</v>
          </cell>
          <cell r="D997">
            <v>9.5710999999999995</v>
          </cell>
        </row>
        <row r="998">
          <cell r="A998" t="str">
            <v>001.17.04200</v>
          </cell>
          <cell r="B998" t="str">
            <v>Fornecimento e instalação de disjuntor monopolar c/ proteção termomagnética automática da eletromar ou similar de 70amp a 100amp</v>
          </cell>
          <cell r="C998" t="str">
            <v>UN</v>
          </cell>
          <cell r="D998">
            <v>16.071100000000001</v>
          </cell>
        </row>
        <row r="999">
          <cell r="A999" t="str">
            <v>001.17.04220</v>
          </cell>
          <cell r="B999" t="str">
            <v>Fornecimento e instalação de disjuntor bipolar c/ proteção termomagnética automática da eletromar ou similar de 10amp a 50amp</v>
          </cell>
          <cell r="C999" t="str">
            <v>UN</v>
          </cell>
          <cell r="D999">
            <v>32.892099999999999</v>
          </cell>
        </row>
        <row r="1000">
          <cell r="A1000" t="str">
            <v>001.17.04240</v>
          </cell>
          <cell r="B1000" t="str">
            <v>Fornecimento e instalação de disjuntor bipolar c/ proteção termomagnética automática da eletromar ou similar de 60amp a 100amp</v>
          </cell>
          <cell r="C1000" t="str">
            <v>UN</v>
          </cell>
          <cell r="D1000">
            <v>44.162100000000002</v>
          </cell>
        </row>
        <row r="1001">
          <cell r="A1001" t="str">
            <v>001.17.04260</v>
          </cell>
          <cell r="B1001" t="str">
            <v>Fornecimento e instalação de disjuntor tripolar c/ proteção termomagnética automática da eletromar ou similar de 30amp a 50amp</v>
          </cell>
          <cell r="C1001" t="str">
            <v>UN</v>
          </cell>
          <cell r="D1001">
            <v>34.613</v>
          </cell>
        </row>
        <row r="1002">
          <cell r="A1002" t="str">
            <v>001.17.04280</v>
          </cell>
          <cell r="B1002" t="str">
            <v>Fornecimento e instalação de disjuntor tripolar c/ proteção termomagnética automática da eletromar ou similar de 60amp a 100amp</v>
          </cell>
          <cell r="C1002" t="str">
            <v>UN</v>
          </cell>
          <cell r="D1002">
            <v>42.713000000000001</v>
          </cell>
        </row>
        <row r="1003">
          <cell r="A1003" t="str">
            <v>001.17.04300</v>
          </cell>
          <cell r="B1003" t="str">
            <v>Fornecimento e instalação de disjuntor tripolar tipo ca-terno magnetico 125-150-175-200-225a da eletromar</v>
          </cell>
          <cell r="C1003" t="str">
            <v>UN</v>
          </cell>
          <cell r="D1003">
            <v>130.47329999999999</v>
          </cell>
        </row>
        <row r="1004">
          <cell r="A1004" t="str">
            <v>001.17.04320</v>
          </cell>
          <cell r="B1004" t="str">
            <v>Fornecimento e instalação de disjuntor tripolar tipo da-termo magnético 250-300-350-400a da eletromar</v>
          </cell>
          <cell r="C1004" t="str">
            <v>UN</v>
          </cell>
          <cell r="D1004">
            <v>1793.9499000000001</v>
          </cell>
        </row>
        <row r="1005">
          <cell r="A1005" t="str">
            <v>001.17.04340</v>
          </cell>
          <cell r="B1005" t="str">
            <v>Fornecimento e instalação de disjuntor termomagnético (diaquick) - siemens monopolar 2a/240v</v>
          </cell>
          <cell r="C1005" t="str">
            <v>UN</v>
          </cell>
          <cell r="D1005">
            <v>26.711099999999998</v>
          </cell>
        </row>
        <row r="1006">
          <cell r="A1006" t="str">
            <v>001.17.04360</v>
          </cell>
          <cell r="B1006" t="str">
            <v>Fornecimento e instalação de disjuntor termomagnético (diaquick) - siemens monofásico 6a/240v</v>
          </cell>
          <cell r="C1006" t="str">
            <v>UN</v>
          </cell>
          <cell r="D1006">
            <v>26.8111</v>
          </cell>
        </row>
        <row r="1007">
          <cell r="A1007" t="str">
            <v>001.17.04380</v>
          </cell>
          <cell r="B1007" t="str">
            <v>Fornecimento e instalação de disjuntor termomagnético (diaquick) - siemens monofásico 25a/240v</v>
          </cell>
          <cell r="C1007" t="str">
            <v>UN</v>
          </cell>
          <cell r="D1007">
            <v>12.5511</v>
          </cell>
        </row>
        <row r="1008">
          <cell r="A1008" t="str">
            <v>001.17.04400</v>
          </cell>
          <cell r="B1008" t="str">
            <v>Fornecimento e instalação de disjuntor termomagnético (diaquick) - siemens monofásico 30a/240v</v>
          </cell>
          <cell r="C1008" t="str">
            <v>UN</v>
          </cell>
          <cell r="D1008">
            <v>9.6710999999999991</v>
          </cell>
        </row>
        <row r="1009">
          <cell r="A1009" t="str">
            <v>001.17.04420</v>
          </cell>
          <cell r="B1009" t="str">
            <v>Fornecimento e instalação de disjuntor termomagnético (diaquik) - tripolar - 30a/240v</v>
          </cell>
          <cell r="C1009" t="str">
            <v>UN</v>
          </cell>
          <cell r="D1009">
            <v>117.18300000000001</v>
          </cell>
        </row>
        <row r="1010">
          <cell r="A1010" t="str">
            <v>001.17.04440</v>
          </cell>
          <cell r="B1010" t="str">
            <v>Fornecimento e instalação de conjunto arstrop com tomada bipolar mais polo terra e disjuntor termomagnético unipolar de até 30a/250v para embutir em caixa metálica de 4"""" x 4"""" x 2""""</v>
          </cell>
          <cell r="C1010" t="str">
            <v>CJ</v>
          </cell>
          <cell r="D1010">
            <v>45.677399999999999</v>
          </cell>
        </row>
        <row r="1011">
          <cell r="A1011" t="str">
            <v>001.17.04460</v>
          </cell>
          <cell r="B1011" t="str">
            <v>Fornecimento e instalação de disjuntor tripolar a pequeno(reduzido) volume de óleo, com dispositivo de abertura mecanico e eletrônicamente livre, uso interno, tensão nominal 13,8 kv, corrente nominal (mínima) - 350 a,  potência interrupção simétrica (mí</v>
          </cell>
          <cell r="C1011" t="str">
            <v>UN</v>
          </cell>
          <cell r="D1011">
            <v>51.183199999999999</v>
          </cell>
        </row>
        <row r="1012">
          <cell r="A1012" t="str">
            <v>001.17.04480</v>
          </cell>
          <cell r="B1012" t="str">
            <v>Fornecimento e instalação de tomada de corrente de sobrepor """"conjunto arstop"""" com disjuntor bipolar de 20a/250v e tomada 2p+t em caixa de 10 x 10 x 5 cm</v>
          </cell>
          <cell r="C1012" t="str">
            <v>CJ</v>
          </cell>
          <cell r="D1012">
            <v>45.677399999999999</v>
          </cell>
        </row>
        <row r="1013">
          <cell r="A1013" t="str">
            <v>001.17.04500</v>
          </cell>
          <cell r="B1013" t="str">
            <v>Fornecimento e instalação de tomada tipo universal de 10a/250v com espelho para embutir com caixa metalica 4""""x2""""</v>
          </cell>
          <cell r="C1013" t="str">
            <v>CJ</v>
          </cell>
          <cell r="D1013">
            <v>7.2251000000000003</v>
          </cell>
        </row>
        <row r="1014">
          <cell r="A1014" t="str">
            <v>001.17.04520</v>
          </cell>
          <cell r="B1014" t="str">
            <v>Fornecimento e instalação de tomada tipo universal de 10a/250v com espelho para embutir sem caixa metalica 4""""x2""""</v>
          </cell>
          <cell r="C1014" t="str">
            <v>UN</v>
          </cell>
          <cell r="D1014">
            <v>3.1496</v>
          </cell>
        </row>
        <row r="1015">
          <cell r="A1015" t="str">
            <v>001.17.04540</v>
          </cell>
          <cell r="B1015" t="str">
            <v>Fornecimento e instalação de tomada de força tipo universal bipolar c/ polo terra p/20a/250v com espelho para embutir com caixa metalica 4""""x2""""</v>
          </cell>
          <cell r="C1015" t="str">
            <v>CJ</v>
          </cell>
          <cell r="D1015">
            <v>10.1541</v>
          </cell>
        </row>
        <row r="1016">
          <cell r="A1016" t="str">
            <v>001.17.04560</v>
          </cell>
          <cell r="B1016" t="str">
            <v>Fornecimento e instalação de tomada de força tipo universal bipolar c/ polo terra p/20a/250v com espelho para embutir sem caixa metalica 4""""x2""""</v>
          </cell>
          <cell r="C1016" t="str">
            <v>UN</v>
          </cell>
          <cell r="D1016">
            <v>8.1186000000000007</v>
          </cell>
        </row>
        <row r="1017">
          <cell r="A1017" t="str">
            <v>001.17.04580</v>
          </cell>
          <cell r="B1017" t="str">
            <v>Fornecimento e instalação de tomada de força tripolar c/ polo terra para 30a/380v c/ espelho para embutir com caixa metálica 4""""x2""""</v>
          </cell>
          <cell r="C1017" t="str">
            <v>CJ</v>
          </cell>
          <cell r="D1017">
            <v>10.5229</v>
          </cell>
        </row>
        <row r="1018">
          <cell r="A1018" t="str">
            <v>001.17.04600</v>
          </cell>
          <cell r="B1018" t="str">
            <v>Fornecimento e instalação de tomada de força tripolar c/ polo terra para 30a/380v c/ espelho para embutir sem caixa metálica 4""""x2""""</v>
          </cell>
          <cell r="C1018" t="str">
            <v>UN</v>
          </cell>
          <cell r="D1018">
            <v>8.4876000000000005</v>
          </cell>
        </row>
        <row r="1019">
          <cell r="A1019" t="str">
            <v>001.17.04620</v>
          </cell>
          <cell r="B1019" t="str">
            <v>Fornecimento e instalação de tomada de piso com tampa em liga de latão e caixa de ligação em liga de alumínio fundido de 4"""" x 2"""" tipo universal de 10a/250v</v>
          </cell>
          <cell r="C1019" t="str">
            <v>CJ</v>
          </cell>
          <cell r="D1019">
            <v>22.4251</v>
          </cell>
        </row>
        <row r="1020">
          <cell r="A1020" t="str">
            <v>001.17.04640</v>
          </cell>
          <cell r="B1020" t="str">
            <v>Fornecimento e instalação de tomada de piso com tampa em liga de latão e caixa de ligação em liga de alumínio fundido de 4"""" x 2"""" tipo bipolar mais polo terra de 30a/250v</v>
          </cell>
          <cell r="C1020" t="str">
            <v>CJ</v>
          </cell>
          <cell r="D1020">
            <v>25.354099999999999</v>
          </cell>
        </row>
        <row r="1021">
          <cell r="A1021" t="str">
            <v>001.17.04660</v>
          </cell>
          <cell r="B1021" t="str">
            <v>Fornecimento e instalação de tomada de piso com tampa em liga de latão e caixa de ligação em liga de alumínio fundido de 4"""" x 2"""" tipo tripolar mais polo terra de 30/380v</v>
          </cell>
          <cell r="C1021" t="str">
            <v>CJ</v>
          </cell>
          <cell r="D1021">
            <v>25.722899999999999</v>
          </cell>
        </row>
        <row r="1022">
          <cell r="A1022" t="str">
            <v>001.17.04680</v>
          </cell>
          <cell r="B1022" t="str">
            <v>Fornecimento e instalação de tomada para telefone padrão telebrás c/ espelho p/ embutir com caixa metálica 4"""" x 2""""</v>
          </cell>
          <cell r="C1022" t="str">
            <v>CJ</v>
          </cell>
          <cell r="D1022">
            <v>11.572900000000001</v>
          </cell>
        </row>
        <row r="1023">
          <cell r="A1023" t="str">
            <v>001.17.04700</v>
          </cell>
          <cell r="B1023" t="str">
            <v>Fornecimento e instalação de tomada para telefone padrão telebrás c/ espelho p/ embutir sem caixa metálica 4"""" x 2""""</v>
          </cell>
          <cell r="C1023" t="str">
            <v>UN</v>
          </cell>
          <cell r="D1023">
            <v>9.5375999999999994</v>
          </cell>
        </row>
        <row r="1024">
          <cell r="A1024" t="str">
            <v>001.17.04720</v>
          </cell>
          <cell r="B1024" t="str">
            <v>Fornecimento e instalação de tomada para telefone padrão telebrás c/ espelho p/ embutir sem caixa metálica 4"""" x 4""""</v>
          </cell>
          <cell r="C1024" t="str">
            <v>CJ</v>
          </cell>
          <cell r="D1024">
            <v>12.1629</v>
          </cell>
        </row>
        <row r="1025">
          <cell r="A1025" t="str">
            <v>001.17.04740</v>
          </cell>
          <cell r="B1025" t="str">
            <v>Fornecimento e instalação de tomada de piso p/ telefone padrão telebrás c/ espelho e tampa em liga de latão montada em caixa de liga de alumínio 4"""" x 2""""</v>
          </cell>
          <cell r="C1025" t="str">
            <v>CJ</v>
          </cell>
          <cell r="D1025">
            <v>26.7729</v>
          </cell>
        </row>
        <row r="1026">
          <cell r="A1026" t="str">
            <v>001.17.04760</v>
          </cell>
          <cell r="B1026" t="str">
            <v>Fornecimento e instalação de tomada de corrente monofásica c/03 pinos (fase,neutro e terra) de 10a/250v com caixa metalica 4""""x2""""</v>
          </cell>
          <cell r="C1026" t="str">
            <v>UN</v>
          </cell>
          <cell r="D1026">
            <v>10.1541</v>
          </cell>
        </row>
        <row r="1027">
          <cell r="A1027" t="str">
            <v>001.17.04780</v>
          </cell>
          <cell r="B1027" t="str">
            <v>Fornecimento e instalação de tomada de corrente monofásica c/03 pinos (fase,neutro e terra) de 10a/250v sem caixa metalica 4""""x2""""</v>
          </cell>
          <cell r="C1027" t="str">
            <v>UN</v>
          </cell>
          <cell r="D1027">
            <v>8.1186000000000007</v>
          </cell>
        </row>
        <row r="1028">
          <cell r="A1028" t="str">
            <v>001.17.04800</v>
          </cell>
          <cell r="B1028" t="str">
            <v>Fornecimento e instalação de tomada especial para informática 15a/250v com espelho para embutir com caixa metalica 4"""" x 2""""</v>
          </cell>
          <cell r="C1028" t="str">
            <v>UN</v>
          </cell>
          <cell r="D1028">
            <v>9.8728999999999996</v>
          </cell>
        </row>
        <row r="1029">
          <cell r="A1029" t="str">
            <v>001.17.04820</v>
          </cell>
          <cell r="B1029" t="str">
            <v>Fornecimento e instalação de tomada especial para informática 15a/250v com espelho para embutir sem caixa metálica 4"""" x 2""""</v>
          </cell>
          <cell r="C1029" t="str">
            <v>UN</v>
          </cell>
          <cell r="D1029">
            <v>7.8376000000000001</v>
          </cell>
        </row>
        <row r="1030">
          <cell r="A1030" t="str">
            <v>001.17.04840</v>
          </cell>
          <cell r="B1030" t="str">
            <v>Fornecimento e instalação de tomada de corrente para chuveiro elétrico com 02 polos + terra de 20a/250v com caixa metálica 4"""" x 2""""</v>
          </cell>
          <cell r="C1030" t="str">
            <v>CJ</v>
          </cell>
          <cell r="D1030">
            <v>10.1541</v>
          </cell>
        </row>
        <row r="1031">
          <cell r="A1031" t="str">
            <v>001.17.04860</v>
          </cell>
          <cell r="B1031" t="str">
            <v>Fornecimento e instalação de tomada de corrente para chuveiro elétrico com 02 polos + terra de 20a/250v sem caixa metálica 4"""" x 2""""</v>
          </cell>
          <cell r="C1031" t="str">
            <v>UN</v>
          </cell>
          <cell r="D1031">
            <v>8.1186000000000007</v>
          </cell>
        </row>
        <row r="1032">
          <cell r="A1032" t="str">
            <v>001.17.04880</v>
          </cell>
          <cell r="B1032" t="str">
            <v>Fornecimento e insalação de tomada universal tomada tipo universal de 10a/250v de sobrepor</v>
          </cell>
          <cell r="C1032" t="str">
            <v>UN</v>
          </cell>
          <cell r="D1032">
            <v>3.1496</v>
          </cell>
        </row>
        <row r="1033">
          <cell r="A1033" t="str">
            <v>001.17.04900</v>
          </cell>
          <cell r="B1033" t="str">
            <v>Fornecimento e instalação de interruptor e tomada tipo universal de 10a/250v para embutir e com espelho com 01 interruptor e 01 tomada c/caixa metálica 4"""" x  2""""</v>
          </cell>
          <cell r="C1033" t="str">
            <v>CJ</v>
          </cell>
          <cell r="D1033">
            <v>9.6928999999999998</v>
          </cell>
        </row>
        <row r="1034">
          <cell r="A1034" t="str">
            <v>001.17.04920</v>
          </cell>
          <cell r="B1034" t="str">
            <v>Fornecimento e instalação de interruptor e tomada tipo universal de 10a/250v para embutir e com espelho com 01 interruptor e 01 tomada s/caixa metálica 4"""" x  2""""</v>
          </cell>
          <cell r="C1034" t="str">
            <v>CJ</v>
          </cell>
          <cell r="D1034">
            <v>10.8309</v>
          </cell>
        </row>
        <row r="1035">
          <cell r="A1035" t="str">
            <v>001.17.04940</v>
          </cell>
          <cell r="B1035" t="str">
            <v>Fornecimento e instalação de interruptor e tomada tipo universal de 10a/250v para embutir e com espelho com 02 interruptores e 01 tomada c/caixa metálica 4"""" x  2""""</v>
          </cell>
          <cell r="C1035" t="str">
            <v>CJ</v>
          </cell>
          <cell r="D1035">
            <v>16.660900000000002</v>
          </cell>
        </row>
        <row r="1036">
          <cell r="A1036" t="str">
            <v>001.17.04960</v>
          </cell>
          <cell r="B1036" t="str">
            <v>Fornecimento e instalação de interruptor e tomada tipo universal de 10a/250v para embutir e com espelho com 02 interruptores e 01 tomada s/caixa metálica 4"""" x  2""""</v>
          </cell>
          <cell r="C1036" t="str">
            <v>CJ</v>
          </cell>
          <cell r="D1036">
            <v>14.625400000000001</v>
          </cell>
        </row>
        <row r="1037">
          <cell r="A1037" t="str">
            <v>001.17.04980</v>
          </cell>
          <cell r="B1037" t="str">
            <v>Fornecimento e instalação de interruptor de uma tecla simples tipo universal de 10a/250v com espelho para embutir com caixa metálica 4""""x2""""</v>
          </cell>
          <cell r="C1037" t="str">
            <v>CJ</v>
          </cell>
          <cell r="D1037">
            <v>7.6250999999999998</v>
          </cell>
        </row>
        <row r="1038">
          <cell r="A1038" t="str">
            <v>001.17.05000</v>
          </cell>
          <cell r="B1038" t="str">
            <v>Fornecimento e instalação de interruptor de uma tecla simples tipo universal de 10a/250v com espelho para embutir sem caixa metálica 4""""x2""""</v>
          </cell>
          <cell r="C1038" t="str">
            <v>UN</v>
          </cell>
          <cell r="D1038">
            <v>5.5895999999999999</v>
          </cell>
        </row>
        <row r="1039">
          <cell r="A1039" t="str">
            <v>001.17.05020</v>
          </cell>
          <cell r="B1039" t="str">
            <v>Fornecimento e instalação de interruptor 02 teclas simples tipo universal de 10a/250v com espelho para embutir com caixa metalica 4""""x2""""</v>
          </cell>
          <cell r="C1039" t="str">
            <v>CJ</v>
          </cell>
          <cell r="D1039">
            <v>8.8728999999999996</v>
          </cell>
        </row>
        <row r="1040">
          <cell r="A1040" t="str">
            <v>001.17.05040</v>
          </cell>
          <cell r="B1040" t="str">
            <v>Fornecimento e instalação de interruptor 02 teclas simples tipo universal de 10a/250v com espelho para embutir sem caixa metalica 4""""x2""""</v>
          </cell>
          <cell r="C1040" t="str">
            <v>UN</v>
          </cell>
          <cell r="D1040">
            <v>6.8376000000000001</v>
          </cell>
        </row>
        <row r="1041">
          <cell r="A1041" t="str">
            <v>001.17.05060</v>
          </cell>
          <cell r="B1041" t="str">
            <v>Fornecimento e instalação de interruptor 03 teclas simples tipo universal de 10a/250v com espelho para embutir com caixa metálica 4""""x2""""</v>
          </cell>
          <cell r="C1041" t="str">
            <v>CJ</v>
          </cell>
          <cell r="D1041">
            <v>12.610900000000001</v>
          </cell>
        </row>
        <row r="1042">
          <cell r="A1042" t="str">
            <v>001.17.05080</v>
          </cell>
          <cell r="B1042" t="str">
            <v>Fornecimento e instalação de interruptor 03 teclas simples tipo universal de 10a/250v sem espelho para embutir com caixa metálica 4""""x2""""</v>
          </cell>
          <cell r="C1042" t="str">
            <v>UN</v>
          </cell>
          <cell r="D1042">
            <v>13.375400000000001</v>
          </cell>
        </row>
        <row r="1043">
          <cell r="A1043" t="str">
            <v>001.17.05100</v>
          </cell>
          <cell r="B1043" t="str">
            <v>Fornecimento e instalação  de interruptor tipo paralelo (three way) de uma tecla de 10a/250v com espelho para embutir com caixa metálica 4""""x2""""</v>
          </cell>
          <cell r="C1043" t="str">
            <v>CJ</v>
          </cell>
          <cell r="D1043">
            <v>9.3041</v>
          </cell>
        </row>
        <row r="1044">
          <cell r="A1044" t="str">
            <v>001.17.05120</v>
          </cell>
          <cell r="B1044" t="str">
            <v>Fornecimento e instalação  de interruptor tipo paralelo (three way) de uma tecla de 10a/250v com espelho para embutir sem caixa metálica 4""""x2""""</v>
          </cell>
          <cell r="C1044" t="str">
            <v>UN</v>
          </cell>
          <cell r="D1044">
            <v>7.2686000000000002</v>
          </cell>
        </row>
        <row r="1045">
          <cell r="A1045" t="str">
            <v>001.17.05140</v>
          </cell>
          <cell r="B1045" t="str">
            <v>Fornecimento e instalação de interruptor simples ( 1 tecla ) em caixa tipo condulete d = 3/4""""</v>
          </cell>
          <cell r="C1045" t="str">
            <v>CJ</v>
          </cell>
          <cell r="D1045">
            <v>12.672499999999999</v>
          </cell>
        </row>
        <row r="1046">
          <cell r="A1046" t="str">
            <v>001.17.05160</v>
          </cell>
          <cell r="B1046" t="str">
            <v>Fornecimento e instalação de interruptor simples ( 2 teclas ) em caixa condulete d = 3/4""""</v>
          </cell>
          <cell r="C1046" t="str">
            <v>CJ</v>
          </cell>
          <cell r="D1046">
            <v>14.892099999999999</v>
          </cell>
        </row>
        <row r="1047">
          <cell r="A1047" t="str">
            <v>001.17.05180</v>
          </cell>
          <cell r="B1047" t="str">
            <v>Fornecimento e instalação de interruptor para ventilador de teto 110v tipo reostato para 02 setores com capacitor</v>
          </cell>
          <cell r="C1047" t="str">
            <v>UN</v>
          </cell>
          <cell r="D1047">
            <v>124.11839999999999</v>
          </cell>
        </row>
        <row r="1048">
          <cell r="A1048" t="str">
            <v>001.17.05200</v>
          </cell>
          <cell r="B1048" t="str">
            <v>Fornecimento e instalação de interruptor tipo paralelo (four-way) de uma tecla  15a/250v com espelho para embutir com caixa metálica 4""""x 2""""</v>
          </cell>
          <cell r="C1048" t="str">
            <v>UN</v>
          </cell>
          <cell r="D1048">
            <v>17.2456</v>
          </cell>
        </row>
        <row r="1049">
          <cell r="A1049" t="str">
            <v>001.17.05220</v>
          </cell>
          <cell r="B1049" t="str">
            <v>Fornecimento e instalação de interruptor tipo paralelo (four-way) de uma tecla  15a/250v com espelho para embutir sem caixa metálica 4"""" x 2""""</v>
          </cell>
          <cell r="C1049" t="str">
            <v>UN</v>
          </cell>
          <cell r="D1049">
            <v>15.2103</v>
          </cell>
        </row>
        <row r="1050">
          <cell r="A1050" t="str">
            <v>001.17.05240</v>
          </cell>
          <cell r="B1050" t="str">
            <v>Fornecimento e instalação de interruptor bipolar 25a/250v com espelho para embutir com caixa metálica 4"""" x 2""""</v>
          </cell>
          <cell r="C1050" t="str">
            <v>CJ</v>
          </cell>
          <cell r="D1050">
            <v>15.492900000000001</v>
          </cell>
        </row>
        <row r="1051">
          <cell r="A1051" t="str">
            <v>001.17.05260</v>
          </cell>
          <cell r="B1051" t="str">
            <v>Fornecimento e instalação de interruptor bipolar 25a/250v com espelho para embutir sem caixa metálica 4"""" x 2""""</v>
          </cell>
          <cell r="C1051" t="str">
            <v>UN</v>
          </cell>
          <cell r="D1051">
            <v>13.457599999999999</v>
          </cell>
        </row>
        <row r="1052">
          <cell r="A1052" t="str">
            <v>001.17.05280</v>
          </cell>
          <cell r="B1052" t="str">
            <v>Fornecimento e instalação de interruptor tipo paralelo (three way) de duas teclas de 10a/250v com espelho p/ embutir com caixa metálica 4""""x2""""</v>
          </cell>
          <cell r="C1052" t="str">
            <v>CJ</v>
          </cell>
          <cell r="D1052">
            <v>12.860900000000001</v>
          </cell>
        </row>
        <row r="1053">
          <cell r="A1053" t="str">
            <v>001.17.05300</v>
          </cell>
          <cell r="B1053" t="str">
            <v>Fornecimento e instalação de interruptor tipo paralelo (three way) de duas teclas de 10a/250v com espelho p/ embutir sem caixa metálica 4""""x2""""</v>
          </cell>
          <cell r="C1053" t="str">
            <v>UN</v>
          </cell>
          <cell r="D1053">
            <v>9.1875999999999998</v>
          </cell>
        </row>
        <row r="1054">
          <cell r="A1054" t="str">
            <v>001.17.05320</v>
          </cell>
          <cell r="B1054" t="str">
            <v>Fornecimento e instalação de interruptor de uma tecla simples tipo universal de 10a/250v de sobrepor</v>
          </cell>
          <cell r="C1054" t="str">
            <v>UN</v>
          </cell>
          <cell r="D1054">
            <v>3.1496</v>
          </cell>
        </row>
        <row r="1055">
          <cell r="A1055" t="str">
            <v>001.17.05340</v>
          </cell>
          <cell r="B1055" t="str">
            <v>Fornecimento e instalação de conjunto de um interruptor e uma tomada tipo universal de 10a/250v de sobrepor</v>
          </cell>
          <cell r="C1055" t="str">
            <v>CJ</v>
          </cell>
          <cell r="D1055">
            <v>9.9076000000000004</v>
          </cell>
        </row>
        <row r="1056">
          <cell r="A1056" t="str">
            <v>001.17.05360</v>
          </cell>
          <cell r="B1056" t="str">
            <v>Fornecimento e instalação de interruptor de duas teclas de sobrepor tipo universal 10a-250v</v>
          </cell>
          <cell r="C1056" t="str">
            <v>UN</v>
          </cell>
          <cell r="D1056">
            <v>12.079599999999999</v>
          </cell>
        </row>
        <row r="1057">
          <cell r="A1057" t="str">
            <v>001.17.05380</v>
          </cell>
          <cell r="B1057" t="str">
            <v>Fornecimento e instalação de pulsador para campainha de 2a/250v com espelho para embutir com caixa metálica 4""""x2""""</v>
          </cell>
          <cell r="C1057" t="str">
            <v>CJ</v>
          </cell>
          <cell r="D1057">
            <v>8.3850999999999996</v>
          </cell>
        </row>
        <row r="1058">
          <cell r="A1058" t="str">
            <v>001.17.05400</v>
          </cell>
          <cell r="B1058" t="str">
            <v>Fornecimento e instalação de puslador para campainha de 2a/250v com espelho para embutir sem caixa metalica 4""""x2""""</v>
          </cell>
          <cell r="C1058" t="str">
            <v>UN</v>
          </cell>
          <cell r="D1058">
            <v>6.3495999999999997</v>
          </cell>
        </row>
        <row r="1059">
          <cell r="A1059" t="str">
            <v>001.17.05420</v>
          </cell>
          <cell r="B1059" t="str">
            <v>Fornecimento e instalação de pulsador para minuteria de 2a/250v com espelho para embutir sem caixa metálica 4""""x2""""</v>
          </cell>
          <cell r="C1059" t="str">
            <v>UN</v>
          </cell>
          <cell r="D1059">
            <v>6.3495999999999997</v>
          </cell>
        </row>
        <row r="1060">
          <cell r="A1060" t="str">
            <v>001.17.05440</v>
          </cell>
          <cell r="B1060" t="str">
            <v>Fornecimento e instalação de campainha de timbre tipo residencial 50/60hz para embutir com caixa metálica 4""""x2""""</v>
          </cell>
          <cell r="C1060" t="str">
            <v>CJ</v>
          </cell>
          <cell r="D1060">
            <v>17.504100000000001</v>
          </cell>
        </row>
        <row r="1061">
          <cell r="A1061" t="str">
            <v>001.17.05460</v>
          </cell>
          <cell r="B1061" t="str">
            <v>Fornecimento e instalação de campainha de timbre tipo residencial 50/60hz para embutir sem caixa metálica 4""""x2""""</v>
          </cell>
          <cell r="C1061" t="str">
            <v>UN</v>
          </cell>
          <cell r="D1061">
            <v>15.4686</v>
          </cell>
        </row>
        <row r="1062">
          <cell r="A1062" t="str">
            <v>001.17.05480</v>
          </cell>
          <cell r="B1062" t="str">
            <v>Fornecimento e instalação de campainha de alta potência 50/60hz 110 v com timbre de diâm. 150.00mm 100db</v>
          </cell>
          <cell r="C1062" t="str">
            <v>UN</v>
          </cell>
          <cell r="D1062">
            <v>160.1421</v>
          </cell>
        </row>
        <row r="1063">
          <cell r="A1063" t="str">
            <v>001.17.05500</v>
          </cell>
          <cell r="B1063" t="str">
            <v>Fornecimento e instalação de campainha de alta potência 50/60hz 110 v com timbre de diâm. 250.00mm 104db</v>
          </cell>
          <cell r="C1063" t="str">
            <v>UN</v>
          </cell>
          <cell r="D1063">
            <v>217.1421</v>
          </cell>
        </row>
        <row r="1064">
          <cell r="A1064" t="str">
            <v>001.17.05520</v>
          </cell>
          <cell r="B1064" t="str">
            <v>Fornecimento e instalação de ventilador de teto c/rot em sentido dir/inverso c/4 pas 60hz 110v c/ interuptor tipo reostado p/2 setores e com capacitor</v>
          </cell>
          <cell r="C1064" t="str">
            <v>CJ</v>
          </cell>
          <cell r="D1064">
            <v>206.05510000000001</v>
          </cell>
        </row>
        <row r="1065">
          <cell r="A1065" t="str">
            <v>001.17.05540</v>
          </cell>
          <cell r="B1065" t="str">
            <v>Fornecimento e instalação de ventilador de teto modelo comercial com pas metálica,monofásico e reversível inclusíve interruptor</v>
          </cell>
          <cell r="C1065" t="str">
            <v>UN</v>
          </cell>
          <cell r="D1065">
            <v>82.255099999999999</v>
          </cell>
        </row>
        <row r="1066">
          <cell r="A1066" t="str">
            <v>001.17.05560</v>
          </cell>
          <cell r="B1066" t="str">
            <v>Fornecimento e instalação de ventilador de teto com lustre-trom c/ lampada incandescente até 100 w , demais acessórios</v>
          </cell>
          <cell r="C1066" t="str">
            <v>CJ</v>
          </cell>
          <cell r="D1066">
            <v>96.773300000000006</v>
          </cell>
        </row>
        <row r="1067">
          <cell r="A1067" t="str">
            <v>001.17.05580</v>
          </cell>
          <cell r="B1067" t="str">
            <v>Fornecimento e instalação de espelho ou placa p/ tomadas e interruptores 4"""" x 2""""</v>
          </cell>
          <cell r="C1067" t="str">
            <v>UN</v>
          </cell>
          <cell r="D1067">
            <v>1.575</v>
          </cell>
        </row>
        <row r="1068">
          <cell r="A1068" t="str">
            <v>001.17.05600</v>
          </cell>
          <cell r="B1068" t="str">
            <v>Fornecimento e instalação de espelho ou placa p/ tomadas e interruptores 4"""" x 4""""</v>
          </cell>
          <cell r="C1068" t="str">
            <v>UN</v>
          </cell>
          <cell r="D1068">
            <v>2.9049999999999998</v>
          </cell>
        </row>
        <row r="1069">
          <cell r="A1069" t="str">
            <v>001.17.05620</v>
          </cell>
          <cell r="B1069" t="str">
            <v>Fornecimento e instalação de chuveiro elétrico maxi-ducha 2500w-220v ou similar</v>
          </cell>
          <cell r="C1069" t="str">
            <v>CJ</v>
          </cell>
          <cell r="D1069">
            <v>25.953199999999999</v>
          </cell>
        </row>
        <row r="1070">
          <cell r="A1070" t="str">
            <v>001.17.05640</v>
          </cell>
          <cell r="B1070" t="str">
            <v>Fornecimento e instalação de chuveiro-ducha jet-set 2500w-220v marca lorenzetti ou similar</v>
          </cell>
          <cell r="C1070" t="str">
            <v>CJ</v>
          </cell>
          <cell r="D1070">
            <v>57.420400000000001</v>
          </cell>
        </row>
        <row r="1071">
          <cell r="A1071" t="str">
            <v>001.17.05660</v>
          </cell>
          <cell r="B1071" t="str">
            <v>Fornecimento e instalação de baquelite s/ chave p/ lâmpada incandescente</v>
          </cell>
          <cell r="C1071" t="str">
            <v>UN</v>
          </cell>
          <cell r="D1071">
            <v>2.1937000000000002</v>
          </cell>
        </row>
        <row r="1072">
          <cell r="A1072" t="str">
            <v>001.17.05680</v>
          </cell>
          <cell r="B1072" t="str">
            <v>Fornecimento e instalação de baquelite c/ chave p/ lâmpada incandescente</v>
          </cell>
          <cell r="C1072" t="str">
            <v>UN</v>
          </cell>
          <cell r="D1072">
            <v>2.6837</v>
          </cell>
        </row>
        <row r="1073">
          <cell r="A1073" t="str">
            <v>001.17.05700</v>
          </cell>
          <cell r="B1073" t="str">
            <v>Fornecimento e instalação de soquete p/ lâmpada fluorescente</v>
          </cell>
          <cell r="C1073" t="str">
            <v>UN</v>
          </cell>
          <cell r="D1073">
            <v>2.2353000000000001</v>
          </cell>
        </row>
        <row r="1074">
          <cell r="A1074" t="str">
            <v>001.17.05720</v>
          </cell>
          <cell r="B1074" t="str">
            <v>Fornecimento e instalação de soquete de porcelana 30 x 30</v>
          </cell>
          <cell r="C1074" t="str">
            <v>UN</v>
          </cell>
          <cell r="D1074">
            <v>1.1236999999999999</v>
          </cell>
        </row>
        <row r="1075">
          <cell r="A1075" t="str">
            <v>001.17.05740</v>
          </cell>
          <cell r="B1075" t="str">
            <v>Fornecimento e instalação de soquete de porcelana para lâmpada incandescente</v>
          </cell>
          <cell r="C1075" t="str">
            <v>UN</v>
          </cell>
          <cell r="D1075">
            <v>2.1537000000000002</v>
          </cell>
        </row>
        <row r="1076">
          <cell r="A1076" t="str">
            <v>001.17.05760</v>
          </cell>
          <cell r="B1076" t="str">
            <v>Fornecimento e instalação de soquete de porcelana com polo externo</v>
          </cell>
          <cell r="C1076" t="str">
            <v>UN</v>
          </cell>
          <cell r="D1076">
            <v>1.6353</v>
          </cell>
        </row>
        <row r="1077">
          <cell r="A1077" t="str">
            <v>001.17.05780</v>
          </cell>
          <cell r="B1077" t="str">
            <v>Fornecimento e instalação de lâmpada vapor de sódio 250w</v>
          </cell>
          <cell r="C1077" t="str">
            <v>UN</v>
          </cell>
          <cell r="D1077">
            <v>37.559199999999997</v>
          </cell>
        </row>
        <row r="1078">
          <cell r="A1078" t="str">
            <v>001.17.05800</v>
          </cell>
          <cell r="B1078" t="str">
            <v>Fornecimento e instalação de lâmpada fluorescente pl com reator - 25w/127v</v>
          </cell>
          <cell r="C1078" t="str">
            <v>UN</v>
          </cell>
          <cell r="D1078">
            <v>14.181800000000001</v>
          </cell>
        </row>
        <row r="1079">
          <cell r="A1079" t="str">
            <v>001.17.05820</v>
          </cell>
          <cell r="B1079" t="str">
            <v>Fornecimento e instalação de lâmpada mista 160w/220v</v>
          </cell>
          <cell r="C1079" t="str">
            <v>UN</v>
          </cell>
          <cell r="D1079">
            <v>9.1417999999999999</v>
          </cell>
        </row>
        <row r="1080">
          <cell r="A1080" t="str">
            <v>001.17.05840</v>
          </cell>
          <cell r="B1080" t="str">
            <v>Fornecimento e instalação de lâmpada mista 250w/220v</v>
          </cell>
          <cell r="C1080" t="str">
            <v>UN</v>
          </cell>
          <cell r="D1080">
            <v>14.1518</v>
          </cell>
        </row>
        <row r="1081">
          <cell r="A1081" t="str">
            <v>001.17.05860</v>
          </cell>
          <cell r="B1081" t="str">
            <v>Fornecimento e instalação de lâmpada mista 500w/220v</v>
          </cell>
          <cell r="C1081" t="str">
            <v>UN</v>
          </cell>
          <cell r="D1081">
            <v>26.876899999999999</v>
          </cell>
        </row>
        <row r="1082">
          <cell r="A1082" t="str">
            <v>001.17.05880</v>
          </cell>
          <cell r="B1082" t="str">
            <v>Fornecimento e instalação de lâmpada hospitalar p/ sala cirurgica """"seyalitica"""" 250w/220v</v>
          </cell>
          <cell r="C1082" t="str">
            <v>UN</v>
          </cell>
          <cell r="D1082">
            <v>31.559200000000001</v>
          </cell>
        </row>
        <row r="1083">
          <cell r="A1083" t="str">
            <v>001.17.05900</v>
          </cell>
          <cell r="B1083" t="str">
            <v>Fornecimento e instalação de lâmpada a vapor de mercúrio de alta pressão 400 w</v>
          </cell>
          <cell r="C1083" t="str">
            <v>UN</v>
          </cell>
          <cell r="D1083">
            <v>28.199200000000001</v>
          </cell>
        </row>
        <row r="1084">
          <cell r="A1084" t="str">
            <v>001.17.05920</v>
          </cell>
          <cell r="B1084" t="str">
            <v>Fornecimento e instalação de lâmpada incandescente 60 w</v>
          </cell>
          <cell r="C1084" t="str">
            <v>UN</v>
          </cell>
          <cell r="D1084">
            <v>1.4918</v>
          </cell>
        </row>
        <row r="1085">
          <cell r="A1085" t="str">
            <v>001.17.05940</v>
          </cell>
          <cell r="B1085" t="str">
            <v>Fornecimento e instalação de lâmpada incandescente 100 w</v>
          </cell>
          <cell r="C1085" t="str">
            <v>UN</v>
          </cell>
          <cell r="D1085">
            <v>1.8118000000000001</v>
          </cell>
        </row>
        <row r="1086">
          <cell r="A1086" t="str">
            <v>001.17.05960</v>
          </cell>
          <cell r="B1086" t="str">
            <v>Fornecimento e instalação de lâmpada incandescente 150 w</v>
          </cell>
          <cell r="C1086" t="str">
            <v>UN</v>
          </cell>
          <cell r="D1086">
            <v>2.2618</v>
          </cell>
        </row>
        <row r="1087">
          <cell r="A1087" t="str">
            <v>001.17.05980</v>
          </cell>
          <cell r="B1087" t="str">
            <v>Fornecimento e instalação de lâmpada incandescente 200 w</v>
          </cell>
          <cell r="C1087" t="str">
            <v>UN</v>
          </cell>
          <cell r="D1087">
            <v>2.8818000000000001</v>
          </cell>
        </row>
        <row r="1088">
          <cell r="A1088" t="str">
            <v>001.17.06000</v>
          </cell>
          <cell r="B1088" t="str">
            <v>Fornecimento e instalação de lâmpada incandescente 20 w</v>
          </cell>
          <cell r="C1088" t="str">
            <v>UN</v>
          </cell>
          <cell r="D1088">
            <v>3.8917999999999999</v>
          </cell>
        </row>
        <row r="1089">
          <cell r="A1089" t="str">
            <v>001.17.06020</v>
          </cell>
          <cell r="B1089" t="str">
            <v>Fornecimento e instalação de lâmpada incandescente 40 w</v>
          </cell>
          <cell r="C1089" t="str">
            <v>UN</v>
          </cell>
          <cell r="D1089">
            <v>3.8917999999999999</v>
          </cell>
        </row>
        <row r="1090">
          <cell r="A1090" t="str">
            <v>001.17.06040</v>
          </cell>
          <cell r="B1090" t="str">
            <v>Fornecimento e instalação de lâmpada incandescente 65 w</v>
          </cell>
          <cell r="C1090" t="str">
            <v>UN</v>
          </cell>
          <cell r="D1090">
            <v>5.4618000000000002</v>
          </cell>
        </row>
        <row r="1091">
          <cell r="A1091" t="str">
            <v>001.17.06060</v>
          </cell>
          <cell r="B1091" t="str">
            <v>Fornecimento e instalação de lâmpada incandescente 105 w</v>
          </cell>
          <cell r="C1091" t="str">
            <v>UN</v>
          </cell>
          <cell r="D1091">
            <v>5.4618000000000002</v>
          </cell>
        </row>
        <row r="1092">
          <cell r="A1092" t="str">
            <v>001.17.06080</v>
          </cell>
          <cell r="B1092" t="str">
            <v>Fornecimento e instalação de reator convencional 20w</v>
          </cell>
          <cell r="C1092" t="str">
            <v>UN</v>
          </cell>
          <cell r="D1092">
            <v>6.3574000000000002</v>
          </cell>
        </row>
        <row r="1093">
          <cell r="A1093" t="str">
            <v>001.17.06100</v>
          </cell>
          <cell r="B1093" t="str">
            <v>Fornecimento e instalação de reator convencional 40w</v>
          </cell>
          <cell r="C1093" t="str">
            <v>UN</v>
          </cell>
          <cell r="D1093">
            <v>12.837400000000001</v>
          </cell>
        </row>
        <row r="1094">
          <cell r="A1094" t="str">
            <v>001.17.06120</v>
          </cell>
          <cell r="B1094" t="str">
            <v>Fornecimento e instalação de reator convencional 65w</v>
          </cell>
          <cell r="C1094" t="str">
            <v>UN</v>
          </cell>
          <cell r="D1094">
            <v>15.0474</v>
          </cell>
        </row>
        <row r="1095">
          <cell r="A1095" t="str">
            <v>001.17.06140</v>
          </cell>
          <cell r="B1095" t="str">
            <v>Fornecimento e instalação de reator convencional 105w</v>
          </cell>
          <cell r="C1095" t="str">
            <v>UN</v>
          </cell>
          <cell r="D1095">
            <v>37.367400000000004</v>
          </cell>
        </row>
        <row r="1096">
          <cell r="A1096" t="str">
            <v>001.17.06160</v>
          </cell>
          <cell r="B1096" t="str">
            <v>Fornecimento e instalação de reator rvm para lampada vapor de mercurio 250 w</v>
          </cell>
          <cell r="C1096" t="str">
            <v>UN</v>
          </cell>
          <cell r="D1096">
            <v>57.6066</v>
          </cell>
        </row>
        <row r="1097">
          <cell r="A1097" t="str">
            <v>001.17.06180</v>
          </cell>
          <cell r="B1097" t="str">
            <v>Fornecimento e instalação de reator rvm 400b26 da philips</v>
          </cell>
          <cell r="C1097" t="str">
            <v>UN</v>
          </cell>
          <cell r="D1097">
            <v>90.436599999999999</v>
          </cell>
        </row>
        <row r="1098">
          <cell r="A1098" t="str">
            <v>001.17.06200</v>
          </cell>
          <cell r="B1098" t="str">
            <v>Fornecimento e instalação de reator simples partida rápida 20w/110v</v>
          </cell>
          <cell r="C1098" t="str">
            <v>UN</v>
          </cell>
          <cell r="D1098">
            <v>12.9474</v>
          </cell>
        </row>
        <row r="1099">
          <cell r="A1099" t="str">
            <v>001.17.06220</v>
          </cell>
          <cell r="B1099" t="str">
            <v>Fornecimento e instalação de reator simples partida rápida 40w/110v</v>
          </cell>
          <cell r="C1099" t="str">
            <v>UN</v>
          </cell>
          <cell r="D1099">
            <v>20.577400000000001</v>
          </cell>
        </row>
        <row r="1100">
          <cell r="A1100" t="str">
            <v>001.17.06240</v>
          </cell>
          <cell r="B1100" t="str">
            <v>Fornecimento e instalação de reator duplo partida rápida 20w/110v</v>
          </cell>
          <cell r="C1100" t="str">
            <v>UN</v>
          </cell>
          <cell r="D1100">
            <v>37.4011</v>
          </cell>
        </row>
        <row r="1101">
          <cell r="A1101" t="str">
            <v>001.17.06260</v>
          </cell>
          <cell r="B1101" t="str">
            <v>Fornecimento e instalação de reator duplo partida rápida 40w/110v para lampada fluorescente</v>
          </cell>
          <cell r="C1101" t="str">
            <v>UN</v>
          </cell>
          <cell r="D1101">
            <v>37.4011</v>
          </cell>
        </row>
        <row r="1102">
          <cell r="A1102" t="str">
            <v>001.17.06280</v>
          </cell>
          <cell r="B1102" t="str">
            <v>Fornecimento e instalação de reator simples partida rápida 20w/220v</v>
          </cell>
          <cell r="C1102" t="str">
            <v>UN</v>
          </cell>
          <cell r="D1102">
            <v>12.9474</v>
          </cell>
        </row>
        <row r="1103">
          <cell r="A1103" t="str">
            <v>001.17.06300</v>
          </cell>
          <cell r="B1103" t="str">
            <v>Fornecimento e instalaçao de reator simples partida rápida 40w/220v</v>
          </cell>
          <cell r="C1103" t="str">
            <v>UN</v>
          </cell>
          <cell r="D1103">
            <v>20.577400000000001</v>
          </cell>
        </row>
        <row r="1104">
          <cell r="A1104" t="str">
            <v>001.17.06320</v>
          </cell>
          <cell r="B1104" t="str">
            <v>Fornecimento e instalação de reator duplo partida rápida 20w/220v</v>
          </cell>
          <cell r="C1104" t="str">
            <v>UN</v>
          </cell>
          <cell r="D1104">
            <v>21.601099999999999</v>
          </cell>
        </row>
        <row r="1105">
          <cell r="A1105" t="str">
            <v>001.17.06340</v>
          </cell>
          <cell r="B1105" t="str">
            <v>Fornecimento e instalação de reator duplo partida rápida 40w/220v</v>
          </cell>
          <cell r="C1105" t="str">
            <v>UN</v>
          </cell>
          <cell r="D1105">
            <v>34.751100000000001</v>
          </cell>
        </row>
        <row r="1106">
          <cell r="A1106" t="str">
            <v>001.17.06360</v>
          </cell>
          <cell r="B1106" t="str">
            <v>Fornecimento e instalação de luminária tipo globo leitoso com difusor em vidro opalino com plafonier diâmetro 15cm lâmpada 60 w/127v</v>
          </cell>
          <cell r="C1106" t="str">
            <v>CJ</v>
          </cell>
          <cell r="D1106">
            <v>20.779299999999999</v>
          </cell>
        </row>
        <row r="1107">
          <cell r="A1107" t="str">
            <v>001.17.06380</v>
          </cell>
          <cell r="B1107" t="str">
            <v>Fonrecimento e instalação de luminária tipo globo leitoso com difosor em vidro opalino com plafonier diâmetro 20cm lâmpada 100w/127v</v>
          </cell>
          <cell r="C1107" t="str">
            <v>CJ</v>
          </cell>
          <cell r="D1107">
            <v>24.939299999999999</v>
          </cell>
        </row>
        <row r="1108">
          <cell r="A1108" t="str">
            <v>001.17.06400</v>
          </cell>
          <cell r="B1108" t="str">
            <v>Fornecimento e instalação de luminária tipo globo leitoso com difusor em vidro opalino com plafonier diâmetro 28 cm lâmpada 150w/127v</v>
          </cell>
          <cell r="C1108" t="str">
            <v>CJ</v>
          </cell>
          <cell r="D1108">
            <v>33.399299999999997</v>
          </cell>
        </row>
        <row r="1109">
          <cell r="A1109" t="str">
            <v>001.17.06420</v>
          </cell>
          <cell r="B1109" t="str">
            <v>Fornecimento e instalação de luminária tipo globo leitoso com difosor em vidro opalino com plafonier diâmetro 33cm lâmpada 200w/127v</v>
          </cell>
          <cell r="C1109" t="str">
            <v>CJ</v>
          </cell>
          <cell r="D1109">
            <v>20.5093</v>
          </cell>
        </row>
        <row r="1110">
          <cell r="A1110" t="str">
            <v>001.17.06440</v>
          </cell>
          <cell r="B1110" t="str">
            <v>Fornecimento e instalação de luminária tipo calha industrial e comercial com lâmpada fluorescente 2 x 20w, reator alto fator de potência partida rápida e acessórios</v>
          </cell>
          <cell r="C1110" t="str">
            <v>CJ</v>
          </cell>
          <cell r="D1110">
            <v>58.460299999999997</v>
          </cell>
        </row>
        <row r="1111">
          <cell r="A1111" t="str">
            <v>001.17.06460</v>
          </cell>
          <cell r="B1111" t="str">
            <v>Fornecimento e instalação de luminária tipo calha industrial e comercial com lâmpada fluorescente 2 x 40w, reator alto fator de potência partida rápida e acessórios</v>
          </cell>
          <cell r="C1111" t="str">
            <v>CJ</v>
          </cell>
          <cell r="D1111">
            <v>59.960299999999997</v>
          </cell>
        </row>
        <row r="1112">
          <cell r="A1112" t="str">
            <v>001.17.06480</v>
          </cell>
          <cell r="B1112" t="str">
            <v>Fornecimento e instalação de luminária tipo calha industrial e comercial com lâmpada fluorescente 3 x 40w, reator alto fator de potência partida rápida e acessórios</v>
          </cell>
          <cell r="C1112" t="str">
            <v>CJ</v>
          </cell>
          <cell r="D1112">
            <v>88.187700000000007</v>
          </cell>
        </row>
        <row r="1113">
          <cell r="A1113" t="str">
            <v>001.17.06500</v>
          </cell>
          <cell r="B1113" t="str">
            <v>Fornecimento e instalação de luminária tipo calha industrial e comercial com lâmpada fluorescente 4 x 40w, reator alto fator de potência partida rápida e acessórios</v>
          </cell>
          <cell r="C1113" t="str">
            <v>CJ</v>
          </cell>
          <cell r="D1113">
            <v>111.1751</v>
          </cell>
        </row>
        <row r="1114">
          <cell r="A1114" t="str">
            <v>001.17.06520</v>
          </cell>
          <cell r="B1114" t="str">
            <v>Fornecimento e instalação de luminária tipo calha industrial e comercial com lâmpada fluorescente 2x110w(ho), reator alto fator de potência partida rápida e acessórios</v>
          </cell>
          <cell r="C1114" t="str">
            <v>UN</v>
          </cell>
          <cell r="D1114">
            <v>77.110299999999995</v>
          </cell>
        </row>
        <row r="1115">
          <cell r="A1115" t="str">
            <v>001.17.06540</v>
          </cell>
          <cell r="B1115" t="str">
            <v>Fornecimento e instalação de luminária tipo calha industrial e comercial com lâmpada fluorescente 1 x 20w, reator alto fator de potência partida rápida e acessórios</v>
          </cell>
          <cell r="C1115" t="str">
            <v>CJ</v>
          </cell>
          <cell r="D1115">
            <v>17.7866</v>
          </cell>
        </row>
        <row r="1116">
          <cell r="A1116" t="str">
            <v>001.17.06560</v>
          </cell>
          <cell r="B1116" t="str">
            <v>Fornecimento e instalação de luminária com difusor em acrilico liso para iluminação de interiores alto padrão decorativo com lâmpada fluorescente 2x20w reator de alto fator de potência  partida rápida e acessórios</v>
          </cell>
          <cell r="C1116" t="str">
            <v>CJ</v>
          </cell>
          <cell r="D1116">
            <v>71.513999999999996</v>
          </cell>
        </row>
        <row r="1117">
          <cell r="A1117" t="str">
            <v>001.17.06580</v>
          </cell>
          <cell r="B1117" t="str">
            <v>Fornecimento e instalação de luminária com difusor em acrilico liso para iluminação de interiores alto padrão decorativo com lâmpada fluorescente 2x40w reator de alto fator de potência  partida rápida e acessórios</v>
          </cell>
          <cell r="C1117" t="str">
            <v>CJ</v>
          </cell>
          <cell r="D1117">
            <v>74.593999999999994</v>
          </cell>
        </row>
        <row r="1118">
          <cell r="A1118" t="str">
            <v>001.17.06600</v>
          </cell>
          <cell r="B1118" t="str">
            <v>Fornecimento e instalação de luminária com difusor em acrilico liso para iluminação de interiores alto padrão decorativo com lâmpada fluorescente 3x40w reator de alto fator de potência  partida rápida e acessórios</v>
          </cell>
          <cell r="C1118" t="str">
            <v>CJ</v>
          </cell>
          <cell r="D1118">
            <v>108.9051</v>
          </cell>
        </row>
        <row r="1119">
          <cell r="A1119" t="str">
            <v>001.17.06620</v>
          </cell>
          <cell r="B1119" t="str">
            <v>Fornecimento e instalação de luminária com difusor em acrilico liso para iluminação de interiores alto padrão decorativo com lâmpada fluorescente 4x40w reator de alto fator de potência  partida rápida e acessórios</v>
          </cell>
          <cell r="C1119" t="str">
            <v>CJ</v>
          </cell>
          <cell r="D1119">
            <v>139.1859</v>
          </cell>
        </row>
        <row r="1120">
          <cell r="A1120" t="str">
            <v>001.17.06640</v>
          </cell>
          <cell r="B1120" t="str">
            <v>Fornecimento e instalação de luminária com difusor em acrilico liso para iluminação de interiores alto padrão decorativo com lâmpada fluorescente 6x20w reator de alto fator de potência  partida rápida e acessórios</v>
          </cell>
          <cell r="C1120" t="str">
            <v>CJ</v>
          </cell>
          <cell r="D1120">
            <v>170.9633</v>
          </cell>
        </row>
        <row r="1121">
          <cell r="A1121" t="str">
            <v>001.17.06660</v>
          </cell>
          <cell r="B1121" t="str">
            <v>Fornecimento e instalação de luminária fluorescente comercial 2x20w acabamento branco, com reatores duplos afp e pr e demais acessórios ref montalto ou similar</v>
          </cell>
          <cell r="C1121" t="str">
            <v>CJ</v>
          </cell>
          <cell r="D1121">
            <v>66.614000000000004</v>
          </cell>
        </row>
        <row r="1122">
          <cell r="A1122" t="str">
            <v>001.17.06680</v>
          </cell>
          <cell r="B1122" t="str">
            <v>Fornecimento e instalação de luminária fluorescente comercial 2x40w acabamento branco, com reatores duplos afp e pr e demais acessórios ref montalto ou similar</v>
          </cell>
          <cell r="C1122" t="str">
            <v>CJ</v>
          </cell>
          <cell r="D1122">
            <v>69.284000000000006</v>
          </cell>
        </row>
        <row r="1123">
          <cell r="A1123" t="str">
            <v>001.17.06700</v>
          </cell>
          <cell r="B1123" t="str">
            <v>Fornecimento e instalação de luminária fluorescente comercial 4x40w acabamento branco, com reatores duplos afp e pr e demais acessórios ref montalto ou similar</v>
          </cell>
          <cell r="C1123" t="str">
            <v>CJ</v>
          </cell>
          <cell r="D1123">
            <v>100.9859</v>
          </cell>
        </row>
        <row r="1124">
          <cell r="A1124" t="str">
            <v>001.17.06720</v>
          </cell>
          <cell r="B1124" t="str">
            <v>Fornecimento e instalação de luminária em acrílico para embutir com abas laterais em chapa de aço ou alumínio com lâmpada fluorescente 2x20w, reator alto fator de potência partida rápida e acessório</v>
          </cell>
          <cell r="C1124" t="str">
            <v>CJ</v>
          </cell>
          <cell r="D1124">
            <v>62.113999999999997</v>
          </cell>
        </row>
        <row r="1125">
          <cell r="A1125" t="str">
            <v>001.17.06740</v>
          </cell>
          <cell r="B1125" t="str">
            <v>Fornecimento e instalação de luminária em acrílico para embutir com abas laterais em chapa de aço ou alumínio com lâmpada fluorescente 2x40w, reator alto fator de potência partida rápida e acessório</v>
          </cell>
          <cell r="C1125" t="str">
            <v>CJ</v>
          </cell>
          <cell r="D1125">
            <v>66.563999999999993</v>
          </cell>
        </row>
        <row r="1126">
          <cell r="A1126" t="str">
            <v>001.17.06760</v>
          </cell>
          <cell r="B1126" t="str">
            <v>Fornecimento e instalação de luminária em acrílico para embutir com abas laterais em chapa de aço ou alumínio com lâmpada fluorescente 3x40w, reator alto fator de potência partida rápida e acessório</v>
          </cell>
          <cell r="C1126" t="str">
            <v>CJ</v>
          </cell>
          <cell r="D1126">
            <v>131.67509999999999</v>
          </cell>
        </row>
        <row r="1127">
          <cell r="A1127" t="str">
            <v>001.17.06780</v>
          </cell>
          <cell r="B1127" t="str">
            <v>Fornecimento e instalação de luminária em acrílico para embutir com abas laterais em chapa de aço ou alumínio com lâmpada fluorescente 4x40w, reator alto fator de potência partida rápida e acessório</v>
          </cell>
          <cell r="C1127" t="str">
            <v>CJ</v>
          </cell>
          <cell r="D1127">
            <v>124.5659</v>
          </cell>
        </row>
        <row r="1128">
          <cell r="A1128" t="str">
            <v>001.17.06800</v>
          </cell>
          <cell r="B1128" t="str">
            <v>Fornecimento e instalação de luminária em acrílico para embutir com abas laterais em chapa de aço ou alumínio com lâmpada fluorescente 1x40w, reator alto fator de potência partida rápida e acessório</v>
          </cell>
          <cell r="C1128" t="str">
            <v>CJ</v>
          </cell>
          <cell r="D1128">
            <v>36.596600000000002</v>
          </cell>
        </row>
        <row r="1129">
          <cell r="A1129" t="str">
            <v>001.17.06820</v>
          </cell>
          <cell r="B1129" t="str">
            <v>Fornecimento e instalação de luminária aberta para iluminação pública em chapa de alumíno, lâmpada 1x160w/220v mista e acessórios</v>
          </cell>
          <cell r="C1129" t="str">
            <v>CJ</v>
          </cell>
          <cell r="D1129">
            <v>54.3566</v>
          </cell>
        </row>
        <row r="1130">
          <cell r="A1130" t="str">
            <v>001.17.06840</v>
          </cell>
          <cell r="B1130" t="str">
            <v>Fornecimento e instalação de luminária aberta para iluminação pública em chapa de alumínio, lâmpada incandescente 1x300w/220v e acessórios</v>
          </cell>
          <cell r="C1130" t="str">
            <v>CJ</v>
          </cell>
          <cell r="D1130">
            <v>56.006599999999999</v>
          </cell>
        </row>
        <row r="1131">
          <cell r="A1131" t="str">
            <v>001.17.06860</v>
          </cell>
          <cell r="B1131" t="str">
            <v>Fornecimento e instalação de luminária fechada para iluminação pública em chapa de alumínio, lâmpada mista 1x250w/220v e acessórios</v>
          </cell>
          <cell r="C1131" t="str">
            <v>CJ</v>
          </cell>
          <cell r="D1131">
            <v>136.244</v>
          </cell>
        </row>
        <row r="1132">
          <cell r="A1132" t="str">
            <v>001.17.06880</v>
          </cell>
          <cell r="B1132" t="str">
            <v>Fornecimento e instalação de luminária fechada para iluminação pública em chapa de alumínio, lâmpada mista 1x500w/220v e acessórios</v>
          </cell>
          <cell r="C1132" t="str">
            <v>CJ</v>
          </cell>
          <cell r="D1132">
            <v>148.554</v>
          </cell>
        </row>
        <row r="1133">
          <cell r="A1133" t="str">
            <v>001.17.06900</v>
          </cell>
          <cell r="B1133" t="str">
            <v>Fornecimento e instalação de luminária fechada para iluminação pública em chapa de alumínio, lâmpada em vapor de mercúrio 1x400w/220v com reator</v>
          </cell>
          <cell r="C1133" t="str">
            <v>CJ</v>
          </cell>
          <cell r="D1133">
            <v>298.27330000000001</v>
          </cell>
        </row>
        <row r="1134">
          <cell r="A1134" t="str">
            <v>001.17.06920</v>
          </cell>
          <cell r="B1134" t="str">
            <v>Fornecimento e instalação de luminária fechada para iluminação pública em chapa de aluminio, lâmpada em vapor de sódio 1x400w/220v com reator</v>
          </cell>
          <cell r="C1134" t="str">
            <v>CJ</v>
          </cell>
          <cell r="D1134">
            <v>311.77330000000001</v>
          </cell>
        </row>
        <row r="1135">
          <cell r="A1135" t="str">
            <v>001.17.06940</v>
          </cell>
          <cell r="B1135" t="str">
            <v>Fornecimento e instalação de luminária fechada para iluminação pública em chapa de alumínio, lâmapada em vapor de sódio 1x250w/220v</v>
          </cell>
          <cell r="C1135" t="str">
            <v>UN</v>
          </cell>
          <cell r="D1135">
            <v>218.47329999999999</v>
          </cell>
        </row>
        <row r="1136">
          <cell r="A1136" t="str">
            <v>001.17.06960</v>
          </cell>
          <cell r="B1136" t="str">
            <v>Fornecimento e instalação de luminária tipo pétala com lâmpada vapor de mercúrio 400 w e reatores com 04 pétalas mod. tp- 240/4</v>
          </cell>
          <cell r="C1136" t="str">
            <v>CJ</v>
          </cell>
          <cell r="D1136">
            <v>1743.5065999999999</v>
          </cell>
        </row>
        <row r="1137">
          <cell r="A1137" t="str">
            <v>001.17.06980</v>
          </cell>
          <cell r="B1137" t="str">
            <v>Fornecimento e instalação de luminária tipo pétala, corpo em chapa de alumínio especial, encaixe 78mm, com alojamento incorporado individual, raio 1.030 mm, difusor em acrílico transparente com 03 pétalas, lâmpada vapor de sodio 400w, com reator e ignit</v>
          </cell>
          <cell r="C1137" t="str">
            <v>CJ</v>
          </cell>
          <cell r="D1137">
            <v>1196.3466000000001</v>
          </cell>
        </row>
        <row r="1138">
          <cell r="A1138" t="str">
            <v>001.17.07000</v>
          </cell>
          <cell r="B1138" t="str">
            <v>Fornecimento e instalação de luminária para iluminação pública, fechada, modelo hrc/scr 612, da philips, com reator, capacitor e ignitor son 400 w, lâmpada vapor de sódio son 400w, com 03 (tres) luminarias completas c/eixo zgp 403</v>
          </cell>
          <cell r="C1138" t="str">
            <v>CJ</v>
          </cell>
          <cell r="D1138">
            <v>1700.9466</v>
          </cell>
        </row>
        <row r="1139">
          <cell r="A1139" t="str">
            <v>001.17.07020</v>
          </cell>
          <cell r="B1139" t="str">
            <v>Fornecimento e instalação de luminária industrial refletor tipo circular em aço esmaltado a fogo com acessórios e lâmpada incandescente 1x300w/220v</v>
          </cell>
          <cell r="C1139" t="str">
            <v>CJ</v>
          </cell>
          <cell r="D1139">
            <v>51.016599999999997</v>
          </cell>
        </row>
        <row r="1140">
          <cell r="A1140" t="str">
            <v>001.17.07040</v>
          </cell>
          <cell r="B1140" t="str">
            <v>Fornecimento e instalação de luminária industrial refletor tipo circular em aço esmaltado a fogo com acessórios e lâmpada mista 1x160w/220v</v>
          </cell>
          <cell r="C1140" t="str">
            <v>CJ</v>
          </cell>
          <cell r="D1140">
            <v>49.366599999999998</v>
          </cell>
        </row>
        <row r="1141">
          <cell r="A1141" t="str">
            <v>001.17.07060</v>
          </cell>
          <cell r="B1141" t="str">
            <v>Fornecimento e instalação de luminária industrial refletor tipo circular em aço esmaltado a fogo com acessórios e lâmpada mista 1x250w/220v</v>
          </cell>
          <cell r="C1141" t="str">
            <v>CJ</v>
          </cell>
          <cell r="D1141">
            <v>54.376600000000003</v>
          </cell>
        </row>
        <row r="1142">
          <cell r="A1142" t="str">
            <v>001.17.07080</v>
          </cell>
          <cell r="B1142" t="str">
            <v>Fornecimento e instalação de luminária industrial refletor tipo circular em aço esmaltado a fogo com acessórios e lãmapada mista 1x500w/220v</v>
          </cell>
          <cell r="C1142" t="str">
            <v>CJ</v>
          </cell>
          <cell r="D1142">
            <v>66.686599999999999</v>
          </cell>
        </row>
        <row r="1143">
          <cell r="A1143" t="str">
            <v>001.17.07100</v>
          </cell>
          <cell r="B1143" t="str">
            <v>Fornecimento e instalação de luminária industrial refletor tipo circular em aço esmaltado a fogo com acessórios e lâmpada vapor de mercúrio 1x250w/220v com reator</v>
          </cell>
          <cell r="C1143" t="str">
            <v>CJ</v>
          </cell>
          <cell r="D1143">
            <v>111.9533</v>
          </cell>
        </row>
        <row r="1144">
          <cell r="A1144" t="str">
            <v>001.17.07120</v>
          </cell>
          <cell r="B1144" t="str">
            <v>Fornecimento e instalação de luminária industrial refletor tipo circular em aço esmaltado a fogo com acessórios e lâmpada vapor de mercúrio 1x700w/220v  com reator</v>
          </cell>
          <cell r="C1144" t="str">
            <v>CJ</v>
          </cell>
          <cell r="D1144">
            <v>175.67330000000001</v>
          </cell>
        </row>
        <row r="1145">
          <cell r="A1145" t="str">
            <v>001.17.07140</v>
          </cell>
          <cell r="B1145" t="str">
            <v>Fornecimento e instalação de luminária industrial refletor tipo circular em aço esmaltado a fogo com acessórios e lâmapada vapor metálico 1x400w/220v</v>
          </cell>
          <cell r="C1145" t="str">
            <v>CJ</v>
          </cell>
          <cell r="D1145">
            <v>213.2433</v>
          </cell>
        </row>
        <row r="1146">
          <cell r="A1146" t="str">
            <v>001.17.07160</v>
          </cell>
          <cell r="B1146" t="str">
            <v>Fornecimento e instalação de luminária tipo arandela em ferro pintado para uso externo com lâmapada incandescente 1x60w/127v</v>
          </cell>
          <cell r="C1146" t="str">
            <v>CJ</v>
          </cell>
          <cell r="D1146">
            <v>44.339300000000001</v>
          </cell>
        </row>
        <row r="1147">
          <cell r="A1147" t="str">
            <v>001.17.07180</v>
          </cell>
          <cell r="B1147" t="str">
            <v>Fornecimento e instalação de luminária tipo arandela em ferro pintado para uso externo com lâmpada incandescente 1x100w/127v</v>
          </cell>
          <cell r="C1147" t="str">
            <v>CJ</v>
          </cell>
          <cell r="D1147">
            <v>44.659300000000002</v>
          </cell>
        </row>
        <row r="1148">
          <cell r="A1148" t="str">
            <v>001.17.07200</v>
          </cell>
          <cell r="B1148" t="str">
            <v>Fornecimento e instalação de luminária tipo arandela em ferro pintado para uso externo com lâmpada incandescente 1x150w/127v</v>
          </cell>
          <cell r="C1148" t="str">
            <v>CJ</v>
          </cell>
          <cell r="D1148">
            <v>45.109299999999998</v>
          </cell>
        </row>
        <row r="1149">
          <cell r="A1149" t="str">
            <v>001.17.07220</v>
          </cell>
          <cell r="B1149" t="str">
            <v>Fornecimento e instalação de luminária tipo arandela para uso interno com suporte metálico ou de alumínio, difusor em vidro e lâmpada incandescente de 1x60w/127v</v>
          </cell>
          <cell r="C1149" t="str">
            <v>CJ</v>
          </cell>
          <cell r="D1149">
            <v>66.169300000000007</v>
          </cell>
        </row>
        <row r="1150">
          <cell r="A1150" t="str">
            <v>001.17.07240</v>
          </cell>
          <cell r="B1150" t="str">
            <v>Fornecimento e instalação de luminária tipo arandela para uso interno com suporte metálico ou de alumínio, difusor em vidro e lâmpada incandescente de 1x100w/127v</v>
          </cell>
          <cell r="C1150" t="str">
            <v>CJ</v>
          </cell>
          <cell r="D1150">
            <v>66.4893</v>
          </cell>
        </row>
        <row r="1151">
          <cell r="A1151" t="str">
            <v>001.17.07260</v>
          </cell>
          <cell r="B1151" t="str">
            <v>Fornecimento e instalação de projetor hermeticamente fechado tipo retangular para uso ao tempo com acessórios e lâmpada de 1x160w/220v - mista</v>
          </cell>
          <cell r="C1151" t="str">
            <v>CJ</v>
          </cell>
          <cell r="D1151">
            <v>53.2166</v>
          </cell>
        </row>
        <row r="1152">
          <cell r="A1152" t="str">
            <v>001.17.07280</v>
          </cell>
          <cell r="B1152" t="str">
            <v>Fornecimento e instalação de projetor hermeticamente fechado tipo retangular para uso ao tempo com acessórios e lâmpada de 1x500w/220v - mista</v>
          </cell>
          <cell r="C1152" t="str">
            <v>CJ</v>
          </cell>
          <cell r="D1152">
            <v>70.536600000000007</v>
          </cell>
        </row>
        <row r="1153">
          <cell r="A1153" t="str">
            <v>001.17.07300</v>
          </cell>
          <cell r="B1153" t="str">
            <v>Fornecimento e instalação de projetor hermeticamente fechado tipo retangular para uso ao tempo com acessórios e lâmpada de 1x300w/220v - incandescente</v>
          </cell>
          <cell r="C1153" t="str">
            <v>CJ</v>
          </cell>
          <cell r="D1153">
            <v>54.866599999999998</v>
          </cell>
        </row>
        <row r="1154">
          <cell r="A1154" t="str">
            <v>001.17.07320</v>
          </cell>
          <cell r="B1154" t="str">
            <v>Fornecimento e instalação de projetor hermeticamente fechado tipo retangular para uso ao tempo com acessórios e lâmpada de 1x400w/220v - vapor de mercúrio com reator</v>
          </cell>
          <cell r="C1154" t="str">
            <v>CJ</v>
          </cell>
          <cell r="D1154">
            <v>160.66329999999999</v>
          </cell>
        </row>
        <row r="1155">
          <cell r="A1155" t="str">
            <v>001.17.07340</v>
          </cell>
          <cell r="B1155" t="str">
            <v>Fornecimento e instalação de projetor hermeticamente fechado tipo retangular para uso ao tempo com acessórios e lâmpada de 1x400w/220v - vapor metálico</v>
          </cell>
          <cell r="C1155" t="str">
            <v>CJ</v>
          </cell>
          <cell r="D1155">
            <v>217.0933</v>
          </cell>
        </row>
        <row r="1156">
          <cell r="A1156" t="str">
            <v>001.17.07360</v>
          </cell>
          <cell r="B1156" t="str">
            <v>Fornecimento e instalação de projetor hermeticamente fechado tipo retangular para uso ao tempo com acessórios e lâmpada de 1x250w/220v - vapor metálico</v>
          </cell>
          <cell r="C1156" t="str">
            <v>UN</v>
          </cell>
          <cell r="D1156">
            <v>170.47329999999999</v>
          </cell>
        </row>
        <row r="1157">
          <cell r="A1157" t="str">
            <v>001.17.07380</v>
          </cell>
          <cell r="B1157" t="str">
            <v>Fornecimento e instalação de projetor com lâmpada vapor de mercúrio de 1.000w, inclusive reator, da abage ou similar</v>
          </cell>
          <cell r="C1157" t="str">
            <v>UN</v>
          </cell>
          <cell r="D1157">
            <v>1121.3766000000001</v>
          </cell>
        </row>
        <row r="1158">
          <cell r="A1158" t="str">
            <v>001.17.07400</v>
          </cell>
          <cell r="B1158" t="str">
            <v>Fornecimento e instalação de projetor em chapa de alumínio, e-40/400w, inclusive lampada vapor de mercúrio - 400w e reator, da abage ou similar</v>
          </cell>
          <cell r="C1158" t="str">
            <v>UN</v>
          </cell>
          <cell r="D1158">
            <v>158.54329999999999</v>
          </cell>
        </row>
        <row r="1159">
          <cell r="A1159" t="str">
            <v>001.17.07420</v>
          </cell>
          <cell r="B1159" t="str">
            <v>Fornecimento e instalação de projetor retangular blindado com lâmpada incandescente de 1.000w</v>
          </cell>
          <cell r="C1159" t="str">
            <v>UN</v>
          </cell>
          <cell r="D1159">
            <v>49.246600000000001</v>
          </cell>
        </row>
        <row r="1160">
          <cell r="A1160" t="str">
            <v>001.17.07440</v>
          </cell>
          <cell r="B1160" t="str">
            <v>Fornecimento e instalação de refletor com lâmpada vapor metálico - 2.000w, completo</v>
          </cell>
          <cell r="C1160" t="str">
            <v>CJ</v>
          </cell>
          <cell r="D1160">
            <v>1703.3065999999999</v>
          </cell>
        </row>
        <row r="1161">
          <cell r="A1161" t="str">
            <v>001.17.07460</v>
          </cell>
          <cell r="B1161" t="str">
            <v>Fornecimento e instalação de luminária decorativa para jardim hermeticamente fechada alto padrão decorativo e técnico tipo esférica difusor em acrílico leitoso, aro em chapa de alumínio repuxado e anodisado com acessórios e lâmpada de 1x160x220v - mista</v>
          </cell>
          <cell r="C1161" t="str">
            <v>CJ</v>
          </cell>
          <cell r="D1161">
            <v>65.816599999999994</v>
          </cell>
        </row>
        <row r="1162">
          <cell r="A1162" t="str">
            <v>001.17.07480</v>
          </cell>
          <cell r="B1162" t="str">
            <v>Fornecimento e instalação de luminária decorativa para jardim hermeticamente fechada alto padrão decorativo e técnico tipo esférica difusor em acrílico leitoso, aro em chapa de alumínio repuxado e anodisado com acessórios e lâmpada de 1x250x220v - mista</v>
          </cell>
          <cell r="C1162" t="str">
            <v>CJ</v>
          </cell>
          <cell r="D1162">
            <v>70.826599999999999</v>
          </cell>
        </row>
        <row r="1163">
          <cell r="A1163" t="str">
            <v>001.17.07500</v>
          </cell>
          <cell r="B1163" t="str">
            <v>Fornecimento e instalação de luminária decorativa para jardim hermeticamente fechada alto padrão decorativo e técnico tipo esférica difusor em acrílico leitoso, aro em chapa de alumínio repuxado e anodizado com acessórios e lâmpada de 1x300x220v - incan</v>
          </cell>
          <cell r="C1163" t="str">
            <v>CJ</v>
          </cell>
          <cell r="D1163">
            <v>67.4666</v>
          </cell>
        </row>
        <row r="1164">
          <cell r="A1164" t="str">
            <v>001.17.07520</v>
          </cell>
          <cell r="B1164" t="str">
            <v>Fornecimento e instalação de luminária decorativa para jardim hermeticamente fechada alto padrão decorativo e técnico tipo esférica difusor em acrílico leitoso, aro em chapa de alumínio repuxado e anodizado com acessórios e lâmpadas de 1x250x220v - vapo</v>
          </cell>
          <cell r="C1164" t="str">
            <v>CJ</v>
          </cell>
          <cell r="D1164">
            <v>128.4033</v>
          </cell>
        </row>
        <row r="1165">
          <cell r="A1165" t="str">
            <v>001.17.07540</v>
          </cell>
          <cell r="B1165" t="str">
            <v>Fornecimento e instalação de luminária decorativa para jardim hermeticamente fechada alto padrão decorativo e técnico tipo esférica difusor em acrílico leitoso, aro em chapa de alumínio repuxado e anodizado com acessórios e lâmpadas de 1x400x220v - vapo</v>
          </cell>
          <cell r="C1165" t="str">
            <v>CJ</v>
          </cell>
          <cell r="D1165">
            <v>173.26329999999999</v>
          </cell>
        </row>
        <row r="1166">
          <cell r="A1166" t="str">
            <v>001.17.07560</v>
          </cell>
          <cell r="B1166" t="str">
            <v>Fornecimento e instalação de luminária a prova de tempo, gases, vapores com corpo e rede de proteção em alumínio com difusor em vidro boro silicato rosqueado ao corpo, e lâmpada de 1x100w/127v incandescente</v>
          </cell>
          <cell r="C1166" t="str">
            <v>CJ</v>
          </cell>
          <cell r="D1166">
            <v>65.286600000000007</v>
          </cell>
        </row>
        <row r="1167">
          <cell r="A1167" t="str">
            <v>001.17.07580</v>
          </cell>
          <cell r="B1167" t="str">
            <v>Fornecimento e instalação de luminária a prova de tempo, gases, vapores com corpo e rede de proteção em alumínio com difusor em vidro boro silicato rosqueado ao corpo, e lâmpada de 1x160w/127v - mista</v>
          </cell>
          <cell r="C1167" t="str">
            <v>CJ</v>
          </cell>
          <cell r="D1167">
            <v>72.616600000000005</v>
          </cell>
        </row>
        <row r="1168">
          <cell r="A1168" t="str">
            <v>001.17.07600</v>
          </cell>
          <cell r="B1168" t="str">
            <v>Fornecimento e instalação de luminária a prova de tempo, gases, vapores com corpo e rede de proteção em alumínio com difusor em vidro boro silicato rosqueado ao corpo, e lâmpada de 1x250w/220v - mista</v>
          </cell>
          <cell r="C1168" t="str">
            <v>CJ</v>
          </cell>
          <cell r="D1168">
            <v>77.626599999999996</v>
          </cell>
        </row>
        <row r="1169">
          <cell r="A1169" t="str">
            <v>001.17.07620</v>
          </cell>
          <cell r="B1169" t="str">
            <v>Fornecimento e instalação de luminária a prova de tempo, gases, vapores com corpo e rede de proteção em alumínio com difusor em vidro boro silicato rosqueado ao corpo, e lâmpada de 1x250w/220v - com vapor de mercúrio e reator</v>
          </cell>
          <cell r="C1169" t="str">
            <v>CJ</v>
          </cell>
          <cell r="D1169">
            <v>135.20330000000001</v>
          </cell>
        </row>
        <row r="1170">
          <cell r="A1170" t="str">
            <v>001.17.07640</v>
          </cell>
          <cell r="B1170" t="str">
            <v>Fornecimento e instalação de luminária a prova de tempo gase vapores pos tipo aramoela com corpo e rede prote em alumínio com difusor de vidro boro silicato rosqueado ao corpo e com lâmpada  de 1x100w/127v incand</v>
          </cell>
          <cell r="C1170" t="str">
            <v>CJ</v>
          </cell>
          <cell r="D1170">
            <v>90.836600000000004</v>
          </cell>
        </row>
        <row r="1171">
          <cell r="A1171" t="str">
            <v>001.17.07660</v>
          </cell>
          <cell r="B1171" t="str">
            <v>Fornecimento e instalação de luminária a prova de tempo gase vapores pos tipo aramoela com corpo e rede prote em alumínio com difusor de vidro boro silicato rosqueado ao corpo e com lâmpada  de 1x160w/220v mista</v>
          </cell>
          <cell r="C1171" t="str">
            <v>CJ</v>
          </cell>
          <cell r="D1171">
            <v>98.166600000000003</v>
          </cell>
        </row>
        <row r="1172">
          <cell r="A1172" t="str">
            <v>001.17.07680</v>
          </cell>
          <cell r="B1172" t="str">
            <v>Fornecimento e instalação de luminária a prova de tempo gase vapores pos tipo aramoela com corpo e rede prote em alumínio com difusor de vidro boro silicato rosqueado ao corpo e com lâmpada  de 1x250w/220v mista</v>
          </cell>
          <cell r="C1172" t="str">
            <v>CJ</v>
          </cell>
          <cell r="D1172">
            <v>103.17659999999999</v>
          </cell>
        </row>
        <row r="1173">
          <cell r="A1173" t="str">
            <v>001.17.07700</v>
          </cell>
          <cell r="B1173" t="str">
            <v>Fornecimento e instalação de luminária a prova de tempo gase vapores pos tipo aramoela com corpo e rede prote em alumínio com difusor de vidro boro silicato rosqueado ao corpo e com lâmpada  de 1x250w/220v vapor de mercúrio com reator</v>
          </cell>
          <cell r="C1173" t="str">
            <v>CJ</v>
          </cell>
          <cell r="D1173">
            <v>160.7533</v>
          </cell>
        </row>
        <row r="1174">
          <cell r="A1174" t="str">
            <v>001.17.07720</v>
          </cell>
          <cell r="B1174" t="str">
            <v>Fornecimento e instalação de conjunto de iluminação para quadra de esportes formado por 03 projetores hermeticamente fechados para uso ao tempo fixados em cantoneira metálica de 63.5x63.5x6.4x140 mm inclusive abraçadeira, mão francesa montado em poste c</v>
          </cell>
          <cell r="C1174" t="str">
            <v>CJ</v>
          </cell>
          <cell r="D1174">
            <v>998.64179999999999</v>
          </cell>
        </row>
        <row r="1175">
          <cell r="A1175" t="str">
            <v>001.17.07740</v>
          </cell>
          <cell r="B1175" t="str">
            <v>Fornecimento e instalação de proj. ext. retangular c/ 01 lâmpada vapor de sódio inclusive reator e ingnitor</v>
          </cell>
          <cell r="C1175" t="str">
            <v>CJ</v>
          </cell>
          <cell r="D1175">
            <v>22.203299999999999</v>
          </cell>
        </row>
        <row r="1176">
          <cell r="A1176" t="str">
            <v>001.17.07760</v>
          </cell>
          <cell r="B1176" t="str">
            <v>Fornecimento e instalação de luminária - ref. monitallo - ar - 0910-01 verde delta c/ lampadas incandescente até 100w-127v-demais acessórios</v>
          </cell>
          <cell r="C1176" t="str">
            <v>CJ</v>
          </cell>
          <cell r="D1176">
            <v>9.3193000000000001</v>
          </cell>
        </row>
        <row r="1177">
          <cell r="A1177" t="str">
            <v>001.17.07780</v>
          </cell>
          <cell r="B1177" t="str">
            <v>Fornecimento e instalação de luminária tipo plafonier de embutir na laje c/ 1 lampada incandescente de 100w/120v c/proteção de fero e vidro inquebrável</v>
          </cell>
          <cell r="C1177" t="str">
            <v>CJ</v>
          </cell>
          <cell r="D1177">
            <v>11.4993</v>
          </cell>
        </row>
        <row r="1178">
          <cell r="A1178" t="str">
            <v>001.17.07800</v>
          </cell>
          <cell r="B1178" t="str">
            <v>Fornecimento e instalação de luminária mod. aw-10 da alpha equip. elet. ltda ou similar  para uma lâmpada inc. de 100 w</v>
          </cell>
          <cell r="C1178" t="str">
            <v>UN</v>
          </cell>
          <cell r="D1178">
            <v>27.569299999999998</v>
          </cell>
        </row>
        <row r="1179">
          <cell r="A1179" t="str">
            <v>001.17.07820</v>
          </cell>
          <cell r="B1179" t="str">
            <v>Fornecimento e instalação de luminária fluorescente tubolit caramelo duas lampadas de 20w c/ 01 reator duplo de 20w-127v-60hz de afp e pr demais acessórios</v>
          </cell>
          <cell r="C1179" t="str">
            <v>CJ</v>
          </cell>
          <cell r="D1179">
            <v>49.704000000000001</v>
          </cell>
        </row>
        <row r="1180">
          <cell r="A1180" t="str">
            <v>001.17.07840</v>
          </cell>
          <cell r="B1180" t="str">
            <v>Fornecimento e instalação de luminária tubular fina sistema contínuo c/ 01 lâmpada fluorescente e reator eletrônico afp/pr inclusive conexões (uniões, curvas, etc.), 1x40 w</v>
          </cell>
          <cell r="C1180" t="str">
            <v>UN</v>
          </cell>
          <cell r="D1180">
            <v>65.836600000000004</v>
          </cell>
        </row>
        <row r="1181">
          <cell r="A1181" t="str">
            <v>001.17.07860</v>
          </cell>
          <cell r="B1181" t="str">
            <v>Fornecimento e instalação de luminária denom. cris de 15w/127v ref. 11014 c/ lâmpada 15w-127v</v>
          </cell>
          <cell r="C1181" t="str">
            <v>CJ</v>
          </cell>
          <cell r="D1181">
            <v>26.189299999999999</v>
          </cell>
        </row>
        <row r="1182">
          <cell r="A1182" t="str">
            <v>001.17.07880</v>
          </cell>
          <cell r="B1182" t="str">
            <v>Fornecimento e instalação de conjunto iluminação pública formado por 02 luminárias fechadas (02 pétalas) mod. hrc 612 philips ou similar com suporte zxp 613, lâmpada de vapor de mercúrio 250 w e reator afp, montado em poste de altura 10 m fixado em base</v>
          </cell>
          <cell r="C1182" t="str">
            <v>CJ</v>
          </cell>
          <cell r="D1182">
            <v>989.04909999999995</v>
          </cell>
        </row>
        <row r="1183">
          <cell r="A1183" t="str">
            <v>001.17.07900</v>
          </cell>
          <cell r="B1183" t="str">
            <v>Fornecimento e instalaçãod e luminária incandescente de embutir 1x60w, marca claro ou similar</v>
          </cell>
          <cell r="C1183" t="str">
            <v>UN</v>
          </cell>
          <cell r="D1183">
            <v>12.109299999999999</v>
          </cell>
        </row>
        <row r="1184">
          <cell r="A1184" t="str">
            <v>001.17.07920</v>
          </cell>
          <cell r="B1184" t="str">
            <v>Fornecimento e instalação de luminária tipo spot 1x60w, marca clarão ou similar</v>
          </cell>
          <cell r="C1184" t="str">
            <v>UN</v>
          </cell>
          <cell r="D1184">
            <v>15.8393</v>
          </cell>
        </row>
        <row r="1185">
          <cell r="A1185" t="str">
            <v>001.17.07940</v>
          </cell>
          <cell r="B1185" t="str">
            <v>Fornecimento e instalação de luminária bloco autônomo de iluminação de emergência com 2 projetores</v>
          </cell>
          <cell r="C1185" t="str">
            <v>UN</v>
          </cell>
          <cell r="D1185">
            <v>153.61840000000001</v>
          </cell>
        </row>
        <row r="1186">
          <cell r="A1186" t="str">
            <v>001.17.07960</v>
          </cell>
          <cell r="B1186" t="str">
            <v>Fornecimento e instalação de fio para telefone 2x22 awg</v>
          </cell>
          <cell r="C1186" t="str">
            <v>M</v>
          </cell>
          <cell r="D1186">
            <v>0.79790000000000005</v>
          </cell>
        </row>
        <row r="1187">
          <cell r="A1187" t="str">
            <v>001.17.07980</v>
          </cell>
          <cell r="B1187" t="str">
            <v>Fornecimento e instalação de cabo tipo utp , categoria 5 24 awg - 4 pares</v>
          </cell>
          <cell r="C1187" t="str">
            <v>M</v>
          </cell>
          <cell r="D1187">
            <v>2.024</v>
          </cell>
        </row>
        <row r="1188">
          <cell r="A1188" t="str">
            <v>001.17.08000</v>
          </cell>
          <cell r="B1188" t="str">
            <v>Fornecimento e instalação de fio bicolor 2x14 awg ( 12.00 x 1.500 mm2 )</v>
          </cell>
          <cell r="C1188" t="str">
            <v>ML</v>
          </cell>
          <cell r="D1188">
            <v>1.7163999999999999</v>
          </cell>
        </row>
        <row r="1189">
          <cell r="A1189" t="str">
            <v>001.17.08020</v>
          </cell>
          <cell r="B1189" t="str">
            <v>Fornecimento e instalação de terminal rj-45</v>
          </cell>
          <cell r="C1189" t="str">
            <v>UN</v>
          </cell>
          <cell r="D1189">
            <v>2.8473999999999999</v>
          </cell>
        </row>
        <row r="1190">
          <cell r="A1190" t="str">
            <v>001.17.08040</v>
          </cell>
          <cell r="B1190" t="str">
            <v>Fornecimento e instalação de tomada tipo rj45</v>
          </cell>
          <cell r="C1190" t="str">
            <v>UN</v>
          </cell>
          <cell r="D1190">
            <v>11.171099999999999</v>
          </cell>
        </row>
        <row r="1191">
          <cell r="A1191" t="str">
            <v>001.17.08060</v>
          </cell>
          <cell r="B1191" t="str">
            <v>Fornecimento e instalação de tomada de lógica (2tomadas rj45) em caixa de alumíinio 4""""x4"""" para piso</v>
          </cell>
          <cell r="C1191" t="str">
            <v>UN</v>
          </cell>
          <cell r="D1191">
            <v>50.912100000000002</v>
          </cell>
        </row>
        <row r="1192">
          <cell r="A1192" t="str">
            <v>001.17.08080</v>
          </cell>
          <cell r="B1192" t="str">
            <v>Fornecimento e instalação de tomada de lógica (2tomadas rj45) em caixa de alumínio 4""""x4"""" embutida na parede</v>
          </cell>
          <cell r="C1192" t="str">
            <v>UN</v>
          </cell>
          <cell r="D1192">
            <v>50.912100000000002</v>
          </cell>
        </row>
        <row r="1193">
          <cell r="A1193" t="str">
            <v>001.17.08100</v>
          </cell>
          <cell r="B1193" t="str">
            <v>Fornecimento e instalação de tomada para telefone padrao telebras, 4 polos em caixa condulete d=3/4""""</v>
          </cell>
          <cell r="C1193" t="str">
            <v>CJ</v>
          </cell>
          <cell r="D1193">
            <v>16.5915</v>
          </cell>
        </row>
        <row r="1194">
          <cell r="A1194" t="str">
            <v>001.17.08120</v>
          </cell>
          <cell r="B1194" t="str">
            <v>Fornecimento e instalação de tomada especial para informatica 2p+t  p/15a - 250 v em caixa condulete - d=3/4""""</v>
          </cell>
          <cell r="C1194" t="str">
            <v>CJ</v>
          </cell>
          <cell r="D1194">
            <v>17.891500000000001</v>
          </cell>
        </row>
        <row r="1195">
          <cell r="A1195" t="str">
            <v>001.17.08140</v>
          </cell>
          <cell r="B1195" t="str">
            <v>Fornecimento e instalação de caixa metálica p/ telefone n.1 10.00x10.00x5.00 cm</v>
          </cell>
          <cell r="C1195" t="str">
            <v>UN</v>
          </cell>
          <cell r="D1195">
            <v>1.7353000000000001</v>
          </cell>
        </row>
        <row r="1196">
          <cell r="A1196" t="str">
            <v>001.17.08160</v>
          </cell>
          <cell r="B1196" t="str">
            <v>Fornecimento e instalação de caixa metálica p/ telefone n.2 20.00x20.00x12.00 cm</v>
          </cell>
          <cell r="C1196" t="str">
            <v>UN</v>
          </cell>
          <cell r="D1196">
            <v>32.165900000000001</v>
          </cell>
        </row>
        <row r="1197">
          <cell r="A1197" t="str">
            <v>001.17.08180</v>
          </cell>
          <cell r="B1197" t="str">
            <v>Fornecimento e instalação de caixa metálica p/ telefone n.3 40.00x40.00x12.00 cm</v>
          </cell>
          <cell r="C1197" t="str">
            <v>UN</v>
          </cell>
          <cell r="D1197">
            <v>65.503299999999996</v>
          </cell>
        </row>
        <row r="1198">
          <cell r="A1198" t="str">
            <v>001.17.08200</v>
          </cell>
          <cell r="B1198" t="str">
            <v>Fornecimento e instalação de caixa metálica p/ telefone n.4 60.00x60.00x12.00 cm</v>
          </cell>
          <cell r="C1198" t="str">
            <v>UN</v>
          </cell>
          <cell r="D1198">
            <v>113.4517</v>
          </cell>
        </row>
        <row r="1199">
          <cell r="A1199" t="str">
            <v>001.17.08220</v>
          </cell>
          <cell r="B1199" t="str">
            <v>Fornecimento e instalação de caixa metálica p/ telefone n.5 80.00x80.00x12.00 cm</v>
          </cell>
          <cell r="C1199" t="str">
            <v>UN</v>
          </cell>
          <cell r="D1199">
            <v>187.33840000000001</v>
          </cell>
        </row>
        <row r="1200">
          <cell r="A1200" t="str">
            <v>001.17.08240</v>
          </cell>
          <cell r="B1200" t="str">
            <v>Fornecimento e instalação de caixa metálica p/ telefone n.6 120.00x120.00x12.00 cm</v>
          </cell>
          <cell r="C1200" t="str">
            <v>UN</v>
          </cell>
          <cell r="D1200">
            <v>400.15660000000003</v>
          </cell>
        </row>
        <row r="1201">
          <cell r="A1201" t="str">
            <v>001.17.08260</v>
          </cell>
          <cell r="B1201" t="str">
            <v>Execução de caixa de entrada em alvenaria c/ tampa metálica conf. padrão telemat r1 (60x35x50)cm</v>
          </cell>
          <cell r="C1201" t="str">
            <v>UN</v>
          </cell>
          <cell r="D1201">
            <v>0</v>
          </cell>
        </row>
        <row r="1202">
          <cell r="A1202" t="str">
            <v>001.17.08280</v>
          </cell>
          <cell r="B1202" t="str">
            <v>Execução de caixa de entrada em alvenaria c/ tampa metálica conf. padrão telemat r2 (107x52x50) cm</v>
          </cell>
          <cell r="C1202" t="str">
            <v>UN</v>
          </cell>
          <cell r="D1202">
            <v>0</v>
          </cell>
        </row>
        <row r="1203">
          <cell r="A1203" t="str">
            <v>001.17.08300</v>
          </cell>
          <cell r="B1203" t="str">
            <v>Fio de cobre nú seção 6.00 mm 2</v>
          </cell>
          <cell r="C1203" t="str">
            <v>ML</v>
          </cell>
          <cell r="D1203">
            <v>2.0632000000000001</v>
          </cell>
        </row>
        <row r="1204">
          <cell r="A1204" t="str">
            <v>001.17.08320</v>
          </cell>
          <cell r="B1204" t="str">
            <v>Fio de cobre nú seção 10.00 mm 2</v>
          </cell>
          <cell r="C1204" t="str">
            <v>ML</v>
          </cell>
          <cell r="D1204">
            <v>2.8902999999999999</v>
          </cell>
        </row>
        <row r="1205">
          <cell r="A1205" t="str">
            <v>001.17.08340</v>
          </cell>
          <cell r="B1205" t="str">
            <v>Fio de cobre nú seção 16.00 mm 2</v>
          </cell>
          <cell r="C1205" t="str">
            <v>ML</v>
          </cell>
          <cell r="D1205">
            <v>5.9539999999999997</v>
          </cell>
        </row>
        <row r="1206">
          <cell r="A1206" t="str">
            <v>001.17.08360</v>
          </cell>
          <cell r="B1206" t="str">
            <v>Cabo de cobre nú seção 3/0</v>
          </cell>
          <cell r="C1206" t="str">
            <v>ML</v>
          </cell>
          <cell r="D1206">
            <v>17.632999999999999</v>
          </cell>
        </row>
        <row r="1207">
          <cell r="A1207" t="str">
            <v>001.17.08380</v>
          </cell>
          <cell r="B1207" t="str">
            <v>Cabo de cobre nú seção 4/0</v>
          </cell>
          <cell r="C1207" t="str">
            <v>ML</v>
          </cell>
          <cell r="D1207">
            <v>22.450299999999999</v>
          </cell>
        </row>
        <row r="1208">
          <cell r="A1208" t="str">
            <v>001.17.08400</v>
          </cell>
          <cell r="B1208" t="str">
            <v>Cabo de cobre nú seção 10.00 mm2</v>
          </cell>
          <cell r="C1208" t="str">
            <v>ML</v>
          </cell>
          <cell r="D1208">
            <v>5.9744000000000002</v>
          </cell>
        </row>
        <row r="1209">
          <cell r="A1209" t="str">
            <v>001.17.08420</v>
          </cell>
          <cell r="B1209" t="str">
            <v>Cabo de cobre nú seção 16.00 mm2</v>
          </cell>
          <cell r="C1209" t="str">
            <v>ML</v>
          </cell>
          <cell r="D1209">
            <v>7.3196000000000003</v>
          </cell>
        </row>
        <row r="1210">
          <cell r="A1210" t="str">
            <v>001.17.08440</v>
          </cell>
          <cell r="B1210" t="str">
            <v>Cabo de cobre nú seção 25.00 mm2</v>
          </cell>
          <cell r="C1210" t="str">
            <v>ML</v>
          </cell>
          <cell r="D1210">
            <v>0</v>
          </cell>
        </row>
        <row r="1211">
          <cell r="A1211" t="str">
            <v>001.17.08460</v>
          </cell>
          <cell r="B1211" t="str">
            <v>Fornecimento e instalação de cordoalha de cobre nú equivalente ao cabo de  16.00 mm2</v>
          </cell>
          <cell r="C1211" t="str">
            <v>M</v>
          </cell>
          <cell r="D1211">
            <v>3.9853999999999998</v>
          </cell>
        </row>
        <row r="1212">
          <cell r="A1212" t="str">
            <v>001.17.08480</v>
          </cell>
          <cell r="B1212" t="str">
            <v>Conector de pressão com rabicho</v>
          </cell>
          <cell r="C1212" t="str">
            <v>UN</v>
          </cell>
          <cell r="D1212">
            <v>4.1474000000000002</v>
          </cell>
        </row>
        <row r="1213">
          <cell r="A1213" t="str">
            <v>001.17.08500</v>
          </cell>
          <cell r="B1213" t="str">
            <v>Conector de bi para medição</v>
          </cell>
          <cell r="C1213" t="str">
            <v>UN</v>
          </cell>
          <cell r="D1213">
            <v>13.916600000000001</v>
          </cell>
        </row>
        <row r="1214">
          <cell r="A1214" t="str">
            <v>001.17.08520</v>
          </cell>
          <cell r="B1214" t="str">
            <v>Parafuso olhal galvanizado 1/2"""" de 20 a 30 cm</v>
          </cell>
          <cell r="C1214" t="str">
            <v>UN</v>
          </cell>
          <cell r="D1214">
            <v>7.0236999999999998</v>
          </cell>
        </row>
        <row r="1215">
          <cell r="A1215" t="str">
            <v>001.17.08540</v>
          </cell>
          <cell r="B1215" t="str">
            <v>Manilha de ligação galvanizada de 3/8""""</v>
          </cell>
          <cell r="C1215" t="str">
            <v>UN</v>
          </cell>
          <cell r="D1215">
            <v>1.7737000000000001</v>
          </cell>
        </row>
        <row r="1216">
          <cell r="A1216" t="str">
            <v>001.17.08560</v>
          </cell>
          <cell r="B1216" t="str">
            <v>Manilha de barro vidrado de diâm. 12"""" x 0.60m</v>
          </cell>
          <cell r="C1216" t="str">
            <v>UN</v>
          </cell>
          <cell r="D1216">
            <v>19.278400000000001</v>
          </cell>
        </row>
        <row r="1217">
          <cell r="A1217" t="str">
            <v>001.17.08580</v>
          </cell>
          <cell r="B1217" t="str">
            <v>Sapatilha galvanizada 1/4""""</v>
          </cell>
          <cell r="C1217" t="str">
            <v>UN</v>
          </cell>
          <cell r="D1217">
            <v>1.2246999999999999</v>
          </cell>
        </row>
        <row r="1218">
          <cell r="A1218" t="str">
            <v>001.17.08600</v>
          </cell>
          <cell r="B1218" t="str">
            <v>Presilha galvanizada para cabo de aço galvanizado 1/4""""</v>
          </cell>
          <cell r="C1218" t="str">
            <v>UN</v>
          </cell>
          <cell r="D1218">
            <v>3.9737</v>
          </cell>
        </row>
        <row r="1219">
          <cell r="A1219" t="str">
            <v>001.17.08620</v>
          </cell>
          <cell r="B1219" t="str">
            <v>Abraçadeira para tubo de brasilit de diâm. 2"""" tipo para solda</v>
          </cell>
          <cell r="C1219" t="str">
            <v>UN</v>
          </cell>
          <cell r="D1219">
            <v>4.6653000000000002</v>
          </cell>
        </row>
        <row r="1220">
          <cell r="A1220" t="str">
            <v>001.17.08640</v>
          </cell>
          <cell r="B1220" t="str">
            <v>Abraçadeira para tubo de brasilit de diâm. 2"""" com rosca mecânica e porca</v>
          </cell>
          <cell r="C1220" t="str">
            <v>UN</v>
          </cell>
          <cell r="D1220">
            <v>5.5674000000000001</v>
          </cell>
        </row>
        <row r="1221">
          <cell r="A1221" t="str">
            <v>001.17.08660</v>
          </cell>
          <cell r="B1221" t="str">
            <v>Abraçadeira para tubo de brasilit de diâm. 2"""" para chumbar na parede</v>
          </cell>
          <cell r="C1221" t="str">
            <v>UN</v>
          </cell>
          <cell r="D1221">
            <v>4.8574000000000002</v>
          </cell>
        </row>
        <row r="1222">
          <cell r="A1222" t="str">
            <v>001.17.08680</v>
          </cell>
          <cell r="B1222" t="str">
            <v>Abraçadeira para tubo de brasilit de diâm. 2' com rosca soberba</v>
          </cell>
          <cell r="C1222" t="str">
            <v>UN</v>
          </cell>
          <cell r="D1222">
            <v>4.1536999999999997</v>
          </cell>
        </row>
        <row r="1223">
          <cell r="A1223" t="str">
            <v>001.17.08700</v>
          </cell>
          <cell r="B1223" t="str">
            <v>Braçadeira tipo simples para descida de cabo de cobre nú com roldana de porcelana para cabo 3/0 e 4/0 para mastro de diâm. 2"""" com 1 roldana</v>
          </cell>
          <cell r="C1223" t="str">
            <v>UN</v>
          </cell>
          <cell r="D1223">
            <v>5.8136999999999999</v>
          </cell>
        </row>
        <row r="1224">
          <cell r="A1224" t="str">
            <v>001.17.08720</v>
          </cell>
          <cell r="B1224" t="str">
            <v>Braçadeira tipo simples para descida de cabo de cobre nú com roldana de porcelana para cabo 3/0 e 4/0 para mastro de diâm. 2"""" com 2 roldana</v>
          </cell>
          <cell r="C1224" t="str">
            <v>UN</v>
          </cell>
          <cell r="D1224">
            <v>7.6237000000000004</v>
          </cell>
        </row>
        <row r="1225">
          <cell r="A1225" t="str">
            <v>001.17.08740</v>
          </cell>
          <cell r="B1225" t="str">
            <v>Braçadeira tipo simples para descida de cabo de cobre nú com roldana de porcelana para cabo 3/0 e 4/0 para mastro de diâm. 3"""" com 1 roldana</v>
          </cell>
          <cell r="C1225" t="str">
            <v>UN</v>
          </cell>
          <cell r="D1225">
            <v>9.0236999999999998</v>
          </cell>
        </row>
        <row r="1226">
          <cell r="A1226" t="str">
            <v>001.17.08760</v>
          </cell>
          <cell r="B1226" t="str">
            <v>Braçadeira tipo simples para descida de cabo de cobre nú com roldana de porcelana para cabo 3/0 e 4/0 para mastro de diâm. 3""""com 2 roldana</v>
          </cell>
          <cell r="C1226" t="str">
            <v>UN</v>
          </cell>
          <cell r="D1226">
            <v>11.0237</v>
          </cell>
        </row>
        <row r="1227">
          <cell r="A1227" t="str">
            <v>001.17.08780</v>
          </cell>
          <cell r="B1227" t="str">
            <v>Braçadeira tipo reforçada para descida de cabo de cobre nú com roldana de porcelana para cabo 3/0 e 4/0 para mastro de diâm. 2""""com 1 roldana</v>
          </cell>
          <cell r="C1227" t="str">
            <v>UN</v>
          </cell>
          <cell r="D1227">
            <v>6.4553000000000003</v>
          </cell>
        </row>
        <row r="1228">
          <cell r="A1228" t="str">
            <v>001.17.08800</v>
          </cell>
          <cell r="B1228" t="str">
            <v>Braçadeira tipo reforçada para descida de cabo de cobre nú com roldana de porcelana para cabo 3/0 e 4/0 para mastro de diâm. 2'com 2 roldana</v>
          </cell>
          <cell r="C1228" t="str">
            <v>UN</v>
          </cell>
          <cell r="D1228">
            <v>9.3253000000000004</v>
          </cell>
        </row>
        <row r="1229">
          <cell r="A1229" t="str">
            <v>001.17.08820</v>
          </cell>
          <cell r="B1229" t="str">
            <v>Braçadeira tipo reforçada para descida de cabo de cobre nú com roldana de porcelana para cabo 3/0 e 4/0 para mastro de diâm. 3"""" com 1 roldana</v>
          </cell>
          <cell r="C1229" t="str">
            <v>UN</v>
          </cell>
          <cell r="D1229">
            <v>9.5352999999999994</v>
          </cell>
        </row>
        <row r="1230">
          <cell r="A1230" t="str">
            <v>001.17.08840</v>
          </cell>
          <cell r="B1230" t="str">
            <v>Braçadeira tipo reforçada para descida de cabo de cobre nú com roldana de porcelana para cabo 3/0 e 4/0 para mastro de diâm. 3"""" com 2 roldana</v>
          </cell>
          <cell r="C1230" t="str">
            <v>UN</v>
          </cell>
          <cell r="D1230">
            <v>11.535299999999999</v>
          </cell>
        </row>
        <row r="1231">
          <cell r="A1231" t="str">
            <v>001.17.08860</v>
          </cell>
          <cell r="B1231" t="str">
            <v>Fornecimento e instalação de braçadeira de pvc com parafusos para fixação do cabo de aterramento</v>
          </cell>
          <cell r="C1231" t="str">
            <v>CJ</v>
          </cell>
          <cell r="D1231">
            <v>3.8210999999999999</v>
          </cell>
        </row>
        <row r="1232">
          <cell r="A1232" t="str">
            <v>001.17.08880</v>
          </cell>
          <cell r="B1232" t="str">
            <v>Braçadeira p/ 3 estais</v>
          </cell>
          <cell r="C1232" t="str">
            <v>CJ</v>
          </cell>
          <cell r="D1232">
            <v>89.138400000000004</v>
          </cell>
        </row>
        <row r="1233">
          <cell r="A1233" t="str">
            <v>001.17.08900</v>
          </cell>
          <cell r="B1233" t="str">
            <v>Suporte tipo simples para descida de cabo de cobre nú com roldana de porcelana com furo para cabo 3/0 e 4/0 liso para solda</v>
          </cell>
          <cell r="C1233" t="str">
            <v>UN</v>
          </cell>
          <cell r="D1233">
            <v>4.1913999999999998</v>
          </cell>
        </row>
        <row r="1234">
          <cell r="A1234" t="str">
            <v>001.17.08920</v>
          </cell>
          <cell r="B1234" t="str">
            <v>Suporte tipo simples para descida de cabo de cobre nú com roldana de porcelana com furo para cabo 3/0 e 4/0 com rosca meânica e porca</v>
          </cell>
          <cell r="C1234" t="str">
            <v>UN</v>
          </cell>
          <cell r="D1234">
            <v>5.5674000000000001</v>
          </cell>
        </row>
        <row r="1235">
          <cell r="A1235" t="str">
            <v>001.17.08940</v>
          </cell>
          <cell r="B1235" t="str">
            <v>Suporte tipo simples para descida de cabo de cobre nú com roldana de porcelana com furo para cabo 3/0 e 4/0 para chumbar na parede</v>
          </cell>
          <cell r="C1235" t="str">
            <v>UN</v>
          </cell>
          <cell r="D1235">
            <v>4.8574000000000002</v>
          </cell>
        </row>
        <row r="1236">
          <cell r="A1236" t="str">
            <v>001.17.08960</v>
          </cell>
          <cell r="B1236" t="str">
            <v>Suporte tipo simples para descida de cabo de cobre nú com roldana de porcelana com furo para cabo 3/0 e 4/0 com rosca soberba para madeira</v>
          </cell>
          <cell r="C1236" t="str">
            <v>UN</v>
          </cell>
          <cell r="D1236">
            <v>3.6674000000000002</v>
          </cell>
        </row>
        <row r="1237">
          <cell r="A1237" t="str">
            <v>001.17.08980</v>
          </cell>
          <cell r="B1237" t="str">
            <v>Suporte tipo simples para descida de cabo de cobre nú com roldana de porcelana com furo para cabo 3/0 e 4/0 para estrutura de telhado</v>
          </cell>
          <cell r="C1237" t="str">
            <v>UN</v>
          </cell>
          <cell r="D1237">
            <v>5.5473999999999997</v>
          </cell>
        </row>
        <row r="1238">
          <cell r="A1238" t="str">
            <v>001.17.09000</v>
          </cell>
          <cell r="B1238" t="str">
            <v>Suporte tipo reforçado para descida de cabo de cobre nú com roldana de porcelana com furo para cabo 3/0 e 4/0 liso para solda</v>
          </cell>
          <cell r="C1238" t="str">
            <v>UN</v>
          </cell>
          <cell r="D1238">
            <v>7.0385</v>
          </cell>
        </row>
        <row r="1239">
          <cell r="A1239" t="str">
            <v>001.17.09020</v>
          </cell>
          <cell r="B1239" t="str">
            <v>Suporte tipo reforçado para descida de cabo de cobre nú com roldana de porcelana com furo para cabo 3/0 e 4/0 com rosca meânica e porca</v>
          </cell>
          <cell r="C1239" t="str">
            <v>UN</v>
          </cell>
          <cell r="D1239">
            <v>6.8045</v>
          </cell>
        </row>
        <row r="1240">
          <cell r="A1240" t="str">
            <v>001.17.09040</v>
          </cell>
          <cell r="B1240" t="str">
            <v>Suporte tipo reforçado para descida de cabo de cobre nú com roldana de porcelana com furo para cabo 3/0 e 4/0 para chumbar na parede</v>
          </cell>
          <cell r="C1240" t="str">
            <v>UN</v>
          </cell>
          <cell r="D1240">
            <v>6.4645000000000001</v>
          </cell>
        </row>
        <row r="1241">
          <cell r="A1241" t="str">
            <v>001.17.09060</v>
          </cell>
          <cell r="B1241" t="str">
            <v>Suporte tipo reforçado para descida de cabo de cobre nú com roldana de porcelana com furo para cabo 3/0 e 4/0 com rosca soberba para madeira</v>
          </cell>
          <cell r="C1241" t="str">
            <v>UN</v>
          </cell>
          <cell r="D1241">
            <v>7.2244999999999999</v>
          </cell>
        </row>
        <row r="1242">
          <cell r="A1242" t="str">
            <v>001.17.09080</v>
          </cell>
          <cell r="B1242" t="str">
            <v>Suporte tipo reforçado para descida de cabo de cobre nú com roldana de porcelana com furo para cabo 3/0 e 4/0 para estrutura de telhado</v>
          </cell>
          <cell r="C1242" t="str">
            <v>UN</v>
          </cell>
          <cell r="D1242">
            <v>7.5945</v>
          </cell>
        </row>
        <row r="1243">
          <cell r="A1243" t="str">
            <v>001.17.09100</v>
          </cell>
          <cell r="B1243" t="str">
            <v>Suporte para fixação de para-raios em ferro cantoneira l 1 1/2""""x 1/2""""x 3/16"""" com comprimento de 2.00 m</v>
          </cell>
          <cell r="C1243" t="str">
            <v>PC</v>
          </cell>
          <cell r="D1243">
            <v>270.23660000000001</v>
          </cell>
        </row>
        <row r="1244">
          <cell r="A1244" t="str">
            <v>001.17.09120</v>
          </cell>
          <cell r="B1244" t="str">
            <v>Suporte para fixação de isoladores de pedestal em chapa de ferro</v>
          </cell>
          <cell r="C1244" t="str">
            <v>PC</v>
          </cell>
          <cell r="D1244">
            <v>62.236600000000003</v>
          </cell>
        </row>
        <row r="1245">
          <cell r="A1245" t="str">
            <v>001.17.09140</v>
          </cell>
          <cell r="B1245" t="str">
            <v>Suporte para fixacao de tc e tp em ferro cantoneira l de 1 1/2"""" x 1 1/2"""" x 3/16"""" soldados entre si (conf. det. da cemat)</v>
          </cell>
          <cell r="C1245" t="str">
            <v>PC</v>
          </cell>
          <cell r="D1245">
            <v>270.23660000000001</v>
          </cell>
        </row>
        <row r="1246">
          <cell r="A1246" t="str">
            <v>001.17.09160</v>
          </cell>
          <cell r="B1246" t="str">
            <v>Conjunto de bracadeira com quatro apoios e suportes fixos em cano galvanizado diâm. 1 pol inclusive pintura</v>
          </cell>
          <cell r="C1246" t="str">
            <v>CJ</v>
          </cell>
          <cell r="D1246">
            <v>116.8599</v>
          </cell>
        </row>
        <row r="1247">
          <cell r="A1247" t="str">
            <v>001.17.09180</v>
          </cell>
          <cell r="B1247" t="str">
            <v>Conector de cobre para haste de 5/8"""" ou 3/4"""" para cabo de cobre nú 3/0 e 4/0</v>
          </cell>
          <cell r="C1247" t="str">
            <v>UN</v>
          </cell>
          <cell r="D1247">
            <v>4.5137</v>
          </cell>
        </row>
        <row r="1248">
          <cell r="A1248" t="str">
            <v>001.17.09200</v>
          </cell>
          <cell r="B1248" t="str">
            <v>Conector bimetálico de um parafuso p/ cabo alumínio n. 2awg e cobre 16 mm2</v>
          </cell>
          <cell r="C1248" t="str">
            <v>PC</v>
          </cell>
          <cell r="D1248">
            <v>2.1036999999999999</v>
          </cell>
        </row>
        <row r="1249">
          <cell r="A1249" t="str">
            <v>001.17.09220</v>
          </cell>
          <cell r="B1249" t="str">
            <v>Conector tipo chapa-cabo</v>
          </cell>
          <cell r="C1249" t="str">
            <v>PC</v>
          </cell>
          <cell r="D1249">
            <v>2.2237</v>
          </cell>
        </row>
        <row r="1250">
          <cell r="A1250" t="str">
            <v>001.17.09240</v>
          </cell>
          <cell r="B1250" t="str">
            <v>Conector de ferro fundido tipo ccc para cabo numero 3/0 e 4/0</v>
          </cell>
          <cell r="C1250" t="str">
            <v>UN</v>
          </cell>
          <cell r="D1250">
            <v>4.5137</v>
          </cell>
        </row>
        <row r="1251">
          <cell r="A1251" t="str">
            <v>001.17.09260</v>
          </cell>
          <cell r="B1251" t="str">
            <v>Conetor para eletrodo de terra copperweld</v>
          </cell>
          <cell r="C1251" t="str">
            <v>UN</v>
          </cell>
          <cell r="D1251">
            <v>2.3136999999999999</v>
          </cell>
        </row>
        <row r="1252">
          <cell r="A1252" t="str">
            <v>001.17.09280</v>
          </cell>
          <cell r="B1252" t="str">
            <v>Eletrodos de terra completo</v>
          </cell>
          <cell r="C1252" t="str">
            <v>UN</v>
          </cell>
          <cell r="D1252">
            <v>134.54329999999999</v>
          </cell>
        </row>
        <row r="1253">
          <cell r="A1253" t="str">
            <v>001.17.09300</v>
          </cell>
          <cell r="B1253" t="str">
            <v>Eletrodo de terra copperweld 5/8"""" x 3 m</v>
          </cell>
          <cell r="C1253" t="str">
            <v>UN</v>
          </cell>
          <cell r="D1253">
            <v>17.278400000000001</v>
          </cell>
        </row>
        <row r="1254">
          <cell r="A1254" t="str">
            <v>001.17.09320</v>
          </cell>
          <cell r="B1254" t="str">
            <v>Haste de ferro galvanizado com suporte de fixacao pintura em tinta alumínio 3/4 pol x 3 m</v>
          </cell>
          <cell r="C1254" t="str">
            <v>UN</v>
          </cell>
          <cell r="D1254">
            <v>66.151499999999999</v>
          </cell>
        </row>
        <row r="1255">
          <cell r="A1255" t="str">
            <v>001.17.09340</v>
          </cell>
          <cell r="B1255" t="str">
            <v>Haste de cobre alta camada - 5/8"""" x 3,0 m</v>
          </cell>
          <cell r="C1255" t="str">
            <v>UN</v>
          </cell>
          <cell r="D1255">
            <v>21.118400000000001</v>
          </cell>
        </row>
        <row r="1256">
          <cell r="A1256" t="str">
            <v>001.17.09360</v>
          </cell>
          <cell r="B1256" t="str">
            <v>Fornecimento e instalação de haste terra seção em l de 2 40 m com conector e parafuso</v>
          </cell>
          <cell r="C1256" t="str">
            <v>UN</v>
          </cell>
          <cell r="D1256">
            <v>30.828399999999998</v>
          </cell>
        </row>
        <row r="1257">
          <cell r="A1257" t="str">
            <v>001.17.09380</v>
          </cell>
          <cell r="B1257" t="str">
            <v>Fornecimento e instalação de haste de ancira de 2.400 mm</v>
          </cell>
          <cell r="C1257" t="str">
            <v>UN</v>
          </cell>
          <cell r="D1257">
            <v>14.718400000000001</v>
          </cell>
        </row>
        <row r="1258">
          <cell r="A1258" t="str">
            <v>001.17.09400</v>
          </cell>
          <cell r="B1258" t="str">
            <v>Captor franklim c/ 4 pontas c/ h=350 mm em latão cromado</v>
          </cell>
          <cell r="C1258" t="str">
            <v>UN</v>
          </cell>
          <cell r="D1258">
            <v>32.186599999999999</v>
          </cell>
        </row>
        <row r="1259">
          <cell r="A1259" t="str">
            <v>001.17.09420</v>
          </cell>
          <cell r="B1259" t="str">
            <v>Captor franklim c/ 4 pontas c/ h=350 mm em aço inox</v>
          </cell>
          <cell r="C1259" t="str">
            <v>UN</v>
          </cell>
          <cell r="D1259">
            <v>32.186599999999999</v>
          </cell>
        </row>
        <row r="1260">
          <cell r="A1260" t="str">
            <v>001.17.09440</v>
          </cell>
          <cell r="B1260" t="str">
            <v>Terminal aéreo (gaiola faraday)</v>
          </cell>
          <cell r="C1260" t="str">
            <v>UN</v>
          </cell>
          <cell r="D1260">
            <v>14.1266</v>
          </cell>
        </row>
        <row r="1261">
          <cell r="A1261" t="str">
            <v>001.17.09460</v>
          </cell>
          <cell r="B1261" t="str">
            <v>Base p/ mastro de aço galvanizado com diâm. 2""""</v>
          </cell>
          <cell r="C1261" t="str">
            <v>UN</v>
          </cell>
          <cell r="D1261">
            <v>30.276599999999998</v>
          </cell>
        </row>
        <row r="1262">
          <cell r="A1262" t="str">
            <v>001.17.09480</v>
          </cell>
          <cell r="B1262" t="str">
            <v>Relee fotoelétrico da iluminatic rm 74 n para comando automático de iluminação</v>
          </cell>
          <cell r="C1262" t="str">
            <v>UN</v>
          </cell>
          <cell r="D1262">
            <v>20.698399999999999</v>
          </cell>
        </row>
        <row r="1263">
          <cell r="A1263" t="str">
            <v>001.17.09500</v>
          </cell>
          <cell r="B1263" t="str">
            <v>Aparelho simples luz obstáculo para sinalização corpo em alumínio fundido incorrosível globo de vidro cristal neutro térmico extra temperado pigmentado  em vermelho com uma lâmpada de 60 w/127v com rele fotoelétrico, haste em</v>
          </cell>
          <cell r="C1263" t="str">
            <v>CJ</v>
          </cell>
          <cell r="D1263">
            <v>110.3092</v>
          </cell>
        </row>
        <row r="1264">
          <cell r="A1264" t="str">
            <v>001.17.09520</v>
          </cell>
          <cell r="B1264" t="str">
            <v>Aparelho duplo de luz  obstáculo para sinalização corpo em alumínio fundido incorrosível corpo de vidro cristal neutro térmico extra temperado pigmentado em vermelho com duas lâmpadas de 60w127v com rele foto-elétrico, haste</v>
          </cell>
          <cell r="C1264" t="str">
            <v>CJ</v>
          </cell>
          <cell r="D1264">
            <v>110.3092</v>
          </cell>
        </row>
        <row r="1265">
          <cell r="A1265" t="str">
            <v>001.17.09540</v>
          </cell>
          <cell r="B1265" t="str">
            <v>Mastro simples em aço galv. de diam. 2"""" c/ luva de red.para 3/4 polcom 3 metros</v>
          </cell>
          <cell r="C1265" t="str">
            <v>CJ</v>
          </cell>
          <cell r="D1265">
            <v>80.1066</v>
          </cell>
        </row>
        <row r="1266">
          <cell r="A1266" t="str">
            <v>001.17.09560</v>
          </cell>
          <cell r="B1266" t="str">
            <v>Mastro simples em aço galv. de diam. 2"""" c/ luva de red.para 3/4 pol com 6 metros</v>
          </cell>
          <cell r="C1266" t="str">
            <v>CJ</v>
          </cell>
          <cell r="D1266">
            <v>155.11510000000001</v>
          </cell>
        </row>
        <row r="1267">
          <cell r="A1267" t="str">
            <v>001.17.09580</v>
          </cell>
          <cell r="B1267" t="str">
            <v>Execução de caixa de concreto 40x40x60cm com tampa de concreto armado</v>
          </cell>
          <cell r="C1267" t="str">
            <v>UN</v>
          </cell>
          <cell r="D1267">
            <v>49.1768</v>
          </cell>
        </row>
        <row r="1268">
          <cell r="A1268" t="str">
            <v>001.17.09600</v>
          </cell>
          <cell r="B1268" t="str">
            <v>Execução de solda exotermica para cordoalha de cobre ou cabo de cobre - 35.00 mm2</v>
          </cell>
          <cell r="C1268" t="str">
            <v>UN</v>
          </cell>
          <cell r="D1268">
            <v>8.6564999999999994</v>
          </cell>
        </row>
        <row r="1269">
          <cell r="A1269" t="str">
            <v>001.17.09620</v>
          </cell>
          <cell r="B1269" t="str">
            <v>Fornecimento e instalação de extintor de incendio de co2 - 6 kg</v>
          </cell>
          <cell r="C1269" t="str">
            <v>UN</v>
          </cell>
          <cell r="D1269">
            <v>178</v>
          </cell>
        </row>
        <row r="1270">
          <cell r="A1270" t="str">
            <v>001.17.09640</v>
          </cell>
          <cell r="B1270" t="str">
            <v>Conjunto motor bomba centrífuga trifásica 50 a 60 hz para sucção até 6m pot. 1/2 hp</v>
          </cell>
          <cell r="C1270" t="str">
            <v>CJ</v>
          </cell>
          <cell r="D1270">
            <v>288.87720000000002</v>
          </cell>
        </row>
        <row r="1271">
          <cell r="A1271" t="str">
            <v>001.17.09660</v>
          </cell>
          <cell r="B1271" t="str">
            <v>Conjunto motor bomba centrífuga trifásica 50 a 60 hz para sucção até 6m pot. 3/4 hp</v>
          </cell>
          <cell r="C1271" t="str">
            <v>CJ</v>
          </cell>
          <cell r="D1271">
            <v>299.87720000000002</v>
          </cell>
        </row>
        <row r="1272">
          <cell r="A1272" t="str">
            <v>001.17.09680</v>
          </cell>
          <cell r="B1272" t="str">
            <v>Conjunto motor bomba centrífuga trifásica 50 a 60 hz para sucção até 6m pot. 1 hp</v>
          </cell>
          <cell r="C1272" t="str">
            <v>CJ</v>
          </cell>
          <cell r="D1272">
            <v>389.79700000000003</v>
          </cell>
        </row>
        <row r="1273">
          <cell r="A1273" t="str">
            <v>001.17.09700</v>
          </cell>
          <cell r="B1273" t="str">
            <v>Conjunto motor bomba centrífuga trifásica 50 a 60 hz para sucção até 6m pot. 1 1/2"""" hp</v>
          </cell>
          <cell r="C1273" t="str">
            <v>CJ</v>
          </cell>
          <cell r="D1273">
            <v>466.79700000000003</v>
          </cell>
        </row>
        <row r="1274">
          <cell r="A1274" t="str">
            <v>001.17.09720</v>
          </cell>
          <cell r="B1274" t="str">
            <v>Conjunto motor bomba centrífuga trifásica 50 a 60 hz para sucção até 6m pot. 2"""" hp</v>
          </cell>
          <cell r="C1274" t="str">
            <v>CJ</v>
          </cell>
          <cell r="D1274">
            <v>499.7165</v>
          </cell>
        </row>
        <row r="1275">
          <cell r="A1275" t="str">
            <v>001.17.09740</v>
          </cell>
          <cell r="B1275" t="str">
            <v>Conjunto motor bomba centrifuga monoestagio com bocais flangeados - cf-7 mark ou similar - 03 cv</v>
          </cell>
          <cell r="C1275" t="str">
            <v>UN</v>
          </cell>
          <cell r="D1275">
            <v>276.7165</v>
          </cell>
        </row>
        <row r="1276">
          <cell r="A1276" t="str">
            <v>001.17.09760</v>
          </cell>
          <cell r="B1276" t="str">
            <v>Execução de caixa de passagem de concreto de 5 cm espessura e tampa de concreto impermeabilizada de 30.00 x 30.00 x 30.00 cm</v>
          </cell>
          <cell r="C1276" t="str">
            <v>CJ</v>
          </cell>
          <cell r="D1276">
            <v>29.3004</v>
          </cell>
        </row>
        <row r="1277">
          <cell r="A1277" t="str">
            <v>001.17.09780</v>
          </cell>
          <cell r="B1277" t="str">
            <v>Execução de caixa de passagem de concreto de 5 cm espessura e tampa de concreto impermeabilizada de 30.00 x 30.00 x 40.00 cm</v>
          </cell>
          <cell r="C1277" t="str">
            <v>CJ</v>
          </cell>
          <cell r="D1277">
            <v>33.349299999999999</v>
          </cell>
        </row>
        <row r="1278">
          <cell r="A1278" t="str">
            <v>001.17.09800</v>
          </cell>
          <cell r="B1278" t="str">
            <v>Execução de caixa de passagem de concreto de 5 cm espessura e tampa de concreto impermeabilizada de 40.00 x 40.00 x 40.00 cm</v>
          </cell>
          <cell r="C1278" t="str">
            <v>CJ</v>
          </cell>
          <cell r="D1278">
            <v>49.288800000000002</v>
          </cell>
        </row>
        <row r="1279">
          <cell r="A1279" t="str">
            <v>001.17.09820</v>
          </cell>
          <cell r="B1279" t="str">
            <v>Execução de caixa de passagem de concreto de 5 cm espessura e tampa de concreto impermeabilizada de 40.00 x 40.00 x 50.00 cm</v>
          </cell>
          <cell r="C1279" t="str">
            <v>CJ</v>
          </cell>
          <cell r="D1279">
            <v>56.219700000000003</v>
          </cell>
        </row>
        <row r="1280">
          <cell r="A1280" t="str">
            <v>001.17.09840</v>
          </cell>
          <cell r="B1280" t="str">
            <v>Execução de caixa de passagem de concreto de 5 cm espessura e tampa de concreto impermeabilizada de 50.00 x 50.00 x 50.00 cm</v>
          </cell>
          <cell r="C1280" t="str">
            <v>CJ</v>
          </cell>
          <cell r="D1280">
            <v>74.485900000000001</v>
          </cell>
        </row>
        <row r="1281">
          <cell r="A1281" t="str">
            <v>001.17.09860</v>
          </cell>
          <cell r="B1281" t="str">
            <v>Execução de caixa de passagem de concreto de 5 cm espessura e tampa de concreto impermeabilizada de 50.00 x 50.00 x 60.00 cm</v>
          </cell>
          <cell r="C1281" t="str">
            <v>CJ</v>
          </cell>
          <cell r="D1281">
            <v>83.245699999999999</v>
          </cell>
        </row>
        <row r="1282">
          <cell r="A1282" t="str">
            <v>001.17.09880</v>
          </cell>
          <cell r="B1282" t="str">
            <v>Execução de caixa de passagem de concreto de 5 cm espessura e tampa de concreto impermeabilizada de 60.00 x 60.00 x 60.00 cm</v>
          </cell>
          <cell r="C1282" t="str">
            <v>CJ</v>
          </cell>
          <cell r="D1282">
            <v>105.46429999999999</v>
          </cell>
        </row>
        <row r="1283">
          <cell r="A1283" t="str">
            <v>001.17.09900</v>
          </cell>
          <cell r="B1283" t="str">
            <v>Execução de caixa de passagem de concreto de 5 cm espessura e tampa de concreto impermeabilizada de 80.00 x 80.00 x 80.00 cm</v>
          </cell>
          <cell r="C1283" t="str">
            <v>CJ</v>
          </cell>
          <cell r="D1283">
            <v>184.3571</v>
          </cell>
        </row>
        <row r="1284">
          <cell r="A1284" t="str">
            <v>001.17.09920</v>
          </cell>
          <cell r="B1284" t="str">
            <v>Execução de caixa de passagem de concreto de 5 cm espessura e tampa de concreto impermeabilizada de 80.00 x 80.00 x 100.00 cm</v>
          </cell>
          <cell r="C1284" t="str">
            <v>CJ</v>
          </cell>
          <cell r="D1284">
            <v>213.93610000000001</v>
          </cell>
        </row>
        <row r="1285">
          <cell r="A1285" t="str">
            <v>001.17.09940</v>
          </cell>
          <cell r="B1285" t="str">
            <v>Execução de caixa de passagem de alvenaria de 1/2 vez c/ tampa de concreto impermeabilizada 30.00 x 30.00 x 30.00 cm</v>
          </cell>
          <cell r="C1285" t="str">
            <v>CJ</v>
          </cell>
          <cell r="D1285">
            <v>41.578899999999997</v>
          </cell>
        </row>
        <row r="1286">
          <cell r="A1286" t="str">
            <v>001.17.09960</v>
          </cell>
          <cell r="B1286" t="str">
            <v>Execução de caixa de passagem de alvenaria de 1/2 vez c/ tampa de concreto impermeabilizada 30.00 x 30.00 x 40.00 cm</v>
          </cell>
          <cell r="C1286" t="str">
            <v>CJ</v>
          </cell>
          <cell r="D1286">
            <v>48.521999999999998</v>
          </cell>
        </row>
        <row r="1287">
          <cell r="A1287" t="str">
            <v>001.17.09980</v>
          </cell>
          <cell r="B1287" t="str">
            <v>Execução de caixa de passagem de alvenaria de 1/2 vez c/ tampa de concreto impermeabilizada 40.00 x 40.00 x 40.00 cm</v>
          </cell>
          <cell r="C1287" t="str">
            <v>CJ</v>
          </cell>
          <cell r="D1287">
            <v>60.3523</v>
          </cell>
        </row>
        <row r="1288">
          <cell r="A1288" t="str">
            <v>001.17.10000</v>
          </cell>
          <cell r="B1288" t="str">
            <v>Execução de caixa de passagem de alvenaria de 1/2 vez c/ tampa de concreto impermeabilizada 40.00 x 40.00 x 50.00 cm</v>
          </cell>
          <cell r="C1288" t="str">
            <v>CJ</v>
          </cell>
          <cell r="D1288">
            <v>71.249200000000002</v>
          </cell>
        </row>
        <row r="1289">
          <cell r="A1289" t="str">
            <v>001.17.10020</v>
          </cell>
          <cell r="B1289" t="str">
            <v>Execução de caixa de passagem de alvenaria de 1/2 vez c/ tampa de concreto impermeabiliada 50.00 x 50.00 x 50.00 cm</v>
          </cell>
          <cell r="C1289" t="str">
            <v>CJ</v>
          </cell>
          <cell r="D1289">
            <v>88.053899999999999</v>
          </cell>
        </row>
        <row r="1290">
          <cell r="A1290" t="str">
            <v>001.17.10040</v>
          </cell>
          <cell r="B1290" t="str">
            <v>Exeucução de caixa de passagem de alvenaria de 1/2 vez c/ tampa de concreto impermeabilizada 50.00 x 50.00 x 60.0 cm</v>
          </cell>
          <cell r="C1290" t="str">
            <v>CJ</v>
          </cell>
          <cell r="D1290">
            <v>98.055300000000003</v>
          </cell>
        </row>
        <row r="1291">
          <cell r="A1291" t="str">
            <v>001.17.10060</v>
          </cell>
          <cell r="B1291" t="str">
            <v>Execuçãoo de caixa de passagem de alvenaria de 1/2 vez c/ tampa de concreto impermeabilizada 60.00 x 60.00 x 60.00 cm</v>
          </cell>
          <cell r="C1291" t="str">
            <v>CJ</v>
          </cell>
          <cell r="D1291">
            <v>119.91970000000001</v>
          </cell>
        </row>
        <row r="1292">
          <cell r="A1292" t="str">
            <v>001.17.10080</v>
          </cell>
          <cell r="B1292" t="str">
            <v>Execução de caixa de passagem de alvenaria de 1/2 vez c/ tampa de concreto impermeabilizada 80.00 x 80.00 x 80.00 cm</v>
          </cell>
          <cell r="C1292" t="str">
            <v>CJ</v>
          </cell>
          <cell r="D1292">
            <v>197.34119999999999</v>
          </cell>
        </row>
        <row r="1293">
          <cell r="A1293" t="str">
            <v>001.17.10100</v>
          </cell>
          <cell r="B1293" t="str">
            <v>Execução de caixa de passagem de alvenaria de 1/2 vez c/ tampa de concreto impermeabilizada 80.00 x 80.00 x 100.00 cm</v>
          </cell>
          <cell r="C1293" t="str">
            <v>CJ</v>
          </cell>
          <cell r="D1293">
            <v>231.9402</v>
          </cell>
        </row>
        <row r="1294">
          <cell r="A1294" t="str">
            <v>001.17.10120</v>
          </cell>
          <cell r="B1294" t="str">
            <v>Fornecimento e instalação de placa de advertência com os dizeres """"perigo de morte alta tensão""""</v>
          </cell>
          <cell r="C1294" t="str">
            <v>PC</v>
          </cell>
          <cell r="D1294">
            <v>36.118400000000001</v>
          </cell>
        </row>
        <row r="1295">
          <cell r="A1295" t="str">
            <v>001.17.10140</v>
          </cell>
          <cell r="B1295" t="str">
            <v>Fornecimento e instalação de arame de aço galvanizado nº 12bwg (48g/m)</v>
          </cell>
          <cell r="C1295" t="str">
            <v>KG</v>
          </cell>
          <cell r="D1295">
            <v>6.7171000000000003</v>
          </cell>
        </row>
        <row r="1296">
          <cell r="A1296" t="str">
            <v>001.17.10160</v>
          </cell>
          <cell r="B1296" t="str">
            <v>Fornecimento e instalação de arame de aço galvanizado nº 14bwg (27 2g/m)</v>
          </cell>
          <cell r="C1296" t="str">
            <v>KG</v>
          </cell>
          <cell r="D1296">
            <v>8.3536000000000001</v>
          </cell>
        </row>
        <row r="1297">
          <cell r="A1297" t="str">
            <v>001.17.10180</v>
          </cell>
          <cell r="B1297" t="str">
            <v>Fornecimento e instalação de arame de aço galvanizado nº 16bwg (16 8g/m)</v>
          </cell>
          <cell r="C1297" t="str">
            <v>KG</v>
          </cell>
          <cell r="D1297">
            <v>6.6536</v>
          </cell>
        </row>
        <row r="1298">
          <cell r="A1298" t="str">
            <v>001.17.10200</v>
          </cell>
          <cell r="B1298" t="str">
            <v>Fornecimento e instalação de fio de alumínio recozido para amarração nº. 6 awg</v>
          </cell>
          <cell r="C1298" t="str">
            <v>KG</v>
          </cell>
          <cell r="D1298">
            <v>27.3766</v>
          </cell>
        </row>
        <row r="1299">
          <cell r="A1299" t="str">
            <v>001.17.10220</v>
          </cell>
          <cell r="B1299" t="str">
            <v>Fornecimento e instalação de fio de alumínio recozido para amarração nº. 4 awg</v>
          </cell>
          <cell r="C1299" t="str">
            <v>KG</v>
          </cell>
          <cell r="D1299">
            <v>24.319299999999998</v>
          </cell>
        </row>
        <row r="1300">
          <cell r="A1300" t="str">
            <v>001.17.10240</v>
          </cell>
          <cell r="B1300" t="str">
            <v>Fornecimento e instalação de cabo de alumínio nú classe 15 kv m 4 awg - ca</v>
          </cell>
          <cell r="C1300" t="str">
            <v>ML</v>
          </cell>
          <cell r="D1300">
            <v>2.0459999999999998</v>
          </cell>
        </row>
        <row r="1301">
          <cell r="A1301" t="str">
            <v>001.17.10260</v>
          </cell>
          <cell r="B1301" t="str">
            <v>Fornecimento e instalação de cabo de alumínio nú classe 15 kv nº. 2 caa</v>
          </cell>
          <cell r="C1301" t="str">
            <v>KG</v>
          </cell>
          <cell r="D1301">
            <v>16.633400000000002</v>
          </cell>
        </row>
        <row r="1302">
          <cell r="A1302" t="str">
            <v>001.17.10280</v>
          </cell>
          <cell r="B1302" t="str">
            <v>Fornecimento e instalação de cabo de alumínio nú classe 15 kv nº. 2 ca</v>
          </cell>
          <cell r="C1302" t="str">
            <v>KG</v>
          </cell>
          <cell r="D1302">
            <v>12.877599999999999</v>
          </cell>
        </row>
        <row r="1303">
          <cell r="A1303" t="str">
            <v>001.17.10300</v>
          </cell>
          <cell r="B1303" t="str">
            <v>Fornecimento e instalação de cabo de alumínio nú classe 15 kv nº. 1/0 ca</v>
          </cell>
          <cell r="C1303" t="str">
            <v>KG</v>
          </cell>
          <cell r="D1303">
            <v>13.0825</v>
          </cell>
        </row>
        <row r="1304">
          <cell r="A1304" t="str">
            <v>001.17.10320</v>
          </cell>
          <cell r="B1304" t="str">
            <v>Cabo de aço galvanizado 1/4""""</v>
          </cell>
          <cell r="C1304" t="str">
            <v>ML</v>
          </cell>
          <cell r="D1304">
            <v>0.80220000000000002</v>
          </cell>
        </row>
        <row r="1305">
          <cell r="A1305" t="str">
            <v>001.17.10340</v>
          </cell>
          <cell r="B1305" t="str">
            <v>Fornecimento e instalação de cabo de aço 6.4mm 1/4""""</v>
          </cell>
          <cell r="C1305" t="str">
            <v>ML</v>
          </cell>
          <cell r="D1305">
            <v>3.1667999999999998</v>
          </cell>
        </row>
        <row r="1306">
          <cell r="A1306" t="str">
            <v>001.17.10360</v>
          </cell>
          <cell r="B1306" t="str">
            <v>Esticador galvanizado de diâm. 1/2""""</v>
          </cell>
          <cell r="C1306" t="str">
            <v>UN</v>
          </cell>
          <cell r="D1306">
            <v>13.035299999999999</v>
          </cell>
        </row>
        <row r="1307">
          <cell r="A1307" t="str">
            <v>001.17.10380</v>
          </cell>
          <cell r="B1307" t="str">
            <v>Fornecimento e instalação de fita de alumínio para proteção de 1 x 10 mm</v>
          </cell>
          <cell r="C1307" t="str">
            <v>KG</v>
          </cell>
          <cell r="D1307">
            <v>34.315100000000001</v>
          </cell>
        </row>
        <row r="1308">
          <cell r="A1308" t="str">
            <v>001.17.10400</v>
          </cell>
          <cell r="B1308" t="str">
            <v>Fornecimento e instalação de chave blindada tripolar 250v 30 amp/250v</v>
          </cell>
          <cell r="C1308" t="str">
            <v>UN</v>
          </cell>
          <cell r="D1308">
            <v>79.3245</v>
          </cell>
        </row>
        <row r="1309">
          <cell r="A1309" t="str">
            <v>001.17.10420</v>
          </cell>
          <cell r="B1309" t="str">
            <v>Fornecimento e instalação de chave blindada tripolar 60 amp/250v</v>
          </cell>
          <cell r="C1309" t="str">
            <v>UN</v>
          </cell>
          <cell r="D1309">
            <v>168.46209999999999</v>
          </cell>
        </row>
        <row r="1310">
          <cell r="A1310" t="str">
            <v>001.17.10440</v>
          </cell>
          <cell r="B1310" t="str">
            <v>Fornecimento e instalação de chave blindada tripolar 100 amp/250v</v>
          </cell>
          <cell r="C1310" t="str">
            <v>UN</v>
          </cell>
          <cell r="D1310">
            <v>238.1893</v>
          </cell>
        </row>
        <row r="1311">
          <cell r="A1311" t="str">
            <v>001.17.10460</v>
          </cell>
          <cell r="B1311" t="str">
            <v>Fornecimento e instalação de chave magnética trifásica blindada para fixar em poste 90a/600v</v>
          </cell>
          <cell r="C1311" t="str">
            <v>UN</v>
          </cell>
          <cell r="D1311">
            <v>495.35509999999999</v>
          </cell>
        </row>
        <row r="1312">
          <cell r="A1312" t="str">
            <v>001.17.10480</v>
          </cell>
          <cell r="B1312" t="str">
            <v>Fornecimento e instalação de chave blindada tripolar 400amp/500v p/ unidade</v>
          </cell>
          <cell r="C1312" t="str">
            <v>UN</v>
          </cell>
          <cell r="D1312">
            <v>778.28399999999999</v>
          </cell>
        </row>
        <row r="1313">
          <cell r="A1313" t="str">
            <v>001.17.10500</v>
          </cell>
          <cell r="B1313" t="str">
            <v>Fornecimento e instalação de chave blindada tripolar 600amp/500v p/ unidade</v>
          </cell>
          <cell r="C1313" t="str">
            <v>UN</v>
          </cell>
          <cell r="D1313">
            <v>1188.8212000000001</v>
          </cell>
        </row>
        <row r="1314">
          <cell r="A1314" t="str">
            <v>001.17.10520</v>
          </cell>
          <cell r="B1314" t="str">
            <v>Fornecimento e instalação de chave blindada tripolar 60a/500v p/ unidade</v>
          </cell>
          <cell r="C1314" t="str">
            <v>UN</v>
          </cell>
          <cell r="D1314">
            <v>74.516599999999997</v>
          </cell>
        </row>
        <row r="1315">
          <cell r="A1315" t="str">
            <v>001.17.10540</v>
          </cell>
          <cell r="B1315" t="str">
            <v>Fornecimento e instalação de chave blindada triplar 125amp/500v p/ unidade</v>
          </cell>
          <cell r="C1315" t="str">
            <v>CJ</v>
          </cell>
          <cell r="D1315">
            <v>373.57929999999999</v>
          </cell>
        </row>
        <row r="1316">
          <cell r="A1316" t="str">
            <v>001.17.10560</v>
          </cell>
          <cell r="B1316" t="str">
            <v>Fornecimento e instalação de chave magnética guarda motor tripolar s/ botoeira 60hz/220v de 10a</v>
          </cell>
          <cell r="C1316" t="str">
            <v>UN</v>
          </cell>
          <cell r="D1316">
            <v>90.398399999999995</v>
          </cell>
        </row>
        <row r="1317">
          <cell r="A1317" t="str">
            <v>001.17.10580</v>
          </cell>
          <cell r="B1317" t="str">
            <v>Fornecimento e instalação de chave magnética guarda motor tripolar s/ botoeira 60hz/220v de 16 a</v>
          </cell>
          <cell r="C1317" t="str">
            <v>UN</v>
          </cell>
          <cell r="D1317">
            <v>141.55840000000001</v>
          </cell>
        </row>
        <row r="1318">
          <cell r="A1318" t="str">
            <v>001.17.10600</v>
          </cell>
          <cell r="B1318" t="str">
            <v>Fornecimento e instalação de chave magnética guarda motor tripolar s/ botoeira 60hz/220v de 32 a</v>
          </cell>
          <cell r="C1318" t="str">
            <v>UN</v>
          </cell>
          <cell r="D1318">
            <v>226.83840000000001</v>
          </cell>
        </row>
        <row r="1319">
          <cell r="A1319" t="str">
            <v>001.17.10620</v>
          </cell>
          <cell r="B1319" t="str">
            <v>Fornecimento e instalação de chave de reversão 30 amp/250v 60 hz com 3 pólos de entrada e 6 pólos de saída</v>
          </cell>
          <cell r="C1319" t="str">
            <v>UN</v>
          </cell>
          <cell r="D1319">
            <v>24.7684</v>
          </cell>
        </row>
        <row r="1320">
          <cell r="A1320" t="str">
            <v>001.17.10640</v>
          </cell>
          <cell r="B1320" t="str">
            <v>Fornecimento e instalação de chave bóia automática unipolar</v>
          </cell>
          <cell r="C1320" t="str">
            <v>UN</v>
          </cell>
          <cell r="D1320">
            <v>28.236599999999999</v>
          </cell>
        </row>
        <row r="1321">
          <cell r="A1321" t="str">
            <v>001.17.10660</v>
          </cell>
          <cell r="B1321" t="str">
            <v>Fornecimento e instalação de chave bóia automática bipolar</v>
          </cell>
          <cell r="C1321" t="str">
            <v>UN</v>
          </cell>
          <cell r="D1321">
            <v>40.3551</v>
          </cell>
        </row>
        <row r="1322">
          <cell r="A1322" t="str">
            <v>001.17.10680</v>
          </cell>
          <cell r="B1322" t="str">
            <v>Fornecimento e instalação de chave faca unipolar com acessórios de fixação 200amp/15kv</v>
          </cell>
          <cell r="C1322" t="str">
            <v>UN</v>
          </cell>
          <cell r="D1322">
            <v>223.0711</v>
          </cell>
        </row>
        <row r="1323">
          <cell r="A1323" t="str">
            <v>001.17.10700</v>
          </cell>
          <cell r="B1323" t="str">
            <v>Fornecimento e instalação de chave faca unipolar com acessórios de fixação 400amp/15kv</v>
          </cell>
          <cell r="C1323" t="str">
            <v>UN</v>
          </cell>
          <cell r="D1323">
            <v>115.11839999999999</v>
          </cell>
        </row>
        <row r="1324">
          <cell r="A1324" t="str">
            <v>001.17.10720</v>
          </cell>
          <cell r="B1324" t="str">
            <v>Fornecimento e instalação de chave corta circuito irup 1200 amp da porter p/ peça 50amp/15kv</v>
          </cell>
          <cell r="C1324" t="str">
            <v>UN</v>
          </cell>
          <cell r="D1324">
            <v>97.165599999999998</v>
          </cell>
        </row>
        <row r="1325">
          <cell r="A1325" t="str">
            <v>001.17.10740</v>
          </cell>
          <cell r="B1325" t="str">
            <v>Fornecimento e instalação de chave fusível indicador 100 a / 15 kv c/ elo 54</v>
          </cell>
          <cell r="C1325" t="str">
            <v>UN</v>
          </cell>
          <cell r="D1325">
            <v>97.165599999999998</v>
          </cell>
        </row>
        <row r="1326">
          <cell r="A1326" t="str">
            <v>001.17.10760</v>
          </cell>
          <cell r="B1326" t="str">
            <v>Fornecimento e instalação de chave fusivel distr. 10.000 a - 15 kv tipo xs c/ ferragens</v>
          </cell>
          <cell r="C1326" t="str">
            <v>CJ</v>
          </cell>
          <cell r="D1326">
            <v>167.7833</v>
          </cell>
        </row>
        <row r="1327">
          <cell r="A1327" t="str">
            <v>001.17.10780</v>
          </cell>
          <cell r="B1327" t="str">
            <v>Fornecimento e instalação de chave tipo faca com fusível base de ardosia 250v 3x30amp</v>
          </cell>
          <cell r="C1327" t="str">
            <v>UN</v>
          </cell>
          <cell r="D1327">
            <v>47.234499999999997</v>
          </cell>
        </row>
        <row r="1328">
          <cell r="A1328" t="str">
            <v>001.17.10800</v>
          </cell>
          <cell r="B1328" t="str">
            <v>Fornecimento e instalação de chave tipo faca com fusível base de ardósia 250v 3x60amp</v>
          </cell>
          <cell r="C1328" t="str">
            <v>UN</v>
          </cell>
          <cell r="D1328">
            <v>48.112099999999998</v>
          </cell>
        </row>
        <row r="1329">
          <cell r="A1329" t="str">
            <v>001.17.10820</v>
          </cell>
          <cell r="B1329" t="str">
            <v>Fornecimento e instalação de chave tipo faca com fusível base de ardósia 250v 3x100amp</v>
          </cell>
          <cell r="C1329" t="str">
            <v>UN</v>
          </cell>
          <cell r="D1329">
            <v>56.4893</v>
          </cell>
        </row>
        <row r="1330">
          <cell r="A1330" t="str">
            <v>001.17.10840</v>
          </cell>
          <cell r="B1330" t="str">
            <v>Fornecimento e instalação de chave tipo faca com fusível base de ardósia 250v 3x200amp</v>
          </cell>
          <cell r="C1330" t="str">
            <v>UN</v>
          </cell>
          <cell r="D1330">
            <v>70.146600000000007</v>
          </cell>
        </row>
        <row r="1331">
          <cell r="A1331" t="str">
            <v>001.17.10860</v>
          </cell>
          <cell r="B1331" t="str">
            <v>Fornecimento e instalação de chave fusível - 15 kv de 3 x 300 a</v>
          </cell>
          <cell r="C1331" t="str">
            <v>UN</v>
          </cell>
          <cell r="D1331">
            <v>89.236599999999996</v>
          </cell>
        </row>
        <row r="1332">
          <cell r="A1332" t="str">
            <v>001.17.10880</v>
          </cell>
          <cell r="B1332" t="str">
            <v>Fornecimento e instalação de chave chave seccionadora tripolar comando simultâneo aberto, abertura em carga, tensão nominal de 500 v, corrente nominal 200a/600v</v>
          </cell>
          <cell r="C1332" t="str">
            <v>UN</v>
          </cell>
          <cell r="D1332">
            <v>600.23659999999995</v>
          </cell>
        </row>
        <row r="1333">
          <cell r="A1333" t="str">
            <v>001.17.10900</v>
          </cell>
          <cell r="B1333" t="str">
            <v>Fornecimento e instalação de chave de comando de proteção para iluminação 2x60 w</v>
          </cell>
          <cell r="C1333" t="str">
            <v>UN</v>
          </cell>
          <cell r="D1333">
            <v>390.11840000000001</v>
          </cell>
        </row>
        <row r="1334">
          <cell r="A1334" t="str">
            <v>001.17.10920</v>
          </cell>
          <cell r="B1334" t="str">
            <v>Fornecimento e instalação de chave seccionadora tripolar classe 15kv nbc 95kv, ação simultanêa nas três fases com alavanca de manobra com suporte metálico para montagem e fixação</v>
          </cell>
          <cell r="C1334" t="str">
            <v>CJ</v>
          </cell>
          <cell r="D1334">
            <v>520.16560000000004</v>
          </cell>
        </row>
        <row r="1335">
          <cell r="A1335" t="str">
            <v>001.17.10940</v>
          </cell>
          <cell r="B1335" t="str">
            <v>Fornecimento e instalação de fusível nh 63amp</v>
          </cell>
          <cell r="C1335" t="str">
            <v>UN</v>
          </cell>
          <cell r="D1335">
            <v>14.733700000000001</v>
          </cell>
        </row>
        <row r="1336">
          <cell r="A1336" t="str">
            <v>001.17.10960</v>
          </cell>
          <cell r="B1336" t="str">
            <v>Fornecimento e instalação de fusível nh 100amp</v>
          </cell>
          <cell r="C1336" t="str">
            <v>UN</v>
          </cell>
          <cell r="D1336">
            <v>14.733700000000001</v>
          </cell>
        </row>
        <row r="1337">
          <cell r="A1337" t="str">
            <v>001.17.10980</v>
          </cell>
          <cell r="B1337" t="str">
            <v>Fornecimento e instalação de fusível nh 160amp</v>
          </cell>
          <cell r="C1337" t="str">
            <v>UN</v>
          </cell>
          <cell r="D1337">
            <v>14.733700000000001</v>
          </cell>
        </row>
        <row r="1338">
          <cell r="A1338" t="str">
            <v>001.17.11000</v>
          </cell>
          <cell r="B1338" t="str">
            <v>Fornecimento e instalação de fusível nh 200amp</v>
          </cell>
          <cell r="C1338" t="str">
            <v>UN</v>
          </cell>
          <cell r="D1338">
            <v>31.2453</v>
          </cell>
        </row>
        <row r="1339">
          <cell r="A1339" t="str">
            <v>001.17.11020</v>
          </cell>
          <cell r="B1339" t="str">
            <v>Fornecimento e instalação de fusível nh 315amp</v>
          </cell>
          <cell r="C1339" t="str">
            <v>UN</v>
          </cell>
          <cell r="D1339">
            <v>45.935299999999998</v>
          </cell>
        </row>
        <row r="1340">
          <cell r="A1340" t="str">
            <v>001.17.11040</v>
          </cell>
          <cell r="B1340" t="str">
            <v>Fornecimento e instalação de fusível nh 400amp</v>
          </cell>
          <cell r="C1340" t="str">
            <v>UN</v>
          </cell>
          <cell r="D1340">
            <v>20.805299999999999</v>
          </cell>
        </row>
        <row r="1341">
          <cell r="A1341" t="str">
            <v>001.17.11060</v>
          </cell>
          <cell r="B1341" t="str">
            <v>Fornecimento e instalação de fusível nh 630amp</v>
          </cell>
          <cell r="C1341" t="str">
            <v>UN</v>
          </cell>
          <cell r="D1341">
            <v>29.9453</v>
          </cell>
        </row>
        <row r="1342">
          <cell r="A1342" t="str">
            <v>001.17.11080</v>
          </cell>
          <cell r="B1342" t="str">
            <v>Fornecimento e instalação de fusível tipo """"nh"""", corrente de 200a, capacidade de ruptura 100ka 500v tamanho 2 retardado</v>
          </cell>
          <cell r="C1342" t="str">
            <v>UN</v>
          </cell>
          <cell r="D1342">
            <v>24.1553</v>
          </cell>
        </row>
        <row r="1343">
          <cell r="A1343" t="str">
            <v>001.17.11100</v>
          </cell>
          <cell r="B1343" t="str">
            <v>Fornecimento e instalação de fusível cartucho de 30amp</v>
          </cell>
          <cell r="C1343" t="str">
            <v>UN</v>
          </cell>
          <cell r="D1343">
            <v>3.5236999999999998</v>
          </cell>
        </row>
        <row r="1344">
          <cell r="A1344" t="str">
            <v>001.17.11120</v>
          </cell>
          <cell r="B1344" t="str">
            <v>Fornecimento e instalação de fusível cartucho de 60amp</v>
          </cell>
          <cell r="C1344" t="str">
            <v>UN</v>
          </cell>
          <cell r="D1344">
            <v>2.9737</v>
          </cell>
        </row>
        <row r="1345">
          <cell r="A1345" t="str">
            <v>001.17.11140</v>
          </cell>
          <cell r="B1345" t="str">
            <v>Fornecimento e instalação de fusível faca de 100amp</v>
          </cell>
          <cell r="C1345" t="str">
            <v>UN</v>
          </cell>
          <cell r="D1345">
            <v>5.0837000000000003</v>
          </cell>
        </row>
        <row r="1346">
          <cell r="A1346" t="str">
            <v>001.17.11160</v>
          </cell>
          <cell r="B1346" t="str">
            <v>Fornecimento e instalação de fusível faca de 200amp</v>
          </cell>
          <cell r="C1346" t="str">
            <v>UN</v>
          </cell>
          <cell r="D1346">
            <v>8.9536999999999995</v>
          </cell>
        </row>
        <row r="1347">
          <cell r="A1347" t="str">
            <v>001.17.11180</v>
          </cell>
          <cell r="B1347" t="str">
            <v>Fornecimento e instalação de fusível faca de 400amp</v>
          </cell>
          <cell r="C1347" t="str">
            <v>UN</v>
          </cell>
          <cell r="D1347">
            <v>21.6753</v>
          </cell>
        </row>
        <row r="1348">
          <cell r="A1348" t="str">
            <v>001.17.11200</v>
          </cell>
          <cell r="B1348" t="str">
            <v>Fornecimento e instalação de fusível faca de 600amp</v>
          </cell>
          <cell r="C1348" t="str">
            <v>UN</v>
          </cell>
          <cell r="D1348">
            <v>24.535299999999999</v>
          </cell>
        </row>
        <row r="1349">
          <cell r="A1349" t="str">
            <v>001.17.11220</v>
          </cell>
          <cell r="B1349" t="str">
            <v>Forneicimento e instalação de fusível diazed de 30 a 60 amp</v>
          </cell>
          <cell r="C1349" t="str">
            <v>UN</v>
          </cell>
          <cell r="D1349">
            <v>3.3637000000000001</v>
          </cell>
        </row>
        <row r="1350">
          <cell r="A1350" t="str">
            <v>001.17.11240</v>
          </cell>
          <cell r="B1350" t="str">
            <v>Fornecimento e instalação de fusível diazed de 10 amp.,inclusive base, anel e tampa</v>
          </cell>
          <cell r="C1350" t="str">
            <v>CJ</v>
          </cell>
          <cell r="D1350">
            <v>20.5792</v>
          </cell>
        </row>
        <row r="1351">
          <cell r="A1351" t="str">
            <v>001.17.11260</v>
          </cell>
          <cell r="B1351" t="str">
            <v>Fornecimento e instalação de elo fusível de alta tensão 1h</v>
          </cell>
          <cell r="C1351" t="str">
            <v>UN</v>
          </cell>
          <cell r="D1351">
            <v>3.1474000000000002</v>
          </cell>
        </row>
        <row r="1352">
          <cell r="A1352" t="str">
            <v>001.17.11280</v>
          </cell>
          <cell r="B1352" t="str">
            <v>Fornecimento e instalação de elo fusível de alta tensão 2h</v>
          </cell>
          <cell r="C1352" t="str">
            <v>UN</v>
          </cell>
          <cell r="D1352">
            <v>3.2473999999999998</v>
          </cell>
        </row>
        <row r="1353">
          <cell r="A1353" t="str">
            <v>001.17.11300</v>
          </cell>
          <cell r="B1353" t="str">
            <v>Fornecimento e instalação de elo fusível de alta tensão 3h</v>
          </cell>
          <cell r="C1353" t="str">
            <v>UN</v>
          </cell>
          <cell r="D1353">
            <v>3.0573999999999999</v>
          </cell>
        </row>
        <row r="1354">
          <cell r="A1354" t="str">
            <v>001.17.11320</v>
          </cell>
          <cell r="B1354" t="str">
            <v>Fornecimento e instalação de elo fusível de alta tensão 5h</v>
          </cell>
          <cell r="C1354" t="str">
            <v>UN</v>
          </cell>
          <cell r="D1354">
            <v>3.2473999999999998</v>
          </cell>
        </row>
        <row r="1355">
          <cell r="A1355" t="str">
            <v>001.17.11340</v>
          </cell>
          <cell r="B1355" t="str">
            <v>Fornecimento e instalação de elo fusível de alta tensão 6k</v>
          </cell>
          <cell r="C1355" t="str">
            <v>UN</v>
          </cell>
          <cell r="D1355">
            <v>3.2473999999999998</v>
          </cell>
        </row>
        <row r="1356">
          <cell r="A1356" t="str">
            <v>001.17.11360</v>
          </cell>
          <cell r="B1356" t="str">
            <v>Fornecimento e instalação de elo fusível de alta tensão 15k</v>
          </cell>
          <cell r="C1356" t="str">
            <v>UN</v>
          </cell>
          <cell r="D1356">
            <v>3.2473999999999998</v>
          </cell>
        </row>
        <row r="1357">
          <cell r="A1357" t="str">
            <v>001.17.11380</v>
          </cell>
          <cell r="B1357" t="str">
            <v>Fornecimento e instalação de elo fusível de alta tensão 25k</v>
          </cell>
          <cell r="C1357" t="str">
            <v>UN</v>
          </cell>
          <cell r="D1357">
            <v>3.3473999999999999</v>
          </cell>
        </row>
        <row r="1358">
          <cell r="A1358" t="str">
            <v>001.17.11400</v>
          </cell>
          <cell r="B1358" t="str">
            <v>Fornecimento e instalação de elo fusível 10 k - 15 kv</v>
          </cell>
          <cell r="C1358" t="str">
            <v>UN</v>
          </cell>
          <cell r="D1358">
            <v>1.7937000000000001</v>
          </cell>
        </row>
        <row r="1359">
          <cell r="A1359" t="str">
            <v>001.17.11420</v>
          </cell>
          <cell r="B1359" t="str">
            <v>Fornecimento e instalação de parafuso de máquina dim 16.00mmx500.00mm</v>
          </cell>
          <cell r="C1359" t="str">
            <v>UN</v>
          </cell>
          <cell r="D1359">
            <v>3.7237</v>
          </cell>
        </row>
        <row r="1360">
          <cell r="A1360" t="str">
            <v>001.17.11440</v>
          </cell>
          <cell r="B1360" t="str">
            <v>Fornecimento e instalação de parafuso de máquina dim 16.00mmx450.00mm</v>
          </cell>
          <cell r="C1360" t="str">
            <v>UN</v>
          </cell>
          <cell r="D1360">
            <v>5.2037000000000004</v>
          </cell>
        </row>
        <row r="1361">
          <cell r="A1361" t="str">
            <v>001.17.11460</v>
          </cell>
          <cell r="B1361" t="str">
            <v>Fornecimento e instalação de parafuso de máquina dim 16.00mmx400.00mm</v>
          </cell>
          <cell r="C1361" t="str">
            <v>UN</v>
          </cell>
          <cell r="D1361">
            <v>4.8236999999999997</v>
          </cell>
        </row>
        <row r="1362">
          <cell r="A1362" t="str">
            <v>001.17.11480</v>
          </cell>
          <cell r="B1362" t="str">
            <v>Fornecimento e instalação de parafuso de máquina dim 16.00mmx350.00mm</v>
          </cell>
          <cell r="C1362" t="str">
            <v>UN</v>
          </cell>
          <cell r="D1362">
            <v>3.1236999999999999</v>
          </cell>
        </row>
        <row r="1363">
          <cell r="A1363" t="str">
            <v>001.17.11500</v>
          </cell>
          <cell r="B1363" t="str">
            <v>Fornecimento e instalação de parafuso de máquina dim 5/8"""" x 300 mm</v>
          </cell>
          <cell r="C1363" t="str">
            <v>UN</v>
          </cell>
          <cell r="D1363">
            <v>5.4036999999999997</v>
          </cell>
        </row>
        <row r="1364">
          <cell r="A1364" t="str">
            <v>001.17.11520</v>
          </cell>
          <cell r="B1364" t="str">
            <v>Fornecimento e instalação de parafuso de máquina dim.5/8"""" x 250 mm</v>
          </cell>
          <cell r="C1364" t="str">
            <v>UN</v>
          </cell>
          <cell r="D1364">
            <v>2.8237000000000001</v>
          </cell>
        </row>
        <row r="1365">
          <cell r="A1365" t="str">
            <v>001.17.11540</v>
          </cell>
          <cell r="B1365" t="str">
            <v>Forneicmento e instalação de parafuso de máquina dim.5/8"""" x 200 mm</v>
          </cell>
          <cell r="C1365" t="str">
            <v>UN</v>
          </cell>
          <cell r="D1365">
            <v>4.1936999999999998</v>
          </cell>
        </row>
        <row r="1366">
          <cell r="A1366" t="str">
            <v>001.17.11560</v>
          </cell>
          <cell r="B1366" t="str">
            <v>Fornecimento e instalação de parafuso de máquina de diâm. de 5/8x6 pol</v>
          </cell>
          <cell r="C1366" t="str">
            <v>UN</v>
          </cell>
          <cell r="D1366">
            <v>3.9474</v>
          </cell>
        </row>
        <row r="1367">
          <cell r="A1367" t="str">
            <v>001.17.11580</v>
          </cell>
          <cell r="B1367" t="str">
            <v>Fornecimento e instalação de parafuso de máquina dim.1/2"""" x 125 mm</v>
          </cell>
          <cell r="C1367" t="str">
            <v>UN</v>
          </cell>
          <cell r="D1367">
            <v>3.0236999999999998</v>
          </cell>
        </row>
        <row r="1368">
          <cell r="A1368" t="str">
            <v>001.17.11600</v>
          </cell>
          <cell r="B1368" t="str">
            <v>Fornecimento e instalação de parafuso rosca dupla (passant) diâm 16.00mmx550.00mm</v>
          </cell>
          <cell r="C1368" t="str">
            <v>UN</v>
          </cell>
          <cell r="D1368">
            <v>8.9974000000000007</v>
          </cell>
        </row>
        <row r="1369">
          <cell r="A1369" t="str">
            <v>001.17.11620</v>
          </cell>
          <cell r="B1369" t="str">
            <v>Fornecimento e instalação de parafuso rosca dupla (passant) diâm 16.00mmx500.00mm</v>
          </cell>
          <cell r="C1369" t="str">
            <v>UN</v>
          </cell>
          <cell r="D1369">
            <v>8.5074000000000005</v>
          </cell>
        </row>
        <row r="1370">
          <cell r="A1370" t="str">
            <v>001.17.11640</v>
          </cell>
          <cell r="B1370" t="str">
            <v>Fornecimento e instalação de parafuso rosca dupla (passant) diâm 16.00mmx450.00mm</v>
          </cell>
          <cell r="C1370" t="str">
            <v>UN</v>
          </cell>
          <cell r="D1370">
            <v>7.6574</v>
          </cell>
        </row>
        <row r="1371">
          <cell r="A1371" t="str">
            <v>001.17.11660</v>
          </cell>
          <cell r="B1371" t="str">
            <v>Fornecimento e instalação de parafuso rosca dupla (passant) diâm 16.00mmx400.00mm</v>
          </cell>
          <cell r="C1371" t="str">
            <v>UN</v>
          </cell>
          <cell r="D1371">
            <v>5.0473999999999997</v>
          </cell>
        </row>
        <row r="1372">
          <cell r="A1372" t="str">
            <v>001.17.11680</v>
          </cell>
          <cell r="B1372" t="str">
            <v>Fornecimento e instalação de parafuso rosca dupla (passant) diâm 16.00mmx350.00mm</v>
          </cell>
          <cell r="C1372" t="str">
            <v>UN</v>
          </cell>
          <cell r="D1372">
            <v>4.7473999999999998</v>
          </cell>
        </row>
        <row r="1373">
          <cell r="A1373" t="str">
            <v>001.17.11700</v>
          </cell>
          <cell r="B1373" t="str">
            <v>Fornecimento e instalação de parafuso de rosca soberba12.7mm1/2 polx100mm 4 pol</v>
          </cell>
          <cell r="C1373" t="str">
            <v>UN</v>
          </cell>
          <cell r="D1373">
            <v>1.9237</v>
          </cell>
        </row>
        <row r="1374">
          <cell r="A1374" t="str">
            <v>001.17.11720</v>
          </cell>
          <cell r="B1374" t="str">
            <v>Fornecimento e instalação de parafuso esticador diametro 1/2 pol</v>
          </cell>
          <cell r="C1374" t="str">
            <v>UN</v>
          </cell>
          <cell r="D1374">
            <v>3.2673999999999999</v>
          </cell>
        </row>
        <row r="1375">
          <cell r="A1375" t="str">
            <v>001.17.11740</v>
          </cell>
          <cell r="B1375" t="str">
            <v>Fornecimento e instalação de parafuso francês 9.50mm 3/8""""x115mm 4-1/2 pol</v>
          </cell>
          <cell r="C1375" t="str">
            <v>UN</v>
          </cell>
          <cell r="D1375">
            <v>1.9237</v>
          </cell>
        </row>
        <row r="1376">
          <cell r="A1376" t="str">
            <v>001.17.11760</v>
          </cell>
          <cell r="B1376" t="str">
            <v>Fornecimento e instalação de parafuso francês 16.00mm 5/8""""x45mm 1-3/4 pol</v>
          </cell>
          <cell r="C1376" t="str">
            <v>UN</v>
          </cell>
          <cell r="D1376">
            <v>1.9737</v>
          </cell>
        </row>
        <row r="1377">
          <cell r="A1377" t="str">
            <v>001.17.11780</v>
          </cell>
          <cell r="B1377" t="str">
            <v>Fornecimento e instalação de parafuso francês 16.00mm 5/8""""x150mm 6 pol</v>
          </cell>
          <cell r="C1377" t="str">
            <v>UN</v>
          </cell>
          <cell r="D1377">
            <v>2.2237</v>
          </cell>
        </row>
        <row r="1378">
          <cell r="A1378" t="str">
            <v>001.17.11800</v>
          </cell>
          <cell r="B1378" t="str">
            <v>Fornecimento e instalação de parafuso de aço 16 mm com rosca m 16x2 sem cabeca com 210 mm  de comprimento com 60 mm de rosca tipo chumbador</v>
          </cell>
          <cell r="C1378" t="str">
            <v>PC</v>
          </cell>
          <cell r="D1378">
            <v>7.4111000000000002</v>
          </cell>
        </row>
        <row r="1379">
          <cell r="A1379" t="str">
            <v>001.17.11820</v>
          </cell>
          <cell r="B1379" t="str">
            <v>Fornecimento e instalação de parafuso de aço  16mm com rosca m 16x2 sem cabeca de 200 mm</v>
          </cell>
          <cell r="C1379" t="str">
            <v>PC</v>
          </cell>
          <cell r="D1379">
            <v>2.0474000000000001</v>
          </cell>
        </row>
        <row r="1380">
          <cell r="A1380" t="str">
            <v>001.17.11840</v>
          </cell>
          <cell r="B1380" t="str">
            <v>Fornecimento e instalação de arruela quadrada de 38.00mm com furo de 18.00mm</v>
          </cell>
          <cell r="C1380" t="str">
            <v>UN</v>
          </cell>
          <cell r="D1380">
            <v>0.94179999999999997</v>
          </cell>
        </row>
        <row r="1381">
          <cell r="A1381" t="str">
            <v>001.17.11860</v>
          </cell>
          <cell r="B1381" t="str">
            <v>Fornecimento e instalação de arruela quadrada de 55.00mm com furo de 18.00mm</v>
          </cell>
          <cell r="C1381" t="str">
            <v>UN</v>
          </cell>
          <cell r="D1381">
            <v>0.71179999999999999</v>
          </cell>
        </row>
        <row r="1382">
          <cell r="A1382" t="str">
            <v>001.17.11880</v>
          </cell>
          <cell r="B1382" t="str">
            <v>Fornecimento e instalação de arruela redonda para parafuso diâm. 9.50mm 3/8""""</v>
          </cell>
          <cell r="C1382" t="str">
            <v>UN</v>
          </cell>
          <cell r="D1382">
            <v>0.68179999999999996</v>
          </cell>
        </row>
        <row r="1383">
          <cell r="A1383" t="str">
            <v>001.17.11900</v>
          </cell>
          <cell r="B1383" t="str">
            <v>Fornecimento e instalação de arruela redonda para parafuso diâm. 11.00mm 7/16""""</v>
          </cell>
          <cell r="C1383" t="str">
            <v>UN</v>
          </cell>
          <cell r="D1383">
            <v>0.69179999999999997</v>
          </cell>
        </row>
        <row r="1384">
          <cell r="A1384" t="str">
            <v>001.17.11920</v>
          </cell>
          <cell r="B1384" t="str">
            <v>Fornecimento e instalação de arruela redonda para parafuso diam. 16.00mm 5/8""""</v>
          </cell>
          <cell r="C1384" t="str">
            <v>UN</v>
          </cell>
          <cell r="D1384">
            <v>0.71179999999999999</v>
          </cell>
        </row>
        <row r="1385">
          <cell r="A1385" t="str">
            <v>001.17.11940</v>
          </cell>
          <cell r="B1385" t="str">
            <v>Fornecimento e instalação de porca quadrada para parafuso diâmetro 16.00mm</v>
          </cell>
          <cell r="C1385" t="str">
            <v>UN</v>
          </cell>
          <cell r="D1385">
            <v>1.2237</v>
          </cell>
        </row>
        <row r="1386">
          <cell r="A1386" t="str">
            <v>001.17.11960</v>
          </cell>
          <cell r="B1386" t="str">
            <v>Fornecimento e instalação de afastador de armação secundária de 0.50m p/ unidade</v>
          </cell>
          <cell r="C1386" t="str">
            <v>UN</v>
          </cell>
          <cell r="D1386">
            <v>16.736599999999999</v>
          </cell>
        </row>
        <row r="1387">
          <cell r="A1387" t="str">
            <v>001.17.11980</v>
          </cell>
          <cell r="B1387" t="str">
            <v>Fornecimento e instalação de olhal para parafuso de 16mm 5/8 pol</v>
          </cell>
          <cell r="C1387" t="str">
            <v>UN</v>
          </cell>
          <cell r="D1387">
            <v>5.7237</v>
          </cell>
        </row>
        <row r="1388">
          <cell r="A1388" t="str">
            <v>001.17.12000</v>
          </cell>
          <cell r="B1388" t="str">
            <v>Fornecimento e instalação de isolador de disco de 150mm</v>
          </cell>
          <cell r="C1388" t="str">
            <v>UN</v>
          </cell>
          <cell r="D1388">
            <v>20.0474</v>
          </cell>
        </row>
        <row r="1389">
          <cell r="A1389" t="str">
            <v>001.17.12020</v>
          </cell>
          <cell r="B1389" t="str">
            <v>Fornecimento e instalação de Isolador de Pilar 34,50 KV NBI 150 KV - M16</v>
          </cell>
          <cell r="C1389" t="str">
            <v>UN</v>
          </cell>
          <cell r="D1389">
            <v>62.055100000000003</v>
          </cell>
        </row>
        <row r="1390">
          <cell r="A1390" t="str">
            <v>001.17.12040</v>
          </cell>
          <cell r="B1390" t="str">
            <v>Fornecimento e instalação de isolador roldana baixa tensao</v>
          </cell>
          <cell r="C1390" t="str">
            <v>UN</v>
          </cell>
          <cell r="D1390">
            <v>4.7973999999999997</v>
          </cell>
        </row>
        <row r="1391">
          <cell r="A1391" t="str">
            <v>001.17.12060</v>
          </cell>
          <cell r="B1391" t="str">
            <v>Fornecimento e instalação de isolador de passagem tipo externo - interno classe 15kv</v>
          </cell>
          <cell r="C1391" t="str">
            <v>UN</v>
          </cell>
          <cell r="D1391">
            <v>109.0566</v>
          </cell>
        </row>
        <row r="1392">
          <cell r="A1392" t="str">
            <v>001.17.12080</v>
          </cell>
          <cell r="B1392" t="str">
            <v>Fornecimento e instalação de isolador de passagem tipo interno-interno classe 15 kv</v>
          </cell>
          <cell r="C1392" t="str">
            <v>UN</v>
          </cell>
          <cell r="D1392">
            <v>50.236600000000003</v>
          </cell>
        </row>
        <row r="1393">
          <cell r="A1393" t="str">
            <v>001.17.12100</v>
          </cell>
          <cell r="B1393" t="str">
            <v>Fornecimento e instalação de isolador de pedestal 15kv</v>
          </cell>
          <cell r="C1393" t="str">
            <v>PC</v>
          </cell>
          <cell r="D1393">
            <v>31.896599999999999</v>
          </cell>
        </row>
        <row r="1394">
          <cell r="A1394" t="str">
            <v>001.17.12120</v>
          </cell>
          <cell r="B1394" t="str">
            <v>Fornecimento e instalação de chapa suporte para isoladores de passagem dim. 14.50x500.00mm</v>
          </cell>
          <cell r="C1394" t="str">
            <v>PC</v>
          </cell>
          <cell r="D1394">
            <v>215.11840000000001</v>
          </cell>
        </row>
        <row r="1395">
          <cell r="A1395" t="str">
            <v>001.17.12140</v>
          </cell>
          <cell r="B1395" t="str">
            <v>Fornecimento e instalação de chapa para fixacao de estais 76x11x130 mm</v>
          </cell>
          <cell r="C1395" t="str">
            <v>UN</v>
          </cell>
          <cell r="D1395">
            <v>7.2011000000000003</v>
          </cell>
        </row>
        <row r="1396">
          <cell r="A1396" t="str">
            <v>001.17.12160</v>
          </cell>
          <cell r="B1396" t="str">
            <v>Fornecimento e instalação de grampo de cerca</v>
          </cell>
          <cell r="C1396" t="str">
            <v>KG</v>
          </cell>
          <cell r="D1396">
            <v>23.6433</v>
          </cell>
        </row>
        <row r="1397">
          <cell r="A1397" t="str">
            <v>001.17.12180</v>
          </cell>
          <cell r="B1397" t="str">
            <v>Fornecimento e instalação de grampo de linha viva</v>
          </cell>
          <cell r="C1397" t="str">
            <v>UN</v>
          </cell>
          <cell r="D1397">
            <v>8.5710999999999995</v>
          </cell>
        </row>
        <row r="1398">
          <cell r="A1398" t="str">
            <v>001.17.12200</v>
          </cell>
          <cell r="B1398" t="str">
            <v>Fornecimento e instalação de armação secundária com haste de 16mmx350mm 02 estribos</v>
          </cell>
          <cell r="C1398" t="str">
            <v>UN</v>
          </cell>
          <cell r="D1398">
            <v>22.886600000000001</v>
          </cell>
        </row>
        <row r="1399">
          <cell r="A1399" t="str">
            <v>001.17.12220</v>
          </cell>
          <cell r="B1399" t="str">
            <v>Fornecimento e instalação de armação secundária com haste de 16mmx350mm 03 estribos</v>
          </cell>
          <cell r="C1399" t="str">
            <v>UN</v>
          </cell>
          <cell r="D1399">
            <v>17.584</v>
          </cell>
        </row>
        <row r="1400">
          <cell r="A1400" t="str">
            <v>001.17.12240</v>
          </cell>
          <cell r="B1400" t="str">
            <v>Fornecimento e instalação de pino para isolador de 15kv</v>
          </cell>
          <cell r="C1400" t="str">
            <v>UN</v>
          </cell>
          <cell r="D1400">
            <v>3.2237</v>
          </cell>
        </row>
        <row r="1401">
          <cell r="A1401" t="str">
            <v>001.17.12260</v>
          </cell>
          <cell r="B1401" t="str">
            <v>Fornecimento e Instalação de Pino Auto Travante 5/8"""" x 250 mm 15/34.5 KV</v>
          </cell>
          <cell r="C1401" t="str">
            <v>UN</v>
          </cell>
          <cell r="D1401">
            <v>9.5183999999999997</v>
          </cell>
        </row>
        <row r="1402">
          <cell r="A1402" t="str">
            <v>001.17.12280</v>
          </cell>
          <cell r="B1402" t="str">
            <v>Fornecimento e instalação de gancho suspensão</v>
          </cell>
          <cell r="C1402" t="str">
            <v>UN</v>
          </cell>
          <cell r="D1402">
            <v>8.0473999999999997</v>
          </cell>
        </row>
        <row r="1403">
          <cell r="A1403" t="str">
            <v>001.17.12300</v>
          </cell>
          <cell r="B1403" t="str">
            <v>Fornecimento e instalação de granpo de tensão</v>
          </cell>
          <cell r="C1403" t="str">
            <v>UN</v>
          </cell>
          <cell r="D1403">
            <v>4.6474000000000002</v>
          </cell>
        </row>
        <row r="1404">
          <cell r="A1404" t="str">
            <v>001.17.12320</v>
          </cell>
          <cell r="B1404" t="str">
            <v>Fornecimento e instalação de manilha de aço maleável 11500 kgf</v>
          </cell>
          <cell r="C1404" t="str">
            <v>UN</v>
          </cell>
          <cell r="D1404">
            <v>4.9237000000000002</v>
          </cell>
        </row>
        <row r="1405">
          <cell r="A1405" t="str">
            <v>001.17.12340</v>
          </cell>
          <cell r="B1405" t="str">
            <v>Fornecimento e instalação de manilha sapatilha para cabo ate 3/8 pol</v>
          </cell>
          <cell r="C1405" t="str">
            <v>UN</v>
          </cell>
          <cell r="D1405">
            <v>7.0037000000000003</v>
          </cell>
        </row>
        <row r="1406">
          <cell r="A1406" t="str">
            <v>001.17.12360</v>
          </cell>
          <cell r="B1406" t="str">
            <v>Fornecimento e instalação de sapatilha para cabo de aço ate 3/8</v>
          </cell>
          <cell r="C1406" t="str">
            <v>UN</v>
          </cell>
          <cell r="D1406">
            <v>1.5737000000000001</v>
          </cell>
        </row>
        <row r="1407">
          <cell r="A1407" t="str">
            <v>001.17.12380</v>
          </cell>
          <cell r="B1407" t="str">
            <v>Fornecimento e Instalação de Laço de Topo 34.5 KV Cabo 2</v>
          </cell>
          <cell r="C1407" t="str">
            <v>UN</v>
          </cell>
          <cell r="D1407">
            <v>5.0591999999999997</v>
          </cell>
        </row>
        <row r="1408">
          <cell r="A1408" t="str">
            <v>001.17.12390</v>
          </cell>
          <cell r="B1408" t="str">
            <v>Fornecimento e Instalação de Alça Pré-Formada Cabo 2 AWG</v>
          </cell>
          <cell r="C1408" t="str">
            <v>un</v>
          </cell>
          <cell r="D1408">
            <v>3.0434000000000001</v>
          </cell>
        </row>
        <row r="1409">
          <cell r="A1409" t="str">
            <v>001.17.12400</v>
          </cell>
          <cell r="B1409" t="str">
            <v>Fornecimento e instalação de alça reformada para estais de contra poste wgl-1.100</v>
          </cell>
          <cell r="C1409" t="str">
            <v>UN</v>
          </cell>
          <cell r="D1409">
            <v>5.2836999999999996</v>
          </cell>
        </row>
        <row r="1410">
          <cell r="A1410" t="str">
            <v>001.17.12420</v>
          </cell>
          <cell r="B1410" t="str">
            <v>Fornecimento e instalação de alça reformada para estais de contra poste wgl-1.103</v>
          </cell>
          <cell r="C1410" t="str">
            <v>UN</v>
          </cell>
          <cell r="D1410">
            <v>5.2836999999999996</v>
          </cell>
        </row>
        <row r="1411">
          <cell r="A1411" t="str">
            <v>001.17.12440</v>
          </cell>
          <cell r="B1411" t="str">
            <v>Fornecimento e instalação de alça pré-formada de distribuição dg-4542</v>
          </cell>
          <cell r="C1411" t="str">
            <v>UN</v>
          </cell>
          <cell r="D1411">
            <v>2.8687</v>
          </cell>
        </row>
        <row r="1412">
          <cell r="A1412" t="str">
            <v>001.17.12460</v>
          </cell>
          <cell r="B1412" t="str">
            <v>Fornecimento e instalação de alça pré-formada de distribuição dg-4544</v>
          </cell>
          <cell r="C1412" t="str">
            <v>UN</v>
          </cell>
          <cell r="D1412">
            <v>2.8437000000000001</v>
          </cell>
        </row>
        <row r="1413">
          <cell r="A1413" t="str">
            <v>001.17.12480</v>
          </cell>
          <cell r="B1413" t="str">
            <v>Forneicmento e instalação de alça pré-formada de distribuição dg-4547</v>
          </cell>
          <cell r="C1413" t="str">
            <v>UN</v>
          </cell>
          <cell r="D1413">
            <v>14.0237</v>
          </cell>
        </row>
        <row r="1414">
          <cell r="A1414" t="str">
            <v>001.17.12500</v>
          </cell>
          <cell r="B1414" t="str">
            <v>Fornecimento e instalação de emenda pré formada ls-0118</v>
          </cell>
          <cell r="C1414" t="str">
            <v>UN</v>
          </cell>
          <cell r="D1414">
            <v>8.0236999999999998</v>
          </cell>
        </row>
        <row r="1415">
          <cell r="A1415" t="str">
            <v>001.17.12520</v>
          </cell>
          <cell r="B1415" t="str">
            <v>Fornecimento e instalação de emenda pré formada ls-0120</v>
          </cell>
          <cell r="C1415" t="str">
            <v>UN</v>
          </cell>
          <cell r="D1415">
            <v>6.0236999999999998</v>
          </cell>
        </row>
        <row r="1416">
          <cell r="A1416" t="str">
            <v>001.17.12540</v>
          </cell>
          <cell r="B1416" t="str">
            <v>Fornecimento e instalação de emenda pré-formada ls-0124</v>
          </cell>
          <cell r="C1416" t="str">
            <v>UN</v>
          </cell>
          <cell r="D1416">
            <v>14.0237</v>
          </cell>
        </row>
        <row r="1417">
          <cell r="A1417" t="str">
            <v>001.17.12560</v>
          </cell>
          <cell r="B1417" t="str">
            <v>Fornecimento e instalação de seccionador pré-formado para cerca</v>
          </cell>
          <cell r="C1417" t="str">
            <v>UN</v>
          </cell>
          <cell r="D1417">
            <v>11.6866</v>
          </cell>
        </row>
        <row r="1418">
          <cell r="A1418" t="str">
            <v>001.17.12580</v>
          </cell>
          <cell r="B1418" t="str">
            <v>Fornecimento e instalação de terminal de pressão seção 6.00 mm2 reforçado para condutor</v>
          </cell>
          <cell r="C1418" t="str">
            <v>UN</v>
          </cell>
          <cell r="D1418">
            <v>1.3237000000000001</v>
          </cell>
        </row>
        <row r="1419">
          <cell r="A1419" t="str">
            <v>001.17.12600</v>
          </cell>
          <cell r="B1419" t="str">
            <v>Fornecimento e instalação de terminal de pressão seção 10.00 mm2 reforçado para condutor</v>
          </cell>
          <cell r="C1419" t="str">
            <v>UN</v>
          </cell>
          <cell r="D1419">
            <v>1.5137</v>
          </cell>
        </row>
        <row r="1420">
          <cell r="A1420" t="str">
            <v>001.17.12620</v>
          </cell>
          <cell r="B1420" t="str">
            <v>Fornecimento e instalação de terminal de pressão seção 16.00 mm2 reforçado para condutor</v>
          </cell>
          <cell r="C1420" t="str">
            <v>UN</v>
          </cell>
          <cell r="D1420">
            <v>2.3953000000000002</v>
          </cell>
        </row>
        <row r="1421">
          <cell r="A1421" t="str">
            <v>001.17.12640</v>
          </cell>
          <cell r="B1421" t="str">
            <v>Fornecimento e instalação de terminal de pressão seção 25.00 mm2 reforçado para condutor</v>
          </cell>
          <cell r="C1421" t="str">
            <v>UN</v>
          </cell>
          <cell r="D1421">
            <v>3.0973999999999999</v>
          </cell>
        </row>
        <row r="1422">
          <cell r="A1422" t="str">
            <v>001.17.12660</v>
          </cell>
          <cell r="B1422" t="str">
            <v>Fornecimento e instalação de terminal de pressão seção 35.00 mm2 reforçado para condutor</v>
          </cell>
          <cell r="C1422" t="str">
            <v>UN</v>
          </cell>
          <cell r="D1422">
            <v>3.6192000000000002</v>
          </cell>
        </row>
        <row r="1423">
          <cell r="A1423" t="str">
            <v>001.17.12680</v>
          </cell>
          <cell r="B1423" t="str">
            <v>Fornecimento e instalação de terminal de pressão seção 50.00 mm2 reforçado para condutor</v>
          </cell>
          <cell r="C1423" t="str">
            <v>UN</v>
          </cell>
          <cell r="D1423">
            <v>5.1211000000000002</v>
          </cell>
        </row>
        <row r="1424">
          <cell r="A1424" t="str">
            <v>001.17.12700</v>
          </cell>
          <cell r="B1424" t="str">
            <v>Fornecimento e instalação de terminal de pressão seção 70.00 mm2 reforçado para condutor</v>
          </cell>
          <cell r="C1424" t="str">
            <v>UN</v>
          </cell>
          <cell r="D1424">
            <v>5.8529</v>
          </cell>
        </row>
        <row r="1425">
          <cell r="A1425" t="str">
            <v>001.17.12720</v>
          </cell>
          <cell r="B1425" t="str">
            <v>Fornecimento e instalação de terminal de pressão seção 95.00 mm2 reforçado para condutor</v>
          </cell>
          <cell r="C1425" t="str">
            <v>UN</v>
          </cell>
          <cell r="D1425">
            <v>5.5845000000000002</v>
          </cell>
        </row>
        <row r="1426">
          <cell r="A1426" t="str">
            <v>001.17.12740</v>
          </cell>
          <cell r="B1426" t="str">
            <v>Fornecimento e instalação de terminal de pressão seção 120.00 mm2 reforçado para condutor</v>
          </cell>
          <cell r="C1426" t="str">
            <v>UN</v>
          </cell>
          <cell r="D1426">
            <v>6.3064</v>
          </cell>
        </row>
        <row r="1427">
          <cell r="A1427" t="str">
            <v>001.17.12760</v>
          </cell>
          <cell r="B1427" t="str">
            <v>Fornecimento e instalação de terminal de pressão seção 150.00 mm2 reforçado para condutor</v>
          </cell>
          <cell r="C1427" t="str">
            <v>UN</v>
          </cell>
          <cell r="D1427">
            <v>7.4683999999999999</v>
          </cell>
        </row>
        <row r="1428">
          <cell r="A1428" t="str">
            <v>001.17.12780</v>
          </cell>
          <cell r="B1428" t="str">
            <v>Fornecimento e instalação de terminal de pressão seção 185.00 mm2 reforçado para condutor</v>
          </cell>
          <cell r="C1428" t="str">
            <v>UN</v>
          </cell>
          <cell r="D1428">
            <v>10.722099999999999</v>
          </cell>
        </row>
        <row r="1429">
          <cell r="A1429" t="str">
            <v>001.17.12800</v>
          </cell>
          <cell r="B1429" t="str">
            <v>Fornecimento e instalação de terminal de pressão seção 240 mm2 reforçado para condutor</v>
          </cell>
          <cell r="C1429" t="str">
            <v>UN</v>
          </cell>
          <cell r="D1429">
            <v>13.0556</v>
          </cell>
        </row>
        <row r="1430">
          <cell r="A1430" t="str">
            <v>001.17.12820</v>
          </cell>
          <cell r="B1430" t="str">
            <v>Fornecimento e instalação de terminal de pressão seção 6.00 mm2 simples para condutor</v>
          </cell>
          <cell r="C1430" t="str">
            <v>UN</v>
          </cell>
          <cell r="D1430">
            <v>1.3237000000000001</v>
          </cell>
        </row>
        <row r="1431">
          <cell r="A1431" t="str">
            <v>001.17.12840</v>
          </cell>
          <cell r="B1431" t="str">
            <v>Fornecimento e instalação de terminal de pressão seção 10.00 mm2 simples para condutor</v>
          </cell>
          <cell r="C1431" t="str">
            <v>UN</v>
          </cell>
          <cell r="D1431">
            <v>1.7937000000000001</v>
          </cell>
        </row>
        <row r="1432">
          <cell r="A1432" t="str">
            <v>001.17.12860</v>
          </cell>
          <cell r="B1432" t="str">
            <v>Fornecimento e instalação de terminal de pressão seção 16.00 mm2 simples para condutor seção</v>
          </cell>
          <cell r="C1432" t="str">
            <v>UN</v>
          </cell>
          <cell r="D1432">
            <v>2.3353000000000002</v>
          </cell>
        </row>
        <row r="1433">
          <cell r="A1433" t="str">
            <v>001.17.12880</v>
          </cell>
          <cell r="B1433" t="str">
            <v>Fornecimento e instalação de terminal de pressão seção 25.00 mm2 simples para condutor</v>
          </cell>
          <cell r="C1433" t="str">
            <v>UN</v>
          </cell>
          <cell r="D1433">
            <v>2.9773999999999998</v>
          </cell>
        </row>
        <row r="1434">
          <cell r="A1434" t="str">
            <v>001.17.12900</v>
          </cell>
          <cell r="B1434" t="str">
            <v>Fornecimento e instalação de terminal de pressão seção 35.00 mm2 simples para condutor</v>
          </cell>
          <cell r="C1434" t="str">
            <v>UN</v>
          </cell>
          <cell r="D1434">
            <v>3.5091999999999999</v>
          </cell>
        </row>
        <row r="1435">
          <cell r="A1435" t="str">
            <v>001.17.12920</v>
          </cell>
          <cell r="B1435" t="str">
            <v>Fornecimento e instalação de terminal de pressão seção 50 mm2 simples para condutor</v>
          </cell>
          <cell r="C1435" t="str">
            <v>UN</v>
          </cell>
          <cell r="D1435">
            <v>4.2610999999999999</v>
          </cell>
        </row>
        <row r="1436">
          <cell r="A1436" t="str">
            <v>001.17.12940</v>
          </cell>
          <cell r="B1436" t="str">
            <v>Fornecimento e instalação de terminal de pressão seção 70.00 mm2 simples para condutor</v>
          </cell>
          <cell r="C1436" t="str">
            <v>UN</v>
          </cell>
          <cell r="D1436">
            <v>4.8929</v>
          </cell>
        </row>
        <row r="1437">
          <cell r="A1437" t="str">
            <v>001.17.12960</v>
          </cell>
          <cell r="B1437" t="str">
            <v>Fornecimento e instalação de terminal de pressão seção 95.00 mm2 simples para condutor</v>
          </cell>
          <cell r="C1437" t="str">
            <v>UN</v>
          </cell>
          <cell r="D1437">
            <v>6.4145000000000003</v>
          </cell>
        </row>
        <row r="1438">
          <cell r="A1438" t="str">
            <v>001.17.12980</v>
          </cell>
          <cell r="B1438" t="str">
            <v>Fornecimento e instalação de terminal de pressão seção 120.00 mm2 simples para condutor</v>
          </cell>
          <cell r="C1438" t="str">
            <v>UN</v>
          </cell>
          <cell r="D1438">
            <v>7.7363999999999997</v>
          </cell>
        </row>
        <row r="1439">
          <cell r="A1439" t="str">
            <v>001.17.13000</v>
          </cell>
          <cell r="B1439" t="str">
            <v>Fornecimento e instalação de terminal de pressão seção 150.00 mm2 simples para condutor</v>
          </cell>
          <cell r="C1439" t="str">
            <v>UN</v>
          </cell>
          <cell r="D1439">
            <v>8.3084000000000007</v>
          </cell>
        </row>
        <row r="1440">
          <cell r="A1440" t="str">
            <v>001.17.13020</v>
          </cell>
          <cell r="B1440" t="str">
            <v>Fornecimento e instalação de terminal de pressão seção 185.00 mm2 simples para condutor</v>
          </cell>
          <cell r="C1440" t="str">
            <v>UN</v>
          </cell>
          <cell r="D1440">
            <v>10.412100000000001</v>
          </cell>
        </row>
        <row r="1441">
          <cell r="A1441" t="str">
            <v>001.17.13040</v>
          </cell>
          <cell r="B1441" t="str">
            <v>Fornecimento e instalação de terminal de pressão seção 240.00 mm2 simples para condutor</v>
          </cell>
          <cell r="C1441" t="str">
            <v>UN</v>
          </cell>
          <cell r="D1441">
            <v>12.025600000000001</v>
          </cell>
        </row>
        <row r="1442">
          <cell r="A1442" t="str">
            <v>001.17.13060</v>
          </cell>
          <cell r="B1442" t="str">
            <v>Fornecimento e instalação de conector split bolt para condutor seção 6.00 mm2</v>
          </cell>
          <cell r="C1442" t="str">
            <v>UN</v>
          </cell>
          <cell r="D1442">
            <v>1.7837000000000001</v>
          </cell>
        </row>
        <row r="1443">
          <cell r="A1443" t="str">
            <v>001.17.13080</v>
          </cell>
          <cell r="B1443" t="str">
            <v>Fornecimento e instalação de conector split bolt para condutor  seção 10.00 mm2</v>
          </cell>
          <cell r="C1443" t="str">
            <v>UN</v>
          </cell>
          <cell r="D1443">
            <v>1.7837000000000001</v>
          </cell>
        </row>
        <row r="1444">
          <cell r="A1444" t="str">
            <v>001.17.13100</v>
          </cell>
          <cell r="B1444" t="str">
            <v>Fornecimento e instalação de conector split bolt para condutor  seção 16.00 mm2</v>
          </cell>
          <cell r="C1444" t="str">
            <v>UN</v>
          </cell>
          <cell r="D1444">
            <v>2.5952999999999999</v>
          </cell>
        </row>
        <row r="1445">
          <cell r="A1445" t="str">
            <v>001.17.13120</v>
          </cell>
          <cell r="B1445" t="str">
            <v>Fornecimento e instalação de conector split bolt para condutor  seção 25.00 mm2</v>
          </cell>
          <cell r="C1445" t="str">
            <v>UN</v>
          </cell>
          <cell r="D1445">
            <v>3.3473999999999999</v>
          </cell>
        </row>
        <row r="1446">
          <cell r="A1446" t="str">
            <v>001.17.13140</v>
          </cell>
          <cell r="B1446" t="str">
            <v>Fornecimento e instalação de conector split bolt para condutor  seção 35.00 mm2</v>
          </cell>
          <cell r="C1446" t="str">
            <v>UN</v>
          </cell>
          <cell r="D1446">
            <v>3.9291999999999998</v>
          </cell>
        </row>
        <row r="1447">
          <cell r="A1447" t="str">
            <v>001.17.13160</v>
          </cell>
          <cell r="B1447" t="str">
            <v>Fornecimento e instalação de conector split bolt para condutor  seção 50.00 mm2</v>
          </cell>
          <cell r="C1447" t="str">
            <v>UN</v>
          </cell>
          <cell r="D1447">
            <v>4.7411000000000003</v>
          </cell>
        </row>
        <row r="1448">
          <cell r="A1448" t="str">
            <v>001.17.13180</v>
          </cell>
          <cell r="B1448" t="str">
            <v>Fornecimento e instalação de conector split bolt para condutor  seção 70.00 mm2</v>
          </cell>
          <cell r="C1448" t="str">
            <v>UN</v>
          </cell>
          <cell r="D1448">
            <v>5.8829000000000002</v>
          </cell>
        </row>
        <row r="1449">
          <cell r="A1449" t="str">
            <v>001.17.13200</v>
          </cell>
          <cell r="B1449" t="str">
            <v>Fornecimento e instalação de conector split bolt para condutor  seção 95.00 mm2</v>
          </cell>
          <cell r="C1449" t="str">
            <v>UN</v>
          </cell>
          <cell r="D1449">
            <v>7.5845000000000002</v>
          </cell>
        </row>
        <row r="1450">
          <cell r="A1450" t="str">
            <v>001.17.13220</v>
          </cell>
          <cell r="B1450" t="str">
            <v>Fornecimento e instalação de conector split bolt para condutor  seção 120.00 mm2</v>
          </cell>
          <cell r="C1450" t="str">
            <v>UN</v>
          </cell>
          <cell r="D1450">
            <v>8.2864000000000004</v>
          </cell>
        </row>
        <row r="1451">
          <cell r="A1451" t="str">
            <v>001.17.13240</v>
          </cell>
          <cell r="B1451" t="str">
            <v>Fornecimento e instalação de conector split bolt para condutor  seção 150.00 mm2</v>
          </cell>
          <cell r="C1451" t="str">
            <v>UN</v>
          </cell>
          <cell r="D1451">
            <v>9.2883999999999993</v>
          </cell>
        </row>
        <row r="1452">
          <cell r="A1452" t="str">
            <v>001.17.13260</v>
          </cell>
          <cell r="B1452" t="str">
            <v>Fornecimento e instalação de conector split bolt para condutor  seção 185.00 mm2</v>
          </cell>
          <cell r="C1452" t="str">
            <v>UN</v>
          </cell>
          <cell r="D1452">
            <v>12.3421</v>
          </cell>
        </row>
        <row r="1453">
          <cell r="A1453" t="str">
            <v>001.17.13280</v>
          </cell>
          <cell r="B1453" t="str">
            <v>Fornecimento e instalação de conector split bolt para condutor  seção 240.00 mm2</v>
          </cell>
          <cell r="C1453" t="str">
            <v>UN</v>
          </cell>
          <cell r="D1453">
            <v>15.4556</v>
          </cell>
        </row>
        <row r="1454">
          <cell r="A1454" t="str">
            <v>001.17.13300</v>
          </cell>
          <cell r="B1454" t="str">
            <v>Fornecimento e instalação de prensa-fio com 03 parafusos</v>
          </cell>
          <cell r="C1454" t="str">
            <v>UN</v>
          </cell>
          <cell r="D1454">
            <v>29.165600000000001</v>
          </cell>
        </row>
        <row r="1455">
          <cell r="A1455" t="str">
            <v>001.17.13320</v>
          </cell>
          <cell r="B1455" t="str">
            <v>Fornecimento e instalação de conector tipo anel, forquilha ou pino p/fio de 2.50  mm, co termina pré-isolado</v>
          </cell>
          <cell r="C1455" t="str">
            <v>UN</v>
          </cell>
          <cell r="D1455">
            <v>1.4806999999999999</v>
          </cell>
        </row>
        <row r="1456">
          <cell r="A1456" t="str">
            <v>001.17.13340</v>
          </cell>
          <cell r="B1456" t="str">
            <v>Fornecimento e instalação de conector terra tipo out-1066</v>
          </cell>
          <cell r="C1456" t="str">
            <v>UN</v>
          </cell>
          <cell r="D1456">
            <v>2.5236999999999998</v>
          </cell>
        </row>
        <row r="1457">
          <cell r="A1457" t="str">
            <v>001.17.13360</v>
          </cell>
          <cell r="B1457" t="str">
            <v>Fornecimento e instalação de conector cunha principal p/cabo al nº 4 awg, derivação al-4 awg</v>
          </cell>
          <cell r="C1457" t="str">
            <v>UN</v>
          </cell>
          <cell r="D1457">
            <v>9.8474000000000004</v>
          </cell>
        </row>
        <row r="1458">
          <cell r="A1458" t="str">
            <v>001.17.13380</v>
          </cell>
          <cell r="B1458" t="str">
            <v>Fornecimento e instalação de conector derivação cunha tipo estribo normal p/cabo de al nº 2awg</v>
          </cell>
          <cell r="C1458" t="str">
            <v>UN</v>
          </cell>
          <cell r="D1458">
            <v>11.737399999999999</v>
          </cell>
        </row>
        <row r="1459">
          <cell r="A1459" t="str">
            <v>001.17.13400</v>
          </cell>
          <cell r="B1459" t="str">
            <v>Fornecimento e instalação de conector derivação a pressão tipo estribo p/cabo ca e caa nº 2awg</v>
          </cell>
          <cell r="C1459" t="str">
            <v>UN</v>
          </cell>
          <cell r="D1459">
            <v>9.8474000000000004</v>
          </cell>
        </row>
        <row r="1460">
          <cell r="A1460" t="str">
            <v>001.17.13420</v>
          </cell>
          <cell r="B1460" t="str">
            <v>Forneciemnto e instalação de conector derivação p/linha viva</v>
          </cell>
          <cell r="C1460" t="str">
            <v>UN</v>
          </cell>
          <cell r="D1460">
            <v>10.9474</v>
          </cell>
        </row>
        <row r="1461">
          <cell r="A1461" t="str">
            <v>001.17.13440</v>
          </cell>
          <cell r="B1461" t="str">
            <v>Fornecimento e instalação de conector de terra tipo cabo-haste</v>
          </cell>
          <cell r="C1461" t="str">
            <v>UN</v>
          </cell>
          <cell r="D1461">
            <v>4.7473999999999998</v>
          </cell>
        </row>
        <row r="1462">
          <cell r="A1462" t="str">
            <v>001.17.13460</v>
          </cell>
          <cell r="B1462" t="str">
            <v>Fornecimento e instalação de cinta de aço galvanizado com parafoso seção 65.00mm</v>
          </cell>
          <cell r="C1462" t="str">
            <v>UN</v>
          </cell>
          <cell r="D1462">
            <v>6.0473999999999997</v>
          </cell>
        </row>
        <row r="1463">
          <cell r="A1463" t="str">
            <v>001.17.13480</v>
          </cell>
          <cell r="B1463" t="str">
            <v>Fornecimento e instalação de cinta de aço galvanizado com parafoso seção 110.00mm</v>
          </cell>
          <cell r="C1463" t="str">
            <v>UN</v>
          </cell>
          <cell r="D1463">
            <v>6.3474000000000004</v>
          </cell>
        </row>
        <row r="1464">
          <cell r="A1464" t="str">
            <v>001.17.13500</v>
          </cell>
          <cell r="B1464" t="str">
            <v>Fornecimento e instalação de cinta de aço galvanizado com parafoso seção 140.00mm</v>
          </cell>
          <cell r="C1464" t="str">
            <v>UN</v>
          </cell>
          <cell r="D1464">
            <v>7.0591999999999997</v>
          </cell>
        </row>
        <row r="1465">
          <cell r="A1465" t="str">
            <v>001.17.13520</v>
          </cell>
          <cell r="B1465" t="str">
            <v>Fornecimento e instalação de cinta de aço galvanizado com parafoso seção 150.00mm</v>
          </cell>
          <cell r="C1465" t="str">
            <v>UN</v>
          </cell>
          <cell r="D1465">
            <v>7.0591999999999997</v>
          </cell>
        </row>
        <row r="1466">
          <cell r="A1466" t="str">
            <v>001.17.13540</v>
          </cell>
          <cell r="B1466" t="str">
            <v>Fornecimento e instalação de cinta de aço galvanizado com parafoso seção 160.00mm</v>
          </cell>
          <cell r="C1466" t="str">
            <v>UN</v>
          </cell>
          <cell r="D1466">
            <v>15.071099999999999</v>
          </cell>
        </row>
        <row r="1467">
          <cell r="A1467" t="str">
            <v>001.17.13560</v>
          </cell>
          <cell r="B1467" t="str">
            <v>Fornecimento e instalação de cinta de aço galvanizado com parafoso seção 170.00mm</v>
          </cell>
          <cell r="C1467" t="str">
            <v>UN</v>
          </cell>
          <cell r="D1467">
            <v>15.071099999999999</v>
          </cell>
        </row>
        <row r="1468">
          <cell r="A1468" t="str">
            <v>001.17.13580</v>
          </cell>
          <cell r="B1468" t="str">
            <v>Fornecimento e instalação de cinta de aço galvanizado com parafoso seção 180.00mm</v>
          </cell>
          <cell r="C1468" t="str">
            <v>UN</v>
          </cell>
          <cell r="D1468">
            <v>16.082899999999999</v>
          </cell>
        </row>
        <row r="1469">
          <cell r="A1469" t="str">
            <v>001.17.13600</v>
          </cell>
          <cell r="B1469" t="str">
            <v>Fornecimento e instalação de cinta de aço galvanizado com parafoso seção 190.00mm</v>
          </cell>
          <cell r="C1469" t="str">
            <v>UN</v>
          </cell>
          <cell r="D1469">
            <v>16.582899999999999</v>
          </cell>
        </row>
        <row r="1470">
          <cell r="A1470" t="str">
            <v>001.17.13620</v>
          </cell>
          <cell r="B1470" t="str">
            <v>Fornecimento e instalação de cinta de aço galvanizado com parafoso seção 200.00mm</v>
          </cell>
          <cell r="C1470" t="str">
            <v>UN</v>
          </cell>
          <cell r="D1470">
            <v>17.0945</v>
          </cell>
        </row>
        <row r="1471">
          <cell r="A1471" t="str">
            <v>001.17.13640</v>
          </cell>
          <cell r="B1471" t="str">
            <v>Fornecimento e instalação de cinta de aço galvanizado com parafoso seção 210.00mm</v>
          </cell>
          <cell r="C1471" t="str">
            <v>UN</v>
          </cell>
          <cell r="D1471">
            <v>18.0945</v>
          </cell>
        </row>
        <row r="1472">
          <cell r="A1472" t="str">
            <v>001.17.13660</v>
          </cell>
          <cell r="B1472" t="str">
            <v>Fornecimento e instalação de cinta de aço galvanizado com parafoso seção 220.00mm</v>
          </cell>
          <cell r="C1472" t="str">
            <v>UN</v>
          </cell>
          <cell r="D1472">
            <v>19.006399999999999</v>
          </cell>
        </row>
        <row r="1473">
          <cell r="A1473" t="str">
            <v>001.17.13680</v>
          </cell>
          <cell r="B1473" t="str">
            <v>Fornecimento e instalação de cinta de aço galvanizado com parafoso seção 230.00mm</v>
          </cell>
          <cell r="C1473" t="str">
            <v>UN</v>
          </cell>
          <cell r="D1473">
            <v>19.406400000000001</v>
          </cell>
        </row>
        <row r="1474">
          <cell r="A1474" t="str">
            <v>001.17.13700</v>
          </cell>
          <cell r="B1474" t="str">
            <v>Fornecimento e instalação de cinta de aço galvanizado com parafoso seção 240.00mm</v>
          </cell>
          <cell r="C1474" t="str">
            <v>UN</v>
          </cell>
          <cell r="D1474">
            <v>20.118400000000001</v>
          </cell>
        </row>
        <row r="1475">
          <cell r="A1475" t="str">
            <v>001.17.13720</v>
          </cell>
          <cell r="B1475" t="str">
            <v>Fornecimento e instalação de cinta de aço galvanizado com parafoso seção 250.00mm</v>
          </cell>
          <cell r="C1475" t="str">
            <v>UN</v>
          </cell>
          <cell r="D1475">
            <v>20.118400000000001</v>
          </cell>
        </row>
        <row r="1476">
          <cell r="A1476" t="str">
            <v>001.17.13740</v>
          </cell>
          <cell r="B1476" t="str">
            <v>Fornecimento e instalação de cinta de aço galvanizado com parafoso seção 260.00mm</v>
          </cell>
          <cell r="C1476" t="str">
            <v>UN</v>
          </cell>
          <cell r="D1476">
            <v>21.630299999999998</v>
          </cell>
        </row>
        <row r="1477">
          <cell r="A1477" t="str">
            <v>001.17.13760</v>
          </cell>
          <cell r="B1477" t="str">
            <v>Fornecimento e instalação de cinta de aço galvanizado com parafoso seção 270.00mm</v>
          </cell>
          <cell r="C1477" t="str">
            <v>UN</v>
          </cell>
          <cell r="D1477">
            <v>21.630299999999998</v>
          </cell>
        </row>
        <row r="1478">
          <cell r="A1478" t="str">
            <v>001.17.13780</v>
          </cell>
          <cell r="B1478" t="str">
            <v>Fornecimento e instalação de cinta de aço galvanizado com parafoso seção 280.00mm</v>
          </cell>
          <cell r="C1478" t="str">
            <v>UN</v>
          </cell>
          <cell r="D1478">
            <v>23.142099999999999</v>
          </cell>
        </row>
        <row r="1479">
          <cell r="A1479" t="str">
            <v>001.17.13800</v>
          </cell>
          <cell r="B1479" t="str">
            <v>Fornecimento e instalação de cinta de aço galvanizado com parafoso seção 290.00mm</v>
          </cell>
          <cell r="C1479" t="str">
            <v>UN</v>
          </cell>
          <cell r="D1479">
            <v>23.142099999999999</v>
          </cell>
        </row>
        <row r="1480">
          <cell r="A1480" t="str">
            <v>001.17.13820</v>
          </cell>
          <cell r="B1480" t="str">
            <v>Fornecimento e instalação de sela p/ cruzeta</v>
          </cell>
          <cell r="C1480" t="str">
            <v>UN</v>
          </cell>
          <cell r="D1480">
            <v>7.3273999999999999</v>
          </cell>
        </row>
        <row r="1481">
          <cell r="A1481" t="str">
            <v>001.17.13840</v>
          </cell>
          <cell r="B1481" t="str">
            <v>Fornecimento e instalação de suporte p/ trafo 2 t</v>
          </cell>
          <cell r="C1481" t="str">
            <v>UN</v>
          </cell>
          <cell r="D1481">
            <v>39.255099999999999</v>
          </cell>
        </row>
        <row r="1482">
          <cell r="A1482" t="str">
            <v>001.17.13850</v>
          </cell>
          <cell r="B1482" t="str">
            <v>Fornecimento e instalação de Cruzeta de Concreto 90 x 90 x 200 cm</v>
          </cell>
          <cell r="C1482" t="str">
            <v>kg</v>
          </cell>
          <cell r="D1482">
            <v>65.236599999999996</v>
          </cell>
        </row>
        <row r="1483">
          <cell r="A1483" t="str">
            <v>001.17.13860</v>
          </cell>
          <cell r="B1483" t="str">
            <v>Fornecimento e instalação de cruzeta de madeira de lei (piúva) 2400.00mmx110.00mmx135.00mm</v>
          </cell>
          <cell r="C1483" t="str">
            <v>UN</v>
          </cell>
          <cell r="D1483">
            <v>29.236599999999999</v>
          </cell>
        </row>
        <row r="1484">
          <cell r="A1484" t="str">
            <v>001.17.13880</v>
          </cell>
          <cell r="B1484" t="str">
            <v>Fornecimento e instalação de cruzeta de madeira de lei (piúva) 2400.00mmx110.00mmx90.00mm</v>
          </cell>
          <cell r="C1484" t="str">
            <v>UN</v>
          </cell>
          <cell r="D1484">
            <v>29.136600000000001</v>
          </cell>
        </row>
        <row r="1485">
          <cell r="A1485" t="str">
            <v>001.17.13900</v>
          </cell>
          <cell r="B1485" t="str">
            <v>Fornecimento e instalação de cruzeta de madeira de lei (piúva) isolador de pino de 15kv</v>
          </cell>
          <cell r="C1485" t="str">
            <v>UN</v>
          </cell>
          <cell r="D1485">
            <v>24.3474</v>
          </cell>
        </row>
        <row r="1486">
          <cell r="A1486" t="str">
            <v>001.17.13920</v>
          </cell>
          <cell r="B1486" t="str">
            <v>Fornecimento e instalação de tora de madeira de 1m</v>
          </cell>
          <cell r="C1486" t="str">
            <v>UN</v>
          </cell>
          <cell r="D1486">
            <v>16.836600000000001</v>
          </cell>
        </row>
        <row r="1487">
          <cell r="A1487" t="str">
            <v>001.17.13940</v>
          </cell>
          <cell r="B1487" t="str">
            <v>Fornecimento e instalação de mão francesa normal de 710.00mm</v>
          </cell>
          <cell r="C1487" t="str">
            <v>UN</v>
          </cell>
          <cell r="D1487">
            <v>7.1184000000000003</v>
          </cell>
        </row>
        <row r="1488">
          <cell r="A1488" t="str">
            <v>001.17.13960</v>
          </cell>
          <cell r="B1488" t="str">
            <v>Fornecimento e instalação de suporte padronizado para transformador 220mm</v>
          </cell>
          <cell r="C1488" t="str">
            <v>UN</v>
          </cell>
          <cell r="D1488">
            <v>56.236600000000003</v>
          </cell>
        </row>
        <row r="1489">
          <cell r="A1489" t="str">
            <v>001.17.13980</v>
          </cell>
          <cell r="B1489" t="str">
            <v>Fornecimento e instalação de suporte padronizado para transformador 230mm</v>
          </cell>
          <cell r="C1489" t="str">
            <v>UN</v>
          </cell>
          <cell r="D1489">
            <v>60.0366</v>
          </cell>
        </row>
        <row r="1490">
          <cell r="A1490" t="str">
            <v>001.17.14000</v>
          </cell>
          <cell r="B1490" t="str">
            <v>Fornecimento e instalação de transformador Monofásico - MRT - Tensão Secundária 245/127 V 34.5 KV - 15 KVA</v>
          </cell>
          <cell r="C1490" t="str">
            <v>UN</v>
          </cell>
          <cell r="D1490">
            <v>2087.0992999999999</v>
          </cell>
        </row>
        <row r="1491">
          <cell r="A1491" t="str">
            <v>001.17.14020</v>
          </cell>
          <cell r="B1491" t="str">
            <v>Forneciemnto e instalação de transformador trifásico 13 8 13 2 6 6kv/220v primário em triângulo secundário em estrela 30 kva</v>
          </cell>
          <cell r="C1491" t="str">
            <v>UN</v>
          </cell>
          <cell r="D1491">
            <v>2971.8397</v>
          </cell>
        </row>
        <row r="1492">
          <cell r="A1492" t="str">
            <v>001.17.14040</v>
          </cell>
          <cell r="B1492" t="str">
            <v>Forneciemnto e instalação de transformador trifásico 13 8 13 2 6 6kv/220v primário em triângulo secundário em estrela 45 kva</v>
          </cell>
          <cell r="C1492" t="str">
            <v>UN</v>
          </cell>
          <cell r="D1492">
            <v>3682.7863000000002</v>
          </cell>
        </row>
        <row r="1493">
          <cell r="A1493" t="str">
            <v>001.17.14060</v>
          </cell>
          <cell r="B1493" t="str">
            <v>Forneciemnto e instalação de transformador trifásico 13 8 13 2 6 6kv/220v primário em triângulo secundário em estrela 75 kva</v>
          </cell>
          <cell r="C1493" t="str">
            <v>UN</v>
          </cell>
          <cell r="D1493">
            <v>5138.7327999999998</v>
          </cell>
        </row>
        <row r="1494">
          <cell r="A1494" t="str">
            <v>001.17.14080</v>
          </cell>
          <cell r="B1494" t="str">
            <v>Forneciemnto e instalação de transformador trifásico 13 8 13 2 6 6kv/220v primário em triângulo secundário em estrela 112.5 kva</v>
          </cell>
          <cell r="C1494" t="str">
            <v>UN</v>
          </cell>
          <cell r="D1494">
            <v>6569.0992999999999</v>
          </cell>
        </row>
        <row r="1495">
          <cell r="A1495" t="str">
            <v>001.17.14100</v>
          </cell>
          <cell r="B1495" t="str">
            <v>Fornecimento e instalação de transformador trifásico 13 8 13 2 6 6kv/220v primário em triângulo secundário em estrela 150 kva</v>
          </cell>
          <cell r="C1495" t="str">
            <v>UN</v>
          </cell>
          <cell r="D1495">
            <v>8225.4657000000007</v>
          </cell>
        </row>
        <row r="1496">
          <cell r="A1496" t="str">
            <v>001.17.14120</v>
          </cell>
          <cell r="B1496" t="str">
            <v>Fornecimento e instalação de transformador trifásico 13 8 13 2 6 6kv/220v primário em triângulo secundário em estrela 15 kva</v>
          </cell>
          <cell r="C1496" t="str">
            <v>UN</v>
          </cell>
          <cell r="D1496">
            <v>2261.8930999999998</v>
          </cell>
        </row>
        <row r="1497">
          <cell r="A1497" t="str">
            <v>001.17.14140</v>
          </cell>
          <cell r="B1497" t="str">
            <v>Fornecimento e instalação de transformador trifásico 13 8 13 2 6 6kv/220v primário em triângulo secundário em estrela 225 kva</v>
          </cell>
          <cell r="C1497" t="str">
            <v>UN</v>
          </cell>
          <cell r="D1497">
            <v>10663.366400000001</v>
          </cell>
        </row>
        <row r="1498">
          <cell r="A1498" t="str">
            <v>001.17.14160</v>
          </cell>
          <cell r="B1498" t="str">
            <v>Forneciemnto e instalação de transformador trifásico 13 8 13 2 6 6kv/220v primário em triângulo secundário em estrela 300 kva</v>
          </cell>
          <cell r="C1498" t="str">
            <v>UN</v>
          </cell>
          <cell r="D1498">
            <v>14055.1985</v>
          </cell>
        </row>
        <row r="1499">
          <cell r="A1499" t="str">
            <v>001.17.14180</v>
          </cell>
          <cell r="B1499" t="str">
            <v>Fornecimento e trasformação de trasformador de distribuição trifásico, com resfriamento em banho de óleo mineral, para uso interno, potência 500 kva - classe de tensão 15 kv, transprimários de 13.800, 13.200, 12.600 - ligação delta e 220-127v, ligação e</v>
          </cell>
          <cell r="C1499" t="str">
            <v>UN</v>
          </cell>
          <cell r="D1499">
            <v>13952.8321</v>
          </cell>
        </row>
        <row r="1500">
          <cell r="A1500" t="str">
            <v>001.17.14200</v>
          </cell>
          <cell r="B1500" t="str">
            <v>Fornecimento e instalação de braço em tubo de aço galvanizado a fogo para fixar em poste por meio de braçadeira diâm. ext. de 48 mm distância poste/luminária de1300 mm</v>
          </cell>
          <cell r="C1500" t="str">
            <v>UN</v>
          </cell>
          <cell r="D1500">
            <v>33.148400000000002</v>
          </cell>
        </row>
        <row r="1501">
          <cell r="A1501" t="str">
            <v>001.17.14220</v>
          </cell>
          <cell r="B1501" t="str">
            <v>Fornecimento e instalação de braço em tubo de aço galvanizado a fogo para fixar em poste por meio de braçadeira diâm. ext. de 48 mm distância poste/luminária de 1500 mm</v>
          </cell>
          <cell r="C1501" t="str">
            <v>UN</v>
          </cell>
          <cell r="D1501">
            <v>52.118400000000001</v>
          </cell>
        </row>
        <row r="1502">
          <cell r="A1502" t="str">
            <v>001.17.14240</v>
          </cell>
          <cell r="B1502" t="str">
            <v>Fornecimento e instalação de braço em tubo de aço galvanizado a fogo para fixar em poste por meio de braçadeira diâm. ext. de 48 mm distância poste/luminária de 2000 mm</v>
          </cell>
          <cell r="C1502" t="str">
            <v>UN</v>
          </cell>
          <cell r="D1502">
            <v>51.438400000000001</v>
          </cell>
        </row>
        <row r="1503">
          <cell r="A1503" t="str">
            <v>001.17.14260</v>
          </cell>
          <cell r="B1503" t="str">
            <v>Fornecimento e instalação de braço em tubo de aço galvanizado a fogo para fixar em poste por meio de braçadeira diâm. ext. de 48 mm distância poste/luminária de 2500 mm</v>
          </cell>
          <cell r="C1503" t="str">
            <v>UN</v>
          </cell>
          <cell r="D1503">
            <v>61.188400000000001</v>
          </cell>
        </row>
        <row r="1504">
          <cell r="A1504" t="str">
            <v>001.17.14280</v>
          </cell>
          <cell r="B1504" t="str">
            <v>Fornecimento e instalação de braçadeira em chapa de ferro galvanizado a fogo para fixação de braço em poste circular inclusive parafuso, diam 150.00 a 165.00mm</v>
          </cell>
          <cell r="C1504" t="str">
            <v>UN</v>
          </cell>
          <cell r="D1504">
            <v>11.308400000000001</v>
          </cell>
        </row>
        <row r="1505">
          <cell r="A1505" t="str">
            <v>001.17.14300</v>
          </cell>
          <cell r="B1505" t="str">
            <v>Fornecimento e instalação de braçadeira em chapa de ferro galvanizado a fogo para fixação de braço em poste circular inclusive parafuso, diam 165.00 a 180.00mm</v>
          </cell>
          <cell r="C1505" t="str">
            <v>UN</v>
          </cell>
          <cell r="D1505">
            <v>11.7384</v>
          </cell>
        </row>
        <row r="1506">
          <cell r="A1506" t="str">
            <v>001.17.14320</v>
          </cell>
          <cell r="B1506" t="str">
            <v>Fornecimento e instalação de braçadeira em chapa de ferro galvanizado a fogo para fixação de braço em poste circular inclusive parafuso, diam 180.00 a 200.00mm</v>
          </cell>
          <cell r="C1506" t="str">
            <v>UN</v>
          </cell>
          <cell r="D1506">
            <v>12.2384</v>
          </cell>
        </row>
        <row r="1507">
          <cell r="A1507" t="str">
            <v>001.17.14340</v>
          </cell>
          <cell r="B1507" t="str">
            <v>Fornecimento e instalação de poste de aço galvanizado altura 6 metros diâmetro 3 1/2""""</v>
          </cell>
          <cell r="C1507" t="str">
            <v>UN</v>
          </cell>
          <cell r="D1507">
            <v>108.997</v>
          </cell>
        </row>
        <row r="1508">
          <cell r="A1508" t="str">
            <v>001.17.14360</v>
          </cell>
          <cell r="B1508" t="str">
            <v>Fornecimento e instalação de poste de aço galvanizado altura 6 metros diâmetro 4""""</v>
          </cell>
          <cell r="C1508" t="str">
            <v>UN</v>
          </cell>
          <cell r="D1508">
            <v>143.4443</v>
          </cell>
        </row>
        <row r="1509">
          <cell r="A1509" t="str">
            <v>001.17.14380</v>
          </cell>
          <cell r="B1509" t="str">
            <v>Fornecimento e instalação de poste de aço galvanizado altura 3,00 m  diâmetro 4""""</v>
          </cell>
          <cell r="C1509" t="str">
            <v>PC</v>
          </cell>
          <cell r="D1509">
            <v>101.97329999999999</v>
          </cell>
        </row>
        <row r="1510">
          <cell r="A1510" t="str">
            <v>001.17.14400</v>
          </cell>
          <cell r="B1510" t="str">
            <v>Fornecimento e instalação de poste de aço galvanizado altura 3,00 m  diâmetro 3""""</v>
          </cell>
          <cell r="C1510" t="str">
            <v>PC</v>
          </cell>
          <cell r="D1510">
            <v>55.473300000000002</v>
          </cell>
        </row>
        <row r="1511">
          <cell r="A1511" t="str">
            <v>001.17.14420</v>
          </cell>
          <cell r="B1511" t="str">
            <v>Fornecimento e instalação de poste circular cônico para luminária externa em tubo de aço pintado com zarcão sem janela fixado em base de concreto diâm.da ext. 58mm tipo reto com altura e base de fixação de 3360mm / 800mm</v>
          </cell>
          <cell r="C1511" t="str">
            <v>UN</v>
          </cell>
          <cell r="D1511">
            <v>133.04400000000001</v>
          </cell>
        </row>
        <row r="1512">
          <cell r="A1512" t="str">
            <v>001.17.14440</v>
          </cell>
          <cell r="B1512" t="str">
            <v>Fornecimento e instalação de poste circular cônico para luminária externa em tubo de aço pintado com zarcão sem janela fixado em base de concreto diâm.da ext. 58mm tipo reto com altura e base de fixação de 5320mm / 1000mm</v>
          </cell>
          <cell r="C1512" t="str">
            <v>UN</v>
          </cell>
          <cell r="D1512">
            <v>207.0797</v>
          </cell>
        </row>
        <row r="1513">
          <cell r="A1513" t="str">
            <v>001.17.14460</v>
          </cell>
          <cell r="B1513" t="str">
            <v>Fornecimento e instalação de poste circular cônico para luminária externa em tubo de aço pintado com zarcão sem janela fixado em base de concreto diâm.da ext. 58mm tipo reto com altura e base de fixação de 6220mm / 1100mm</v>
          </cell>
          <cell r="C1513" t="str">
            <v>UN</v>
          </cell>
          <cell r="D1513">
            <v>257.51650000000001</v>
          </cell>
        </row>
        <row r="1514">
          <cell r="A1514" t="str">
            <v>001.17.14480</v>
          </cell>
          <cell r="B1514" t="str">
            <v>Fornecimento e instalação de poste circular cônico para luminária externa em tubo de aço pintado com zarcão sem janela fixado em base de concreto diâm.da ext. 58mm tipo reto com altura e base de fixação de 8180mm / 1300mm</v>
          </cell>
          <cell r="C1514" t="str">
            <v>UN</v>
          </cell>
          <cell r="D1514">
            <v>361.6173</v>
          </cell>
        </row>
        <row r="1515">
          <cell r="A1515" t="str">
            <v>001.17.14500</v>
          </cell>
          <cell r="B1515" t="str">
            <v>Fornecimento e instalação de poste circular cônico para luminária externa em tubo de aço pintado com zarcão sem janela fixado em base de concreto diâm.da ext. 58mm tipo reto com altura e base de fixação de 10140mm / 1500mm</v>
          </cell>
          <cell r="C1515" t="str">
            <v>UN</v>
          </cell>
          <cell r="D1515">
            <v>441.87880000000001</v>
          </cell>
        </row>
        <row r="1516">
          <cell r="A1516" t="str">
            <v>001.17.14520</v>
          </cell>
          <cell r="B1516" t="str">
            <v>Fornecimento e instalação de poste circular cônico para luminária externa em tubo de aço pintado com zarcão sem janela fixado em base de concreto diâm.da ext. 58mm tipo curvo com altura e base de fixação de 6220mm / 1250mm</v>
          </cell>
          <cell r="C1516" t="str">
            <v>UN</v>
          </cell>
          <cell r="D1516">
            <v>261.99930000000001</v>
          </cell>
        </row>
        <row r="1517">
          <cell r="A1517" t="str">
            <v>001.17.14540</v>
          </cell>
          <cell r="B1517" t="str">
            <v>Fornecimento e instalação de poste circular cônico para luminária externa em tubo de aço pintado com zarcão sem janela fixado em base de concreto diâm.da ext. 58mm tipo curvo com altura e base de fixação de 7280mm / 1350mm</v>
          </cell>
          <cell r="C1517" t="str">
            <v>UN</v>
          </cell>
          <cell r="D1517">
            <v>305.80919999999998</v>
          </cell>
        </row>
        <row r="1518">
          <cell r="A1518" t="str">
            <v>001.17.14560</v>
          </cell>
          <cell r="B1518" t="str">
            <v>Fornecimento e instalação de poste circular cônico para luminária externa em tubo de aço pintado com zarcão sem janela fixado em base de concreto diâm.da ext. 58mm tipo curvo com altura e base de fixação de 9240mm / 1550mm</v>
          </cell>
          <cell r="C1518" t="str">
            <v>UN</v>
          </cell>
          <cell r="D1518">
            <v>392.49349999999998</v>
          </cell>
        </row>
        <row r="1519">
          <cell r="A1519" t="str">
            <v>001.17.14580</v>
          </cell>
          <cell r="B1519" t="str">
            <v>Fornecimento e instalação de poste circular cônico para luminária externa em tubo de aço pintado com zarcão sem janela fixado em base de concreto diâm.da ext. 58mm tipo curvo com altura e base de fixação de 10140mm / 1650mm</v>
          </cell>
          <cell r="C1519" t="str">
            <v>UN</v>
          </cell>
          <cell r="D1519">
            <v>439.78539999999998</v>
          </cell>
        </row>
        <row r="1520">
          <cell r="A1520" t="str">
            <v>001.17.14600</v>
          </cell>
          <cell r="B1520" t="str">
            <v>Fornecimento e instalação de poste circular cônico para luminária externa em tubo de aço pintado com zarcão sem janela fixado em base de concreto diâm.da ext. 58mm tipo duplo curvo com parte superior desmont  c/ altura e base de fixação de 6220mm / 1250</v>
          </cell>
          <cell r="C1520" t="str">
            <v>UN</v>
          </cell>
          <cell r="D1520">
            <v>312.59640000000002</v>
          </cell>
        </row>
        <row r="1521">
          <cell r="A1521" t="str">
            <v>001.17.14620</v>
          </cell>
          <cell r="B1521" t="str">
            <v>Fornecimento e instalação de poste circular cônico para luminária externa em tubo de aço pintado com zarcão sem janela fixado em base de concreto diâm.da ext. 58mm tipo duplo curvro com parte superior desmont c/ altura e base de fixação de 7280mm / 1350</v>
          </cell>
          <cell r="C1521" t="str">
            <v>UN</v>
          </cell>
          <cell r="D1521">
            <v>355.2</v>
          </cell>
        </row>
        <row r="1522">
          <cell r="A1522" t="str">
            <v>001.17.14640</v>
          </cell>
          <cell r="B1522" t="str">
            <v>Fornecimento e instalação de poste circular cônico para luminária externa em tubo de aço pintado com zarcão sem janela fixado em base de concreto diâm.da ext. 58mm tipo duplo curvo c/ parte superior desmont. c/ altura e base de fixação de 9240mm / 1550m</v>
          </cell>
          <cell r="C1522" t="str">
            <v>UN</v>
          </cell>
          <cell r="D1522">
            <v>443.10430000000002</v>
          </cell>
        </row>
        <row r="1523">
          <cell r="A1523" t="str">
            <v>001.17.14660</v>
          </cell>
          <cell r="B1523" t="str">
            <v>Fornecimento e instalação de poste circular cônico para luminária externa em tubo de aço pintado com zarcão sem janela fixado em base de concreto diâm.da ext. 58mm tipo duplo curvo c/ parte superior desmont c/ altura  e base de fixação de 10140mm / 1650</v>
          </cell>
          <cell r="C1523" t="str">
            <v>UN</v>
          </cell>
          <cell r="D1523">
            <v>487.37630000000001</v>
          </cell>
        </row>
        <row r="1524">
          <cell r="A1524" t="str">
            <v>001.17.14680</v>
          </cell>
          <cell r="B1524" t="str">
            <v>Forneciemnto e instalação de poste circular de concreto 7m/200kg</v>
          </cell>
          <cell r="C1524" t="str">
            <v>UN</v>
          </cell>
          <cell r="D1524">
            <v>190.94659999999999</v>
          </cell>
        </row>
        <row r="1525">
          <cell r="A1525" t="str">
            <v>001.17.14700</v>
          </cell>
          <cell r="B1525" t="str">
            <v>Fornecimento e instalação de poste circular de concreto 7m/400kg</v>
          </cell>
          <cell r="C1525" t="str">
            <v>UN</v>
          </cell>
          <cell r="D1525">
            <v>308.94659999999999</v>
          </cell>
        </row>
        <row r="1526">
          <cell r="A1526" t="str">
            <v>001.17.14720</v>
          </cell>
          <cell r="B1526" t="str">
            <v>Fornecimento e instalação de poste circular de concreto 9m/150kg</v>
          </cell>
          <cell r="C1526" t="str">
            <v>UN</v>
          </cell>
          <cell r="D1526">
            <v>206.1832</v>
          </cell>
        </row>
        <row r="1527">
          <cell r="A1527" t="str">
            <v>001.17.14740</v>
          </cell>
          <cell r="B1527" t="str">
            <v>Fornecimento e instalação de poste circular de concreto 9m/400kg</v>
          </cell>
          <cell r="C1527" t="str">
            <v>UN</v>
          </cell>
          <cell r="D1527">
            <v>367.1832</v>
          </cell>
        </row>
        <row r="1528">
          <cell r="A1528" t="str">
            <v>001.17.14760</v>
          </cell>
          <cell r="B1528" t="str">
            <v>Fornecimento e instalação de poste circular de concreto 10m/150kg</v>
          </cell>
          <cell r="C1528" t="str">
            <v>UN</v>
          </cell>
          <cell r="D1528">
            <v>481.41989999999998</v>
          </cell>
        </row>
        <row r="1529">
          <cell r="A1529" t="str">
            <v>001.17.14780</v>
          </cell>
          <cell r="B1529" t="str">
            <v>Fornecimento e instalação de poste circular de concreto 10m/400kg</v>
          </cell>
          <cell r="C1529" t="str">
            <v>UN</v>
          </cell>
          <cell r="D1529">
            <v>555.56989999999996</v>
          </cell>
        </row>
        <row r="1530">
          <cell r="A1530" t="str">
            <v>001.17.14800</v>
          </cell>
          <cell r="B1530" t="str">
            <v>Fornecimento e instalação de poste circular de concreto 10m/600kg</v>
          </cell>
          <cell r="C1530" t="str">
            <v>UN</v>
          </cell>
          <cell r="D1530">
            <v>434.41989999999998</v>
          </cell>
        </row>
        <row r="1531">
          <cell r="A1531" t="str">
            <v>001.17.14820</v>
          </cell>
          <cell r="B1531" t="str">
            <v>Fornecimento e instalação de poste circular de concreto 10m/800kg</v>
          </cell>
          <cell r="C1531" t="str">
            <v>UN</v>
          </cell>
          <cell r="D1531">
            <v>451.41989999999998</v>
          </cell>
        </row>
        <row r="1532">
          <cell r="A1532" t="str">
            <v>001.17.14840</v>
          </cell>
          <cell r="B1532" t="str">
            <v>Fornecimento e instalação de poste circular de concreto 11m/200kg</v>
          </cell>
          <cell r="C1532" t="str">
            <v>UN</v>
          </cell>
          <cell r="D1532">
            <v>591.65650000000005</v>
          </cell>
        </row>
        <row r="1533">
          <cell r="A1533" t="str">
            <v>001.17.14860</v>
          </cell>
          <cell r="B1533" t="str">
            <v>Fornecimento e instalação de poste circular de concreto 11m/300kg</v>
          </cell>
          <cell r="C1533" t="str">
            <v>UN</v>
          </cell>
          <cell r="D1533">
            <v>708.65650000000005</v>
          </cell>
        </row>
        <row r="1534">
          <cell r="A1534" t="str">
            <v>001.17.14880</v>
          </cell>
          <cell r="B1534" t="str">
            <v>Fornecimento e instalação de poste circular de concreto 11m/400kg</v>
          </cell>
          <cell r="C1534" t="str">
            <v>UN</v>
          </cell>
          <cell r="D1534">
            <v>693.25649999999996</v>
          </cell>
        </row>
        <row r="1535">
          <cell r="A1535" t="str">
            <v>001.17.14900</v>
          </cell>
          <cell r="B1535" t="str">
            <v>Fornecimento e instalação de poste circular de concreto 11m/600kg</v>
          </cell>
          <cell r="C1535" t="str">
            <v>UN</v>
          </cell>
          <cell r="D1535">
            <v>971.8931</v>
          </cell>
        </row>
        <row r="1536">
          <cell r="A1536" t="str">
            <v>001.17.14920</v>
          </cell>
          <cell r="B1536" t="str">
            <v>Fornecimento e instalação de poste circular de concreto 11m/800kg</v>
          </cell>
          <cell r="C1536" t="str">
            <v>UN</v>
          </cell>
          <cell r="D1536">
            <v>1208.4530999999999</v>
          </cell>
        </row>
        <row r="1537">
          <cell r="A1537" t="str">
            <v>001.17.14940</v>
          </cell>
          <cell r="B1537" t="str">
            <v>Fornecimento e instalação de poste circular de concreto 11m/1000kg</v>
          </cell>
          <cell r="C1537" t="str">
            <v>UN</v>
          </cell>
          <cell r="D1537">
            <v>806.8931</v>
          </cell>
        </row>
        <row r="1538">
          <cell r="A1538" t="str">
            <v>001.17.14960</v>
          </cell>
          <cell r="B1538" t="str">
            <v>Fornecimento e instalação de poste circular de concreto 13 m / 200 kg</v>
          </cell>
          <cell r="C1538" t="str">
            <v>UN</v>
          </cell>
          <cell r="D1538">
            <v>525.32169999999996</v>
          </cell>
        </row>
        <row r="1539">
          <cell r="A1539" t="str">
            <v>001.17.14980</v>
          </cell>
          <cell r="B1539" t="str">
            <v>Fornecimento e instalação de poste circular de concreto 15 m / 200 kg</v>
          </cell>
          <cell r="C1539" t="str">
            <v>UN</v>
          </cell>
          <cell r="D1539">
            <v>699.76639999999998</v>
          </cell>
        </row>
        <row r="1540">
          <cell r="A1540" t="str">
            <v>001.17.15000</v>
          </cell>
          <cell r="B1540" t="str">
            <v>Fornecimento e instalação de poste de concreto duplo t 9 m / 150 kg</v>
          </cell>
          <cell r="C1540" t="str">
            <v>UN</v>
          </cell>
          <cell r="D1540">
            <v>233.10319999999999</v>
          </cell>
        </row>
        <row r="1541">
          <cell r="A1541" t="str">
            <v>001.17.15020</v>
          </cell>
          <cell r="B1541" t="str">
            <v>Fornecimento e instalação de poste de concreto duplo t 10 m / 150 kg</v>
          </cell>
          <cell r="C1541" t="str">
            <v>UN</v>
          </cell>
          <cell r="D1541">
            <v>271.36989999999997</v>
          </cell>
        </row>
        <row r="1542">
          <cell r="A1542" t="str">
            <v>001.17.15040</v>
          </cell>
          <cell r="B1542" t="str">
            <v>Fornecimento e instalação de poste de concreto duplo t 10 m / 300 kg</v>
          </cell>
          <cell r="C1542" t="str">
            <v>UN</v>
          </cell>
          <cell r="D1542">
            <v>382.67989999999998</v>
          </cell>
        </row>
        <row r="1543">
          <cell r="A1543" t="str">
            <v>001.17.15060</v>
          </cell>
          <cell r="B1543" t="str">
            <v>Fornecimento e instalação de poste de concreto duplo t 10 m / 400 kg</v>
          </cell>
          <cell r="C1543" t="str">
            <v>UN</v>
          </cell>
          <cell r="D1543">
            <v>485.41989999999998</v>
          </cell>
        </row>
        <row r="1544">
          <cell r="A1544" t="str">
            <v>001.17.15080</v>
          </cell>
          <cell r="B1544" t="str">
            <v>Fornecimento e instalação de poste de concreto duplo t 10 m / 800 kg</v>
          </cell>
          <cell r="C1544" t="str">
            <v>UN</v>
          </cell>
          <cell r="D1544">
            <v>624.41989999999998</v>
          </cell>
        </row>
        <row r="1545">
          <cell r="A1545" t="str">
            <v>001.17.15100</v>
          </cell>
          <cell r="B1545" t="str">
            <v>Fornecimento e instalação de poste de concreto duplo t 11 m / 300 kg</v>
          </cell>
          <cell r="C1545" t="str">
            <v>UN</v>
          </cell>
          <cell r="D1545">
            <v>523.85649999999998</v>
          </cell>
        </row>
        <row r="1546">
          <cell r="A1546" t="str">
            <v>001.17.15120</v>
          </cell>
          <cell r="B1546" t="str">
            <v>Fornecimento e instalação de poste de concreto duplo t 11 m / 600 kg</v>
          </cell>
          <cell r="C1546" t="str">
            <v>UN</v>
          </cell>
          <cell r="D1546">
            <v>677.75649999999996</v>
          </cell>
        </row>
        <row r="1547">
          <cell r="A1547" t="str">
            <v>001.17.15140</v>
          </cell>
          <cell r="B1547" t="str">
            <v>Fornecimento e instalação de poste de concreto duplo t 11 m / 800 kg</v>
          </cell>
          <cell r="C1547" t="str">
            <v>UN</v>
          </cell>
          <cell r="D1547">
            <v>836.65650000000005</v>
          </cell>
        </row>
        <row r="1548">
          <cell r="A1548" t="str">
            <v>001.17.15160</v>
          </cell>
          <cell r="B1548" t="str">
            <v>Fornecimento e instalação de poste de concreto duplo t 10 m / 600 kg</v>
          </cell>
          <cell r="C1548" t="str">
            <v>UN</v>
          </cell>
          <cell r="D1548">
            <v>527.65650000000005</v>
          </cell>
        </row>
        <row r="1549">
          <cell r="A1549" t="str">
            <v>001.17.15180</v>
          </cell>
          <cell r="B1549" t="str">
            <v>Para-raio cristal valve c/ centelhador e disparador classe 15 0kv</v>
          </cell>
          <cell r="C1549" t="str">
            <v>UN</v>
          </cell>
          <cell r="D1549">
            <v>121.3366</v>
          </cell>
        </row>
        <row r="1550">
          <cell r="A1550" t="str">
            <v>001.17.15200</v>
          </cell>
          <cell r="B1550" t="str">
            <v>Pára-raios cristal c/ centelhador e disparador classe 13,8 kv</v>
          </cell>
          <cell r="C1550" t="str">
            <v>UN</v>
          </cell>
          <cell r="D1550">
            <v>90.236599999999996</v>
          </cell>
        </row>
        <row r="1551">
          <cell r="A1551" t="str">
            <v>001.17.15220</v>
          </cell>
          <cell r="B1551" t="str">
            <v>Fornecimento e aplicação de pasta penetrox</v>
          </cell>
          <cell r="C1551" t="str">
            <v>KG</v>
          </cell>
          <cell r="D1551">
            <v>4</v>
          </cell>
        </row>
        <row r="1552">
          <cell r="A1552" t="str">
            <v>001.17.15240</v>
          </cell>
          <cell r="B1552" t="str">
            <v>Revisão em ponto de energia c/ reaperto e substituição de fita isolante</v>
          </cell>
          <cell r="C1552" t="str">
            <v>PT</v>
          </cell>
          <cell r="D1552">
            <v>4.4172000000000002</v>
          </cell>
        </row>
        <row r="1553">
          <cell r="A1553" t="str">
            <v>001.17.15260</v>
          </cell>
          <cell r="B1553" t="str">
            <v>Manutenção de aterramento de micro computadores</v>
          </cell>
          <cell r="C1553" t="str">
            <v>CJ</v>
          </cell>
          <cell r="D1553">
            <v>45.086399999999998</v>
          </cell>
        </row>
        <row r="1554">
          <cell r="A1554" t="str">
            <v>001.17.15280</v>
          </cell>
          <cell r="B1554" t="str">
            <v>Fornecimento e substituição de espelho (ou placa) p/ tomada e/ou interruptor 4""""x2""""</v>
          </cell>
          <cell r="C1554" t="str">
            <v>UN</v>
          </cell>
          <cell r="D1554">
            <v>1.575</v>
          </cell>
        </row>
        <row r="1555">
          <cell r="A1555" t="str">
            <v>001.17.15300</v>
          </cell>
          <cell r="B1555" t="str">
            <v>Fornecimento e substituição de espelho (ou placa) p/ tomada e/ou interruptor 4""""x4""""</v>
          </cell>
          <cell r="C1555" t="str">
            <v>UN</v>
          </cell>
          <cell r="D1555">
            <v>2.9049999999999998</v>
          </cell>
        </row>
        <row r="1556">
          <cell r="A1556" t="str">
            <v>001.17.15320</v>
          </cell>
          <cell r="B1556" t="str">
            <v>Fornecimento e substituição de tomada simples universal com espelho</v>
          </cell>
          <cell r="C1556" t="str">
            <v>UN</v>
          </cell>
          <cell r="D1556">
            <v>6.0086000000000004</v>
          </cell>
        </row>
        <row r="1557">
          <cell r="A1557" t="str">
            <v>001.17.15340</v>
          </cell>
          <cell r="B1557" t="str">
            <v>Fornecimento e substituição de interruptor c/ uma tecla simples c/ espelho</v>
          </cell>
          <cell r="C1557" t="str">
            <v>UN</v>
          </cell>
          <cell r="D1557">
            <v>6.4085999999999999</v>
          </cell>
        </row>
        <row r="1558">
          <cell r="A1558" t="str">
            <v>001.17.15360</v>
          </cell>
          <cell r="B1558" t="str">
            <v>Fornecimento e substituição de interruptor c/ duas teclas simples c/ espelho</v>
          </cell>
          <cell r="C1558" t="str">
            <v>UN</v>
          </cell>
          <cell r="D1558">
            <v>7.8613</v>
          </cell>
        </row>
        <row r="1559">
          <cell r="A1559" t="str">
            <v>001.17.15380</v>
          </cell>
          <cell r="B1559" t="str">
            <v>Forencimento e substituição de interruptor c/ tres teclas simples c/ espelho</v>
          </cell>
          <cell r="C1559" t="str">
            <v>UN</v>
          </cell>
          <cell r="D1559">
            <v>13.935700000000001</v>
          </cell>
        </row>
        <row r="1560">
          <cell r="A1560" t="str">
            <v>001.17.15400</v>
          </cell>
          <cell r="B1560" t="str">
            <v>Fornecimento e substituição de interruptor c/ uma tecla paralela e espelho</v>
          </cell>
          <cell r="C1560" t="str">
            <v>UN</v>
          </cell>
          <cell r="D1560">
            <v>13.676600000000001</v>
          </cell>
        </row>
        <row r="1561">
          <cell r="A1561" t="str">
            <v>001.17.15420</v>
          </cell>
          <cell r="B1561" t="str">
            <v>Fornecimento e substituição de reator simples a.f.p./p.r. - 1x20 w</v>
          </cell>
          <cell r="C1561" t="str">
            <v>UN</v>
          </cell>
          <cell r="D1561">
            <v>19.089300000000001</v>
          </cell>
        </row>
        <row r="1562">
          <cell r="A1562" t="str">
            <v>001.17.15440</v>
          </cell>
          <cell r="B1562" t="str">
            <v>Fornecimento e substituição de reator simples a.f.p./p.r. - 1x40 w</v>
          </cell>
          <cell r="C1562" t="str">
            <v>UN</v>
          </cell>
          <cell r="D1562">
            <v>42.519300000000001</v>
          </cell>
        </row>
        <row r="1563">
          <cell r="A1563" t="str">
            <v>001.17.15460</v>
          </cell>
          <cell r="B1563" t="str">
            <v>Fornecimento e substituição de reator duplo a.f.p./p.r. - 2x20 w</v>
          </cell>
          <cell r="C1563" t="str">
            <v>UN</v>
          </cell>
          <cell r="D1563">
            <v>27.742999999999999</v>
          </cell>
        </row>
        <row r="1564">
          <cell r="A1564" t="str">
            <v>001.17.15480</v>
          </cell>
          <cell r="B1564" t="str">
            <v>Fornecimento e substituição de reator duplo a.f.p./p.r. - 2x40 w</v>
          </cell>
          <cell r="C1564" t="str">
            <v>UN</v>
          </cell>
          <cell r="D1564">
            <v>40.893000000000001</v>
          </cell>
        </row>
        <row r="1565">
          <cell r="A1565" t="str">
            <v>001.17.15500</v>
          </cell>
          <cell r="B1565" t="str">
            <v>Fornecimento e substituição de lâmpada incandescente de 60 w</v>
          </cell>
          <cell r="C1565" t="str">
            <v>UN</v>
          </cell>
          <cell r="D1565">
            <v>2.0036999999999998</v>
          </cell>
        </row>
        <row r="1566">
          <cell r="A1566" t="str">
            <v>001.17.15520</v>
          </cell>
          <cell r="B1566" t="str">
            <v>Fornecimento e substituição de lâmpada incandescente de 100 w</v>
          </cell>
          <cell r="C1566" t="str">
            <v>UN</v>
          </cell>
          <cell r="D1566">
            <v>2.3237000000000001</v>
          </cell>
        </row>
        <row r="1567">
          <cell r="A1567" t="str">
            <v>001.17.15540</v>
          </cell>
          <cell r="B1567" t="str">
            <v>Fornecimento e substituição de lâmpada fluorescente de 20 w</v>
          </cell>
          <cell r="C1567" t="str">
            <v>UN</v>
          </cell>
          <cell r="D1567">
            <v>4.4036999999999997</v>
          </cell>
        </row>
        <row r="1568">
          <cell r="A1568" t="str">
            <v>001.17.15560</v>
          </cell>
          <cell r="B1568" t="str">
            <v>Fornecimento e substituição de lâmpada fluorescente de 40 w</v>
          </cell>
          <cell r="C1568" t="str">
            <v>UN</v>
          </cell>
          <cell r="D1568">
            <v>4.4036999999999997</v>
          </cell>
        </row>
        <row r="1569">
          <cell r="A1569" t="str">
            <v>001.17.15580</v>
          </cell>
          <cell r="B1569" t="str">
            <v>Fornecimento e substituição de disjuntor monopolar de 15 a</v>
          </cell>
          <cell r="C1569" t="str">
            <v>UN</v>
          </cell>
          <cell r="D1569">
            <v>8.6944999999999997</v>
          </cell>
        </row>
        <row r="1570">
          <cell r="A1570" t="str">
            <v>001.17.15600</v>
          </cell>
          <cell r="B1570" t="str">
            <v>Fornecimento e substituição de disjuntor monopolar de 20 a</v>
          </cell>
          <cell r="C1570" t="str">
            <v>UN</v>
          </cell>
          <cell r="D1570">
            <v>8.6944999999999997</v>
          </cell>
        </row>
        <row r="1571">
          <cell r="A1571" t="str">
            <v>001.17.15620</v>
          </cell>
          <cell r="B1571" t="str">
            <v>Fornecimento e substituição de disjuntor monopolar de 30 a</v>
          </cell>
          <cell r="C1571" t="str">
            <v>UN</v>
          </cell>
          <cell r="D1571">
            <v>8.6944999999999997</v>
          </cell>
        </row>
        <row r="1572">
          <cell r="A1572" t="str">
            <v>001.17.15640</v>
          </cell>
          <cell r="B1572" t="str">
            <v>Fornecimento e substituição de disjuntor monopolar de 40 a</v>
          </cell>
          <cell r="C1572" t="str">
            <v>UN</v>
          </cell>
          <cell r="D1572">
            <v>10.5945</v>
          </cell>
        </row>
        <row r="1573">
          <cell r="A1573" t="str">
            <v>001.17.15660</v>
          </cell>
          <cell r="B1573" t="str">
            <v>Fornecimento e substituição de disjuntor monopolar de 50 a</v>
          </cell>
          <cell r="C1573" t="str">
            <v>UN</v>
          </cell>
          <cell r="D1573">
            <v>10.5945</v>
          </cell>
        </row>
        <row r="1574">
          <cell r="A1574" t="str">
            <v>001.17.15680</v>
          </cell>
          <cell r="B1574" t="str">
            <v>Fornecimento e substituição de disjuntor bipolar de 15 a</v>
          </cell>
          <cell r="C1574" t="str">
            <v>UN</v>
          </cell>
          <cell r="D1574">
            <v>34.939300000000003</v>
          </cell>
        </row>
        <row r="1575">
          <cell r="A1575" t="str">
            <v>001.17.15700</v>
          </cell>
          <cell r="B1575" t="str">
            <v>Fornecimento e substituição de disjuntor bipolar de 20 a</v>
          </cell>
          <cell r="C1575" t="str">
            <v>UN</v>
          </cell>
          <cell r="D1575">
            <v>34.939300000000003</v>
          </cell>
        </row>
        <row r="1576">
          <cell r="A1576" t="str">
            <v>001.17.15720</v>
          </cell>
          <cell r="B1576" t="str">
            <v>Fornecimento e substituição de disjuntor bipolar de 30 a</v>
          </cell>
          <cell r="C1576" t="str">
            <v>UN</v>
          </cell>
          <cell r="D1576">
            <v>34.939300000000003</v>
          </cell>
        </row>
        <row r="1577">
          <cell r="A1577" t="str">
            <v>001.17.15740</v>
          </cell>
          <cell r="B1577" t="str">
            <v>Fornecimento e substituição de disjuntor bipolar de 40 a</v>
          </cell>
          <cell r="C1577" t="str">
            <v>UN</v>
          </cell>
          <cell r="D1577">
            <v>34.939300000000003</v>
          </cell>
        </row>
        <row r="1578">
          <cell r="A1578" t="str">
            <v>001.17.15760</v>
          </cell>
          <cell r="B1578" t="str">
            <v>Fornecimento e substituição de disjuntor bipolar de 50 a</v>
          </cell>
          <cell r="C1578" t="str">
            <v>UN</v>
          </cell>
          <cell r="D1578">
            <v>34.939300000000003</v>
          </cell>
        </row>
        <row r="1579">
          <cell r="A1579" t="str">
            <v>001.17.15780</v>
          </cell>
          <cell r="B1579" t="str">
            <v>Fornecimento e substituição de disjuntor tripolar de 15 a</v>
          </cell>
          <cell r="C1579" t="str">
            <v>UN</v>
          </cell>
          <cell r="D1579">
            <v>36.660299999999999</v>
          </cell>
        </row>
        <row r="1580">
          <cell r="A1580" t="str">
            <v>001.17.15800</v>
          </cell>
          <cell r="B1580" t="str">
            <v>Fornecimento e substituição de disjuntor tripolar de 20 a</v>
          </cell>
          <cell r="C1580" t="str">
            <v>UN</v>
          </cell>
          <cell r="D1580">
            <v>36.660299999999999</v>
          </cell>
        </row>
        <row r="1581">
          <cell r="A1581" t="str">
            <v>001.17.15820</v>
          </cell>
          <cell r="B1581" t="str">
            <v>Fornecimento e substituição de disjuntor tripolar de 30 a</v>
          </cell>
          <cell r="C1581" t="str">
            <v>UN</v>
          </cell>
          <cell r="D1581">
            <v>35.636600000000001</v>
          </cell>
        </row>
        <row r="1582">
          <cell r="A1582" t="str">
            <v>001.17.15840</v>
          </cell>
          <cell r="B1582" t="str">
            <v>Fornecimento e substituição de disjuntor tripolar de 40 a</v>
          </cell>
          <cell r="C1582" t="str">
            <v>UN</v>
          </cell>
          <cell r="D1582">
            <v>36.660299999999999</v>
          </cell>
        </row>
        <row r="1583">
          <cell r="A1583" t="str">
            <v>001.17.15860</v>
          </cell>
          <cell r="B1583" t="str">
            <v>Fornecimento e substituição de disjuntor tripolar de 50 a</v>
          </cell>
          <cell r="C1583" t="str">
            <v>UN</v>
          </cell>
          <cell r="D1583">
            <v>36.660299999999999</v>
          </cell>
        </row>
        <row r="1584">
          <cell r="A1584" t="str">
            <v>001.17.15880</v>
          </cell>
          <cell r="B1584" t="str">
            <v>Fornecimento e substituição de disjuntor tripolar de 70 a</v>
          </cell>
          <cell r="C1584" t="str">
            <v>UN</v>
          </cell>
          <cell r="D1584">
            <v>44.760300000000001</v>
          </cell>
        </row>
        <row r="1585">
          <cell r="A1585" t="str">
            <v>001.17.15900</v>
          </cell>
          <cell r="B1585" t="str">
            <v>Fornecimento e substituição de disjuntor tripolar de 90 a</v>
          </cell>
          <cell r="C1585" t="str">
            <v>UN</v>
          </cell>
          <cell r="D1585">
            <v>44.760300000000001</v>
          </cell>
        </row>
        <row r="1586">
          <cell r="A1586" t="str">
            <v>001.17.15920</v>
          </cell>
          <cell r="B1586" t="str">
            <v>Fornecimento e substituição de disjuntor tripolar de 100 a</v>
          </cell>
          <cell r="C1586" t="str">
            <v>UN</v>
          </cell>
          <cell r="D1586">
            <v>44.760300000000001</v>
          </cell>
        </row>
        <row r="1587">
          <cell r="A1587" t="str">
            <v>001.18</v>
          </cell>
          <cell r="B1587" t="str">
            <v>INSTALAÇÕES HIDRO-SANITÁRIAS E INCÊNDIO</v>
          </cell>
          <cell r="D1587">
            <v>93490.968800000002</v>
          </cell>
        </row>
        <row r="1588">
          <cell r="A1588" t="str">
            <v>001.18.00020</v>
          </cell>
          <cell r="B1588" t="str">
            <v>Abertura e enchimento de rasgos na alvenaria para passagem de canalização diâmetro 1/2 à 1 pol</v>
          </cell>
          <cell r="C1588" t="str">
            <v>ML</v>
          </cell>
          <cell r="D1588">
            <v>2.9782999999999999</v>
          </cell>
        </row>
        <row r="1589">
          <cell r="A1589" t="str">
            <v>001.18.00040</v>
          </cell>
          <cell r="B1589" t="str">
            <v>Abertura e enchimento de rasgos na alvenaria para passagem de canalização diâmetro 1 1/4 à 2 pol</v>
          </cell>
          <cell r="C1589" t="str">
            <v>ML</v>
          </cell>
          <cell r="D1589">
            <v>4.4509999999999996</v>
          </cell>
        </row>
        <row r="1590">
          <cell r="A1590" t="str">
            <v>001.18.00060</v>
          </cell>
          <cell r="B1590" t="str">
            <v>Abertura e enchimento de rasgos na alvenaria para passagem de canalização diâmetro 2.5 à 4 pol</v>
          </cell>
          <cell r="C1590" t="str">
            <v>ML</v>
          </cell>
          <cell r="D1590">
            <v>6.6715999999999998</v>
          </cell>
        </row>
        <row r="1591">
          <cell r="A1591" t="str">
            <v>001.18.00080</v>
          </cell>
          <cell r="B1591" t="str">
            <v>Abertura e enchimento de rasgos no concreto para passagem de canalização diâmetro de 1/2 à 1 pol</v>
          </cell>
          <cell r="C1591" t="str">
            <v>ML</v>
          </cell>
          <cell r="D1591">
            <v>5.7521000000000004</v>
          </cell>
        </row>
        <row r="1592">
          <cell r="A1592" t="str">
            <v>001.18.00100</v>
          </cell>
          <cell r="B1592" t="str">
            <v>Abertura e enchimento de rasgos no concreto para passagem de canalização diâmetro 1 1/4 à 2 pol</v>
          </cell>
          <cell r="C1592" t="str">
            <v>ML</v>
          </cell>
          <cell r="D1592">
            <v>8.6152999999999995</v>
          </cell>
        </row>
        <row r="1593">
          <cell r="A1593" t="str">
            <v>001.18.00120</v>
          </cell>
          <cell r="B1593" t="str">
            <v>Abertura e enchimento de rasgos no concreto para passagem de canalização diâmetro 2 1/2 à 4 pol</v>
          </cell>
          <cell r="C1593" t="str">
            <v>ML</v>
          </cell>
          <cell r="D1593">
            <v>13.463800000000001</v>
          </cell>
        </row>
        <row r="1594">
          <cell r="A1594" t="str">
            <v>001.18.00140</v>
          </cell>
          <cell r="B1594" t="str">
            <v>Fornecimento e instalação de entrada padrão de água através de cavalete completo em tubo de fºgº, padrão sanemat - 3/4""""""""</v>
          </cell>
          <cell r="C1594" t="str">
            <v>UN</v>
          </cell>
          <cell r="D1594">
            <v>34.5366</v>
          </cell>
        </row>
        <row r="1595">
          <cell r="A1595" t="str">
            <v>001.18.00160</v>
          </cell>
          <cell r="B1595" t="str">
            <v>Execução de caixa p/abrigar torneira ou registro conf.detalhe n.20 do dop</v>
          </cell>
          <cell r="C1595" t="str">
            <v>CJ</v>
          </cell>
          <cell r="D1595">
            <v>113.4735</v>
          </cell>
        </row>
        <row r="1596">
          <cell r="A1596" t="str">
            <v>001.18.00180</v>
          </cell>
          <cell r="B1596" t="str">
            <v>Fornecimento e colocação de caixa de água de pvc, incl tampa de 1000 litros</v>
          </cell>
          <cell r="C1596" t="str">
            <v>UN</v>
          </cell>
          <cell r="D1596">
            <v>238.58330000000001</v>
          </cell>
        </row>
        <row r="1597">
          <cell r="A1597" t="str">
            <v>001.18.00200</v>
          </cell>
          <cell r="B1597" t="str">
            <v>Fornecimento e colocação de caixa de água de pvc, incl tampa de 500 litros</v>
          </cell>
          <cell r="C1597" t="str">
            <v>UN</v>
          </cell>
          <cell r="D1597">
            <v>141.8151</v>
          </cell>
        </row>
        <row r="1598">
          <cell r="A1598" t="str">
            <v>001.18.00220</v>
          </cell>
          <cell r="B1598" t="str">
            <v>Fornecimento e colocação de caixa de água de pvc, incl tampa de 310 litros</v>
          </cell>
          <cell r="C1598" t="str">
            <v>UN</v>
          </cell>
          <cell r="D1598">
            <v>138.744</v>
          </cell>
        </row>
        <row r="1599">
          <cell r="A1599" t="str">
            <v>001.18.00240</v>
          </cell>
          <cell r="B1599" t="str">
            <v>Fornecimento e colocação de caixa de água de pvc, incl tampa de 100 litros</v>
          </cell>
          <cell r="C1599" t="str">
            <v>UN</v>
          </cell>
          <cell r="D1599">
            <v>136.69659999999999</v>
          </cell>
        </row>
        <row r="1600">
          <cell r="A1600" t="str">
            <v>001.18.00260</v>
          </cell>
          <cell r="B1600" t="str">
            <v>Fornecimento e  instalação de caixa de água metálica tipo taça com altura total de 6.00 m inclusive pintura (interna e externa)  base de fixação e instalação, de 5.000 litros</v>
          </cell>
          <cell r="C1600" t="str">
            <v>UN</v>
          </cell>
          <cell r="D1600">
            <v>9800</v>
          </cell>
        </row>
        <row r="1601">
          <cell r="A1601" t="str">
            <v>001.18.00280</v>
          </cell>
          <cell r="B1601" t="str">
            <v>Fornecimento e instalação de bóia interna tipo (são paulo) p/ caixa de água  amarelo bruto n.1350 marca deca 2 pol</v>
          </cell>
          <cell r="C1601" t="str">
            <v>UN</v>
          </cell>
          <cell r="D1601">
            <v>62.978200000000001</v>
          </cell>
        </row>
        <row r="1602">
          <cell r="A1602" t="str">
            <v>001.18.00300</v>
          </cell>
          <cell r="B1602" t="str">
            <v>Fornecimento e instalação de bóia interna tipo (são paulo) p/ caixa de água  amarelo bruto n.1350 marca deca 1 1/2 pol</v>
          </cell>
          <cell r="C1602" t="str">
            <v>UN</v>
          </cell>
          <cell r="D1602">
            <v>52.971600000000002</v>
          </cell>
        </row>
        <row r="1603">
          <cell r="A1603" t="str">
            <v>001.18.00320</v>
          </cell>
          <cell r="B1603" t="str">
            <v>Fornecimento e instalação de bóia interna tipo (são paulo) p/ caixa de água  amarelo bruto n.1350 marca deca 1 1/4 pol</v>
          </cell>
          <cell r="C1603" t="str">
            <v>UN</v>
          </cell>
          <cell r="D1603">
            <v>42.104500000000002</v>
          </cell>
        </row>
        <row r="1604">
          <cell r="A1604" t="str">
            <v>001.18.00340</v>
          </cell>
          <cell r="B1604" t="str">
            <v>Fornecimento e instalação de bóia interna tipo (são paulo) p/ caixa de água  amarelo bruto n.1350 marca deca 1 pol</v>
          </cell>
          <cell r="C1604" t="str">
            <v>UN</v>
          </cell>
          <cell r="D1604">
            <v>30.848400000000002</v>
          </cell>
        </row>
        <row r="1605">
          <cell r="A1605" t="str">
            <v>001.18.00360</v>
          </cell>
          <cell r="B1605" t="str">
            <v>Fornecimento e instalação de bóia interna tipo (são paulo) p/ caixa de água  amarelo bruto n.1350 marca deca 3/4 pol</v>
          </cell>
          <cell r="C1605" t="str">
            <v>UN</v>
          </cell>
          <cell r="D1605">
            <v>24.903700000000001</v>
          </cell>
        </row>
        <row r="1606">
          <cell r="A1606" t="str">
            <v>001.18.00380</v>
          </cell>
          <cell r="B1606" t="str">
            <v>Fornecimento e instalação de bóia interna tipo (são paulo) p/ caixa de água  amarelo bruto n.1350 marca deca 1/2 pol</v>
          </cell>
          <cell r="C1606" t="str">
            <v>UN</v>
          </cell>
          <cell r="D1606">
            <v>22.883700000000001</v>
          </cell>
        </row>
        <row r="1607">
          <cell r="A1607" t="str">
            <v>001.18.00400</v>
          </cell>
          <cell r="B1607" t="str">
            <v>Fornecimento e instalação de torneira bóia p/ caixa de água em pvc marca cipla 1 pol</v>
          </cell>
          <cell r="C1607" t="str">
            <v>UN</v>
          </cell>
          <cell r="D1607">
            <v>11.4284</v>
          </cell>
        </row>
        <row r="1608">
          <cell r="A1608" t="str">
            <v>001.18.00420</v>
          </cell>
          <cell r="B1608" t="str">
            <v>Fornecimento e instalação de torneira bóia p/ caixa de água em pvc marca cipla 3/4 pol</v>
          </cell>
          <cell r="C1608" t="str">
            <v>UN</v>
          </cell>
          <cell r="D1608">
            <v>10.733700000000001</v>
          </cell>
        </row>
        <row r="1609">
          <cell r="A1609" t="str">
            <v>001.18.00440</v>
          </cell>
          <cell r="B1609" t="str">
            <v>Fornecimento e instalação de torneira bóia p/ caixa de água em pvc marca cipla 1/2 pol</v>
          </cell>
          <cell r="C1609" t="str">
            <v>UN</v>
          </cell>
          <cell r="D1609">
            <v>10.733700000000001</v>
          </cell>
        </row>
        <row r="1610">
          <cell r="A1610" t="str">
            <v>001.18.00460</v>
          </cell>
          <cell r="B1610" t="str">
            <v>Tubo de pvc rígido soldável marrom em barra de 6 m diâmetro 110mm (4) pol</v>
          </cell>
          <cell r="C1610" t="str">
            <v>M</v>
          </cell>
          <cell r="D1610">
            <v>31.852799999999998</v>
          </cell>
        </row>
        <row r="1611">
          <cell r="A1611" t="str">
            <v>001.18.00480</v>
          </cell>
          <cell r="B1611" t="str">
            <v>Tubo de pvc rígido soldável marrom em barra de 6 m diâmetro 85mm (3) pol</v>
          </cell>
          <cell r="C1611" t="str">
            <v>M</v>
          </cell>
          <cell r="D1611">
            <v>27.000699999999998</v>
          </cell>
        </row>
        <row r="1612">
          <cell r="A1612" t="str">
            <v>001.18.00500</v>
          </cell>
          <cell r="B1612" t="str">
            <v>Tubo de pvc rígido soldável marrom em barra de 6 m diâmetro 75mm (2.5) pol</v>
          </cell>
          <cell r="C1612" t="str">
            <v>M</v>
          </cell>
          <cell r="D1612">
            <v>15.045500000000001</v>
          </cell>
        </row>
        <row r="1613">
          <cell r="A1613" t="str">
            <v>001.18.00520</v>
          </cell>
          <cell r="B1613" t="str">
            <v>Tubo de pvc rígido soldável marrom em barra de 6 m diâmetro 60mm (2) pl</v>
          </cell>
          <cell r="C1613" t="str">
            <v>M</v>
          </cell>
          <cell r="D1613">
            <v>10.137499999999999</v>
          </cell>
        </row>
        <row r="1614">
          <cell r="A1614" t="str">
            <v>001.18.00540</v>
          </cell>
          <cell r="B1614" t="str">
            <v>Tubo de pvc rígido soldável marrom em barra de 6 m diâmetro 50mm (1.5) pol</v>
          </cell>
          <cell r="C1614" t="str">
            <v>M</v>
          </cell>
          <cell r="D1614">
            <v>6.3810000000000002</v>
          </cell>
        </row>
        <row r="1615">
          <cell r="A1615" t="str">
            <v>001.18.00560</v>
          </cell>
          <cell r="B1615" t="str">
            <v>Tubo de pvc rígido soldável marrom em barra de 6 m diâmetro 40mm (1.1/4) pol</v>
          </cell>
          <cell r="C1615" t="str">
            <v>M</v>
          </cell>
          <cell r="D1615">
            <v>7.0473999999999997</v>
          </cell>
        </row>
        <row r="1616">
          <cell r="A1616" t="str">
            <v>001.18.00580</v>
          </cell>
          <cell r="B1616" t="str">
            <v>Tubo de pvc rígido soldável marrom em barra de 6 m diâmetro 32mm (1) pol</v>
          </cell>
          <cell r="C1616" t="str">
            <v>M</v>
          </cell>
          <cell r="D1616">
            <v>5.3955000000000002</v>
          </cell>
        </row>
        <row r="1617">
          <cell r="A1617" t="str">
            <v>001.18.00600</v>
          </cell>
          <cell r="B1617" t="str">
            <v>Tubo de pvc rígido sodável marrom em barra de 6 m diâmetro 25mm (3/4) pol</v>
          </cell>
          <cell r="C1617" t="str">
            <v>M</v>
          </cell>
          <cell r="D1617">
            <v>2.2833000000000001</v>
          </cell>
        </row>
        <row r="1618">
          <cell r="A1618" t="str">
            <v>001.18.00620</v>
          </cell>
          <cell r="B1618" t="str">
            <v>Tubo de pvc rígido soldável marrom em barra de 6 m diâmetro 20mm (1/2) pol</v>
          </cell>
          <cell r="C1618" t="str">
            <v>M</v>
          </cell>
          <cell r="D1618">
            <v>2.0569000000000002</v>
          </cell>
        </row>
        <row r="1619">
          <cell r="A1619" t="str">
            <v>001.18.00640</v>
          </cell>
          <cell r="B1619" t="str">
            <v>Curva de 90º de pvc rígido para tubo soldável 110mm ( 4 pol )</v>
          </cell>
          <cell r="C1619" t="str">
            <v>UN</v>
          </cell>
          <cell r="D1619">
            <v>32.911099999999998</v>
          </cell>
        </row>
        <row r="1620">
          <cell r="A1620" t="str">
            <v>001.18.00660</v>
          </cell>
          <cell r="B1620" t="str">
            <v>Curva de 90º de pvc rígido para tubo soldável 85mm ( 3 pol )</v>
          </cell>
          <cell r="C1620" t="str">
            <v>UN</v>
          </cell>
          <cell r="D1620">
            <v>16.596800000000002</v>
          </cell>
        </row>
        <row r="1621">
          <cell r="A1621" t="str">
            <v>001.18.00680</v>
          </cell>
          <cell r="B1621" t="str">
            <v>Curva de 90º de pvc rígido para tubo soldável 75mm (21/2 pol)</v>
          </cell>
          <cell r="C1621" t="str">
            <v>UN</v>
          </cell>
          <cell r="D1621">
            <v>17.026800000000001</v>
          </cell>
        </row>
        <row r="1622">
          <cell r="A1622" t="str">
            <v>001.18.00700</v>
          </cell>
          <cell r="B1622" t="str">
            <v>Curva de 90º de pvc rígido para tubo soldável 60mm (2 pol)</v>
          </cell>
          <cell r="C1622" t="str">
            <v>UN</v>
          </cell>
          <cell r="D1622">
            <v>14.2727</v>
          </cell>
        </row>
        <row r="1623">
          <cell r="A1623" t="str">
            <v>001.18.00720</v>
          </cell>
          <cell r="B1623" t="str">
            <v>Curva de 90º de pvc rígido para tubo soldável 50mm (1 1/2 pol)</v>
          </cell>
          <cell r="C1623" t="str">
            <v>UN</v>
          </cell>
          <cell r="D1623">
            <v>7.2327000000000004</v>
          </cell>
        </row>
        <row r="1624">
          <cell r="A1624" t="str">
            <v>001.18.00740</v>
          </cell>
          <cell r="B1624" t="str">
            <v>Curva de 90º de pvc rígido para tubo soldável 40mm (1 1/4 pol)</v>
          </cell>
          <cell r="C1624" t="str">
            <v>UN</v>
          </cell>
          <cell r="D1624">
            <v>6.2226999999999997</v>
          </cell>
        </row>
        <row r="1625">
          <cell r="A1625" t="str">
            <v>001.18.00760</v>
          </cell>
          <cell r="B1625" t="str">
            <v>Curva de 90º de pvc rígido para tubo soldável 32mm (1 pol)</v>
          </cell>
          <cell r="C1625" t="str">
            <v>UN</v>
          </cell>
          <cell r="D1625">
            <v>6.4326999999999996</v>
          </cell>
        </row>
        <row r="1626">
          <cell r="A1626" t="str">
            <v>001.18.00780</v>
          </cell>
          <cell r="B1626" t="str">
            <v>Curva de 90º de pvc rígido para tubo soldável 25mm (3/4 pol)</v>
          </cell>
          <cell r="C1626" t="str">
            <v>UN</v>
          </cell>
          <cell r="D1626">
            <v>3.9483999999999999</v>
          </cell>
        </row>
        <row r="1627">
          <cell r="A1627" t="str">
            <v>001.18.00800</v>
          </cell>
          <cell r="B1627" t="str">
            <v>Curva de 90º de pvc rígido para tubo soldável 20mm (1/2 pol)</v>
          </cell>
          <cell r="C1627" t="str">
            <v>UN</v>
          </cell>
          <cell r="D1627">
            <v>3.1084000000000001</v>
          </cell>
        </row>
        <row r="1628">
          <cell r="A1628" t="str">
            <v>001.18.00820</v>
          </cell>
          <cell r="B1628" t="str">
            <v>Curva de 45º de pvc rígido para tubo soldável 110mm ( 4 pol )</v>
          </cell>
          <cell r="C1628" t="str">
            <v>UN</v>
          </cell>
          <cell r="D1628">
            <v>28.441099999999999</v>
          </cell>
        </row>
        <row r="1629">
          <cell r="A1629" t="str">
            <v>001.18.00840</v>
          </cell>
          <cell r="B1629" t="str">
            <v>Curva de 45º de pvc rígido para tubo soldável 85mm ( 3 pol )</v>
          </cell>
          <cell r="C1629" t="str">
            <v>UN</v>
          </cell>
          <cell r="D1629">
            <v>13.2468</v>
          </cell>
        </row>
        <row r="1630">
          <cell r="A1630" t="str">
            <v>001.18.00860</v>
          </cell>
          <cell r="B1630" t="str">
            <v>Curva de 45º de pvc rígido para tubo soldável 75mm ( 2 1/2 pol )</v>
          </cell>
          <cell r="C1630" t="str">
            <v>UN</v>
          </cell>
          <cell r="D1630">
            <v>9.6468000000000007</v>
          </cell>
        </row>
        <row r="1631">
          <cell r="A1631" t="str">
            <v>001.18.00880</v>
          </cell>
          <cell r="B1631" t="str">
            <v>Curva de 45º de pvc rígido para tubo soldável 60mm ( 2  pol )</v>
          </cell>
          <cell r="C1631" t="str">
            <v>UN</v>
          </cell>
          <cell r="D1631">
            <v>5.8327</v>
          </cell>
        </row>
        <row r="1632">
          <cell r="A1632" t="str">
            <v>001.18.00900</v>
          </cell>
          <cell r="B1632" t="str">
            <v>Curva de 45º de pvc rígido para tubo soldável 50mm ( 1 1/2  pol )</v>
          </cell>
          <cell r="C1632" t="str">
            <v>UN</v>
          </cell>
          <cell r="D1632">
            <v>4.2226999999999997</v>
          </cell>
        </row>
        <row r="1633">
          <cell r="A1633" t="str">
            <v>001.18.00920</v>
          </cell>
          <cell r="B1633" t="str">
            <v>Curva de 45º de pvc rígido para tubo soldável 50mm ( 1 1/4  pol )</v>
          </cell>
          <cell r="C1633" t="str">
            <v>UN</v>
          </cell>
          <cell r="D1633">
            <v>3.0026999999999999</v>
          </cell>
        </row>
        <row r="1634">
          <cell r="A1634" t="str">
            <v>001.18.00940</v>
          </cell>
          <cell r="B1634" t="str">
            <v>Curva de 45º de pvc rígido para tubo soldável 32mm ( 1  pol )</v>
          </cell>
          <cell r="C1634" t="str">
            <v>UN</v>
          </cell>
          <cell r="D1634">
            <v>1.8384</v>
          </cell>
        </row>
        <row r="1635">
          <cell r="A1635" t="str">
            <v>001.18.00960</v>
          </cell>
          <cell r="B1635" t="str">
            <v>Curva de 45º de pvc rígido para tubo soldável 25mm ( 3/4  pol )</v>
          </cell>
          <cell r="C1635" t="str">
            <v>UN</v>
          </cell>
          <cell r="D1635">
            <v>1.5684</v>
          </cell>
        </row>
        <row r="1636">
          <cell r="A1636" t="str">
            <v>001.18.00980</v>
          </cell>
          <cell r="B1636" t="str">
            <v>Curva de 45º de pvc rígido para tubo soldável 20mm ( 1/2  pol )</v>
          </cell>
          <cell r="C1636" t="str">
            <v>UN</v>
          </cell>
          <cell r="D1636">
            <v>1.7234</v>
          </cell>
        </row>
        <row r="1637">
          <cell r="A1637" t="str">
            <v>001.18.01000</v>
          </cell>
          <cell r="B1637" t="str">
            <v>Luva de pvc rígido para tubo soldável 110mm ( 4 pol )</v>
          </cell>
          <cell r="C1637" t="str">
            <v>UN</v>
          </cell>
          <cell r="D1637">
            <v>25.4011</v>
          </cell>
        </row>
        <row r="1638">
          <cell r="A1638" t="str">
            <v>001.18.01020</v>
          </cell>
          <cell r="B1638" t="str">
            <v>Luva de pvc rígido para tubo soldável 85mm ( 3 pol )</v>
          </cell>
          <cell r="C1638" t="str">
            <v>UN</v>
          </cell>
          <cell r="D1638">
            <v>21.046800000000001</v>
          </cell>
        </row>
        <row r="1639">
          <cell r="A1639" t="str">
            <v>001.18.01040</v>
          </cell>
          <cell r="B1639" t="str">
            <v>Luva de pvc rígido para tubo soldável 75mm ( 2 1/2 pol )</v>
          </cell>
          <cell r="C1639" t="str">
            <v>UN</v>
          </cell>
          <cell r="D1639">
            <v>14.4468</v>
          </cell>
        </row>
        <row r="1640">
          <cell r="A1640" t="str">
            <v>001.18.01060</v>
          </cell>
          <cell r="B1640" t="str">
            <v>Luva de pvc rígido para tubo soldável 60mm ( 2 pol )</v>
          </cell>
          <cell r="C1640" t="str">
            <v>UN</v>
          </cell>
          <cell r="D1640">
            <v>2.4127000000000001</v>
          </cell>
        </row>
        <row r="1641">
          <cell r="A1641" t="str">
            <v>001.18.01080</v>
          </cell>
          <cell r="B1641" t="str">
            <v>Luva de pvc rígido para tubo soldável 50mm ( 1 1/2 pol )</v>
          </cell>
          <cell r="C1641" t="str">
            <v>UN</v>
          </cell>
          <cell r="D1641">
            <v>3.6526999999999998</v>
          </cell>
        </row>
        <row r="1642">
          <cell r="A1642" t="str">
            <v>001.18.01100</v>
          </cell>
          <cell r="B1642" t="str">
            <v>Luva de pvc rígido para tubo soldável 40mm ( 1 1/4pol )</v>
          </cell>
          <cell r="C1642" t="str">
            <v>UN</v>
          </cell>
          <cell r="D1642">
            <v>3.3027000000000002</v>
          </cell>
        </row>
        <row r="1643">
          <cell r="A1643" t="str">
            <v>001.18.01120</v>
          </cell>
          <cell r="B1643" t="str">
            <v>Luva de pvc rígido para tubo soldável 32mm ( 1 pol )</v>
          </cell>
          <cell r="C1643" t="str">
            <v>UN</v>
          </cell>
          <cell r="D1643">
            <v>1.8884000000000001</v>
          </cell>
        </row>
        <row r="1644">
          <cell r="A1644" t="str">
            <v>001.18.01140</v>
          </cell>
          <cell r="B1644" t="str">
            <v>Luva de pvc rígido para tubo soldável 25mm ( 3/4 pol )</v>
          </cell>
          <cell r="C1644" t="str">
            <v>UN</v>
          </cell>
          <cell r="D1644">
            <v>1.5284</v>
          </cell>
        </row>
        <row r="1645">
          <cell r="A1645" t="str">
            <v>001.18.01160</v>
          </cell>
          <cell r="B1645" t="str">
            <v>Luva de pvc rígido para tubo soldável 20mm ( 1/2 pol )</v>
          </cell>
          <cell r="C1645" t="str">
            <v>UN</v>
          </cell>
          <cell r="D1645">
            <v>1.5184</v>
          </cell>
        </row>
        <row r="1646">
          <cell r="A1646" t="str">
            <v>001.18.01180</v>
          </cell>
          <cell r="B1646" t="str">
            <v>Cotovelo de pvc rígido para tubo soldável 110 mm (4 pol)</v>
          </cell>
          <cell r="C1646" t="str">
            <v>UN</v>
          </cell>
          <cell r="D1646">
            <v>90.961100000000002</v>
          </cell>
        </row>
        <row r="1647">
          <cell r="A1647" t="str">
            <v>001.18.01200</v>
          </cell>
          <cell r="B1647" t="str">
            <v>Cotovelo de pvc rígido para tubo soldável 85 mm (3 pol)</v>
          </cell>
          <cell r="C1647" t="str">
            <v>UN</v>
          </cell>
          <cell r="D1647">
            <v>41.506799999999998</v>
          </cell>
        </row>
        <row r="1648">
          <cell r="A1648" t="str">
            <v>001.18.01220</v>
          </cell>
          <cell r="B1648" t="str">
            <v>Cotovelo de pvc rígido para tubo soldável 75 mm (2 1/2 pol)</v>
          </cell>
          <cell r="C1648" t="str">
            <v>UN</v>
          </cell>
          <cell r="D1648">
            <v>33.366799999999998</v>
          </cell>
        </row>
        <row r="1649">
          <cell r="A1649" t="str">
            <v>001.18.01240</v>
          </cell>
          <cell r="B1649" t="str">
            <v>Cotovelo de pvc rígido para tubo soldável 60 mm (2 pol)</v>
          </cell>
          <cell r="C1649" t="str">
            <v>UN</v>
          </cell>
          <cell r="D1649">
            <v>9.1426999999999996</v>
          </cell>
        </row>
        <row r="1650">
          <cell r="A1650" t="str">
            <v>001.18.01260</v>
          </cell>
          <cell r="B1650" t="str">
            <v>Cotovelo de pvc rígido para tubo soldável 50 mm ( 1 1/2 pol)</v>
          </cell>
          <cell r="C1650" t="str">
            <v>UN</v>
          </cell>
          <cell r="D1650">
            <v>4.2626999999999997</v>
          </cell>
        </row>
        <row r="1651">
          <cell r="A1651" t="str">
            <v>001.18.01280</v>
          </cell>
          <cell r="B1651" t="str">
            <v>Cotovelo de pvc rígido para tubo soldável 40 mm ( 1 1/4 pol)</v>
          </cell>
          <cell r="C1651" t="str">
            <v>UN</v>
          </cell>
          <cell r="D1651">
            <v>3.9826999999999999</v>
          </cell>
        </row>
        <row r="1652">
          <cell r="A1652" t="str">
            <v>001.18.01300</v>
          </cell>
          <cell r="B1652" t="str">
            <v>Cotovelo de pvc rígido para tubo soldável 32 mm ( 1 pol)</v>
          </cell>
          <cell r="C1652" t="str">
            <v>UN</v>
          </cell>
          <cell r="D1652">
            <v>2.0583999999999998</v>
          </cell>
        </row>
        <row r="1653">
          <cell r="A1653" t="str">
            <v>001.18.01320</v>
          </cell>
          <cell r="B1653" t="str">
            <v>Cotovelo de pvc rígido para tubo soldável 25 mm ( 3/4 pol)</v>
          </cell>
          <cell r="C1653" t="str">
            <v>UN</v>
          </cell>
          <cell r="D1653">
            <v>1.5284</v>
          </cell>
        </row>
        <row r="1654">
          <cell r="A1654" t="str">
            <v>001.18.01340</v>
          </cell>
          <cell r="B1654" t="str">
            <v>Cotovelo de pvc rígido para tubo soldável 20 mm ( 1/2 pol)</v>
          </cell>
          <cell r="C1654" t="str">
            <v>UN</v>
          </cell>
          <cell r="D1654">
            <v>1.4583999999999999</v>
          </cell>
        </row>
        <row r="1655">
          <cell r="A1655" t="str">
            <v>001.18.01360</v>
          </cell>
          <cell r="B1655" t="str">
            <v>Cotovelo 90º com redução de pvc rígido para tubo soldável 40 x 32mm ( 1.1/4 x 1 pol )</v>
          </cell>
          <cell r="C1655" t="str">
            <v>UN</v>
          </cell>
          <cell r="D1655">
            <v>3.0527000000000002</v>
          </cell>
        </row>
        <row r="1656">
          <cell r="A1656" t="str">
            <v>001.18.01380</v>
          </cell>
          <cell r="B1656" t="str">
            <v>Cotovelo 90º com redução de pvc rígido para tubo soldável 32 x 25mm ( 1 x 3/4 pol )</v>
          </cell>
          <cell r="C1656" t="str">
            <v>UN</v>
          </cell>
          <cell r="D1656">
            <v>2.4384000000000001</v>
          </cell>
        </row>
        <row r="1657">
          <cell r="A1657" t="str">
            <v>001.18.01400</v>
          </cell>
          <cell r="B1657" t="str">
            <v>Cotovelo 90º com redução de pvc rígido para tubo soldável 25 x 20mm ( 3/4 x 1/2 pol )</v>
          </cell>
          <cell r="C1657" t="str">
            <v>UN</v>
          </cell>
          <cell r="D1657">
            <v>2.2183999999999999</v>
          </cell>
        </row>
        <row r="1658">
          <cell r="A1658" t="str">
            <v>001.18.01420</v>
          </cell>
          <cell r="B1658" t="str">
            <v>Cotovelo 45º de pvc rígido para tubo soldável 50mm ( 1.1/2 pol ).</v>
          </cell>
          <cell r="C1658" t="str">
            <v>UN</v>
          </cell>
          <cell r="D1658">
            <v>4.9726999999999997</v>
          </cell>
        </row>
        <row r="1659">
          <cell r="A1659" t="str">
            <v>001.18.01440</v>
          </cell>
          <cell r="B1659" t="str">
            <v>Cotovelo 45º de pvc rígido para tubo soldável 40 mm (1 1/4 pol)</v>
          </cell>
          <cell r="C1659" t="str">
            <v>UN</v>
          </cell>
          <cell r="D1659">
            <v>4.7027000000000001</v>
          </cell>
        </row>
        <row r="1660">
          <cell r="A1660" t="str">
            <v>001.18.01460</v>
          </cell>
          <cell r="B1660" t="str">
            <v>Cotovelo 45º de pvc rígido para tubo soldável 32 mm ( 1 pol)</v>
          </cell>
          <cell r="C1660" t="str">
            <v>UN</v>
          </cell>
          <cell r="D1660">
            <v>2.8184</v>
          </cell>
        </row>
        <row r="1661">
          <cell r="A1661" t="str">
            <v>001.18.01480</v>
          </cell>
          <cell r="B1661" t="str">
            <v>Cotovelo 45º de pvc rígido para tubo soldável 25 mm ( 3/4 pol)</v>
          </cell>
          <cell r="C1661" t="str">
            <v>UN</v>
          </cell>
          <cell r="D1661">
            <v>1.8584000000000001</v>
          </cell>
        </row>
        <row r="1662">
          <cell r="A1662" t="str">
            <v>001.18.01500</v>
          </cell>
          <cell r="B1662" t="str">
            <v>Cotovelo 45º de pvc rígido para tubo soldável 20 mm ( 1/2 pol)</v>
          </cell>
          <cell r="C1662" t="str">
            <v>UN</v>
          </cell>
          <cell r="D1662">
            <v>1.5584</v>
          </cell>
        </row>
        <row r="1663">
          <cell r="A1663" t="str">
            <v>001.18.01520</v>
          </cell>
          <cell r="B1663" t="str">
            <v>Tee 90º de pvc rígido para tubo soldável 110mm ( 4 pol )</v>
          </cell>
          <cell r="C1663" t="str">
            <v>UN</v>
          </cell>
          <cell r="D1663">
            <v>69.135099999999994</v>
          </cell>
        </row>
        <row r="1664">
          <cell r="A1664" t="str">
            <v>001.18.01540</v>
          </cell>
          <cell r="B1664" t="str">
            <v>Tee 90º de pvc rígido para tubo soldável 85mm ( 3 pol )</v>
          </cell>
          <cell r="C1664" t="str">
            <v>UN</v>
          </cell>
          <cell r="D1664">
            <v>34.8611</v>
          </cell>
        </row>
        <row r="1665">
          <cell r="A1665" t="str">
            <v>001.18.01560</v>
          </cell>
          <cell r="B1665" t="str">
            <v>Tee 90º de pvc rígido para tubo soldável 75mm ( 2 1/2 pol )</v>
          </cell>
          <cell r="C1665" t="str">
            <v>UN</v>
          </cell>
          <cell r="D1665">
            <v>31.321100000000001</v>
          </cell>
        </row>
        <row r="1666">
          <cell r="A1666" t="str">
            <v>001.18.01580</v>
          </cell>
          <cell r="B1666" t="str">
            <v>Tee 90º de pvc rígido para tubo soldável 60mm ( 2 pol )</v>
          </cell>
          <cell r="C1666" t="str">
            <v>UN</v>
          </cell>
          <cell r="D1666">
            <v>11.3774</v>
          </cell>
        </row>
        <row r="1667">
          <cell r="A1667" t="str">
            <v>001.18.01600</v>
          </cell>
          <cell r="B1667" t="str">
            <v>Tee 90º de pvc rígido para tubo soldável 50mm ( 11/2 pol )</v>
          </cell>
          <cell r="C1667" t="str">
            <v>UN</v>
          </cell>
          <cell r="D1667">
            <v>5.8373999999999997</v>
          </cell>
        </row>
        <row r="1668">
          <cell r="A1668" t="str">
            <v>001.18.01620</v>
          </cell>
          <cell r="B1668" t="str">
            <v>Tee 90º de pvc rígido para tubo soldável 40mm ( 11/4 pol )</v>
          </cell>
          <cell r="C1668" t="str">
            <v>UN</v>
          </cell>
          <cell r="D1668">
            <v>5.7873999999999999</v>
          </cell>
        </row>
        <row r="1669">
          <cell r="A1669" t="str">
            <v>001.18.01640</v>
          </cell>
          <cell r="B1669" t="str">
            <v>Tee 90º de pvc rígido para tubo soldável 32mm ( 1 pol )</v>
          </cell>
          <cell r="C1669" t="str">
            <v>UN</v>
          </cell>
          <cell r="D1669">
            <v>2.8708</v>
          </cell>
        </row>
        <row r="1670">
          <cell r="A1670" t="str">
            <v>001.18.01660</v>
          </cell>
          <cell r="B1670" t="str">
            <v>Tee 90º de pvc rígido para tubo soldável 25mm ( 3/4 pol )</v>
          </cell>
          <cell r="C1670" t="str">
            <v>UN</v>
          </cell>
          <cell r="D1670">
            <v>1.6308</v>
          </cell>
        </row>
        <row r="1671">
          <cell r="A1671" t="str">
            <v>001.18.01680</v>
          </cell>
          <cell r="B1671" t="str">
            <v>Tee 90º de pvc rígido para tubo soldável 20mm ( 1/2 pol )</v>
          </cell>
          <cell r="C1671" t="str">
            <v>UN</v>
          </cell>
          <cell r="D1671">
            <v>1.6708000000000001</v>
          </cell>
        </row>
        <row r="1672">
          <cell r="A1672" t="str">
            <v>001.18.01700</v>
          </cell>
          <cell r="B1672" t="str">
            <v>Tee de redução de pvc rígido part tubo soldável 110 x 85mm ( 4 x 3 pol )</v>
          </cell>
          <cell r="C1672" t="str">
            <v>UN</v>
          </cell>
          <cell r="D1672">
            <v>52.275100000000002</v>
          </cell>
        </row>
        <row r="1673">
          <cell r="A1673" t="str">
            <v>001.18.01720</v>
          </cell>
          <cell r="B1673" t="str">
            <v>Tee de redução de pvc rígido para tubo soldável 110 x 75mm ( 4 x 2.1/2 pol )</v>
          </cell>
          <cell r="C1673" t="str">
            <v>UN</v>
          </cell>
          <cell r="D1673">
            <v>21.845099999999999</v>
          </cell>
        </row>
        <row r="1674">
          <cell r="A1674" t="str">
            <v>001.18.01740</v>
          </cell>
          <cell r="B1674" t="str">
            <v>Tee de redução de pvc rígido para tubo soldável 110 x 60mm ( 4 x 2 pol )</v>
          </cell>
          <cell r="C1674" t="str">
            <v>UN</v>
          </cell>
          <cell r="D1674">
            <v>52.275100000000002</v>
          </cell>
        </row>
        <row r="1675">
          <cell r="A1675" t="str">
            <v>001.18.01760</v>
          </cell>
          <cell r="B1675" t="str">
            <v>Tee de redução de pvc rígido para tubo soldável 85 x 75mm ( 3 x 2.1/2 pol )</v>
          </cell>
          <cell r="C1675" t="str">
            <v>UN</v>
          </cell>
          <cell r="D1675">
            <v>29.891100000000002</v>
          </cell>
        </row>
        <row r="1676">
          <cell r="A1676" t="str">
            <v>001.18.01780</v>
          </cell>
          <cell r="B1676" t="str">
            <v>Tee de redução de pvc rígido para tubo soldável 85 x 60mm ( 3 x 2 pol )</v>
          </cell>
          <cell r="C1676" t="str">
            <v>UN</v>
          </cell>
          <cell r="D1676">
            <v>29.891100000000002</v>
          </cell>
        </row>
        <row r="1677">
          <cell r="A1677" t="str">
            <v>001.18.01800</v>
          </cell>
          <cell r="B1677" t="str">
            <v>Tee de redução de pvc rígido para tubo soldável 75 x 60mm ( 2.1/2 x 2 pol )</v>
          </cell>
          <cell r="C1677" t="str">
            <v>UN</v>
          </cell>
          <cell r="D1677">
            <v>23.3811</v>
          </cell>
        </row>
        <row r="1678">
          <cell r="A1678" t="str">
            <v>001.18.01820</v>
          </cell>
          <cell r="B1678" t="str">
            <v>Tee de redução de pvc rígido para tubo soldável 75 x 50mm ( 2.1/2 x 1.1/2 pol )</v>
          </cell>
          <cell r="C1678" t="str">
            <v>UN</v>
          </cell>
          <cell r="D1678">
            <v>26.5611</v>
          </cell>
        </row>
        <row r="1679">
          <cell r="A1679" t="str">
            <v>001.18.01840</v>
          </cell>
          <cell r="B1679" t="str">
            <v>Tee de redução de pvc rígido para tubo soldável 50 x 40mm ( 1.1/2 x 1.1/4 pol )</v>
          </cell>
          <cell r="C1679" t="str">
            <v>UN</v>
          </cell>
          <cell r="D1679">
            <v>9.1974</v>
          </cell>
        </row>
        <row r="1680">
          <cell r="A1680" t="str">
            <v>001.18.01860</v>
          </cell>
          <cell r="B1680" t="str">
            <v>Tee de redução de pvc rígido para tubo soldável 50 x 32mm ( 1.1/2 x 1 pol )</v>
          </cell>
          <cell r="C1680" t="str">
            <v>UN</v>
          </cell>
          <cell r="D1680">
            <v>7.8174000000000001</v>
          </cell>
        </row>
        <row r="1681">
          <cell r="A1681" t="str">
            <v>001.18.01880</v>
          </cell>
          <cell r="B1681" t="str">
            <v>Tee de redução de pvc rígido para tubo soldável 50 x 25mm (1.1/2 x 3/4 pol )</v>
          </cell>
          <cell r="C1681" t="str">
            <v>UN</v>
          </cell>
          <cell r="D1681">
            <v>4.4173999999999998</v>
          </cell>
        </row>
        <row r="1682">
          <cell r="A1682" t="str">
            <v>001.18.01900</v>
          </cell>
          <cell r="B1682" t="str">
            <v>Tee de redução de pvc rígido para tubo soldável 50 x 20mm (1.1/2 x 1/2 pol )</v>
          </cell>
          <cell r="C1682" t="str">
            <v>UN</v>
          </cell>
          <cell r="D1682">
            <v>6.2774000000000001</v>
          </cell>
        </row>
        <row r="1683">
          <cell r="A1683" t="str">
            <v>001.18.01920</v>
          </cell>
          <cell r="B1683" t="str">
            <v>Tee de redução de pvc rígido para tubo soldável 40 x 32mm ( 1.1/4 x 1 pol )</v>
          </cell>
          <cell r="C1683" t="str">
            <v>UN</v>
          </cell>
          <cell r="D1683">
            <v>5.5674000000000001</v>
          </cell>
        </row>
        <row r="1684">
          <cell r="A1684" t="str">
            <v>001.18.01940</v>
          </cell>
          <cell r="B1684" t="str">
            <v>Tee de redução de pvc rígido para tubo soldável 32 x 25mm ( 1 x 3/4 pol )</v>
          </cell>
          <cell r="C1684" t="str">
            <v>UN</v>
          </cell>
          <cell r="D1684">
            <v>4.1908000000000003</v>
          </cell>
        </row>
        <row r="1685">
          <cell r="A1685" t="str">
            <v>001.18.01960</v>
          </cell>
          <cell r="B1685" t="str">
            <v>Tee de redução de pvc rígido para tubo soldável 25 x 20mm ( 3/4 x 1/2 pol )</v>
          </cell>
          <cell r="C1685" t="str">
            <v>UN</v>
          </cell>
          <cell r="D1685">
            <v>2.5908000000000002</v>
          </cell>
        </row>
        <row r="1686">
          <cell r="A1686" t="str">
            <v>001.18.01980</v>
          </cell>
          <cell r="B1686" t="str">
            <v>Bucha de redução de pvc rígido para tubo soldável 110 x 85mm ( 4 x 3 pol )</v>
          </cell>
          <cell r="C1686" t="str">
            <v>UN</v>
          </cell>
          <cell r="D1686">
            <v>22.781099999999999</v>
          </cell>
        </row>
        <row r="1687">
          <cell r="A1687" t="str">
            <v>001.18.02000</v>
          </cell>
          <cell r="B1687" t="str">
            <v>Bucha de redução de pvc rígido para tubo soldável 85 x 75mm ( 3 x 2.1/2 pol )</v>
          </cell>
          <cell r="C1687" t="str">
            <v>UN</v>
          </cell>
          <cell r="D1687">
            <v>9.3867999999999991</v>
          </cell>
        </row>
        <row r="1688">
          <cell r="A1688" t="str">
            <v>001.18.02020</v>
          </cell>
          <cell r="B1688" t="str">
            <v>Bucha de redução de pvc rígido para tubo soldável 75 x 60mm (2.1/2 x 2 pol )</v>
          </cell>
          <cell r="C1688" t="str">
            <v>UN</v>
          </cell>
          <cell r="D1688">
            <v>8.8068000000000008</v>
          </cell>
        </row>
        <row r="1689">
          <cell r="A1689" t="str">
            <v>001.18.02040</v>
          </cell>
          <cell r="B1689" t="str">
            <v>Bucha de redução de pvc rígido para tubo soldável 60 x 50mm ( 2 x 1.1/2 pol )</v>
          </cell>
          <cell r="C1689" t="str">
            <v>UN</v>
          </cell>
          <cell r="D1689">
            <v>3.4927000000000001</v>
          </cell>
        </row>
        <row r="1690">
          <cell r="A1690" t="str">
            <v>001.18.02060</v>
          </cell>
          <cell r="B1690" t="str">
            <v>Bucha de redução de pvc rígido para tubo soldável 50 x 40mm ( 1.1/2 x 1/1/4 pol )</v>
          </cell>
          <cell r="C1690" t="str">
            <v>UN</v>
          </cell>
          <cell r="D1690">
            <v>3.4927000000000001</v>
          </cell>
        </row>
        <row r="1691">
          <cell r="A1691" t="str">
            <v>001.18.02080</v>
          </cell>
          <cell r="B1691" t="str">
            <v>Bucha de redução de pvc rígido para tubo soldável 40 x 32mm ( 1.1/4 x 1 pol )</v>
          </cell>
          <cell r="C1691" t="str">
            <v>UN</v>
          </cell>
          <cell r="D1691">
            <v>2.7427000000000001</v>
          </cell>
        </row>
        <row r="1692">
          <cell r="A1692" t="str">
            <v>001.18.02100</v>
          </cell>
          <cell r="B1692" t="str">
            <v>Bucha de redução de pvc rígido para tubo soldável 32 x 25mm ( 1 x 3/4 pol )</v>
          </cell>
          <cell r="C1692" t="str">
            <v>UN</v>
          </cell>
          <cell r="D1692">
            <v>1.5584</v>
          </cell>
        </row>
        <row r="1693">
          <cell r="A1693" t="str">
            <v>001.18.02120</v>
          </cell>
          <cell r="B1693" t="str">
            <v>Bucha de redução de pvc rígido para tubo soldável 25 x 20mm ( 3/4 x 1/2 pol )</v>
          </cell>
          <cell r="C1693" t="str">
            <v>UN</v>
          </cell>
          <cell r="D1693">
            <v>1.5284</v>
          </cell>
        </row>
        <row r="1694">
          <cell r="A1694" t="str">
            <v>001.18.02140</v>
          </cell>
          <cell r="B1694" t="str">
            <v>União de pvc rígido para tubo soldável 110mm ( 4 pol )</v>
          </cell>
          <cell r="C1694" t="str">
            <v>UN</v>
          </cell>
          <cell r="D1694">
            <v>106.5951</v>
          </cell>
        </row>
        <row r="1695">
          <cell r="A1695" t="str">
            <v>001.18.02160</v>
          </cell>
          <cell r="B1695" t="str">
            <v>União de pvc rígido para tubo soldável 85mm ( 3 pol )</v>
          </cell>
          <cell r="C1695" t="str">
            <v>UN</v>
          </cell>
          <cell r="D1695">
            <v>82.971100000000007</v>
          </cell>
        </row>
        <row r="1696">
          <cell r="A1696" t="str">
            <v>001.18.02180</v>
          </cell>
          <cell r="B1696" t="str">
            <v>União de pvc rígido para tubo soldável 75mm ( 2 1/2 pol )</v>
          </cell>
          <cell r="C1696" t="str">
            <v>UN</v>
          </cell>
          <cell r="D1696">
            <v>75.561099999999996</v>
          </cell>
        </row>
        <row r="1697">
          <cell r="A1697" t="str">
            <v>001.18.02200</v>
          </cell>
          <cell r="B1697" t="str">
            <v>União de pvc rígido para tubo soldável 60mm ( 2 pol )</v>
          </cell>
          <cell r="C1697" t="str">
            <v>UN</v>
          </cell>
          <cell r="D1697">
            <v>26.517399999999999</v>
          </cell>
        </row>
        <row r="1698">
          <cell r="A1698" t="str">
            <v>001.18.02220</v>
          </cell>
          <cell r="B1698" t="str">
            <v>União de pvc rígido para tubo soldável 50mm ( 1 1/2 pol )</v>
          </cell>
          <cell r="C1698" t="str">
            <v>UN</v>
          </cell>
          <cell r="D1698">
            <v>13.817399999999999</v>
          </cell>
        </row>
        <row r="1699">
          <cell r="A1699" t="str">
            <v>001.18.02240</v>
          </cell>
          <cell r="B1699" t="str">
            <v>União de pvc rígido para tubo soldável 40mm ( 1 1/4 pol )</v>
          </cell>
          <cell r="C1699" t="str">
            <v>UN</v>
          </cell>
          <cell r="D1699">
            <v>14.2874</v>
          </cell>
        </row>
        <row r="1700">
          <cell r="A1700" t="str">
            <v>001.18.02260</v>
          </cell>
          <cell r="B1700" t="str">
            <v>União de pvc rígido para tubo soldável 32mm ( 1 pol )</v>
          </cell>
          <cell r="C1700" t="str">
            <v>UN</v>
          </cell>
          <cell r="D1700">
            <v>7.1007999999999996</v>
          </cell>
        </row>
        <row r="1701">
          <cell r="A1701" t="str">
            <v>001.18.02280</v>
          </cell>
          <cell r="B1701" t="str">
            <v>União de pvc rígido para tubo soldável 25mm ( 3/4 pol )</v>
          </cell>
          <cell r="C1701" t="str">
            <v>UN</v>
          </cell>
          <cell r="D1701">
            <v>4.0608000000000004</v>
          </cell>
        </row>
        <row r="1702">
          <cell r="A1702" t="str">
            <v>001.18.02300</v>
          </cell>
          <cell r="B1702" t="str">
            <v>União de pvc rígido para tubo soldável 20mm ( 1/2 pol )</v>
          </cell>
          <cell r="C1702" t="str">
            <v>UN</v>
          </cell>
          <cell r="D1702">
            <v>3.8008000000000002</v>
          </cell>
        </row>
        <row r="1703">
          <cell r="A1703" t="str">
            <v>001.18.02320</v>
          </cell>
          <cell r="B1703" t="str">
            <v>Redução pvc soldável de pvc rígido para tubo soldável 110mm x 85mm (4 x 3 pol)</v>
          </cell>
          <cell r="C1703" t="str">
            <v>UN</v>
          </cell>
          <cell r="D1703">
            <v>23.161100000000001</v>
          </cell>
        </row>
        <row r="1704">
          <cell r="A1704" t="str">
            <v>001.18.02340</v>
          </cell>
          <cell r="B1704" t="str">
            <v>Reduçao pvc soldável de pvc rígido para tubo soldável 110mm x 75mm (4 x 2.5 pol)</v>
          </cell>
          <cell r="C1704" t="str">
            <v>UN</v>
          </cell>
          <cell r="D1704">
            <v>21.181100000000001</v>
          </cell>
        </row>
        <row r="1705">
          <cell r="A1705" t="str">
            <v>001.18.02360</v>
          </cell>
          <cell r="B1705" t="str">
            <v>Redução pvc soldável de pvc rígido para tubo soldável 110mm x60mm (4 x 2 pol)</v>
          </cell>
          <cell r="C1705" t="str">
            <v>UN</v>
          </cell>
          <cell r="D1705">
            <v>20.301100000000002</v>
          </cell>
        </row>
        <row r="1706">
          <cell r="A1706" t="str">
            <v>001.18.02380</v>
          </cell>
          <cell r="B1706" t="str">
            <v>Redução pvc soldável de pvc rígido para tubo soldável 85mm x 75mm (3 x 2.5 pol)</v>
          </cell>
          <cell r="C1706" t="str">
            <v>UN</v>
          </cell>
          <cell r="D1706">
            <v>13.2568</v>
          </cell>
        </row>
        <row r="1707">
          <cell r="A1707" t="str">
            <v>001.18.02400</v>
          </cell>
          <cell r="B1707" t="str">
            <v>Redução pvc soldável de pvc rígido para tubo soldável 85mm x 60mm (3 x 2 pol)</v>
          </cell>
          <cell r="C1707" t="str">
            <v>UN</v>
          </cell>
          <cell r="D1707">
            <v>12.2768</v>
          </cell>
        </row>
        <row r="1708">
          <cell r="A1708" t="str">
            <v>001.18.02420</v>
          </cell>
          <cell r="B1708" t="str">
            <v>Redução pvc soldável de pvc rígido para tubo soldável 75mm x 60mm (2.5 x 2 pol)</v>
          </cell>
          <cell r="C1708" t="str">
            <v>UN</v>
          </cell>
          <cell r="D1708">
            <v>9.6668000000000003</v>
          </cell>
        </row>
        <row r="1709">
          <cell r="A1709" t="str">
            <v>001.18.02440</v>
          </cell>
          <cell r="B1709" t="str">
            <v>Redução pvc soldável de pvc rígido para tubo soldável 60mm x 50mm (2 x 1.5 pol)</v>
          </cell>
          <cell r="C1709" t="str">
            <v>UN</v>
          </cell>
          <cell r="D1709">
            <v>5.0827</v>
          </cell>
        </row>
        <row r="1710">
          <cell r="A1710" t="str">
            <v>001.18.02460</v>
          </cell>
          <cell r="B1710" t="str">
            <v>Redução pvc soldável de pvc rígido para tubo soldável 40mm x 32mm (1 1/4 x 1 pol)</v>
          </cell>
          <cell r="C1710" t="str">
            <v>UN</v>
          </cell>
          <cell r="D1710">
            <v>7.9767999999999999</v>
          </cell>
        </row>
        <row r="1711">
          <cell r="A1711" t="str">
            <v>001.18.02480</v>
          </cell>
          <cell r="B1711" t="str">
            <v>Redução pvc soldável de pvc rígido para tubo soldável 32mm x 25mm (1 x 3/4 pol)</v>
          </cell>
          <cell r="C1711" t="str">
            <v>UN</v>
          </cell>
          <cell r="D1711">
            <v>2.2383999999999999</v>
          </cell>
        </row>
        <row r="1712">
          <cell r="A1712" t="str">
            <v>001.18.02500</v>
          </cell>
          <cell r="B1712" t="str">
            <v>Redução pvc soldável de pvc rígido para tubo soldável 25mm x 20mm (3/4 x 1/2 pol)</v>
          </cell>
          <cell r="C1712" t="str">
            <v>UN</v>
          </cell>
          <cell r="D1712">
            <v>1.6783999999999999</v>
          </cell>
        </row>
        <row r="1713">
          <cell r="A1713" t="str">
            <v>001.18.02520</v>
          </cell>
          <cell r="B1713" t="str">
            <v>Adaptador soldável com bolsa e rosca para registro de pvc rígido para tubo soldável 110m x 4 pol</v>
          </cell>
          <cell r="C1713" t="str">
            <v>UN</v>
          </cell>
          <cell r="D1713">
            <v>24.191099999999999</v>
          </cell>
        </row>
        <row r="1714">
          <cell r="A1714" t="str">
            <v>001.18.02540</v>
          </cell>
          <cell r="B1714" t="str">
            <v>Adaptador soldável com bolsa e rosca para registro de pvc rígido para tubo soldável 85mm x 3 pol</v>
          </cell>
          <cell r="C1714" t="str">
            <v>UN</v>
          </cell>
          <cell r="D1714">
            <v>14.4468</v>
          </cell>
        </row>
        <row r="1715">
          <cell r="A1715" t="str">
            <v>001.18.02560</v>
          </cell>
          <cell r="B1715" t="str">
            <v>Adaptador soldável com bolsa e rosca para registro de pvc rígido para tubo soldável 75mm x 2.5 pol</v>
          </cell>
          <cell r="C1715" t="str">
            <v>UN</v>
          </cell>
          <cell r="D1715">
            <v>13.0068</v>
          </cell>
        </row>
        <row r="1716">
          <cell r="A1716" t="str">
            <v>001.18.02580</v>
          </cell>
          <cell r="B1716" t="str">
            <v>Adaptador soldável com bolsa e rosca para registro de pvc rígido para tubo soldável 60mm x 2 pol</v>
          </cell>
          <cell r="C1716" t="str">
            <v>UN</v>
          </cell>
          <cell r="D1716">
            <v>4.9226999999999999</v>
          </cell>
        </row>
        <row r="1717">
          <cell r="A1717" t="str">
            <v>001.18.02600</v>
          </cell>
          <cell r="B1717" t="str">
            <v>Adaptador soldável com bolsa e rosca para registro de pvc rígido para tubo soldável 50mm x 1.5 pol</v>
          </cell>
          <cell r="C1717" t="str">
            <v>UN</v>
          </cell>
          <cell r="D1717">
            <v>3.1126999999999998</v>
          </cell>
        </row>
        <row r="1718">
          <cell r="A1718" t="str">
            <v>001.18.02620</v>
          </cell>
          <cell r="B1718" t="str">
            <v>Adaptador soldável com bolsa e rosca para registro de pvc rígido para tubo soldável 50mm x 1.1/4 pol</v>
          </cell>
          <cell r="C1718" t="str">
            <v>UN</v>
          </cell>
          <cell r="D1718">
            <v>3.3826999999999998</v>
          </cell>
        </row>
        <row r="1719">
          <cell r="A1719" t="str">
            <v>001.18.02640</v>
          </cell>
          <cell r="B1719" t="str">
            <v>Adaptador soldável com bolsa e rosca para registro de pvc rígido para tubo soldável 40mm x 1.5 pol.</v>
          </cell>
          <cell r="C1719" t="str">
            <v>UN</v>
          </cell>
          <cell r="D1719">
            <v>4.3183999999999996</v>
          </cell>
        </row>
        <row r="1720">
          <cell r="A1720" t="str">
            <v>001.18.02660</v>
          </cell>
          <cell r="B1720" t="str">
            <v>Adaptador soldável com bolsa e rosca para registro de pvc rígido para tubo soldável 40mm x 1.1/4 pol</v>
          </cell>
          <cell r="C1720" t="str">
            <v>UN</v>
          </cell>
          <cell r="D1720">
            <v>2.7684000000000002</v>
          </cell>
        </row>
        <row r="1721">
          <cell r="A1721" t="str">
            <v>001.18.02680</v>
          </cell>
          <cell r="B1721" t="str">
            <v>Adaptador soldável com bolsa e rosca para registro de pvc rígido para tubo soldável 32mm x 1 pol</v>
          </cell>
          <cell r="C1721" t="str">
            <v>UN</v>
          </cell>
          <cell r="D1721">
            <v>1.9383999999999999</v>
          </cell>
        </row>
        <row r="1722">
          <cell r="A1722" t="str">
            <v>001.18.02700</v>
          </cell>
          <cell r="B1722" t="str">
            <v>Adaptador soldável com bolsa e rosca para registro de pvc rígido para tubo soldável 25mm x 3/4 pol</v>
          </cell>
          <cell r="C1722" t="str">
            <v>UN</v>
          </cell>
          <cell r="D1722">
            <v>1.4383999999999999</v>
          </cell>
        </row>
        <row r="1723">
          <cell r="A1723" t="str">
            <v>001.18.02720</v>
          </cell>
          <cell r="B1723" t="str">
            <v>Adaptador soldável com bolsa e rosca para registro de pvc rígido para tubo soldável 20mm x 1/2 pol</v>
          </cell>
          <cell r="C1723" t="str">
            <v>UN</v>
          </cell>
          <cell r="D1723">
            <v>1.4583999999999999</v>
          </cell>
        </row>
        <row r="1724">
          <cell r="A1724" t="str">
            <v>001.18.02740</v>
          </cell>
          <cell r="B1724" t="str">
            <v>Adaptador soldável com flanges de pvc rígido para tubo soldável para caixa de água 110mm x 4 pol</v>
          </cell>
          <cell r="C1724" t="str">
            <v>UN</v>
          </cell>
          <cell r="D1724">
            <v>152.85509999999999</v>
          </cell>
        </row>
        <row r="1725">
          <cell r="A1725" t="str">
            <v>001.18.02760</v>
          </cell>
          <cell r="B1725" t="str">
            <v>Adaptador soldável com flanges de pvc rígido para tubo soldável para caixa de água  85mm x 3 pol</v>
          </cell>
          <cell r="C1725" t="str">
            <v>UN</v>
          </cell>
          <cell r="D1725">
            <v>99.7119</v>
          </cell>
        </row>
        <row r="1726">
          <cell r="A1726" t="str">
            <v>001.18.02780</v>
          </cell>
          <cell r="B1726" t="str">
            <v>Adaptador soldável com flantes de pvc rígido para tubo soldável para caixa de água 75mm x 2.5 pol</v>
          </cell>
          <cell r="C1726" t="str">
            <v>UN</v>
          </cell>
          <cell r="D1726">
            <v>77.7119</v>
          </cell>
        </row>
        <row r="1727">
          <cell r="A1727" t="str">
            <v>001.18.02800</v>
          </cell>
          <cell r="B1727" t="str">
            <v>Adaptador soldável com flanges de pvc rígido para tubo soldável para caixa de água 60mm x 2 pol</v>
          </cell>
          <cell r="C1727" t="str">
            <v>UN</v>
          </cell>
          <cell r="D1727">
            <v>26.241299999999999</v>
          </cell>
        </row>
        <row r="1728">
          <cell r="A1728" t="str">
            <v>001.18.02820</v>
          </cell>
          <cell r="B1728" t="str">
            <v>Adaptador soldável com flanges de pvc rígido para tubo soldável para caixa de água 50mm x 1.5 pol</v>
          </cell>
          <cell r="C1728" t="str">
            <v>UN</v>
          </cell>
          <cell r="D1728">
            <v>20.031300000000002</v>
          </cell>
        </row>
        <row r="1729">
          <cell r="A1729" t="str">
            <v>001.18.02840</v>
          </cell>
          <cell r="B1729" t="str">
            <v>Adaptador soldável com flanges de pvc rígido para tubo soldável para caixa de água 40mm x 1.1/4 pol</v>
          </cell>
          <cell r="C1729" t="str">
            <v>UN</v>
          </cell>
          <cell r="D1729">
            <v>19.151299999999999</v>
          </cell>
        </row>
        <row r="1730">
          <cell r="A1730" t="str">
            <v>001.18.02860</v>
          </cell>
          <cell r="B1730" t="str">
            <v>Adaptador soldável com flanges de pvc rígido para tubo soldável para caixa de água 32mm x 1 pol</v>
          </cell>
          <cell r="C1730" t="str">
            <v>UN</v>
          </cell>
          <cell r="D1730">
            <v>14.2178</v>
          </cell>
        </row>
        <row r="1731">
          <cell r="A1731" t="str">
            <v>001.18.02880</v>
          </cell>
          <cell r="B1731" t="str">
            <v>Adaptador soldável com flanges de pvc rígido para tubo soldável para caixa de água 25mm x 3/4</v>
          </cell>
          <cell r="C1731" t="str">
            <v>UN</v>
          </cell>
          <cell r="D1731">
            <v>10.527799999999999</v>
          </cell>
        </row>
        <row r="1732">
          <cell r="A1732" t="str">
            <v>001.18.02900</v>
          </cell>
          <cell r="B1732" t="str">
            <v>Adaptador soldável com flanges de pvc rígido para tubo soldável para caixa de água 20mm x 1/2 pol</v>
          </cell>
          <cell r="C1732" t="str">
            <v>UN</v>
          </cell>
          <cell r="D1732">
            <v>8.9377999999999993</v>
          </cell>
        </row>
        <row r="1733">
          <cell r="A1733" t="str">
            <v>001.18.02920</v>
          </cell>
          <cell r="B1733" t="str">
            <v>Bucha de redução longa de pvc rígido para tubo soldável 110 x 75 mm ( 4 x 2.1/2 pol)</v>
          </cell>
          <cell r="C1733" t="str">
            <v>UN</v>
          </cell>
          <cell r="D1733">
            <v>22.781099999999999</v>
          </cell>
        </row>
        <row r="1734">
          <cell r="A1734" t="str">
            <v>001.18.02940</v>
          </cell>
          <cell r="B1734" t="str">
            <v>Bucha de redução longa de pvc rígido para tubo soldável 110 x 60 mm ( 4 x 2 pol)</v>
          </cell>
          <cell r="C1734" t="str">
            <v>UN</v>
          </cell>
          <cell r="D1734">
            <v>13.7811</v>
          </cell>
        </row>
        <row r="1735">
          <cell r="A1735" t="str">
            <v>001.18.02960</v>
          </cell>
          <cell r="B1735" t="str">
            <v>Bucha de redução longa de pvc rígido para tubo soldável 85 x 60 mm (3 x 2 pol)</v>
          </cell>
          <cell r="C1735" t="str">
            <v>UN</v>
          </cell>
          <cell r="D1735">
            <v>7.3167999999999997</v>
          </cell>
        </row>
        <row r="1736">
          <cell r="A1736" t="str">
            <v>001.18.02980</v>
          </cell>
          <cell r="B1736" t="str">
            <v>Bucha de redução longa de pvc rígido para tubo soldável 75 x 50 mm ( 2.1/2 x 1.1/2 pol)</v>
          </cell>
          <cell r="C1736" t="str">
            <v>UN</v>
          </cell>
          <cell r="D1736">
            <v>6.9268000000000001</v>
          </cell>
        </row>
        <row r="1737">
          <cell r="A1737" t="str">
            <v>001.18.03000</v>
          </cell>
          <cell r="B1737" t="str">
            <v>Bucha de redução longa de pvc rígido para tubo soldável 60 x 50 mm (2 x 1.1/2 pol)</v>
          </cell>
          <cell r="C1737" t="str">
            <v>UN</v>
          </cell>
          <cell r="D1737">
            <v>5.9827000000000004</v>
          </cell>
        </row>
        <row r="1738">
          <cell r="A1738" t="str">
            <v>001.18.03020</v>
          </cell>
          <cell r="B1738" t="str">
            <v>Bucha de redução longa de pvc rígido para tubo soldável 60 x 40 mm (2 x 1.1/4 pol)</v>
          </cell>
          <cell r="C1738" t="str">
            <v>UN</v>
          </cell>
          <cell r="D1738">
            <v>4.8677000000000001</v>
          </cell>
        </row>
        <row r="1739">
          <cell r="A1739" t="str">
            <v>001.18.03040</v>
          </cell>
          <cell r="B1739" t="str">
            <v>Bucha de redução longa de pvc rígido para tubo soldável 60 x 32 mm (2 x 1 pol)</v>
          </cell>
          <cell r="C1739" t="str">
            <v>UN</v>
          </cell>
          <cell r="D1739">
            <v>5.6927000000000003</v>
          </cell>
        </row>
        <row r="1740">
          <cell r="A1740" t="str">
            <v>001.18.03060</v>
          </cell>
          <cell r="B1740" t="str">
            <v>Bucha de redução longa de pvc rígido para tubo soldável 60 x 25 mm ( 2 x 3/4 pol)</v>
          </cell>
          <cell r="C1740" t="str">
            <v>UN</v>
          </cell>
          <cell r="D1740">
            <v>2.1526999999999998</v>
          </cell>
        </row>
        <row r="1741">
          <cell r="A1741" t="str">
            <v>001.18.03080</v>
          </cell>
          <cell r="B1741" t="str">
            <v>Bucha de redução longa de pvc rígido para tubo soldável 50 x 32 mm ( 1.1/2 x 1 pol)</v>
          </cell>
          <cell r="C1741" t="str">
            <v>UN</v>
          </cell>
          <cell r="D1741">
            <v>3.6027</v>
          </cell>
        </row>
        <row r="1742">
          <cell r="A1742" t="str">
            <v>001.18.03100</v>
          </cell>
          <cell r="B1742" t="str">
            <v>Bucha de redução longa de pvc rígido para tubo soldável 50 x 25 mm ( 1.1/2 x 3.4 pol)</v>
          </cell>
          <cell r="C1742" t="str">
            <v>UN</v>
          </cell>
          <cell r="D1742">
            <v>3.2726999999999999</v>
          </cell>
        </row>
        <row r="1743">
          <cell r="A1743" t="str">
            <v>001.18.03120</v>
          </cell>
          <cell r="B1743" t="str">
            <v>Bucha de redução longa de pvc rígido para tubo soldável 50 x 20 mm ( 1.1/2 x 1/2 pol)</v>
          </cell>
          <cell r="C1743" t="str">
            <v>UN</v>
          </cell>
          <cell r="D1743">
            <v>3.0527000000000002</v>
          </cell>
        </row>
        <row r="1744">
          <cell r="A1744" t="str">
            <v>001.18.03140</v>
          </cell>
          <cell r="B1744" t="str">
            <v>Bucha de redução longa de pvc rígido para tubo soldável 40 x 25 mm ( 1.1/4 x 3/4 pol)</v>
          </cell>
          <cell r="C1744" t="str">
            <v>UN</v>
          </cell>
          <cell r="D1744">
            <v>3.3227000000000002</v>
          </cell>
        </row>
        <row r="1745">
          <cell r="A1745" t="str">
            <v>001.18.03160</v>
          </cell>
          <cell r="B1745" t="str">
            <v>Bucha de redução longa de pvc rígido para tubo soldável 40 x 20 mm (1.1/4 x 1/2 pol)</v>
          </cell>
          <cell r="C1745" t="str">
            <v>UN</v>
          </cell>
          <cell r="D1745">
            <v>2.8826999999999998</v>
          </cell>
        </row>
        <row r="1746">
          <cell r="A1746" t="str">
            <v>001.18.03180</v>
          </cell>
          <cell r="B1746" t="str">
            <v>Bucha de redução longa de pvc rígido para tubo soldável 32 x 20 mm (1 x 1/2 pol)</v>
          </cell>
          <cell r="C1746" t="str">
            <v>UN</v>
          </cell>
          <cell r="D1746">
            <v>2.1284000000000001</v>
          </cell>
        </row>
        <row r="1747">
          <cell r="A1747" t="str">
            <v>001.18.03200</v>
          </cell>
          <cell r="B1747" t="str">
            <v>Cap de pvc rígido para tubo soldável 50 mm ( 1.1/2 pol)</v>
          </cell>
          <cell r="C1747" t="str">
            <v>UN</v>
          </cell>
          <cell r="D1747">
            <v>4.5926999999999998</v>
          </cell>
        </row>
        <row r="1748">
          <cell r="A1748" t="str">
            <v>001.18.03220</v>
          </cell>
          <cell r="B1748" t="str">
            <v>Cap de pvc rígido para tubo soldável 40 mm (1.1/4 pol)</v>
          </cell>
          <cell r="C1748" t="str">
            <v>UN</v>
          </cell>
          <cell r="D1748">
            <v>3.1926999999999999</v>
          </cell>
        </row>
        <row r="1749">
          <cell r="A1749" t="str">
            <v>001.18.03240</v>
          </cell>
          <cell r="B1749" t="str">
            <v>Cap de pvc rígido para tubo soldável 32 mm (1 pol)</v>
          </cell>
          <cell r="C1749" t="str">
            <v>UN</v>
          </cell>
          <cell r="D1749">
            <v>2.5026999999999999</v>
          </cell>
        </row>
        <row r="1750">
          <cell r="A1750" t="str">
            <v>001.18.03260</v>
          </cell>
          <cell r="B1750" t="str">
            <v>Cap de pvc rígido para tubo soldável 25 mm (3/4 pol)</v>
          </cell>
          <cell r="C1750" t="str">
            <v>UN</v>
          </cell>
          <cell r="D1750">
            <v>1.8884000000000001</v>
          </cell>
        </row>
        <row r="1751">
          <cell r="A1751" t="str">
            <v>001.18.03280</v>
          </cell>
          <cell r="B1751" t="str">
            <v>Cap de pvc rígido para tubo soldável 20 mm (1/2 pol)</v>
          </cell>
          <cell r="C1751" t="str">
            <v>UN</v>
          </cell>
          <cell r="D1751">
            <v>1.7484</v>
          </cell>
        </row>
        <row r="1752">
          <cell r="A1752" t="str">
            <v>001.18.03300</v>
          </cell>
          <cell r="B1752" t="str">
            <v>Joelho 90º soldável/rosqueável  32mm x 1 pol</v>
          </cell>
          <cell r="C1752" t="str">
            <v>UN</v>
          </cell>
          <cell r="D1752">
            <v>4.1026999999999996</v>
          </cell>
        </row>
        <row r="1753">
          <cell r="A1753" t="str">
            <v>001.18.03320</v>
          </cell>
          <cell r="B1753" t="str">
            <v>Joelho 90º soldável/rosqueável 25mm x 3/4 pol</v>
          </cell>
          <cell r="C1753" t="str">
            <v>UN</v>
          </cell>
          <cell r="D1753">
            <v>3.2427000000000001</v>
          </cell>
        </row>
        <row r="1754">
          <cell r="A1754" t="str">
            <v>001.18.03340</v>
          </cell>
          <cell r="B1754" t="str">
            <v>Joelho 90º soldável/rosqueável  20mm x 1/2 pol</v>
          </cell>
          <cell r="C1754" t="str">
            <v>UN</v>
          </cell>
          <cell r="D1754">
            <v>2.6227</v>
          </cell>
        </row>
        <row r="1755">
          <cell r="A1755" t="str">
            <v>001.18.03360</v>
          </cell>
          <cell r="B1755" t="str">
            <v>Joelho de redução 90º soldável/rosqueável 32mm x 3/4 pol</v>
          </cell>
          <cell r="C1755" t="str">
            <v>UN</v>
          </cell>
          <cell r="D1755">
            <v>2.5627</v>
          </cell>
        </row>
        <row r="1756">
          <cell r="A1756" t="str">
            <v>001.18.03380</v>
          </cell>
          <cell r="B1756" t="str">
            <v>Joelho de redução 90º soldável/rosqueável 25mm x 1/2 pol</v>
          </cell>
          <cell r="C1756" t="str">
            <v>UN</v>
          </cell>
          <cell r="D1756">
            <v>2.6126999999999998</v>
          </cell>
        </row>
        <row r="1757">
          <cell r="A1757" t="str">
            <v>001.18.03400</v>
          </cell>
          <cell r="B1757" t="str">
            <v>Luva simples soldável/rosqueável 50mm x 1.5 pol</v>
          </cell>
          <cell r="C1757" t="str">
            <v>UN</v>
          </cell>
          <cell r="D1757">
            <v>14.306100000000001</v>
          </cell>
        </row>
        <row r="1758">
          <cell r="A1758" t="str">
            <v>001.18.03420</v>
          </cell>
          <cell r="B1758" t="str">
            <v>Luva simples soldável/rosqueável 40mm x 1.1/4 pol</v>
          </cell>
          <cell r="C1758" t="str">
            <v>UN</v>
          </cell>
          <cell r="D1758">
            <v>7.2061000000000002</v>
          </cell>
        </row>
        <row r="1759">
          <cell r="A1759" t="str">
            <v>001.18.03440</v>
          </cell>
          <cell r="B1759" t="str">
            <v>Luva simples soldável/rosqueável 32mm x 1 pol</v>
          </cell>
          <cell r="C1759" t="str">
            <v>UN</v>
          </cell>
          <cell r="D1759">
            <v>3.7126999999999999</v>
          </cell>
        </row>
        <row r="1760">
          <cell r="A1760" t="str">
            <v>001.18.03460</v>
          </cell>
          <cell r="B1760" t="str">
            <v>Luva simples soldável/rosqueável 25mm x 3/4 pol</v>
          </cell>
          <cell r="C1760" t="str">
            <v>UN</v>
          </cell>
          <cell r="D1760">
            <v>2.5026999999999999</v>
          </cell>
        </row>
        <row r="1761">
          <cell r="A1761" t="str">
            <v>001.18.03480</v>
          </cell>
          <cell r="B1761" t="str">
            <v>Luva simples soldável/rosqueável 20mm x 1/2 pol</v>
          </cell>
          <cell r="C1761" t="str">
            <v>UN</v>
          </cell>
          <cell r="D1761">
            <v>2.8327</v>
          </cell>
        </row>
        <row r="1762">
          <cell r="A1762" t="str">
            <v>001.18.03500</v>
          </cell>
          <cell r="B1762" t="str">
            <v>Luva de redução soldável/rosqueável 25mm x 1/2 pol</v>
          </cell>
          <cell r="C1762" t="str">
            <v>UN</v>
          </cell>
          <cell r="D1762">
            <v>2.6126999999999998</v>
          </cell>
        </row>
        <row r="1763">
          <cell r="A1763" t="str">
            <v>001.18.03520</v>
          </cell>
          <cell r="B1763" t="str">
            <v>Tee 90º com rosca na bolsa central soldável/rosqueável 32mm x 32mm x 1 pol</v>
          </cell>
          <cell r="C1763" t="str">
            <v>UN</v>
          </cell>
          <cell r="D1763">
            <v>3.8673999999999999</v>
          </cell>
        </row>
        <row r="1764">
          <cell r="A1764" t="str">
            <v>001.18.03540</v>
          </cell>
          <cell r="B1764" t="str">
            <v>Tee 90º com rosca na bolsa central soldável/rosqueável 25mm x 25mm 3/4 pol</v>
          </cell>
          <cell r="C1764" t="str">
            <v>UN</v>
          </cell>
          <cell r="D1764">
            <v>4.9474</v>
          </cell>
        </row>
        <row r="1765">
          <cell r="A1765" t="str">
            <v>001.18.03560</v>
          </cell>
          <cell r="B1765" t="str">
            <v>Tee 90º com rosca na bolsa central soldável/rosqueável 20mm x 20mm x 1/2 pol</v>
          </cell>
          <cell r="C1765" t="str">
            <v>UN</v>
          </cell>
          <cell r="D1765">
            <v>5.0724</v>
          </cell>
        </row>
        <row r="1766">
          <cell r="A1766" t="str">
            <v>001.18.03580</v>
          </cell>
          <cell r="B1766" t="str">
            <v>Tee 90º com rosca na bolsa central sodável/rosqueável 32mm x 32mm x 3/4 pol</v>
          </cell>
          <cell r="C1766" t="str">
            <v>UN</v>
          </cell>
          <cell r="D1766">
            <v>6.1173999999999999</v>
          </cell>
        </row>
        <row r="1767">
          <cell r="A1767" t="str">
            <v>001.18.03600</v>
          </cell>
          <cell r="B1767" t="str">
            <v>Tee 90º com rosca na bolsa central soldável/rosqueável 25mm x 25mm x 1/2 pol</v>
          </cell>
          <cell r="C1767" t="str">
            <v>UN</v>
          </cell>
          <cell r="D1767">
            <v>3.6374</v>
          </cell>
        </row>
        <row r="1768">
          <cell r="A1768" t="str">
            <v>001.18.03620</v>
          </cell>
          <cell r="B1768" t="str">
            <v>Joelho 90º soldável com bucha de latão 25mm x 3/4 pol</v>
          </cell>
          <cell r="C1768" t="str">
            <v>UN</v>
          </cell>
          <cell r="D1768">
            <v>4.9726999999999997</v>
          </cell>
        </row>
        <row r="1769">
          <cell r="A1769" t="str">
            <v>001.18.03640</v>
          </cell>
          <cell r="B1769" t="str">
            <v>Joelho 90º soldável com bucha de latão 20mm x 1/2 pol</v>
          </cell>
          <cell r="C1769" t="str">
            <v>UN</v>
          </cell>
          <cell r="D1769">
            <v>3.7526999999999999</v>
          </cell>
        </row>
        <row r="1770">
          <cell r="A1770" t="str">
            <v>001.18.03660</v>
          </cell>
          <cell r="B1770" t="str">
            <v>Joelho de redução 90º soldável com bucha de latão 32mm x 3/4 pol</v>
          </cell>
          <cell r="C1770" t="str">
            <v>UN</v>
          </cell>
          <cell r="D1770">
            <v>2.6227</v>
          </cell>
        </row>
        <row r="1771">
          <cell r="A1771" t="str">
            <v>001.18.03680</v>
          </cell>
          <cell r="B1771" t="str">
            <v>Joelho de redução 90º soldável com bucha de latão 25mm x 1/2 pol</v>
          </cell>
          <cell r="C1771" t="str">
            <v>UN</v>
          </cell>
          <cell r="D1771">
            <v>3.5226999999999999</v>
          </cell>
        </row>
        <row r="1772">
          <cell r="A1772" t="str">
            <v>001.18.03700</v>
          </cell>
          <cell r="B1772" t="str">
            <v>Luva simples soldável com bucha de latão 25mm x 3/4 pol</v>
          </cell>
          <cell r="C1772" t="str">
            <v>UN</v>
          </cell>
          <cell r="D1772">
            <v>4.5427</v>
          </cell>
        </row>
        <row r="1773">
          <cell r="A1773" t="str">
            <v>001.18.03720</v>
          </cell>
          <cell r="B1773" t="str">
            <v>Luva simples soldável com bucha de latão 20mm x 1/2 pol</v>
          </cell>
          <cell r="C1773" t="str">
            <v>UN</v>
          </cell>
          <cell r="D1773">
            <v>3.9327000000000001</v>
          </cell>
        </row>
        <row r="1774">
          <cell r="A1774" t="str">
            <v>001.18.03740</v>
          </cell>
          <cell r="B1774" t="str">
            <v>Luva de redução soldável com bucha de latão 25mm x 1/2 pol</v>
          </cell>
          <cell r="C1774" t="str">
            <v>UN</v>
          </cell>
          <cell r="D1774">
            <v>4.1426999999999996</v>
          </cell>
        </row>
        <row r="1775">
          <cell r="A1775" t="str">
            <v>001.18.03760</v>
          </cell>
          <cell r="B1775" t="str">
            <v>Tee 90º com bucha de latão central 25mm x 25mm x 3/4 pol</v>
          </cell>
          <cell r="C1775" t="str">
            <v>UN</v>
          </cell>
          <cell r="D1775">
            <v>4.9474</v>
          </cell>
        </row>
        <row r="1776">
          <cell r="A1776" t="str">
            <v>001.18.03780</v>
          </cell>
          <cell r="B1776" t="str">
            <v>Tee 90º com bucha de latão central 20mm x 20mm x 1/2 pol</v>
          </cell>
          <cell r="C1776" t="str">
            <v>UN</v>
          </cell>
          <cell r="D1776">
            <v>4.4374000000000002</v>
          </cell>
        </row>
        <row r="1777">
          <cell r="A1777" t="str">
            <v>001.18.03800</v>
          </cell>
          <cell r="B1777" t="str">
            <v>Tee redução 90º com bucha de latão na bolsa central 32mm x 32mm x 3/4 pol</v>
          </cell>
          <cell r="C1777" t="str">
            <v>UN</v>
          </cell>
          <cell r="D1777">
            <v>6.1173999999999999</v>
          </cell>
        </row>
        <row r="1778">
          <cell r="A1778" t="str">
            <v>001.18.03820</v>
          </cell>
          <cell r="B1778" t="str">
            <v>Tee reduçao 90º com bucha de latão na bolsa central 25mm x 25mm 1/2 pol</v>
          </cell>
          <cell r="C1778" t="str">
            <v>UN</v>
          </cell>
          <cell r="D1778">
            <v>3.6374</v>
          </cell>
        </row>
        <row r="1779">
          <cell r="A1779" t="str">
            <v>001.18.03840</v>
          </cell>
          <cell r="B1779" t="str">
            <v>Fornecimento e instalação de tubos de pvc com juntas rosqueáveis em barras de 6 m com diâmetro 6.00 pol</v>
          </cell>
          <cell r="C1779" t="str">
            <v>ML</v>
          </cell>
          <cell r="D1779">
            <v>44.3142</v>
          </cell>
        </row>
        <row r="1780">
          <cell r="A1780" t="str">
            <v>001.18.03860</v>
          </cell>
          <cell r="B1780" t="str">
            <v>Fornecimento e instalação de tubos de pvc rígido com juntas rosqueáveis em barras de 6 m com diâmetro 4.00 pol</v>
          </cell>
          <cell r="C1780" t="str">
            <v>ML</v>
          </cell>
          <cell r="D1780">
            <v>36.960099999999997</v>
          </cell>
        </row>
        <row r="1781">
          <cell r="A1781" t="str">
            <v>001.18.03880</v>
          </cell>
          <cell r="B1781" t="str">
            <v>Fornecimento e instalação de tubos de pvc rígido com juntas rosqueáveis em barras de 6 m com diâmetro 3.00 pol</v>
          </cell>
          <cell r="C1781" t="str">
            <v>ML</v>
          </cell>
          <cell r="D1781">
            <v>30.039200000000001</v>
          </cell>
        </row>
        <row r="1782">
          <cell r="A1782" t="str">
            <v>001.18.03900</v>
          </cell>
          <cell r="B1782" t="str">
            <v>Fornecimento e instalação de tubos de pvc rígido  com juntas rosqueáveis em barras de 6 m com diâmetro 2.5 pol</v>
          </cell>
          <cell r="C1782" t="str">
            <v>ML</v>
          </cell>
          <cell r="D1782">
            <v>33.159100000000002</v>
          </cell>
        </row>
        <row r="1783">
          <cell r="A1783" t="str">
            <v>001.18.03920</v>
          </cell>
          <cell r="B1783" t="str">
            <v>Fornecimento e instalação de tubos de pvc rígido com juntas rosqueáveis em barras de 6 m com diâmetro 2.00 pol</v>
          </cell>
          <cell r="C1783" t="str">
            <v>ML</v>
          </cell>
          <cell r="D1783">
            <v>14.2715</v>
          </cell>
        </row>
        <row r="1784">
          <cell r="A1784" t="str">
            <v>001.18.03940</v>
          </cell>
          <cell r="B1784" t="str">
            <v>Fornecimento e instalação de tubos de pvc rígido com juntas rosqueáveis em barras de 6 m com diâmetro 1.50 pol</v>
          </cell>
          <cell r="C1784" t="str">
            <v>ML</v>
          </cell>
          <cell r="D1784">
            <v>10.712999999999999</v>
          </cell>
        </row>
        <row r="1785">
          <cell r="A1785" t="str">
            <v>001.18.03960</v>
          </cell>
          <cell r="B1785" t="str">
            <v>Fornecimento e instalação de tubos de pvc rígido  com juntas rosqueáveis em barras de 6 m com diâmetro 11/4 pol</v>
          </cell>
          <cell r="C1785" t="str">
            <v>ML</v>
          </cell>
          <cell r="D1785">
            <v>10.098599999999999</v>
          </cell>
        </row>
        <row r="1786">
          <cell r="A1786" t="str">
            <v>001.18.03980</v>
          </cell>
          <cell r="B1786" t="str">
            <v>Fornecimento e instalação de tubos de pvc rígido  com juntas rosqueáveis em barras de 6 m com diâmetro 1.00 pol</v>
          </cell>
          <cell r="C1786" t="str">
            <v>ML</v>
          </cell>
          <cell r="D1786">
            <v>7.6509</v>
          </cell>
        </row>
        <row r="1787">
          <cell r="A1787" t="str">
            <v>001.18.04000</v>
          </cell>
          <cell r="B1787" t="str">
            <v>Fornecimento e instalação de tubos de pvc rígido i com juntas rosqueáveis em barras de 6 m com diâmetro 3/4 pol</v>
          </cell>
          <cell r="C1787" t="str">
            <v>ML</v>
          </cell>
          <cell r="D1787">
            <v>3.7606999999999999</v>
          </cell>
        </row>
        <row r="1788">
          <cell r="A1788" t="str">
            <v>001.18.04020</v>
          </cell>
          <cell r="B1788" t="str">
            <v>Fornecimento e instalação de tubos de pvc rígido  com juntas rosqueáveis em barras de 6 m com diâmetro 1/2 pol</v>
          </cell>
          <cell r="C1788" t="str">
            <v>ML</v>
          </cell>
          <cell r="D1788">
            <v>3.9070999999999998</v>
          </cell>
        </row>
        <row r="1789">
          <cell r="A1789" t="str">
            <v>001.18.04040</v>
          </cell>
          <cell r="B1789" t="str">
            <v>Joelho 90º de pvc rígido para tubo de pvc rosqueável  4 pol</v>
          </cell>
          <cell r="C1789" t="str">
            <v>UN</v>
          </cell>
          <cell r="D1789">
            <v>40.6464</v>
          </cell>
        </row>
        <row r="1790">
          <cell r="A1790" t="str">
            <v>001.18.04060</v>
          </cell>
          <cell r="B1790" t="str">
            <v>Joelho 90º de pvc rígido para tubo de pvc rosqueável  3 pol</v>
          </cell>
          <cell r="C1790" t="str">
            <v>UN</v>
          </cell>
          <cell r="D1790">
            <v>21.617599999999999</v>
          </cell>
        </row>
        <row r="1791">
          <cell r="A1791" t="str">
            <v>001.18.04080</v>
          </cell>
          <cell r="B1791" t="str">
            <v>Joelho 90º de pvc rígido para tubo de pvc rosqueável  2 1/2 pol</v>
          </cell>
          <cell r="C1791" t="str">
            <v>UN</v>
          </cell>
          <cell r="D1791">
            <v>14.2576</v>
          </cell>
        </row>
        <row r="1792">
          <cell r="A1792" t="str">
            <v>001.18.04100</v>
          </cell>
          <cell r="B1792" t="str">
            <v>Joelho 90º de pvc rígido para tubo de pvc rosqueável  2 pol</v>
          </cell>
          <cell r="C1792" t="str">
            <v>UN</v>
          </cell>
          <cell r="D1792">
            <v>12.7761</v>
          </cell>
        </row>
        <row r="1793">
          <cell r="A1793" t="str">
            <v>001.18.04120</v>
          </cell>
          <cell r="B1793" t="str">
            <v>Joelho 90º de pvc rígido para tubo de pvc rosqueável  1 1/2 pol</v>
          </cell>
          <cell r="C1793" t="str">
            <v>UN</v>
          </cell>
          <cell r="D1793">
            <v>6.8261000000000003</v>
          </cell>
        </row>
        <row r="1794">
          <cell r="A1794" t="str">
            <v>001.18.04140</v>
          </cell>
          <cell r="B1794" t="str">
            <v>Joelho 90º de pvc rígido para tubo de pvc rosqueável  1 1/4 pol</v>
          </cell>
          <cell r="C1794" t="str">
            <v>UN</v>
          </cell>
          <cell r="D1794">
            <v>6.5361000000000002</v>
          </cell>
        </row>
        <row r="1795">
          <cell r="A1795" t="str">
            <v>001.18.04160</v>
          </cell>
          <cell r="B1795" t="str">
            <v>Joelho 90° de pvc rígido para tubo de pvc rosqueável  1 pol</v>
          </cell>
          <cell r="C1795" t="str">
            <v>UN</v>
          </cell>
          <cell r="D1795">
            <v>3.3527</v>
          </cell>
        </row>
        <row r="1796">
          <cell r="A1796" t="str">
            <v>001.18.04180</v>
          </cell>
          <cell r="B1796" t="str">
            <v>Joelho 90º de pvc rígido para tubo de pvc rosqueável  3/4 pol</v>
          </cell>
          <cell r="C1796" t="str">
            <v>UN</v>
          </cell>
          <cell r="D1796">
            <v>2.6726999999999999</v>
          </cell>
        </row>
        <row r="1797">
          <cell r="A1797" t="str">
            <v>001.18.04200</v>
          </cell>
          <cell r="B1797" t="str">
            <v>Joelho 90º de pvc rígido para tubo de pvc rosqueável  1/2 pol</v>
          </cell>
          <cell r="C1797" t="str">
            <v>UN</v>
          </cell>
          <cell r="D1797">
            <v>2.4826999999999999</v>
          </cell>
        </row>
        <row r="1798">
          <cell r="A1798" t="str">
            <v>001.18.04220</v>
          </cell>
          <cell r="B1798" t="str">
            <v>Joelho 45º de pvc rígido para tubo de pvc rosqueável  4 pol</v>
          </cell>
          <cell r="C1798" t="str">
            <v>UN</v>
          </cell>
          <cell r="D1798">
            <v>46.7164</v>
          </cell>
        </row>
        <row r="1799">
          <cell r="A1799" t="str">
            <v>001.18.04240</v>
          </cell>
          <cell r="B1799" t="str">
            <v>Joelho 45º de pvc rígido para tubo de pvc rosqueável  3 pol</v>
          </cell>
          <cell r="C1799" t="str">
            <v>UN</v>
          </cell>
          <cell r="D1799">
            <v>11.9076</v>
          </cell>
        </row>
        <row r="1800">
          <cell r="A1800" t="str">
            <v>001.18.04260</v>
          </cell>
          <cell r="B1800" t="str">
            <v>Joelho 45º de pvc rígido para tubo de pvc rosqueável  2 1/2 pol</v>
          </cell>
          <cell r="C1800" t="str">
            <v>UN</v>
          </cell>
          <cell r="D1800">
            <v>9.6576000000000004</v>
          </cell>
        </row>
        <row r="1801">
          <cell r="A1801" t="str">
            <v>001.18.04280</v>
          </cell>
          <cell r="B1801" t="str">
            <v>Joelho 45º de pvc rígido para tubos de pvc rosqueável  2 pol</v>
          </cell>
          <cell r="C1801" t="str">
            <v>UN</v>
          </cell>
          <cell r="D1801">
            <v>7.4661</v>
          </cell>
        </row>
        <row r="1802">
          <cell r="A1802" t="str">
            <v>001.18.04300</v>
          </cell>
          <cell r="B1802" t="str">
            <v>Joelho 45º de pvc rígido para tubos de pvc rosqueável  1 1/2 pol</v>
          </cell>
          <cell r="C1802" t="str">
            <v>UN</v>
          </cell>
          <cell r="D1802">
            <v>5.4260999999999999</v>
          </cell>
        </row>
        <row r="1803">
          <cell r="A1803" t="str">
            <v>001.18.04320</v>
          </cell>
          <cell r="B1803" t="str">
            <v>Joelho 45º de pvc rígido para tubos de pvc rosqueável  1 1/4 pol</v>
          </cell>
          <cell r="C1803" t="str">
            <v>UN</v>
          </cell>
          <cell r="D1803">
            <v>4.7361000000000004</v>
          </cell>
        </row>
        <row r="1804">
          <cell r="A1804" t="str">
            <v>001.18.04340</v>
          </cell>
          <cell r="B1804" t="str">
            <v>Joelho 45º de pvc rígido para tubos de pvc rosqueável  1 pol</v>
          </cell>
          <cell r="C1804" t="str">
            <v>UN</v>
          </cell>
          <cell r="D1804">
            <v>5.2126999999999999</v>
          </cell>
        </row>
        <row r="1805">
          <cell r="A1805" t="str">
            <v>001.18.04360</v>
          </cell>
          <cell r="B1805" t="str">
            <v>Joelho 45º de pvc rígido para tubos de pvc rosqueável  3/4 pol</v>
          </cell>
          <cell r="C1805" t="str">
            <v>UN</v>
          </cell>
          <cell r="D1805">
            <v>3.0026999999999999</v>
          </cell>
        </row>
        <row r="1806">
          <cell r="A1806" t="str">
            <v>001.18.04380</v>
          </cell>
          <cell r="B1806" t="str">
            <v>Joelho 45º de pvc rígido para tubos de pvc rosqueável  1/2 pol</v>
          </cell>
          <cell r="C1806" t="str">
            <v>UN</v>
          </cell>
          <cell r="D1806">
            <v>2.7726999999999999</v>
          </cell>
        </row>
        <row r="1807">
          <cell r="A1807" t="str">
            <v>001.18.04400</v>
          </cell>
          <cell r="B1807" t="str">
            <v>Joelho 90º com redução de pvc rígido para tubos de pvc rosqueável  1x3/4 pol</v>
          </cell>
          <cell r="C1807" t="str">
            <v>UN</v>
          </cell>
          <cell r="D1807">
            <v>1.8427</v>
          </cell>
        </row>
        <row r="1808">
          <cell r="A1808" t="str">
            <v>001.18.04420</v>
          </cell>
          <cell r="B1808" t="str">
            <v>Joelho 90º com redução de pvc rígido para tubos de pvc rosqueável  3/4x1/2 pol</v>
          </cell>
          <cell r="C1808" t="str">
            <v>UN</v>
          </cell>
          <cell r="D1808">
            <v>2.5926999999999998</v>
          </cell>
        </row>
        <row r="1809">
          <cell r="A1809" t="str">
            <v>001.18.04440</v>
          </cell>
          <cell r="B1809" t="str">
            <v>Tee 90º  de pvc rígido para tubos de pvc rosqueável  4 pol</v>
          </cell>
          <cell r="C1809" t="str">
            <v>UN</v>
          </cell>
          <cell r="D1809">
            <v>51.910299999999999</v>
          </cell>
        </row>
        <row r="1810">
          <cell r="A1810" t="str">
            <v>001.18.04460</v>
          </cell>
          <cell r="B1810" t="str">
            <v>Tee 90º  de pvc rígido para tubos de pvc rosqueável  3 pol</v>
          </cell>
          <cell r="C1810" t="str">
            <v>UN</v>
          </cell>
          <cell r="D1810">
            <v>23.3064</v>
          </cell>
        </row>
        <row r="1811">
          <cell r="A1811" t="str">
            <v>001.18.04480</v>
          </cell>
          <cell r="B1811" t="str">
            <v>Tee 90º  de pvc rígido para tubos de pvc rosqueável  2 1/2 pol</v>
          </cell>
          <cell r="C1811" t="str">
            <v>UN</v>
          </cell>
          <cell r="D1811">
            <v>16.546399999999998</v>
          </cell>
        </row>
        <row r="1812">
          <cell r="A1812" t="str">
            <v>001.18.04500</v>
          </cell>
          <cell r="B1812" t="str">
            <v>Tee 90º  de pvc rígido para tubos de pvc rosqueável  2 pol</v>
          </cell>
          <cell r="C1812" t="str">
            <v>UN</v>
          </cell>
          <cell r="D1812">
            <v>16.121099999999998</v>
          </cell>
        </row>
        <row r="1813">
          <cell r="A1813" t="str">
            <v>001.18.04520</v>
          </cell>
          <cell r="B1813" t="str">
            <v>Tee 90º de pvc rígido para tubos de pvc rosqueável  1 1/2 pol</v>
          </cell>
          <cell r="C1813" t="str">
            <v>UN</v>
          </cell>
          <cell r="D1813">
            <v>9.0211000000000006</v>
          </cell>
        </row>
        <row r="1814">
          <cell r="A1814" t="str">
            <v>001.18.04540</v>
          </cell>
          <cell r="B1814" t="str">
            <v>Tee 90º de pvc rígido para tubos de pvc rosqueável  1 1/4 pol</v>
          </cell>
          <cell r="C1814" t="str">
            <v>UN</v>
          </cell>
          <cell r="D1814">
            <v>8.3711000000000002</v>
          </cell>
        </row>
        <row r="1815">
          <cell r="A1815" t="str">
            <v>001.18.04560</v>
          </cell>
          <cell r="B1815" t="str">
            <v>Tee 90º de pvc rígido para tubos de pvc rosqueável  1 pol</v>
          </cell>
          <cell r="C1815" t="str">
            <v>UN</v>
          </cell>
          <cell r="D1815">
            <v>4.3948999999999998</v>
          </cell>
        </row>
        <row r="1816">
          <cell r="A1816" t="str">
            <v>001.18.04580</v>
          </cell>
          <cell r="B1816" t="str">
            <v>Tee 90º de pvc rígido para tubos de pvc rosqueável  3/4 pol</v>
          </cell>
          <cell r="C1816" t="str">
            <v>UN</v>
          </cell>
          <cell r="D1816">
            <v>2.8649</v>
          </cell>
        </row>
        <row r="1817">
          <cell r="A1817" t="str">
            <v>001.18.04600</v>
          </cell>
          <cell r="B1817" t="str">
            <v>Tee 90º de pvc rígido para tubos de pvc rosqueável  1/2 pol</v>
          </cell>
          <cell r="C1817" t="str">
            <v>UN</v>
          </cell>
          <cell r="D1817">
            <v>2.6949000000000001</v>
          </cell>
        </row>
        <row r="1818">
          <cell r="A1818" t="str">
            <v>001.18.04620</v>
          </cell>
          <cell r="B1818" t="str">
            <v>Tee 90º com redução de pvc rígido para tubos de pvc rosqueável  1 1/2x3/4 pol</v>
          </cell>
          <cell r="C1818" t="str">
            <v>UN</v>
          </cell>
          <cell r="D1818">
            <v>6.2111000000000001</v>
          </cell>
        </row>
        <row r="1819">
          <cell r="A1819" t="str">
            <v>001.18.04640</v>
          </cell>
          <cell r="B1819" t="str">
            <v>Tee 90º com redução de pvc rígido para tubos de pvc rosqueável  1x3/4 pol</v>
          </cell>
          <cell r="C1819" t="str">
            <v>UN</v>
          </cell>
          <cell r="D1819">
            <v>3.3449</v>
          </cell>
        </row>
        <row r="1820">
          <cell r="A1820" t="str">
            <v>001.18.04660</v>
          </cell>
          <cell r="B1820" t="str">
            <v>Tee 90º com redução de pvc rígido para tubos de pvc rosqueável  3/4x1/2 pol</v>
          </cell>
          <cell r="C1820" t="str">
            <v>UN</v>
          </cell>
          <cell r="D1820">
            <v>2.8649</v>
          </cell>
        </row>
        <row r="1821">
          <cell r="A1821" t="str">
            <v>001.18.04680</v>
          </cell>
          <cell r="B1821" t="str">
            <v>União com rosca de pvc rígido para tubos de pvc rosqueável  2 pol</v>
          </cell>
          <cell r="C1821" t="str">
            <v>UN</v>
          </cell>
          <cell r="D1821">
            <v>26.331099999999999</v>
          </cell>
        </row>
        <row r="1822">
          <cell r="A1822" t="str">
            <v>001.18.04700</v>
          </cell>
          <cell r="B1822" t="str">
            <v>União com rosca de pvc rígido para tubos de pvc rosqueável  1 1/2 pol</v>
          </cell>
          <cell r="C1822" t="str">
            <v>UN</v>
          </cell>
          <cell r="D1822">
            <v>11.8111</v>
          </cell>
        </row>
        <row r="1823">
          <cell r="A1823" t="str">
            <v>001.18.04720</v>
          </cell>
          <cell r="B1823" t="str">
            <v>União com rosca de pvc rígido para tubos de pvc rosqueável 1 1/4 pol</v>
          </cell>
          <cell r="C1823" t="str">
            <v>UN</v>
          </cell>
          <cell r="D1823">
            <v>15.3111</v>
          </cell>
        </row>
        <row r="1824">
          <cell r="A1824" t="str">
            <v>001.18.04740</v>
          </cell>
          <cell r="B1824" t="str">
            <v>União com rosca de pvc rígido para tubos de pvc rosqueável  1 pol</v>
          </cell>
          <cell r="C1824" t="str">
            <v>UN</v>
          </cell>
          <cell r="D1824">
            <v>7.0148999999999999</v>
          </cell>
        </row>
        <row r="1825">
          <cell r="A1825" t="str">
            <v>001.18.04760</v>
          </cell>
          <cell r="B1825" t="str">
            <v>União com rosca de pvc rígido para tubos de pvc rosqueável  3/4 pol</v>
          </cell>
          <cell r="C1825" t="str">
            <v>UN</v>
          </cell>
          <cell r="D1825">
            <v>4.6749000000000001</v>
          </cell>
        </row>
        <row r="1826">
          <cell r="A1826" t="str">
            <v>001.18.04780</v>
          </cell>
          <cell r="B1826" t="str">
            <v>União com rosca de pvc rígido para tubos de pvc rosqueável  1/2 pol</v>
          </cell>
          <cell r="C1826" t="str">
            <v>UN</v>
          </cell>
          <cell r="D1826">
            <v>3.6049000000000002</v>
          </cell>
        </row>
        <row r="1827">
          <cell r="A1827" t="str">
            <v>001.18.04800</v>
          </cell>
          <cell r="B1827" t="str">
            <v>União com rosca de pvc rígido para tubos de pvc rosqueável  3 pol</v>
          </cell>
          <cell r="C1827" t="str">
            <v>UN</v>
          </cell>
          <cell r="D1827">
            <v>50.064900000000002</v>
          </cell>
        </row>
        <row r="1828">
          <cell r="A1828" t="str">
            <v>001.18.04820</v>
          </cell>
          <cell r="B1828" t="str">
            <v>Bucha de redução  de pvc rígido para tubos de pvc rosqueável  3x2 1/2pol</v>
          </cell>
          <cell r="C1828" t="str">
            <v>UN</v>
          </cell>
          <cell r="D1828">
            <v>6.3875999999999999</v>
          </cell>
        </row>
        <row r="1829">
          <cell r="A1829" t="str">
            <v>001.18.04840</v>
          </cell>
          <cell r="B1829" t="str">
            <v>Bucha de redução de pvc rígido para tubos de pvc rosqueável  3x2 pol</v>
          </cell>
          <cell r="C1829" t="str">
            <v>UN</v>
          </cell>
          <cell r="D1829">
            <v>8.2175999999999991</v>
          </cell>
        </row>
        <row r="1830">
          <cell r="A1830" t="str">
            <v>001.18.04860</v>
          </cell>
          <cell r="B1830" t="str">
            <v>Bucha de redução de pvc rígido para tubos de pvc rosqueável  3x1 1/2pol</v>
          </cell>
          <cell r="C1830" t="str">
            <v>UN</v>
          </cell>
          <cell r="D1830">
            <v>7.1475999999999997</v>
          </cell>
        </row>
        <row r="1831">
          <cell r="A1831" t="str">
            <v>001.18.04880</v>
          </cell>
          <cell r="B1831" t="str">
            <v>Bucha de redução de pvc rígido para tubos de pvc rosqueável  2 1/2x2 pol</v>
          </cell>
          <cell r="C1831" t="str">
            <v>UN</v>
          </cell>
          <cell r="D1831">
            <v>6.0675999999999997</v>
          </cell>
        </row>
        <row r="1832">
          <cell r="A1832" t="str">
            <v>001.18.04900</v>
          </cell>
          <cell r="B1832" t="str">
            <v>Bucha de redução de pvc rígido para tubos de pvc rosqueável  2 1/2x1.5 pol</v>
          </cell>
          <cell r="C1832" t="str">
            <v>UN</v>
          </cell>
          <cell r="D1832">
            <v>6.1829000000000001</v>
          </cell>
        </row>
        <row r="1833">
          <cell r="A1833" t="str">
            <v>001.18.04920</v>
          </cell>
          <cell r="B1833" t="str">
            <v>Bucha de redução de pvc rígido para tubos de pvc rosqueável  2 1/2x1 1/4 pol</v>
          </cell>
          <cell r="C1833" t="str">
            <v>UN</v>
          </cell>
          <cell r="D1833">
            <v>6.6429</v>
          </cell>
        </row>
        <row r="1834">
          <cell r="A1834" t="str">
            <v>001.18.04940</v>
          </cell>
          <cell r="B1834" t="str">
            <v>Bucha de redução de pvc rígido para tubos de pvc rosqueável  2x1 1/2pol</v>
          </cell>
          <cell r="C1834" t="str">
            <v>UN</v>
          </cell>
          <cell r="D1834">
            <v>5.4661</v>
          </cell>
        </row>
        <row r="1835">
          <cell r="A1835" t="str">
            <v>001.18.04960</v>
          </cell>
          <cell r="B1835" t="str">
            <v>Bucha de redução de pvc rigido para tubos de pvc rosqueável  2x1 1/4 pol</v>
          </cell>
          <cell r="C1835" t="str">
            <v>UN</v>
          </cell>
          <cell r="D1835">
            <v>5.9260999999999999</v>
          </cell>
        </row>
        <row r="1836">
          <cell r="A1836" t="str">
            <v>001.18.04980</v>
          </cell>
          <cell r="B1836" t="str">
            <v>Bucha de redução de pvc rígido para tubos de pvc rosqueável  2x1 pol</v>
          </cell>
          <cell r="C1836" t="str">
            <v>UN</v>
          </cell>
          <cell r="D1836">
            <v>6.9661</v>
          </cell>
        </row>
        <row r="1837">
          <cell r="A1837" t="str">
            <v>001.18.05000</v>
          </cell>
          <cell r="B1837" t="str">
            <v>Bucha de redução de pvc rígido para tubos de pvc rosqueável  1 1/2x1 1/4 pol</v>
          </cell>
          <cell r="C1837" t="str">
            <v>UN</v>
          </cell>
          <cell r="D1837">
            <v>4.3761000000000001</v>
          </cell>
        </row>
        <row r="1838">
          <cell r="A1838" t="str">
            <v>001.18.05020</v>
          </cell>
          <cell r="B1838" t="str">
            <v>Bucha de redução de pvc rígido para tubos de pvc rosqueável  11/2x1 pol</v>
          </cell>
          <cell r="C1838" t="str">
            <v>UN</v>
          </cell>
          <cell r="D1838">
            <v>4.3761000000000001</v>
          </cell>
        </row>
        <row r="1839">
          <cell r="A1839" t="str">
            <v>001.18.05040</v>
          </cell>
          <cell r="B1839" t="str">
            <v>Bucha de redução de pvc rígido para tubos de pvc rosqueável  11/2x3/4 pol</v>
          </cell>
          <cell r="C1839" t="str">
            <v>UN</v>
          </cell>
          <cell r="D1839">
            <v>5.0660999999999996</v>
          </cell>
        </row>
        <row r="1840">
          <cell r="A1840" t="str">
            <v>001.18.05060</v>
          </cell>
          <cell r="B1840" t="str">
            <v>Bucha de redução de pvc rígido para tubos de pvc rosqueável  1 1/2x1/2 pol</v>
          </cell>
          <cell r="C1840" t="str">
            <v>UN</v>
          </cell>
          <cell r="D1840">
            <v>3.7561</v>
          </cell>
        </row>
        <row r="1841">
          <cell r="A1841" t="str">
            <v>001.18.05080</v>
          </cell>
          <cell r="B1841" t="str">
            <v>Bucha de redução de pvc rígido para tubos de pvc rosqueável  1 1/4x1 pol</v>
          </cell>
          <cell r="C1841" t="str">
            <v>UN</v>
          </cell>
          <cell r="D1841">
            <v>3.7791999999999999</v>
          </cell>
        </row>
        <row r="1842">
          <cell r="A1842" t="str">
            <v>001.18.05100</v>
          </cell>
          <cell r="B1842" t="str">
            <v>Bucha de redução de pvc rígido para tubos de pvc rosqueável  1 1/4x3/4 pol</v>
          </cell>
          <cell r="C1842" t="str">
            <v>UN</v>
          </cell>
          <cell r="D1842">
            <v>3.9592000000000001</v>
          </cell>
        </row>
        <row r="1843">
          <cell r="A1843" t="str">
            <v>001.18.05120</v>
          </cell>
          <cell r="B1843" t="str">
            <v>Bucha de redução de pvc rígido para tubos de pvc rosqueável  1 1/4x1/2 pol</v>
          </cell>
          <cell r="C1843" t="str">
            <v>UN</v>
          </cell>
          <cell r="D1843">
            <v>4.2991999999999999</v>
          </cell>
        </row>
        <row r="1844">
          <cell r="A1844" t="str">
            <v>001.18.05140</v>
          </cell>
          <cell r="B1844" t="str">
            <v>Bucha de redução de pvc rígido para tubos de pvc rosqueável  1x3/4 pol</v>
          </cell>
          <cell r="C1844" t="str">
            <v>UN</v>
          </cell>
          <cell r="D1844">
            <v>2.5427</v>
          </cell>
        </row>
        <row r="1845">
          <cell r="A1845" t="str">
            <v>001.18.05160</v>
          </cell>
          <cell r="B1845" t="str">
            <v>Fornecimento e instalação de bucha de redução de pvc rígido para tubos de pvc rosqueável  1x1/2 pol</v>
          </cell>
          <cell r="C1845" t="str">
            <v>UN</v>
          </cell>
          <cell r="D1845">
            <v>2.4826999999999999</v>
          </cell>
        </row>
        <row r="1846">
          <cell r="A1846" t="str">
            <v>001.18.05180</v>
          </cell>
          <cell r="B1846" t="str">
            <v>Bucha de redução de pvc rígido para tubos de pvc rosqueável  3/4x1/2 pol</v>
          </cell>
          <cell r="C1846" t="str">
            <v>UN</v>
          </cell>
          <cell r="D1846">
            <v>2.1427</v>
          </cell>
        </row>
        <row r="1847">
          <cell r="A1847" t="str">
            <v>001.18.05200</v>
          </cell>
          <cell r="B1847" t="str">
            <v>Cruzeta de pvc rígido para tubos de pvc rosqueável  2 pol</v>
          </cell>
          <cell r="C1847" t="str">
            <v>UN</v>
          </cell>
          <cell r="D1847">
            <v>15.852499999999999</v>
          </cell>
        </row>
        <row r="1848">
          <cell r="A1848" t="str">
            <v>001.18.05220</v>
          </cell>
          <cell r="B1848" t="str">
            <v>Cruzeta de pvc rígido para tubos de pvc rosqueável  1 pol</v>
          </cell>
          <cell r="C1848" t="str">
            <v>UN</v>
          </cell>
          <cell r="D1848">
            <v>4.9051</v>
          </cell>
        </row>
        <row r="1849">
          <cell r="A1849" t="str">
            <v>001.18.05240</v>
          </cell>
          <cell r="B1849" t="str">
            <v>Cruzeta de pvc rígido para tubos de pvc rosqueável  3/4 pol</v>
          </cell>
          <cell r="C1849" t="str">
            <v>UN</v>
          </cell>
          <cell r="D1849">
            <v>4.0311000000000003</v>
          </cell>
        </row>
        <row r="1850">
          <cell r="A1850" t="str">
            <v>001.18.05260</v>
          </cell>
          <cell r="B1850" t="str">
            <v>Cruzeta de pvc rígido para tubos de pvc rosqueável  1/2 pol</v>
          </cell>
          <cell r="C1850" t="str">
            <v>UN</v>
          </cell>
          <cell r="D1850">
            <v>5.0510999999999999</v>
          </cell>
        </row>
        <row r="1851">
          <cell r="A1851" t="str">
            <v>001.18.05280</v>
          </cell>
          <cell r="B1851" t="str">
            <v>Curva de 90º de pvc rígido para tubos de pvc rosqueável  4 pol</v>
          </cell>
          <cell r="C1851" t="str">
            <v>UN</v>
          </cell>
          <cell r="D1851">
            <v>24.5764</v>
          </cell>
        </row>
        <row r="1852">
          <cell r="A1852" t="str">
            <v>001.18.05300</v>
          </cell>
          <cell r="B1852" t="str">
            <v>Curva de 90º de pvc rígido para tubos de pvc rosqueável  3 pol</v>
          </cell>
          <cell r="C1852" t="str">
            <v>UN</v>
          </cell>
          <cell r="D1852">
            <v>13.1076</v>
          </cell>
        </row>
        <row r="1853">
          <cell r="A1853" t="str">
            <v>001.18.05320</v>
          </cell>
          <cell r="B1853" t="str">
            <v>Curva de 90º de pvc rígido para tubos de pvc rosqueável  2 1/2 pol</v>
          </cell>
          <cell r="C1853" t="str">
            <v>UN</v>
          </cell>
          <cell r="D1853">
            <v>12.717599999999999</v>
          </cell>
        </row>
        <row r="1854">
          <cell r="A1854" t="str">
            <v>001.18.05340</v>
          </cell>
          <cell r="B1854" t="str">
            <v>Curva de 90º de pvc rígido para tubos de pvc rosqueável  2 pol</v>
          </cell>
          <cell r="C1854" t="str">
            <v>UN</v>
          </cell>
          <cell r="D1854">
            <v>13.9361</v>
          </cell>
        </row>
        <row r="1855">
          <cell r="A1855" t="str">
            <v>001.18.05360</v>
          </cell>
          <cell r="B1855" t="str">
            <v>Curva de 90º de pvc rígido para tubos de pvc rosqueável  1 1/2 pol</v>
          </cell>
          <cell r="C1855" t="str">
            <v>UN</v>
          </cell>
          <cell r="D1855">
            <v>8.0260999999999996</v>
          </cell>
        </row>
        <row r="1856">
          <cell r="A1856" t="str">
            <v>001.18.05380</v>
          </cell>
          <cell r="B1856" t="str">
            <v>Curva de 90º de pvc rígido para tubos  de pvc rosqueável  1 1/4 pol</v>
          </cell>
          <cell r="C1856" t="str">
            <v>UN</v>
          </cell>
          <cell r="D1856">
            <v>7.7361000000000004</v>
          </cell>
        </row>
        <row r="1857">
          <cell r="A1857" t="str">
            <v>001.18.05400</v>
          </cell>
          <cell r="B1857" t="str">
            <v>Curva de 90º de pvc rígido para tubos de pvc rosqueável  1 pol</v>
          </cell>
          <cell r="C1857" t="str">
            <v>UN</v>
          </cell>
          <cell r="D1857">
            <v>3.9426999999999999</v>
          </cell>
        </row>
        <row r="1858">
          <cell r="A1858" t="str">
            <v>001.18.05420</v>
          </cell>
          <cell r="B1858" t="str">
            <v>Curva de 90º de pvc rígido para tubos de pvc rosqueável  3/4 pol</v>
          </cell>
          <cell r="C1858" t="str">
            <v>UN</v>
          </cell>
          <cell r="D1858">
            <v>3.1227</v>
          </cell>
        </row>
        <row r="1859">
          <cell r="A1859" t="str">
            <v>001.18.05440</v>
          </cell>
          <cell r="B1859" t="str">
            <v>Curva de 90º de pvc rígido para tubos de pvc rosqueável  1/2pol</v>
          </cell>
          <cell r="C1859" t="str">
            <v>UN</v>
          </cell>
          <cell r="D1859">
            <v>2.7726999999999999</v>
          </cell>
        </row>
        <row r="1860">
          <cell r="A1860" t="str">
            <v>001.18.05460</v>
          </cell>
          <cell r="B1860" t="str">
            <v>Curva de 45º de pvc rígido para tubos de pvc rosqueável  2 1/2 pol</v>
          </cell>
          <cell r="C1860" t="str">
            <v>UN</v>
          </cell>
          <cell r="D1860">
            <v>9.6576000000000004</v>
          </cell>
        </row>
        <row r="1861">
          <cell r="A1861" t="str">
            <v>001.18.05480</v>
          </cell>
          <cell r="B1861" t="str">
            <v>Curva de 45º de pvc rígido para tubos de pvc rosqueável  2  pol</v>
          </cell>
          <cell r="C1861" t="str">
            <v>UN</v>
          </cell>
          <cell r="D1861">
            <v>7.3761000000000001</v>
          </cell>
        </row>
        <row r="1862">
          <cell r="A1862" t="str">
            <v>001.18.05500</v>
          </cell>
          <cell r="B1862" t="str">
            <v>Curva de 45º de pvc rígido para tubos de pvc rosqueável  1 1/2 pol</v>
          </cell>
          <cell r="C1862" t="str">
            <v>UN</v>
          </cell>
          <cell r="D1862">
            <v>5.0361000000000002</v>
          </cell>
        </row>
        <row r="1863">
          <cell r="A1863" t="str">
            <v>001.18.05520</v>
          </cell>
          <cell r="B1863" t="str">
            <v>Curva de 45º de pvc rígido para tubos de pvc rosqueável  1 1/4 pol</v>
          </cell>
          <cell r="C1863" t="str">
            <v>UN</v>
          </cell>
          <cell r="D1863">
            <v>4.7911000000000001</v>
          </cell>
        </row>
        <row r="1864">
          <cell r="A1864" t="str">
            <v>001.18.05540</v>
          </cell>
          <cell r="B1864" t="str">
            <v>Curva de 45º de pvc rígido para tubos de pvc rosqueável  1  pol</v>
          </cell>
          <cell r="C1864" t="str">
            <v>UN</v>
          </cell>
          <cell r="D1864">
            <v>3.0527000000000002</v>
          </cell>
        </row>
        <row r="1865">
          <cell r="A1865" t="str">
            <v>001.18.05560</v>
          </cell>
          <cell r="B1865" t="str">
            <v>Curva de 45º de pvc rígido para tubos de pvc rosqueável  3/4  pol</v>
          </cell>
          <cell r="C1865" t="str">
            <v>UN</v>
          </cell>
          <cell r="D1865">
            <v>2.6027</v>
          </cell>
        </row>
        <row r="1866">
          <cell r="A1866" t="str">
            <v>001.18.05580</v>
          </cell>
          <cell r="B1866" t="str">
            <v>Curva de 45º de pvc rígido para tubos de pvc rosqueável  1/2  pol</v>
          </cell>
          <cell r="C1866" t="str">
            <v>UN</v>
          </cell>
          <cell r="D1866">
            <v>2.3927</v>
          </cell>
        </row>
        <row r="1867">
          <cell r="A1867" t="str">
            <v>001.18.05600</v>
          </cell>
          <cell r="B1867" t="str">
            <v>Luva simples de pvc rígido para tubos de pvc rosqueável  4 pol</v>
          </cell>
          <cell r="C1867" t="str">
            <v>UN</v>
          </cell>
          <cell r="D1867">
            <v>11.7264</v>
          </cell>
        </row>
        <row r="1868">
          <cell r="A1868" t="str">
            <v>001.18.05620</v>
          </cell>
          <cell r="B1868" t="str">
            <v>Luva simples de pvc rígido para tubos de pvc rosqueável  3 pol</v>
          </cell>
          <cell r="C1868" t="str">
            <v>UN</v>
          </cell>
          <cell r="D1868">
            <v>9.7276000000000007</v>
          </cell>
        </row>
        <row r="1869">
          <cell r="A1869" t="str">
            <v>001.18.05640</v>
          </cell>
          <cell r="B1869" t="str">
            <v>Luva simples de pvc rígido para tubos de pvc rosqueável  2 1/2 pol</v>
          </cell>
          <cell r="C1869" t="str">
            <v>UN</v>
          </cell>
          <cell r="D1869">
            <v>9.4876000000000005</v>
          </cell>
        </row>
        <row r="1870">
          <cell r="A1870" t="str">
            <v>001.18.05660</v>
          </cell>
          <cell r="B1870" t="str">
            <v>Luva simples de pvc rígido para tubos de pvc rosqueável  2 pol</v>
          </cell>
          <cell r="C1870" t="str">
            <v>UN</v>
          </cell>
          <cell r="D1870">
            <v>7.8761000000000001</v>
          </cell>
        </row>
        <row r="1871">
          <cell r="A1871" t="str">
            <v>001.18.05680</v>
          </cell>
          <cell r="B1871" t="str">
            <v>Luva simples de pvc rígido para tubos de pvc rosqueável  1 1/2 pol</v>
          </cell>
          <cell r="C1871" t="str">
            <v>UN</v>
          </cell>
          <cell r="D1871">
            <v>4.8960999999999997</v>
          </cell>
        </row>
        <row r="1872">
          <cell r="A1872" t="str">
            <v>001.18.05700</v>
          </cell>
          <cell r="B1872" t="str">
            <v>Luva simples de pvc rígido para tubos de pvc rosqueável  1 1/4 pol</v>
          </cell>
          <cell r="C1872" t="str">
            <v>UN</v>
          </cell>
          <cell r="D1872">
            <v>4.7361000000000004</v>
          </cell>
        </row>
        <row r="1873">
          <cell r="A1873" t="str">
            <v>001.18.05720</v>
          </cell>
          <cell r="B1873" t="str">
            <v>Luva simples de pvc rígido para tubos de pvc rosqueável  1 pol</v>
          </cell>
          <cell r="C1873" t="str">
            <v>UN</v>
          </cell>
          <cell r="D1873">
            <v>2.7776999999999998</v>
          </cell>
        </row>
        <row r="1874">
          <cell r="A1874" t="str">
            <v>001.18.05740</v>
          </cell>
          <cell r="B1874" t="str">
            <v>Luva simples de pvc rígido para tubos de pvc rosqueável  3/4 pol</v>
          </cell>
          <cell r="C1874" t="str">
            <v>UN</v>
          </cell>
          <cell r="D1874">
            <v>2.4226999999999999</v>
          </cell>
        </row>
        <row r="1875">
          <cell r="A1875" t="str">
            <v>001.18.05760</v>
          </cell>
          <cell r="B1875" t="str">
            <v>Luva simples de pvc rígido para tubos de pvc rosqueável  1/2 pol</v>
          </cell>
          <cell r="C1875" t="str">
            <v>UN</v>
          </cell>
          <cell r="D1875">
            <v>2.2427000000000001</v>
          </cell>
        </row>
        <row r="1876">
          <cell r="A1876" t="str">
            <v>001.18.05780</v>
          </cell>
          <cell r="B1876" t="str">
            <v>Luva de redução pvc rígido para tubos de pvc rosqueável  1x3/4 pol</v>
          </cell>
          <cell r="C1876" t="str">
            <v>UN</v>
          </cell>
          <cell r="D1876">
            <v>3.0627</v>
          </cell>
        </row>
        <row r="1877">
          <cell r="A1877" t="str">
            <v>001.18.05800</v>
          </cell>
          <cell r="B1877" t="str">
            <v>Luva de redução pvc rígido para tubos de pvc rosqueável  3/4x1/2 pol</v>
          </cell>
          <cell r="C1877" t="str">
            <v>UN</v>
          </cell>
          <cell r="D1877">
            <v>2.7227000000000001</v>
          </cell>
        </row>
        <row r="1878">
          <cell r="A1878" t="str">
            <v>001.18.05820</v>
          </cell>
          <cell r="B1878" t="str">
            <v>Junção 45º de pvc rígido para tubos de pvc rosqueável  2 pol</v>
          </cell>
          <cell r="C1878" t="str">
            <v>UN</v>
          </cell>
          <cell r="D1878">
            <v>5.1460999999999997</v>
          </cell>
        </row>
        <row r="1879">
          <cell r="A1879" t="str">
            <v>001.18.05840</v>
          </cell>
          <cell r="B1879" t="str">
            <v>Niple duplo de pvc rígido para tubos de pvc rosqueável  2 pol</v>
          </cell>
          <cell r="C1879" t="str">
            <v>UN</v>
          </cell>
          <cell r="D1879">
            <v>7.1760999999999999</v>
          </cell>
        </row>
        <row r="1880">
          <cell r="A1880" t="str">
            <v>001.18.05860</v>
          </cell>
          <cell r="B1880" t="str">
            <v>Niple duplo de pvc rígido para tubos de pvc rosqueável  1 1/2 pol</v>
          </cell>
          <cell r="C1880" t="str">
            <v>UN</v>
          </cell>
          <cell r="D1880">
            <v>4.5960999999999999</v>
          </cell>
        </row>
        <row r="1881">
          <cell r="A1881" t="str">
            <v>001.18.05880</v>
          </cell>
          <cell r="B1881" t="str">
            <v>Niple duplo de pvc rígido para tubos de pvc rosqueável  1 1/4 pol</v>
          </cell>
          <cell r="C1881" t="str">
            <v>UN</v>
          </cell>
          <cell r="D1881">
            <v>4.5560999999999998</v>
          </cell>
        </row>
        <row r="1882">
          <cell r="A1882" t="str">
            <v>001.18.05900</v>
          </cell>
          <cell r="B1882" t="str">
            <v>Niple duplo de pvc rígido para tubos de pvc rosqueável  1  pol</v>
          </cell>
          <cell r="C1882" t="str">
            <v>UN</v>
          </cell>
          <cell r="D1882">
            <v>2.6227</v>
          </cell>
        </row>
        <row r="1883">
          <cell r="A1883" t="str">
            <v>001.18.05920</v>
          </cell>
          <cell r="B1883" t="str">
            <v>Niple duplo de pvc rígido para tubos de pvc rosqueável  3/4  pol</v>
          </cell>
          <cell r="C1883" t="str">
            <v>UN</v>
          </cell>
          <cell r="D1883">
            <v>2.2427000000000001</v>
          </cell>
        </row>
        <row r="1884">
          <cell r="A1884" t="str">
            <v>001.18.05940</v>
          </cell>
          <cell r="B1884" t="str">
            <v>Niple duplo de pvc rígido para tubos de pvc rosqueável  1/2  pol</v>
          </cell>
          <cell r="C1884" t="str">
            <v>UN</v>
          </cell>
          <cell r="D1884">
            <v>2.1326999999999998</v>
          </cell>
        </row>
        <row r="1885">
          <cell r="A1885" t="str">
            <v>001.18.05960</v>
          </cell>
          <cell r="B1885" t="str">
            <v>Niple duplo de pvc rígido para tubos de pvc rosqueável  3  pol</v>
          </cell>
          <cell r="C1885" t="str">
            <v>UN</v>
          </cell>
          <cell r="D1885">
            <v>16.312899999999999</v>
          </cell>
        </row>
        <row r="1886">
          <cell r="A1886" t="str">
            <v>001.18.05980</v>
          </cell>
          <cell r="B1886" t="str">
            <v>Adaptador com rosca e flange para caixa de água de pvc inclusive assentamento 2 pol</v>
          </cell>
          <cell r="C1886" t="str">
            <v>UN</v>
          </cell>
          <cell r="D1886">
            <v>10.8184</v>
          </cell>
        </row>
        <row r="1887">
          <cell r="A1887" t="str">
            <v>001.18.06000</v>
          </cell>
          <cell r="B1887" t="str">
            <v>Adaptador com rosca e flange para caixa de água de pvc inclusive assentamento 1 pol</v>
          </cell>
          <cell r="C1887" t="str">
            <v>UN</v>
          </cell>
          <cell r="D1887">
            <v>9.8644999999999996</v>
          </cell>
        </row>
        <row r="1888">
          <cell r="A1888" t="str">
            <v>001.18.06020</v>
          </cell>
          <cell r="B1888" t="str">
            <v>Adaptador com rosca e flange para caixa de água de pvc inclusive assentamento 3/4 pol</v>
          </cell>
          <cell r="C1888" t="str">
            <v>UN</v>
          </cell>
          <cell r="D1888">
            <v>8.0545000000000009</v>
          </cell>
        </row>
        <row r="1889">
          <cell r="A1889" t="str">
            <v>001.18.06040</v>
          </cell>
          <cell r="B1889" t="str">
            <v>Adaptador com rosca e flange para caixa de água de pvc inclusive assentamento 1/2 pol</v>
          </cell>
          <cell r="C1889" t="str">
            <v>UN</v>
          </cell>
          <cell r="D1889">
            <v>8.0545000000000009</v>
          </cell>
        </row>
        <row r="1890">
          <cell r="A1890" t="str">
            <v>001.18.06060</v>
          </cell>
          <cell r="B1890" t="str">
            <v>Adaptador com rosca e flange para caixa de água de pvc inclusive assentamento 3 pol</v>
          </cell>
          <cell r="C1890" t="str">
            <v>UN</v>
          </cell>
          <cell r="D1890">
            <v>57.702100000000002</v>
          </cell>
        </row>
        <row r="1891">
          <cell r="A1891" t="str">
            <v>001.18.06080</v>
          </cell>
          <cell r="B1891" t="str">
            <v>Tampão ou cap de pvc rígido para tubos de pvc rosqueável  3 pol</v>
          </cell>
          <cell r="C1891" t="str">
            <v>UN</v>
          </cell>
          <cell r="D1891">
            <v>7.8174000000000001</v>
          </cell>
        </row>
        <row r="1892">
          <cell r="A1892" t="str">
            <v>001.18.06100</v>
          </cell>
          <cell r="B1892" t="str">
            <v>Tampão ou cap de pvc rígido para tubos de pvc rosqueável  2.5 pol</v>
          </cell>
          <cell r="C1892" t="str">
            <v>UN</v>
          </cell>
          <cell r="D1892">
            <v>6.9273999999999996</v>
          </cell>
        </row>
        <row r="1893">
          <cell r="A1893" t="str">
            <v>001.18.06120</v>
          </cell>
          <cell r="B1893" t="str">
            <v>Tampão ou cap de pvc rígido para tubos de pvc rosqueável  2.00 pol</v>
          </cell>
          <cell r="C1893" t="str">
            <v>UN</v>
          </cell>
          <cell r="D1893">
            <v>5.8452999999999999</v>
          </cell>
        </row>
        <row r="1894">
          <cell r="A1894" t="str">
            <v>001.18.06140</v>
          </cell>
          <cell r="B1894" t="str">
            <v>Tampão ou cap de pvc rígido para tubos de pvc rosqueável  1 1/2 pol</v>
          </cell>
          <cell r="C1894" t="str">
            <v>UN</v>
          </cell>
          <cell r="D1894">
            <v>4.7953000000000001</v>
          </cell>
        </row>
        <row r="1895">
          <cell r="A1895" t="str">
            <v>001.18.06160</v>
          </cell>
          <cell r="B1895" t="str">
            <v>Tampão ou cap de pvc rígido para tubos de pvc rosqueável  1 1/4 pol</v>
          </cell>
          <cell r="C1895" t="str">
            <v>UN</v>
          </cell>
          <cell r="D1895">
            <v>3.9853000000000001</v>
          </cell>
        </row>
        <row r="1896">
          <cell r="A1896" t="str">
            <v>001.18.06180</v>
          </cell>
          <cell r="B1896" t="str">
            <v>Tampão ou cap de pvc rígido para tubos de pvc rosqueável  1 pol</v>
          </cell>
          <cell r="C1896" t="str">
            <v>UN</v>
          </cell>
          <cell r="D1896">
            <v>2.1837</v>
          </cell>
        </row>
        <row r="1897">
          <cell r="A1897" t="str">
            <v>001.18.06200</v>
          </cell>
          <cell r="B1897" t="str">
            <v>Tampão ou cap de pvc rígido para tubos de pvc rosqueável  3/4 pol</v>
          </cell>
          <cell r="C1897" t="str">
            <v>UN</v>
          </cell>
          <cell r="D1897">
            <v>1.6036999999999999</v>
          </cell>
        </row>
        <row r="1898">
          <cell r="A1898" t="str">
            <v>001.18.06220</v>
          </cell>
          <cell r="B1898" t="str">
            <v>Tampão ou cap de pvc rígido para tubos de pvc rosqueável  1/2 pol</v>
          </cell>
          <cell r="C1898" t="str">
            <v>UN</v>
          </cell>
          <cell r="D1898">
            <v>1.3436999999999999</v>
          </cell>
        </row>
        <row r="1899">
          <cell r="A1899" t="str">
            <v>001.18.06240</v>
          </cell>
          <cell r="B1899" t="str">
            <v>Flange sextavado com rosca e sem furos de pvc rígido para tubos de pvc rosqueável  4 pol</v>
          </cell>
          <cell r="C1899" t="str">
            <v>UN</v>
          </cell>
          <cell r="D1899">
            <v>37.497399999999999</v>
          </cell>
        </row>
        <row r="1900">
          <cell r="A1900" t="str">
            <v>001.18.06260</v>
          </cell>
          <cell r="B1900" t="str">
            <v>Flange sextavado com rosca e sem furos de pvc rígido para tubos de pvc rosqueável  3 pol</v>
          </cell>
          <cell r="C1900" t="str">
            <v>UN</v>
          </cell>
          <cell r="D1900">
            <v>20.3874</v>
          </cell>
        </row>
        <row r="1901">
          <cell r="A1901" t="str">
            <v>001.18.06280</v>
          </cell>
          <cell r="B1901" t="str">
            <v>Flange sextavado com rosca e sem furos de pvc rígido para tubos de pvc rosqueável  2 1/2 pol</v>
          </cell>
          <cell r="C1901" t="str">
            <v>UN</v>
          </cell>
          <cell r="D1901">
            <v>20.3674</v>
          </cell>
        </row>
        <row r="1902">
          <cell r="A1902" t="str">
            <v>001.18.06300</v>
          </cell>
          <cell r="B1902" t="str">
            <v>Flange sextavado com rosca e sem furos de pvc rígido para tubos de pvc rosqueável  2 pol</v>
          </cell>
          <cell r="C1902" t="str">
            <v>UN</v>
          </cell>
          <cell r="D1902">
            <v>4.0652999999999997</v>
          </cell>
        </row>
        <row r="1903">
          <cell r="A1903" t="str">
            <v>001.18.06320</v>
          </cell>
          <cell r="B1903" t="str">
            <v>Flange sextavado com rosca e sem furos de pvc rígido para tubos de pvc rosqueável  1 1/2 pol</v>
          </cell>
          <cell r="C1903" t="str">
            <v>UN</v>
          </cell>
          <cell r="D1903">
            <v>3.2953000000000001</v>
          </cell>
        </row>
        <row r="1904">
          <cell r="A1904" t="str">
            <v>001.18.06340</v>
          </cell>
          <cell r="B1904" t="str">
            <v>Flange sextavado com rosca e sem furos de pvc rígido para tubos de pvc rosqueável  1 1/4 pol</v>
          </cell>
          <cell r="C1904" t="str">
            <v>UN</v>
          </cell>
          <cell r="D1904">
            <v>2.6353</v>
          </cell>
        </row>
        <row r="1905">
          <cell r="A1905" t="str">
            <v>001.18.06360</v>
          </cell>
          <cell r="B1905" t="str">
            <v>Flange sextavado com rosca e sem furos de pvc rígido para tubos de pvc rosqueável  1 pol</v>
          </cell>
          <cell r="C1905" t="str">
            <v>UN</v>
          </cell>
          <cell r="D1905">
            <v>2.1937000000000002</v>
          </cell>
        </row>
        <row r="1906">
          <cell r="A1906" t="str">
            <v>001.18.06380</v>
          </cell>
          <cell r="B1906" t="str">
            <v>Flange sextavado com rosca e sem furos de pvc rígido para tubos de pvc rosqueável  3/4 pol</v>
          </cell>
          <cell r="C1906" t="str">
            <v>UN</v>
          </cell>
          <cell r="D1906">
            <v>1.9437</v>
          </cell>
        </row>
        <row r="1907">
          <cell r="A1907" t="str">
            <v>001.18.06400</v>
          </cell>
          <cell r="B1907" t="str">
            <v>Flange sextavado com rosca e sem furos de pvc rígido para tubos de pvc rosqueável  1/2 pol</v>
          </cell>
          <cell r="C1907" t="str">
            <v>UN</v>
          </cell>
          <cell r="D1907">
            <v>1.6287</v>
          </cell>
        </row>
        <row r="1908">
          <cell r="A1908" t="str">
            <v>001.18.06420</v>
          </cell>
          <cell r="B1908" t="str">
            <v>Plug ou bujão de 2"""""""", de pvc rígido, para tubos de pvc rosqueável</v>
          </cell>
          <cell r="C1908" t="str">
            <v>UN</v>
          </cell>
          <cell r="D1908">
            <v>3.6353</v>
          </cell>
        </row>
        <row r="1909">
          <cell r="A1909" t="str">
            <v>001.18.06440</v>
          </cell>
          <cell r="B1909" t="str">
            <v>Plug ou bujão de 1 1/2"""""""", de pvc rígido, para tubos de pvc rosqueável</v>
          </cell>
          <cell r="C1909" t="str">
            <v>UN</v>
          </cell>
          <cell r="D1909">
            <v>3.2252999999999998</v>
          </cell>
        </row>
        <row r="1910">
          <cell r="A1910" t="str">
            <v>001.18.06460</v>
          </cell>
          <cell r="B1910" t="str">
            <v>Plug ou bujão de 1 1/4"""""""", de pvc rígido, para tubos de pvc rosqueável</v>
          </cell>
          <cell r="C1910" t="str">
            <v>UN</v>
          </cell>
          <cell r="D1910">
            <v>2.2353000000000001</v>
          </cell>
        </row>
        <row r="1911">
          <cell r="A1911" t="str">
            <v>001.18.06480</v>
          </cell>
          <cell r="B1911" t="str">
            <v>Plug ou bujão de 1"""""""", de pvc rígido, para tubos de pvc rosqueável</v>
          </cell>
          <cell r="C1911" t="str">
            <v>UN</v>
          </cell>
          <cell r="D1911">
            <v>1.5037</v>
          </cell>
        </row>
        <row r="1912">
          <cell r="A1912" t="str">
            <v>001.18.06500</v>
          </cell>
          <cell r="B1912" t="str">
            <v>Plug ou bujão de 3/4"""""""", de pvc rígido, para tubos de pvc rosqueável</v>
          </cell>
          <cell r="C1912" t="str">
            <v>UN</v>
          </cell>
          <cell r="D1912">
            <v>1.2877000000000001</v>
          </cell>
        </row>
        <row r="1913">
          <cell r="A1913" t="str">
            <v>001.18.06520</v>
          </cell>
          <cell r="B1913" t="str">
            <v>Plug ou bujão de 1/2"""""""", de pvc rígido, para tubos de pvc rosqueável</v>
          </cell>
          <cell r="C1913" t="str">
            <v>UN</v>
          </cell>
          <cell r="D1913">
            <v>1.2037</v>
          </cell>
        </row>
        <row r="1914">
          <cell r="A1914" t="str">
            <v>001.18.06540</v>
          </cell>
          <cell r="B1914" t="str">
            <v>Joelho de 90º rosqueável com bucha de latão 1/2"""""""", de pvc rígido,</v>
          </cell>
          <cell r="C1914" t="str">
            <v>UN</v>
          </cell>
          <cell r="D1914">
            <v>3.7526999999999999</v>
          </cell>
        </row>
        <row r="1915">
          <cell r="A1915" t="str">
            <v>001.18.06560</v>
          </cell>
          <cell r="B1915" t="str">
            <v>Joelho de 90º rosqueável com bucha de latão 3/4"""""""", de pvc rígido,</v>
          </cell>
          <cell r="C1915" t="str">
            <v>UN</v>
          </cell>
          <cell r="D1915">
            <v>4.0427</v>
          </cell>
        </row>
        <row r="1916">
          <cell r="A1916" t="str">
            <v>001.18.06580</v>
          </cell>
          <cell r="B1916" t="str">
            <v>Joelho 90º redução rosqueável com bucha de latão 3/4"""""""" x 1/2"""""""", de  pvc rígido,</v>
          </cell>
          <cell r="C1916" t="str">
            <v>UN</v>
          </cell>
          <cell r="D1916">
            <v>4.2327000000000004</v>
          </cell>
        </row>
        <row r="1917">
          <cell r="A1917" t="str">
            <v>001.18.06600</v>
          </cell>
          <cell r="B1917" t="str">
            <v>Tee 90º rosqueável  1/2"""""""",com bucha de latão na boca central</v>
          </cell>
          <cell r="C1917" t="str">
            <v>UN</v>
          </cell>
          <cell r="D1917">
            <v>4.0449000000000002</v>
          </cell>
        </row>
        <row r="1918">
          <cell r="A1918" t="str">
            <v>001.18.06620</v>
          </cell>
          <cell r="B1918" t="str">
            <v>Tee 90º rosqueável 3/4"""""""", com bucha de latão na boca central</v>
          </cell>
          <cell r="C1918" t="str">
            <v>UN</v>
          </cell>
          <cell r="D1918">
            <v>4.8249000000000004</v>
          </cell>
        </row>
        <row r="1919">
          <cell r="A1919" t="str">
            <v>001.18.06640</v>
          </cell>
          <cell r="B1919" t="str">
            <v>Tee 90º redução rosqueável 3/4""""""""x1/2"""""""", com bucha de latão na boca central</v>
          </cell>
          <cell r="C1919" t="str">
            <v>UN</v>
          </cell>
          <cell r="D1919">
            <v>4.1649000000000003</v>
          </cell>
        </row>
        <row r="1920">
          <cell r="A1920" t="str">
            <v>001.18.06660</v>
          </cell>
          <cell r="B1920" t="str">
            <v>Tubo cpva, aquatherm - 22 mm - 3/4"""""""" em barras de 3.00 m</v>
          </cell>
          <cell r="C1920" t="str">
            <v>ML</v>
          </cell>
          <cell r="D1920">
            <v>8.8134999999999994</v>
          </cell>
        </row>
        <row r="1921">
          <cell r="A1921" t="str">
            <v>001.18.06680</v>
          </cell>
          <cell r="B1921" t="str">
            <v>Tubo cpva, aquatherm - 28 mm - 1"""""""" em barras de 3.00 m</v>
          </cell>
          <cell r="C1921" t="str">
            <v>ML</v>
          </cell>
          <cell r="D1921">
            <v>11.75</v>
          </cell>
        </row>
        <row r="1922">
          <cell r="A1922" t="str">
            <v>001.18.06700</v>
          </cell>
          <cell r="B1922" t="str">
            <v>Joelho de 90º, aquatherm - 22 mm 3/4""""""""</v>
          </cell>
          <cell r="C1922" t="str">
            <v>UN</v>
          </cell>
          <cell r="D1922">
            <v>3.6526999999999998</v>
          </cell>
        </row>
        <row r="1923">
          <cell r="A1923" t="str">
            <v>001.18.06720</v>
          </cell>
          <cell r="B1923" t="str">
            <v>Joelho de 90º, aquatherm - 28 mm 1""""""""</v>
          </cell>
          <cell r="C1923" t="str">
            <v>UN</v>
          </cell>
          <cell r="D1923">
            <v>5.7949000000000002</v>
          </cell>
        </row>
        <row r="1924">
          <cell r="A1924" t="str">
            <v>001.18.06740</v>
          </cell>
          <cell r="B1924" t="str">
            <v>Tee de 90º, aquatherm - 22 mm - 3/4 """"""""</v>
          </cell>
          <cell r="C1924" t="str">
            <v>UN</v>
          </cell>
          <cell r="D1924">
            <v>3.9249000000000001</v>
          </cell>
        </row>
        <row r="1925">
          <cell r="A1925" t="str">
            <v>001.18.06760</v>
          </cell>
          <cell r="B1925" t="str">
            <v>Tee de 90º, aquatherm 28 mm - 1""""""""</v>
          </cell>
          <cell r="C1925" t="str">
            <v>UN</v>
          </cell>
          <cell r="D1925">
            <v>5.7873999999999999</v>
          </cell>
        </row>
        <row r="1926">
          <cell r="A1926" t="str">
            <v>001.18.06780</v>
          </cell>
          <cell r="B1926" t="str">
            <v>Conector aquatherm - 28 mm - 1""""""""</v>
          </cell>
          <cell r="C1926" t="str">
            <v>UN</v>
          </cell>
          <cell r="D1926">
            <v>8.9191000000000003</v>
          </cell>
        </row>
        <row r="1927">
          <cell r="A1927" t="str">
            <v>001.18.06800</v>
          </cell>
          <cell r="B1927" t="str">
            <v>Fornecimento e instalação de mangueira marron de pvc para água de 3/4""""""""x2,5 mm de espessura</v>
          </cell>
          <cell r="C1927" t="str">
            <v>ML</v>
          </cell>
          <cell r="D1927">
            <v>1.1698</v>
          </cell>
        </row>
        <row r="1928">
          <cell r="A1928" t="str">
            <v>001.18.06820</v>
          </cell>
          <cell r="B1928" t="str">
            <v>Fornecimento e instalação de mangueira marron de pvc para água de  1""""""""x3,0 mm de espessura</v>
          </cell>
          <cell r="C1928" t="str">
            <v>ML</v>
          </cell>
          <cell r="D1928">
            <v>1.6268</v>
          </cell>
        </row>
        <row r="1929">
          <cell r="A1929" t="str">
            <v>001.18.06840</v>
          </cell>
          <cell r="B1929" t="str">
            <v>Fornecimento e instalação de joelho de polietileno - 3/4"""""""" para mangueira de polietileno ou pvc marron</v>
          </cell>
          <cell r="C1929" t="str">
            <v>UN</v>
          </cell>
          <cell r="D1929">
            <v>1.3188</v>
          </cell>
        </row>
        <row r="1930">
          <cell r="A1930" t="str">
            <v>001.18.06860</v>
          </cell>
          <cell r="B1930" t="str">
            <v>Fornecimento e instalação de joelho de polietileno  - 1"""""""" para mangueira de polietileno ou pvc marron</v>
          </cell>
          <cell r="C1930" t="str">
            <v>UN</v>
          </cell>
          <cell r="D1930">
            <v>1.7687999999999999</v>
          </cell>
        </row>
        <row r="1931">
          <cell r="A1931" t="str">
            <v>001.18.06880</v>
          </cell>
          <cell r="B1931" t="str">
            <v>Fornecimento e instalação de tee de polietileno - 3/4"""""""" para mangueira de polietileno ou pvc marron</v>
          </cell>
          <cell r="C1931" t="str">
            <v>UN</v>
          </cell>
          <cell r="D1931">
            <v>1.8736999999999999</v>
          </cell>
        </row>
        <row r="1932">
          <cell r="A1932" t="str">
            <v>001.18.06900</v>
          </cell>
          <cell r="B1932" t="str">
            <v>Fornecimento e instalação de tee de polietileno  1""""""""- para mangueira de polietileno ou pvc marron</v>
          </cell>
          <cell r="C1932" t="str">
            <v>UN</v>
          </cell>
          <cell r="D1932">
            <v>3.3237000000000001</v>
          </cell>
        </row>
        <row r="1933">
          <cell r="A1933" t="str">
            <v>001.18.06920</v>
          </cell>
          <cell r="B1933" t="str">
            <v>Fornecimento e instalação de uniao de polietileno - 3/4""""""""- para mangueira de polietileno ou pvc marron</v>
          </cell>
          <cell r="C1933" t="str">
            <v>UN</v>
          </cell>
          <cell r="D1933">
            <v>2.2353000000000001</v>
          </cell>
        </row>
        <row r="1934">
          <cell r="A1934" t="str">
            <v>001.18.06940</v>
          </cell>
          <cell r="B1934" t="str">
            <v>Fornecimento e instalação de união de polietileno  - 1""""""""-para mangueira de polietileno ou pvc marron</v>
          </cell>
          <cell r="C1934" t="str">
            <v>UN</v>
          </cell>
          <cell r="D1934">
            <v>2.6353</v>
          </cell>
        </row>
        <row r="1935">
          <cell r="A1935" t="str">
            <v>001.18.06960</v>
          </cell>
          <cell r="B1935" t="str">
            <v>Fornecimento e instalação de adaptador de polietileno  - 3/4""""""""- para mangueira de polietileno ou pvc marron</v>
          </cell>
          <cell r="C1935" t="str">
            <v>UN</v>
          </cell>
          <cell r="D1935">
            <v>2.0284</v>
          </cell>
        </row>
        <row r="1936">
          <cell r="A1936" t="str">
            <v>001.18.06980</v>
          </cell>
          <cell r="B1936" t="str">
            <v>Fornecimento e instalação de adaptador de polietileno  - 1""""""""- para mangueira de polietileno ou pvc marron</v>
          </cell>
          <cell r="C1936" t="str">
            <v>UN</v>
          </cell>
          <cell r="D1936">
            <v>2.2284000000000002</v>
          </cell>
        </row>
        <row r="1937">
          <cell r="A1937" t="str">
            <v>001.18.07000</v>
          </cell>
          <cell r="B1937" t="str">
            <v>Tubos de ferro galvanizado em barra de 6 m diâmetro 4 pol</v>
          </cell>
          <cell r="C1937" t="str">
            <v>ML</v>
          </cell>
          <cell r="D1937">
            <v>69.350800000000007</v>
          </cell>
        </row>
        <row r="1938">
          <cell r="A1938" t="str">
            <v>001.18.07020</v>
          </cell>
          <cell r="B1938" t="str">
            <v>Tubos de ferro galvanizado em barra de 6 m diâmetro 3 pol</v>
          </cell>
          <cell r="C1938" t="str">
            <v>ML</v>
          </cell>
          <cell r="D1938">
            <v>50.524799999999999</v>
          </cell>
        </row>
        <row r="1939">
          <cell r="A1939" t="str">
            <v>001.18.07040</v>
          </cell>
          <cell r="B1939" t="str">
            <v>Tubos de ferro galvanizado em barra de 6 m diâmetro 2.5 pol</v>
          </cell>
          <cell r="C1939" t="str">
            <v>ML</v>
          </cell>
          <cell r="D1939">
            <v>42.185099999999998</v>
          </cell>
        </row>
        <row r="1940">
          <cell r="A1940" t="str">
            <v>001.18.07060</v>
          </cell>
          <cell r="B1940" t="str">
            <v>Tubos de ferro galvanizado em barra de 6 m diâmetro 2 pol</v>
          </cell>
          <cell r="C1940" t="str">
            <v>ML</v>
          </cell>
          <cell r="D1940">
            <v>30.9436</v>
          </cell>
        </row>
        <row r="1941">
          <cell r="A1941" t="str">
            <v>001.18.07080</v>
          </cell>
          <cell r="B1941" t="str">
            <v>Tubos de ferro galvanizado em barra de 6 m diâmetro 1.5 pol</v>
          </cell>
          <cell r="C1941" t="str">
            <v>ML</v>
          </cell>
          <cell r="D1941">
            <v>25.4129</v>
          </cell>
        </row>
        <row r="1942">
          <cell r="A1942" t="str">
            <v>001.18.07100</v>
          </cell>
          <cell r="B1942" t="str">
            <v>Tubos de ferro galvanizado em barra de 6 m diâmetro 1 1/4 pol</v>
          </cell>
          <cell r="C1942" t="str">
            <v>ML</v>
          </cell>
          <cell r="D1942">
            <v>19.528700000000001</v>
          </cell>
        </row>
        <row r="1943">
          <cell r="A1943" t="str">
            <v>001.18.07120</v>
          </cell>
          <cell r="B1943" t="str">
            <v>Tubos de ferro galvanizado em barra de 6 m diâmetro 1 pol</v>
          </cell>
          <cell r="C1943" t="str">
            <v>ML</v>
          </cell>
          <cell r="D1943">
            <v>14.5716</v>
          </cell>
        </row>
        <row r="1944">
          <cell r="A1944" t="str">
            <v>001.18.07140</v>
          </cell>
          <cell r="B1944" t="str">
            <v>Tubos de ferro galvanizado em barra de 6 m diâmetro 3/4 pol</v>
          </cell>
          <cell r="C1944" t="str">
            <v>ML</v>
          </cell>
          <cell r="D1944">
            <v>10.8215</v>
          </cell>
        </row>
        <row r="1945">
          <cell r="A1945" t="str">
            <v>001.18.07160</v>
          </cell>
          <cell r="B1945" t="str">
            <v>Tubos de ferro galvanizado em barra de 6 m diâmetro 1/2 pol</v>
          </cell>
          <cell r="C1945" t="str">
            <v>ML</v>
          </cell>
          <cell r="D1945">
            <v>8.5815999999999999</v>
          </cell>
        </row>
        <row r="1946">
          <cell r="A1946" t="str">
            <v>001.18.07180</v>
          </cell>
          <cell r="B1946" t="str">
            <v>Cotovelo ou joelho de redução de ferro galvanizado 2.5x2 pol</v>
          </cell>
          <cell r="C1946" t="str">
            <v>UN</v>
          </cell>
          <cell r="D1946">
            <v>28.044499999999999</v>
          </cell>
        </row>
        <row r="1947">
          <cell r="A1947" t="str">
            <v>001.18.07200</v>
          </cell>
          <cell r="B1947" t="str">
            <v>Cotovelo ou joelho de redução de ferro galvanizado 2x1.5 pol</v>
          </cell>
          <cell r="C1947" t="str">
            <v>UN</v>
          </cell>
          <cell r="D1947">
            <v>15.0829</v>
          </cell>
        </row>
        <row r="1948">
          <cell r="A1948" t="str">
            <v>001.18.07220</v>
          </cell>
          <cell r="B1948" t="str">
            <v>Cotovelo ou joelho de redução de ferro galvanizado 1.5x1 1/4 pol</v>
          </cell>
          <cell r="C1948" t="str">
            <v>UN</v>
          </cell>
          <cell r="D1948">
            <v>10.882899999999999</v>
          </cell>
        </row>
        <row r="1949">
          <cell r="A1949" t="str">
            <v>001.18.07240</v>
          </cell>
          <cell r="B1949" t="str">
            <v>Cotovelo ou joelho de redução de ferro galvanizado 1.5x1 pol</v>
          </cell>
          <cell r="C1949" t="str">
            <v>UN</v>
          </cell>
          <cell r="D1949">
            <v>10.882899999999999</v>
          </cell>
        </row>
        <row r="1950">
          <cell r="A1950" t="str">
            <v>001.18.07260</v>
          </cell>
          <cell r="B1950" t="str">
            <v>Cotovelo ou joelho de redução de ferro galvanizado 1.5x3/4 pol</v>
          </cell>
          <cell r="C1950" t="str">
            <v>UN</v>
          </cell>
          <cell r="D1950">
            <v>10.882899999999999</v>
          </cell>
        </row>
        <row r="1951">
          <cell r="A1951" t="str">
            <v>001.18.07280</v>
          </cell>
          <cell r="B1951" t="str">
            <v>Cotovelo ou joelho de redução de ferro galvanizado 1 1/4x1 pol</v>
          </cell>
          <cell r="C1951" t="str">
            <v>UN</v>
          </cell>
          <cell r="D1951">
            <v>8.8828999999999994</v>
          </cell>
        </row>
        <row r="1952">
          <cell r="A1952" t="str">
            <v>001.18.07300</v>
          </cell>
          <cell r="B1952" t="str">
            <v>Cotovelo ou joelho de redução de ferro galvanizado 1 1/4x3/4 pol</v>
          </cell>
          <cell r="C1952" t="str">
            <v>UN</v>
          </cell>
          <cell r="D1952">
            <v>8.8828999999999994</v>
          </cell>
        </row>
        <row r="1953">
          <cell r="A1953" t="str">
            <v>001.18.07320</v>
          </cell>
          <cell r="B1953" t="str">
            <v>Cotovelo ou joelho de redução de ferro galvanizado 1x3/4 pol</v>
          </cell>
          <cell r="C1953" t="str">
            <v>UN</v>
          </cell>
          <cell r="D1953">
            <v>5.4474</v>
          </cell>
        </row>
        <row r="1954">
          <cell r="A1954" t="str">
            <v>001.18.07340</v>
          </cell>
          <cell r="B1954" t="str">
            <v>Cotovelo ou joelho de redução de ferro galvanizado 1x1/2 pol</v>
          </cell>
          <cell r="C1954" t="str">
            <v>UN</v>
          </cell>
          <cell r="D1954">
            <v>5.4474</v>
          </cell>
        </row>
        <row r="1955">
          <cell r="A1955" t="str">
            <v>001.18.07360</v>
          </cell>
          <cell r="B1955" t="str">
            <v>Cotovelo ou joelho de redução de ferro galvanizado 3/4x1/2 pol</v>
          </cell>
          <cell r="C1955" t="str">
            <v>UN</v>
          </cell>
          <cell r="D1955">
            <v>4.0974000000000004</v>
          </cell>
        </row>
        <row r="1956">
          <cell r="A1956" t="str">
            <v>001.18.07380</v>
          </cell>
          <cell r="B1956" t="str">
            <v>Bucha de redução de ferro galvanizado 4x3 pol</v>
          </cell>
          <cell r="C1956" t="str">
            <v>UN</v>
          </cell>
          <cell r="D1956">
            <v>19.618400000000001</v>
          </cell>
        </row>
        <row r="1957">
          <cell r="A1957" t="str">
            <v>001.18.07400</v>
          </cell>
          <cell r="B1957" t="str">
            <v>Bucha de redução de ferro galvanizado 4x2.5 pol</v>
          </cell>
          <cell r="C1957" t="str">
            <v>UN</v>
          </cell>
          <cell r="D1957">
            <v>22.788399999999999</v>
          </cell>
        </row>
        <row r="1958">
          <cell r="A1958" t="str">
            <v>001.18.07420</v>
          </cell>
          <cell r="B1958" t="str">
            <v>Bucha de redução de ferro galvanizado 4x2 pol</v>
          </cell>
          <cell r="C1958" t="str">
            <v>UN</v>
          </cell>
          <cell r="D1958">
            <v>22.788399999999999</v>
          </cell>
        </row>
        <row r="1959">
          <cell r="A1959" t="str">
            <v>001.18.07440</v>
          </cell>
          <cell r="B1959" t="str">
            <v>Bucha de redução de ferro galvanizado 3x2 1/2 pol</v>
          </cell>
          <cell r="C1959" t="str">
            <v>UN</v>
          </cell>
          <cell r="D1959">
            <v>15.294499999999999</v>
          </cell>
        </row>
        <row r="1960">
          <cell r="A1960" t="str">
            <v>001.18.07460</v>
          </cell>
          <cell r="B1960" t="str">
            <v>Bucha de redução de ferro galvanizado 3x2 pol</v>
          </cell>
          <cell r="C1960" t="str">
            <v>UN</v>
          </cell>
          <cell r="D1960">
            <v>13.9945</v>
          </cell>
        </row>
        <row r="1961">
          <cell r="A1961" t="str">
            <v>001.18.07480</v>
          </cell>
          <cell r="B1961" t="str">
            <v>Bucha de redução de ferro galvanizado 3x1 1/2 pol</v>
          </cell>
          <cell r="C1961" t="str">
            <v>UN</v>
          </cell>
          <cell r="D1961">
            <v>13.9945</v>
          </cell>
        </row>
        <row r="1962">
          <cell r="A1962" t="str">
            <v>001.18.07500</v>
          </cell>
          <cell r="B1962" t="str">
            <v>Bucha de redução de ferro galvanizado 2 1/2x2 pol</v>
          </cell>
          <cell r="C1962" t="str">
            <v>UN</v>
          </cell>
          <cell r="D1962">
            <v>13.5945</v>
          </cell>
        </row>
        <row r="1963">
          <cell r="A1963" t="str">
            <v>001.18.07520</v>
          </cell>
          <cell r="B1963" t="str">
            <v>Bucha de redução de ferro galvanizado 2 1/2x1.5 pol</v>
          </cell>
          <cell r="C1963" t="str">
            <v>UN</v>
          </cell>
          <cell r="D1963">
            <v>12.5945</v>
          </cell>
        </row>
        <row r="1964">
          <cell r="A1964" t="str">
            <v>001.18.07540</v>
          </cell>
          <cell r="B1964" t="str">
            <v>Bucha de redução de ferro galvanizado 2 1/2x1 1/4 pol</v>
          </cell>
          <cell r="C1964" t="str">
            <v>UN</v>
          </cell>
          <cell r="D1964">
            <v>12.5945</v>
          </cell>
        </row>
        <row r="1965">
          <cell r="A1965" t="str">
            <v>001.18.07560</v>
          </cell>
          <cell r="B1965" t="str">
            <v>Bucha de redução de ferro galvanizado 2x1.5 pol</v>
          </cell>
          <cell r="C1965" t="str">
            <v>UN</v>
          </cell>
          <cell r="D1965">
            <v>9.0829000000000004</v>
          </cell>
        </row>
        <row r="1966">
          <cell r="A1966" t="str">
            <v>001.18.07580</v>
          </cell>
          <cell r="B1966" t="str">
            <v>Bucha de redução de ferro galvanizado 2x1 1/4 pol</v>
          </cell>
          <cell r="C1966" t="str">
            <v>UN</v>
          </cell>
          <cell r="D1966">
            <v>9.0829000000000004</v>
          </cell>
        </row>
        <row r="1967">
          <cell r="A1967" t="str">
            <v>001.18.07600</v>
          </cell>
          <cell r="B1967" t="str">
            <v>Bucha de redução de ferro galvanizado 2x1 pol</v>
          </cell>
          <cell r="C1967" t="str">
            <v>UN</v>
          </cell>
          <cell r="D1967">
            <v>9.3828999999999994</v>
          </cell>
        </row>
        <row r="1968">
          <cell r="A1968" t="str">
            <v>001.18.07620</v>
          </cell>
          <cell r="B1968" t="str">
            <v>Bucha de redução de ferro galvanizado 2x3/4 pol</v>
          </cell>
          <cell r="C1968" t="str">
            <v>UN</v>
          </cell>
          <cell r="D1968">
            <v>9.3828999999999994</v>
          </cell>
        </row>
        <row r="1969">
          <cell r="A1969" t="str">
            <v>001.18.07640</v>
          </cell>
          <cell r="B1969" t="str">
            <v>Bucha de redução de ferro galvanizado 1 1/2x1 1/4 pol</v>
          </cell>
          <cell r="C1969" t="str">
            <v>UN</v>
          </cell>
          <cell r="D1969">
            <v>8.4829000000000008</v>
          </cell>
        </row>
        <row r="1970">
          <cell r="A1970" t="str">
            <v>001.18.07660</v>
          </cell>
          <cell r="B1970" t="str">
            <v>Bucha de redução de ferro galvanizado 1 1/2x1 pol</v>
          </cell>
          <cell r="C1970" t="str">
            <v>UN</v>
          </cell>
          <cell r="D1970">
            <v>8.2828999999999997</v>
          </cell>
        </row>
        <row r="1971">
          <cell r="A1971" t="str">
            <v>001.18.07680</v>
          </cell>
          <cell r="B1971" t="str">
            <v>Bucha de redução de ferro galvanizado 1 1/2x3/4 pol</v>
          </cell>
          <cell r="C1971" t="str">
            <v>UN</v>
          </cell>
          <cell r="D1971">
            <v>8.0829000000000004</v>
          </cell>
        </row>
        <row r="1972">
          <cell r="A1972" t="str">
            <v>001.18.07700</v>
          </cell>
          <cell r="B1972" t="str">
            <v>Bucha de redução de ferro galvanizado1 1/4x1 pol</v>
          </cell>
          <cell r="C1972" t="str">
            <v>UN</v>
          </cell>
          <cell r="D1972">
            <v>7.3829000000000002</v>
          </cell>
        </row>
        <row r="1973">
          <cell r="A1973" t="str">
            <v>001.18.07720</v>
          </cell>
          <cell r="B1973" t="str">
            <v>Bucha de redução de ferro galvanizado 1 1/4x3/4 pol</v>
          </cell>
          <cell r="C1973" t="str">
            <v>UN</v>
          </cell>
          <cell r="D1973">
            <v>6.7328999999999999</v>
          </cell>
        </row>
        <row r="1974">
          <cell r="A1974" t="str">
            <v>001.18.07740</v>
          </cell>
          <cell r="B1974" t="str">
            <v>Bucha de redução de ferro galvanizado 1 1/4x1/2 pol</v>
          </cell>
          <cell r="C1974" t="str">
            <v>UN</v>
          </cell>
          <cell r="D1974">
            <v>7.1829000000000001</v>
          </cell>
        </row>
        <row r="1975">
          <cell r="A1975" t="str">
            <v>001.18.07760</v>
          </cell>
          <cell r="B1975" t="str">
            <v>Bucha de redução de ferro galvanizado 1x3/4 pol</v>
          </cell>
          <cell r="C1975" t="str">
            <v>UN</v>
          </cell>
          <cell r="D1975">
            <v>4.1474000000000002</v>
          </cell>
        </row>
        <row r="1976">
          <cell r="A1976" t="str">
            <v>001.18.07780</v>
          </cell>
          <cell r="B1976" t="str">
            <v>Bucha de redução de ferro galvanizado 1x1/2 pol</v>
          </cell>
          <cell r="C1976" t="str">
            <v>UN</v>
          </cell>
          <cell r="D1976">
            <v>4.4973999999999998</v>
          </cell>
        </row>
        <row r="1977">
          <cell r="A1977" t="str">
            <v>001.18.07800</v>
          </cell>
          <cell r="B1977" t="str">
            <v>Bucha de redução de ferro galvanizado 3/4x1/2 pol</v>
          </cell>
          <cell r="C1977" t="str">
            <v>UN</v>
          </cell>
          <cell r="D1977">
            <v>3.4973999999999998</v>
          </cell>
        </row>
        <row r="1978">
          <cell r="A1978" t="str">
            <v>001.18.07820</v>
          </cell>
          <cell r="B1978" t="str">
            <v>Luva de redução de ferro galvanizado 4x3 pol</v>
          </cell>
          <cell r="C1978" t="str">
            <v>UN</v>
          </cell>
          <cell r="D1978">
            <v>33.0884</v>
          </cell>
        </row>
        <row r="1979">
          <cell r="A1979" t="str">
            <v>001.18.07840</v>
          </cell>
          <cell r="B1979" t="str">
            <v>Luva de redução de ferro galvanizado 4x2.5 pol</v>
          </cell>
          <cell r="C1979" t="str">
            <v>UN</v>
          </cell>
          <cell r="D1979">
            <v>24.808399999999999</v>
          </cell>
        </row>
        <row r="1980">
          <cell r="A1980" t="str">
            <v>001.18.07860</v>
          </cell>
          <cell r="B1980" t="str">
            <v>Luva de redução de ferro galvanizado 4x2 pol</v>
          </cell>
          <cell r="C1980" t="str">
            <v>UN</v>
          </cell>
          <cell r="D1980">
            <v>33.0884</v>
          </cell>
        </row>
        <row r="1981">
          <cell r="A1981" t="str">
            <v>001.18.07880</v>
          </cell>
          <cell r="B1981" t="str">
            <v>Luva de reduçao de ferro galvanizado 3x2 1/2 pol</v>
          </cell>
          <cell r="C1981" t="str">
            <v>UN</v>
          </cell>
          <cell r="D1981">
            <v>23.294499999999999</v>
          </cell>
        </row>
        <row r="1982">
          <cell r="A1982" t="str">
            <v>001.18.07900</v>
          </cell>
          <cell r="B1982" t="str">
            <v>Luva de redução de ferro galvanizado 3x2 pol</v>
          </cell>
          <cell r="C1982" t="str">
            <v>UN</v>
          </cell>
          <cell r="D1982">
            <v>23.294499999999999</v>
          </cell>
        </row>
        <row r="1983">
          <cell r="A1983" t="str">
            <v>001.18.07920</v>
          </cell>
          <cell r="B1983" t="str">
            <v>Luva de redução de ferro galvanizado 3x1 1/2 pol</v>
          </cell>
          <cell r="C1983" t="str">
            <v>UN</v>
          </cell>
          <cell r="D1983">
            <v>23.294499999999999</v>
          </cell>
        </row>
        <row r="1984">
          <cell r="A1984" t="str">
            <v>001.18.07940</v>
          </cell>
          <cell r="B1984" t="str">
            <v>Luva de redução de ferro galvanizado 2 1/2x2 pol</v>
          </cell>
          <cell r="C1984" t="str">
            <v>UN</v>
          </cell>
          <cell r="D1984">
            <v>13.394500000000001</v>
          </cell>
        </row>
        <row r="1985">
          <cell r="A1985" t="str">
            <v>001.18.07960</v>
          </cell>
          <cell r="B1985" t="str">
            <v>Luva de redução de ferro galvanizado 2 1/2x1 1/2 pol</v>
          </cell>
          <cell r="C1985" t="str">
            <v>UN</v>
          </cell>
          <cell r="D1985">
            <v>13.394500000000001</v>
          </cell>
        </row>
        <row r="1986">
          <cell r="A1986" t="str">
            <v>001.18.07980</v>
          </cell>
          <cell r="B1986" t="str">
            <v>Luva de reduçao de ferro galvanizado 2.5x1 1/4 pol</v>
          </cell>
          <cell r="C1986" t="str">
            <v>UN</v>
          </cell>
          <cell r="D1986">
            <v>13.394500000000001</v>
          </cell>
        </row>
        <row r="1987">
          <cell r="A1987" t="str">
            <v>001.18.08000</v>
          </cell>
          <cell r="B1987" t="str">
            <v>Luva de redução de ferro galvanizado 2x1 1/2 pol</v>
          </cell>
          <cell r="C1987" t="str">
            <v>UN</v>
          </cell>
          <cell r="D1987">
            <v>12.882899999999999</v>
          </cell>
        </row>
        <row r="1988">
          <cell r="A1988" t="str">
            <v>001.18.08020</v>
          </cell>
          <cell r="B1988" t="str">
            <v>Luva de redução de ferro galvanizado 2x1 1/4 pol</v>
          </cell>
          <cell r="C1988" t="str">
            <v>UN</v>
          </cell>
          <cell r="D1988">
            <v>12.882899999999999</v>
          </cell>
        </row>
        <row r="1989">
          <cell r="A1989" t="str">
            <v>001.18.08040</v>
          </cell>
          <cell r="B1989" t="str">
            <v>Luva de redução de ferro galvanizado 2x1 pol</v>
          </cell>
          <cell r="C1989" t="str">
            <v>UN</v>
          </cell>
          <cell r="D1989">
            <v>12.882899999999999</v>
          </cell>
        </row>
        <row r="1990">
          <cell r="A1990" t="str">
            <v>001.18.08060</v>
          </cell>
          <cell r="B1990" t="str">
            <v>Luva de redução de ferro galvanizado 1 1/2x1 pol</v>
          </cell>
          <cell r="C1990" t="str">
            <v>UN</v>
          </cell>
          <cell r="D1990">
            <v>9.0829000000000004</v>
          </cell>
        </row>
        <row r="1991">
          <cell r="A1991" t="str">
            <v>001.18.08080</v>
          </cell>
          <cell r="B1991" t="str">
            <v>Luva de redução de ferro galvanizado 1 1/2x3/4 pol</v>
          </cell>
          <cell r="C1991" t="str">
            <v>UN</v>
          </cell>
          <cell r="D1991">
            <v>8.2828999999999997</v>
          </cell>
        </row>
        <row r="1992">
          <cell r="A1992" t="str">
            <v>001.18.08100</v>
          </cell>
          <cell r="B1992" t="str">
            <v>Luva de redução de ferro galvanizado 1 1/4x1 pol</v>
          </cell>
          <cell r="C1992" t="str">
            <v>UN</v>
          </cell>
          <cell r="D1992">
            <v>8.2828999999999997</v>
          </cell>
        </row>
        <row r="1993">
          <cell r="A1993" t="str">
            <v>001.18.08120</v>
          </cell>
          <cell r="B1993" t="str">
            <v>Luva de redução de ferro galvanizado 1 1/4x3/4 pol</v>
          </cell>
          <cell r="C1993" t="str">
            <v>UN</v>
          </cell>
          <cell r="D1993">
            <v>8.2828999999999997</v>
          </cell>
        </row>
        <row r="1994">
          <cell r="A1994" t="str">
            <v>001.18.08140</v>
          </cell>
          <cell r="B1994" t="str">
            <v>Luva de redução de ferro galvanizado 1 1/4x1/2 pol</v>
          </cell>
          <cell r="C1994" t="str">
            <v>UN</v>
          </cell>
          <cell r="D1994">
            <v>8.2828999999999997</v>
          </cell>
        </row>
        <row r="1995">
          <cell r="A1995" t="str">
            <v>001.18.08160</v>
          </cell>
          <cell r="B1995" t="str">
            <v>Luva de redução de ferro galvanizado 1x3/4 pol</v>
          </cell>
          <cell r="C1995" t="str">
            <v>UN</v>
          </cell>
          <cell r="D1995">
            <v>5.3474000000000004</v>
          </cell>
        </row>
        <row r="1996">
          <cell r="A1996" t="str">
            <v>001.18.08180</v>
          </cell>
          <cell r="B1996" t="str">
            <v>Luva de redução de ferro galvanizado 1x1/2 pol</v>
          </cell>
          <cell r="C1996" t="str">
            <v>UN</v>
          </cell>
          <cell r="D1996">
            <v>4.9474</v>
          </cell>
        </row>
        <row r="1997">
          <cell r="A1997" t="str">
            <v>001.18.08200</v>
          </cell>
          <cell r="B1997" t="str">
            <v>Luva de redução de ferro galvanizado 3/4x1/2 pol</v>
          </cell>
          <cell r="C1997" t="str">
            <v>UN</v>
          </cell>
          <cell r="D1997">
            <v>4.1474000000000002</v>
          </cell>
        </row>
        <row r="1998">
          <cell r="A1998" t="str">
            <v>001.18.08220</v>
          </cell>
          <cell r="B1998" t="str">
            <v>Cotovelo ou joelho de ferro galvanizado 4 pol</v>
          </cell>
          <cell r="C1998" t="str">
            <v>UN</v>
          </cell>
          <cell r="D1998">
            <v>74.938400000000001</v>
          </cell>
        </row>
        <row r="1999">
          <cell r="A1999" t="str">
            <v>001.18.08240</v>
          </cell>
          <cell r="B1999" t="str">
            <v>Cotovelo ou joelho de ferro galvanizado 3 pol</v>
          </cell>
          <cell r="C1999" t="str">
            <v>UN</v>
          </cell>
          <cell r="D1999">
            <v>22.714500000000001</v>
          </cell>
        </row>
        <row r="2000">
          <cell r="A2000" t="str">
            <v>001.18.08260</v>
          </cell>
          <cell r="B2000" t="str">
            <v>Cotovelo ou joelho de ferro galvanizado 2 1/2 pol</v>
          </cell>
          <cell r="C2000" t="str">
            <v>UN</v>
          </cell>
          <cell r="D2000">
            <v>31.044499999999999</v>
          </cell>
        </row>
        <row r="2001">
          <cell r="A2001" t="str">
            <v>001.18.08280</v>
          </cell>
          <cell r="B2001" t="str">
            <v>Cotovelo ou joelho de ferro galvanizado 2 pol</v>
          </cell>
          <cell r="C2001" t="str">
            <v>UN</v>
          </cell>
          <cell r="D2001">
            <v>15.0829</v>
          </cell>
        </row>
        <row r="2002">
          <cell r="A2002" t="str">
            <v>001.18.08300</v>
          </cell>
          <cell r="B2002" t="str">
            <v>Cotovelo ou joelho de ferro galvanizado 1 1/2 pol</v>
          </cell>
          <cell r="C2002" t="str">
            <v>UN</v>
          </cell>
          <cell r="D2002">
            <v>10.882899999999999</v>
          </cell>
        </row>
        <row r="2003">
          <cell r="A2003" t="str">
            <v>001.18.08320</v>
          </cell>
          <cell r="B2003" t="str">
            <v>Cotovelo ou joelho de ferro galvanizado 1 1/4 pol</v>
          </cell>
          <cell r="C2003" t="str">
            <v>UN</v>
          </cell>
          <cell r="D2003">
            <v>8.8828999999999994</v>
          </cell>
        </row>
        <row r="2004">
          <cell r="A2004" t="str">
            <v>001.18.08340</v>
          </cell>
          <cell r="B2004" t="str">
            <v>Cotovelo ou joelho de ferro galvanizado 1 pol</v>
          </cell>
          <cell r="C2004" t="str">
            <v>UN</v>
          </cell>
          <cell r="D2004">
            <v>5.4474</v>
          </cell>
        </row>
        <row r="2005">
          <cell r="A2005" t="str">
            <v>001.18.08360</v>
          </cell>
          <cell r="B2005" t="str">
            <v>Cotovelo ou joelho de ferro galvanizado 3/4 pol</v>
          </cell>
          <cell r="C2005" t="str">
            <v>UN</v>
          </cell>
          <cell r="D2005">
            <v>3.9474</v>
          </cell>
        </row>
        <row r="2006">
          <cell r="A2006" t="str">
            <v>001.18.08380</v>
          </cell>
          <cell r="B2006" t="str">
            <v>Cotovelo ou joelho de ferro galvanizado 1/2 pol</v>
          </cell>
          <cell r="C2006" t="str">
            <v>UN</v>
          </cell>
          <cell r="D2006">
            <v>9.6892999999999994</v>
          </cell>
        </row>
        <row r="2007">
          <cell r="A2007" t="str">
            <v>001.18.08400</v>
          </cell>
          <cell r="B2007" t="str">
            <v>Tee ferro galvanizado 6 pol</v>
          </cell>
          <cell r="C2007" t="str">
            <v>UN</v>
          </cell>
          <cell r="D2007">
            <v>43.689300000000003</v>
          </cell>
        </row>
        <row r="2008">
          <cell r="A2008" t="str">
            <v>001.18.08420</v>
          </cell>
          <cell r="B2008" t="str">
            <v>Tee ferro galvanizado 4 pol</v>
          </cell>
          <cell r="C2008" t="str">
            <v>UN</v>
          </cell>
          <cell r="D2008">
            <v>56.042099999999998</v>
          </cell>
        </row>
        <row r="2009">
          <cell r="A2009" t="str">
            <v>001.18.08440</v>
          </cell>
          <cell r="B2009" t="str">
            <v>Tee ferro galvanizado 3 pol</v>
          </cell>
          <cell r="C2009" t="str">
            <v>UN</v>
          </cell>
          <cell r="D2009">
            <v>40.106400000000001</v>
          </cell>
        </row>
        <row r="2010">
          <cell r="A2010" t="str">
            <v>001.18.08460</v>
          </cell>
          <cell r="B2010" t="str">
            <v>Tee ferro galvanizado 2 1/2 pol</v>
          </cell>
          <cell r="C2010" t="str">
            <v>UN</v>
          </cell>
          <cell r="D2010">
            <v>31.106400000000001</v>
          </cell>
        </row>
        <row r="2011">
          <cell r="A2011" t="str">
            <v>001.18.08480</v>
          </cell>
          <cell r="B2011" t="str">
            <v>Tee ferro galvanizado 2 pol</v>
          </cell>
          <cell r="C2011" t="str">
            <v>UN</v>
          </cell>
          <cell r="D2011">
            <v>18.394500000000001</v>
          </cell>
        </row>
        <row r="2012">
          <cell r="A2012" t="str">
            <v>001.18.08500</v>
          </cell>
          <cell r="B2012" t="str">
            <v>Tee ferro galvanizado 1 1/2 pol</v>
          </cell>
          <cell r="C2012" t="str">
            <v>UN</v>
          </cell>
          <cell r="D2012">
            <v>12.644500000000001</v>
          </cell>
        </row>
        <row r="2013">
          <cell r="A2013" t="str">
            <v>001.18.08520</v>
          </cell>
          <cell r="B2013" t="str">
            <v>Tee ferro galvanizado 1 1/4 pol</v>
          </cell>
          <cell r="C2013" t="str">
            <v>UN</v>
          </cell>
          <cell r="D2013">
            <v>11.4945</v>
          </cell>
        </row>
        <row r="2014">
          <cell r="A2014" t="str">
            <v>001.18.08540</v>
          </cell>
          <cell r="B2014" t="str">
            <v>Tee ferro galvanizado 1 pol</v>
          </cell>
          <cell r="C2014" t="str">
            <v>UN</v>
          </cell>
          <cell r="D2014">
            <v>7.3091999999999997</v>
          </cell>
        </row>
        <row r="2015">
          <cell r="A2015" t="str">
            <v>001.18.08560</v>
          </cell>
          <cell r="B2015" t="str">
            <v>Tee ferro galvanizado 3/4 pol</v>
          </cell>
          <cell r="C2015" t="str">
            <v>UN</v>
          </cell>
          <cell r="D2015">
            <v>5.2591999999999999</v>
          </cell>
        </row>
        <row r="2016">
          <cell r="A2016" t="str">
            <v>001.18.08580</v>
          </cell>
          <cell r="B2016" t="str">
            <v>Tee ferro galvanizado 1/2 pol</v>
          </cell>
          <cell r="C2016" t="str">
            <v>UN</v>
          </cell>
          <cell r="D2016">
            <v>3.8992</v>
          </cell>
        </row>
        <row r="2017">
          <cell r="A2017" t="str">
            <v>001.18.08600</v>
          </cell>
          <cell r="B2017" t="str">
            <v>Tee de redução ferro galvanizado 4x3 pol</v>
          </cell>
          <cell r="C2017" t="str">
            <v>UN</v>
          </cell>
          <cell r="D2017">
            <v>91.642099999999999</v>
          </cell>
        </row>
        <row r="2018">
          <cell r="A2018" t="str">
            <v>001.18.08620</v>
          </cell>
          <cell r="B2018" t="str">
            <v>Tee de redução ferro galvanizado 4x2 pol</v>
          </cell>
          <cell r="C2018" t="str">
            <v>UN</v>
          </cell>
          <cell r="D2018">
            <v>91.642099999999999</v>
          </cell>
        </row>
        <row r="2019">
          <cell r="A2019" t="str">
            <v>001.18.08640</v>
          </cell>
          <cell r="B2019" t="str">
            <v>Tee de redução ferro galvanizado 3x2.5 pol</v>
          </cell>
          <cell r="C2019" t="str">
            <v>UN</v>
          </cell>
          <cell r="D2019">
            <v>49.606400000000001</v>
          </cell>
        </row>
        <row r="2020">
          <cell r="A2020" t="str">
            <v>001.18.08660</v>
          </cell>
          <cell r="B2020" t="str">
            <v>Tee de redução ferro galvanizado 3x2 pol</v>
          </cell>
          <cell r="C2020" t="str">
            <v>UN</v>
          </cell>
          <cell r="D2020">
            <v>32.006399999999999</v>
          </cell>
        </row>
        <row r="2021">
          <cell r="A2021" t="str">
            <v>001.18.08680</v>
          </cell>
          <cell r="B2021" t="str">
            <v>Tee de redução ferro galvanizado 3x1.5 pol</v>
          </cell>
          <cell r="C2021" t="str">
            <v>UN</v>
          </cell>
          <cell r="D2021">
            <v>32.006399999999999</v>
          </cell>
        </row>
        <row r="2022">
          <cell r="A2022" t="str">
            <v>001.18.08700</v>
          </cell>
          <cell r="B2022" t="str">
            <v>Tee de redução ferro galvanizado 2.5x2 pol</v>
          </cell>
          <cell r="C2022" t="str">
            <v>UN</v>
          </cell>
          <cell r="D2022">
            <v>39.046399999999998</v>
          </cell>
        </row>
        <row r="2023">
          <cell r="A2023" t="str">
            <v>001.18.08720</v>
          </cell>
          <cell r="B2023" t="str">
            <v>Tee de redução ferro galvanizado 2.5x1.5 pol</v>
          </cell>
          <cell r="C2023" t="str">
            <v>UN</v>
          </cell>
          <cell r="D2023">
            <v>15.5564</v>
          </cell>
        </row>
        <row r="2024">
          <cell r="A2024" t="str">
            <v>001.18.08740</v>
          </cell>
          <cell r="B2024" t="str">
            <v>Tee de redução ferro galvanizado 2.5x1 1/4 pol</v>
          </cell>
          <cell r="C2024" t="str">
            <v>UN</v>
          </cell>
          <cell r="D2024">
            <v>27.106400000000001</v>
          </cell>
        </row>
        <row r="2025">
          <cell r="A2025" t="str">
            <v>001.18.08760</v>
          </cell>
          <cell r="B2025" t="str">
            <v>Tee de redução ferro galvanizado 2x1.5 pol</v>
          </cell>
          <cell r="C2025" t="str">
            <v>UN</v>
          </cell>
          <cell r="D2025">
            <v>15.044499999999999</v>
          </cell>
        </row>
        <row r="2026">
          <cell r="A2026" t="str">
            <v>001.18.08780</v>
          </cell>
          <cell r="B2026" t="str">
            <v>Tee de redução ferro galvanizado 2x1 1/4 pol</v>
          </cell>
          <cell r="C2026" t="str">
            <v>UN</v>
          </cell>
          <cell r="D2026">
            <v>18.044499999999999</v>
          </cell>
        </row>
        <row r="2027">
          <cell r="A2027" t="str">
            <v>001.18.08800</v>
          </cell>
          <cell r="B2027" t="str">
            <v>Tee de redução ferro galvanizado 2x1 pol</v>
          </cell>
          <cell r="C2027" t="str">
            <v>UN</v>
          </cell>
          <cell r="D2027">
            <v>14.5945</v>
          </cell>
        </row>
        <row r="2028">
          <cell r="A2028" t="str">
            <v>001.18.08820</v>
          </cell>
          <cell r="B2028" t="str">
            <v>Tee de redução ferro galvanizado 1.5x1 1/4 pol</v>
          </cell>
          <cell r="C2028" t="str">
            <v>UN</v>
          </cell>
          <cell r="D2028">
            <v>10.6645</v>
          </cell>
        </row>
        <row r="2029">
          <cell r="A2029" t="str">
            <v>001.18.08840</v>
          </cell>
          <cell r="B2029" t="str">
            <v>Tee de redução ferro galvanizado 1.5x1 pol</v>
          </cell>
          <cell r="C2029" t="str">
            <v>UN</v>
          </cell>
          <cell r="D2029">
            <v>14.9145</v>
          </cell>
        </row>
        <row r="2030">
          <cell r="A2030" t="str">
            <v>001.18.08860</v>
          </cell>
          <cell r="B2030" t="str">
            <v>Tee de redução ferro galvanizado 1.5x3/4 pol</v>
          </cell>
          <cell r="C2030" t="str">
            <v>UN</v>
          </cell>
          <cell r="D2030">
            <v>11.384499999999999</v>
          </cell>
        </row>
        <row r="2031">
          <cell r="A2031" t="str">
            <v>001.18.08880</v>
          </cell>
          <cell r="B2031" t="str">
            <v>Tee de redução ferro galvanizado 1 1/4x1 pol</v>
          </cell>
          <cell r="C2031" t="str">
            <v>UN</v>
          </cell>
          <cell r="D2031">
            <v>10.294499999999999</v>
          </cell>
        </row>
        <row r="2032">
          <cell r="A2032" t="str">
            <v>001.18.08900</v>
          </cell>
          <cell r="B2032" t="str">
            <v>Tee de redução ferro galvanizado 1 1/4x3/4 pol</v>
          </cell>
          <cell r="C2032" t="str">
            <v>UN</v>
          </cell>
          <cell r="D2032">
            <v>10.294499999999999</v>
          </cell>
        </row>
        <row r="2033">
          <cell r="A2033" t="str">
            <v>001.18.08920</v>
          </cell>
          <cell r="B2033" t="str">
            <v>Tee de redução ferro galvanizado 1 1/4x1/2 pol</v>
          </cell>
          <cell r="C2033" t="str">
            <v>UN</v>
          </cell>
          <cell r="D2033">
            <v>9.3945000000000007</v>
          </cell>
        </row>
        <row r="2034">
          <cell r="A2034" t="str">
            <v>001.18.08940</v>
          </cell>
          <cell r="B2034" t="str">
            <v>Tee de redução ferro galvanizado 1x3/4 pol</v>
          </cell>
          <cell r="C2034" t="str">
            <v>UN</v>
          </cell>
          <cell r="D2034">
            <v>5.5991999999999997</v>
          </cell>
        </row>
        <row r="2035">
          <cell r="A2035" t="str">
            <v>001.18.08960</v>
          </cell>
          <cell r="B2035" t="str">
            <v>Tee de redução ferro galvanizado 1x1/2 pol</v>
          </cell>
          <cell r="C2035" t="str">
            <v>UN</v>
          </cell>
          <cell r="D2035">
            <v>8.3491999999999997</v>
          </cell>
        </row>
        <row r="2036">
          <cell r="A2036" t="str">
            <v>001.18.08980</v>
          </cell>
          <cell r="B2036" t="str">
            <v>Tee fe redução ferro galvanizado 3/4x1/2 pol</v>
          </cell>
          <cell r="C2036" t="str">
            <v>UN</v>
          </cell>
          <cell r="D2036">
            <v>4.1992000000000003</v>
          </cell>
        </row>
        <row r="2037">
          <cell r="A2037" t="str">
            <v>001.18.09000</v>
          </cell>
          <cell r="B2037" t="str">
            <v>Luva simples ferro galvanizado 4 pol</v>
          </cell>
          <cell r="C2037" t="str">
            <v>UN</v>
          </cell>
          <cell r="D2037">
            <v>35.068399999999997</v>
          </cell>
        </row>
        <row r="2038">
          <cell r="A2038" t="str">
            <v>001.18.09020</v>
          </cell>
          <cell r="B2038" t="str">
            <v>Luva simples ferro galvanizado 3 pol</v>
          </cell>
          <cell r="C2038" t="str">
            <v>UN</v>
          </cell>
          <cell r="D2038">
            <v>26.994499999999999</v>
          </cell>
        </row>
        <row r="2039">
          <cell r="A2039" t="str">
            <v>001.18.09040</v>
          </cell>
          <cell r="B2039" t="str">
            <v>Luva simples ferro galvanizado 2 1/2 pol</v>
          </cell>
          <cell r="C2039" t="str">
            <v>UN</v>
          </cell>
          <cell r="D2039">
            <v>19.5945</v>
          </cell>
        </row>
        <row r="2040">
          <cell r="A2040" t="str">
            <v>001.18.09060</v>
          </cell>
          <cell r="B2040" t="str">
            <v>Luva simples ferro galvanizado 2 pol</v>
          </cell>
          <cell r="C2040" t="str">
            <v>UN</v>
          </cell>
          <cell r="D2040">
            <v>11.6829</v>
          </cell>
        </row>
        <row r="2041">
          <cell r="A2041" t="str">
            <v>001.18.09080</v>
          </cell>
          <cell r="B2041" t="str">
            <v>Luva simples ferro galvanizado 1 1/2 pol</v>
          </cell>
          <cell r="C2041" t="str">
            <v>UN</v>
          </cell>
          <cell r="D2041">
            <v>9.0829000000000004</v>
          </cell>
        </row>
        <row r="2042">
          <cell r="A2042" t="str">
            <v>001.18.09100</v>
          </cell>
          <cell r="B2042" t="str">
            <v>Luva simples ferro galvanizado 1 1/4 pol</v>
          </cell>
          <cell r="C2042" t="str">
            <v>UN</v>
          </cell>
          <cell r="D2042">
            <v>7.5328999999999997</v>
          </cell>
        </row>
        <row r="2043">
          <cell r="A2043" t="str">
            <v>001.18.09120</v>
          </cell>
          <cell r="B2043" t="str">
            <v>Luva simples ferro galvanizado 1 pol</v>
          </cell>
          <cell r="C2043" t="str">
            <v>UN</v>
          </cell>
          <cell r="D2043">
            <v>5.1974</v>
          </cell>
        </row>
        <row r="2044">
          <cell r="A2044" t="str">
            <v>001.18.09140</v>
          </cell>
          <cell r="B2044" t="str">
            <v>Luva simples ferro galvanizado 3/4 pol</v>
          </cell>
          <cell r="C2044" t="str">
            <v>UN</v>
          </cell>
          <cell r="D2044">
            <v>3.9973999999999998</v>
          </cell>
        </row>
        <row r="2045">
          <cell r="A2045" t="str">
            <v>001.18.09160</v>
          </cell>
          <cell r="B2045" t="str">
            <v>Luva simples ferro galvanizado 1/2 pol</v>
          </cell>
          <cell r="C2045" t="str">
            <v>UN</v>
          </cell>
          <cell r="D2045">
            <v>3.2974000000000001</v>
          </cell>
        </row>
        <row r="2046">
          <cell r="A2046" t="str">
            <v>001.18.09180</v>
          </cell>
          <cell r="B2046" t="str">
            <v>União assento plano ferro galvanizado 4 pol</v>
          </cell>
          <cell r="C2046" t="str">
            <v>UN</v>
          </cell>
          <cell r="D2046">
            <v>58.642099999999999</v>
          </cell>
        </row>
        <row r="2047">
          <cell r="A2047" t="str">
            <v>001.18.09200</v>
          </cell>
          <cell r="B2047" t="str">
            <v>União assento plano ferro galvanizado 3 pol</v>
          </cell>
          <cell r="C2047" t="str">
            <v>UN</v>
          </cell>
          <cell r="D2047">
            <v>47.106400000000001</v>
          </cell>
        </row>
        <row r="2048">
          <cell r="A2048" t="str">
            <v>001.18.09220</v>
          </cell>
          <cell r="B2048" t="str">
            <v>União assento plano ferro galvanizado 2 1/2 pol</v>
          </cell>
          <cell r="C2048" t="str">
            <v>UN</v>
          </cell>
          <cell r="D2048">
            <v>38.556399999999996</v>
          </cell>
        </row>
        <row r="2049">
          <cell r="A2049" t="str">
            <v>001.18.09240</v>
          </cell>
          <cell r="B2049" t="str">
            <v>União assento plano ferro galvanizado 2 pol</v>
          </cell>
          <cell r="C2049" t="str">
            <v>UN</v>
          </cell>
          <cell r="D2049">
            <v>27.5945</v>
          </cell>
        </row>
        <row r="2050">
          <cell r="A2050" t="str">
            <v>001.18.09260</v>
          </cell>
          <cell r="B2050" t="str">
            <v>União assento plano ferro galvanizado 1 1/2 pol</v>
          </cell>
          <cell r="C2050" t="str">
            <v>UN</v>
          </cell>
          <cell r="D2050">
            <v>19.994499999999999</v>
          </cell>
        </row>
        <row r="2051">
          <cell r="A2051" t="str">
            <v>001.18.09280</v>
          </cell>
          <cell r="B2051" t="str">
            <v>União assento plano ferro galvanizado 1 1/4 pol</v>
          </cell>
          <cell r="C2051" t="str">
            <v>UN</v>
          </cell>
          <cell r="D2051">
            <v>16.994499999999999</v>
          </cell>
        </row>
        <row r="2052">
          <cell r="A2052" t="str">
            <v>001.18.09300</v>
          </cell>
          <cell r="B2052" t="str">
            <v>União assento plano ferro galvanizado 1 pol</v>
          </cell>
          <cell r="C2052" t="str">
            <v>UN</v>
          </cell>
          <cell r="D2052">
            <v>11.059200000000001</v>
          </cell>
        </row>
        <row r="2053">
          <cell r="A2053" t="str">
            <v>001.18.09320</v>
          </cell>
          <cell r="B2053" t="str">
            <v>União assento plano ferro galvanizado 3/4 pol</v>
          </cell>
          <cell r="C2053" t="str">
            <v>UN</v>
          </cell>
          <cell r="D2053">
            <v>10.459199999999999</v>
          </cell>
        </row>
        <row r="2054">
          <cell r="A2054" t="str">
            <v>001.18.09340</v>
          </cell>
          <cell r="B2054" t="str">
            <v>União assento plano ferro galvanizado 1/2 pol</v>
          </cell>
          <cell r="C2054" t="str">
            <v>UN</v>
          </cell>
          <cell r="D2054">
            <v>8.0592000000000006</v>
          </cell>
        </row>
        <row r="2055">
          <cell r="A2055" t="str">
            <v>001.18.09360</v>
          </cell>
          <cell r="B2055" t="str">
            <v>Flange c/ sextavado ferro galvanizado 4 pol</v>
          </cell>
          <cell r="C2055" t="str">
            <v>UN</v>
          </cell>
          <cell r="D2055">
            <v>44.688400000000001</v>
          </cell>
        </row>
        <row r="2056">
          <cell r="A2056" t="str">
            <v>001.18.09380</v>
          </cell>
          <cell r="B2056" t="str">
            <v>Flange c/ sextavado ferro galvanizado 3 pol</v>
          </cell>
          <cell r="C2056" t="str">
            <v>UN</v>
          </cell>
          <cell r="D2056">
            <v>35.024500000000003</v>
          </cell>
        </row>
        <row r="2057">
          <cell r="A2057" t="str">
            <v>001.18.09400</v>
          </cell>
          <cell r="B2057" t="str">
            <v>Flange c/ sextavado ferro galvanizado 2 1/2 pol</v>
          </cell>
          <cell r="C2057" t="str">
            <v>UN</v>
          </cell>
          <cell r="D2057">
            <v>24.564499999999999</v>
          </cell>
        </row>
        <row r="2058">
          <cell r="A2058" t="str">
            <v>001.18.09420</v>
          </cell>
          <cell r="B2058" t="str">
            <v>Flange c/ sextavado ferro galvanizado 2 pol</v>
          </cell>
          <cell r="C2058" t="str">
            <v>UN</v>
          </cell>
          <cell r="D2058">
            <v>18.032900000000001</v>
          </cell>
        </row>
        <row r="2059">
          <cell r="A2059" t="str">
            <v>001.18.09440</v>
          </cell>
          <cell r="B2059" t="str">
            <v>Flange c/ sextavado ferro galvanizado 1 1/2 pol</v>
          </cell>
          <cell r="C2059" t="str">
            <v>UN</v>
          </cell>
          <cell r="D2059">
            <v>8.5328999999999997</v>
          </cell>
        </row>
        <row r="2060">
          <cell r="A2060" t="str">
            <v>001.18.09460</v>
          </cell>
          <cell r="B2060" t="str">
            <v>Flange c/ sextavado ferro galvanizado 1 1/4 pol</v>
          </cell>
          <cell r="C2060" t="str">
            <v>UN</v>
          </cell>
          <cell r="D2060">
            <v>7.7828999999999997</v>
          </cell>
        </row>
        <row r="2061">
          <cell r="A2061" t="str">
            <v>001.18.09480</v>
          </cell>
          <cell r="B2061" t="str">
            <v>Flange c/ sextavado ferro galvanizado 1 pol</v>
          </cell>
          <cell r="C2061" t="str">
            <v>UN</v>
          </cell>
          <cell r="D2061">
            <v>5.8474000000000004</v>
          </cell>
        </row>
        <row r="2062">
          <cell r="A2062" t="str">
            <v>001.18.09500</v>
          </cell>
          <cell r="B2062" t="str">
            <v>Flange c/ sextavado ferro galvanizado 3/4 pol</v>
          </cell>
          <cell r="C2062" t="str">
            <v>UN</v>
          </cell>
          <cell r="D2062">
            <v>7.1773999999999996</v>
          </cell>
        </row>
        <row r="2063">
          <cell r="A2063" t="str">
            <v>001.18.09520</v>
          </cell>
          <cell r="B2063" t="str">
            <v>Flange c/ sextavado ferro galvanizado 1/2 pol</v>
          </cell>
          <cell r="C2063" t="str">
            <v>UN</v>
          </cell>
          <cell r="D2063">
            <v>6.2173999999999996</v>
          </cell>
        </row>
        <row r="2064">
          <cell r="A2064" t="str">
            <v>001.18.09540</v>
          </cell>
          <cell r="B2064" t="str">
            <v>Niple duplo ferro galvanizado 4 pol</v>
          </cell>
          <cell r="C2064" t="str">
            <v>UN</v>
          </cell>
          <cell r="D2064">
            <v>36.618400000000001</v>
          </cell>
        </row>
        <row r="2065">
          <cell r="A2065" t="str">
            <v>001.18.09560</v>
          </cell>
          <cell r="B2065" t="str">
            <v>Niple duplo ferro galvanizado 3 pol</v>
          </cell>
          <cell r="C2065" t="str">
            <v>UN</v>
          </cell>
          <cell r="D2065">
            <v>20.394500000000001</v>
          </cell>
        </row>
        <row r="2066">
          <cell r="A2066" t="str">
            <v>001.18.09580</v>
          </cell>
          <cell r="B2066" t="str">
            <v>Niple duplo ferro galvanizado 2 1/2 pol</v>
          </cell>
          <cell r="C2066" t="str">
            <v>UN</v>
          </cell>
          <cell r="D2066">
            <v>15.044499999999999</v>
          </cell>
        </row>
        <row r="2067">
          <cell r="A2067" t="str">
            <v>001.18.09600</v>
          </cell>
          <cell r="B2067" t="str">
            <v>Niple duplo ferro galvanizado 2 pol</v>
          </cell>
          <cell r="C2067" t="str">
            <v>UN</v>
          </cell>
          <cell r="D2067">
            <v>12.1829</v>
          </cell>
        </row>
        <row r="2068">
          <cell r="A2068" t="str">
            <v>001.18.09620</v>
          </cell>
          <cell r="B2068" t="str">
            <v>Niple duplo ferro galvanizado 1 1/2 pol</v>
          </cell>
          <cell r="C2068" t="str">
            <v>UN</v>
          </cell>
          <cell r="D2068">
            <v>7.5328999999999997</v>
          </cell>
        </row>
        <row r="2069">
          <cell r="A2069" t="str">
            <v>001.18.09640</v>
          </cell>
          <cell r="B2069" t="str">
            <v>Niple duplo ferro galvanizado 1 1/4 pol</v>
          </cell>
          <cell r="C2069" t="str">
            <v>UN</v>
          </cell>
          <cell r="D2069">
            <v>7.0829000000000004</v>
          </cell>
        </row>
        <row r="2070">
          <cell r="A2070" t="str">
            <v>001.18.09660</v>
          </cell>
          <cell r="B2070" t="str">
            <v>Niple duplo ferro galvanizado 1 pol</v>
          </cell>
          <cell r="C2070" t="str">
            <v>UN</v>
          </cell>
          <cell r="D2070">
            <v>4.6474000000000002</v>
          </cell>
        </row>
        <row r="2071">
          <cell r="A2071" t="str">
            <v>001.18.09680</v>
          </cell>
          <cell r="B2071" t="str">
            <v>Niple duplo ferro galvanizado 3/4 pol</v>
          </cell>
          <cell r="C2071" t="str">
            <v>UN</v>
          </cell>
          <cell r="D2071">
            <v>3.5973999999999999</v>
          </cell>
        </row>
        <row r="2072">
          <cell r="A2072" t="str">
            <v>001.18.09700</v>
          </cell>
          <cell r="B2072" t="str">
            <v>Niple duplo ferro galvanizado 1/2 pol</v>
          </cell>
          <cell r="C2072" t="str">
            <v>UN</v>
          </cell>
          <cell r="D2072">
            <v>3.1474000000000002</v>
          </cell>
        </row>
        <row r="2073">
          <cell r="A2073" t="str">
            <v>001.18.09720</v>
          </cell>
          <cell r="B2073" t="str">
            <v>Plug ou bujão ferro galvanizado 4 pol</v>
          </cell>
          <cell r="C2073" t="str">
            <v>UN</v>
          </cell>
          <cell r="D2073">
            <v>35.594499999999996</v>
          </cell>
        </row>
        <row r="2074">
          <cell r="A2074" t="str">
            <v>001.18.09740</v>
          </cell>
          <cell r="B2074" t="str">
            <v>Tampão ou cap ferro galvanizado 4 pol</v>
          </cell>
          <cell r="C2074" t="str">
            <v>UN</v>
          </cell>
          <cell r="D2074">
            <v>23.994499999999999</v>
          </cell>
        </row>
        <row r="2075">
          <cell r="A2075" t="str">
            <v>001.18.09760</v>
          </cell>
          <cell r="B2075" t="str">
            <v>Plug ou bujão ferro galvanizado 3 pol</v>
          </cell>
          <cell r="C2075" t="str">
            <v>UN</v>
          </cell>
          <cell r="D2075">
            <v>19.371099999999998</v>
          </cell>
        </row>
        <row r="2076">
          <cell r="A2076" t="str">
            <v>001.18.09780</v>
          </cell>
          <cell r="B2076" t="str">
            <v>Tampão ou cap ferro galvanizado 3 pol</v>
          </cell>
          <cell r="C2076" t="str">
            <v>UN</v>
          </cell>
          <cell r="D2076">
            <v>16.771100000000001</v>
          </cell>
        </row>
        <row r="2077">
          <cell r="A2077" t="str">
            <v>001.18.09800</v>
          </cell>
          <cell r="B2077" t="str">
            <v>Plug ou bujão ferro galvanizado 2 1/2 pol</v>
          </cell>
          <cell r="C2077" t="str">
            <v>UN</v>
          </cell>
          <cell r="D2077">
            <v>15.021100000000001</v>
          </cell>
        </row>
        <row r="2078">
          <cell r="A2078" t="str">
            <v>001.18.09820</v>
          </cell>
          <cell r="B2078" t="str">
            <v>Plug ou bujão ferro galvanizado 2 pol</v>
          </cell>
          <cell r="C2078" t="str">
            <v>UN</v>
          </cell>
          <cell r="D2078">
            <v>6.6592000000000002</v>
          </cell>
        </row>
        <row r="2079">
          <cell r="A2079" t="str">
            <v>001.18.09840</v>
          </cell>
          <cell r="B2079" t="str">
            <v>Plug ou bujão ferro galvanizado 1 1/2 pol</v>
          </cell>
          <cell r="C2079" t="str">
            <v>UN</v>
          </cell>
          <cell r="D2079">
            <v>5.1592000000000002</v>
          </cell>
        </row>
        <row r="2080">
          <cell r="A2080" t="str">
            <v>001.18.09860</v>
          </cell>
          <cell r="B2080" t="str">
            <v>Plug ou bujão ferro galvanizado 1 1/4 pol</v>
          </cell>
          <cell r="C2080" t="str">
            <v>UN</v>
          </cell>
          <cell r="D2080">
            <v>4.2591999999999999</v>
          </cell>
        </row>
        <row r="2081">
          <cell r="A2081" t="str">
            <v>001.18.09880</v>
          </cell>
          <cell r="B2081" t="str">
            <v>Plug ou bujão ferro galvanizado 1 pol</v>
          </cell>
          <cell r="C2081" t="str">
            <v>UN</v>
          </cell>
          <cell r="D2081">
            <v>2.9352999999999998</v>
          </cell>
        </row>
        <row r="2082">
          <cell r="A2082" t="str">
            <v>001.18.09900</v>
          </cell>
          <cell r="B2082" t="str">
            <v>Plug ou bujão ferro galvanizado 3/4 pol</v>
          </cell>
          <cell r="C2082" t="str">
            <v>UN</v>
          </cell>
          <cell r="D2082">
            <v>2.9853000000000001</v>
          </cell>
        </row>
        <row r="2083">
          <cell r="A2083" t="str">
            <v>001.18.09920</v>
          </cell>
          <cell r="B2083" t="str">
            <v>Plug ou bujão ferro galvanizado 1/2 pol</v>
          </cell>
          <cell r="C2083" t="str">
            <v>UN</v>
          </cell>
          <cell r="D2083">
            <v>2.1353</v>
          </cell>
        </row>
        <row r="2084">
          <cell r="A2084" t="str">
            <v>001.18.09940</v>
          </cell>
          <cell r="B2084" t="str">
            <v>Tampão ou cap ferro galvanizado 2 1/2 pol</v>
          </cell>
          <cell r="C2084" t="str">
            <v>UN</v>
          </cell>
          <cell r="D2084">
            <v>10.171099999999999</v>
          </cell>
        </row>
        <row r="2085">
          <cell r="A2085" t="str">
            <v>001.18.09960</v>
          </cell>
          <cell r="B2085" t="str">
            <v>Tampão ou cap ferro galvanizado 2 pol</v>
          </cell>
          <cell r="C2085" t="str">
            <v>UN</v>
          </cell>
          <cell r="D2085">
            <v>7.7092000000000001</v>
          </cell>
        </row>
        <row r="2086">
          <cell r="A2086" t="str">
            <v>001.18.09980</v>
          </cell>
          <cell r="B2086" t="str">
            <v>Tampão ou cap ferro galvanizado 1 1/2 pol</v>
          </cell>
          <cell r="C2086" t="str">
            <v>UN</v>
          </cell>
          <cell r="D2086">
            <v>6.1592000000000002</v>
          </cell>
        </row>
        <row r="2087">
          <cell r="A2087" t="str">
            <v>001.18.10000</v>
          </cell>
          <cell r="B2087" t="str">
            <v>Tampão ou cap ferro galvanizado 1 1/4 pol</v>
          </cell>
          <cell r="C2087" t="str">
            <v>UN</v>
          </cell>
          <cell r="D2087">
            <v>6.2092000000000001</v>
          </cell>
        </row>
        <row r="2088">
          <cell r="A2088" t="str">
            <v>001.18.10020</v>
          </cell>
          <cell r="B2088" t="str">
            <v>Tampão ou cap ferro galvanizado 1 pol</v>
          </cell>
          <cell r="C2088" t="str">
            <v>UN</v>
          </cell>
          <cell r="D2088">
            <v>3.7353000000000001</v>
          </cell>
        </row>
        <row r="2089">
          <cell r="A2089" t="str">
            <v>001.18.10040</v>
          </cell>
          <cell r="B2089" t="str">
            <v>Tampão ou cap ferro galvanizado 3/4 pol</v>
          </cell>
          <cell r="C2089" t="str">
            <v>UN</v>
          </cell>
          <cell r="D2089">
            <v>2.8653</v>
          </cell>
        </row>
        <row r="2090">
          <cell r="A2090" t="str">
            <v>001.18.10060</v>
          </cell>
          <cell r="B2090" t="str">
            <v>Tampão ou cap ferro galvanizado 1/2 pol</v>
          </cell>
          <cell r="C2090" t="str">
            <v>UN</v>
          </cell>
          <cell r="D2090">
            <v>2.6353</v>
          </cell>
        </row>
        <row r="2091">
          <cell r="A2091" t="str">
            <v>001.18.10080</v>
          </cell>
          <cell r="B2091" t="str">
            <v>Registro de gaveta em acabamento bruto (amarelo) s/ canopla n.1502 4 pol</v>
          </cell>
          <cell r="C2091" t="str">
            <v>UN</v>
          </cell>
          <cell r="D2091">
            <v>266.48160000000001</v>
          </cell>
        </row>
        <row r="2092">
          <cell r="A2092" t="str">
            <v>001.18.10100</v>
          </cell>
          <cell r="B2092" t="str">
            <v>Registro de gaveta em acabamento bruto (amarelo) s/ canopla n.1502 3 pol</v>
          </cell>
          <cell r="C2092" t="str">
            <v>UN</v>
          </cell>
          <cell r="D2092">
            <v>160.52789999999999</v>
          </cell>
        </row>
        <row r="2093">
          <cell r="A2093" t="str">
            <v>001.18.10120</v>
          </cell>
          <cell r="B2093" t="str">
            <v>Registro de gaveta em acabamento bruto (amarelo) s/ canopla n.1502 2 1/2 pol</v>
          </cell>
          <cell r="C2093" t="str">
            <v>UN</v>
          </cell>
          <cell r="D2093">
            <v>144.79750000000001</v>
          </cell>
        </row>
        <row r="2094">
          <cell r="A2094" t="str">
            <v>001.18.10140</v>
          </cell>
          <cell r="B2094" t="str">
            <v>Registro de gaveta em acabamento bruto (amarelo) s/ canopla n.1502 2 pol</v>
          </cell>
          <cell r="C2094" t="str">
            <v>UN</v>
          </cell>
          <cell r="D2094">
            <v>50.472099999999998</v>
          </cell>
        </row>
        <row r="2095">
          <cell r="A2095" t="str">
            <v>001.18.10160</v>
          </cell>
          <cell r="B2095" t="str">
            <v>Registro de gaveta em acabamento bruto (amarelo) s/ canopla n.1502 1 1/2 pol</v>
          </cell>
          <cell r="C2095" t="str">
            <v>UN</v>
          </cell>
          <cell r="D2095">
            <v>34.041699999999999</v>
          </cell>
        </row>
        <row r="2096">
          <cell r="A2096" t="str">
            <v>001.18.10180</v>
          </cell>
          <cell r="B2096" t="str">
            <v>Registro de gaveta em acabamento bruto (amarelo) s/ canopla n.1502 1 1/4 pol</v>
          </cell>
          <cell r="C2096" t="str">
            <v>UN</v>
          </cell>
          <cell r="D2096">
            <v>29.171299999999999</v>
          </cell>
        </row>
        <row r="2097">
          <cell r="A2097" t="str">
            <v>001.18.10200</v>
          </cell>
          <cell r="B2097" t="str">
            <v>Registro de gaveta em acabamento bruto (amarelo) s/ canopla n.1502 1 pol</v>
          </cell>
          <cell r="C2097" t="str">
            <v>UN</v>
          </cell>
          <cell r="D2097">
            <v>22.0138</v>
          </cell>
        </row>
        <row r="2098">
          <cell r="A2098" t="str">
            <v>001.18.10220</v>
          </cell>
          <cell r="B2098" t="str">
            <v>Registro de gaveta em acabamento bruto (amarelo) s/ canopla n.1502 3/4 pol</v>
          </cell>
          <cell r="C2098" t="str">
            <v>UN</v>
          </cell>
          <cell r="D2098">
            <v>16.542999999999999</v>
          </cell>
        </row>
        <row r="2099">
          <cell r="A2099" t="str">
            <v>001.18.10240</v>
          </cell>
          <cell r="B2099" t="str">
            <v>Registro de gaveta em acabamento bruto (amarelo) s/ canopla n.1502 1/2 pol</v>
          </cell>
          <cell r="C2099" t="str">
            <v>UN</v>
          </cell>
          <cell r="D2099">
            <v>30.762599999999999</v>
          </cell>
        </row>
        <row r="2100">
          <cell r="A2100" t="str">
            <v>001.18.10260</v>
          </cell>
          <cell r="B2100" t="str">
            <v>Registro de gaveta cromado linha gemini embutir c/ canopla mod 44 n. 1509 deca 1 1/4 pol</v>
          </cell>
          <cell r="C2100" t="str">
            <v>UN</v>
          </cell>
          <cell r="D2100">
            <v>57.821300000000001</v>
          </cell>
        </row>
        <row r="2101">
          <cell r="A2101" t="str">
            <v>001.18.10280</v>
          </cell>
          <cell r="B2101" t="str">
            <v>Registro de gaveta cromado linha gemini embutir c/ canopla mod 44 n. 1509 deca 1  pol</v>
          </cell>
          <cell r="C2101" t="str">
            <v>UN</v>
          </cell>
          <cell r="D2101">
            <v>47.623800000000003</v>
          </cell>
        </row>
        <row r="2102">
          <cell r="A2102" t="str">
            <v>001.18.10300</v>
          </cell>
          <cell r="B2102" t="str">
            <v>Registro de gaveta cromado linha gemini embutir c/ canopla mod 44 n. 1509 deca 3/4 pol</v>
          </cell>
          <cell r="C2102" t="str">
            <v>UN</v>
          </cell>
          <cell r="D2102">
            <v>42.012999999999998</v>
          </cell>
        </row>
        <row r="2103">
          <cell r="A2103" t="str">
            <v>001.18.10320</v>
          </cell>
          <cell r="B2103" t="str">
            <v>Registro de gaveta cromado linha gemini embutir c/ canopla mod 44 n. 1509 deca  1/2 pol</v>
          </cell>
          <cell r="C2103" t="str">
            <v>UN</v>
          </cell>
          <cell r="D2103">
            <v>38.462600000000002</v>
          </cell>
        </row>
        <row r="2104">
          <cell r="A2104" t="str">
            <v>001.18.10340</v>
          </cell>
          <cell r="B2104" t="str">
            <v>Registro de gaveta cromado linha prata de embutir c/ canopla modelo 50 n 1509 deca 2 pol</v>
          </cell>
          <cell r="C2104" t="str">
            <v>UN</v>
          </cell>
          <cell r="D2104">
            <v>94.682100000000005</v>
          </cell>
        </row>
        <row r="2105">
          <cell r="A2105" t="str">
            <v>001.18.10360</v>
          </cell>
          <cell r="B2105" t="str">
            <v>Registro de gaveta cromado linha prata de embutir c/ canopla modelo 50 n 1509 deca 1 1/2 pol</v>
          </cell>
          <cell r="C2105" t="str">
            <v>UN</v>
          </cell>
          <cell r="D2105">
            <v>94.649299999999997</v>
          </cell>
        </row>
        <row r="2106">
          <cell r="A2106" t="str">
            <v>001.18.10380</v>
          </cell>
          <cell r="B2106" t="str">
            <v>Registro de gaveta cromado linha prata de embutir c/ canopla modelo 50 n 1509 deca 1 1/4 pol</v>
          </cell>
          <cell r="C2106" t="str">
            <v>UN</v>
          </cell>
          <cell r="D2106">
            <v>45.161299999999997</v>
          </cell>
        </row>
        <row r="2107">
          <cell r="A2107" t="str">
            <v>001.18.10400</v>
          </cell>
          <cell r="B2107" t="str">
            <v>Registro de gaveta cromado linha prata de embutir c/ canopla modelo 50 n 1509 deca 1 pol</v>
          </cell>
          <cell r="C2107" t="str">
            <v>UN</v>
          </cell>
          <cell r="D2107">
            <v>31.413799999999998</v>
          </cell>
        </row>
        <row r="2108">
          <cell r="A2108" t="str">
            <v>001.18.10420</v>
          </cell>
          <cell r="B2108" t="str">
            <v>Registro de gaveta cromado linha prata de embutir c/ canopla modelo 50 n 1509 deca 3/4 pol</v>
          </cell>
          <cell r="C2108" t="str">
            <v>UN</v>
          </cell>
          <cell r="D2108">
            <v>52.453000000000003</v>
          </cell>
        </row>
        <row r="2109">
          <cell r="A2109" t="str">
            <v>001.18.10440</v>
          </cell>
          <cell r="B2109" t="str">
            <v>Registro de gaveta cromado linha prata de embutir c/ canopla modelo 50 n 1509 deca 1/2 pol</v>
          </cell>
          <cell r="C2109" t="str">
            <v>UN</v>
          </cell>
          <cell r="D2109">
            <v>26.832599999999999</v>
          </cell>
        </row>
        <row r="2110">
          <cell r="A2110" t="str">
            <v>001.18.10460</v>
          </cell>
          <cell r="B2110" t="str">
            <v>Registro de gaveta  cromado - c 39 - deca c/ canopla 1 1/2 pol</v>
          </cell>
          <cell r="C2110" t="str">
            <v>UN</v>
          </cell>
          <cell r="D2110">
            <v>57.471699999999998</v>
          </cell>
        </row>
        <row r="2111">
          <cell r="A2111" t="str">
            <v>001.18.10480</v>
          </cell>
          <cell r="B2111" t="str">
            <v>Registro de gaveta  cromado - c 39 - deca c/ canopla 1 pol</v>
          </cell>
          <cell r="C2111" t="str">
            <v>UN</v>
          </cell>
          <cell r="D2111">
            <v>34.553800000000003</v>
          </cell>
        </row>
        <row r="2112">
          <cell r="A2112" t="str">
            <v>001.18.10500</v>
          </cell>
          <cell r="B2112" t="str">
            <v>Registro de gaveta  cromado - c 39 - deca c/ canopla 3/4 pol</v>
          </cell>
          <cell r="C2112" t="str">
            <v>UN</v>
          </cell>
          <cell r="D2112">
            <v>29.803000000000001</v>
          </cell>
        </row>
        <row r="2113">
          <cell r="A2113" t="str">
            <v>001.18.10520</v>
          </cell>
          <cell r="B2113" t="str">
            <v>Registro de gaveta c/ acabamento bruto (amarelo) sem canopla abnt - docol -3 pol</v>
          </cell>
          <cell r="C2113" t="str">
            <v>UN</v>
          </cell>
          <cell r="D2113">
            <v>102.6879</v>
          </cell>
        </row>
        <row r="2114">
          <cell r="A2114" t="str">
            <v>001.18.10540</v>
          </cell>
          <cell r="B2114" t="str">
            <v>Registro de gaveta c/ acabamento bruto (amarelo) sem canopla abnt - docol -2pol</v>
          </cell>
          <cell r="C2114" t="str">
            <v>UN</v>
          </cell>
          <cell r="D2114">
            <v>34.262099999999997</v>
          </cell>
        </row>
        <row r="2115">
          <cell r="A2115" t="str">
            <v>001.18.10560</v>
          </cell>
          <cell r="B2115" t="str">
            <v>Registro de gaveta c/ acabamento bruto (amarelo) sem canopla abnt - docol -1 pol</v>
          </cell>
          <cell r="C2115" t="str">
            <v>UN</v>
          </cell>
          <cell r="D2115">
            <v>14.293799999999999</v>
          </cell>
        </row>
        <row r="2116">
          <cell r="A2116" t="str">
            <v>001.18.10580</v>
          </cell>
          <cell r="B2116" t="str">
            <v>Registro de gaveta c/ acabamento bruto (amarelo) sem canopla abnt - docol -3/4 pol</v>
          </cell>
          <cell r="C2116" t="str">
            <v>UN</v>
          </cell>
          <cell r="D2116">
            <v>11.683</v>
          </cell>
        </row>
        <row r="2117">
          <cell r="A2117" t="str">
            <v>001.18.10600</v>
          </cell>
          <cell r="B2117" t="str">
            <v>Acabamento cromado - linha prata de embutir c/ canopla mod itapema - docol -2 pol</v>
          </cell>
          <cell r="C2117" t="str">
            <v>UN</v>
          </cell>
          <cell r="D2117">
            <v>36.382100000000001</v>
          </cell>
        </row>
        <row r="2118">
          <cell r="A2118" t="str">
            <v>001.18.10620</v>
          </cell>
          <cell r="B2118" t="str">
            <v>Acabamento cromado - linha prata de embutir c/ canopla mod itapema - docol -1 1/2 pol</v>
          </cell>
          <cell r="C2118" t="str">
            <v>UN</v>
          </cell>
          <cell r="D2118">
            <v>37.722099999999998</v>
          </cell>
        </row>
        <row r="2119">
          <cell r="A2119" t="str">
            <v>001.18.10640</v>
          </cell>
          <cell r="B2119" t="str">
            <v>Acabamento cromado - linha prata de embutir c/ canopla mod itapema - docol -1  pol</v>
          </cell>
          <cell r="C2119" t="str">
            <v>UN</v>
          </cell>
          <cell r="D2119">
            <v>28.1938</v>
          </cell>
        </row>
        <row r="2120">
          <cell r="A2120" t="str">
            <v>001.18.10660</v>
          </cell>
          <cell r="B2120" t="str">
            <v>Acabamento cromado - linha prata de embutir c/ canopla mod itapema - docol -3/4  pol</v>
          </cell>
          <cell r="C2120" t="str">
            <v>UN</v>
          </cell>
          <cell r="D2120">
            <v>25.713000000000001</v>
          </cell>
        </row>
        <row r="2121">
          <cell r="A2121" t="str">
            <v>001.18.10680</v>
          </cell>
          <cell r="B2121" t="str">
            <v>Acabamento bruto linha popular 3/4 pol</v>
          </cell>
          <cell r="C2121" t="str">
            <v>UN</v>
          </cell>
          <cell r="D2121">
            <v>15.103</v>
          </cell>
        </row>
        <row r="2122">
          <cell r="A2122" t="str">
            <v>001.18.10700</v>
          </cell>
          <cell r="B2122" t="str">
            <v>Acabamento bruto linha popular 1/2 pol</v>
          </cell>
          <cell r="C2122" t="str">
            <v>UN</v>
          </cell>
          <cell r="D2122">
            <v>13.503</v>
          </cell>
        </row>
        <row r="2123">
          <cell r="A2123" t="str">
            <v>001.18.10720</v>
          </cell>
          <cell r="B2123" t="str">
            <v>Registro de gaveta cromado linha italiana de embutir c/ canopla mod. 45 n.1509 1 1/2 pol</v>
          </cell>
          <cell r="C2123" t="str">
            <v>UN</v>
          </cell>
          <cell r="D2123">
            <v>88.051699999999997</v>
          </cell>
        </row>
        <row r="2124">
          <cell r="A2124" t="str">
            <v>001.18.10740</v>
          </cell>
          <cell r="B2124" t="str">
            <v>Registro de gaveta cromado linha italiana de embutir c/ canopla mod. 45 n.1509 1 1/4 pol</v>
          </cell>
          <cell r="C2124" t="str">
            <v>UN</v>
          </cell>
          <cell r="D2124">
            <v>86.761300000000006</v>
          </cell>
        </row>
        <row r="2125">
          <cell r="A2125" t="str">
            <v>001.18.10760</v>
          </cell>
          <cell r="B2125" t="str">
            <v>Registro de gaveta cromado linha italiana de embutir c/ canopla mod. 45 n.1509 1 pol</v>
          </cell>
          <cell r="C2125" t="str">
            <v>UN</v>
          </cell>
          <cell r="D2125">
            <v>61.023800000000001</v>
          </cell>
        </row>
        <row r="2126">
          <cell r="A2126" t="str">
            <v>001.18.10780</v>
          </cell>
          <cell r="B2126" t="str">
            <v>Registro de gaveta cromado linha italiana de embutir c/ canopla mod. 45 n.1509 3/4 pol</v>
          </cell>
          <cell r="C2126" t="str">
            <v>UN</v>
          </cell>
          <cell r="D2126">
            <v>52.493000000000002</v>
          </cell>
        </row>
        <row r="2127">
          <cell r="A2127" t="str">
            <v>001.18.10800</v>
          </cell>
          <cell r="B2127" t="str">
            <v>Registro de gaveta cromado linha italiana de embutir c/ canopla mod. 45 n.1509  1/2 pol</v>
          </cell>
          <cell r="C2127" t="str">
            <v>UN</v>
          </cell>
          <cell r="D2127">
            <v>48.692599999999999</v>
          </cell>
        </row>
        <row r="2128">
          <cell r="A2128" t="str">
            <v>001.18.10820</v>
          </cell>
          <cell r="B2128" t="str">
            <v>Registro de pressão cromado linha gemini de embutir c/ canopla mod 44 n 1416 3/4 pol</v>
          </cell>
          <cell r="C2128" t="str">
            <v>UN</v>
          </cell>
          <cell r="D2128">
            <v>38.703000000000003</v>
          </cell>
        </row>
        <row r="2129">
          <cell r="A2129" t="str">
            <v>001.18.10840</v>
          </cell>
          <cell r="B2129" t="str">
            <v>Registro de pressão cromado linha gemini de embutir c/ canopla mod 44 n 1416 1/2 pol</v>
          </cell>
          <cell r="C2129" t="str">
            <v>UN</v>
          </cell>
          <cell r="D2129">
            <v>37.782600000000002</v>
          </cell>
        </row>
        <row r="2130">
          <cell r="A2130" t="str">
            <v>001.18.10860</v>
          </cell>
          <cell r="B2130" t="str">
            <v>Registro de pressão cromado linha italiana de embutir c/ canopla mod 45 n 1416 deca 3/4 pol</v>
          </cell>
          <cell r="C2130" t="str">
            <v>UN</v>
          </cell>
          <cell r="D2130">
            <v>53.902999999999999</v>
          </cell>
        </row>
        <row r="2131">
          <cell r="A2131" t="str">
            <v>001.18.10880</v>
          </cell>
          <cell r="B2131" t="str">
            <v>Registro de pressão cromado linha italiana de embutir c/ canopla mod 45 n 1416 deca 1/2 pol</v>
          </cell>
          <cell r="C2131" t="str">
            <v>UN</v>
          </cell>
          <cell r="D2131">
            <v>48.272599999999997</v>
          </cell>
        </row>
        <row r="2132">
          <cell r="A2132" t="str">
            <v>001.18.10900</v>
          </cell>
          <cell r="B2132" t="str">
            <v>Registro de pressão cromado linha prata embutir c/ canopla mod 50 n 1416 deca 3/4 pol</v>
          </cell>
          <cell r="C2132" t="str">
            <v>UN</v>
          </cell>
          <cell r="D2132">
            <v>34.802999999999997</v>
          </cell>
        </row>
        <row r="2133">
          <cell r="A2133" t="str">
            <v>001.18.10920</v>
          </cell>
          <cell r="B2133" t="str">
            <v>Registro de pressão cromado linha prata embutir c/ canopla mod 50 n 1416 deca 1/2 pol</v>
          </cell>
          <cell r="C2133" t="str">
            <v>UN</v>
          </cell>
          <cell r="D2133">
            <v>26.102599999999999</v>
          </cell>
        </row>
        <row r="2134">
          <cell r="A2134" t="str">
            <v>001.18.10940</v>
          </cell>
          <cell r="B2134" t="str">
            <v>Registro de pressão cromado de embutir c/ canopla 1193 - c 39 deca 3/4 pol</v>
          </cell>
          <cell r="C2134" t="str">
            <v>UN</v>
          </cell>
          <cell r="D2134">
            <v>38.493000000000002</v>
          </cell>
        </row>
        <row r="2135">
          <cell r="A2135" t="str">
            <v>001.18.10960</v>
          </cell>
          <cell r="B2135" t="str">
            <v>Registro de pressão cromado de embutir c/ canopla 1193 - c 39 deca 1/2 pol</v>
          </cell>
          <cell r="C2135" t="str">
            <v>UN</v>
          </cell>
          <cell r="D2135">
            <v>38.493000000000002</v>
          </cell>
        </row>
        <row r="2136">
          <cell r="A2136" t="str">
            <v>001.18.10980</v>
          </cell>
          <cell r="B2136" t="str">
            <v>Registro de pressão acabamento cromado - linha prata de embutir c/ canopla modelo itapema  - docol - 3/4 pol</v>
          </cell>
          <cell r="C2136" t="str">
            <v>UN</v>
          </cell>
          <cell r="D2136">
            <v>27.693000000000001</v>
          </cell>
        </row>
        <row r="2137">
          <cell r="A2137" t="str">
            <v>001.18.11000</v>
          </cell>
          <cell r="B2137" t="str">
            <v>Registro de pressão acabamento cromado - linha prata de embutir c/ canopla modelo itapema  - docol - 1/2 pol</v>
          </cell>
          <cell r="C2137" t="str">
            <v>UN</v>
          </cell>
          <cell r="D2137">
            <v>27.669</v>
          </cell>
        </row>
        <row r="2138">
          <cell r="A2138" t="str">
            <v>001.18.11020</v>
          </cell>
          <cell r="B2138" t="str">
            <v>Registro de pressão acabamento simples linha popular 1/2 pol</v>
          </cell>
          <cell r="C2138" t="str">
            <v>UN</v>
          </cell>
          <cell r="D2138">
            <v>20.603000000000002</v>
          </cell>
        </row>
        <row r="2139">
          <cell r="A2139" t="str">
            <v>001.18.11040</v>
          </cell>
          <cell r="B2139" t="str">
            <v>Registro de pressão de 1/2"""""""" (chuveiro) (mic)</v>
          </cell>
          <cell r="C2139" t="str">
            <v>UN</v>
          </cell>
          <cell r="D2139">
            <v>38.493000000000002</v>
          </cell>
        </row>
        <row r="2140">
          <cell r="A2140" t="str">
            <v>001.18.11060</v>
          </cell>
          <cell r="B2140" t="str">
            <v>Válvula de descarga hydra c/ embolo de bronze n.2515 canopla lisa cromada deca 1 1/2 pol</v>
          </cell>
          <cell r="C2140" t="str">
            <v>UN</v>
          </cell>
          <cell r="D2140">
            <v>92.085099999999997</v>
          </cell>
        </row>
        <row r="2141">
          <cell r="A2141" t="str">
            <v>001.18.11080</v>
          </cell>
          <cell r="B2141" t="str">
            <v>Válvula de descarga hydra c/ embolo de bronze n.2515 canopla lisa cromada deca 1 1/4 pol</v>
          </cell>
          <cell r="C2141" t="str">
            <v>UN</v>
          </cell>
          <cell r="D2141">
            <v>95.025099999999995</v>
          </cell>
        </row>
        <row r="2142">
          <cell r="A2142" t="str">
            <v>001.18.11100</v>
          </cell>
          <cell r="B2142" t="str">
            <v>Válvula de descarga hydra master n.2530 cromada deca 1 1/2 pol</v>
          </cell>
          <cell r="C2142" t="str">
            <v>UN</v>
          </cell>
          <cell r="D2142">
            <v>72.0655</v>
          </cell>
        </row>
        <row r="2143">
          <cell r="A2143" t="str">
            <v>001.18.11120</v>
          </cell>
          <cell r="B2143" t="str">
            <v>Válvula de descarga hydra master n.2530 cromada deca 1 1/4 pol</v>
          </cell>
          <cell r="C2143" t="str">
            <v>UN</v>
          </cell>
          <cell r="D2143">
            <v>72.0351</v>
          </cell>
        </row>
        <row r="2144">
          <cell r="A2144" t="str">
            <v>001.18.11140</v>
          </cell>
          <cell r="B2144" t="str">
            <v>Válvula de descarga docol-stander 1 1/2 pol</v>
          </cell>
          <cell r="C2144" t="str">
            <v>UN</v>
          </cell>
          <cell r="D2144">
            <v>60.125500000000002</v>
          </cell>
        </row>
        <row r="2145">
          <cell r="A2145" t="str">
            <v>001.18.11160</v>
          </cell>
          <cell r="B2145" t="str">
            <v>Fornecimento e instalação de tubo de descida para vávula de descarga de 1 1/2 pol de pvc rigido</v>
          </cell>
          <cell r="C2145" t="str">
            <v>UN</v>
          </cell>
          <cell r="D2145">
            <v>8.3984000000000005</v>
          </cell>
        </row>
        <row r="2146">
          <cell r="A2146" t="str">
            <v>001.18.11180</v>
          </cell>
          <cell r="B2146" t="str">
            <v>Fornecimento e instalação de ligação  para bacia sanitária em tubo em pvc rigido branco de 40mm</v>
          </cell>
          <cell r="C2146" t="str">
            <v>UN</v>
          </cell>
          <cell r="D2146">
            <v>7.2445000000000004</v>
          </cell>
        </row>
        <row r="2147">
          <cell r="A2147" t="str">
            <v>001.18.11200</v>
          </cell>
          <cell r="B2147" t="str">
            <v>Fornecimento e instalação de ligação para bacia sanitária tubo em pvc rigido cromado de 40mm</v>
          </cell>
          <cell r="C2147" t="str">
            <v>UN</v>
          </cell>
          <cell r="D2147">
            <v>11.294499999999999</v>
          </cell>
        </row>
        <row r="2148">
          <cell r="A2148" t="str">
            <v>001.18.11220</v>
          </cell>
          <cell r="B2148" t="str">
            <v>Fornecimento e instalação de ligação para bacia sanitária tubo em metal cromado de 40mm</v>
          </cell>
          <cell r="C2148" t="str">
            <v>UN</v>
          </cell>
          <cell r="D2148">
            <v>15.2445</v>
          </cell>
        </row>
        <row r="2149">
          <cell r="A2149" t="str">
            <v>001.18.11240</v>
          </cell>
          <cell r="B2149" t="str">
            <v>Fornecimento e instalação de ligação para bacia sanitária em bolsa de borracha</v>
          </cell>
          <cell r="C2149" t="str">
            <v>UN</v>
          </cell>
          <cell r="D2149">
            <v>3.0007999999999999</v>
          </cell>
        </row>
        <row r="2150">
          <cell r="A2150" t="str">
            <v>001.18.11260</v>
          </cell>
          <cell r="B2150" t="str">
            <v>Fornecimento e instalação de caixa de descarga externa inclusive tubo de descarga e acessórios</v>
          </cell>
          <cell r="C2150" t="str">
            <v>CJ</v>
          </cell>
          <cell r="D2150">
            <v>79.536600000000007</v>
          </cell>
        </row>
        <row r="2151">
          <cell r="A2151" t="str">
            <v>001.18.11280</v>
          </cell>
          <cell r="B2151" t="str">
            <v>Fornecimento e instalação de caixa de descarga de emb. inclusive tubo de descarga e acessórios</v>
          </cell>
          <cell r="C2151" t="str">
            <v>CJ</v>
          </cell>
          <cell r="D2151">
            <v>79.536600000000007</v>
          </cell>
        </row>
        <row r="2152">
          <cell r="A2152" t="str">
            <v>001.18.11300</v>
          </cell>
          <cell r="B2152" t="str">
            <v>Fornecimento e instalação de caixa de descarga para acoplar em bacia sanitária</v>
          </cell>
          <cell r="C2152" t="str">
            <v>UN</v>
          </cell>
          <cell r="D2152">
            <v>110.68510000000001</v>
          </cell>
        </row>
        <row r="2153">
          <cell r="A2153" t="str">
            <v>001.18.11320</v>
          </cell>
          <cell r="B2153" t="str">
            <v>Válvula p/ pia cromada deca n.1600 p/ lav 1x2 pol</v>
          </cell>
          <cell r="C2153" t="str">
            <v>UN</v>
          </cell>
          <cell r="D2153">
            <v>32.6721</v>
          </cell>
        </row>
        <row r="2154">
          <cell r="A2154" t="str">
            <v>001.18.11340</v>
          </cell>
          <cell r="B2154" t="str">
            <v>Valvula p/pia americana cromada n.1623 marca deca 1.5x3 3/4 pol</v>
          </cell>
          <cell r="C2154" t="str">
            <v>UN</v>
          </cell>
          <cell r="D2154">
            <v>58.8371</v>
          </cell>
        </row>
        <row r="2155">
          <cell r="A2155" t="str">
            <v>001.18.11360</v>
          </cell>
          <cell r="B2155" t="str">
            <v>Válvula de pvc para pia</v>
          </cell>
          <cell r="C2155" t="str">
            <v>UN</v>
          </cell>
          <cell r="D2155">
            <v>5.9752999999999998</v>
          </cell>
        </row>
        <row r="2156">
          <cell r="A2156" t="str">
            <v>001.18.11380</v>
          </cell>
          <cell r="B2156" t="str">
            <v>Válvula para lavatorio</v>
          </cell>
          <cell r="C2156" t="str">
            <v>UN</v>
          </cell>
          <cell r="D2156">
            <v>6.4752999999999998</v>
          </cell>
        </row>
        <row r="2157">
          <cell r="A2157" t="str">
            <v>001.18.11400</v>
          </cell>
          <cell r="B2157" t="str">
            <v>Válvula para pia n. 1600 - steves 1 x 2 pol</v>
          </cell>
          <cell r="C2157" t="str">
            <v>UN</v>
          </cell>
          <cell r="D2157">
            <v>29.742100000000001</v>
          </cell>
        </row>
        <row r="2158">
          <cell r="A2158" t="str">
            <v>001.18.11420</v>
          </cell>
          <cell r="B2158" t="str">
            <v>Válvula para pia n. 1600 - steves 1 1/2 x 3.3/4</v>
          </cell>
          <cell r="C2158" t="str">
            <v>UN</v>
          </cell>
          <cell r="D2158">
            <v>30.332100000000001</v>
          </cell>
        </row>
        <row r="2159">
          <cell r="A2159" t="str">
            <v>001.18.11440</v>
          </cell>
          <cell r="B2159" t="str">
            <v>Fornecimento e instalação de engate no. 3 com terminais de 1/2 pol e mangueira flexíel branca, de 30 cm,</v>
          </cell>
          <cell r="C2159" t="str">
            <v>UN</v>
          </cell>
          <cell r="D2159">
            <v>3.9691999999999998</v>
          </cell>
        </row>
        <row r="2160">
          <cell r="A2160" t="str">
            <v>001.18.11460</v>
          </cell>
          <cell r="B2160" t="str">
            <v>Fornecimento e colocação de engate no. 5 com terminais cromados de 1/2 pol e mangueira flexível, de 40 cm,</v>
          </cell>
          <cell r="C2160" t="str">
            <v>UN</v>
          </cell>
          <cell r="D2160">
            <v>15.059200000000001</v>
          </cell>
        </row>
        <row r="2161">
          <cell r="A2161" t="str">
            <v>001.18.11480</v>
          </cell>
          <cell r="B2161" t="str">
            <v>Fornecimento e instalação de ligação para saída de vaso sanitário pvc branco  diam.100 mm</v>
          </cell>
          <cell r="C2161" t="str">
            <v>UN</v>
          </cell>
          <cell r="D2161">
            <v>21.4711</v>
          </cell>
        </row>
        <row r="2162">
          <cell r="A2162" t="str">
            <v>001.18.11500</v>
          </cell>
          <cell r="B2162" t="str">
            <v>Válvula  de pé com crivo de pvc tipo rosqueável 3/4 pol</v>
          </cell>
          <cell r="C2162" t="str">
            <v>UN</v>
          </cell>
          <cell r="D2162">
            <v>15.013</v>
          </cell>
        </row>
        <row r="2163">
          <cell r="A2163" t="str">
            <v>001.18.11520</v>
          </cell>
          <cell r="B2163" t="str">
            <v>Válvula  de pé com crivo de pvc tipo rosqueável 1 pol</v>
          </cell>
          <cell r="C2163" t="str">
            <v>UN</v>
          </cell>
          <cell r="D2163">
            <v>17.383800000000001</v>
          </cell>
        </row>
        <row r="2164">
          <cell r="A2164" t="str">
            <v>001.18.11540</v>
          </cell>
          <cell r="B2164" t="str">
            <v>Válvula  de pé com crivo de pvc tipo rosqueável 1 1/4 pol</v>
          </cell>
          <cell r="C2164" t="str">
            <v>UN</v>
          </cell>
          <cell r="D2164">
            <v>22.461300000000001</v>
          </cell>
        </row>
        <row r="2165">
          <cell r="A2165" t="str">
            <v>001.18.11560</v>
          </cell>
          <cell r="B2165" t="str">
            <v>Válvula de pé com crivo de pvc tipo rosqueável 1 1/2 pol</v>
          </cell>
          <cell r="C2165" t="str">
            <v>UN</v>
          </cell>
          <cell r="D2165">
            <v>22.0657</v>
          </cell>
        </row>
        <row r="2166">
          <cell r="A2166" t="str">
            <v>001.18.11580</v>
          </cell>
          <cell r="B2166" t="str">
            <v>Válvula de pé c/ crivo de bronze tipo rosqueável 3/4 pol</v>
          </cell>
          <cell r="C2166" t="str">
            <v>UN</v>
          </cell>
          <cell r="D2166">
            <v>16.573</v>
          </cell>
        </row>
        <row r="2167">
          <cell r="A2167" t="str">
            <v>001.18.11600</v>
          </cell>
          <cell r="B2167" t="str">
            <v>Válvula de pé c/ crivo de bronze tipo rosqueável 1 pol</v>
          </cell>
          <cell r="C2167" t="str">
            <v>UN</v>
          </cell>
          <cell r="D2167">
            <v>18.4238</v>
          </cell>
        </row>
        <row r="2168">
          <cell r="A2168" t="str">
            <v>001.18.11620</v>
          </cell>
          <cell r="B2168" t="str">
            <v>Válvula de pé c/ crivo de bronze tipo rosqueável 1 1/2 pol</v>
          </cell>
          <cell r="C2168" t="str">
            <v>UN</v>
          </cell>
          <cell r="D2168">
            <v>26.351700000000001</v>
          </cell>
        </row>
        <row r="2169">
          <cell r="A2169" t="str">
            <v>001.18.11640</v>
          </cell>
          <cell r="B2169" t="str">
            <v>Válvula de pé c/ crivo de bronze tipo rosqueável 2 pol</v>
          </cell>
          <cell r="C2169" t="str">
            <v>UN</v>
          </cell>
          <cell r="D2169">
            <v>35.9621</v>
          </cell>
        </row>
        <row r="2170">
          <cell r="A2170" t="str">
            <v>001.18.11660</v>
          </cell>
          <cell r="B2170" t="str">
            <v>Válvula de pé c/ crivo de bronze tipo rosqueável 2 1/2 pol</v>
          </cell>
          <cell r="C2170" t="str">
            <v>UN</v>
          </cell>
          <cell r="D2170">
            <v>53.337499999999999</v>
          </cell>
        </row>
        <row r="2171">
          <cell r="A2171" t="str">
            <v>001.18.11680</v>
          </cell>
          <cell r="B2171" t="str">
            <v>Válvula de retenção de bronze tipo rosqueável tipo vertical 3/4 pol</v>
          </cell>
          <cell r="C2171" t="str">
            <v>UN</v>
          </cell>
          <cell r="D2171">
            <v>17.143000000000001</v>
          </cell>
        </row>
        <row r="2172">
          <cell r="A2172" t="str">
            <v>001.18.11700</v>
          </cell>
          <cell r="B2172" t="str">
            <v>Válvula de retenção de bronze tipo rosqueável tipo vertical 1 pol</v>
          </cell>
          <cell r="C2172" t="str">
            <v>UN</v>
          </cell>
          <cell r="D2172">
            <v>21.623799999999999</v>
          </cell>
        </row>
        <row r="2173">
          <cell r="A2173" t="str">
            <v>001.18.11720</v>
          </cell>
          <cell r="B2173" t="str">
            <v>Válvula de retenção de bronze tipo rosqueável tipo vertical 1 1/2 pol</v>
          </cell>
          <cell r="C2173" t="str">
            <v>UN</v>
          </cell>
          <cell r="D2173">
            <v>29.851700000000001</v>
          </cell>
        </row>
        <row r="2174">
          <cell r="A2174" t="str">
            <v>001.18.11740</v>
          </cell>
          <cell r="B2174" t="str">
            <v>Válvula de retenção de bronze tipo rosqueável tipo vertical 2 pol</v>
          </cell>
          <cell r="C2174" t="str">
            <v>UN</v>
          </cell>
          <cell r="D2174">
            <v>35.882100000000001</v>
          </cell>
        </row>
        <row r="2175">
          <cell r="A2175" t="str">
            <v>001.18.11760</v>
          </cell>
          <cell r="B2175" t="str">
            <v>Válvula de retenção de bronze tipo rosqueável tipo vertical 2 1/2 pol</v>
          </cell>
          <cell r="C2175" t="str">
            <v>UN</v>
          </cell>
          <cell r="D2175">
            <v>64.777500000000003</v>
          </cell>
        </row>
        <row r="2176">
          <cell r="A2176" t="str">
            <v>001.18.11780</v>
          </cell>
          <cell r="B2176" t="str">
            <v>Válvula de retenção de bronze tipo rosqueável tipo horizontal 3/4 pol</v>
          </cell>
          <cell r="C2176" t="str">
            <v>UN</v>
          </cell>
          <cell r="D2176">
            <v>29.603000000000002</v>
          </cell>
        </row>
        <row r="2177">
          <cell r="A2177" t="str">
            <v>001.18.11800</v>
          </cell>
          <cell r="B2177" t="str">
            <v>Válvula de retenção de bronze tipo rosqueável tipo horizontal 1 pol</v>
          </cell>
          <cell r="C2177" t="str">
            <v>UN</v>
          </cell>
          <cell r="D2177">
            <v>37.623800000000003</v>
          </cell>
        </row>
        <row r="2178">
          <cell r="A2178" t="str">
            <v>001.18.11820</v>
          </cell>
          <cell r="B2178" t="str">
            <v>Válvula de retenção de bronze tipo rosqueável tipo horizontal 1 1/2 pol</v>
          </cell>
          <cell r="C2178" t="str">
            <v>UN</v>
          </cell>
          <cell r="D2178">
            <v>54.5017</v>
          </cell>
        </row>
        <row r="2179">
          <cell r="A2179" t="str">
            <v>001.18.11840</v>
          </cell>
          <cell r="B2179" t="str">
            <v>Válvula de retenção de bronze tipo rosqueável tipo horizontal 2 pol</v>
          </cell>
          <cell r="C2179" t="str">
            <v>UN</v>
          </cell>
          <cell r="D2179">
            <v>68.382099999999994</v>
          </cell>
        </row>
        <row r="2180">
          <cell r="A2180" t="str">
            <v>001.18.11860</v>
          </cell>
          <cell r="B2180" t="str">
            <v>Válvula de retenção de bronze tipo rosqueável tipo horizontal 2 1/2 pol</v>
          </cell>
          <cell r="C2180" t="str">
            <v>UN</v>
          </cell>
          <cell r="D2180">
            <v>119.7675</v>
          </cell>
        </row>
        <row r="2181">
          <cell r="A2181" t="str">
            <v>001.18.11880</v>
          </cell>
          <cell r="B2181" t="str">
            <v>Fornecimento e instalação de torneira de pressão para pia marca deca ref. c 1157 comprimento 210mm com arejador</v>
          </cell>
          <cell r="C2181" t="str">
            <v>UN</v>
          </cell>
          <cell r="D2181">
            <v>70.476100000000002</v>
          </cell>
        </row>
        <row r="2182">
          <cell r="A2182" t="str">
            <v>001.18.11900</v>
          </cell>
          <cell r="B2182" t="str">
            <v>Fornecimento e instalação de torneira de pressão para pia marca deca ref. 1158 c 39 de 1/2 pol</v>
          </cell>
          <cell r="C2182" t="str">
            <v>UN</v>
          </cell>
          <cell r="D2182">
            <v>44.566099999999999</v>
          </cell>
        </row>
        <row r="2183">
          <cell r="A2183" t="str">
            <v>001.18.11920</v>
          </cell>
          <cell r="B2183" t="str">
            <v>Fornecimento e instalação de torneira de pressão para pia marca deca ref. 1158 c 39 de 3/4 pol</v>
          </cell>
          <cell r="C2183" t="str">
            <v>UN</v>
          </cell>
          <cell r="D2183">
            <v>50.616100000000003</v>
          </cell>
        </row>
        <row r="2184">
          <cell r="A2184" t="str">
            <v>001.18.11940</v>
          </cell>
          <cell r="B2184" t="str">
            <v>Fornecimento e instalação de torneira de pressão para pia marca deca ref. 1159 c 39 de 1/2 pol com arejador</v>
          </cell>
          <cell r="C2184" t="str">
            <v>UN</v>
          </cell>
          <cell r="D2184">
            <v>58.676099999999998</v>
          </cell>
        </row>
        <row r="2185">
          <cell r="A2185" t="str">
            <v>001.18.11960</v>
          </cell>
          <cell r="B2185" t="str">
            <v>Fornecimento e instalação de torneira de pressão para pia marca deca ref. 1159 c 39 de 3/4 pol com arejador</v>
          </cell>
          <cell r="C2185" t="str">
            <v>UN</v>
          </cell>
          <cell r="D2185">
            <v>58.676099999999998</v>
          </cell>
        </row>
        <row r="2186">
          <cell r="A2186" t="str">
            <v>001.18.11980</v>
          </cell>
          <cell r="B2186" t="str">
            <v>Fornecimento e instalação de torneira de pressão para pia marca deca ref. 1167 c 40 tip mesa bica móvel</v>
          </cell>
          <cell r="C2186" t="str">
            <v>UN</v>
          </cell>
          <cell r="D2186">
            <v>82.576099999999997</v>
          </cell>
        </row>
        <row r="2187">
          <cell r="A2187" t="str">
            <v>001.18.12000</v>
          </cell>
          <cell r="B2187" t="str">
            <v>Fornecimento e instalação de torneira de pressão para pia marca deca cromada - tipo parede - bica móvelc 50 1168</v>
          </cell>
          <cell r="C2187" t="str">
            <v>UN</v>
          </cell>
          <cell r="D2187">
            <v>81.676100000000005</v>
          </cell>
        </row>
        <row r="2188">
          <cell r="A2188" t="str">
            <v>001.18.12020</v>
          </cell>
          <cell r="B2188" t="str">
            <v>Fornecimento e instalação de torneira de pressao p/ pia de cozinha - tipo parede - c 39 - bica móvel de 3/4 pol</v>
          </cell>
          <cell r="C2188" t="str">
            <v>UN</v>
          </cell>
          <cell r="D2188">
            <v>51.556100000000001</v>
          </cell>
        </row>
        <row r="2189">
          <cell r="A2189" t="str">
            <v>001.18.12040</v>
          </cell>
          <cell r="B2189" t="str">
            <v>Fornecmento e instalação de torneira de pressão para pia de cozinha - docol mod. 1158 - 1/2 pol</v>
          </cell>
          <cell r="C2189" t="str">
            <v>UN</v>
          </cell>
          <cell r="D2189">
            <v>37.766100000000002</v>
          </cell>
        </row>
        <row r="2190">
          <cell r="A2190" t="str">
            <v>001.18.12060</v>
          </cell>
          <cell r="B2190" t="str">
            <v>Fornecimento e instalação de torneira de pressão para pia de cozinha mod. 1544 - tipo parede - bica movel</v>
          </cell>
          <cell r="C2190" t="str">
            <v>UN</v>
          </cell>
          <cell r="D2190">
            <v>84.7761</v>
          </cell>
        </row>
        <row r="2191">
          <cell r="A2191" t="str">
            <v>001.18.12080</v>
          </cell>
          <cell r="B2191" t="str">
            <v>Fornecimento e instalação de torneira de pressão para pia de cozinha - marca docol mod. 1158 - 3/4 pol</v>
          </cell>
          <cell r="C2191" t="str">
            <v>UN</v>
          </cell>
          <cell r="D2191">
            <v>37.716099999999997</v>
          </cell>
        </row>
        <row r="2192">
          <cell r="A2192" t="str">
            <v>001.18.12100</v>
          </cell>
          <cell r="B2192" t="str">
            <v>Fornecimento e instalação de torneira de pressão para pia de cozinha  - marca docol  mod. 1542 - tipo misturador p/ pia</v>
          </cell>
          <cell r="C2192" t="str">
            <v>UN</v>
          </cell>
          <cell r="D2192">
            <v>382.85109999999997</v>
          </cell>
        </row>
        <row r="2193">
          <cell r="A2193" t="str">
            <v>001.18.12120</v>
          </cell>
          <cell r="B2193" t="str">
            <v>Fornecimento e instalação de torneira de pvc para pia</v>
          </cell>
          <cell r="C2193" t="str">
            <v>UN</v>
          </cell>
          <cell r="D2193">
            <v>4.9004000000000003</v>
          </cell>
        </row>
        <row r="2194">
          <cell r="A2194" t="str">
            <v>001.18.12140</v>
          </cell>
          <cell r="B2194" t="str">
            <v>Fornecimento e instalação de torneira de pressão para lavatório marca deca ref. 1193 c 39 de 1/2 pol</v>
          </cell>
          <cell r="C2194" t="str">
            <v>UN</v>
          </cell>
          <cell r="D2194">
            <v>85.576099999999997</v>
          </cell>
        </row>
        <row r="2195">
          <cell r="A2195" t="str">
            <v>001.18.12160</v>
          </cell>
          <cell r="B2195" t="str">
            <v>Fornecimento e instalação de torneira de pressão para lavatório marca deca ref. 1194 c 45 de 1/2 pol</v>
          </cell>
          <cell r="C2195" t="str">
            <v>UN</v>
          </cell>
          <cell r="D2195">
            <v>117.1661</v>
          </cell>
        </row>
        <row r="2196">
          <cell r="A2196" t="str">
            <v>001.18.12180</v>
          </cell>
          <cell r="B2196" t="str">
            <v>Fornecimento e instalação de torneira de pressão para lavatório marca deca ref. 1199 c 50 de 1/2 pol</v>
          </cell>
          <cell r="C2196" t="str">
            <v>UN</v>
          </cell>
          <cell r="D2196">
            <v>62.186100000000003</v>
          </cell>
        </row>
        <row r="2197">
          <cell r="A2197" t="str">
            <v>001.18.12200</v>
          </cell>
          <cell r="B2197" t="str">
            <v>Fornecimento e instalação de torneira de pressão para lavatório 1/2 pol - mod. itapema - docol</v>
          </cell>
          <cell r="C2197" t="str">
            <v>UN</v>
          </cell>
          <cell r="D2197">
            <v>37.976100000000002</v>
          </cell>
        </row>
        <row r="2198">
          <cell r="A2198" t="str">
            <v>001.18.12220</v>
          </cell>
          <cell r="B2198" t="str">
            <v>Fornecimento e instalação de torneira de pvc para lavatorio</v>
          </cell>
          <cell r="C2198" t="str">
            <v>UN</v>
          </cell>
          <cell r="D2198">
            <v>7.3003999999999998</v>
          </cell>
        </row>
        <row r="2199">
          <cell r="A2199" t="str">
            <v>001.18.12240</v>
          </cell>
          <cell r="B2199" t="str">
            <v>Fornecimento e instalação de torneira para uso geral marca deca ref. 1152 c 39 de 1/2 pol</v>
          </cell>
          <cell r="C2199" t="str">
            <v>UN</v>
          </cell>
          <cell r="D2199">
            <v>37.296100000000003</v>
          </cell>
        </row>
        <row r="2200">
          <cell r="A2200" t="str">
            <v>001.18.12260</v>
          </cell>
          <cell r="B2200" t="str">
            <v>Fornecimento e instalação de torneira para uso geral marca deca ref. 1152 c 39 de 3/4 pol</v>
          </cell>
          <cell r="C2200" t="str">
            <v>UN</v>
          </cell>
          <cell r="D2200">
            <v>40.356099999999998</v>
          </cell>
        </row>
        <row r="2201">
          <cell r="A2201" t="str">
            <v>001.18.12280</v>
          </cell>
          <cell r="B2201" t="str">
            <v>Fornecimento e instalação de torneira para uso geral marca deca ref. 1154 c 39 de 1/2 pol com arejador</v>
          </cell>
          <cell r="C2201" t="str">
            <v>UN</v>
          </cell>
          <cell r="D2201">
            <v>43.726100000000002</v>
          </cell>
        </row>
        <row r="2202">
          <cell r="A2202" t="str">
            <v>001.18.12300</v>
          </cell>
          <cell r="B2202" t="str">
            <v>Fornecimento e instalação de torneira para uso geral marca deca ref. 1154 c 39 de 3/4 pol com arejador</v>
          </cell>
          <cell r="C2202" t="str">
            <v>UN</v>
          </cell>
          <cell r="D2202">
            <v>43.726100000000002</v>
          </cell>
        </row>
        <row r="2203">
          <cell r="A2203" t="str">
            <v>001.18.12320</v>
          </cell>
          <cell r="B2203" t="str">
            <v>Fornecimento e instalação de torneira para uso geral marca deca metalica para jardim com adaptador para mangueira</v>
          </cell>
          <cell r="C2203" t="str">
            <v>UN</v>
          </cell>
          <cell r="D2203">
            <v>29.926100000000002</v>
          </cell>
        </row>
        <row r="2204">
          <cell r="A2204" t="str">
            <v>001.18.12340</v>
          </cell>
          <cell r="B2204" t="str">
            <v>Fornecimento e instalação de torneira para uso geral marca deca ref. 1153 c 39 com adaptador para mangueira</v>
          </cell>
          <cell r="C2204" t="str">
            <v>UN</v>
          </cell>
          <cell r="D2204">
            <v>47.408299999999997</v>
          </cell>
        </row>
        <row r="2205">
          <cell r="A2205" t="str">
            <v>001.18.12360</v>
          </cell>
          <cell r="B2205" t="str">
            <v>Fornecimento e instalação de torneira para uso geral marca deca ref. 1153 c 39 de 1/2 pol (maq tauque)</v>
          </cell>
          <cell r="C2205" t="str">
            <v>UN</v>
          </cell>
          <cell r="D2205">
            <v>40.686100000000003</v>
          </cell>
        </row>
        <row r="2206">
          <cell r="A2206" t="str">
            <v>001.18.12380</v>
          </cell>
          <cell r="B2206" t="str">
            <v>Fornecimento e instalação de torneira p/ uso geral metálica p/ jardim c/ adaptador p/ mangueira mod.1130 -</v>
          </cell>
          <cell r="C2206" t="str">
            <v>UN</v>
          </cell>
          <cell r="D2206">
            <v>39.566099999999999</v>
          </cell>
        </row>
        <row r="2207">
          <cell r="A2207" t="str">
            <v>001.18.12400</v>
          </cell>
          <cell r="B2207" t="str">
            <v>Fornecimento e instalação de torneira p/ uso geral  metálica p/ tanque mod. 1130</v>
          </cell>
          <cell r="C2207" t="str">
            <v>UN</v>
          </cell>
          <cell r="D2207">
            <v>39.566099999999999</v>
          </cell>
        </row>
        <row r="2208">
          <cell r="A2208" t="str">
            <v>001.18.12420</v>
          </cell>
          <cell r="B2208" t="str">
            <v>Fornecimento e instalação de torneira de pvc para uso geral</v>
          </cell>
          <cell r="C2208" t="str">
            <v>UN</v>
          </cell>
          <cell r="D2208">
            <v>4.9004000000000003</v>
          </cell>
        </row>
        <row r="2209">
          <cell r="A2209" t="str">
            <v>001.18.12440</v>
          </cell>
          <cell r="B2209" t="str">
            <v>Fornecimento e instalação de torneira de pvc para tanque</v>
          </cell>
          <cell r="C2209" t="str">
            <v>UN</v>
          </cell>
          <cell r="D2209">
            <v>5.3003999999999998</v>
          </cell>
        </row>
        <row r="2210">
          <cell r="A2210" t="str">
            <v>001.18.12460</v>
          </cell>
          <cell r="B2210" t="str">
            <v>Fornecimento e instalação de torneira para cela conforme det. n 24 do dop</v>
          </cell>
          <cell r="C2210" t="str">
            <v>UN</v>
          </cell>
          <cell r="D2210">
            <v>24.2407</v>
          </cell>
        </row>
        <row r="2211">
          <cell r="A2211" t="str">
            <v>001.18.12480</v>
          </cell>
          <cell r="B2211" t="str">
            <v>Fornecimento e instalação de torneira de pressão c/ esguicho para bebedouro 1/4 pol.</v>
          </cell>
          <cell r="C2211" t="str">
            <v>UN</v>
          </cell>
          <cell r="D2211">
            <v>12.4861</v>
          </cell>
        </row>
        <row r="2212">
          <cell r="A2212" t="str">
            <v>001.18.12500</v>
          </cell>
          <cell r="B2212" t="str">
            <v>Fornecimento e instalação de torneira para uso hospitalar para lavatório com comando no piso, incluindo válvula e bica cromada</v>
          </cell>
          <cell r="C2212" t="str">
            <v>UN</v>
          </cell>
          <cell r="D2212">
            <v>479.27050000000003</v>
          </cell>
        </row>
        <row r="2213">
          <cell r="A2213" t="str">
            <v>001.18.12520</v>
          </cell>
          <cell r="B2213" t="str">
            <v>Fornecimento e instalação de torneira para uso hospitalar válvula para água fria, especial para laboratório, da mont lab ou similar mod wl 08 (parede)</v>
          </cell>
          <cell r="C2213" t="str">
            <v>UN</v>
          </cell>
          <cell r="D2213">
            <v>115.626</v>
          </cell>
        </row>
        <row r="2214">
          <cell r="A2214" t="str">
            <v>001.18.12540</v>
          </cell>
          <cell r="B2214" t="str">
            <v>Fornecimento e instalação de torneira para uso hospitalar válvula para água fria, especial para laboratório, da mont lab ou similar mod wl 07 (bica móvel)</v>
          </cell>
          <cell r="C2214" t="str">
            <v>UN</v>
          </cell>
          <cell r="D2214">
            <v>151.6191</v>
          </cell>
        </row>
        <row r="2215">
          <cell r="A2215" t="str">
            <v>001.18.12560</v>
          </cell>
          <cell r="B2215" t="str">
            <v>Fornecimento e instalação de torneira para lavatório com comando no piso, incluindo válvula e bica cromada</v>
          </cell>
          <cell r="C2215" t="str">
            <v>UN</v>
          </cell>
          <cell r="D2215">
            <v>479.27050000000003</v>
          </cell>
        </row>
        <row r="2216">
          <cell r="A2216" t="str">
            <v>001.18.12580</v>
          </cell>
          <cell r="B2216" t="str">
            <v>Fornecimento e instalação de conjunto de metais deca para lavatório incl aparelho misturador com válvula simples ref.1875 c-45 cromado linha italiana</v>
          </cell>
          <cell r="C2216" t="str">
            <v>CJ</v>
          </cell>
          <cell r="D2216">
            <v>234.09110000000001</v>
          </cell>
        </row>
        <row r="2217">
          <cell r="A2217" t="str">
            <v>001.18.12600</v>
          </cell>
          <cell r="B2217" t="str">
            <v>Fornecimento e instalação de conjunto de metais deca para lavatório incl aparelho misturador com válvula simples ref 1875 c-44 cromado linha gemini</v>
          </cell>
          <cell r="C2217" t="str">
            <v>CJ</v>
          </cell>
          <cell r="D2217">
            <v>140.8511</v>
          </cell>
        </row>
        <row r="2218">
          <cell r="A2218" t="str">
            <v>001.18.12620</v>
          </cell>
          <cell r="B2218" t="str">
            <v>Fornecimento e instalação de conjunto de metais deca para lavatório incl aparelho misturador com válvula ref.1875 c-50 cromado linha prata</v>
          </cell>
          <cell r="C2218" t="str">
            <v>CJ</v>
          </cell>
          <cell r="D2218">
            <v>134.25110000000001</v>
          </cell>
        </row>
        <row r="2219">
          <cell r="A2219" t="str">
            <v>001.18.12640</v>
          </cell>
          <cell r="B2219" t="str">
            <v>Fornecimento e instalação de conjunto de metais deca para bide incl aparelho misturador c/ ducha e válvula simples ref.1895 c-45 cromado linha italiana</v>
          </cell>
          <cell r="C2219" t="str">
            <v>CJ</v>
          </cell>
          <cell r="D2219">
            <v>299.25110000000001</v>
          </cell>
        </row>
        <row r="2220">
          <cell r="A2220" t="str">
            <v>001.18.12660</v>
          </cell>
          <cell r="B2220" t="str">
            <v>Fornecimento e instalação de conjunto de metais deca para bide incl aparelho misturador c/ ducha e válvula simples ref. 1895 c 44 cromado linha gemini</v>
          </cell>
          <cell r="C2220" t="str">
            <v>CJ</v>
          </cell>
          <cell r="D2220">
            <v>179.2611</v>
          </cell>
        </row>
        <row r="2221">
          <cell r="A2221" t="str">
            <v>001.18.12680</v>
          </cell>
          <cell r="B2221" t="str">
            <v>Fornecimento e instalação de conjunto de metais deca para bide incl aparelho misturador c/ ducha e válvula simples ref.1895 c-50 cromado linha prata</v>
          </cell>
          <cell r="C2221" t="str">
            <v>CJ</v>
          </cell>
          <cell r="D2221">
            <v>171.27109999999999</v>
          </cell>
        </row>
        <row r="2222">
          <cell r="A2222" t="str">
            <v>001.18.12700</v>
          </cell>
          <cell r="B2222" t="str">
            <v>Fornecimento e instalação de aparelho misturador para pias com bica móvel e arejador (tipo mesa) ref 1256 c-50 cromado linha prata</v>
          </cell>
          <cell r="C2222" t="str">
            <v>UN</v>
          </cell>
          <cell r="D2222">
            <v>213.39109999999999</v>
          </cell>
        </row>
        <row r="2223">
          <cell r="A2223" t="str">
            <v>001.18.12720</v>
          </cell>
          <cell r="B2223" t="str">
            <v>Fornecimento e instalação de aparelho misturador p/ pia com bica móvel e arejador (tipo parede) ref 1258 c-50 cromado linha prata</v>
          </cell>
          <cell r="C2223" t="str">
            <v>UN</v>
          </cell>
          <cell r="D2223">
            <v>213.39109999999999</v>
          </cell>
        </row>
        <row r="2224">
          <cell r="A2224" t="str">
            <v>001.18.12740</v>
          </cell>
          <cell r="B2224" t="str">
            <v>Fornecimento e instalação de aparelho misturador p/ pia com bica móvel e arejador (tipo parede) reparo para válvula hidra</v>
          </cell>
          <cell r="C2224" t="str">
            <v>CJ</v>
          </cell>
          <cell r="D2224">
            <v>28.473299999999998</v>
          </cell>
        </row>
        <row r="2225">
          <cell r="A2225" t="str">
            <v>001.18.12760</v>
          </cell>
          <cell r="B2225" t="str">
            <v>Fornecimento e instalação de ducha manual linha prata mod. c-50</v>
          </cell>
          <cell r="C2225" t="str">
            <v>UN</v>
          </cell>
          <cell r="D2225">
            <v>77.696100000000001</v>
          </cell>
        </row>
        <row r="2226">
          <cell r="A2226" t="str">
            <v>001.18.12780</v>
          </cell>
          <cell r="B2226" t="str">
            <v>Fornecimento e instalação de lavatório c/ coluna mondiale - azalia - celite</v>
          </cell>
          <cell r="C2226" t="str">
            <v>UN</v>
          </cell>
          <cell r="D2226">
            <v>142.3733</v>
          </cell>
        </row>
        <row r="2227">
          <cell r="A2227" t="str">
            <v>001.18.12800</v>
          </cell>
          <cell r="B2227" t="str">
            <v>Fornecimento e instalação de lavatório de plastico</v>
          </cell>
          <cell r="C2227" t="str">
            <v>UN</v>
          </cell>
          <cell r="D2227">
            <v>38.423299999999998</v>
          </cell>
        </row>
        <row r="2228">
          <cell r="A2228" t="str">
            <v>001.18.12820</v>
          </cell>
          <cell r="B2228" t="str">
            <v>Fornecimento e instalação de lavatório de louça l. ravena deca ou similar c/ col. na cor normal inclusive acessórios de fixação</v>
          </cell>
          <cell r="C2228" t="str">
            <v>UN</v>
          </cell>
          <cell r="D2228">
            <v>94.173299999999998</v>
          </cell>
        </row>
        <row r="2229">
          <cell r="A2229" t="str">
            <v>001.18.12840</v>
          </cell>
          <cell r="B2229" t="str">
            <v>Fornecimento e instalação de lavatório de louça ravena deca ou similar s/ coluna na cor normal inclusive acessorios de fixacao</v>
          </cell>
          <cell r="C2229" t="str">
            <v>UN</v>
          </cell>
          <cell r="D2229">
            <v>69.643299999999996</v>
          </cell>
        </row>
        <row r="2230">
          <cell r="A2230" t="str">
            <v>001.18.12860</v>
          </cell>
          <cell r="B2230" t="str">
            <v>Fornecimento e instalação de lavatório de louça branca com coluna de primeira inclusive acessórios de fixação</v>
          </cell>
          <cell r="C2230" t="str">
            <v>UN</v>
          </cell>
          <cell r="D2230">
            <v>75.773300000000006</v>
          </cell>
        </row>
        <row r="2231">
          <cell r="A2231" t="str">
            <v>001.18.12880</v>
          </cell>
          <cell r="B2231" t="str">
            <v>Fornecimento e instalação de lavatório de louça branca sem coluna de primeira inclusive acessórios de fixação</v>
          </cell>
          <cell r="C2231" t="str">
            <v>UN</v>
          </cell>
          <cell r="D2231">
            <v>52.563299999999998</v>
          </cell>
        </row>
        <row r="2232">
          <cell r="A2232" t="str">
            <v>001.18.12900</v>
          </cell>
          <cell r="B2232" t="str">
            <v>Fornecimento e instalação de cuba de sobrepor mod. l 35 da deca</v>
          </cell>
          <cell r="C2232" t="str">
            <v>UN</v>
          </cell>
          <cell r="D2232">
            <v>88.013300000000001</v>
          </cell>
        </row>
        <row r="2233">
          <cell r="A2233" t="str">
            <v>001.18.12920</v>
          </cell>
          <cell r="B2233" t="str">
            <v>Fornecimento e instalação de cuba de embutir(oval)mod.l.33</v>
          </cell>
          <cell r="C2233" t="str">
            <v>UN</v>
          </cell>
          <cell r="D2233">
            <v>53.685099999999998</v>
          </cell>
        </row>
        <row r="2234">
          <cell r="A2234" t="str">
            <v>001.18.12921</v>
          </cell>
          <cell r="B2234" t="str">
            <v>Fornecimento e instalação de cuba de louça para bancadas e lavatório de embutir oval 49.00 x 36.00 cm</v>
          </cell>
          <cell r="C2234" t="str">
            <v>un</v>
          </cell>
          <cell r="D2234">
            <v>50.1877</v>
          </cell>
        </row>
        <row r="2235">
          <cell r="A2235" t="str">
            <v>001.18.12940</v>
          </cell>
          <cell r="B2235" t="str">
            <v>Fornecimento e instalação de louça sanitária composto por bacia, lavatório com coluna da linha ravena deca ou similar inclusive assento ap oo nas cores normais</v>
          </cell>
          <cell r="C2235" t="str">
            <v>CJ</v>
          </cell>
          <cell r="D2235">
            <v>284.4323</v>
          </cell>
        </row>
        <row r="2236">
          <cell r="A2236" t="str">
            <v>001.18.12960</v>
          </cell>
          <cell r="B2236" t="str">
            <v>Fornecimento e instalação de bacia santária de louça ravena deca ou similar na cor normal inclusive acessorios de fixacao</v>
          </cell>
          <cell r="C2236" t="str">
            <v>UN</v>
          </cell>
          <cell r="D2236">
            <v>102.8467</v>
          </cell>
        </row>
        <row r="2237">
          <cell r="A2237" t="str">
            <v>001.18.12980</v>
          </cell>
          <cell r="B2237" t="str">
            <v>Fornecimento e instalação de bacia sanitária modelo ravena com cx. acoplada</v>
          </cell>
          <cell r="C2237" t="str">
            <v>UN</v>
          </cell>
          <cell r="D2237">
            <v>179.47989999999999</v>
          </cell>
        </row>
        <row r="2238">
          <cell r="A2238" t="str">
            <v>001.18.13000</v>
          </cell>
          <cell r="B2238" t="str">
            <v>Fornecimento e instalação de bacia sanitária modelo vogue  com cx. acoplada</v>
          </cell>
          <cell r="C2238" t="str">
            <v>UN</v>
          </cell>
          <cell r="D2238">
            <v>179.47989999999999</v>
          </cell>
        </row>
        <row r="2239">
          <cell r="A2239" t="str">
            <v>001.18.13020</v>
          </cell>
          <cell r="B2239" t="str">
            <v>Fornecimento e instalação de bacia sanitária de louça - celite mondiale marfim - incl. acessório para fixação</v>
          </cell>
          <cell r="C2239" t="str">
            <v>UN</v>
          </cell>
          <cell r="D2239">
            <v>124.6417</v>
          </cell>
        </row>
        <row r="2240">
          <cell r="A2240" t="str">
            <v>001.18.13040</v>
          </cell>
          <cell r="B2240" t="str">
            <v>Fornecimento e instalação de bacia sanitária de louça - celite azalia com acessórios</v>
          </cell>
          <cell r="C2240" t="str">
            <v>UN</v>
          </cell>
          <cell r="D2240">
            <v>96.361699999999999</v>
          </cell>
        </row>
        <row r="2241">
          <cell r="A2241" t="str">
            <v>001.18.13060</v>
          </cell>
          <cell r="B2241" t="str">
            <v>Fornecimento e instalação de caixa de descarga para acoplar em bacia sanitaria</v>
          </cell>
          <cell r="C2241" t="str">
            <v>UN</v>
          </cell>
          <cell r="D2241">
            <v>110.68510000000001</v>
          </cell>
        </row>
        <row r="2242">
          <cell r="A2242" t="str">
            <v>001.18.13080</v>
          </cell>
          <cell r="B2242" t="str">
            <v>Fornecimento e instalação de assento plastico p/ vaso sanitario, """"""""astra"""""""" ou similar</v>
          </cell>
          <cell r="C2242" t="str">
            <v>UN</v>
          </cell>
          <cell r="D2242">
            <v>15.071099999999999</v>
          </cell>
        </row>
        <row r="2243">
          <cell r="A2243" t="str">
            <v>001.18.13100</v>
          </cell>
          <cell r="B2243" t="str">
            <v>Fornecimento e instalação de assento celite mondiale - 090 gelo polar</v>
          </cell>
          <cell r="C2243" t="str">
            <v>UN</v>
          </cell>
          <cell r="D2243">
            <v>118.7711</v>
          </cell>
        </row>
        <row r="2244">
          <cell r="A2244" t="str">
            <v>001.18.13120</v>
          </cell>
          <cell r="B2244" t="str">
            <v>Fornecimento e instalação de assento azalia - celite</v>
          </cell>
          <cell r="C2244" t="str">
            <v>UN</v>
          </cell>
          <cell r="D2244">
            <v>28.101099999999999</v>
          </cell>
        </row>
        <row r="2245">
          <cell r="A2245" t="str">
            <v>001.18.13140</v>
          </cell>
          <cell r="B2245" t="str">
            <v>Fornecimento e instalação de bidê de louça linha ravena deca ou similar na cor normal inclusive acessórios de fixação</v>
          </cell>
          <cell r="C2245" t="str">
            <v>UN</v>
          </cell>
          <cell r="D2245">
            <v>83.923299999999998</v>
          </cell>
        </row>
        <row r="2246">
          <cell r="A2246" t="str">
            <v>001.18.13160</v>
          </cell>
          <cell r="B2246" t="str">
            <v>Fornecimento e instalação de bidê de louça branca inclusive acessórios de fixação</v>
          </cell>
          <cell r="C2246" t="str">
            <v>UN</v>
          </cell>
          <cell r="D2246">
            <v>76.073300000000003</v>
          </cell>
        </row>
        <row r="2247">
          <cell r="A2247" t="str">
            <v>001.18.13180</v>
          </cell>
          <cell r="B2247" t="str">
            <v>Fornecimento e instalação de mictório de aço inoxidável de 1.20 m inclusive acessórios de fixação</v>
          </cell>
          <cell r="C2247" t="str">
            <v>UN</v>
          </cell>
          <cell r="D2247">
            <v>380.58659999999998</v>
          </cell>
        </row>
        <row r="2248">
          <cell r="A2248" t="str">
            <v>001.18.13200</v>
          </cell>
          <cell r="B2248" t="str">
            <v>Fornecimento e instalação de sifão de metal cromado de 1 x 1.5 pol para lavatório ou pia</v>
          </cell>
          <cell r="C2248" t="str">
            <v>UN</v>
          </cell>
          <cell r="D2248">
            <v>75.479299999999995</v>
          </cell>
        </row>
        <row r="2249">
          <cell r="A2249" t="str">
            <v>001.18.13220</v>
          </cell>
          <cell r="B2249" t="str">
            <v>Fornecimento e instalação de sifão de metal cromado de 1.5 x 1.5 pol para pia americana</v>
          </cell>
          <cell r="C2249" t="str">
            <v>UN</v>
          </cell>
          <cell r="D2249">
            <v>79.689300000000003</v>
          </cell>
        </row>
        <row r="2250">
          <cell r="A2250" t="str">
            <v>001.18.13240</v>
          </cell>
          <cell r="B2250" t="str">
            <v>Fornecimento e instalação de sifão de metal cromado de 2 x 1 pol para mictorio</v>
          </cell>
          <cell r="C2250" t="str">
            <v>UN</v>
          </cell>
          <cell r="D2250">
            <v>85.389300000000006</v>
          </cell>
        </row>
        <row r="2251">
          <cell r="A2251" t="str">
            <v>001.18.13260</v>
          </cell>
          <cell r="B2251" t="str">
            <v>Fornecimento e instalação de sifão de metal cromado de 1.1/4 x 1.5 pol para tanque</v>
          </cell>
          <cell r="C2251" t="str">
            <v>UN</v>
          </cell>
          <cell r="D2251">
            <v>79.959299999999999</v>
          </cell>
        </row>
        <row r="2252">
          <cell r="A2252" t="str">
            <v>001.18.13280</v>
          </cell>
          <cell r="B2252" t="str">
            <v>Fornecimento e instalação de sifão de pvc cromado de 1 x 1.5 pol para pia ou lavatorio</v>
          </cell>
          <cell r="C2252" t="str">
            <v>UN</v>
          </cell>
          <cell r="D2252">
            <v>9.0183999999999997</v>
          </cell>
        </row>
        <row r="2253">
          <cell r="A2253" t="str">
            <v>001.18.13300</v>
          </cell>
          <cell r="B2253" t="str">
            <v>Fornecimento e instalação de porta papel de louça  com rolete</v>
          </cell>
          <cell r="C2253" t="str">
            <v>UN</v>
          </cell>
          <cell r="D2253">
            <v>20.117699999999999</v>
          </cell>
        </row>
        <row r="2254">
          <cell r="A2254" t="str">
            <v>001.18.13320</v>
          </cell>
          <cell r="B2254" t="str">
            <v>Fornecimento e instalação de porta papel de metal cromado, fixado com bucha e parafuso</v>
          </cell>
          <cell r="C2254" t="str">
            <v>UN</v>
          </cell>
          <cell r="D2254">
            <v>13.4199</v>
          </cell>
        </row>
        <row r="2255">
          <cell r="A2255" t="str">
            <v>001.18.13340</v>
          </cell>
          <cell r="B2255" t="str">
            <v>Fornecimento e instalação de porta papel de louça c/ rolete - celite</v>
          </cell>
          <cell r="C2255" t="str">
            <v>UN</v>
          </cell>
          <cell r="D2255">
            <v>28.510300000000001</v>
          </cell>
        </row>
        <row r="2256">
          <cell r="A2256" t="str">
            <v>001.18.13360</v>
          </cell>
          <cell r="B2256" t="str">
            <v>Fornecimento e instalação de porta papel de louça c/ rolete elegant - celite</v>
          </cell>
          <cell r="C2256" t="str">
            <v>UN</v>
          </cell>
          <cell r="D2256">
            <v>34.900300000000001</v>
          </cell>
        </row>
        <row r="2257">
          <cell r="A2257" t="str">
            <v>001.18.13380</v>
          </cell>
          <cell r="B2257" t="str">
            <v>Fornecimento e instalação de saboneteira de louça de primeira sem alça</v>
          </cell>
          <cell r="C2257" t="str">
            <v>UN</v>
          </cell>
          <cell r="D2257">
            <v>19.948799999999999</v>
          </cell>
        </row>
        <row r="2258">
          <cell r="A2258" t="str">
            <v>001.18.13400</v>
          </cell>
          <cell r="B2258" t="str">
            <v>Fornecimento e instalação de saboneteira para sabão líquido marca lalekla ou similar</v>
          </cell>
          <cell r="C2258" t="str">
            <v>UN</v>
          </cell>
          <cell r="D2258">
            <v>24.956600000000002</v>
          </cell>
        </row>
        <row r="2259">
          <cell r="A2259" t="str">
            <v>001.18.13420</v>
          </cell>
          <cell r="B2259" t="str">
            <v>Fornecimento e instalação de saboneteira de metal cromado, fixada com bucha e parafuso</v>
          </cell>
          <cell r="C2259" t="str">
            <v>UN</v>
          </cell>
          <cell r="D2259">
            <v>10.1099</v>
          </cell>
        </row>
        <row r="2260">
          <cell r="A2260" t="str">
            <v>001.18.13440</v>
          </cell>
          <cell r="B2260" t="str">
            <v>Fornecimento e instalação de porta toalha de louça tipo cabide simples</v>
          </cell>
          <cell r="C2260" t="str">
            <v>UN</v>
          </cell>
          <cell r="D2260">
            <v>13.825100000000001</v>
          </cell>
        </row>
        <row r="2261">
          <cell r="A2261" t="str">
            <v>001.18.13460</v>
          </cell>
          <cell r="B2261" t="str">
            <v>Fornecimento e instalação de porta toalha de louça c/ barra de plástico</v>
          </cell>
          <cell r="C2261" t="str">
            <v>UN</v>
          </cell>
          <cell r="D2261">
            <v>28.510300000000001</v>
          </cell>
        </row>
        <row r="2262">
          <cell r="A2262" t="str">
            <v>001.18.13480</v>
          </cell>
          <cell r="B2262" t="str">
            <v>Fornecimento e instalação de porta toalha metálica para papel marca lalekla ou similar</v>
          </cell>
          <cell r="C2262" t="str">
            <v>UN</v>
          </cell>
          <cell r="D2262">
            <v>31.926600000000001</v>
          </cell>
        </row>
        <row r="2263">
          <cell r="A2263" t="str">
            <v>001.18.13500</v>
          </cell>
          <cell r="B2263" t="str">
            <v>Fornecimento e instalação de toalheiro - celite - argola</v>
          </cell>
          <cell r="C2263" t="str">
            <v>UN</v>
          </cell>
          <cell r="D2263">
            <v>26.1051</v>
          </cell>
        </row>
        <row r="2264">
          <cell r="A2264" t="str">
            <v>001.18.13520</v>
          </cell>
          <cell r="B2264" t="str">
            <v>Fornecimento e instalação de cabide de louça simples - celite</v>
          </cell>
          <cell r="C2264" t="str">
            <v>UND</v>
          </cell>
          <cell r="D2264">
            <v>33.289000000000001</v>
          </cell>
        </row>
        <row r="2265">
          <cell r="A2265" t="str">
            <v>001.18.13540</v>
          </cell>
          <cell r="B2265" t="str">
            <v>Fornecimento e instalação de cabide de metal cromado, fixado com bucha e parafuso</v>
          </cell>
          <cell r="C2265" t="str">
            <v>UN</v>
          </cell>
          <cell r="D2265">
            <v>16.189900000000002</v>
          </cell>
        </row>
        <row r="2266">
          <cell r="A2266" t="str">
            <v>001.18.13560</v>
          </cell>
          <cell r="B2266" t="str">
            <v>Fornecimento e instalação  de espelho para lavatorio com moldura simples e proteção de madeira na parte não espelhada dimensão 0.50 x 0.60 m</v>
          </cell>
          <cell r="C2266" t="str">
            <v>UN</v>
          </cell>
          <cell r="D2266">
            <v>37.387099999999997</v>
          </cell>
        </row>
        <row r="2267">
          <cell r="A2267" t="str">
            <v>001.18.13580</v>
          </cell>
          <cell r="B2267" t="str">
            <v>Fornecimento e instalação de espelho  para lavatório com moldura simples e proteção de madeira na parte não espelhada dim. 1.50 x 0.60 m</v>
          </cell>
          <cell r="C2267" t="str">
            <v>UN</v>
          </cell>
          <cell r="D2267">
            <v>50.143999999999998</v>
          </cell>
        </row>
        <row r="2268">
          <cell r="A2268" t="str">
            <v>001.18.13600</v>
          </cell>
          <cell r="B2268" t="str">
            <v>Fornecimento e instalação de chuveiro de pvc branco n. 1 da cipla ou similar</v>
          </cell>
          <cell r="C2268" t="str">
            <v>UN</v>
          </cell>
          <cell r="D2268">
            <v>7.4058999999999999</v>
          </cell>
        </row>
        <row r="2269">
          <cell r="A2269" t="str">
            <v>001.18.13620</v>
          </cell>
          <cell r="B2269" t="str">
            <v>Fornecimento e instalação de chuveiro de pvc cromado n. 2 da cipla ou similar</v>
          </cell>
          <cell r="C2269" t="str">
            <v>UN</v>
          </cell>
          <cell r="D2269">
            <v>15.0959</v>
          </cell>
        </row>
        <row r="2270">
          <cell r="A2270" t="str">
            <v>001.18.13640</v>
          </cell>
          <cell r="B2270" t="str">
            <v>Fornecimento e instalação de chuveiro de luxo com articulacao cromada ref. 1994 deca ou similar 1/2 pol</v>
          </cell>
          <cell r="C2270" t="str">
            <v>UN</v>
          </cell>
          <cell r="D2270">
            <v>148.01929999999999</v>
          </cell>
        </row>
        <row r="2271">
          <cell r="A2271" t="str">
            <v>001.18.13660</v>
          </cell>
          <cell r="B2271" t="str">
            <v>Fornecimento e instalação de chuveiro simples com articulacao cromada ref. 1995 deca ou similar 1/2 pol</v>
          </cell>
          <cell r="C2271" t="str">
            <v>UN</v>
          </cell>
          <cell r="D2271">
            <v>109.0193</v>
          </cell>
        </row>
        <row r="2272">
          <cell r="A2272" t="str">
            <v>001.18.13680</v>
          </cell>
          <cell r="B2272" t="str">
            <v>Fornecimento e instalação de chuveiro eletrico para 2500 w / 220 v lorenzetti ou similar</v>
          </cell>
          <cell r="C2272" t="str">
            <v>UN</v>
          </cell>
          <cell r="D2272">
            <v>98.663200000000003</v>
          </cell>
        </row>
        <row r="2273">
          <cell r="A2273" t="str">
            <v>001.18.13700</v>
          </cell>
          <cell r="B2273" t="str">
            <v>Fornecimento e instalação sistema conjugado chuveiro lava olhos acionamento instantãneo ref. wl-1cl5 da mont lab ou similar</v>
          </cell>
          <cell r="C2273" t="str">
            <v>UN</v>
          </cell>
          <cell r="D2273">
            <v>1422.6664000000001</v>
          </cell>
        </row>
        <row r="2274">
          <cell r="A2274" t="str">
            <v>001.18.13720</v>
          </cell>
          <cell r="B2274" t="str">
            <v>Fornecimento e instalação de ducha de pvc cromado articulavel 1/2 pol cipla ou similar</v>
          </cell>
          <cell r="C2274" t="str">
            <v>UN</v>
          </cell>
          <cell r="D2274">
            <v>7.4058999999999999</v>
          </cell>
        </row>
        <row r="2275">
          <cell r="A2275" t="str">
            <v>001.18.13740</v>
          </cell>
          <cell r="B2275" t="str">
            <v>Fornecimento e instalação de ducha ss corona com 3 temperaturas</v>
          </cell>
          <cell r="C2275" t="str">
            <v>UN</v>
          </cell>
          <cell r="D2275">
            <v>27.713200000000001</v>
          </cell>
        </row>
        <row r="2276">
          <cell r="A2276" t="str">
            <v>001.18.13760</v>
          </cell>
          <cell r="B2276" t="str">
            <v>Fornecimento e instalação de cuba de aço inox inclusive válvula americana n.1 - 46.5 x 31 x 15 cm</v>
          </cell>
          <cell r="C2276" t="str">
            <v>UN</v>
          </cell>
          <cell r="D2276">
            <v>102.1066</v>
          </cell>
        </row>
        <row r="2277">
          <cell r="A2277" t="str">
            <v>001.18.13780</v>
          </cell>
          <cell r="B2277" t="str">
            <v>Fornecimento e instalação de cuba de aço inox inclusive válvula americana n.2 - 56.0 x 33.5 x 15 cm</v>
          </cell>
          <cell r="C2277" t="str">
            <v>UN</v>
          </cell>
          <cell r="D2277">
            <v>118.1066</v>
          </cell>
        </row>
        <row r="2278">
          <cell r="A2278" t="str">
            <v>001.18.13800</v>
          </cell>
          <cell r="B2278" t="str">
            <v>Forneicmento e instalação de cuba de aço inox inclusive válvula americana - 40x40x20 cm</v>
          </cell>
          <cell r="C2278" t="str">
            <v>UN</v>
          </cell>
          <cell r="D2278">
            <v>46.061900000000001</v>
          </cell>
        </row>
        <row r="2279">
          <cell r="A2279" t="str">
            <v>001.18.13820</v>
          </cell>
          <cell r="B2279" t="str">
            <v>Fornecimento e instalação de cuba de aço inox inclusive válvula americana dupla 82 x 34 x 15 cm</v>
          </cell>
          <cell r="C2279" t="str">
            <v>UN</v>
          </cell>
          <cell r="D2279">
            <v>114.8351</v>
          </cell>
        </row>
        <row r="2280">
          <cell r="A2280" t="str">
            <v>001.18.13821</v>
          </cell>
          <cell r="B2280" t="str">
            <v>Fornecimento e instalação de banca ou tampo em aço inoxidável n.o de 1.20x0.60m com 1 cuba</v>
          </cell>
          <cell r="C2280" t="str">
            <v>un</v>
          </cell>
          <cell r="D2280">
            <v>277.21260000000001</v>
          </cell>
        </row>
        <row r="2281">
          <cell r="A2281" t="str">
            <v>001.18.13822</v>
          </cell>
          <cell r="B2281" t="str">
            <v>Fornecimento e instalação de banca ou tampo em aço inoxidável n.2 de 1.50x0.60m com 1 cuba</v>
          </cell>
          <cell r="C2281" t="str">
            <v>un</v>
          </cell>
          <cell r="D2281">
            <v>162.52260000000001</v>
          </cell>
        </row>
        <row r="2282">
          <cell r="A2282" t="str">
            <v>001.18.13823</v>
          </cell>
          <cell r="B2282" t="str">
            <v>Fornecimento e instalação de banca ou tampo em aço inoxidável n.2 de 1.80x0.60m com 1 cuba</v>
          </cell>
          <cell r="C2282" t="str">
            <v>un</v>
          </cell>
          <cell r="D2282">
            <v>256.26260000000002</v>
          </cell>
        </row>
        <row r="2283">
          <cell r="A2283" t="str">
            <v>001.18.13824</v>
          </cell>
          <cell r="B2283" t="str">
            <v>Fornecimento e instalação de banca ou tampo em aço inoxidável n.2 de 2.00x0.60m com 1 cuba</v>
          </cell>
          <cell r="C2283" t="str">
            <v>un</v>
          </cell>
          <cell r="D2283">
            <v>293.90260000000001</v>
          </cell>
        </row>
        <row r="2284">
          <cell r="A2284" t="str">
            <v>001.18.13825</v>
          </cell>
          <cell r="B2284" t="str">
            <v>Fornecimento e instalação de banca ou tampo em aço inoxidável n.334 de 2.00x0.60m com 2 cubas p/ ud</v>
          </cell>
          <cell r="C2284" t="str">
            <v>un</v>
          </cell>
          <cell r="D2284">
            <v>355.26260000000002</v>
          </cell>
        </row>
        <row r="2285">
          <cell r="A2285" t="str">
            <v>001.18.13826</v>
          </cell>
          <cell r="B2285" t="str">
            <v>Fornecimento e instalação de banca ou tampo em aço inoxidável da eternox revestida d1800mb c/ 1 cuba no centro, de 1,80m</v>
          </cell>
          <cell r="C2285" t="str">
            <v>un</v>
          </cell>
          <cell r="D2285">
            <v>276.9126</v>
          </cell>
        </row>
        <row r="2286">
          <cell r="A2286" t="str">
            <v>001.18.13827</v>
          </cell>
          <cell r="B2286" t="str">
            <v>Fornecimento e instalação de banca ou tampo em aço inoxidável da eternox revestida e1800mb c/ 1 cuba no centro, de 1,80m</v>
          </cell>
          <cell r="C2286" t="str">
            <v>un</v>
          </cell>
          <cell r="D2286">
            <v>277.21260000000001</v>
          </cell>
        </row>
        <row r="2287">
          <cell r="A2287" t="str">
            <v>001.18.13828</v>
          </cell>
          <cell r="B2287" t="str">
            <v>Fornecimento e instalação de banca ou tampo em aço inoxidável da eternox revestida 2000mb 2c c/ 2 cubas no centro, de 2,00m</v>
          </cell>
          <cell r="C2287" t="str">
            <v>un</v>
          </cell>
          <cell r="D2287">
            <v>331.26260000000002</v>
          </cell>
        </row>
        <row r="2288">
          <cell r="A2288" t="str">
            <v>001.18.13829</v>
          </cell>
          <cell r="B2288" t="str">
            <v>Fornecimento e instalação de banca ou tampo em aço inoxidável da eternox revestida d1600mb c/ 1 cuba no centro</v>
          </cell>
          <cell r="C2288" t="str">
            <v>un</v>
          </cell>
          <cell r="D2288">
            <v>162.52260000000001</v>
          </cell>
        </row>
        <row r="2289">
          <cell r="A2289" t="str">
            <v>001.18.13830</v>
          </cell>
          <cell r="B2289" t="str">
            <v>Fornecimento e instalação de banca ou tampo em aço inoxidável da eternox revestida 1800mb 2c c/ 2 cubas no centro</v>
          </cell>
          <cell r="C2289" t="str">
            <v>un</v>
          </cell>
          <cell r="D2289">
            <v>313.30259999999998</v>
          </cell>
        </row>
        <row r="2290">
          <cell r="A2290" t="str">
            <v>001.18.13831</v>
          </cell>
          <cell r="B2290" t="str">
            <v>Fornecimento e instalação de banca ou tampo em aço inoxidável da eternox revestida cuba dupla de 82x34x14cm</v>
          </cell>
          <cell r="C2290" t="str">
            <v>un</v>
          </cell>
          <cell r="D2290">
            <v>106.2426</v>
          </cell>
        </row>
        <row r="2291">
          <cell r="A2291" t="str">
            <v>001.18.13832</v>
          </cell>
          <cell r="B2291" t="str">
            <v>Fornecimento e instalação de banca ou tampo em aço inoxidável da eternox revestido e1800mb com 2 cubas lado direito</v>
          </cell>
          <cell r="C2291" t="str">
            <v>un</v>
          </cell>
          <cell r="D2291">
            <v>313.30259999999998</v>
          </cell>
        </row>
        <row r="2292">
          <cell r="A2292" t="str">
            <v>001.18.13833</v>
          </cell>
          <cell r="B2292" t="str">
            <v>Fornecimento e instalação de banca ou tampo em aço inoxidável da eternox revestido e1800mb com 2 cubas lado direito</v>
          </cell>
          <cell r="C2292" t="str">
            <v>un</v>
          </cell>
          <cell r="D2292">
            <v>313.30259999999998</v>
          </cell>
        </row>
        <row r="2293">
          <cell r="A2293" t="str">
            <v>001.18.13834</v>
          </cell>
          <cell r="B2293" t="str">
            <v>Fornecimento e instalação de banca ou tampo em aço inoxidável da eternox revestida de 2.60 x 0.55 m c/ 1 cuba e valvula</v>
          </cell>
          <cell r="C2293" t="str">
            <v>un</v>
          </cell>
          <cell r="D2293">
            <v>162.52260000000001</v>
          </cell>
        </row>
        <row r="2294">
          <cell r="A2294" t="str">
            <v>001.18.13835</v>
          </cell>
          <cell r="B2294" t="str">
            <v>Fornecimento e instalação de banca de granilite fundida na obra com espessura de 0.05 m</v>
          </cell>
          <cell r="C2294" t="str">
            <v>m2</v>
          </cell>
          <cell r="D2294">
            <v>79.5702</v>
          </cell>
        </row>
        <row r="2295">
          <cell r="A2295" t="str">
            <v>001.18.13836</v>
          </cell>
          <cell r="B2295" t="str">
            <v>Fornecimento e instalação de bancada em ardósia polida 1.50 x 0.60 com 1 cuba inox 40.00x40.00x15.00</v>
          </cell>
          <cell r="C2295" t="str">
            <v>un</v>
          </cell>
          <cell r="D2295">
            <v>179.1634</v>
          </cell>
        </row>
        <row r="2296">
          <cell r="A2296" t="str">
            <v>001.18.13837</v>
          </cell>
          <cell r="B2296" t="str">
            <v>Fornecimento e instalação de banca de mármore sintético c/ 01 cuba no centro , de 1.80m</v>
          </cell>
          <cell r="C2296" t="str">
            <v>un</v>
          </cell>
          <cell r="D2296">
            <v>76.898499999999999</v>
          </cell>
        </row>
        <row r="2297">
          <cell r="A2297" t="str">
            <v>001.18.13838</v>
          </cell>
          <cell r="B2297" t="str">
            <v>Forneicmento e instalação de banca de mármore sintético c/ 02 cubas no centro , de 1.80m</v>
          </cell>
          <cell r="C2297" t="str">
            <v>un</v>
          </cell>
          <cell r="D2297">
            <v>76.898499999999999</v>
          </cell>
        </row>
        <row r="2298">
          <cell r="A2298" t="str">
            <v>001.18.13839</v>
          </cell>
          <cell r="B2298" t="str">
            <v>Fornecimento e instalação de banca de mármore sintético com uma cuba - 120.00x54.00cm</v>
          </cell>
          <cell r="C2298" t="str">
            <v>un</v>
          </cell>
          <cell r="D2298">
            <v>47.278500000000001</v>
          </cell>
        </row>
        <row r="2299">
          <cell r="A2299" t="str">
            <v>001.18.13840</v>
          </cell>
          <cell r="B2299" t="str">
            <v>Fornecimento e instalação de bancada em aço inox 316 1.90 x 0.80 formado por peças estampadas sem emendas visíveis, com 2 cubas em aço inox 316 estampado sem cantos vivos, nas dimensões (40x60x40)cm</v>
          </cell>
          <cell r="C2299" t="str">
            <v>un</v>
          </cell>
          <cell r="D2299">
            <v>350.20339999999999</v>
          </cell>
        </row>
        <row r="2300">
          <cell r="A2300" t="str">
            <v>001.18.13841</v>
          </cell>
          <cell r="B2300" t="str">
            <v>Fornecimento e instalação de bancada em aço inox 316 2.20 x 0.80 formado por peças estampadas sem emendas visíveis, com 2 cubas em aço inox 316 estampado sem cantos vivos, nas dimensões (40x60x40)cm</v>
          </cell>
          <cell r="C2300" t="str">
            <v>un</v>
          </cell>
          <cell r="D2300">
            <v>368.67340000000002</v>
          </cell>
        </row>
        <row r="2301">
          <cell r="A2301" t="str">
            <v>001.18.13843</v>
          </cell>
          <cell r="B2301" t="str">
            <v>Fornecimento e instalação de bancada seca em aço inox 316 1.80 x 0.80 formado por peças estampadas sem emendas visíveis</v>
          </cell>
          <cell r="C2301" t="str">
            <v>un</v>
          </cell>
          <cell r="D2301">
            <v>313.8134</v>
          </cell>
        </row>
        <row r="2302">
          <cell r="A2302" t="str">
            <v>001.18.13844</v>
          </cell>
          <cell r="B2302" t="str">
            <v>Fornecimento e instalação de cuba dupla com válvula, 82x34x14 cm</v>
          </cell>
          <cell r="C2302" t="str">
            <v>un</v>
          </cell>
          <cell r="D2302">
            <v>112.8977</v>
          </cell>
        </row>
        <row r="2303">
          <cell r="A2303" t="str">
            <v>001.18.13845</v>
          </cell>
          <cell r="B2303" t="str">
            <v>Fornecimento e instalação de cuba simples de 400.00mmx340.00mmx140.00mm (p) , aco inox eternox</v>
          </cell>
          <cell r="C2303" t="str">
            <v>un</v>
          </cell>
          <cell r="D2303">
            <v>92.6785</v>
          </cell>
        </row>
        <row r="2304">
          <cell r="A2304" t="str">
            <v>001.18.13846</v>
          </cell>
          <cell r="B2304" t="str">
            <v>Fornecimento e instalação de cuba de aço inox, inclusive válvula americana nº 1 - 46.50 x 31.00 x 15.00 cm</v>
          </cell>
          <cell r="C2304" t="str">
            <v>un</v>
          </cell>
          <cell r="D2304">
            <v>101.06189999999999</v>
          </cell>
        </row>
        <row r="2305">
          <cell r="A2305" t="str">
            <v>001.18.13847</v>
          </cell>
          <cell r="B2305" t="str">
            <v>Fornecimento e instalação de cuba de aço inox, inclusive válvula americana nº 2 - 56.00 x 33.50 x 15.00 cm</v>
          </cell>
          <cell r="C2305" t="str">
            <v>un</v>
          </cell>
          <cell r="D2305">
            <v>117.06189999999999</v>
          </cell>
        </row>
        <row r="2306">
          <cell r="A2306" t="str">
            <v>001.18.13848</v>
          </cell>
          <cell r="B2306" t="str">
            <v>Fornecimento e instalação de cuba dupla 82.00 x 34.00 x 15.00 cm</v>
          </cell>
          <cell r="C2306" t="str">
            <v>un</v>
          </cell>
          <cell r="D2306">
            <v>117.06189999999999</v>
          </cell>
        </row>
        <row r="2307">
          <cell r="A2307" t="str">
            <v>001.18.13850</v>
          </cell>
          <cell r="B2307" t="str">
            <v>Fornecimento e instalação de tanque para lavar roupa pré-moldado de concreto modelo simples dim. 60 x 60 cm</v>
          </cell>
          <cell r="C2307" t="str">
            <v>un</v>
          </cell>
          <cell r="D2307">
            <v>37.123199999999997</v>
          </cell>
        </row>
        <row r="2308">
          <cell r="A2308" t="str">
            <v>001.18.13860</v>
          </cell>
          <cell r="B2308" t="str">
            <v>Fornecimento e instalação de tanque para lavar roupa pre-moldado de concreto, 3 cubas, dim. 0,60x1,80m</v>
          </cell>
          <cell r="C2308" t="str">
            <v>UN</v>
          </cell>
          <cell r="D2308">
            <v>62.556899999999999</v>
          </cell>
        </row>
        <row r="2309">
          <cell r="A2309" t="str">
            <v>001.18.13880</v>
          </cell>
          <cell r="B2309" t="str">
            <v>Fornecimento e instalação de tanque para lavar roupa de louca branca tamanho médio com coluna</v>
          </cell>
          <cell r="C2309" t="str">
            <v>UN</v>
          </cell>
          <cell r="D2309">
            <v>186.572</v>
          </cell>
        </row>
        <row r="2310">
          <cell r="A2310" t="str">
            <v>001.18.13900</v>
          </cell>
          <cell r="B2310" t="str">
            <v>Fornecimento e instalação de tanque para lavar roupa de louca branca tamanho médio sem coluna</v>
          </cell>
          <cell r="C2310" t="str">
            <v>UN</v>
          </cell>
          <cell r="D2310">
            <v>155.97200000000001</v>
          </cell>
        </row>
        <row r="2311">
          <cell r="A2311" t="str">
            <v>001.18.13920</v>
          </cell>
          <cell r="B2311" t="str">
            <v>Fornecimento e instalação de tanque - celite - medio branco - c/ coluna r-002.05 c/ válvula</v>
          </cell>
          <cell r="C2311" t="str">
            <v>UN</v>
          </cell>
          <cell r="D2311">
            <v>157.42320000000001</v>
          </cell>
        </row>
        <row r="2312">
          <cell r="A2312" t="str">
            <v>001.18.13940</v>
          </cell>
          <cell r="B2312" t="str">
            <v>Fornecimento e instalação de tanque decoralite simples - tam-03 - c/ valvula</v>
          </cell>
          <cell r="C2312" t="str">
            <v>UN</v>
          </cell>
          <cell r="D2312">
            <v>188.3853</v>
          </cell>
        </row>
        <row r="2313">
          <cell r="A2313" t="str">
            <v>001.18.13960</v>
          </cell>
          <cell r="B2313" t="str">
            <v>Fornecimento e instalação de tanque de plástico - pequeno</v>
          </cell>
          <cell r="C2313" t="str">
            <v>UN</v>
          </cell>
          <cell r="D2313">
            <v>36.073300000000003</v>
          </cell>
        </row>
        <row r="2314">
          <cell r="A2314" t="str">
            <v>001.18.13980</v>
          </cell>
          <cell r="B2314" t="str">
            <v>Fornecimento e instalação de bebedouro -mictório - lavatório tipo cocho conforme det. num.11 - a do dop</v>
          </cell>
          <cell r="C2314" t="str">
            <v>ML</v>
          </cell>
          <cell r="D2314">
            <v>71.8</v>
          </cell>
        </row>
        <row r="2315">
          <cell r="A2315" t="str">
            <v>001.18.14000</v>
          </cell>
          <cell r="B2315" t="str">
            <v>Fornecimento e instalação de bebedouro elétrico elege de 40 litros</v>
          </cell>
          <cell r="C2315" t="str">
            <v>UN</v>
          </cell>
          <cell r="D2315">
            <v>493.88659999999999</v>
          </cell>
        </row>
        <row r="2316">
          <cell r="A2316" t="str">
            <v>001.18.14020</v>
          </cell>
          <cell r="B2316" t="str">
            <v>Fornecimento e instalação de bebedouro elétrico com filtro interno mod. bvi 040 ( 40 litros )</v>
          </cell>
          <cell r="C2316" t="str">
            <v>UN</v>
          </cell>
          <cell r="D2316">
            <v>703.23659999999995</v>
          </cell>
        </row>
        <row r="2317">
          <cell r="A2317" t="str">
            <v>001.18.14040</v>
          </cell>
          <cell r="B2317" t="str">
            <v>Fornecimento e instalação de bebedouro elétrico com filtro interno mod. bvi 080 ( 80 litros )</v>
          </cell>
          <cell r="C2317" t="str">
            <v>UN</v>
          </cell>
          <cell r="D2317">
            <v>868.23659999999995</v>
          </cell>
        </row>
        <row r="2318">
          <cell r="A2318" t="str">
            <v>001.18.14060</v>
          </cell>
          <cell r="B2318" t="str">
            <v>Fornecimento e instalação de tubo leve de pvc rígido branco c/ ponta e bolsa lisa em barra 6 m diâmetro 450 mm</v>
          </cell>
          <cell r="C2318" t="str">
            <v>ML</v>
          </cell>
          <cell r="D2318">
            <v>82.278400000000005</v>
          </cell>
        </row>
        <row r="2319">
          <cell r="A2319" t="str">
            <v>001.18.14080</v>
          </cell>
          <cell r="B2319" t="str">
            <v>Fornecimento e instalação de tubo leve de pvc rígido branco c/ ponta e bolsa lisa em barra 6 m diâmetro 400 mm</v>
          </cell>
          <cell r="C2319" t="str">
            <v>ML</v>
          </cell>
          <cell r="D2319">
            <v>82.537999999999997</v>
          </cell>
        </row>
        <row r="2320">
          <cell r="A2320" t="str">
            <v>001.18.14100</v>
          </cell>
          <cell r="B2320" t="str">
            <v>Fornecimento e instalação de tubo leve de pvc rígido branco c/ ponta e bolsa lisa em barra 6 m diâmetro 300 mm</v>
          </cell>
          <cell r="C2320" t="str">
            <v>ML</v>
          </cell>
          <cell r="D2320">
            <v>55.057499999999997</v>
          </cell>
        </row>
        <row r="2321">
          <cell r="A2321" t="str">
            <v>001.18.14120</v>
          </cell>
          <cell r="B2321" t="str">
            <v>Fornecimento e instalaçao de tubo leve de pvc rígido branco c/ ponta e bolsa lisa em barra 6 m diâmetro 250 mm</v>
          </cell>
          <cell r="C2321" t="str">
            <v>ML</v>
          </cell>
          <cell r="D2321">
            <v>33.882899999999999</v>
          </cell>
        </row>
        <row r="2322">
          <cell r="A2322" t="str">
            <v>001.18.14140</v>
          </cell>
          <cell r="B2322" t="str">
            <v>Fornecimento e instalação de tubo leve de pvc rígido branco c/ ponta e bolsa lisa em barra 6 m diâmetro 200 mm</v>
          </cell>
          <cell r="C2322" t="str">
            <v>ML</v>
          </cell>
          <cell r="D2322">
            <v>23.3216</v>
          </cell>
        </row>
        <row r="2323">
          <cell r="A2323" t="str">
            <v>001.18.14160</v>
          </cell>
          <cell r="B2323" t="str">
            <v>Fornecimento e instalação de tubo leve de pvc rígido branco c/ ponta e bolsa lisa em barra 6 m diâmetro 150 mm</v>
          </cell>
          <cell r="C2323" t="str">
            <v>ML</v>
          </cell>
          <cell r="D2323">
            <v>22.668299999999999</v>
          </cell>
        </row>
        <row r="2324">
          <cell r="A2324" t="str">
            <v>001.18.14180</v>
          </cell>
          <cell r="B2324" t="str">
            <v>Fornecimento e instalação de tubo leve de pvc rígido branco c/ ponta e bolsa lisa em barra 6 m diâmetro 125 mm</v>
          </cell>
          <cell r="C2324" t="str">
            <v>ML</v>
          </cell>
          <cell r="D2324">
            <v>19.7224</v>
          </cell>
        </row>
        <row r="2325">
          <cell r="A2325" t="str">
            <v>001.18.14200</v>
          </cell>
          <cell r="B2325" t="str">
            <v>Fornecimento e instalação de tubo de pvc rígido cor branca com ponta e bolsa em barra de 6 m diâmetro 100 mm</v>
          </cell>
          <cell r="C2325" t="str">
            <v>ML</v>
          </cell>
          <cell r="D2325">
            <v>8.6328999999999994</v>
          </cell>
        </row>
        <row r="2326">
          <cell r="A2326" t="str">
            <v>001.18.14220</v>
          </cell>
          <cell r="B2326" t="str">
            <v>Fornecimento e instalação de tubo de pvc rígido cor branca com ponta e bolsa em barra de 6 m diâmetro 75 mm</v>
          </cell>
          <cell r="C2326" t="str">
            <v>ML</v>
          </cell>
          <cell r="D2326">
            <v>9.0402000000000005</v>
          </cell>
        </row>
        <row r="2327">
          <cell r="A2327" t="str">
            <v>001.18.14240</v>
          </cell>
          <cell r="B2327" t="str">
            <v>Fornecimento e instalação de tubo de pvc rígido cor branca com ponta e bolsa em barra de 6 m diâmetro 50 mm</v>
          </cell>
          <cell r="C2327" t="str">
            <v>ML</v>
          </cell>
          <cell r="D2327">
            <v>6.6933999999999996</v>
          </cell>
        </row>
        <row r="2328">
          <cell r="A2328" t="str">
            <v>001.18.14260</v>
          </cell>
          <cell r="B2328" t="str">
            <v>Fornecimento e instalação de tubo de pvc rígido cor branca com ponta e bolsa em barra de 6m diâmetro 40 mm</v>
          </cell>
          <cell r="C2328" t="str">
            <v>ML</v>
          </cell>
          <cell r="D2328">
            <v>4.2640000000000002</v>
          </cell>
        </row>
        <row r="2329">
          <cell r="A2329" t="str">
            <v>001.18.14280</v>
          </cell>
          <cell r="B2329" t="str">
            <v>Fornecimento e instalação de curva 90º de pvc rígido cor branca  diam.100 mm</v>
          </cell>
          <cell r="C2329" t="str">
            <v>UN</v>
          </cell>
          <cell r="D2329">
            <v>14.8964</v>
          </cell>
        </row>
        <row r="2330">
          <cell r="A2330" t="str">
            <v>001.18.14300</v>
          </cell>
          <cell r="B2330" t="str">
            <v>Fornecimento e instalação de curva 90º de pvc rígido cor branca  diam. 75 mm</v>
          </cell>
          <cell r="C2330" t="str">
            <v>UN</v>
          </cell>
          <cell r="D2330">
            <v>20.185099999999998</v>
          </cell>
        </row>
        <row r="2331">
          <cell r="A2331" t="str">
            <v>001.18.14320</v>
          </cell>
          <cell r="B2331" t="str">
            <v>Fornecimento e instalação de curva 90º de pvc rígido cor branca   diam. 50 mm</v>
          </cell>
          <cell r="C2331" t="str">
            <v>UN</v>
          </cell>
          <cell r="D2331">
            <v>6.7161</v>
          </cell>
        </row>
        <row r="2332">
          <cell r="A2332" t="str">
            <v>001.18.14340</v>
          </cell>
          <cell r="B2332" t="str">
            <v>Fornecimento e instalação de curva 90º de pvc rígido cor branca   diam. 150 mm</v>
          </cell>
          <cell r="C2332" t="str">
            <v>UN</v>
          </cell>
          <cell r="D2332">
            <v>52.871099999999998</v>
          </cell>
        </row>
        <row r="2333">
          <cell r="A2333" t="str">
            <v>001.18.14360</v>
          </cell>
          <cell r="B2333" t="str">
            <v>Fornecimento e instalação de curva 45º de pvc rígido cor branca   diam.100 mm</v>
          </cell>
          <cell r="C2333" t="str">
            <v>UN</v>
          </cell>
          <cell r="D2333">
            <v>17.2864</v>
          </cell>
        </row>
        <row r="2334">
          <cell r="A2334" t="str">
            <v>001.18.14380</v>
          </cell>
          <cell r="B2334" t="str">
            <v>Fornecimento e instalação de curva 45º de pvc rígido cor branca   diam. 75 mm</v>
          </cell>
          <cell r="C2334" t="str">
            <v>UN</v>
          </cell>
          <cell r="D2334">
            <v>14.7851</v>
          </cell>
        </row>
        <row r="2335">
          <cell r="A2335" t="str">
            <v>001.18.14400</v>
          </cell>
          <cell r="B2335" t="str">
            <v>Fornecimento e instalação de curva 45º de pvc rígido cor branca   diam. 50 mm</v>
          </cell>
          <cell r="C2335" t="str">
            <v>UN</v>
          </cell>
          <cell r="D2335">
            <v>7.8560999999999996</v>
          </cell>
        </row>
        <row r="2336">
          <cell r="A2336" t="str">
            <v>001.18.14420</v>
          </cell>
          <cell r="B2336" t="str">
            <v>Fornecimento e instalação de joelho 90º com anel de borracha, de pvc rígido cor branca   diam. 50 mm</v>
          </cell>
          <cell r="C2336" t="str">
            <v>UN</v>
          </cell>
          <cell r="D2336">
            <v>3.7461000000000002</v>
          </cell>
        </row>
        <row r="2337">
          <cell r="A2337" t="str">
            <v>001.18.14440</v>
          </cell>
          <cell r="B2337" t="str">
            <v>Fornecimento e instalação de capa de pvc rígido cor branca   diam.100 mm</v>
          </cell>
          <cell r="C2337" t="str">
            <v>UN</v>
          </cell>
          <cell r="D2337">
            <v>9.8910999999999998</v>
          </cell>
        </row>
        <row r="2338">
          <cell r="A2338" t="str">
            <v>001.18.14460</v>
          </cell>
          <cell r="B2338" t="str">
            <v>Fornecimento e instalação de capa de pvc rígido cor branca  diam. 75 mm</v>
          </cell>
          <cell r="C2338" t="str">
            <v>UN</v>
          </cell>
          <cell r="D2338">
            <v>7.6268000000000002</v>
          </cell>
        </row>
        <row r="2339">
          <cell r="A2339" t="str">
            <v>001.18.14480</v>
          </cell>
          <cell r="B2339" t="str">
            <v>Fornecimento e instalação de capa de pvc rígido cor branca   diam. 50 mm</v>
          </cell>
          <cell r="C2339" t="str">
            <v>UN</v>
          </cell>
          <cell r="D2339">
            <v>4.9226999999999999</v>
          </cell>
        </row>
        <row r="2340">
          <cell r="A2340" t="str">
            <v>001.18.14500</v>
          </cell>
          <cell r="B2340" t="str">
            <v>Fornecimento e instalação de joelho 45º de pvc rígido cor branca  diam.100 mm</v>
          </cell>
          <cell r="C2340" t="str">
            <v>UN</v>
          </cell>
          <cell r="D2340">
            <v>8.8764000000000003</v>
          </cell>
        </row>
        <row r="2341">
          <cell r="A2341" t="str">
            <v>001.18.14520</v>
          </cell>
          <cell r="B2341" t="str">
            <v>Fornecimento e instalação de joelho 45º de pvc rígido cor branca   diam. 75 mm</v>
          </cell>
          <cell r="C2341" t="str">
            <v>UN</v>
          </cell>
          <cell r="D2341">
            <v>5.1351000000000004</v>
          </cell>
        </row>
        <row r="2342">
          <cell r="A2342" t="str">
            <v>001.18.14540</v>
          </cell>
          <cell r="B2342" t="str">
            <v>Fornecimento e instalação de joelho 45º de pvc rígido cor branca   diam. 50 mm</v>
          </cell>
          <cell r="C2342" t="str">
            <v>UN</v>
          </cell>
          <cell r="D2342">
            <v>4.2161</v>
          </cell>
        </row>
        <row r="2343">
          <cell r="A2343" t="str">
            <v>001.18.14560</v>
          </cell>
          <cell r="B2343" t="str">
            <v>Fornecimento e instalação de junção invertida de pvc rígido branca para estoto primário diam. 50x50mm</v>
          </cell>
          <cell r="C2343" t="str">
            <v>UN</v>
          </cell>
          <cell r="D2343">
            <v>9.1685999999999996</v>
          </cell>
        </row>
        <row r="2344">
          <cell r="A2344" t="str">
            <v>001.18.14580</v>
          </cell>
          <cell r="B2344" t="str">
            <v>Fornecimento e instalação de junção dupla invertida de pvc rígido branca para esgoto primário diam. 100 x 50 mm</v>
          </cell>
          <cell r="C2344" t="str">
            <v>UN</v>
          </cell>
          <cell r="D2344">
            <v>13.478400000000001</v>
          </cell>
        </row>
        <row r="2345">
          <cell r="A2345" t="str">
            <v>001.18.14600</v>
          </cell>
          <cell r="B2345" t="str">
            <v>Fornecimento e instalação de junção simples de pvc rígido branca  diam. 100x100 mm</v>
          </cell>
          <cell r="C2345" t="str">
            <v>UN</v>
          </cell>
          <cell r="D2345">
            <v>15.658799999999999</v>
          </cell>
        </row>
        <row r="2346">
          <cell r="A2346" t="str">
            <v>001.18.14620</v>
          </cell>
          <cell r="B2346" t="str">
            <v>Fornecimento e instalação de junção simples de pvc rígido branca  diam. 100x75 mm</v>
          </cell>
          <cell r="C2346" t="str">
            <v>UN</v>
          </cell>
          <cell r="D2346">
            <v>11.598800000000001</v>
          </cell>
        </row>
        <row r="2347">
          <cell r="A2347" t="str">
            <v>001.18.14640</v>
          </cell>
          <cell r="B2347" t="str">
            <v>Fornecimento e instalação de junção simples de pvc rígido branca  diam. 100x50 mm</v>
          </cell>
          <cell r="C2347" t="str">
            <v>UN</v>
          </cell>
          <cell r="D2347">
            <v>13.0688</v>
          </cell>
        </row>
        <row r="2348">
          <cell r="A2348" t="str">
            <v>001.18.14660</v>
          </cell>
          <cell r="B2348" t="str">
            <v>Fornecimento e instalação de junção simples de pvc rígido branca  diam. 75x75 mm</v>
          </cell>
          <cell r="C2348" t="str">
            <v>UN</v>
          </cell>
          <cell r="D2348">
            <v>10.2576</v>
          </cell>
        </row>
        <row r="2349">
          <cell r="A2349" t="str">
            <v>001.18.14680</v>
          </cell>
          <cell r="B2349" t="str">
            <v>Fornecimento e instalação de junção simples de pvc rígido branca  diam. 75x50 mm</v>
          </cell>
          <cell r="C2349" t="str">
            <v>UN</v>
          </cell>
          <cell r="D2349">
            <v>8.3376000000000001</v>
          </cell>
        </row>
        <row r="2350">
          <cell r="A2350" t="str">
            <v>001.18.14700</v>
          </cell>
          <cell r="B2350" t="str">
            <v>Fornecimento e instalação de junção simples de pvc rígido branca  diam. 50x50 mm</v>
          </cell>
          <cell r="C2350" t="str">
            <v>UN</v>
          </cell>
          <cell r="D2350">
            <v>7.0785999999999998</v>
          </cell>
        </row>
        <row r="2351">
          <cell r="A2351" t="str">
            <v>001.18.14720</v>
          </cell>
          <cell r="B2351" t="str">
            <v>Fornecimento e instalação de joelho 90º de pvc rígido branco  diam.75 mm</v>
          </cell>
          <cell r="C2351" t="str">
            <v>UN</v>
          </cell>
          <cell r="D2351">
            <v>7.5151000000000003</v>
          </cell>
        </row>
        <row r="2352">
          <cell r="A2352" t="str">
            <v>001.18.14740</v>
          </cell>
          <cell r="B2352" t="str">
            <v>Fornecimento e instalação de joelho 90º de pvc rígido branco  diam.50 mm</v>
          </cell>
          <cell r="C2352" t="str">
            <v>UN</v>
          </cell>
          <cell r="D2352">
            <v>4.9961000000000002</v>
          </cell>
        </row>
        <row r="2353">
          <cell r="A2353" t="str">
            <v>001.18.14760</v>
          </cell>
          <cell r="B2353" t="str">
            <v>Fornecimento e instalação de joelho 90º de pvc rígido branco  diam.100 mm</v>
          </cell>
          <cell r="C2353" t="str">
            <v>UN</v>
          </cell>
          <cell r="D2353">
            <v>10.118399999999999</v>
          </cell>
        </row>
        <row r="2354">
          <cell r="A2354" t="str">
            <v>001.18.14780</v>
          </cell>
          <cell r="B2354" t="str">
            <v>Fornecimento e instalação de joelho 90º curto com visita pvc branco para esgoto primário diam.100x75 mm</v>
          </cell>
          <cell r="C2354" t="str">
            <v>UN</v>
          </cell>
          <cell r="D2354">
            <v>11.756399999999999</v>
          </cell>
        </row>
        <row r="2355">
          <cell r="A2355" t="str">
            <v>001.18.14800</v>
          </cell>
          <cell r="B2355" t="str">
            <v>Fornecimento e instalação de joelho 90º curto com visita pvc branco para esgoto primário diam.100x50 mm</v>
          </cell>
          <cell r="C2355" t="str">
            <v>UN</v>
          </cell>
          <cell r="D2355">
            <v>10.2851</v>
          </cell>
        </row>
        <row r="2356">
          <cell r="A2356" t="str">
            <v>001.18.14820</v>
          </cell>
          <cell r="B2356" t="str">
            <v>Fornecimento e instalação de joelho 90º curto com visita pvc branco para esgoto primário diam. 75x50 mm</v>
          </cell>
          <cell r="C2356" t="str">
            <v>UN</v>
          </cell>
          <cell r="D2356">
            <v>7.3661000000000003</v>
          </cell>
        </row>
        <row r="2357">
          <cell r="A2357" t="str">
            <v>001.18.14840</v>
          </cell>
          <cell r="B2357" t="str">
            <v>Fornecimento e instalação de tee sanitário curto com visita pvc branco  diam.100x100 mm</v>
          </cell>
          <cell r="C2357" t="str">
            <v>UN</v>
          </cell>
          <cell r="D2357">
            <v>10.3588</v>
          </cell>
        </row>
        <row r="2358">
          <cell r="A2358" t="str">
            <v>001.18.14860</v>
          </cell>
          <cell r="B2358" t="str">
            <v>Fornecimento e instalação de tee sanitário curto com visita pvc branco  diam. 100x75 mm</v>
          </cell>
          <cell r="C2358" t="str">
            <v>UN</v>
          </cell>
          <cell r="D2358">
            <v>14.658799999999999</v>
          </cell>
        </row>
        <row r="2359">
          <cell r="A2359" t="str">
            <v>001.18.14880</v>
          </cell>
          <cell r="B2359" t="str">
            <v>Fornecimento e instalação de tee sanitário curto com visita pvc branco  diam. 100x50 mm</v>
          </cell>
          <cell r="C2359" t="str">
            <v>UN</v>
          </cell>
          <cell r="D2359">
            <v>9.9588999999999999</v>
          </cell>
        </row>
        <row r="2360">
          <cell r="A2360" t="str">
            <v>001.18.14900</v>
          </cell>
          <cell r="B2360" t="str">
            <v>Fornecimento e instalação de tee sanitário curto com visita pvc branco  diam. 75x75 mm</v>
          </cell>
          <cell r="C2360" t="str">
            <v>UN</v>
          </cell>
          <cell r="D2360">
            <v>8.4876000000000005</v>
          </cell>
        </row>
        <row r="2361">
          <cell r="A2361" t="str">
            <v>001.18.14920</v>
          </cell>
          <cell r="B2361" t="str">
            <v>Fornecimento e instalação de tee sanitário curto com visita pvc branco  diam. 75x50 mm</v>
          </cell>
          <cell r="C2361" t="str">
            <v>UN</v>
          </cell>
          <cell r="D2361">
            <v>7.9775999999999998</v>
          </cell>
        </row>
        <row r="2362">
          <cell r="A2362" t="str">
            <v>001.18.14940</v>
          </cell>
          <cell r="B2362" t="str">
            <v>Fornecimento e instalação de tee sanitário curto com visita pvc branco  diam. 50x50 mm</v>
          </cell>
          <cell r="C2362" t="str">
            <v>UN</v>
          </cell>
          <cell r="D2362">
            <v>5.6685999999999996</v>
          </cell>
        </row>
        <row r="2363">
          <cell r="A2363" t="str">
            <v>001.18.14960</v>
          </cell>
          <cell r="B2363" t="str">
            <v>Fornecimento e instalação de tee sanitário curto com visita pvc branco para esgoto primário diam.150mm</v>
          </cell>
          <cell r="C2363" t="str">
            <v>UN</v>
          </cell>
          <cell r="D2363">
            <v>41.598399999999998</v>
          </cell>
        </row>
        <row r="2364">
          <cell r="A2364" t="str">
            <v>001.18.14980</v>
          </cell>
          <cell r="B2364" t="str">
            <v>Fornecimento e instalação de luva simpels pvc branco  diam.100 mm</v>
          </cell>
          <cell r="C2364" t="str">
            <v>UN</v>
          </cell>
          <cell r="D2364">
            <v>7.9463999999999997</v>
          </cell>
        </row>
        <row r="2365">
          <cell r="A2365" t="str">
            <v>001.18.15000</v>
          </cell>
          <cell r="B2365" t="str">
            <v>Fornecimento e instalação de luva simpels pvc branco  diam.75 mm</v>
          </cell>
          <cell r="C2365" t="str">
            <v>UN</v>
          </cell>
          <cell r="D2365">
            <v>5.6951000000000001</v>
          </cell>
        </row>
        <row r="2366">
          <cell r="A2366" t="str">
            <v>001.18.15020</v>
          </cell>
          <cell r="B2366" t="str">
            <v>Fornecimento e instalação de luva simpels pvc branco  diam. 50 mm</v>
          </cell>
          <cell r="C2366" t="str">
            <v>UN</v>
          </cell>
          <cell r="D2366">
            <v>4.4461000000000004</v>
          </cell>
        </row>
        <row r="2367">
          <cell r="A2367" t="str">
            <v>001.18.15040</v>
          </cell>
          <cell r="B2367" t="str">
            <v>Fornecimento e instalação de luva simpels pvc branco  diam.150 mm</v>
          </cell>
          <cell r="C2367" t="str">
            <v>UN</v>
          </cell>
          <cell r="D2367">
            <v>26.288399999999999</v>
          </cell>
        </row>
        <row r="2368">
          <cell r="A2368" t="str">
            <v>001.18.15060</v>
          </cell>
          <cell r="B2368" t="str">
            <v>Fornecimento e instalação de luva dupla pvc branco  diam.100 mm</v>
          </cell>
          <cell r="C2368" t="str">
            <v>UN</v>
          </cell>
          <cell r="D2368">
            <v>6.4363999999999999</v>
          </cell>
        </row>
        <row r="2369">
          <cell r="A2369" t="str">
            <v>001.18.15080</v>
          </cell>
          <cell r="B2369" t="str">
            <v>Fornecimento e instalação de luva dupla pvc branco  diam.50 mm</v>
          </cell>
          <cell r="C2369" t="str">
            <v>UN</v>
          </cell>
          <cell r="D2369">
            <v>3.7061000000000002</v>
          </cell>
        </row>
        <row r="2370">
          <cell r="A2370" t="str">
            <v>001.18.15100</v>
          </cell>
          <cell r="B2370" t="str">
            <v>Fornecimento e instalação de luva dupla pvc branco  diam.75 mm</v>
          </cell>
          <cell r="C2370" t="str">
            <v>UN</v>
          </cell>
          <cell r="D2370">
            <v>5.2150999999999996</v>
          </cell>
        </row>
        <row r="2371">
          <cell r="A2371" t="str">
            <v>001.18.15120</v>
          </cell>
          <cell r="B2371" t="str">
            <v>Fornecimento e instalação de luva dupla pvc branco  diam.150 mm</v>
          </cell>
          <cell r="C2371" t="str">
            <v>UN</v>
          </cell>
          <cell r="D2371">
            <v>5.1184000000000003</v>
          </cell>
        </row>
        <row r="2372">
          <cell r="A2372" t="str">
            <v>001.18.15140</v>
          </cell>
          <cell r="B2372" t="str">
            <v>Fornecimento e instalação de luva de correr pvc branco  diam.100 mm</v>
          </cell>
          <cell r="C2372" t="str">
            <v>UN</v>
          </cell>
          <cell r="D2372">
            <v>5.1184000000000003</v>
          </cell>
        </row>
        <row r="2373">
          <cell r="A2373" t="str">
            <v>001.18.15160</v>
          </cell>
          <cell r="B2373" t="str">
            <v>Fornecimento e instalação de luva de correr pvc branco  diam. 75 mm</v>
          </cell>
          <cell r="C2373" t="str">
            <v>UN</v>
          </cell>
          <cell r="D2373">
            <v>8.6350999999999996</v>
          </cell>
        </row>
        <row r="2374">
          <cell r="A2374" t="str">
            <v>001.18.15180</v>
          </cell>
          <cell r="B2374" t="str">
            <v>Fornecimento e instalação de luva de correr pvc branco  diam. 50 mm</v>
          </cell>
          <cell r="C2374" t="str">
            <v>UN</v>
          </cell>
          <cell r="D2374">
            <v>6.8160999999999996</v>
          </cell>
        </row>
        <row r="2375">
          <cell r="A2375" t="str">
            <v>001.18.15200</v>
          </cell>
          <cell r="B2375" t="str">
            <v>Fornecimento e instalação de plug pvc diam. 100 mm</v>
          </cell>
          <cell r="C2375" t="str">
            <v>UN</v>
          </cell>
          <cell r="D2375">
            <v>5.3211000000000004</v>
          </cell>
        </row>
        <row r="2376">
          <cell r="A2376" t="str">
            <v>001.18.15220</v>
          </cell>
          <cell r="B2376" t="str">
            <v>Fornecimento e instalação de plug de pvc diam.75 mm</v>
          </cell>
          <cell r="C2376" t="str">
            <v>UN</v>
          </cell>
          <cell r="D2376">
            <v>4.1668000000000003</v>
          </cell>
        </row>
        <row r="2377">
          <cell r="A2377" t="str">
            <v>001.18.15240</v>
          </cell>
          <cell r="B2377" t="str">
            <v>Fornecimento e instalação de plug de pvc branco diam. 50 mm</v>
          </cell>
          <cell r="C2377" t="str">
            <v>UN</v>
          </cell>
          <cell r="D2377">
            <v>2.8127</v>
          </cell>
        </row>
        <row r="2378">
          <cell r="A2378" t="str">
            <v>001.18.15260</v>
          </cell>
          <cell r="B2378" t="str">
            <v>Fornecimento e instalação de redução excêntrica pvc branco  diam.100x75 mm</v>
          </cell>
          <cell r="C2378" t="str">
            <v>UN</v>
          </cell>
          <cell r="D2378">
            <v>8.6264000000000003</v>
          </cell>
        </row>
        <row r="2379">
          <cell r="A2379" t="str">
            <v>001.18.15280</v>
          </cell>
          <cell r="B2379" t="str">
            <v>Fornecimento e instalação de redução excêntrica pvc branco  diam.100x50 mm</v>
          </cell>
          <cell r="C2379" t="str">
            <v>UN</v>
          </cell>
          <cell r="D2379">
            <v>7.1451000000000002</v>
          </cell>
        </row>
        <row r="2380">
          <cell r="A2380" t="str">
            <v>001.18.15300</v>
          </cell>
          <cell r="B2380" t="str">
            <v>Fornecimento e instalação de redução excêntrica pvc branco  diam.75x50 mm</v>
          </cell>
          <cell r="C2380" t="str">
            <v>UN</v>
          </cell>
          <cell r="D2380">
            <v>5.3060999999999998</v>
          </cell>
        </row>
        <row r="2381">
          <cell r="A2381" t="str">
            <v>001.18.15320</v>
          </cell>
          <cell r="B2381" t="str">
            <v>Fornecimento e instalação de vedação de saída de vaso sanitário pvc branco  diam.100 mm</v>
          </cell>
          <cell r="C2381" t="str">
            <v>UN</v>
          </cell>
          <cell r="D2381">
            <v>5.6974</v>
          </cell>
        </row>
        <row r="2382">
          <cell r="A2382" t="str">
            <v>001.18.15340</v>
          </cell>
          <cell r="B2382" t="str">
            <v>Fornecimento e instalação de terminal de ventilação pvc branco  diam.50 mm</v>
          </cell>
          <cell r="C2382" t="str">
            <v>UN</v>
          </cell>
          <cell r="D2382">
            <v>7.2061000000000002</v>
          </cell>
        </row>
        <row r="2383">
          <cell r="A2383" t="str">
            <v>001.18.15360</v>
          </cell>
          <cell r="B2383" t="str">
            <v>Fornecimento e instalação de curva 90º de pvc rígido cor branca diam.40 mm</v>
          </cell>
          <cell r="C2383" t="str">
            <v>UN</v>
          </cell>
          <cell r="D2383">
            <v>4.5160999999999998</v>
          </cell>
        </row>
        <row r="2384">
          <cell r="A2384" t="str">
            <v>001.18.15380</v>
          </cell>
          <cell r="B2384" t="str">
            <v>Fornecimento e instalação de curva 45º de pvc rígido cor branca  diam.40 mm</v>
          </cell>
          <cell r="C2384" t="str">
            <v>UN</v>
          </cell>
          <cell r="D2384">
            <v>4.5160999999999998</v>
          </cell>
        </row>
        <row r="2385">
          <cell r="A2385" t="str">
            <v>001.18.15400</v>
          </cell>
          <cell r="B2385" t="str">
            <v>Fornecimento e instalação de joelho 90º pvc rígido cor branca  diam.40 mm</v>
          </cell>
          <cell r="C2385" t="str">
            <v>UN</v>
          </cell>
          <cell r="D2385">
            <v>3.9861</v>
          </cell>
        </row>
        <row r="2386">
          <cell r="A2386" t="str">
            <v>001.18.15420</v>
          </cell>
          <cell r="B2386" t="str">
            <v>Fornecimento e instalação de joelho 45º pvc rígido cor branca  diam.40 mm</v>
          </cell>
          <cell r="C2386" t="str">
            <v>UN</v>
          </cell>
          <cell r="D2386">
            <v>4.2061000000000002</v>
          </cell>
        </row>
        <row r="2387">
          <cell r="A2387" t="str">
            <v>001.18.15440</v>
          </cell>
          <cell r="B2387" t="str">
            <v>Fornecimento e instalação de tee 90º pvc rígido cor branca diam.40 mm</v>
          </cell>
          <cell r="C2387" t="str">
            <v>UN</v>
          </cell>
          <cell r="D2387">
            <v>4.1685999999999996</v>
          </cell>
        </row>
        <row r="2388">
          <cell r="A2388" t="str">
            <v>001.18.15460</v>
          </cell>
          <cell r="B2388" t="str">
            <v>Fornecimento e instalação de junção 45º pvc rígido cor branca  diam.40 mm</v>
          </cell>
          <cell r="C2388" t="str">
            <v>UN</v>
          </cell>
          <cell r="D2388">
            <v>5.0286</v>
          </cell>
        </row>
        <row r="2389">
          <cell r="A2389" t="str">
            <v>001.18.15480</v>
          </cell>
          <cell r="B2389" t="str">
            <v>Fornecimento e instalação de bucha de redução pvc rígido cor branca para esgoto secundário diam.50 mm x 40 mm</v>
          </cell>
          <cell r="C2389" t="str">
            <v>UN</v>
          </cell>
          <cell r="D2389">
            <v>3.7961</v>
          </cell>
        </row>
        <row r="2390">
          <cell r="A2390" t="str">
            <v>001.18.15500</v>
          </cell>
          <cell r="B2390" t="str">
            <v>Fornecimento e instalação de joelho 90º soldável e com rosca cor branca para esgoto secundário diam.40 mm x 1.1/4 pol</v>
          </cell>
          <cell r="C2390" t="str">
            <v>UN</v>
          </cell>
          <cell r="D2390">
            <v>4.7150999999999996</v>
          </cell>
        </row>
        <row r="2391">
          <cell r="A2391" t="str">
            <v>001.18.15520</v>
          </cell>
          <cell r="B2391" t="str">
            <v>Fornecimento e instalação de joelho 90º soldável e com rosca cor branca para esgoto sedundário diam.40 mm x 1 pol</v>
          </cell>
          <cell r="C2391" t="str">
            <v>UN</v>
          </cell>
          <cell r="D2391">
            <v>5.0651000000000002</v>
          </cell>
        </row>
        <row r="2392">
          <cell r="A2392" t="str">
            <v>001.18.15540</v>
          </cell>
          <cell r="B2392" t="str">
            <v>Fornecimento e instalação de adaptador para sifão soldável pvc rígido cor branca para esgoto secundário diam.1.1/4 x 40 mm</v>
          </cell>
          <cell r="C2392" t="str">
            <v>UN</v>
          </cell>
          <cell r="D2392">
            <v>2.5573999999999999</v>
          </cell>
        </row>
        <row r="2393">
          <cell r="A2393" t="str">
            <v>001.18.15560</v>
          </cell>
          <cell r="B2393" t="str">
            <v>Fornecimento e instalação de adaptador para junta elástica para sifão metálico pvc rígido cor branca para esgoto secundário diam.1 1/2 x 40 mm</v>
          </cell>
          <cell r="C2393" t="str">
            <v>UN</v>
          </cell>
          <cell r="D2393">
            <v>3.7810999999999999</v>
          </cell>
        </row>
        <row r="2394">
          <cell r="A2394" t="str">
            <v>001.18.15580</v>
          </cell>
          <cell r="B2394" t="str">
            <v>Fornecimento e instalação de luva pvc rígido cor branca para estogo secundário diam.40 mm</v>
          </cell>
          <cell r="C2394" t="str">
            <v>UN</v>
          </cell>
          <cell r="D2394">
            <v>4.1851000000000003</v>
          </cell>
        </row>
        <row r="2395">
          <cell r="A2395" t="str">
            <v>001.18.15600</v>
          </cell>
          <cell r="B2395" t="str">
            <v>Fornecimento e instalação de caixa sifonada de de pvc rígido branco para esgoto secundário  com saída de 50 mm e grelha quadrada simples n.101 150x150x50 mm</v>
          </cell>
          <cell r="C2395" t="str">
            <v>UN</v>
          </cell>
          <cell r="D2395">
            <v>40.396599999999999</v>
          </cell>
        </row>
        <row r="2396">
          <cell r="A2396" t="str">
            <v>001.18.15620</v>
          </cell>
          <cell r="B2396" t="str">
            <v>Fornecimento e instalação de caixa sifonada de de pvc rígido branco para esgoto secundário  com grelha quadrada e porta grelha cromados n.103 150x150x50 mm</v>
          </cell>
          <cell r="C2396" t="str">
            <v>UN</v>
          </cell>
          <cell r="D2396">
            <v>19.846599999999999</v>
          </cell>
        </row>
        <row r="2397">
          <cell r="A2397" t="str">
            <v>001.18.15640</v>
          </cell>
          <cell r="B2397" t="str">
            <v>Fornecimento e instalação de caixa sifonada de de pvc rígido branco para esgoto secundário  com grelha quadrada cromada e porta grelha cinza n.105 150x150x50 mm</v>
          </cell>
          <cell r="C2397" t="str">
            <v>UN</v>
          </cell>
          <cell r="D2397">
            <v>19.846599999999999</v>
          </cell>
        </row>
        <row r="2398">
          <cell r="A2398" t="str">
            <v>001.18.15660</v>
          </cell>
          <cell r="B2398" t="str">
            <v>Fornecimento e instalação de caixa sifonada de de pvc rígido branco para esgoto secundário  com grelha redonda simples n.102 150x150x50 mm</v>
          </cell>
          <cell r="C2398" t="str">
            <v>UN</v>
          </cell>
          <cell r="D2398">
            <v>18.8566</v>
          </cell>
        </row>
        <row r="2399">
          <cell r="A2399" t="str">
            <v>001.18.15680</v>
          </cell>
          <cell r="B2399" t="str">
            <v>Fornecimento e instalação de caixa sifonada de de pvc rígido branco para esgoto secundário  com grelha redonda cromada e porta grelha cromados n.104 150x150x50 mm</v>
          </cell>
          <cell r="C2399" t="str">
            <v>UN</v>
          </cell>
          <cell r="D2399">
            <v>18.8566</v>
          </cell>
        </row>
        <row r="2400">
          <cell r="A2400" t="str">
            <v>001.18.15700</v>
          </cell>
          <cell r="B2400" t="str">
            <v>Fornecimento e instalação de caixa sifonada de de pvc rígido branco para esgoto secundário  com grelha redonda cromada e porta grelha cromados n.106 150x150x50 mm</v>
          </cell>
          <cell r="C2400" t="str">
            <v>UN</v>
          </cell>
          <cell r="D2400">
            <v>18.8566</v>
          </cell>
        </row>
        <row r="2401">
          <cell r="A2401" t="str">
            <v>001.18.15720</v>
          </cell>
          <cell r="B2401" t="str">
            <v>Fornecimento e instalações de caixa sifonada de de pvc rígido branco para esgoto secundário  com grelha redonda cromada e porta grelha cromados n.104 150x185x75 mm</v>
          </cell>
          <cell r="C2401" t="str">
            <v>UN</v>
          </cell>
          <cell r="D2401">
            <v>19.776599999999998</v>
          </cell>
        </row>
        <row r="2402">
          <cell r="A2402" t="str">
            <v>001.18.15740</v>
          </cell>
          <cell r="B2402" t="str">
            <v>Fornecimento e instalação de caixa sifonada de de pvc rígido branco para esgoto secundário  com saída de 40 mm e uma só entrada com grelha redonda simples n.31 100x100x40 mm</v>
          </cell>
          <cell r="C2402" t="str">
            <v>UN</v>
          </cell>
          <cell r="D2402">
            <v>14.3066</v>
          </cell>
        </row>
        <row r="2403">
          <cell r="A2403" t="str">
            <v>001.18.15760</v>
          </cell>
          <cell r="B2403" t="str">
            <v>Fornecimento e instalação de caixa sifonada de de pvc rígido branco para esgoto secundário  com grelha redonda e porta grelha cromados n.34 100x100x40 mm</v>
          </cell>
          <cell r="C2403" t="str">
            <v>UN</v>
          </cell>
          <cell r="D2403">
            <v>14.3066</v>
          </cell>
        </row>
        <row r="2404">
          <cell r="A2404" t="str">
            <v>001.18.15780</v>
          </cell>
          <cell r="B2404" t="str">
            <v>Fornecimento e instalação de caixa sifonada de de pvc rígido branco para esgoto secundário  com grelha redonda e porta grelha cromados n.64 100x100x40 mm</v>
          </cell>
          <cell r="C2404" t="str">
            <v>UN</v>
          </cell>
          <cell r="D2404">
            <v>16.236599999999999</v>
          </cell>
        </row>
        <row r="2405">
          <cell r="A2405" t="str">
            <v>001.18.15800</v>
          </cell>
          <cell r="B2405" t="str">
            <v>Fornecimento e instalação de caixa  seca de pvc rígido branco e cinza p/ esgoto secundário de altura regulável para cozinha, box, terraço redonda c/grelha simples n 142 100x100x40 mm</v>
          </cell>
          <cell r="C2405" t="str">
            <v>UN</v>
          </cell>
          <cell r="D2405">
            <v>20.156600000000001</v>
          </cell>
        </row>
        <row r="2406">
          <cell r="A2406" t="str">
            <v>001.18.15820</v>
          </cell>
          <cell r="B2406" t="str">
            <v>Fornecimento e instalação de caixa seca de pvc rígido branco e cinza p/ esgoto secundário de altura regulável para cozinha, box, terraço redonda c/grelha e porta grelha cromados n 144 100x100x40 mm</v>
          </cell>
          <cell r="C2406" t="str">
            <v>UN</v>
          </cell>
          <cell r="D2406">
            <v>16.236599999999999</v>
          </cell>
        </row>
        <row r="2407">
          <cell r="A2407" t="str">
            <v>001.18.15840</v>
          </cell>
          <cell r="B2407" t="str">
            <v>Fornecimento e instalação de caixa seca de pvc rígido branco e cinza p/ esgoto secundário de altura regulável para cozinha, box, terraço redonda c/grelha cromada e porta grelha cinza n.146 100x100x40 mm</v>
          </cell>
          <cell r="C2407" t="str">
            <v>UN</v>
          </cell>
          <cell r="D2407">
            <v>16.236599999999999</v>
          </cell>
        </row>
        <row r="2408">
          <cell r="A2408" t="str">
            <v>001.18.15860</v>
          </cell>
          <cell r="B2408" t="str">
            <v>Fornecimento e instalação de ralo seco pvc branco e cinza rígido p/ esgoto secundário,para terraço, quadrado c/grelha simples n 211 100x53x40 mm</v>
          </cell>
          <cell r="C2408" t="str">
            <v>UN</v>
          </cell>
          <cell r="D2408">
            <v>12.5166</v>
          </cell>
        </row>
        <row r="2409">
          <cell r="A2409" t="str">
            <v>001.18.15880</v>
          </cell>
          <cell r="B2409" t="str">
            <v>Fornecimento e instalação de ralo seco pvc branco e cinza rígido p/ esgoto secundário,para terraço, quadrado c/grelha cromada n 215 100x53x40 mm</v>
          </cell>
          <cell r="C2409" t="str">
            <v>UN</v>
          </cell>
          <cell r="D2409">
            <v>12.5166</v>
          </cell>
        </row>
        <row r="2410">
          <cell r="A2410" t="str">
            <v>001.18.15900</v>
          </cell>
          <cell r="B2410" t="str">
            <v>Fornecimento e instalação de ralo seco pvc branco e cinza rígido p/ esgoto secundário, c/ saída soldável, c/ grelha simples n.5 100x40 mm</v>
          </cell>
          <cell r="C2410" t="str">
            <v>UN</v>
          </cell>
          <cell r="D2410">
            <v>11.2866</v>
          </cell>
        </row>
        <row r="2411">
          <cell r="A2411" t="str">
            <v>001.18.15920</v>
          </cell>
          <cell r="B2411" t="str">
            <v>Fornecimento e instalação de ralo seco pvc branco e cinza rígido p/ esgoto secundário,c/ saída soldável  c/ grelha cromada n.6 100x40 mm</v>
          </cell>
          <cell r="C2411" t="str">
            <v>UN</v>
          </cell>
          <cell r="D2411">
            <v>12.5466</v>
          </cell>
        </row>
        <row r="2412">
          <cell r="A2412" t="str">
            <v>001.18.15940</v>
          </cell>
          <cell r="B2412" t="str">
            <v>Fornecimento e instalação de ralo sifonado cônico pvc branco e cinza rígido p/ esgoto secundário, de altura regulável c/grelha simples n 212 100x40 mm</v>
          </cell>
          <cell r="C2412" t="str">
            <v>UN</v>
          </cell>
          <cell r="D2412">
            <v>16.886600000000001</v>
          </cell>
        </row>
        <row r="2413">
          <cell r="A2413" t="str">
            <v>001.18.15960</v>
          </cell>
          <cell r="B2413" t="str">
            <v>Fornecimento e instalação de ralo sifonado cônico pvc branco e cinza rígido p/ esgoto secundário, de altura regulável c/grelha cromada n 216 100x40 mm</v>
          </cell>
          <cell r="C2413" t="str">
            <v>UN</v>
          </cell>
          <cell r="D2413">
            <v>12.5466</v>
          </cell>
        </row>
        <row r="2414">
          <cell r="A2414" t="str">
            <v>001.18.15980</v>
          </cell>
          <cell r="B2414" t="str">
            <v>Fornecimento e instalaçao de ralo sifonado pvc branco e cinza rígido p/ esgoto secundário, para terraço, quadrado com grelha simples n. 201 100 x 53 x 40 mm</v>
          </cell>
          <cell r="C2414" t="str">
            <v>UN</v>
          </cell>
          <cell r="D2414">
            <v>11.666600000000001</v>
          </cell>
        </row>
        <row r="2415">
          <cell r="A2415" t="str">
            <v>001.18.16000</v>
          </cell>
          <cell r="B2415" t="str">
            <v>Fornecimento e instalação de ralo sifonado pvc branco e cinza rígido p/ esgoto secundário, para terraço, quadrado com grelha cromada n. 205 100 x 53 x 40 mm</v>
          </cell>
          <cell r="C2415" t="str">
            <v>UN</v>
          </cell>
          <cell r="D2415">
            <v>12.5466</v>
          </cell>
        </row>
        <row r="2416">
          <cell r="A2416" t="str">
            <v>001.18.16020</v>
          </cell>
          <cell r="B2416" t="str">
            <v>Tubo de ferro fundido tipo esgoto com ponta e bolsa 150 mm</v>
          </cell>
          <cell r="C2416" t="str">
            <v>ML</v>
          </cell>
          <cell r="D2416">
            <v>111.3096</v>
          </cell>
        </row>
        <row r="2417">
          <cell r="A2417" t="str">
            <v>001.18.16040</v>
          </cell>
          <cell r="B2417" t="str">
            <v>Tubo de ferro fundido tipo esgoto com ponta e bolsa 100 mm</v>
          </cell>
          <cell r="C2417" t="str">
            <v>ML</v>
          </cell>
          <cell r="D2417">
            <v>62.589599999999997</v>
          </cell>
        </row>
        <row r="2418">
          <cell r="A2418" t="str">
            <v>001.18.16060</v>
          </cell>
          <cell r="B2418" t="str">
            <v>Tubo de ferro fundido tipo esgoto com ponta e bolsa 75 mm</v>
          </cell>
          <cell r="C2418" t="str">
            <v>ML</v>
          </cell>
          <cell r="D2418">
            <v>45.003300000000003</v>
          </cell>
        </row>
        <row r="2419">
          <cell r="A2419" t="str">
            <v>001.18.16080</v>
          </cell>
          <cell r="B2419" t="str">
            <v>Tubo de ferro fundido tipo esgoto com ponta e bolsa 50 mm</v>
          </cell>
          <cell r="C2419" t="str">
            <v>ML</v>
          </cell>
          <cell r="D2419">
            <v>30.222000000000001</v>
          </cell>
        </row>
        <row r="2420">
          <cell r="A2420" t="str">
            <v>001.18.16100</v>
          </cell>
          <cell r="B2420" t="str">
            <v>Joelho 90º  de ferro fundido tipo esgoto diam.150 mm</v>
          </cell>
          <cell r="C2420" t="str">
            <v>UN</v>
          </cell>
          <cell r="D2420">
            <v>76.886499999999998</v>
          </cell>
        </row>
        <row r="2421">
          <cell r="A2421" t="str">
            <v>001.18.16120</v>
          </cell>
          <cell r="B2421" t="str">
            <v>Joelho 90º  de ferro fundido tipo esgoto diam.100 mm</v>
          </cell>
          <cell r="C2421" t="str">
            <v>UN</v>
          </cell>
          <cell r="D2421">
            <v>52.619</v>
          </cell>
        </row>
        <row r="2422">
          <cell r="A2422" t="str">
            <v>001.18.16140</v>
          </cell>
          <cell r="B2422" t="str">
            <v>Joelho 90º  de ferro fundido tipo esgoto diam. 75 mm</v>
          </cell>
          <cell r="C2422" t="str">
            <v>UN</v>
          </cell>
          <cell r="D2422">
            <v>37.807200000000002</v>
          </cell>
        </row>
        <row r="2423">
          <cell r="A2423" t="str">
            <v>001.18.16160</v>
          </cell>
          <cell r="B2423" t="str">
            <v>Joelho 90º  de ferro fundido tipo esgoto diam. 50 mm</v>
          </cell>
          <cell r="C2423" t="str">
            <v>UN</v>
          </cell>
          <cell r="D2423">
            <v>24.280999999999999</v>
          </cell>
        </row>
        <row r="2424">
          <cell r="A2424" t="str">
            <v>001.18.16180</v>
          </cell>
          <cell r="B2424" t="str">
            <v>Junção de 45º  de ferro fundido tipo esgoto diam. 50x50   mm</v>
          </cell>
          <cell r="C2424" t="str">
            <v>UN</v>
          </cell>
          <cell r="D2424">
            <v>34.475700000000003</v>
          </cell>
        </row>
        <row r="2425">
          <cell r="A2425" t="str">
            <v>001.18.16200</v>
          </cell>
          <cell r="B2425" t="str">
            <v>Junção de 45º  de ferro fundido tipo esgoto diam. 75x50   mm</v>
          </cell>
          <cell r="C2425" t="str">
            <v>UN</v>
          </cell>
          <cell r="D2425">
            <v>37.825699999999998</v>
          </cell>
        </row>
        <row r="2426">
          <cell r="A2426" t="str">
            <v>001.18.16220</v>
          </cell>
          <cell r="B2426" t="str">
            <v>Junção de 45º  de ferro fundido tipo esgoto diam. 75x75   mm</v>
          </cell>
          <cell r="C2426" t="str">
            <v>UN</v>
          </cell>
          <cell r="D2426">
            <v>51.588000000000001</v>
          </cell>
        </row>
        <row r="2427">
          <cell r="A2427" t="str">
            <v>001.18.16240</v>
          </cell>
          <cell r="B2427" t="str">
            <v>Junção de 45º  de ferro fundido tipo esgoto diam. 100x50  mm</v>
          </cell>
          <cell r="C2427" t="str">
            <v>UN</v>
          </cell>
          <cell r="D2427">
            <v>54.3352</v>
          </cell>
        </row>
        <row r="2428">
          <cell r="A2428" t="str">
            <v>001.18.16260</v>
          </cell>
          <cell r="B2428" t="str">
            <v>Junção de 45º  de ferro fundido tipo esgoto diam. 100x75  mm</v>
          </cell>
          <cell r="C2428" t="str">
            <v>UN</v>
          </cell>
          <cell r="D2428">
            <v>64.967500000000001</v>
          </cell>
        </row>
        <row r="2429">
          <cell r="A2429" t="str">
            <v>001.18.16280</v>
          </cell>
          <cell r="B2429" t="str">
            <v>Junção de 45º  de ferro fundido tipo esgoto diam. 100x100 mm</v>
          </cell>
          <cell r="C2429" t="str">
            <v>UN</v>
          </cell>
          <cell r="D2429">
            <v>76.299899999999994</v>
          </cell>
        </row>
        <row r="2430">
          <cell r="A2430" t="str">
            <v>001.18.16300</v>
          </cell>
          <cell r="B2430" t="str">
            <v>Junção de 45º  de ferro fundido tipo esgoto diam. 150x75  mm</v>
          </cell>
          <cell r="C2430" t="str">
            <v>UN</v>
          </cell>
          <cell r="D2430">
            <v>77.706900000000005</v>
          </cell>
        </row>
        <row r="2431">
          <cell r="A2431" t="str">
            <v>001.18.16320</v>
          </cell>
          <cell r="B2431" t="str">
            <v>Junção de 45º  de ferro fundido tipo esgoto diam. 150x100 mm</v>
          </cell>
          <cell r="C2431" t="str">
            <v>UN</v>
          </cell>
          <cell r="D2431">
            <v>101.93689999999999</v>
          </cell>
        </row>
        <row r="2432">
          <cell r="A2432" t="str">
            <v>001.18.16340</v>
          </cell>
          <cell r="B2432" t="str">
            <v>Junção de 45º  de ferro fundido tipo esgoto diam  150x150 mm</v>
          </cell>
          <cell r="C2432" t="str">
            <v>UN</v>
          </cell>
          <cell r="D2432">
            <v>122.5731</v>
          </cell>
        </row>
        <row r="2433">
          <cell r="A2433" t="str">
            <v>001.18.16360</v>
          </cell>
          <cell r="B2433" t="str">
            <v>Junção dupla de 45º de ferro fundido tipo esgoto diam. 100x100 mm</v>
          </cell>
          <cell r="C2433" t="str">
            <v>UN</v>
          </cell>
          <cell r="D2433">
            <v>81.119900000000001</v>
          </cell>
        </row>
        <row r="2434">
          <cell r="A2434" t="str">
            <v>001.18.16380</v>
          </cell>
          <cell r="B2434" t="str">
            <v>Luva bipartida  de ferro fundido tipo esgoto diam. 150 mm</v>
          </cell>
          <cell r="C2434" t="str">
            <v>UN</v>
          </cell>
          <cell r="D2434">
            <v>63.1965</v>
          </cell>
        </row>
        <row r="2435">
          <cell r="A2435" t="str">
            <v>001.18.16400</v>
          </cell>
          <cell r="B2435" t="str">
            <v>Luva bipartida  de ferro fundido tipo esgoto diam. 100 mm</v>
          </cell>
          <cell r="C2435" t="str">
            <v>UN</v>
          </cell>
          <cell r="D2435">
            <v>38.095799999999997</v>
          </cell>
        </row>
        <row r="2436">
          <cell r="A2436" t="str">
            <v>001.18.16420</v>
          </cell>
          <cell r="B2436" t="str">
            <v>Luva bipartida  de ferro fundido tipo esgoto diam. 75  mm</v>
          </cell>
          <cell r="C2436" t="str">
            <v>UN</v>
          </cell>
          <cell r="D2436">
            <v>30.702400000000001</v>
          </cell>
        </row>
        <row r="2437">
          <cell r="A2437" t="str">
            <v>001.18.16440</v>
          </cell>
          <cell r="B2437" t="str">
            <v>Luva bipartida  de ferro fundido tipo esgoto diam. 50  mm</v>
          </cell>
          <cell r="C2437" t="str">
            <v>UN</v>
          </cell>
          <cell r="D2437">
            <v>22.130600000000001</v>
          </cell>
        </row>
        <row r="2438">
          <cell r="A2438" t="str">
            <v>001.18.16460</v>
          </cell>
          <cell r="B2438" t="str">
            <v>Fornecimento e instalação de placa cega de ferro fundido tipo esgoto diam.150 mm</v>
          </cell>
          <cell r="C2438" t="str">
            <v>UN</v>
          </cell>
          <cell r="D2438">
            <v>36.133400000000002</v>
          </cell>
        </row>
        <row r="2439">
          <cell r="A2439" t="str">
            <v>001.18.16480</v>
          </cell>
          <cell r="B2439" t="str">
            <v>Fornecimento e instalação de placa cega de ferro fundido tipo esgoto diam.100 mm</v>
          </cell>
          <cell r="C2439" t="str">
            <v>UN</v>
          </cell>
          <cell r="D2439">
            <v>21.876999999999999</v>
          </cell>
        </row>
        <row r="2440">
          <cell r="A2440" t="str">
            <v>001.18.16500</v>
          </cell>
          <cell r="B2440" t="str">
            <v>Fornecimento e instalação de placa cega de ferro fundido tipo esgoto diam. 75  mm</v>
          </cell>
          <cell r="C2440" t="str">
            <v>UN</v>
          </cell>
          <cell r="D2440">
            <v>18.817299999999999</v>
          </cell>
        </row>
        <row r="2441">
          <cell r="A2441" t="str">
            <v>001.18.16520</v>
          </cell>
          <cell r="B2441" t="str">
            <v>Fornecimento e instalação de placa cega de ferro fundido tipo esgoto diam. 50  mm</v>
          </cell>
          <cell r="C2441" t="str">
            <v>UN</v>
          </cell>
          <cell r="D2441">
            <v>12.9061</v>
          </cell>
        </row>
        <row r="2442">
          <cell r="A2442" t="str">
            <v>001.18.16540</v>
          </cell>
          <cell r="B2442" t="str">
            <v>Fornecimento e instalação de joelho de 45º de ferro fundido tipo esgoto  diam. 150 mm</v>
          </cell>
          <cell r="C2442" t="str">
            <v>UN</v>
          </cell>
          <cell r="D2442">
            <v>65.796499999999995</v>
          </cell>
        </row>
        <row r="2443">
          <cell r="A2443" t="str">
            <v>001.18.16560</v>
          </cell>
          <cell r="B2443" t="str">
            <v>Fornecimento e instalação de joelho de 45º de ferro fundido tipo esgoto  diam. 100 mm</v>
          </cell>
          <cell r="C2443" t="str">
            <v>UN</v>
          </cell>
          <cell r="D2443">
            <v>41.855800000000002</v>
          </cell>
        </row>
        <row r="2444">
          <cell r="A2444" t="str">
            <v>001.18.16580</v>
          </cell>
          <cell r="B2444" t="str">
            <v>Fornecimento e instalação de joleho de 45º de ferro fundido tipo esgoto  diam.  75  mm</v>
          </cell>
          <cell r="C2444" t="str">
            <v>UN</v>
          </cell>
          <cell r="D2444">
            <v>30.840599999999998</v>
          </cell>
        </row>
        <row r="2445">
          <cell r="A2445" t="str">
            <v>001.18.16600</v>
          </cell>
          <cell r="B2445" t="str">
            <v>Fornecimento e instalação de joelho de 45º de ferro fundido tipo esgoto  diam.  50  mm</v>
          </cell>
          <cell r="C2445" t="str">
            <v>UN</v>
          </cell>
          <cell r="D2445">
            <v>24.352399999999999</v>
          </cell>
        </row>
        <row r="2446">
          <cell r="A2446" t="str">
            <v>001.18.16620</v>
          </cell>
          <cell r="B2446" t="str">
            <v>Fornecimento e instalação de bucha de redução de ferro fundido tipo esgoto diam. 150x100 mm</v>
          </cell>
          <cell r="C2446" t="str">
            <v>UN</v>
          </cell>
          <cell r="D2446">
            <v>48.129399999999997</v>
          </cell>
        </row>
        <row r="2447">
          <cell r="A2447" t="str">
            <v>001.18.16640</v>
          </cell>
          <cell r="B2447" t="str">
            <v>Fornecimento e instalação de bucha de redução de ferro fundido tipo esgoto diam. 100x75  mm</v>
          </cell>
          <cell r="C2447" t="str">
            <v>UN</v>
          </cell>
          <cell r="D2447">
            <v>24.4129</v>
          </cell>
        </row>
        <row r="2448">
          <cell r="A2448" t="str">
            <v>001.18.16660</v>
          </cell>
          <cell r="B2448" t="str">
            <v>Fornecimento e instalação de bucha de redução de ferro fundido tipo esgoto diam. 75x50   mm</v>
          </cell>
          <cell r="C2448" t="str">
            <v>UN</v>
          </cell>
          <cell r="D2448">
            <v>15.606999999999999</v>
          </cell>
        </row>
        <row r="2449">
          <cell r="A2449" t="str">
            <v>001.18.16680</v>
          </cell>
          <cell r="B2449" t="str">
            <v>Fornecimento e instalação de tee sanitário de ferro fundido tipo esgoto diam.150x100 mm</v>
          </cell>
          <cell r="C2449" t="str">
            <v>UN</v>
          </cell>
          <cell r="D2449">
            <v>83.498800000000003</v>
          </cell>
        </row>
        <row r="2450">
          <cell r="A2450" t="str">
            <v>001.18.16700</v>
          </cell>
          <cell r="B2450" t="str">
            <v>Fornecimento e instalação de tee sanitário de ferro fundido tipo esgoto diam.100x100 mm</v>
          </cell>
          <cell r="C2450" t="str">
            <v>UN</v>
          </cell>
          <cell r="D2450">
            <v>64.459900000000005</v>
          </cell>
        </row>
        <row r="2451">
          <cell r="A2451" t="str">
            <v>001.18.16720</v>
          </cell>
          <cell r="B2451" t="str">
            <v>Fornecimento e instalação de tee sanitário de ferro fundido tipo esgoto diam. 75x100 mm</v>
          </cell>
          <cell r="C2451" t="str">
            <v>UN</v>
          </cell>
          <cell r="D2451">
            <v>53.167499999999997</v>
          </cell>
        </row>
        <row r="2452">
          <cell r="A2452" t="str">
            <v>001.18.16740</v>
          </cell>
          <cell r="B2452" t="str">
            <v>Fornecimento e instalação de tee sanitário de ferro fundido tipo esgoto diam. 50x100 mm</v>
          </cell>
          <cell r="C2452" t="str">
            <v>UN</v>
          </cell>
          <cell r="D2452">
            <v>51.602899999999998</v>
          </cell>
        </row>
        <row r="2453">
          <cell r="A2453" t="str">
            <v>001.18.16760</v>
          </cell>
          <cell r="B2453" t="str">
            <v>Fornecimento e instalação de tee sanitário de ferro fundido tipo esgoto diam. 75x75   mm</v>
          </cell>
          <cell r="C2453" t="str">
            <v>UN</v>
          </cell>
          <cell r="D2453">
            <v>47.917999999999999</v>
          </cell>
        </row>
        <row r="2454">
          <cell r="A2454" t="str">
            <v>001.18.16780</v>
          </cell>
          <cell r="B2454" t="str">
            <v>Fornecimento e instalação de tee sanitário de ferro fundido tipo esgoto diam. 75x50   mm</v>
          </cell>
          <cell r="C2454" t="str">
            <v>UN</v>
          </cell>
          <cell r="D2454">
            <v>40.425699999999999</v>
          </cell>
        </row>
        <row r="2455">
          <cell r="A2455" t="str">
            <v>001.18.16800</v>
          </cell>
          <cell r="B2455" t="str">
            <v>Fornecimento e instalação de tee sanitário de ferro fundido tipo esgoto diam. 50x50   mm</v>
          </cell>
          <cell r="C2455" t="str">
            <v>UN</v>
          </cell>
          <cell r="D2455">
            <v>32.525700000000001</v>
          </cell>
        </row>
        <row r="2456">
          <cell r="A2456" t="str">
            <v>001.18.16820</v>
          </cell>
          <cell r="B2456" t="str">
            <v>Execução de caixa de inspeção em alvenaria de tijolos maciço de 1/2 vez revestida com argamassa de cimento e areia 1:3 com impermeabilizante e tampa de concreto armado (e=0.07 m) conf. det. n. 15 dop 20 x 20 x 20 cm</v>
          </cell>
          <cell r="C2456" t="str">
            <v>UN</v>
          </cell>
          <cell r="D2456">
            <v>22.7745</v>
          </cell>
        </row>
        <row r="2457">
          <cell r="A2457" t="str">
            <v>001.18.16840</v>
          </cell>
          <cell r="B2457" t="str">
            <v>Execução de caixa de inspeção em alvenaria de tijolos maciço de 1/2 vez revestida com argamassa de cimento e areia 1:3 com impermeabilizante e tampa de concreto armado (e=0.07 m) conf. det. n. 15 dop 30 x 30 x 20 cm</v>
          </cell>
          <cell r="C2457" t="str">
            <v>UN</v>
          </cell>
          <cell r="D2457">
            <v>39.125500000000002</v>
          </cell>
        </row>
        <row r="2458">
          <cell r="A2458" t="str">
            <v>001.18.16860</v>
          </cell>
          <cell r="B2458" t="str">
            <v>Execução de caixa de inspeção em alvenaria de tijolos maciço de 1/2 vez revestida com argamassa de cimento e areia 1:3 com impermeabilizante e tampa de concreto armado (e=0.07 m) conf. det. n. 15 dop 40 x 40 x 30 cm</v>
          </cell>
          <cell r="C2458" t="str">
            <v>UN</v>
          </cell>
          <cell r="D2458">
            <v>53.394300000000001</v>
          </cell>
        </row>
        <row r="2459">
          <cell r="A2459" t="str">
            <v>001.18.16880</v>
          </cell>
          <cell r="B2459" t="str">
            <v>Execução de caixa de inspeção em alvenaria de tijolos maciço de 1/2 vez revestida com argamassa de cimento e areia 1:3 com impermeabilizante e tampa de concreto armado (e=0.07 m) conf. det. n. 15 dop 50 x 50 x 30 cm</v>
          </cell>
          <cell r="C2459" t="str">
            <v>UN</v>
          </cell>
          <cell r="D2459">
            <v>65.128699999999995</v>
          </cell>
        </row>
        <row r="2460">
          <cell r="A2460" t="str">
            <v>001.18.16900</v>
          </cell>
          <cell r="B2460" t="str">
            <v>Execução de caixa de inspeção em alvenaria de tijolos maciço de 1/2 vez revestida com argamassa de cimento e areia 1:3 com impermeabilizante e tampa de concreto armado (e=0.07 m) conf. det. n. 15 dop 50 x 50 x 40 cm</v>
          </cell>
          <cell r="C2460" t="str">
            <v>UN</v>
          </cell>
          <cell r="D2460">
            <v>69.978999999999999</v>
          </cell>
        </row>
        <row r="2461">
          <cell r="A2461" t="str">
            <v>001.18.16920</v>
          </cell>
          <cell r="B2461" t="str">
            <v>Execução de caixa de inspeção em alvenaria de tijolos maciço de 1/2 vez revestida com argamassa de cimento e areia 1:3 com impermeabilizante e tampa de concreto armado (e=0.07 m) conf. det. n. 15 dop 60 x 60 x 50 cm</v>
          </cell>
          <cell r="C2461" t="str">
            <v>UN</v>
          </cell>
          <cell r="D2461">
            <v>95.400899999999993</v>
          </cell>
        </row>
        <row r="2462">
          <cell r="A2462" t="str">
            <v>001.18.16940</v>
          </cell>
          <cell r="B2462" t="str">
            <v>Execução de caixa de inspeção em alvenaria de tijolos maciço de 1/2 vez revestida com argamassa de cimento e areia 1:3 com impermeabilizante e tampa de concreto armado (e=0.07 m) conf. det. n. 15 dop 70 x 70 x 50 cm</v>
          </cell>
          <cell r="C2462" t="str">
            <v>UN</v>
          </cell>
          <cell r="D2462">
            <v>110.96420000000001</v>
          </cell>
        </row>
        <row r="2463">
          <cell r="A2463" t="str">
            <v>001.18.16960</v>
          </cell>
          <cell r="B2463" t="str">
            <v>Execução de caixa de inspeção em alvenaria de tijolos maciço de 1/2 vez revestida com argamassa de cimento e areia 1:3 com impermeabilizante e tampa de concreto armado (e=0.07 m) conf. det. n. 15 dop 80 x 80 x 60 cm</v>
          </cell>
          <cell r="C2463" t="str">
            <v>UN</v>
          </cell>
          <cell r="D2463">
            <v>141.27549999999999</v>
          </cell>
        </row>
        <row r="2464">
          <cell r="A2464" t="str">
            <v>001.18.16980</v>
          </cell>
          <cell r="B2464" t="str">
            <v>Execução de caixa de inspeção em alvenaria de tijolos maciço de 1/2 vez revestida com argamassa de cimento e areia 1:3 com impermeabilizante e tampa de concreto armado (e=0.07 m) conf. det. n. 15 dop 100 x 100 x 100 cm</v>
          </cell>
          <cell r="C2464" t="str">
            <v>UN</v>
          </cell>
          <cell r="D2464">
            <v>233.61449999999999</v>
          </cell>
        </row>
        <row r="2465">
          <cell r="A2465" t="str">
            <v>001.18.17000</v>
          </cell>
          <cell r="B2465" t="str">
            <v>Execução de caixa de gordura diâmetro 300 mm x 500 mm de altura livre conf.det.nº14 dop</v>
          </cell>
          <cell r="C2465" t="str">
            <v>UN</v>
          </cell>
          <cell r="D2465">
            <v>69.629199999999997</v>
          </cell>
        </row>
        <row r="2466">
          <cell r="A2466" t="str">
            <v>001.18.17020</v>
          </cell>
          <cell r="B2466" t="str">
            <v>Execução de caixa de gordura diâmetro 150 mm</v>
          </cell>
          <cell r="C2466" t="str">
            <v>UN</v>
          </cell>
          <cell r="D2466">
            <v>37.523299999999999</v>
          </cell>
        </row>
        <row r="2467">
          <cell r="A2467" t="str">
            <v>001.18.17040</v>
          </cell>
          <cell r="B2467" t="str">
            <v>Execução de caixa de gordura de pvc(cx43)c/tampa de alumínio 250x230x75mm</v>
          </cell>
          <cell r="C2467" t="str">
            <v>UN</v>
          </cell>
          <cell r="D2467">
            <v>55.006599999999999</v>
          </cell>
        </row>
        <row r="2468">
          <cell r="A2468" t="str">
            <v>001.18.17060</v>
          </cell>
          <cell r="B2468" t="str">
            <v>Execução de caixa de gordura de pvc (cx43)c/tampa de pvc 250x230x75mm</v>
          </cell>
          <cell r="C2468" t="str">
            <v>UN</v>
          </cell>
          <cell r="D2468">
            <v>21.7866</v>
          </cell>
        </row>
        <row r="2469">
          <cell r="A2469" t="str">
            <v>001.18.17080</v>
          </cell>
          <cell r="B2469" t="str">
            <v>Execução de fossa séptica conf. det. n. 8 dop 1.60 x 0.80 x 1.50 m</v>
          </cell>
          <cell r="C2469" t="str">
            <v>UN</v>
          </cell>
          <cell r="D2469">
            <v>916.51620000000003</v>
          </cell>
        </row>
        <row r="2470">
          <cell r="A2470" t="str">
            <v>001.18.17100</v>
          </cell>
          <cell r="B2470" t="str">
            <v>Execução de fossa séptica conf. det. n. 2.50 x 1.15 x 1.50 m</v>
          </cell>
          <cell r="C2470" t="str">
            <v>UN</v>
          </cell>
          <cell r="D2470">
            <v>1466.0567000000001</v>
          </cell>
        </row>
        <row r="2471">
          <cell r="A2471" t="str">
            <v>001.18.17120</v>
          </cell>
          <cell r="B2471" t="str">
            <v>Execução de fossa séptica conf. det. n. 2.80 x 1.40 x 1.50 m</v>
          </cell>
          <cell r="C2471" t="str">
            <v>UN</v>
          </cell>
          <cell r="D2471">
            <v>1685.2429</v>
          </cell>
        </row>
        <row r="2472">
          <cell r="A2472" t="str">
            <v>001.18.17140</v>
          </cell>
          <cell r="B2472" t="str">
            <v>Execução de fossa séptica conf. det. n. 3.20 x 1.60 x 1.80 m</v>
          </cell>
          <cell r="C2472" t="str">
            <v>UN</v>
          </cell>
          <cell r="D2472">
            <v>2243.0356999999999</v>
          </cell>
        </row>
        <row r="2473">
          <cell r="A2473" t="str">
            <v>001.18.17160</v>
          </cell>
          <cell r="B2473" t="str">
            <v>Execução de fossa séptica conf. det. n. 3.50 x 1.75 x 1.80 m</v>
          </cell>
          <cell r="C2473" t="str">
            <v>UN</v>
          </cell>
          <cell r="D2473">
            <v>2557.8733999999999</v>
          </cell>
        </row>
        <row r="2474">
          <cell r="A2474" t="str">
            <v>001.18.17180</v>
          </cell>
          <cell r="B2474" t="str">
            <v>Execução de fossa séptica conf. det. n. 3.80 x 1.90 x 1.80 m</v>
          </cell>
          <cell r="C2474" t="str">
            <v>UN</v>
          </cell>
          <cell r="D2474">
            <v>2756.7292000000002</v>
          </cell>
        </row>
        <row r="2475">
          <cell r="A2475" t="str">
            <v>001.18.17200</v>
          </cell>
          <cell r="B2475" t="str">
            <v>Execução de fossa séptica conf. det. n. 4.00 x 2.00 x 1.80 m</v>
          </cell>
          <cell r="C2475" t="str">
            <v>UN</v>
          </cell>
          <cell r="D2475">
            <v>2980.3249999999998</v>
          </cell>
        </row>
        <row r="2476">
          <cell r="A2476" t="str">
            <v>001.18.17220</v>
          </cell>
          <cell r="B2476" t="str">
            <v>Execução de sumidouro conf. det. n. 12 dop diâmetro 1.50 m e profundidade 1.50 m</v>
          </cell>
          <cell r="C2476" t="str">
            <v>UN</v>
          </cell>
          <cell r="D2476">
            <v>542.82820000000004</v>
          </cell>
        </row>
        <row r="2477">
          <cell r="A2477" t="str">
            <v>001.18.17240</v>
          </cell>
          <cell r="B2477" t="str">
            <v>Execução de sumidouro conf. det. n. 12 dop diâmetro 1.50 e prof. 2.00 m</v>
          </cell>
          <cell r="C2477" t="str">
            <v>UN</v>
          </cell>
          <cell r="D2477">
            <v>621.49950000000001</v>
          </cell>
        </row>
        <row r="2478">
          <cell r="A2478" t="str">
            <v>001.18.17260</v>
          </cell>
          <cell r="B2478" t="str">
            <v>Execução de sumidouro conf. det. n. 12 dop diâmetro 1.50 e prof. 3.00 m</v>
          </cell>
          <cell r="C2478" t="str">
            <v>UN</v>
          </cell>
          <cell r="D2478">
            <v>792.70230000000004</v>
          </cell>
        </row>
        <row r="2479">
          <cell r="A2479" t="str">
            <v>001.18.17280</v>
          </cell>
          <cell r="B2479" t="str">
            <v>Execução de sumidouro conf. det. n. 12 dop diâmetro 2.00 m e prof. 2.00 m</v>
          </cell>
          <cell r="C2479" t="str">
            <v>UN</v>
          </cell>
          <cell r="D2479">
            <v>923.41049999999996</v>
          </cell>
        </row>
        <row r="2480">
          <cell r="A2480" t="str">
            <v>001.18.17300</v>
          </cell>
          <cell r="B2480" t="str">
            <v>Execução de sumidouro conf. det. n. 12 dop diâmetro 2.00 m e prof. 3.00m</v>
          </cell>
          <cell r="C2480" t="str">
            <v>UN</v>
          </cell>
          <cell r="D2480">
            <v>1161.7868000000001</v>
          </cell>
        </row>
        <row r="2481">
          <cell r="A2481" t="str">
            <v>001.18.17320</v>
          </cell>
          <cell r="B2481" t="str">
            <v>Execução de sumidouro conf. det. n. 12 dop diâmetro 2.00 e prof. 3.20 m</v>
          </cell>
          <cell r="C2481" t="str">
            <v>UN</v>
          </cell>
          <cell r="D2481">
            <v>1209.8548000000001</v>
          </cell>
        </row>
        <row r="2482">
          <cell r="A2482" t="str">
            <v>001.18.17340</v>
          </cell>
          <cell r="B2482" t="str">
            <v>Execução de sumidouro conf. det. n. 12 dop diâmetro 2.00 m e prof. 4.15 m</v>
          </cell>
          <cell r="C2482" t="str">
            <v>UN</v>
          </cell>
          <cell r="D2482">
            <v>1436.5802000000001</v>
          </cell>
        </row>
        <row r="2483">
          <cell r="A2483" t="str">
            <v>001.18.17360</v>
          </cell>
          <cell r="B2483" t="str">
            <v>Execução de sumidouro conf. det. n. 12 dop diâmetro 2.00 m e prof. 4.50 m</v>
          </cell>
          <cell r="C2483" t="str">
            <v>UN</v>
          </cell>
          <cell r="D2483">
            <v>1520.3245999999999</v>
          </cell>
        </row>
        <row r="2484">
          <cell r="A2484" t="str">
            <v>001.18.17380</v>
          </cell>
          <cell r="B2484" t="str">
            <v>Execução de sumidouro conf. det. n. 12 dop diâmetro 3.00 m e prof. 3.30 m</v>
          </cell>
          <cell r="C2484" t="str">
            <v>UN</v>
          </cell>
          <cell r="D2484">
            <v>2205.6950000000002</v>
          </cell>
        </row>
        <row r="2485">
          <cell r="A2485" t="str">
            <v>001.18.17400</v>
          </cell>
          <cell r="B2485" t="str">
            <v>Execução de filtro anaeróbico d = 2,20 m, conforme detalhe do dvop</v>
          </cell>
          <cell r="C2485" t="str">
            <v>UN</v>
          </cell>
          <cell r="D2485">
            <v>7692.9817000000003</v>
          </cell>
        </row>
        <row r="2486">
          <cell r="A2486" t="str">
            <v>001.18.17420</v>
          </cell>
          <cell r="B2486" t="str">
            <v>Fornecimento e aplicação de brita nr. 4</v>
          </cell>
          <cell r="C2486" t="str">
            <v>M3</v>
          </cell>
          <cell r="D2486">
            <v>62.571800000000003</v>
          </cell>
        </row>
        <row r="2487">
          <cell r="A2487" t="str">
            <v>001.18.17440</v>
          </cell>
          <cell r="B2487" t="str">
            <v>Execução de vala de infiltração com seção trapezoidal (base menor=0,50 m, base maior = 1,00 m), contendo camadas de brita nº 04 (0,20 m e 0,30 m) areia grossa( 0,50 m) e aterro ( 0,50m), inclusive 2 (dois) tubos de pvc perfurados p/ dreno - 100 mm, conf</v>
          </cell>
          <cell r="C2487" t="str">
            <v>ML</v>
          </cell>
          <cell r="D2487">
            <v>70.42</v>
          </cell>
        </row>
        <row r="2488">
          <cell r="A2488" t="str">
            <v>001.18.17460</v>
          </cell>
          <cell r="B2488" t="str">
            <v>Fornecimento de camada filtrante de areia 0.30 m e pedra 0.60 m (seixo rolado) apiloado s/ escavação</v>
          </cell>
          <cell r="C2488" t="str">
            <v>ML</v>
          </cell>
          <cell r="D2488">
            <v>50.232199999999999</v>
          </cell>
        </row>
        <row r="2489">
          <cell r="A2489" t="str">
            <v>001.18.17480</v>
          </cell>
          <cell r="B2489" t="str">
            <v>Fornecimento de dreno em pedra (cascalho) seccao trapezoidal base maior 60 cm base menor 30 cm e altura 50 cm incl escavação</v>
          </cell>
          <cell r="C2489" t="str">
            <v>ML</v>
          </cell>
          <cell r="D2489">
            <v>8.5206999999999997</v>
          </cell>
        </row>
        <row r="2490">
          <cell r="A2490" t="str">
            <v>001.18.17500</v>
          </cell>
          <cell r="B2490" t="str">
            <v>Fornecimento de dreno com secao trapezoidal (base menor = 0,50m, base maior = 1,0m e altura de 1,50m), em camadas de brita nº 2 e 4 e areia grossa inclusive tubo de pvc perfurado d=1,50 mm, conf. det. do dvop</v>
          </cell>
          <cell r="C2490" t="str">
            <v>ML</v>
          </cell>
          <cell r="D2490">
            <v>80.168999999999997</v>
          </cell>
        </row>
        <row r="2491">
          <cell r="A2491" t="str">
            <v>001.18.17520</v>
          </cell>
          <cell r="B2491" t="str">
            <v>Fornecimento e Instalação de Calha condutor (redondo ou retangular) e rufo em chapa galvanizada n.26 corte 25 cm</v>
          </cell>
          <cell r="C2491" t="str">
            <v>ML</v>
          </cell>
          <cell r="D2491">
            <v>14.2499</v>
          </cell>
        </row>
        <row r="2492">
          <cell r="A2492" t="str">
            <v>001.18.17540</v>
          </cell>
          <cell r="B2492" t="str">
            <v>Fornecimento e Instalação de Calha condutor (redondo ou retangular) e rufo em chapa galvanizada n.26 corte 40 cm</v>
          </cell>
          <cell r="C2492" t="str">
            <v>ML</v>
          </cell>
          <cell r="D2492">
            <v>19.180700000000002</v>
          </cell>
        </row>
        <row r="2493">
          <cell r="A2493" t="str">
            <v>001.18.17560</v>
          </cell>
          <cell r="B2493" t="str">
            <v>Fornecimento e Instalação de Calha condutor (redondo ou retangular) e rufo em chapa n. 24 corte 25 cm</v>
          </cell>
          <cell r="C2493" t="str">
            <v>ML</v>
          </cell>
          <cell r="D2493">
            <v>15.558</v>
          </cell>
        </row>
        <row r="2494">
          <cell r="A2494" t="str">
            <v>001.18.17580</v>
          </cell>
          <cell r="B2494" t="str">
            <v>Fornecimento e Instalação de Calha condutor (redondo ou retangular) e rufo em chapa n. 24 corte 30 cm</v>
          </cell>
          <cell r="C2494" t="str">
            <v>ML</v>
          </cell>
          <cell r="D2494">
            <v>16.896999999999998</v>
          </cell>
        </row>
        <row r="2495">
          <cell r="A2495" t="str">
            <v>001.18.17600</v>
          </cell>
          <cell r="B2495" t="str">
            <v>Fornecimento e Instalação de Calha condutor (redondo ou retangular) e rufo em chapa n. 24 corte 40 cm</v>
          </cell>
          <cell r="C2495" t="str">
            <v>ML</v>
          </cell>
          <cell r="D2495">
            <v>18.022500000000001</v>
          </cell>
        </row>
        <row r="2496">
          <cell r="A2496" t="str">
            <v>001.18.17620</v>
          </cell>
          <cell r="B2496" t="str">
            <v>Fornecimento e Instalação de Calha condutor (redondo ou retangular) e rufo em chapa n. 24 corte 50 cm</v>
          </cell>
          <cell r="C2496" t="str">
            <v>ML</v>
          </cell>
          <cell r="D2496">
            <v>22.132200000000001</v>
          </cell>
        </row>
        <row r="2497">
          <cell r="A2497" t="str">
            <v>001.18.17640</v>
          </cell>
          <cell r="B2497" t="str">
            <v>Fornecimento e Instalação de Calha condutor (redondo ou retangular) e rufo em chapa n. 24 corte 120 cm</v>
          </cell>
          <cell r="C2497" t="str">
            <v>M</v>
          </cell>
          <cell r="D2497">
            <v>20.301300000000001</v>
          </cell>
        </row>
        <row r="2498">
          <cell r="A2498" t="str">
            <v>001.18.17660</v>
          </cell>
          <cell r="B2498" t="str">
            <v>Fornecimento e instalação de extintor de incêndio tipo manual com suporte de parede, água pressurizada 10 litros</v>
          </cell>
          <cell r="C2498" t="str">
            <v>UN</v>
          </cell>
          <cell r="D2498">
            <v>53</v>
          </cell>
        </row>
        <row r="2499">
          <cell r="A2499" t="str">
            <v>001.18.17680</v>
          </cell>
          <cell r="B2499" t="str">
            <v>Fornecimento e instalação de extintor de incêndio tipo manual com suporte de parede, co2 - gas carbonico 6 kg</v>
          </cell>
          <cell r="C2499" t="str">
            <v>UN</v>
          </cell>
          <cell r="D2499">
            <v>178</v>
          </cell>
        </row>
        <row r="2500">
          <cell r="A2500" t="str">
            <v>001.18.17700</v>
          </cell>
          <cell r="B2500" t="str">
            <v>Fornecimento e instalação de extintor de incêndio tipo manual com suporte de parede, pó químico seco 4 kg</v>
          </cell>
          <cell r="C2500" t="str">
            <v>UN</v>
          </cell>
          <cell r="D2500">
            <v>55</v>
          </cell>
        </row>
        <row r="2501">
          <cell r="A2501" t="str">
            <v>001.18.17720</v>
          </cell>
          <cell r="B2501" t="str">
            <v>Fornecimento e instalação de tubo de aço galvanizado - classe média - tipo manesmann diâm. 63 mm</v>
          </cell>
          <cell r="C2501" t="str">
            <v>M</v>
          </cell>
          <cell r="D2501">
            <v>36.841999999999999</v>
          </cell>
        </row>
        <row r="2502">
          <cell r="A2502" t="str">
            <v>001.18.17740</v>
          </cell>
          <cell r="B2502" t="str">
            <v>Fornecimento e instalação de tubo de aço galvanizado - classe média - tipo manesmann diâm. 75 mm</v>
          </cell>
          <cell r="C2502" t="str">
            <v>M</v>
          </cell>
          <cell r="D2502">
            <v>41.195300000000003</v>
          </cell>
        </row>
        <row r="2503">
          <cell r="A2503" t="str">
            <v>001.18.17760</v>
          </cell>
          <cell r="B2503" t="str">
            <v>Fornecimento e instalação de luva c/ rosca - classe 10 - tipo tupyou similar diâm. 63 mm</v>
          </cell>
          <cell r="C2503" t="str">
            <v>UN</v>
          </cell>
          <cell r="D2503">
            <v>19.082899999999999</v>
          </cell>
        </row>
        <row r="2504">
          <cell r="A2504" t="str">
            <v>001.18.17780</v>
          </cell>
          <cell r="B2504" t="str">
            <v>Fornecimento e instalação de luva c/ rosca - classe 10 - tipo tupyou similar diâm. 75 mm</v>
          </cell>
          <cell r="C2504" t="str">
            <v>UN</v>
          </cell>
          <cell r="D2504">
            <v>26.994499999999999</v>
          </cell>
        </row>
        <row r="2505">
          <cell r="A2505" t="str">
            <v>001.18.17800</v>
          </cell>
          <cell r="B2505" t="str">
            <v>Fornecimento e instalação de joelho 90º aço galvanizado - tupy ou similar diâm. 63 mm</v>
          </cell>
          <cell r="C2505" t="str">
            <v>UN</v>
          </cell>
          <cell r="D2505">
            <v>30.532900000000001</v>
          </cell>
        </row>
        <row r="2506">
          <cell r="A2506" t="str">
            <v>001.18.17820</v>
          </cell>
          <cell r="B2506" t="str">
            <v>Fornecimento e instalação de joelho 90º aço galvanizado - tupy ou similar diâm. 75 mm</v>
          </cell>
          <cell r="C2506" t="str">
            <v>UN</v>
          </cell>
          <cell r="D2506">
            <v>34.044499999999999</v>
          </cell>
        </row>
        <row r="2507">
          <cell r="A2507" t="str">
            <v>001.18.17840</v>
          </cell>
          <cell r="B2507" t="str">
            <v>Fornecimento e instalação de tee aço galvanizado - tupyou similar diâm. 63 mm</v>
          </cell>
          <cell r="C2507" t="str">
            <v>UN</v>
          </cell>
          <cell r="D2507">
            <v>30.5945</v>
          </cell>
        </row>
        <row r="2508">
          <cell r="A2508" t="str">
            <v>001.18.17860</v>
          </cell>
          <cell r="B2508" t="str">
            <v>Fornecimento e instalação de flanges aço galvanizado - tupy ou similar diâm. 75 mm</v>
          </cell>
          <cell r="C2508" t="str">
            <v>UN</v>
          </cell>
          <cell r="D2508">
            <v>24.564499999999999</v>
          </cell>
        </row>
        <row r="2509">
          <cell r="A2509" t="str">
            <v>001.18.17880</v>
          </cell>
          <cell r="B2509" t="str">
            <v>Fornecimento e instalação de niple duplo de aço galvanizado - tupy ou similar diâm. 63 mm</v>
          </cell>
          <cell r="C2509" t="str">
            <v>UN</v>
          </cell>
          <cell r="D2509">
            <v>14.5329</v>
          </cell>
        </row>
        <row r="2510">
          <cell r="A2510" t="str">
            <v>001.18.17900</v>
          </cell>
          <cell r="B2510" t="str">
            <v>Fornecimento e instalação de niple duplo de aço galvanizado - tupy ou similar diâm. 75 mm</v>
          </cell>
          <cell r="C2510" t="str">
            <v>UN</v>
          </cell>
          <cell r="D2510">
            <v>20.394500000000001</v>
          </cell>
        </row>
        <row r="2511">
          <cell r="A2511" t="str">
            <v>001.18.17920</v>
          </cell>
          <cell r="B2511" t="str">
            <v>Fornecimento e instalação de luva de união c/ assento em bronze - tupy ou similar diâm. 63 mm</v>
          </cell>
          <cell r="C2511" t="str">
            <v>UN</v>
          </cell>
          <cell r="D2511">
            <v>38.044499999999999</v>
          </cell>
        </row>
        <row r="2512">
          <cell r="A2512" t="str">
            <v>001.18.17940</v>
          </cell>
          <cell r="B2512" t="str">
            <v>Fornecimento e instalação de luva de união c/ assento em bronze - tupy ou similar diâm. 75 mm</v>
          </cell>
          <cell r="C2512" t="str">
            <v>UN</v>
          </cell>
          <cell r="D2512">
            <v>47.106400000000001</v>
          </cell>
        </row>
        <row r="2513">
          <cell r="A2513" t="str">
            <v>001.18.17960</v>
          </cell>
          <cell r="B2513" t="str">
            <v>Fornecimento e instalação de registro de gaveta em bronze - acabamento bruto - niágara  ou similar diâm.63 mm</v>
          </cell>
          <cell r="C2513" t="str">
            <v>UN</v>
          </cell>
          <cell r="D2513">
            <v>93.832099999999997</v>
          </cell>
        </row>
        <row r="2514">
          <cell r="A2514" t="str">
            <v>001.18.17980</v>
          </cell>
          <cell r="B2514" t="str">
            <v>Fornecimento e instalação de registro de gaveta em bronze - acabamento bruto - niágara  ou similar diâm.75 mm</v>
          </cell>
          <cell r="C2514" t="str">
            <v>UN</v>
          </cell>
          <cell r="D2514">
            <v>147.52789999999999</v>
          </cell>
        </row>
        <row r="2515">
          <cell r="A2515" t="str">
            <v>001.18.18000</v>
          </cell>
          <cell r="B2515" t="str">
            <v>Fornecimento e instalação de válvula de retenção - aço galvanizado tupy classe 150 4 portinhola diâm.63 mm</v>
          </cell>
          <cell r="C2515" t="str">
            <v>UN</v>
          </cell>
          <cell r="D2515">
            <v>116.6521</v>
          </cell>
        </row>
        <row r="2516">
          <cell r="A2516" t="str">
            <v>001.18.18020</v>
          </cell>
          <cell r="B2516" t="str">
            <v>Fornecimento e instalação de válvula globo angular  - classe 150  diâm. 63 mm</v>
          </cell>
          <cell r="C2516" t="str">
            <v>UN</v>
          </cell>
          <cell r="D2516">
            <v>72.882099999999994</v>
          </cell>
        </row>
        <row r="2517">
          <cell r="A2517" t="str">
            <v>001.18.18040</v>
          </cell>
          <cell r="B2517" t="str">
            <v>Fornecimento e instalação de engate rápido """"""""store"""""""" c/ red. ferro galvanizado diâm. 63 mm x 35 mm</v>
          </cell>
          <cell r="C2517" t="str">
            <v>UN</v>
          </cell>
          <cell r="D2517">
            <v>10.8911</v>
          </cell>
        </row>
        <row r="2518">
          <cell r="A2518" t="str">
            <v>001.18.18060</v>
          </cell>
          <cell r="B2518" t="str">
            <v>Fornecimento e instalaçao de hidrante de recalque composto de caixa da alvenaria, registro globo angular 45º - 2 1/2"""""""" e tampa de fºfº 40 x 60 cm</v>
          </cell>
          <cell r="C2518" t="str">
            <v>UN</v>
          </cell>
          <cell r="D2518">
            <v>201.74969999999999</v>
          </cell>
        </row>
        <row r="2519">
          <cell r="A2519" t="str">
            <v>001.18.18080</v>
          </cell>
          <cell r="B2519" t="str">
            <v>Fornecimento e instalação de hidrante de recalque composto de caixa de alvenaria, registro globo angular 45º - 1 1/2"""""""" e tampa de fºfº 80x60 cm</v>
          </cell>
          <cell r="C2519" t="str">
            <v>UN</v>
          </cell>
          <cell r="D2519">
            <v>325.25369999999998</v>
          </cell>
        </row>
        <row r="2520">
          <cell r="A2520" t="str">
            <v>001.18.18100</v>
          </cell>
          <cell r="B2520" t="str">
            <v>Fornecimento e instalação de mangueira fibra sintética pura tipo i graud - tipo parsh ou similar com adaptador para esguicho diâm. 1 1/2 pol</v>
          </cell>
          <cell r="C2520" t="str">
            <v>UN</v>
          </cell>
          <cell r="D2520">
            <v>180.47329999999999</v>
          </cell>
        </row>
        <row r="2521">
          <cell r="A2521" t="str">
            <v>001.18.18120</v>
          </cell>
          <cell r="B2521" t="str">
            <v>Fornecimento e instalação de armário em chapa de aço-com ventilação adequada - visor c/ inspeção c/ inscrição incêndio, cesto interno p/ abrigo da mangueira e esguicho tipo """"""""bucha spiero"""""""" ou similar 72x50x18 cm</v>
          </cell>
          <cell r="C2521" t="str">
            <v>UN</v>
          </cell>
          <cell r="D2521">
            <v>109.47329999999999</v>
          </cell>
        </row>
        <row r="2522">
          <cell r="A2522" t="str">
            <v>001.18.18140</v>
          </cell>
          <cell r="B2522" t="str">
            <v>Fornecimento e instalação de bomba de incêndio - 4 cv/220v -1.800 rpm/60 hz - hm = 20 mca q=600l/min</v>
          </cell>
          <cell r="C2522" t="str">
            <v>UN</v>
          </cell>
          <cell r="D2522">
            <v>862.94659999999999</v>
          </cell>
        </row>
        <row r="2523">
          <cell r="A2523" t="str">
            <v>001.18.18160</v>
          </cell>
          <cell r="B2523" t="str">
            <v>Execução de caixa de alvenaria para abrigar bomba dosadora de cloro</v>
          </cell>
          <cell r="C2523" t="str">
            <v>UN</v>
          </cell>
          <cell r="D2523">
            <v>113.4735</v>
          </cell>
        </row>
        <row r="2524">
          <cell r="A2524" t="str">
            <v>001.18.18180</v>
          </cell>
          <cell r="B2524" t="str">
            <v>Fornecimento e instalação de bomba dosadora de cloro mod.10, v=2,05 l/h</v>
          </cell>
          <cell r="C2524" t="str">
            <v>UN</v>
          </cell>
          <cell r="D2524">
            <v>643.6694</v>
          </cell>
        </row>
        <row r="2525">
          <cell r="A2525" t="str">
            <v>001.18.18200</v>
          </cell>
          <cell r="B2525" t="str">
            <v>Fornecimento e instalação bomba dosadora de cloro mod. v - 1,5 com vazao maxima de 1,5 l/h de injetronic ou similar</v>
          </cell>
          <cell r="C2525" t="str">
            <v>UN</v>
          </cell>
          <cell r="D2525">
            <v>670.47329999999999</v>
          </cell>
        </row>
        <row r="2526">
          <cell r="A2526" t="str">
            <v>001.18.18220</v>
          </cell>
          <cell r="B2526" t="str">
            <v>Fornecimento e instalação de bomba submersa 400w diâmetro 3/4""""""""</v>
          </cell>
          <cell r="C2526" t="str">
            <v>UN</v>
          </cell>
          <cell r="D2526">
            <v>195.23660000000001</v>
          </cell>
        </row>
        <row r="2527">
          <cell r="A2527" t="str">
            <v>001.18.18240</v>
          </cell>
          <cell r="B2527" t="str">
            <v>Válvula  de pé com crivo de pvc tipo rosqueável 3/4 pol</v>
          </cell>
          <cell r="C2527" t="str">
            <v>UN</v>
          </cell>
          <cell r="D2527">
            <v>15.013</v>
          </cell>
        </row>
        <row r="2528">
          <cell r="A2528" t="str">
            <v>001.18.18260</v>
          </cell>
          <cell r="B2528" t="str">
            <v>Válvula  de pé com crivo de pvc tipo rosqueável 1 pol</v>
          </cell>
          <cell r="C2528" t="str">
            <v>UN</v>
          </cell>
          <cell r="D2528">
            <v>17.383800000000001</v>
          </cell>
        </row>
        <row r="2529">
          <cell r="A2529" t="str">
            <v>001.18.18280</v>
          </cell>
          <cell r="B2529" t="str">
            <v>Válvula  de pé com crivo de pvc tipo rosqueável 1 1/4 pol</v>
          </cell>
          <cell r="C2529" t="str">
            <v>UN</v>
          </cell>
          <cell r="D2529">
            <v>22.461300000000001</v>
          </cell>
        </row>
        <row r="2530">
          <cell r="A2530" t="str">
            <v>001.18.18300</v>
          </cell>
          <cell r="B2530" t="str">
            <v>Válvula de pé com crivo de pvc tipo rosqueável 1 1/2 pol</v>
          </cell>
          <cell r="C2530" t="str">
            <v>UN</v>
          </cell>
          <cell r="D2530">
            <v>22.0657</v>
          </cell>
        </row>
        <row r="2531">
          <cell r="A2531" t="str">
            <v>001.18.18320</v>
          </cell>
          <cell r="B2531" t="str">
            <v>Válvula de pé c/ crivo de bronze tipo rosqueável 3/4 pol</v>
          </cell>
          <cell r="C2531" t="str">
            <v>UN</v>
          </cell>
          <cell r="D2531">
            <v>16.573</v>
          </cell>
        </row>
        <row r="2532">
          <cell r="A2532" t="str">
            <v>001.18.18340</v>
          </cell>
          <cell r="B2532" t="str">
            <v>Válvula de pé c/ crivo de bronze tipo rosqueável 1 pol</v>
          </cell>
          <cell r="C2532" t="str">
            <v>UN</v>
          </cell>
          <cell r="D2532">
            <v>18.4238</v>
          </cell>
        </row>
        <row r="2533">
          <cell r="A2533" t="str">
            <v>001.18.18360</v>
          </cell>
          <cell r="B2533" t="str">
            <v>Válvula de pé c/ crivo de bronze tipo rosqueável 1 1/2 pol</v>
          </cell>
          <cell r="C2533" t="str">
            <v>UN</v>
          </cell>
          <cell r="D2533">
            <v>26.351700000000001</v>
          </cell>
        </row>
        <row r="2534">
          <cell r="A2534" t="str">
            <v>001.18.18380</v>
          </cell>
          <cell r="B2534" t="str">
            <v>Válvula de pé c/ crivo de bronze tipo rosqueável 2 pol</v>
          </cell>
          <cell r="C2534" t="str">
            <v>UN</v>
          </cell>
          <cell r="D2534">
            <v>35.9621</v>
          </cell>
        </row>
        <row r="2535">
          <cell r="A2535" t="str">
            <v>001.18.18400</v>
          </cell>
          <cell r="B2535" t="str">
            <v>Válvula de pé c/ crivo de bronze tipo rosqueável 2 1/2 pol</v>
          </cell>
          <cell r="C2535" t="str">
            <v>UN</v>
          </cell>
          <cell r="D2535">
            <v>53.337499999999999</v>
          </cell>
        </row>
        <row r="2536">
          <cell r="A2536" t="str">
            <v>001.18.18420</v>
          </cell>
          <cell r="B2536" t="str">
            <v>Válvula de retenção de bronze tipo rosqueável tipo vertical 3/4 pol</v>
          </cell>
          <cell r="C2536" t="str">
            <v>UN</v>
          </cell>
          <cell r="D2536">
            <v>17.143000000000001</v>
          </cell>
        </row>
        <row r="2537">
          <cell r="A2537" t="str">
            <v>001.18.18440</v>
          </cell>
          <cell r="B2537" t="str">
            <v>Válvula de retenção de bronze tipo rosqueável tipo vertical 1 pol</v>
          </cell>
          <cell r="C2537" t="str">
            <v>UN</v>
          </cell>
          <cell r="D2537">
            <v>21.623799999999999</v>
          </cell>
        </row>
        <row r="2538">
          <cell r="A2538" t="str">
            <v>001.18.18460</v>
          </cell>
          <cell r="B2538" t="str">
            <v>Válvula de retenção de bronze tipo rosqueável tipo vertical 1 1/2 pol</v>
          </cell>
          <cell r="C2538" t="str">
            <v>UN</v>
          </cell>
          <cell r="D2538">
            <v>29.851700000000001</v>
          </cell>
        </row>
        <row r="2539">
          <cell r="A2539" t="str">
            <v>001.18.18480</v>
          </cell>
          <cell r="B2539" t="str">
            <v>Válvula de retenção de bronze tipo rosqueável tipo vertical 2 pol</v>
          </cell>
          <cell r="C2539" t="str">
            <v>UN</v>
          </cell>
          <cell r="D2539">
            <v>35.882100000000001</v>
          </cell>
        </row>
        <row r="2540">
          <cell r="A2540" t="str">
            <v>001.18.18500</v>
          </cell>
          <cell r="B2540" t="str">
            <v>Válvula de retenção de bronze tipo rosqueável tipo vertical 2 1/2 pol</v>
          </cell>
          <cell r="C2540" t="str">
            <v>UN</v>
          </cell>
          <cell r="D2540">
            <v>64.777500000000003</v>
          </cell>
        </row>
        <row r="2541">
          <cell r="A2541" t="str">
            <v>001.18.18520</v>
          </cell>
          <cell r="B2541" t="str">
            <v>Válvula de retenção de bronze tipo rosqueável tipo horizontal 3/4 pol</v>
          </cell>
          <cell r="C2541" t="str">
            <v>UN</v>
          </cell>
          <cell r="D2541">
            <v>29.603000000000002</v>
          </cell>
        </row>
        <row r="2542">
          <cell r="A2542" t="str">
            <v>001.18.18540</v>
          </cell>
          <cell r="B2542" t="str">
            <v>Válvula de retenção de bronze tipo rosqueável tipo horizontal 1 pol</v>
          </cell>
          <cell r="C2542" t="str">
            <v>UN</v>
          </cell>
          <cell r="D2542">
            <v>37.623800000000003</v>
          </cell>
        </row>
        <row r="2543">
          <cell r="A2543" t="str">
            <v>001.18.18560</v>
          </cell>
          <cell r="B2543" t="str">
            <v>Válvula de retenção de bronze tipo rosqueável tipo horizontal 1 1/2 pol</v>
          </cell>
          <cell r="C2543" t="str">
            <v>UN</v>
          </cell>
          <cell r="D2543">
            <v>54.5017</v>
          </cell>
        </row>
        <row r="2544">
          <cell r="A2544" t="str">
            <v>001.18.18580</v>
          </cell>
          <cell r="B2544" t="str">
            <v>Válvula de retenção de bronze tipo rosqueável tipo horizontal 2 pol</v>
          </cell>
          <cell r="C2544" t="str">
            <v>UN</v>
          </cell>
          <cell r="D2544">
            <v>68.382099999999994</v>
          </cell>
        </row>
        <row r="2545">
          <cell r="A2545" t="str">
            <v>001.18.18600</v>
          </cell>
          <cell r="B2545" t="str">
            <v>Válvula de retenção de bronze tipo rosqueável tipo horizontal 2 1/2 pol</v>
          </cell>
          <cell r="C2545" t="str">
            <v>UN</v>
          </cell>
          <cell r="D2545">
            <v>119.7675</v>
          </cell>
        </row>
        <row r="2546">
          <cell r="A2546" t="str">
            <v>001.18.18620</v>
          </cell>
          <cell r="B2546" t="str">
            <v>Fornecimento, assentamento e rejuntamento de tubos de concreto com armação simples 1000 mm</v>
          </cell>
          <cell r="C2546" t="str">
            <v>ML</v>
          </cell>
          <cell r="D2546">
            <v>153.16970000000001</v>
          </cell>
        </row>
        <row r="2547">
          <cell r="A2547" t="str">
            <v>001.18.18640</v>
          </cell>
          <cell r="B2547" t="str">
            <v>Fornecimento, assentamento e rejuntamento de tubos de concreto com armação simples  800 mm</v>
          </cell>
          <cell r="C2547" t="str">
            <v>ML</v>
          </cell>
          <cell r="D2547">
            <v>111.8449</v>
          </cell>
        </row>
        <row r="2548">
          <cell r="A2548" t="str">
            <v>001.18.18660</v>
          </cell>
          <cell r="B2548" t="str">
            <v>Fornecimento, assentamento e rejuntamento de tubos de concreto com armação simples  600 mm</v>
          </cell>
          <cell r="C2548" t="str">
            <v>ML</v>
          </cell>
          <cell r="D2548">
            <v>84.959599999999995</v>
          </cell>
        </row>
        <row r="2549">
          <cell r="A2549" t="str">
            <v>001.18.18680</v>
          </cell>
          <cell r="B2549" t="str">
            <v>Fornecimento, assentamento e rejuntamento de tubos de concreto com armação simples  400 mm</v>
          </cell>
          <cell r="C2549" t="str">
            <v>ML</v>
          </cell>
          <cell r="D2549">
            <v>44.826799999999999</v>
          </cell>
        </row>
        <row r="2550">
          <cell r="A2550" t="str">
            <v>001.18.18700</v>
          </cell>
          <cell r="B2550" t="str">
            <v>Fornecimento, assentamento e rejuntamento de tubos de concreto com armação dupla 1000 mm</v>
          </cell>
          <cell r="C2550" t="str">
            <v>ML</v>
          </cell>
          <cell r="D2550">
            <v>188.16970000000001</v>
          </cell>
        </row>
        <row r="2551">
          <cell r="A2551" t="str">
            <v>001.18.18720</v>
          </cell>
          <cell r="B2551" t="str">
            <v>Fornecimento, assentamento e rejuntamento de tubos de concreto com armação dupla  800 mm</v>
          </cell>
          <cell r="C2551" t="str">
            <v>ML</v>
          </cell>
          <cell r="D2551">
            <v>135.8449</v>
          </cell>
        </row>
        <row r="2552">
          <cell r="A2552" t="str">
            <v>001.18.18740</v>
          </cell>
          <cell r="B2552" t="str">
            <v>Fornecimento, assentamento e rejuntamento de tubos de concreto sem armação  600 mm</v>
          </cell>
          <cell r="C2552" t="str">
            <v>ML</v>
          </cell>
          <cell r="D2552">
            <v>66.193399999999997</v>
          </cell>
        </row>
        <row r="2553">
          <cell r="A2553" t="str">
            <v>001.18.18760</v>
          </cell>
          <cell r="B2553" t="str">
            <v>Fornecimento, assentamento e rejuntamento de tubos de concreto sem armação  500 mm</v>
          </cell>
          <cell r="C2553" t="str">
            <v>ML</v>
          </cell>
          <cell r="D2553">
            <v>48.988999999999997</v>
          </cell>
        </row>
        <row r="2554">
          <cell r="A2554" t="str">
            <v>001.18.18780</v>
          </cell>
          <cell r="B2554" t="str">
            <v>Fornecimento, assentamento e rejuntamento de tubos de concreto sem armação  400 mm</v>
          </cell>
          <cell r="C2554" t="str">
            <v>ML</v>
          </cell>
          <cell r="D2554">
            <v>34.826799999999999</v>
          </cell>
        </row>
        <row r="2555">
          <cell r="A2555" t="str">
            <v>001.18.18800</v>
          </cell>
          <cell r="B2555" t="str">
            <v>Fornecimento, assentamento e rejuntamento de tubos de concreto sem armação  350 mm</v>
          </cell>
          <cell r="C2555" t="str">
            <v>ML</v>
          </cell>
          <cell r="D2555">
            <v>26.326799999999999</v>
          </cell>
        </row>
        <row r="2556">
          <cell r="A2556" t="str">
            <v>001.18.18820</v>
          </cell>
          <cell r="B2556" t="str">
            <v>Fornecimento, assentamento e rejuntamento de tubos de concreto sem armação  300 mm</v>
          </cell>
          <cell r="C2556" t="str">
            <v>ML</v>
          </cell>
          <cell r="D2556">
            <v>21.933299999999999</v>
          </cell>
        </row>
        <row r="2557">
          <cell r="A2557" t="str">
            <v>001.18.18840</v>
          </cell>
          <cell r="B2557" t="str">
            <v>Fornecimento, assentamento e rejuntamento de tubos de concreto sem armação  250 mm</v>
          </cell>
          <cell r="C2557" t="str">
            <v>ML</v>
          </cell>
          <cell r="D2557">
            <v>20.933299999999999</v>
          </cell>
        </row>
        <row r="2558">
          <cell r="A2558" t="str">
            <v>001.18.18860</v>
          </cell>
          <cell r="B2558" t="str">
            <v>Fornecimento, assentamento e rejuntamento de tubos de concreto sem armação  200 mm</v>
          </cell>
          <cell r="C2558" t="str">
            <v>ML</v>
          </cell>
          <cell r="D2558">
            <v>16.712299999999999</v>
          </cell>
        </row>
        <row r="2559">
          <cell r="A2559" t="str">
            <v>001.18.18880</v>
          </cell>
          <cell r="B2559" t="str">
            <v>Fornecimento, assentamento e rejuntamento de tubos de concreto sem armação  150 mm</v>
          </cell>
          <cell r="C2559" t="str">
            <v>ML</v>
          </cell>
          <cell r="D2559">
            <v>14.712300000000001</v>
          </cell>
        </row>
        <row r="2560">
          <cell r="A2560" t="str">
            <v>001.18.18900</v>
          </cell>
          <cell r="B2560" t="str">
            <v>Fornecimento, assentamento e rejuntamento de tubos de concreto sem armação  100 mm</v>
          </cell>
          <cell r="C2560" t="str">
            <v>ML</v>
          </cell>
          <cell r="D2560">
            <v>11.6637</v>
          </cell>
        </row>
        <row r="2561">
          <cell r="A2561" t="str">
            <v>001.18.18920</v>
          </cell>
          <cell r="B2561" t="str">
            <v>Fornecimento, assentamento e rejuntamento de tubo de concreto poroso mf 400 mm</v>
          </cell>
          <cell r="C2561" t="str">
            <v>ML</v>
          </cell>
          <cell r="D2561">
            <v>38.326799999999999</v>
          </cell>
        </row>
        <row r="2562">
          <cell r="A2562" t="str">
            <v>001.18.18940</v>
          </cell>
          <cell r="B2562" t="str">
            <v>Fornecimento, assentamento e rejuntamento de tubo de concreto poroso mf 350 mm</v>
          </cell>
          <cell r="C2562" t="str">
            <v>ML</v>
          </cell>
          <cell r="D2562">
            <v>28.326799999999999</v>
          </cell>
        </row>
        <row r="2563">
          <cell r="A2563" t="str">
            <v>001.18.18960</v>
          </cell>
          <cell r="B2563" t="str">
            <v>Fornecimento, assentamento e rejuntamento de tubo de concreto poroso mf 300 mm</v>
          </cell>
          <cell r="C2563" t="str">
            <v>ML</v>
          </cell>
          <cell r="D2563">
            <v>19.188600000000001</v>
          </cell>
        </row>
        <row r="2564">
          <cell r="A2564" t="str">
            <v>001.18.18980</v>
          </cell>
          <cell r="B2564" t="str">
            <v>Fornecimento, assentamento e rejuntamento de tubo de concreto poroso mf 250 mm</v>
          </cell>
          <cell r="C2564" t="str">
            <v>ML</v>
          </cell>
          <cell r="D2564">
            <v>22.433299999999999</v>
          </cell>
        </row>
        <row r="2565">
          <cell r="A2565" t="str">
            <v>001.18.19000</v>
          </cell>
          <cell r="B2565" t="str">
            <v>Fornecimento, assentamento e rejuntamento de tubo de concreto poroso mf 200 mm</v>
          </cell>
          <cell r="C2565" t="str">
            <v>ML</v>
          </cell>
          <cell r="D2565">
            <v>16.912299999999998</v>
          </cell>
        </row>
        <row r="2566">
          <cell r="A2566" t="str">
            <v>001.18.19020</v>
          </cell>
          <cell r="B2566" t="str">
            <v>Fornecimento, assentamento e rejuntamento de tubo de concreto poroso mf 150 mm</v>
          </cell>
          <cell r="C2566" t="str">
            <v>ML</v>
          </cell>
          <cell r="D2566">
            <v>16.912299999999998</v>
          </cell>
        </row>
        <row r="2567">
          <cell r="A2567" t="str">
            <v>001.18.19040</v>
          </cell>
          <cell r="B2567" t="str">
            <v>Fornecimento, assentamento e rejuntamento de tubo de concreto poroso mf 100 mm</v>
          </cell>
          <cell r="C2567" t="str">
            <v>ML</v>
          </cell>
          <cell r="D2567">
            <v>16.063700000000001</v>
          </cell>
        </row>
        <row r="2568">
          <cell r="A2568" t="str">
            <v>001.18.19060</v>
          </cell>
          <cell r="B2568" t="str">
            <v>Execução de poço de visita conf. det. do dop n.4 120x120x50 cm</v>
          </cell>
          <cell r="C2568" t="str">
            <v>UN</v>
          </cell>
          <cell r="D2568">
            <v>704.99540000000002</v>
          </cell>
        </row>
        <row r="2569">
          <cell r="A2569" t="str">
            <v>001.18.19080</v>
          </cell>
          <cell r="B2569" t="str">
            <v>Execução de poço de visita conf. det. do dop n.4 120x120x70 cm</v>
          </cell>
          <cell r="C2569" t="str">
            <v>UN</v>
          </cell>
          <cell r="D2569">
            <v>789.27530000000002</v>
          </cell>
        </row>
        <row r="2570">
          <cell r="A2570" t="str">
            <v>001.18.19100</v>
          </cell>
          <cell r="B2570" t="str">
            <v>Execução de poço de visita conf. det. do dop n.4 120x120x105 cm</v>
          </cell>
          <cell r="C2570" t="str">
            <v>UN</v>
          </cell>
          <cell r="D2570">
            <v>942.50360000000001</v>
          </cell>
        </row>
        <row r="2571">
          <cell r="A2571" t="str">
            <v>001.18.19120</v>
          </cell>
          <cell r="B2571" t="str">
            <v>Execução de poço de visita conf. det. do dop n.4 120x120x120 cm</v>
          </cell>
          <cell r="C2571" t="str">
            <v>UN</v>
          </cell>
          <cell r="D2571">
            <v>994.17240000000004</v>
          </cell>
        </row>
        <row r="2572">
          <cell r="A2572" t="str">
            <v>001.18.19140</v>
          </cell>
          <cell r="B2572" t="str">
            <v>Execução de poço de visita conf. det. do dop n.4 120x120x140 cm</v>
          </cell>
          <cell r="C2572" t="str">
            <v>UN</v>
          </cell>
          <cell r="D2572">
            <v>1426.3733999999999</v>
          </cell>
        </row>
        <row r="2573">
          <cell r="A2573" t="str">
            <v>001.18.19160</v>
          </cell>
          <cell r="B2573" t="str">
            <v>Execução de poço de visita conf. det. do dop n.4 120x120x190 cm</v>
          </cell>
          <cell r="C2573" t="str">
            <v>UN</v>
          </cell>
          <cell r="D2573">
            <v>1341.2546</v>
          </cell>
        </row>
        <row r="2574">
          <cell r="A2574" t="str">
            <v>001.18.19180</v>
          </cell>
          <cell r="B2574" t="str">
            <v>Execução de caixa de passagem conf. det. n7 do dop 30 x 30 x 30 cm</v>
          </cell>
          <cell r="C2574" t="str">
            <v>UN</v>
          </cell>
          <cell r="D2574">
            <v>37.726100000000002</v>
          </cell>
        </row>
        <row r="2575">
          <cell r="A2575" t="str">
            <v>001.18.19200</v>
          </cell>
          <cell r="B2575" t="str">
            <v>Execução de caixa de passagem conf. det. n7 do dop 40 x 40 x 40 cm</v>
          </cell>
          <cell r="C2575" t="str">
            <v>UN</v>
          </cell>
          <cell r="D2575">
            <v>56.820099999999996</v>
          </cell>
        </row>
        <row r="2576">
          <cell r="A2576" t="str">
            <v>001.18.19220</v>
          </cell>
          <cell r="B2576" t="str">
            <v>Execução de caixa de passagem conf. det. n7 do dop 50 x 50 x 50 cm</v>
          </cell>
          <cell r="C2576" t="str">
            <v>UN</v>
          </cell>
          <cell r="D2576">
            <v>81.509399999999999</v>
          </cell>
        </row>
        <row r="2577">
          <cell r="A2577" t="str">
            <v>001.18.19240</v>
          </cell>
          <cell r="B2577" t="str">
            <v>Execução de caixa de passagem conf. det. n7 do dop 60 x 60 x 60 cm</v>
          </cell>
          <cell r="C2577" t="str">
            <v>UN</v>
          </cell>
          <cell r="D2577">
            <v>108.3801</v>
          </cell>
        </row>
        <row r="2578">
          <cell r="A2578" t="str">
            <v>001.18.19260</v>
          </cell>
          <cell r="B2578" t="str">
            <v>Execução de caixa de passagem conf. det. n7 do dop 70 x 70 x 70 cm</v>
          </cell>
          <cell r="C2578" t="str">
            <v>UN</v>
          </cell>
          <cell r="D2578">
            <v>111.428</v>
          </cell>
        </row>
        <row r="2579">
          <cell r="A2579" t="str">
            <v>001.18.19280</v>
          </cell>
          <cell r="B2579" t="str">
            <v>Execução de caixa de passagem conf. det. n7 do dop 80 x 80 x 80 cm</v>
          </cell>
          <cell r="C2579" t="str">
            <v>UN</v>
          </cell>
          <cell r="D2579">
            <v>141.32990000000001</v>
          </cell>
        </row>
        <row r="2580">
          <cell r="A2580" t="str">
            <v>001.18.19300</v>
          </cell>
          <cell r="B2580" t="str">
            <v>Execução de caixa de passagem conf. det. n7 do dop 90 x 90 x 90 cm</v>
          </cell>
          <cell r="C2580" t="str">
            <v>UN</v>
          </cell>
          <cell r="D2580">
            <v>234.3383</v>
          </cell>
        </row>
        <row r="2581">
          <cell r="A2581" t="str">
            <v>001.18.19320</v>
          </cell>
          <cell r="B2581" t="str">
            <v>Execução de caixa de passagem conf. det. n7 do dop 100 x 100 x 100 cm</v>
          </cell>
          <cell r="C2581" t="str">
            <v>UN</v>
          </cell>
          <cell r="D2581">
            <v>233.61449999999999</v>
          </cell>
        </row>
        <row r="2582">
          <cell r="A2582" t="str">
            <v>001.18.19340</v>
          </cell>
          <cell r="B2582" t="str">
            <v>Execução de caixa de passagem conf. det. n7 do dop 100 x 100 x 120 cm</v>
          </cell>
          <cell r="C2582" t="str">
            <v>UND</v>
          </cell>
          <cell r="D2582">
            <v>321.45440000000002</v>
          </cell>
        </row>
        <row r="2583">
          <cell r="A2583" t="str">
            <v>001.18.19360</v>
          </cell>
          <cell r="B2583" t="str">
            <v>Execução de caixa de passagem conf. det. n7 do dop 110 x 0.60 x 0.60 cm</v>
          </cell>
          <cell r="C2583" t="str">
            <v>UN</v>
          </cell>
          <cell r="D2583">
            <v>10.5106</v>
          </cell>
        </row>
        <row r="2584">
          <cell r="A2584" t="str">
            <v>001.18.19380</v>
          </cell>
          <cell r="B2584" t="str">
            <v>Execução de caixa de areia dimensões 50 x 50 x 50 cm</v>
          </cell>
          <cell r="C2584" t="str">
            <v>UN</v>
          </cell>
          <cell r="D2584">
            <v>81.509399999999999</v>
          </cell>
        </row>
        <row r="2585">
          <cell r="A2585" t="str">
            <v>001.18.19400</v>
          </cell>
          <cell r="B2585" t="str">
            <v>Fornecimento e assentamento de grelha de ferro para caixa de passagem conf. det n.5 dop dim. 60 x 60 cm</v>
          </cell>
          <cell r="C2585" t="str">
            <v>UN</v>
          </cell>
          <cell r="D2585">
            <v>454.45699999999999</v>
          </cell>
        </row>
        <row r="2586">
          <cell r="A2586" t="str">
            <v>001.18.19420</v>
          </cell>
          <cell r="B2586" t="str">
            <v>Fornecimento e assentamento de grelha de ferro para caixa de passagem conf. det n.5 dop dim. 100 x 100 cm</v>
          </cell>
          <cell r="C2586" t="str">
            <v>UN</v>
          </cell>
          <cell r="D2586">
            <v>748.97360000000003</v>
          </cell>
        </row>
        <row r="2587">
          <cell r="A2587" t="str">
            <v>001.18.19440</v>
          </cell>
          <cell r="B2587" t="str">
            <v>Fornecimento e assentamento de grelha de ferro para caixa de passagem conf. det. n.5a dop. dim. 60 x 60 cm</v>
          </cell>
          <cell r="C2587" t="str">
            <v>UN</v>
          </cell>
          <cell r="D2587">
            <v>285.70699999999999</v>
          </cell>
        </row>
        <row r="2588">
          <cell r="A2588" t="str">
            <v>001.18.19460</v>
          </cell>
          <cell r="B2588" t="str">
            <v>Fornecimento e assentamento de grelha de ferro para caixa de passagem conf. det. n.5a dop. dim. 100 x 100 cm</v>
          </cell>
          <cell r="C2588" t="str">
            <v>UN</v>
          </cell>
          <cell r="D2588">
            <v>473.34859999999998</v>
          </cell>
        </row>
        <row r="2589">
          <cell r="A2589" t="str">
            <v>001.18.19480</v>
          </cell>
          <cell r="B2589" t="str">
            <v>Fornecimento e assentamento de grelha de ferro para canaleta conf. det. n.6 dop largura 0.56 m</v>
          </cell>
          <cell r="C2589" t="str">
            <v>ML</v>
          </cell>
          <cell r="D2589">
            <v>172.40350000000001</v>
          </cell>
        </row>
        <row r="2590">
          <cell r="A2590" t="str">
            <v>001.18.19500</v>
          </cell>
          <cell r="B2590" t="str">
            <v>Execução de canaleta para talude em concreto simples traço 1:4:8 com 8 cm espessura conf. det. n.32 e 33</v>
          </cell>
          <cell r="C2590" t="str">
            <v>ML</v>
          </cell>
          <cell r="D2590">
            <v>27.349699999999999</v>
          </cell>
        </row>
        <row r="2591">
          <cell r="A2591" t="str">
            <v>001.18.19520</v>
          </cell>
          <cell r="B2591" t="str">
            <v>Execução de canaleta de tijolo maciço 1/2 vez l=0,30 m inclusive grelha de ferro</v>
          </cell>
          <cell r="C2591" t="str">
            <v>ML</v>
          </cell>
          <cell r="D2591">
            <v>72.253500000000003</v>
          </cell>
        </row>
        <row r="2592">
          <cell r="A2592" t="str">
            <v>001.18.19540</v>
          </cell>
          <cell r="B2592" t="str">
            <v>Fornecimento e instalação de aspersor ou irrigador para jardim de metal - diamentro 3/4""""""""</v>
          </cell>
          <cell r="C2592" t="str">
            <v>UN</v>
          </cell>
          <cell r="D2592">
            <v>15</v>
          </cell>
        </row>
        <row r="2593">
          <cell r="A2593" t="str">
            <v>001.19</v>
          </cell>
          <cell r="B2593" t="str">
            <v>LIMPEZA</v>
          </cell>
          <cell r="D2593">
            <v>20.278600000000001</v>
          </cell>
        </row>
        <row r="2594">
          <cell r="A2594" t="str">
            <v>001.19.00020</v>
          </cell>
          <cell r="B2594" t="str">
            <v>Limpeza geral da obra</v>
          </cell>
          <cell r="C2594" t="str">
            <v>M2</v>
          </cell>
          <cell r="D2594">
            <v>1.9152</v>
          </cell>
        </row>
        <row r="2595">
          <cell r="A2595" t="str">
            <v>001.19.00040</v>
          </cell>
          <cell r="B2595" t="str">
            <v>Execução de limpeza geral da obra com retirada de entulhos</v>
          </cell>
          <cell r="C2595" t="str">
            <v>M2</v>
          </cell>
          <cell r="D2595">
            <v>1.9152</v>
          </cell>
        </row>
        <row r="2596">
          <cell r="A2596" t="str">
            <v>001.19.00060</v>
          </cell>
          <cell r="B2596" t="str">
            <v>Execução de Retirada de entulho em Caçamba inclusive Carga Manual distância até 30 mts</v>
          </cell>
          <cell r="C2596" t="str">
            <v>m3</v>
          </cell>
          <cell r="D2596">
            <v>16.4482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a"/>
      <sheetName val="Orçamento"/>
      <sheetName val="Resumo"/>
      <sheetName val="Cronograma Fisíco-Financeiro"/>
      <sheetName val="BDI - Serviços"/>
      <sheetName val="BDI-Equipamentos"/>
      <sheetName val="Composição"/>
      <sheetName val="Composições"/>
      <sheetName val="Mapa de Cotação"/>
      <sheetName val="Mem. Cálculo (3)"/>
      <sheetName val="Mem Cálculo"/>
      <sheetName val="Mem Cálculo (2)"/>
      <sheetName val="Mem Cálculo Hidrossanitário"/>
    </sheetNames>
    <sheetDataSet>
      <sheetData sheetId="0"/>
      <sheetData sheetId="1">
        <row r="4">
          <cell r="J4">
            <v>0.24940000000000001</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hyperlink" Target="tel:17996150480" TargetMode="External"/><Relationship Id="rId2" Type="http://schemas.openxmlformats.org/officeDocument/2006/relationships/hyperlink" Target="tel:17996150480" TargetMode="External"/><Relationship Id="rId1" Type="http://schemas.openxmlformats.org/officeDocument/2006/relationships/hyperlink" Target="https://www.google.com/search?q=RS+Vidros&amp;rlz=1C1GCEU_pt-BRBR977BR977&amp;ei=99mcYf3UGvza1sQPuMOC-Ak&amp;ved=0ahUKEwi9rJ_nua70AhV8rZUCHbihAJ8Q4dUDCA4&amp;uact=5&amp;oq=RS+Vidros&amp;gs_lcp=Cgdnd3Mtd2l6EAMyCwguEIAEEMcBEK8BMgsILhCABBDHARCvATILCC4QgAQQxwEQrwEyBQgAEIAEMgYIABAWEB4yBggAEBYQHjIGCAAQFhAeMgYIABAWEB4yBggAEBYQHjIGCAAQFhAeOhQIABDqAhC0AhCKAxC3AxDUAxDlAkoECEEYAEoHCEQYio_iAUoECEMYA1CdCVidCWDkDWgBcAJ4AIAB6QGIAekBkgEDMi0xmAEAoAEBoAECsAEKwAEB&amp;sclient=gws-wiz" TargetMode="Externa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49"/>
  <sheetViews>
    <sheetView view="pageLayout" topLeftCell="A19" zoomScaleNormal="100" zoomScaleSheetLayoutView="100" workbookViewId="0">
      <selection activeCell="G23" sqref="G23"/>
    </sheetView>
  </sheetViews>
  <sheetFormatPr defaultRowHeight="15"/>
  <cols>
    <col min="1" max="4" width="20.7109375" customWidth="1"/>
  </cols>
  <sheetData>
    <row r="3" spans="1:4">
      <c r="A3" s="8"/>
      <c r="B3" s="8"/>
      <c r="C3" s="8"/>
      <c r="D3" s="8"/>
    </row>
    <row r="4" spans="1:4">
      <c r="A4" s="8"/>
      <c r="B4" s="8"/>
      <c r="C4" s="8"/>
      <c r="D4" s="8"/>
    </row>
    <row r="5" spans="1:4">
      <c r="A5" s="8"/>
      <c r="B5" s="8"/>
      <c r="C5" s="8"/>
      <c r="D5" s="8"/>
    </row>
    <row r="6" spans="1:4">
      <c r="A6" s="8"/>
      <c r="B6" s="8"/>
      <c r="C6" s="8"/>
      <c r="D6" s="8"/>
    </row>
    <row r="7" spans="1:4">
      <c r="A7" s="19"/>
      <c r="B7" s="19"/>
      <c r="C7" s="3"/>
      <c r="D7" s="6"/>
    </row>
    <row r="8" spans="1:4">
      <c r="A8" s="8"/>
      <c r="B8" s="8"/>
      <c r="C8" s="8"/>
      <c r="D8" s="8"/>
    </row>
    <row r="9" spans="1:4">
      <c r="A9" s="8"/>
      <c r="B9" s="8"/>
      <c r="C9" s="8"/>
      <c r="D9" s="8"/>
    </row>
    <row r="10" spans="1:4">
      <c r="A10" s="8"/>
      <c r="B10" s="8"/>
      <c r="C10" s="8"/>
      <c r="D10" s="8"/>
    </row>
    <row r="11" spans="1:4">
      <c r="A11" s="8"/>
      <c r="B11" s="8"/>
      <c r="C11" s="8"/>
      <c r="D11" s="8"/>
    </row>
    <row r="12" spans="1:4" ht="15" customHeight="1"/>
    <row r="13" spans="1:4" ht="15" customHeight="1"/>
    <row r="14" spans="1:4" ht="15" customHeight="1">
      <c r="A14" s="65"/>
      <c r="B14" s="65"/>
      <c r="C14" s="65"/>
      <c r="D14" s="65"/>
    </row>
    <row r="15" spans="1:4" ht="15.75" customHeight="1">
      <c r="A15" s="65"/>
      <c r="B15" s="65"/>
      <c r="C15" s="65"/>
      <c r="D15" s="65"/>
    </row>
    <row r="16" spans="1:4">
      <c r="A16" s="19"/>
      <c r="B16" s="17"/>
      <c r="C16" s="3"/>
      <c r="D16" s="5"/>
    </row>
    <row r="17" spans="1:4">
      <c r="A17" s="8"/>
      <c r="B17" s="8"/>
      <c r="C17" s="8"/>
      <c r="D17" s="8"/>
    </row>
    <row r="18" spans="1:4">
      <c r="A18" s="8"/>
      <c r="B18" s="8"/>
      <c r="C18" s="8"/>
      <c r="D18" s="8"/>
    </row>
    <row r="19" spans="1:4" ht="15" customHeight="1">
      <c r="A19" s="1015" t="s">
        <v>22735</v>
      </c>
      <c r="B19" s="1015"/>
      <c r="C19" s="1015"/>
      <c r="D19" s="1015"/>
    </row>
    <row r="20" spans="1:4" ht="15" customHeight="1">
      <c r="A20" s="1015"/>
      <c r="B20" s="1015"/>
      <c r="C20" s="1015"/>
      <c r="D20" s="1015"/>
    </row>
    <row r="21" spans="1:4">
      <c r="A21" s="1015"/>
      <c r="B21" s="1015"/>
      <c r="C21" s="1015"/>
      <c r="D21" s="1015"/>
    </row>
    <row r="22" spans="1:4">
      <c r="A22" s="1015"/>
      <c r="B22" s="1015"/>
      <c r="C22" s="1015"/>
      <c r="D22" s="1015"/>
    </row>
    <row r="23" spans="1:4">
      <c r="A23" s="1015"/>
      <c r="B23" s="1015"/>
      <c r="C23" s="1015"/>
      <c r="D23" s="1015"/>
    </row>
    <row r="24" spans="1:4">
      <c r="A24" s="1015"/>
      <c r="B24" s="1015"/>
      <c r="C24" s="1015"/>
      <c r="D24" s="1015"/>
    </row>
    <row r="25" spans="1:4">
      <c r="A25" s="1015"/>
      <c r="B25" s="1015"/>
      <c r="C25" s="1015"/>
      <c r="D25" s="1015"/>
    </row>
    <row r="26" spans="1:4" ht="15.75">
      <c r="A26" s="8"/>
      <c r="B26" s="8"/>
      <c r="D26" s="197"/>
    </row>
    <row r="27" spans="1:4" ht="15.75">
      <c r="A27" s="8"/>
      <c r="B27" s="8"/>
      <c r="D27" s="68"/>
    </row>
    <row r="28" spans="1:4" ht="15.75">
      <c r="A28" s="8"/>
      <c r="B28" s="8"/>
      <c r="D28" s="68"/>
    </row>
    <row r="29" spans="1:4">
      <c r="A29" s="8"/>
      <c r="B29" s="8"/>
      <c r="C29" s="8"/>
      <c r="D29" s="8"/>
    </row>
    <row r="30" spans="1:4">
      <c r="A30" s="8"/>
      <c r="B30" s="8"/>
      <c r="C30" s="8"/>
      <c r="D30" s="8"/>
    </row>
    <row r="46" spans="1:6">
      <c r="E46" s="8"/>
      <c r="F46" s="8"/>
    </row>
    <row r="47" spans="1:6" ht="15.75">
      <c r="A47" s="302" t="s">
        <v>7</v>
      </c>
      <c r="D47" s="302"/>
      <c r="E47" s="303"/>
      <c r="F47" s="69"/>
    </row>
    <row r="48" spans="1:6" ht="15.75">
      <c r="A48" s="68" t="s">
        <v>809</v>
      </c>
      <c r="D48" s="68"/>
      <c r="E48" s="68"/>
      <c r="F48" s="68"/>
    </row>
    <row r="49" spans="1:6" ht="15.75">
      <c r="A49" s="68" t="s">
        <v>808</v>
      </c>
      <c r="D49" s="68"/>
      <c r="E49" s="8"/>
      <c r="F49" s="8"/>
    </row>
  </sheetData>
  <mergeCells count="1">
    <mergeCell ref="A19:D25"/>
  </mergeCells>
  <printOptions horizontalCentered="1" verticalCentered="1"/>
  <pageMargins left="0.51181102362204722" right="0.51181102362204722" top="0.78740157480314965" bottom="0.78740157480314965" header="0.31496062992125984" footer="0.31496062992125984"/>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29"/>
  <sheetViews>
    <sheetView workbookViewId="0">
      <selection activeCell="G4" sqref="G4"/>
    </sheetView>
  </sheetViews>
  <sheetFormatPr defaultRowHeight="15"/>
  <cols>
    <col min="1" max="1" width="11.140625" customWidth="1"/>
    <col min="2" max="2" width="13.85546875" customWidth="1"/>
    <col min="3" max="3" width="24.85546875" customWidth="1"/>
    <col min="4" max="4" width="14.42578125" customWidth="1"/>
  </cols>
  <sheetData>
    <row r="1" spans="1:7" ht="18.75">
      <c r="A1" s="1271" t="s">
        <v>1462</v>
      </c>
      <c r="B1" s="1272"/>
      <c r="C1" s="1272"/>
      <c r="D1" s="1272"/>
      <c r="E1" s="1272"/>
      <c r="F1" s="1272"/>
      <c r="G1" s="1273"/>
    </row>
    <row r="2" spans="1:7">
      <c r="A2" s="1274" t="s">
        <v>1463</v>
      </c>
      <c r="B2" s="1275"/>
      <c r="C2" s="1275"/>
      <c r="D2" s="1275"/>
      <c r="E2" s="1275"/>
      <c r="F2" s="1275"/>
      <c r="G2" s="1276"/>
    </row>
    <row r="3" spans="1:7">
      <c r="A3" s="1277" t="s">
        <v>1465</v>
      </c>
      <c r="B3" s="1278"/>
      <c r="C3" s="1278"/>
      <c r="D3" s="1278"/>
      <c r="E3" s="1278"/>
      <c r="F3" s="1278"/>
      <c r="G3" s="434">
        <f>Orçamento!$B$6*0.2*1.3</f>
        <v>290.36</v>
      </c>
    </row>
    <row r="4" spans="1:7">
      <c r="A4" s="1277" t="s">
        <v>1464</v>
      </c>
      <c r="B4" s="1278"/>
      <c r="C4" s="1278"/>
      <c r="D4" s="1278"/>
      <c r="E4" s="1278"/>
      <c r="F4" s="1278"/>
      <c r="G4" s="434">
        <f>G3</f>
        <v>290.36</v>
      </c>
    </row>
    <row r="5" spans="1:7">
      <c r="A5" t="s">
        <v>1140</v>
      </c>
      <c r="B5" t="s">
        <v>1141</v>
      </c>
      <c r="C5" t="s">
        <v>1142</v>
      </c>
      <c r="D5" t="s">
        <v>294</v>
      </c>
    </row>
    <row r="6" spans="1:7">
      <c r="A6" t="s">
        <v>383</v>
      </c>
      <c r="B6">
        <v>90</v>
      </c>
      <c r="C6">
        <v>90</v>
      </c>
      <c r="D6">
        <f>(C6*B6)/10000</f>
        <v>0.81</v>
      </c>
    </row>
    <row r="7" spans="1:7">
      <c r="A7" t="s">
        <v>385</v>
      </c>
      <c r="B7">
        <v>100</v>
      </c>
      <c r="C7">
        <v>100</v>
      </c>
      <c r="D7">
        <f t="shared" ref="D7:D70" si="0">(C7*B7)/10000</f>
        <v>1</v>
      </c>
    </row>
    <row r="8" spans="1:7">
      <c r="A8" t="s">
        <v>387</v>
      </c>
      <c r="B8">
        <v>90</v>
      </c>
      <c r="C8">
        <v>90</v>
      </c>
      <c r="D8">
        <f t="shared" si="0"/>
        <v>0.81</v>
      </c>
    </row>
    <row r="9" spans="1:7">
      <c r="A9" t="s">
        <v>389</v>
      </c>
      <c r="B9">
        <v>90</v>
      </c>
      <c r="C9">
        <v>90</v>
      </c>
      <c r="D9">
        <f t="shared" si="0"/>
        <v>0.81</v>
      </c>
    </row>
    <row r="10" spans="1:7">
      <c r="A10" t="s">
        <v>391</v>
      </c>
      <c r="B10">
        <v>90</v>
      </c>
      <c r="C10">
        <v>90</v>
      </c>
      <c r="D10">
        <f t="shared" si="0"/>
        <v>0.81</v>
      </c>
    </row>
    <row r="11" spans="1:7">
      <c r="A11" t="s">
        <v>393</v>
      </c>
      <c r="B11">
        <v>100</v>
      </c>
      <c r="C11">
        <v>100</v>
      </c>
      <c r="D11">
        <f t="shared" si="0"/>
        <v>1</v>
      </c>
    </row>
    <row r="12" spans="1:7">
      <c r="A12" t="s">
        <v>395</v>
      </c>
      <c r="B12">
        <v>100</v>
      </c>
      <c r="C12">
        <v>100</v>
      </c>
      <c r="D12">
        <f t="shared" si="0"/>
        <v>1</v>
      </c>
    </row>
    <row r="13" spans="1:7">
      <c r="A13" t="s">
        <v>1143</v>
      </c>
      <c r="B13">
        <v>80</v>
      </c>
      <c r="C13">
        <v>80</v>
      </c>
      <c r="D13">
        <f t="shared" si="0"/>
        <v>0.64</v>
      </c>
    </row>
    <row r="14" spans="1:7">
      <c r="A14" t="s">
        <v>1144</v>
      </c>
      <c r="B14">
        <v>100</v>
      </c>
      <c r="C14">
        <v>100</v>
      </c>
      <c r="D14">
        <f t="shared" si="0"/>
        <v>1</v>
      </c>
    </row>
    <row r="15" spans="1:7">
      <c r="A15" t="s">
        <v>419</v>
      </c>
      <c r="B15">
        <v>110</v>
      </c>
      <c r="C15">
        <v>110</v>
      </c>
      <c r="D15">
        <f t="shared" si="0"/>
        <v>1.21</v>
      </c>
    </row>
    <row r="16" spans="1:7">
      <c r="A16" t="s">
        <v>554</v>
      </c>
      <c r="B16">
        <v>110</v>
      </c>
      <c r="C16">
        <v>110</v>
      </c>
      <c r="D16">
        <f t="shared" si="0"/>
        <v>1.21</v>
      </c>
    </row>
    <row r="17" spans="1:4">
      <c r="A17" t="s">
        <v>1145</v>
      </c>
      <c r="B17">
        <v>100</v>
      </c>
      <c r="C17">
        <v>100</v>
      </c>
      <c r="D17">
        <f t="shared" si="0"/>
        <v>1</v>
      </c>
    </row>
    <row r="18" spans="1:4">
      <c r="A18" t="s">
        <v>1146</v>
      </c>
      <c r="B18">
        <v>100</v>
      </c>
      <c r="C18">
        <v>100</v>
      </c>
      <c r="D18">
        <f t="shared" si="0"/>
        <v>1</v>
      </c>
    </row>
    <row r="19" spans="1:4">
      <c r="A19" t="s">
        <v>1147</v>
      </c>
      <c r="B19">
        <v>110</v>
      </c>
      <c r="C19">
        <v>110</v>
      </c>
      <c r="D19">
        <f t="shared" si="0"/>
        <v>1.21</v>
      </c>
    </row>
    <row r="20" spans="1:4">
      <c r="A20" t="s">
        <v>1148</v>
      </c>
      <c r="B20">
        <v>110</v>
      </c>
      <c r="C20">
        <v>110</v>
      </c>
      <c r="D20">
        <f t="shared" si="0"/>
        <v>1.21</v>
      </c>
    </row>
    <row r="21" spans="1:4">
      <c r="A21" t="s">
        <v>1151</v>
      </c>
      <c r="B21">
        <v>110</v>
      </c>
      <c r="C21">
        <v>110</v>
      </c>
      <c r="D21">
        <f t="shared" si="0"/>
        <v>1.21</v>
      </c>
    </row>
    <row r="22" spans="1:4">
      <c r="A22" t="s">
        <v>1152</v>
      </c>
      <c r="B22">
        <v>110</v>
      </c>
      <c r="C22">
        <v>110</v>
      </c>
      <c r="D22">
        <f t="shared" si="0"/>
        <v>1.21</v>
      </c>
    </row>
    <row r="23" spans="1:4">
      <c r="A23" t="s">
        <v>1153</v>
      </c>
      <c r="B23">
        <v>110</v>
      </c>
      <c r="C23">
        <v>110</v>
      </c>
      <c r="D23">
        <f t="shared" si="0"/>
        <v>1.21</v>
      </c>
    </row>
    <row r="24" spans="1:4">
      <c r="A24" t="s">
        <v>1154</v>
      </c>
      <c r="B24">
        <v>110</v>
      </c>
      <c r="C24">
        <v>110</v>
      </c>
      <c r="D24">
        <f t="shared" si="0"/>
        <v>1.21</v>
      </c>
    </row>
    <row r="25" spans="1:4">
      <c r="A25" t="s">
        <v>1155</v>
      </c>
      <c r="B25">
        <v>110</v>
      </c>
      <c r="C25">
        <v>110</v>
      </c>
      <c r="D25">
        <f t="shared" si="0"/>
        <v>1.21</v>
      </c>
    </row>
    <row r="26" spans="1:4">
      <c r="A26" t="s">
        <v>1156</v>
      </c>
      <c r="B26">
        <v>90</v>
      </c>
      <c r="C26">
        <v>90</v>
      </c>
      <c r="D26">
        <f t="shared" si="0"/>
        <v>0.81</v>
      </c>
    </row>
    <row r="27" spans="1:4">
      <c r="A27" t="s">
        <v>1157</v>
      </c>
      <c r="B27">
        <v>110</v>
      </c>
      <c r="C27">
        <v>110</v>
      </c>
      <c r="D27">
        <f t="shared" si="0"/>
        <v>1.21</v>
      </c>
    </row>
    <row r="28" spans="1:4">
      <c r="A28" t="s">
        <v>1158</v>
      </c>
      <c r="B28">
        <v>110</v>
      </c>
      <c r="C28">
        <v>110</v>
      </c>
      <c r="D28">
        <f t="shared" si="0"/>
        <v>1.21</v>
      </c>
    </row>
    <row r="29" spans="1:4">
      <c r="A29" t="s">
        <v>1159</v>
      </c>
      <c r="B29">
        <v>110</v>
      </c>
      <c r="C29">
        <v>110</v>
      </c>
      <c r="D29">
        <f t="shared" si="0"/>
        <v>1.21</v>
      </c>
    </row>
    <row r="30" spans="1:4">
      <c r="A30" t="s">
        <v>1160</v>
      </c>
      <c r="B30">
        <v>110</v>
      </c>
      <c r="C30">
        <v>110</v>
      </c>
      <c r="D30">
        <f t="shared" si="0"/>
        <v>1.21</v>
      </c>
    </row>
    <row r="31" spans="1:4">
      <c r="A31" t="s">
        <v>1161</v>
      </c>
      <c r="B31">
        <v>120</v>
      </c>
      <c r="C31">
        <v>120</v>
      </c>
      <c r="D31">
        <f t="shared" si="0"/>
        <v>1.44</v>
      </c>
    </row>
    <row r="32" spans="1:4">
      <c r="A32" t="s">
        <v>1162</v>
      </c>
      <c r="B32">
        <v>120</v>
      </c>
      <c r="C32">
        <v>120</v>
      </c>
      <c r="D32">
        <f t="shared" si="0"/>
        <v>1.44</v>
      </c>
    </row>
    <row r="33" spans="1:4">
      <c r="A33" t="s">
        <v>1163</v>
      </c>
      <c r="B33">
        <v>120</v>
      </c>
      <c r="C33">
        <v>120</v>
      </c>
      <c r="D33">
        <f t="shared" si="0"/>
        <v>1.44</v>
      </c>
    </row>
    <row r="34" spans="1:4">
      <c r="A34" t="s">
        <v>1164</v>
      </c>
      <c r="B34">
        <v>120</v>
      </c>
      <c r="C34">
        <v>120</v>
      </c>
      <c r="D34">
        <f t="shared" si="0"/>
        <v>1.44</v>
      </c>
    </row>
    <row r="35" spans="1:4">
      <c r="A35" t="s">
        <v>1165</v>
      </c>
      <c r="B35">
        <v>110</v>
      </c>
      <c r="C35">
        <v>110</v>
      </c>
      <c r="D35">
        <f t="shared" si="0"/>
        <v>1.21</v>
      </c>
    </row>
    <row r="36" spans="1:4">
      <c r="A36" t="s">
        <v>1166</v>
      </c>
      <c r="B36">
        <v>100</v>
      </c>
      <c r="C36">
        <v>100</v>
      </c>
      <c r="D36">
        <f t="shared" si="0"/>
        <v>1</v>
      </c>
    </row>
    <row r="37" spans="1:4">
      <c r="A37" t="s">
        <v>1167</v>
      </c>
      <c r="B37">
        <v>80</v>
      </c>
      <c r="C37">
        <v>80</v>
      </c>
      <c r="D37">
        <f t="shared" si="0"/>
        <v>0.64</v>
      </c>
    </row>
    <row r="38" spans="1:4">
      <c r="A38" t="s">
        <v>1168</v>
      </c>
      <c r="B38">
        <v>120</v>
      </c>
      <c r="C38">
        <v>120</v>
      </c>
      <c r="D38">
        <f t="shared" si="0"/>
        <v>1.44</v>
      </c>
    </row>
    <row r="39" spans="1:4">
      <c r="A39" t="s">
        <v>1169</v>
      </c>
      <c r="B39">
        <v>100</v>
      </c>
      <c r="C39">
        <v>100</v>
      </c>
      <c r="D39">
        <f t="shared" si="0"/>
        <v>1</v>
      </c>
    </row>
    <row r="40" spans="1:4">
      <c r="A40" t="s">
        <v>1170</v>
      </c>
      <c r="B40">
        <v>100</v>
      </c>
      <c r="C40">
        <v>100</v>
      </c>
      <c r="D40">
        <f t="shared" si="0"/>
        <v>1</v>
      </c>
    </row>
    <row r="41" spans="1:4">
      <c r="A41" t="s">
        <v>1171</v>
      </c>
      <c r="B41">
        <v>120</v>
      </c>
      <c r="C41">
        <v>120</v>
      </c>
      <c r="D41">
        <f t="shared" si="0"/>
        <v>1.44</v>
      </c>
    </row>
    <row r="42" spans="1:4">
      <c r="A42" t="s">
        <v>1172</v>
      </c>
      <c r="B42">
        <v>90</v>
      </c>
      <c r="C42">
        <v>90</v>
      </c>
      <c r="D42">
        <f t="shared" si="0"/>
        <v>0.81</v>
      </c>
    </row>
    <row r="43" spans="1:4">
      <c r="A43" t="s">
        <v>1173</v>
      </c>
      <c r="B43">
        <v>110</v>
      </c>
      <c r="C43">
        <v>110</v>
      </c>
      <c r="D43">
        <f t="shared" si="0"/>
        <v>1.21</v>
      </c>
    </row>
    <row r="44" spans="1:4">
      <c r="A44" t="s">
        <v>1174</v>
      </c>
      <c r="B44">
        <v>100</v>
      </c>
      <c r="C44">
        <v>100</v>
      </c>
      <c r="D44">
        <f t="shared" si="0"/>
        <v>1</v>
      </c>
    </row>
    <row r="45" spans="1:4">
      <c r="A45" t="s">
        <v>1175</v>
      </c>
      <c r="B45">
        <v>110</v>
      </c>
      <c r="C45">
        <v>110</v>
      </c>
      <c r="D45">
        <f t="shared" si="0"/>
        <v>1.21</v>
      </c>
    </row>
    <row r="46" spans="1:4">
      <c r="A46" t="s">
        <v>1176</v>
      </c>
      <c r="B46">
        <v>100</v>
      </c>
      <c r="C46">
        <v>100</v>
      </c>
      <c r="D46">
        <f t="shared" si="0"/>
        <v>1</v>
      </c>
    </row>
    <row r="47" spans="1:4">
      <c r="A47" t="s">
        <v>1177</v>
      </c>
      <c r="B47">
        <v>100</v>
      </c>
      <c r="C47">
        <v>100</v>
      </c>
      <c r="D47">
        <f t="shared" si="0"/>
        <v>1</v>
      </c>
    </row>
    <row r="48" spans="1:4">
      <c r="A48" t="s">
        <v>1178</v>
      </c>
      <c r="B48">
        <v>100</v>
      </c>
      <c r="C48">
        <v>100</v>
      </c>
      <c r="D48">
        <f t="shared" si="0"/>
        <v>1</v>
      </c>
    </row>
    <row r="49" spans="1:4">
      <c r="A49" t="s">
        <v>1179</v>
      </c>
      <c r="B49">
        <v>100</v>
      </c>
      <c r="C49">
        <v>100</v>
      </c>
      <c r="D49">
        <f t="shared" si="0"/>
        <v>1</v>
      </c>
    </row>
    <row r="50" spans="1:4">
      <c r="A50" t="s">
        <v>1180</v>
      </c>
      <c r="B50">
        <v>120</v>
      </c>
      <c r="C50">
        <v>120</v>
      </c>
      <c r="D50">
        <f t="shared" si="0"/>
        <v>1.44</v>
      </c>
    </row>
    <row r="51" spans="1:4">
      <c r="A51" t="s">
        <v>1181</v>
      </c>
      <c r="B51">
        <v>120</v>
      </c>
      <c r="C51">
        <v>120</v>
      </c>
      <c r="D51">
        <f t="shared" si="0"/>
        <v>1.44</v>
      </c>
    </row>
    <row r="52" spans="1:4">
      <c r="A52" t="s">
        <v>1182</v>
      </c>
      <c r="B52">
        <v>110</v>
      </c>
      <c r="C52">
        <v>110</v>
      </c>
      <c r="D52">
        <f t="shared" si="0"/>
        <v>1.21</v>
      </c>
    </row>
    <row r="53" spans="1:4">
      <c r="A53" t="s">
        <v>1183</v>
      </c>
      <c r="B53">
        <v>100</v>
      </c>
      <c r="C53">
        <v>100</v>
      </c>
      <c r="D53">
        <f t="shared" si="0"/>
        <v>1</v>
      </c>
    </row>
    <row r="54" spans="1:4">
      <c r="A54" t="s">
        <v>1184</v>
      </c>
      <c r="B54">
        <v>90</v>
      </c>
      <c r="C54">
        <v>90</v>
      </c>
      <c r="D54">
        <f t="shared" si="0"/>
        <v>0.81</v>
      </c>
    </row>
    <row r="55" spans="1:4">
      <c r="A55" t="s">
        <v>1185</v>
      </c>
      <c r="B55">
        <v>100</v>
      </c>
      <c r="C55">
        <v>100</v>
      </c>
      <c r="D55">
        <f t="shared" si="0"/>
        <v>1</v>
      </c>
    </row>
    <row r="56" spans="1:4">
      <c r="A56" t="s">
        <v>1186</v>
      </c>
      <c r="B56">
        <v>90</v>
      </c>
      <c r="C56">
        <v>90</v>
      </c>
      <c r="D56">
        <f t="shared" si="0"/>
        <v>0.81</v>
      </c>
    </row>
    <row r="57" spans="1:4">
      <c r="A57" t="s">
        <v>1187</v>
      </c>
      <c r="B57">
        <v>90</v>
      </c>
      <c r="C57">
        <v>90</v>
      </c>
      <c r="D57">
        <f t="shared" si="0"/>
        <v>0.81</v>
      </c>
    </row>
    <row r="58" spans="1:4">
      <c r="A58" t="s">
        <v>1188</v>
      </c>
      <c r="B58">
        <v>80</v>
      </c>
      <c r="C58">
        <v>80</v>
      </c>
      <c r="D58">
        <f t="shared" si="0"/>
        <v>0.64</v>
      </c>
    </row>
    <row r="59" spans="1:4">
      <c r="A59" t="s">
        <v>1189</v>
      </c>
      <c r="B59">
        <v>80</v>
      </c>
      <c r="C59">
        <v>80</v>
      </c>
      <c r="D59">
        <f t="shared" si="0"/>
        <v>0.64</v>
      </c>
    </row>
    <row r="60" spans="1:4">
      <c r="A60" t="s">
        <v>1190</v>
      </c>
      <c r="B60">
        <v>100</v>
      </c>
      <c r="C60">
        <v>100</v>
      </c>
      <c r="D60">
        <f t="shared" si="0"/>
        <v>1</v>
      </c>
    </row>
    <row r="61" spans="1:4">
      <c r="A61" t="s">
        <v>1191</v>
      </c>
      <c r="B61">
        <v>110</v>
      </c>
      <c r="C61">
        <v>110</v>
      </c>
      <c r="D61">
        <f t="shared" si="0"/>
        <v>1.21</v>
      </c>
    </row>
    <row r="62" spans="1:4">
      <c r="A62" t="s">
        <v>1192</v>
      </c>
      <c r="B62">
        <v>90</v>
      </c>
      <c r="C62">
        <v>90</v>
      </c>
      <c r="D62">
        <f t="shared" si="0"/>
        <v>0.81</v>
      </c>
    </row>
    <row r="63" spans="1:4">
      <c r="A63" t="s">
        <v>1193</v>
      </c>
      <c r="B63">
        <v>90</v>
      </c>
      <c r="C63">
        <v>90</v>
      </c>
      <c r="D63">
        <f t="shared" si="0"/>
        <v>0.81</v>
      </c>
    </row>
    <row r="64" spans="1:4">
      <c r="A64" t="s">
        <v>1194</v>
      </c>
      <c r="B64">
        <v>110</v>
      </c>
      <c r="C64">
        <v>110</v>
      </c>
      <c r="D64">
        <f t="shared" si="0"/>
        <v>1.21</v>
      </c>
    </row>
    <row r="65" spans="1:4">
      <c r="A65" t="s">
        <v>1195</v>
      </c>
      <c r="B65">
        <v>100</v>
      </c>
      <c r="C65">
        <v>100</v>
      </c>
      <c r="D65">
        <f t="shared" si="0"/>
        <v>1</v>
      </c>
    </row>
    <row r="66" spans="1:4">
      <c r="A66" t="s">
        <v>1196</v>
      </c>
      <c r="B66">
        <v>110</v>
      </c>
      <c r="C66">
        <v>110</v>
      </c>
      <c r="D66">
        <f t="shared" si="0"/>
        <v>1.21</v>
      </c>
    </row>
    <row r="67" spans="1:4">
      <c r="A67" t="s">
        <v>1197</v>
      </c>
      <c r="B67">
        <v>100</v>
      </c>
      <c r="C67">
        <v>100</v>
      </c>
      <c r="D67">
        <f t="shared" si="0"/>
        <v>1</v>
      </c>
    </row>
    <row r="68" spans="1:4">
      <c r="A68" t="s">
        <v>1198</v>
      </c>
      <c r="B68">
        <v>100</v>
      </c>
      <c r="C68">
        <v>100</v>
      </c>
      <c r="D68">
        <f t="shared" si="0"/>
        <v>1</v>
      </c>
    </row>
    <row r="69" spans="1:4">
      <c r="A69" t="s">
        <v>1199</v>
      </c>
      <c r="B69">
        <v>120</v>
      </c>
      <c r="C69">
        <v>120</v>
      </c>
      <c r="D69">
        <f t="shared" si="0"/>
        <v>1.44</v>
      </c>
    </row>
    <row r="70" spans="1:4">
      <c r="A70" t="s">
        <v>1200</v>
      </c>
      <c r="B70">
        <v>100</v>
      </c>
      <c r="C70">
        <v>100</v>
      </c>
      <c r="D70">
        <f t="shared" si="0"/>
        <v>1</v>
      </c>
    </row>
    <row r="71" spans="1:4">
      <c r="A71" t="s">
        <v>1201</v>
      </c>
      <c r="B71">
        <v>1100</v>
      </c>
      <c r="C71">
        <v>110</v>
      </c>
      <c r="D71">
        <f t="shared" ref="D71:D126" si="1">(C71*B71)/10000</f>
        <v>12.1</v>
      </c>
    </row>
    <row r="72" spans="1:4">
      <c r="A72" t="s">
        <v>1202</v>
      </c>
      <c r="B72">
        <v>100</v>
      </c>
      <c r="C72">
        <v>100</v>
      </c>
      <c r="D72">
        <f t="shared" si="1"/>
        <v>1</v>
      </c>
    </row>
    <row r="73" spans="1:4">
      <c r="A73" t="s">
        <v>1203</v>
      </c>
      <c r="B73">
        <v>100</v>
      </c>
      <c r="C73">
        <v>100</v>
      </c>
      <c r="D73">
        <f t="shared" si="1"/>
        <v>1</v>
      </c>
    </row>
    <row r="74" spans="1:4">
      <c r="A74" t="s">
        <v>1204</v>
      </c>
      <c r="B74">
        <v>110</v>
      </c>
      <c r="C74">
        <v>110</v>
      </c>
      <c r="D74">
        <f t="shared" si="1"/>
        <v>1.21</v>
      </c>
    </row>
    <row r="75" spans="1:4">
      <c r="A75" t="s">
        <v>1205</v>
      </c>
      <c r="B75">
        <v>100</v>
      </c>
      <c r="C75">
        <v>100</v>
      </c>
      <c r="D75">
        <f t="shared" si="1"/>
        <v>1</v>
      </c>
    </row>
    <row r="76" spans="1:4">
      <c r="A76" t="s">
        <v>1206</v>
      </c>
      <c r="B76">
        <v>100</v>
      </c>
      <c r="C76">
        <v>100</v>
      </c>
      <c r="D76">
        <f t="shared" si="1"/>
        <v>1</v>
      </c>
    </row>
    <row r="77" spans="1:4">
      <c r="A77" t="s">
        <v>1207</v>
      </c>
      <c r="B77">
        <v>90</v>
      </c>
      <c r="C77">
        <v>100</v>
      </c>
      <c r="D77">
        <f t="shared" si="1"/>
        <v>0.9</v>
      </c>
    </row>
    <row r="78" spans="1:4">
      <c r="A78" t="s">
        <v>1208</v>
      </c>
      <c r="B78">
        <v>110</v>
      </c>
      <c r="C78">
        <v>110</v>
      </c>
      <c r="D78">
        <f t="shared" si="1"/>
        <v>1.21</v>
      </c>
    </row>
    <row r="79" spans="1:4">
      <c r="A79" t="s">
        <v>1209</v>
      </c>
      <c r="B79">
        <v>100</v>
      </c>
      <c r="C79">
        <v>100</v>
      </c>
      <c r="D79">
        <f t="shared" si="1"/>
        <v>1</v>
      </c>
    </row>
    <row r="80" spans="1:4">
      <c r="A80" t="s">
        <v>1210</v>
      </c>
      <c r="B80">
        <v>110</v>
      </c>
      <c r="C80">
        <v>110</v>
      </c>
      <c r="D80">
        <f t="shared" si="1"/>
        <v>1.21</v>
      </c>
    </row>
    <row r="81" spans="1:4">
      <c r="A81" t="s">
        <v>1211</v>
      </c>
      <c r="B81">
        <v>80</v>
      </c>
      <c r="C81">
        <v>80</v>
      </c>
      <c r="D81">
        <f t="shared" si="1"/>
        <v>0.64</v>
      </c>
    </row>
    <row r="82" spans="1:4">
      <c r="A82" t="s">
        <v>1212</v>
      </c>
      <c r="B82">
        <v>80</v>
      </c>
      <c r="C82">
        <v>80</v>
      </c>
      <c r="D82">
        <f t="shared" si="1"/>
        <v>0.64</v>
      </c>
    </row>
    <row r="83" spans="1:4">
      <c r="A83" t="s">
        <v>1213</v>
      </c>
      <c r="B83">
        <v>150</v>
      </c>
      <c r="C83">
        <v>150</v>
      </c>
      <c r="D83">
        <f t="shared" si="1"/>
        <v>2.25</v>
      </c>
    </row>
    <row r="84" spans="1:4">
      <c r="A84" t="s">
        <v>1214</v>
      </c>
      <c r="B84">
        <v>130</v>
      </c>
      <c r="C84">
        <v>130</v>
      </c>
      <c r="D84">
        <f t="shared" si="1"/>
        <v>1.69</v>
      </c>
    </row>
    <row r="85" spans="1:4">
      <c r="A85" t="s">
        <v>1215</v>
      </c>
      <c r="B85">
        <v>110</v>
      </c>
      <c r="C85">
        <v>110</v>
      </c>
      <c r="D85">
        <f t="shared" si="1"/>
        <v>1.21</v>
      </c>
    </row>
    <row r="86" spans="1:4">
      <c r="A86" t="s">
        <v>1216</v>
      </c>
      <c r="B86">
        <v>100</v>
      </c>
      <c r="C86">
        <v>100</v>
      </c>
      <c r="D86">
        <f t="shared" si="1"/>
        <v>1</v>
      </c>
    </row>
    <row r="87" spans="1:4">
      <c r="A87" t="s">
        <v>1217</v>
      </c>
      <c r="B87">
        <v>100</v>
      </c>
      <c r="C87">
        <v>100</v>
      </c>
      <c r="D87">
        <f t="shared" si="1"/>
        <v>1</v>
      </c>
    </row>
    <row r="88" spans="1:4">
      <c r="A88" t="s">
        <v>1218</v>
      </c>
      <c r="B88">
        <v>100</v>
      </c>
      <c r="C88">
        <v>100</v>
      </c>
      <c r="D88">
        <f t="shared" si="1"/>
        <v>1</v>
      </c>
    </row>
    <row r="89" spans="1:4">
      <c r="A89" t="s">
        <v>1219</v>
      </c>
      <c r="B89">
        <v>110</v>
      </c>
      <c r="C89">
        <v>110</v>
      </c>
      <c r="D89">
        <f t="shared" si="1"/>
        <v>1.21</v>
      </c>
    </row>
    <row r="90" spans="1:4">
      <c r="A90" t="s">
        <v>1220</v>
      </c>
      <c r="B90">
        <v>110</v>
      </c>
      <c r="C90">
        <v>110</v>
      </c>
      <c r="D90">
        <f t="shared" si="1"/>
        <v>1.21</v>
      </c>
    </row>
    <row r="91" spans="1:4">
      <c r="A91" t="s">
        <v>1221</v>
      </c>
      <c r="B91">
        <v>100</v>
      </c>
      <c r="C91">
        <v>100</v>
      </c>
      <c r="D91">
        <f t="shared" si="1"/>
        <v>1</v>
      </c>
    </row>
    <row r="92" spans="1:4">
      <c r="A92" t="s">
        <v>1222</v>
      </c>
      <c r="B92">
        <v>100</v>
      </c>
      <c r="C92">
        <v>100</v>
      </c>
      <c r="D92">
        <f t="shared" si="1"/>
        <v>1</v>
      </c>
    </row>
    <row r="93" spans="1:4">
      <c r="A93" t="s">
        <v>1223</v>
      </c>
      <c r="B93">
        <v>80</v>
      </c>
      <c r="C93">
        <v>80</v>
      </c>
      <c r="D93">
        <f t="shared" si="1"/>
        <v>0.64</v>
      </c>
    </row>
    <row r="94" spans="1:4">
      <c r="A94" t="s">
        <v>1224</v>
      </c>
      <c r="B94">
        <v>120</v>
      </c>
      <c r="C94">
        <v>120</v>
      </c>
      <c r="D94">
        <f t="shared" si="1"/>
        <v>1.44</v>
      </c>
    </row>
    <row r="95" spans="1:4">
      <c r="A95" t="s">
        <v>1225</v>
      </c>
      <c r="B95">
        <v>100</v>
      </c>
      <c r="C95">
        <v>100</v>
      </c>
      <c r="D95">
        <f t="shared" si="1"/>
        <v>1</v>
      </c>
    </row>
    <row r="96" spans="1:4">
      <c r="A96" t="s">
        <v>1226</v>
      </c>
      <c r="B96">
        <v>80</v>
      </c>
      <c r="C96">
        <v>80</v>
      </c>
      <c r="D96">
        <f t="shared" si="1"/>
        <v>0.64</v>
      </c>
    </row>
    <row r="97" spans="1:4">
      <c r="A97" t="s">
        <v>1227</v>
      </c>
      <c r="B97">
        <v>120</v>
      </c>
      <c r="C97">
        <v>120</v>
      </c>
      <c r="D97">
        <f t="shared" si="1"/>
        <v>1.44</v>
      </c>
    </row>
    <row r="98" spans="1:4">
      <c r="A98" t="s">
        <v>1228</v>
      </c>
      <c r="B98">
        <v>130</v>
      </c>
      <c r="C98">
        <v>130</v>
      </c>
      <c r="D98">
        <f t="shared" si="1"/>
        <v>1.69</v>
      </c>
    </row>
    <row r="99" spans="1:4">
      <c r="A99" t="s">
        <v>1229</v>
      </c>
      <c r="B99">
        <v>130</v>
      </c>
      <c r="C99">
        <v>130</v>
      </c>
      <c r="D99">
        <f t="shared" si="1"/>
        <v>1.69</v>
      </c>
    </row>
    <row r="100" spans="1:4">
      <c r="A100" t="s">
        <v>1230</v>
      </c>
      <c r="B100">
        <v>120</v>
      </c>
      <c r="C100">
        <v>120</v>
      </c>
      <c r="D100">
        <f t="shared" si="1"/>
        <v>1.44</v>
      </c>
    </row>
    <row r="101" spans="1:4">
      <c r="A101" t="s">
        <v>1231</v>
      </c>
      <c r="B101">
        <v>80</v>
      </c>
      <c r="C101">
        <v>80</v>
      </c>
      <c r="D101">
        <f t="shared" si="1"/>
        <v>0.64</v>
      </c>
    </row>
    <row r="102" spans="1:4">
      <c r="A102" t="s">
        <v>1232</v>
      </c>
      <c r="B102">
        <v>80</v>
      </c>
      <c r="C102">
        <v>80</v>
      </c>
      <c r="D102">
        <f t="shared" si="1"/>
        <v>0.64</v>
      </c>
    </row>
    <row r="103" spans="1:4">
      <c r="A103" t="s">
        <v>1233</v>
      </c>
      <c r="B103">
        <v>80</v>
      </c>
      <c r="C103">
        <v>80</v>
      </c>
      <c r="D103">
        <f t="shared" si="1"/>
        <v>0.64</v>
      </c>
    </row>
    <row r="104" spans="1:4">
      <c r="A104" t="s">
        <v>1234</v>
      </c>
      <c r="B104">
        <v>90</v>
      </c>
      <c r="C104">
        <v>90</v>
      </c>
      <c r="D104">
        <f t="shared" si="1"/>
        <v>0.81</v>
      </c>
    </row>
    <row r="105" spans="1:4">
      <c r="A105" t="s">
        <v>1235</v>
      </c>
      <c r="B105">
        <v>80</v>
      </c>
      <c r="C105">
        <v>80</v>
      </c>
      <c r="D105">
        <f t="shared" si="1"/>
        <v>0.64</v>
      </c>
    </row>
    <row r="106" spans="1:4">
      <c r="A106" t="s">
        <v>1236</v>
      </c>
      <c r="B106">
        <v>80</v>
      </c>
      <c r="C106">
        <v>80</v>
      </c>
      <c r="D106">
        <f t="shared" si="1"/>
        <v>0.64</v>
      </c>
    </row>
    <row r="107" spans="1:4">
      <c r="A107" t="s">
        <v>1237</v>
      </c>
      <c r="B107">
        <v>110</v>
      </c>
      <c r="C107">
        <v>110</v>
      </c>
      <c r="D107">
        <f t="shared" si="1"/>
        <v>1.21</v>
      </c>
    </row>
    <row r="108" spans="1:4">
      <c r="A108" t="s">
        <v>1238</v>
      </c>
      <c r="B108">
        <v>80</v>
      </c>
      <c r="C108">
        <v>80</v>
      </c>
      <c r="D108">
        <f t="shared" si="1"/>
        <v>0.64</v>
      </c>
    </row>
    <row r="109" spans="1:4">
      <c r="A109" t="s">
        <v>1239</v>
      </c>
      <c r="B109">
        <v>100</v>
      </c>
      <c r="C109">
        <v>100</v>
      </c>
      <c r="D109">
        <f t="shared" si="1"/>
        <v>1</v>
      </c>
    </row>
    <row r="110" spans="1:4">
      <c r="A110" t="s">
        <v>1240</v>
      </c>
      <c r="B110">
        <v>110</v>
      </c>
      <c r="C110">
        <v>110</v>
      </c>
      <c r="D110">
        <f t="shared" si="1"/>
        <v>1.21</v>
      </c>
    </row>
    <row r="111" spans="1:4">
      <c r="A111" t="s">
        <v>1241</v>
      </c>
      <c r="B111">
        <v>110</v>
      </c>
      <c r="C111">
        <v>110</v>
      </c>
      <c r="D111">
        <f t="shared" si="1"/>
        <v>1.21</v>
      </c>
    </row>
    <row r="112" spans="1:4">
      <c r="A112" t="s">
        <v>1242</v>
      </c>
      <c r="B112">
        <v>110</v>
      </c>
      <c r="C112">
        <v>110</v>
      </c>
      <c r="D112">
        <f t="shared" si="1"/>
        <v>1.21</v>
      </c>
    </row>
    <row r="113" spans="1:4">
      <c r="A113" t="s">
        <v>1243</v>
      </c>
      <c r="B113">
        <v>110</v>
      </c>
      <c r="C113">
        <v>110</v>
      </c>
      <c r="D113">
        <f t="shared" si="1"/>
        <v>1.21</v>
      </c>
    </row>
    <row r="114" spans="1:4">
      <c r="A114" t="s">
        <v>1244</v>
      </c>
      <c r="B114">
        <v>120</v>
      </c>
      <c r="C114">
        <v>120</v>
      </c>
      <c r="D114">
        <f t="shared" si="1"/>
        <v>1.44</v>
      </c>
    </row>
    <row r="115" spans="1:4">
      <c r="A115" t="s">
        <v>1245</v>
      </c>
      <c r="B115">
        <v>140</v>
      </c>
      <c r="C115">
        <v>140</v>
      </c>
      <c r="D115">
        <f t="shared" si="1"/>
        <v>1.96</v>
      </c>
    </row>
    <row r="116" spans="1:4">
      <c r="A116" t="s">
        <v>1246</v>
      </c>
      <c r="B116">
        <v>110</v>
      </c>
      <c r="C116">
        <v>110</v>
      </c>
      <c r="D116">
        <f t="shared" si="1"/>
        <v>1.21</v>
      </c>
    </row>
    <row r="117" spans="1:4">
      <c r="A117" t="s">
        <v>1247</v>
      </c>
      <c r="B117">
        <v>140</v>
      </c>
      <c r="C117">
        <v>140</v>
      </c>
      <c r="D117">
        <f t="shared" si="1"/>
        <v>1.96</v>
      </c>
    </row>
    <row r="118" spans="1:4">
      <c r="A118" t="s">
        <v>1248</v>
      </c>
      <c r="B118">
        <v>100</v>
      </c>
      <c r="C118">
        <v>100</v>
      </c>
      <c r="D118">
        <f t="shared" si="1"/>
        <v>1</v>
      </c>
    </row>
    <row r="119" spans="1:4">
      <c r="A119" t="s">
        <v>1249</v>
      </c>
      <c r="B119">
        <v>120</v>
      </c>
      <c r="C119">
        <v>120</v>
      </c>
      <c r="D119">
        <f t="shared" si="1"/>
        <v>1.44</v>
      </c>
    </row>
    <row r="120" spans="1:4">
      <c r="A120" t="s">
        <v>1250</v>
      </c>
      <c r="B120">
        <v>160</v>
      </c>
      <c r="C120">
        <v>160</v>
      </c>
      <c r="D120">
        <f t="shared" si="1"/>
        <v>2.56</v>
      </c>
    </row>
    <row r="121" spans="1:4">
      <c r="A121" t="s">
        <v>1251</v>
      </c>
      <c r="B121">
        <v>150</v>
      </c>
      <c r="C121">
        <v>150</v>
      </c>
      <c r="D121">
        <f t="shared" si="1"/>
        <v>2.25</v>
      </c>
    </row>
    <row r="122" spans="1:4">
      <c r="A122" t="s">
        <v>1252</v>
      </c>
      <c r="B122">
        <v>110</v>
      </c>
      <c r="C122">
        <v>110</v>
      </c>
      <c r="D122">
        <f t="shared" si="1"/>
        <v>1.21</v>
      </c>
    </row>
    <row r="123" spans="1:4">
      <c r="A123" t="s">
        <v>1253</v>
      </c>
      <c r="B123">
        <v>130</v>
      </c>
      <c r="C123">
        <v>130</v>
      </c>
      <c r="D123">
        <f t="shared" si="1"/>
        <v>1.69</v>
      </c>
    </row>
    <row r="124" spans="1:4">
      <c r="A124" t="s">
        <v>1254</v>
      </c>
      <c r="B124">
        <v>80</v>
      </c>
      <c r="C124">
        <v>80</v>
      </c>
      <c r="D124">
        <f t="shared" si="1"/>
        <v>0.64</v>
      </c>
    </row>
    <row r="125" spans="1:4">
      <c r="A125" t="s">
        <v>1255</v>
      </c>
      <c r="B125">
        <v>70</v>
      </c>
      <c r="C125">
        <v>70</v>
      </c>
      <c r="D125">
        <f t="shared" si="1"/>
        <v>0.49</v>
      </c>
    </row>
    <row r="126" spans="1:4">
      <c r="A126" t="s">
        <v>1256</v>
      </c>
      <c r="B126">
        <v>70</v>
      </c>
      <c r="C126">
        <v>70</v>
      </c>
      <c r="D126">
        <f t="shared" si="1"/>
        <v>0.49</v>
      </c>
    </row>
    <row r="127" spans="1:4">
      <c r="C127" t="s">
        <v>332</v>
      </c>
      <c r="D127">
        <f>SUM(D6:D126)</f>
        <v>145.13</v>
      </c>
    </row>
    <row r="128" spans="1:4">
      <c r="C128" t="s">
        <v>1149</v>
      </c>
      <c r="D128">
        <v>1</v>
      </c>
    </row>
    <row r="129" spans="3:4">
      <c r="C129" t="s">
        <v>1150</v>
      </c>
      <c r="D129">
        <f>D127*D128*1.3</f>
        <v>188.66900000000001</v>
      </c>
    </row>
  </sheetData>
  <mergeCells count="4">
    <mergeCell ref="A1:G1"/>
    <mergeCell ref="A2:G2"/>
    <mergeCell ref="A3:F3"/>
    <mergeCell ref="A4:F4"/>
  </mergeCells>
  <pageMargins left="0.511811024" right="0.511811024" top="0.78740157499999996" bottom="0.78740157499999996" header="0.31496062000000002" footer="0.3149606200000000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98"/>
  <sheetViews>
    <sheetView topLeftCell="F40" zoomScale="55" zoomScaleNormal="55" workbookViewId="0">
      <selection activeCell="X93" sqref="X93"/>
    </sheetView>
  </sheetViews>
  <sheetFormatPr defaultRowHeight="15"/>
  <cols>
    <col min="1" max="1" width="5.85546875" style="174" customWidth="1"/>
    <col min="2" max="2" width="7.5703125" customWidth="1"/>
    <col min="3" max="3" width="7.42578125" customWidth="1"/>
    <col min="4" max="4" width="8.42578125" customWidth="1"/>
    <col min="5" max="6" width="9.140625" customWidth="1"/>
    <col min="7" max="7" width="3.42578125" customWidth="1"/>
    <col min="8" max="8" width="5" style="174" customWidth="1"/>
    <col min="9" max="9" width="4.85546875" customWidth="1"/>
    <col min="10" max="10" width="7.7109375" customWidth="1"/>
    <col min="11" max="11" width="8.42578125" customWidth="1"/>
    <col min="12" max="13" width="6.85546875" customWidth="1"/>
    <col min="14" max="14" width="2.7109375" customWidth="1"/>
    <col min="15" max="15" width="5.5703125" style="174" customWidth="1"/>
    <col min="16" max="16" width="5.85546875" customWidth="1"/>
    <col min="17" max="17" width="7.5703125" customWidth="1"/>
    <col min="18" max="18" width="8.42578125" customWidth="1"/>
    <col min="19" max="19" width="6.42578125" customWidth="1"/>
    <col min="20" max="20" width="7.5703125" customWidth="1"/>
    <col min="21" max="21" width="4" customWidth="1"/>
    <col min="22" max="22" width="12.28515625" customWidth="1"/>
    <col min="23" max="23" width="4.28515625" customWidth="1"/>
    <col min="24" max="24" width="10.7109375" customWidth="1"/>
    <col min="25" max="25" width="11.140625" customWidth="1"/>
    <col min="26" max="26" width="11.5703125" customWidth="1"/>
    <col min="27" max="28" width="11.140625" customWidth="1"/>
    <col min="29" max="29" width="12" customWidth="1"/>
    <col min="30" max="30" width="6.5703125" customWidth="1"/>
    <col min="31" max="31" width="9.5703125" customWidth="1"/>
    <col min="32" max="32" width="11.28515625" customWidth="1"/>
    <col min="33" max="33" width="11" customWidth="1"/>
    <col min="34" max="35" width="10.42578125" customWidth="1"/>
    <col min="36" max="36" width="13.42578125" customWidth="1"/>
    <col min="37" max="37" width="15.7109375" customWidth="1"/>
    <col min="38" max="38" width="6.5703125" customWidth="1"/>
    <col min="41" max="41" width="7.42578125" customWidth="1"/>
    <col min="42" max="42" width="8" customWidth="1"/>
    <col min="45" max="45" width="11" customWidth="1"/>
    <col min="47" max="47" width="25.42578125" customWidth="1"/>
    <col min="48" max="48" width="9.42578125" customWidth="1"/>
    <col min="49" max="49" width="12.7109375" customWidth="1"/>
    <col min="50" max="50" width="16" customWidth="1"/>
    <col min="51" max="51" width="14.140625" customWidth="1"/>
    <col min="53" max="53" width="11.5703125" customWidth="1"/>
    <col min="54" max="54" width="16.5703125" customWidth="1"/>
    <col min="56" max="56" width="11.5703125" customWidth="1"/>
    <col min="57" max="57" width="11.28515625" customWidth="1"/>
  </cols>
  <sheetData>
    <row r="1" spans="1:58" ht="15.75" thickBot="1">
      <c r="A1" s="1286" t="s">
        <v>282</v>
      </c>
      <c r="B1" s="1286"/>
      <c r="C1" s="1286"/>
      <c r="D1" s="1286"/>
      <c r="E1" s="1286"/>
      <c r="F1" s="98"/>
      <c r="G1" s="99"/>
      <c r="H1" s="1287" t="s">
        <v>283</v>
      </c>
      <c r="I1" s="1288"/>
      <c r="J1" s="1288"/>
      <c r="K1" s="1288"/>
      <c r="L1" s="1288"/>
      <c r="M1" s="1289"/>
      <c r="N1" s="100"/>
      <c r="O1" s="1290" t="s">
        <v>276</v>
      </c>
      <c r="P1" s="1291"/>
      <c r="Q1" s="1291"/>
      <c r="R1" s="1291"/>
      <c r="S1" s="1291"/>
      <c r="T1" s="1292"/>
      <c r="U1" s="101"/>
      <c r="V1" s="102" t="s">
        <v>284</v>
      </c>
      <c r="W1" s="103"/>
      <c r="X1" s="1290" t="s">
        <v>285</v>
      </c>
      <c r="Y1" s="1291"/>
      <c r="Z1" s="1291"/>
      <c r="AA1" s="1291"/>
      <c r="AB1" s="1291"/>
      <c r="AC1" s="1292"/>
      <c r="AD1" s="20"/>
      <c r="AE1" s="1293" t="s">
        <v>286</v>
      </c>
      <c r="AF1" s="1222"/>
      <c r="AG1" s="1222"/>
      <c r="AH1" s="1222"/>
      <c r="AI1" s="1222"/>
      <c r="AJ1" s="1222"/>
      <c r="AK1" s="1294"/>
      <c r="AL1" s="14"/>
      <c r="AM1" s="1295" t="s">
        <v>27</v>
      </c>
      <c r="AN1" s="1296"/>
      <c r="AO1" s="104"/>
      <c r="AP1" s="1301" t="s">
        <v>287</v>
      </c>
      <c r="AQ1" s="1302"/>
      <c r="AR1" s="1302"/>
      <c r="AS1" s="1303"/>
      <c r="AT1" s="105"/>
      <c r="AU1" s="1293" t="s">
        <v>288</v>
      </c>
      <c r="AV1" s="1222"/>
      <c r="AW1" s="1222"/>
      <c r="AX1" s="1222"/>
      <c r="AY1" s="1294"/>
      <c r="BA1" s="1301" t="s">
        <v>289</v>
      </c>
      <c r="BB1" s="1303"/>
      <c r="BD1" s="1301" t="s">
        <v>290</v>
      </c>
      <c r="BE1" s="1302"/>
      <c r="BF1" s="1303"/>
    </row>
    <row r="2" spans="1:58" s="174" customFormat="1" ht="51.75" thickBot="1">
      <c r="A2" s="170" t="s">
        <v>291</v>
      </c>
      <c r="B2" s="175" t="s">
        <v>292</v>
      </c>
      <c r="C2" s="170" t="s">
        <v>293</v>
      </c>
      <c r="D2" s="170" t="s">
        <v>294</v>
      </c>
      <c r="E2" s="170" t="s">
        <v>466</v>
      </c>
      <c r="F2" s="175" t="s">
        <v>295</v>
      </c>
      <c r="G2" s="176"/>
      <c r="H2" s="170" t="s">
        <v>291</v>
      </c>
      <c r="I2" s="170" t="s">
        <v>296</v>
      </c>
      <c r="J2" s="170" t="s">
        <v>292</v>
      </c>
      <c r="K2" s="170" t="s">
        <v>293</v>
      </c>
      <c r="L2" s="170" t="s">
        <v>297</v>
      </c>
      <c r="M2" s="177" t="s">
        <v>298</v>
      </c>
      <c r="N2" s="176"/>
      <c r="O2" s="175" t="s">
        <v>291</v>
      </c>
      <c r="P2" s="178" t="s">
        <v>296</v>
      </c>
      <c r="Q2" s="170" t="s">
        <v>299</v>
      </c>
      <c r="R2" s="170" t="s">
        <v>293</v>
      </c>
      <c r="S2" s="175" t="s">
        <v>297</v>
      </c>
      <c r="T2" s="179" t="s">
        <v>298</v>
      </c>
      <c r="U2" s="176"/>
      <c r="V2" s="170" t="s">
        <v>300</v>
      </c>
      <c r="W2" s="176"/>
      <c r="X2" s="180" t="s">
        <v>301</v>
      </c>
      <c r="Y2" s="181" t="s">
        <v>302</v>
      </c>
      <c r="Z2" s="182" t="s">
        <v>473</v>
      </c>
      <c r="AA2" s="180" t="s">
        <v>303</v>
      </c>
      <c r="AB2" s="182" t="s">
        <v>304</v>
      </c>
      <c r="AC2" s="183" t="s">
        <v>305</v>
      </c>
      <c r="AD2" s="184"/>
      <c r="AE2" s="185" t="s">
        <v>291</v>
      </c>
      <c r="AF2" s="185" t="s">
        <v>293</v>
      </c>
      <c r="AG2" s="185" t="s">
        <v>292</v>
      </c>
      <c r="AH2" s="185" t="s">
        <v>294</v>
      </c>
      <c r="AI2" s="186" t="s">
        <v>276</v>
      </c>
      <c r="AJ2" s="186" t="s">
        <v>300</v>
      </c>
      <c r="AK2" s="187" t="s">
        <v>306</v>
      </c>
      <c r="AL2" s="188"/>
      <c r="AM2" s="189" t="s">
        <v>307</v>
      </c>
      <c r="AN2" s="190" t="s">
        <v>308</v>
      </c>
      <c r="AO2" s="184"/>
      <c r="AP2" s="190" t="s">
        <v>291</v>
      </c>
      <c r="AQ2" s="190" t="s">
        <v>293</v>
      </c>
      <c r="AR2" s="190" t="s">
        <v>292</v>
      </c>
      <c r="AS2" s="190" t="s">
        <v>294</v>
      </c>
      <c r="AT2" s="188"/>
      <c r="AU2" s="189" t="s">
        <v>309</v>
      </c>
      <c r="AV2" s="190" t="s">
        <v>310</v>
      </c>
      <c r="AW2" s="190" t="s">
        <v>311</v>
      </c>
      <c r="AX2" s="191" t="s">
        <v>312</v>
      </c>
      <c r="AY2" s="187" t="s">
        <v>313</v>
      </c>
      <c r="BA2" s="187" t="s">
        <v>314</v>
      </c>
      <c r="BB2" s="191" t="s">
        <v>315</v>
      </c>
      <c r="BD2" s="192" t="s">
        <v>23</v>
      </c>
      <c r="BE2" s="193" t="s">
        <v>316</v>
      </c>
      <c r="BF2" s="194" t="s">
        <v>41</v>
      </c>
    </row>
    <row r="3" spans="1:58" ht="15.75" thickBot="1">
      <c r="A3" s="171" t="s">
        <v>398</v>
      </c>
      <c r="B3" s="111">
        <v>4.4000000000000004</v>
      </c>
      <c r="C3" s="112">
        <v>9.59</v>
      </c>
      <c r="D3" s="112">
        <f>SUM(C3*B3)</f>
        <v>42.2</v>
      </c>
      <c r="E3" s="111"/>
      <c r="F3" s="112"/>
      <c r="G3" s="103"/>
      <c r="H3" s="195" t="s">
        <v>317</v>
      </c>
      <c r="I3" s="113">
        <v>0</v>
      </c>
      <c r="J3" s="113">
        <v>0</v>
      </c>
      <c r="K3" s="113">
        <v>0</v>
      </c>
      <c r="L3" s="113">
        <v>0</v>
      </c>
      <c r="M3" s="113">
        <v>0</v>
      </c>
      <c r="N3" s="103"/>
      <c r="O3" s="196" t="s">
        <v>297</v>
      </c>
      <c r="P3" s="113">
        <v>1</v>
      </c>
      <c r="Q3" s="113">
        <v>3</v>
      </c>
      <c r="R3" s="113">
        <v>2</v>
      </c>
      <c r="S3" s="129">
        <f t="shared" ref="S3:S25" si="0">Q3*R3</f>
        <v>6</v>
      </c>
      <c r="T3" s="113">
        <f>S3</f>
        <v>6</v>
      </c>
      <c r="U3" s="103"/>
      <c r="V3" s="115">
        <f>SUM(D3-M3-T3)</f>
        <v>36.200000000000003</v>
      </c>
      <c r="W3" s="103"/>
      <c r="X3" s="114">
        <f>SUM(V3*2)</f>
        <v>72.400000000000006</v>
      </c>
      <c r="Y3" s="114">
        <f>SUM(V3*2)</f>
        <v>72.400000000000006</v>
      </c>
      <c r="Z3" s="116">
        <f>4.2*3</f>
        <v>12.6</v>
      </c>
      <c r="AA3" s="116">
        <f>B3*C3-L3-S3</f>
        <v>36.200000000000003</v>
      </c>
      <c r="AB3" s="117">
        <f>B3*C3-L3-S3</f>
        <v>36.200000000000003</v>
      </c>
      <c r="AC3" s="118"/>
      <c r="AD3" s="4"/>
      <c r="AE3" s="119" t="s">
        <v>318</v>
      </c>
      <c r="AF3" s="120"/>
      <c r="AG3" s="120"/>
      <c r="AH3" s="118">
        <f>SUM(AF3*AG3)</f>
        <v>0</v>
      </c>
      <c r="AI3" s="16"/>
      <c r="AJ3" s="16">
        <f>SUM(AH3-AI3)</f>
        <v>0</v>
      </c>
      <c r="AK3" s="16">
        <f>AJ3*2</f>
        <v>0</v>
      </c>
      <c r="AL3" s="13"/>
      <c r="AM3" s="121">
        <f>SUM(E3-M3-T3-Z3)</f>
        <v>-18.600000000000001</v>
      </c>
      <c r="AN3" s="118">
        <f>SUM(F3-M3-T3)</f>
        <v>-6</v>
      </c>
      <c r="AO3" s="9"/>
      <c r="AP3" s="119" t="s">
        <v>319</v>
      </c>
      <c r="AQ3" s="120">
        <v>1.5</v>
      </c>
      <c r="AR3" s="120">
        <v>1.6</v>
      </c>
      <c r="AS3" s="118">
        <f>SUM(AQ3*AR3)</f>
        <v>2.4</v>
      </c>
      <c r="AT3" s="8"/>
      <c r="AU3" s="122">
        <v>739.04</v>
      </c>
      <c r="AV3" s="123">
        <v>739.04</v>
      </c>
      <c r="AW3" s="109">
        <v>739.04</v>
      </c>
      <c r="AX3" s="124">
        <f>AX13</f>
        <v>112.76</v>
      </c>
      <c r="AY3" s="124">
        <f>SUM(AW3-AX3)</f>
        <v>626.28</v>
      </c>
      <c r="BA3" s="125">
        <f>SUM(15.2*2)</f>
        <v>30.4</v>
      </c>
      <c r="BB3" s="126">
        <f>SUM(739.04-BA3)</f>
        <v>708.64</v>
      </c>
      <c r="BD3" s="126">
        <v>97.89</v>
      </c>
      <c r="BE3" s="127">
        <v>219.85</v>
      </c>
      <c r="BF3" s="126">
        <f>SUM(BD3+BE3)</f>
        <v>317.74</v>
      </c>
    </row>
    <row r="4" spans="1:58" ht="15.75" thickBot="1">
      <c r="A4" s="172" t="s">
        <v>399</v>
      </c>
      <c r="B4" s="111">
        <v>3</v>
      </c>
      <c r="C4" s="112">
        <v>2.1</v>
      </c>
      <c r="D4" s="112">
        <f t="shared" ref="D4:D72" si="1">SUM(C4*B4)</f>
        <v>6.3</v>
      </c>
      <c r="E4" s="111"/>
      <c r="F4" s="112"/>
      <c r="G4" s="103"/>
      <c r="H4" s="195" t="s">
        <v>317</v>
      </c>
      <c r="I4" s="113"/>
      <c r="J4" s="113"/>
      <c r="K4" s="113"/>
      <c r="L4" s="113">
        <v>0</v>
      </c>
      <c r="M4" s="113">
        <v>0</v>
      </c>
      <c r="N4" s="103"/>
      <c r="O4" s="196" t="s">
        <v>317</v>
      </c>
      <c r="P4" s="114"/>
      <c r="Q4" s="114"/>
      <c r="R4" s="114"/>
      <c r="S4" s="129">
        <f t="shared" si="0"/>
        <v>0</v>
      </c>
      <c r="T4" s="114">
        <f>P4*S4</f>
        <v>0</v>
      </c>
      <c r="U4" s="103"/>
      <c r="V4" s="103">
        <f t="shared" ref="V4:V72" si="2">SUM(D4-M4-T4)</f>
        <v>6.3</v>
      </c>
      <c r="W4" s="103"/>
      <c r="X4" s="114">
        <f t="shared" ref="X4:X72" si="3">SUM(V4*2)</f>
        <v>12.6</v>
      </c>
      <c r="Y4" s="114">
        <f t="shared" ref="Y4:Y65" si="4">SUM(V4*2)</f>
        <v>12.6</v>
      </c>
      <c r="Z4" s="116">
        <f>D4</f>
        <v>6.3</v>
      </c>
      <c r="AA4" s="116"/>
      <c r="AB4" s="117">
        <f>B4*C4-L4-S4</f>
        <v>6.3</v>
      </c>
      <c r="AC4" s="16"/>
      <c r="AD4" s="4"/>
      <c r="AE4" s="12" t="s">
        <v>320</v>
      </c>
      <c r="AF4" s="4"/>
      <c r="AG4" s="4"/>
      <c r="AH4" s="16">
        <f t="shared" ref="AH4:AH20" si="5">SUM(AF4*AG4)</f>
        <v>0</v>
      </c>
      <c r="AI4" s="16"/>
      <c r="AJ4" s="16">
        <f t="shared" ref="AJ4:AJ20" si="6">SUM(AH4-AI4)</f>
        <v>0</v>
      </c>
      <c r="AK4" s="16">
        <f t="shared" ref="AK4:AK20" si="7">AJ4*2</f>
        <v>0</v>
      </c>
      <c r="AL4" s="13"/>
      <c r="AM4" s="121">
        <f t="shared" ref="AM4:AM72" si="8">SUM(E4-M4-T4-Z4)</f>
        <v>-6.3</v>
      </c>
      <c r="AN4" s="16">
        <f>SUM(F4-M4-T4)</f>
        <v>0</v>
      </c>
      <c r="AO4" s="9"/>
      <c r="AP4" s="12" t="s">
        <v>321</v>
      </c>
      <c r="AQ4" s="4">
        <v>1.5</v>
      </c>
      <c r="AR4" s="4">
        <v>1.6</v>
      </c>
      <c r="AS4" s="16">
        <f t="shared" ref="AS4:AS43" si="9">SUM(AQ4*AR4)</f>
        <v>2.4</v>
      </c>
      <c r="AT4" s="8"/>
      <c r="AX4" s="8"/>
      <c r="AY4" s="8"/>
    </row>
    <row r="5" spans="1:58" ht="15.75" thickBot="1">
      <c r="A5" s="172" t="s">
        <v>400</v>
      </c>
      <c r="B5" s="111">
        <v>3</v>
      </c>
      <c r="C5" s="112">
        <v>2.1</v>
      </c>
      <c r="D5" s="112">
        <f t="shared" si="1"/>
        <v>6.3</v>
      </c>
      <c r="E5" s="111"/>
      <c r="F5" s="112"/>
      <c r="G5" s="107"/>
      <c r="H5" s="195" t="s">
        <v>317</v>
      </c>
      <c r="I5" s="113"/>
      <c r="J5" s="113"/>
      <c r="K5" s="113"/>
      <c r="L5" s="113">
        <v>0</v>
      </c>
      <c r="M5" s="113">
        <v>0</v>
      </c>
      <c r="N5" s="103"/>
      <c r="O5" s="196" t="s">
        <v>317</v>
      </c>
      <c r="P5" s="114"/>
      <c r="Q5" s="114"/>
      <c r="R5" s="114"/>
      <c r="S5" s="129">
        <f t="shared" si="0"/>
        <v>0</v>
      </c>
      <c r="T5" s="114">
        <f>S5</f>
        <v>0</v>
      </c>
      <c r="U5" s="103"/>
      <c r="V5" s="103">
        <f>D5</f>
        <v>6.3</v>
      </c>
      <c r="W5" s="103"/>
      <c r="X5" s="114">
        <f t="shared" si="3"/>
        <v>12.6</v>
      </c>
      <c r="Y5" s="114">
        <f t="shared" si="4"/>
        <v>12.6</v>
      </c>
      <c r="Z5" s="116">
        <f>D5</f>
        <v>6.3</v>
      </c>
      <c r="AA5" s="116"/>
      <c r="AB5" s="117">
        <f>B5*C5-L5-S5</f>
        <v>6.3</v>
      </c>
      <c r="AC5" s="16"/>
      <c r="AD5" s="4"/>
      <c r="AE5" s="12" t="s">
        <v>322</v>
      </c>
      <c r="AF5" s="4"/>
      <c r="AG5" s="4"/>
      <c r="AH5" s="16">
        <f t="shared" si="5"/>
        <v>0</v>
      </c>
      <c r="AI5" s="16"/>
      <c r="AJ5" s="16">
        <f t="shared" si="6"/>
        <v>0</v>
      </c>
      <c r="AK5" s="16">
        <f t="shared" si="7"/>
        <v>0</v>
      </c>
      <c r="AL5" s="13"/>
      <c r="AM5" s="121">
        <f>E5</f>
        <v>0</v>
      </c>
      <c r="AN5" s="16">
        <f>F5</f>
        <v>0</v>
      </c>
      <c r="AO5" s="9"/>
      <c r="AP5" s="12" t="s">
        <v>323</v>
      </c>
      <c r="AQ5" s="4">
        <v>1.5</v>
      </c>
      <c r="AR5" s="4">
        <v>1.6</v>
      </c>
      <c r="AS5" s="16">
        <f t="shared" si="9"/>
        <v>2.4</v>
      </c>
      <c r="AT5" s="8"/>
      <c r="AX5" s="8"/>
      <c r="AY5" s="8"/>
      <c r="BA5" s="1295" t="s">
        <v>324</v>
      </c>
      <c r="BB5" s="1296"/>
    </row>
    <row r="6" spans="1:58">
      <c r="A6" s="172" t="s">
        <v>401</v>
      </c>
      <c r="B6" s="111">
        <v>3</v>
      </c>
      <c r="C6" s="112">
        <v>3.5</v>
      </c>
      <c r="D6" s="112">
        <f t="shared" si="1"/>
        <v>10.5</v>
      </c>
      <c r="E6" s="111"/>
      <c r="F6" s="112"/>
      <c r="G6" s="103"/>
      <c r="H6" s="195" t="s">
        <v>317</v>
      </c>
      <c r="I6" s="113"/>
      <c r="J6" s="113"/>
      <c r="K6" s="113"/>
      <c r="L6" s="113">
        <v>0</v>
      </c>
      <c r="M6" s="113">
        <v>0</v>
      </c>
      <c r="N6" s="103"/>
      <c r="O6" s="196" t="s">
        <v>317</v>
      </c>
      <c r="P6" s="113"/>
      <c r="Q6" s="113"/>
      <c r="R6" s="113"/>
      <c r="S6" s="129">
        <f t="shared" si="0"/>
        <v>0</v>
      </c>
      <c r="T6" s="113">
        <v>0</v>
      </c>
      <c r="U6" s="103"/>
      <c r="V6" s="103">
        <f t="shared" si="2"/>
        <v>10.5</v>
      </c>
      <c r="W6" s="103"/>
      <c r="X6" s="114">
        <f t="shared" si="3"/>
        <v>21</v>
      </c>
      <c r="Y6" s="114">
        <f t="shared" si="4"/>
        <v>21</v>
      </c>
      <c r="Z6" s="116"/>
      <c r="AA6" s="116"/>
      <c r="AB6" s="117">
        <f>B6*C6-L6-S6</f>
        <v>10.5</v>
      </c>
      <c r="AC6" s="16"/>
      <c r="AD6" s="4"/>
      <c r="AE6" s="12" t="s">
        <v>325</v>
      </c>
      <c r="AF6" s="4"/>
      <c r="AG6" s="4"/>
      <c r="AH6" s="16">
        <f t="shared" si="5"/>
        <v>0</v>
      </c>
      <c r="AI6" s="16"/>
      <c r="AJ6" s="16">
        <f t="shared" si="6"/>
        <v>0</v>
      </c>
      <c r="AK6" s="16">
        <f t="shared" si="7"/>
        <v>0</v>
      </c>
      <c r="AL6" s="13"/>
      <c r="AM6" s="121">
        <f>E6</f>
        <v>0</v>
      </c>
      <c r="AN6" s="16">
        <f>F6</f>
        <v>0</v>
      </c>
      <c r="AO6" s="9"/>
      <c r="AP6" s="12" t="s">
        <v>326</v>
      </c>
      <c r="AQ6" s="4">
        <v>1.3</v>
      </c>
      <c r="AR6" s="4">
        <v>1.8</v>
      </c>
      <c r="AS6" s="16">
        <f t="shared" si="9"/>
        <v>2.34</v>
      </c>
      <c r="AT6" s="8"/>
      <c r="AX6" s="8"/>
      <c r="AY6" s="8"/>
    </row>
    <row r="7" spans="1:58" ht="15.75" thickBot="1">
      <c r="A7" s="172" t="s">
        <v>402</v>
      </c>
      <c r="B7" s="111">
        <v>3</v>
      </c>
      <c r="C7" s="112">
        <v>3.5</v>
      </c>
      <c r="D7" s="112">
        <f t="shared" si="1"/>
        <v>10.5</v>
      </c>
      <c r="E7" s="111"/>
      <c r="F7" s="112"/>
      <c r="G7" s="103"/>
      <c r="H7" s="195" t="s">
        <v>317</v>
      </c>
      <c r="I7" s="113"/>
      <c r="J7" s="113"/>
      <c r="K7" s="113"/>
      <c r="L7" s="129">
        <f>J7*K7</f>
        <v>0</v>
      </c>
      <c r="M7" s="128">
        <f>I7*L7</f>
        <v>0</v>
      </c>
      <c r="N7" s="103"/>
      <c r="O7" s="195" t="s">
        <v>317</v>
      </c>
      <c r="P7" s="113"/>
      <c r="Q7" s="113"/>
      <c r="R7" s="113"/>
      <c r="S7" s="129">
        <f t="shared" si="0"/>
        <v>0</v>
      </c>
      <c r="T7" s="113">
        <v>0</v>
      </c>
      <c r="U7" s="103"/>
      <c r="V7" s="103">
        <f t="shared" si="2"/>
        <v>10.5</v>
      </c>
      <c r="W7" s="103"/>
      <c r="X7" s="114">
        <f t="shared" si="3"/>
        <v>21</v>
      </c>
      <c r="Y7" s="114">
        <f t="shared" si="4"/>
        <v>21</v>
      </c>
      <c r="Z7" s="116"/>
      <c r="AA7" s="116"/>
      <c r="AB7" s="117">
        <f>0.7*C7-L7</f>
        <v>2.4500000000000002</v>
      </c>
      <c r="AC7" s="16"/>
      <c r="AD7" s="4"/>
      <c r="AE7" s="12" t="s">
        <v>327</v>
      </c>
      <c r="AF7" s="4"/>
      <c r="AG7" s="4"/>
      <c r="AH7" s="16">
        <f t="shared" si="5"/>
        <v>0</v>
      </c>
      <c r="AI7" s="16"/>
      <c r="AJ7" s="16">
        <f t="shared" si="6"/>
        <v>0</v>
      </c>
      <c r="AK7" s="16">
        <f t="shared" si="7"/>
        <v>0</v>
      </c>
      <c r="AL7" s="13"/>
      <c r="AM7" s="121">
        <f t="shared" si="8"/>
        <v>0</v>
      </c>
      <c r="AN7" s="16">
        <f t="shared" ref="AN7:AN75" si="10">SUM(F7-M7-T7)</f>
        <v>0</v>
      </c>
      <c r="AO7" s="9"/>
      <c r="AP7" s="12" t="s">
        <v>328</v>
      </c>
      <c r="AQ7" s="4">
        <v>0.7</v>
      </c>
      <c r="AR7" s="4">
        <v>1</v>
      </c>
      <c r="AS7" s="16">
        <f t="shared" si="9"/>
        <v>0.7</v>
      </c>
      <c r="AT7" s="8"/>
      <c r="AX7" s="8"/>
    </row>
    <row r="8" spans="1:58" ht="15.75" thickBot="1">
      <c r="A8" s="172" t="s">
        <v>403</v>
      </c>
      <c r="B8" s="111">
        <v>3</v>
      </c>
      <c r="C8" s="112">
        <v>3.5</v>
      </c>
      <c r="D8" s="112">
        <f t="shared" si="1"/>
        <v>10.5</v>
      </c>
      <c r="E8" s="111"/>
      <c r="F8" s="112"/>
      <c r="G8" s="103"/>
      <c r="H8" s="195" t="s">
        <v>317</v>
      </c>
      <c r="I8" s="113"/>
      <c r="J8" s="113"/>
      <c r="K8" s="113"/>
      <c r="L8" s="129">
        <f t="shared" ref="L8:L71" si="11">J8*K8</f>
        <v>0</v>
      </c>
      <c r="M8" s="128">
        <f t="shared" ref="M8:M17" si="12">I8*L8</f>
        <v>0</v>
      </c>
      <c r="N8" s="103"/>
      <c r="O8" s="195" t="s">
        <v>317</v>
      </c>
      <c r="P8" s="113"/>
      <c r="Q8" s="113"/>
      <c r="R8" s="113"/>
      <c r="S8" s="129">
        <f t="shared" si="0"/>
        <v>0</v>
      </c>
      <c r="T8" s="113">
        <v>0</v>
      </c>
      <c r="U8" s="103"/>
      <c r="V8" s="103">
        <f t="shared" si="2"/>
        <v>10.5</v>
      </c>
      <c r="W8" s="103"/>
      <c r="X8" s="114">
        <f t="shared" si="3"/>
        <v>21</v>
      </c>
      <c r="Y8" s="114">
        <f t="shared" si="4"/>
        <v>21</v>
      </c>
      <c r="Z8" s="116"/>
      <c r="AA8" s="116"/>
      <c r="AB8" s="117">
        <f t="shared" ref="AB8:AB17" si="13">0.7*C8-L8</f>
        <v>2.4500000000000002</v>
      </c>
      <c r="AC8" s="16"/>
      <c r="AD8" s="4"/>
      <c r="AE8" s="12" t="s">
        <v>329</v>
      </c>
      <c r="AF8" s="4"/>
      <c r="AG8" s="4"/>
      <c r="AH8" s="16">
        <f t="shared" si="5"/>
        <v>0</v>
      </c>
      <c r="AI8" s="16"/>
      <c r="AJ8" s="16">
        <f t="shared" si="6"/>
        <v>0</v>
      </c>
      <c r="AK8" s="16">
        <f t="shared" si="7"/>
        <v>0</v>
      </c>
      <c r="AL8" s="13"/>
      <c r="AM8" s="121">
        <f t="shared" si="8"/>
        <v>0</v>
      </c>
      <c r="AN8" s="16">
        <f t="shared" si="10"/>
        <v>0</v>
      </c>
      <c r="AO8" s="9"/>
      <c r="AP8" s="12" t="s">
        <v>330</v>
      </c>
      <c r="AQ8" s="4">
        <v>0.7</v>
      </c>
      <c r="AR8" s="4">
        <v>1</v>
      </c>
      <c r="AS8" s="16">
        <f t="shared" si="9"/>
        <v>0.7</v>
      </c>
      <c r="AT8" s="8"/>
      <c r="AU8" s="126" t="s">
        <v>331</v>
      </c>
      <c r="AV8" s="126" t="s">
        <v>296</v>
      </c>
      <c r="AW8" s="126" t="s">
        <v>294</v>
      </c>
      <c r="AX8" s="130" t="s">
        <v>332</v>
      </c>
    </row>
    <row r="9" spans="1:58">
      <c r="A9" s="172" t="s">
        <v>404</v>
      </c>
      <c r="B9" s="111">
        <v>3</v>
      </c>
      <c r="C9" s="112">
        <v>3.5</v>
      </c>
      <c r="D9" s="112">
        <f t="shared" si="1"/>
        <v>10.5</v>
      </c>
      <c r="E9" s="111"/>
      <c r="F9" s="112"/>
      <c r="G9" s="103"/>
      <c r="H9" s="195" t="s">
        <v>317</v>
      </c>
      <c r="I9" s="113"/>
      <c r="J9" s="113"/>
      <c r="K9" s="113"/>
      <c r="L9" s="129">
        <f t="shared" si="11"/>
        <v>0</v>
      </c>
      <c r="M9" s="128">
        <f t="shared" si="12"/>
        <v>0</v>
      </c>
      <c r="N9" s="103"/>
      <c r="O9" s="195" t="s">
        <v>317</v>
      </c>
      <c r="P9" s="113"/>
      <c r="Q9" s="113"/>
      <c r="R9" s="113"/>
      <c r="S9" s="129">
        <f t="shared" si="0"/>
        <v>0</v>
      </c>
      <c r="T9" s="113">
        <v>0</v>
      </c>
      <c r="U9" s="103"/>
      <c r="V9" s="103">
        <f t="shared" si="2"/>
        <v>10.5</v>
      </c>
      <c r="W9" s="103"/>
      <c r="X9" s="114">
        <f t="shared" si="3"/>
        <v>21</v>
      </c>
      <c r="Y9" s="114">
        <f t="shared" si="4"/>
        <v>21</v>
      </c>
      <c r="Z9" s="116"/>
      <c r="AA9" s="116"/>
      <c r="AB9" s="117">
        <f t="shared" si="13"/>
        <v>2.4500000000000002</v>
      </c>
      <c r="AC9" s="16"/>
      <c r="AD9" s="4"/>
      <c r="AE9" s="12" t="s">
        <v>333</v>
      </c>
      <c r="AF9" s="4"/>
      <c r="AG9" s="4"/>
      <c r="AH9" s="16">
        <f t="shared" si="5"/>
        <v>0</v>
      </c>
      <c r="AI9" s="16"/>
      <c r="AJ9" s="16">
        <f t="shared" si="6"/>
        <v>0</v>
      </c>
      <c r="AK9" s="16">
        <f t="shared" si="7"/>
        <v>0</v>
      </c>
      <c r="AL9" s="13"/>
      <c r="AM9" s="121">
        <f t="shared" si="8"/>
        <v>0</v>
      </c>
      <c r="AN9" s="16">
        <f t="shared" si="10"/>
        <v>0</v>
      </c>
      <c r="AO9" s="9"/>
      <c r="AP9" s="12" t="s">
        <v>334</v>
      </c>
      <c r="AQ9" s="4">
        <v>1.1499999999999999</v>
      </c>
      <c r="AR9" s="4">
        <v>1.6</v>
      </c>
      <c r="AS9" s="16">
        <f t="shared" si="9"/>
        <v>1.84</v>
      </c>
      <c r="AT9" s="8"/>
      <c r="AU9" s="105" t="s">
        <v>335</v>
      </c>
      <c r="AV9" s="105">
        <v>6</v>
      </c>
      <c r="AW9" s="105">
        <v>2.89</v>
      </c>
      <c r="AX9" s="110">
        <f>SUM(AV9*AW9)</f>
        <v>17.34</v>
      </c>
    </row>
    <row r="10" spans="1:58">
      <c r="A10" s="172" t="s">
        <v>405</v>
      </c>
      <c r="B10" s="111">
        <v>3</v>
      </c>
      <c r="C10" s="112">
        <v>3.5</v>
      </c>
      <c r="D10" s="112">
        <f t="shared" si="1"/>
        <v>10.5</v>
      </c>
      <c r="E10" s="111"/>
      <c r="F10" s="112"/>
      <c r="G10" s="103"/>
      <c r="H10" s="195" t="s">
        <v>317</v>
      </c>
      <c r="I10" s="113"/>
      <c r="J10" s="113"/>
      <c r="K10" s="113"/>
      <c r="L10" s="129">
        <f t="shared" si="11"/>
        <v>0</v>
      </c>
      <c r="M10" s="128">
        <f t="shared" si="12"/>
        <v>0</v>
      </c>
      <c r="N10" s="103"/>
      <c r="O10" s="195" t="s">
        <v>368</v>
      </c>
      <c r="P10" s="113">
        <v>1</v>
      </c>
      <c r="Q10" s="113">
        <v>2.1</v>
      </c>
      <c r="R10" s="113">
        <v>0.9</v>
      </c>
      <c r="S10" s="129">
        <f t="shared" si="0"/>
        <v>1.89</v>
      </c>
      <c r="T10" s="129">
        <f>S10</f>
        <v>1.89</v>
      </c>
      <c r="U10" s="103"/>
      <c r="V10" s="103">
        <f t="shared" si="2"/>
        <v>8.61</v>
      </c>
      <c r="W10" s="103"/>
      <c r="X10" s="114">
        <f t="shared" si="3"/>
        <v>17.22</v>
      </c>
      <c r="Y10" s="114">
        <f t="shared" si="4"/>
        <v>17.22</v>
      </c>
      <c r="Z10" s="116"/>
      <c r="AA10" s="116">
        <f>B10*C10-L10-S10</f>
        <v>8.61</v>
      </c>
      <c r="AB10" s="117">
        <f t="shared" si="13"/>
        <v>2.4500000000000002</v>
      </c>
      <c r="AC10" s="16"/>
      <c r="AD10" s="4"/>
      <c r="AE10" s="12" t="s">
        <v>336</v>
      </c>
      <c r="AF10" s="4"/>
      <c r="AG10" s="4"/>
      <c r="AH10" s="16">
        <f t="shared" si="5"/>
        <v>0</v>
      </c>
      <c r="AI10" s="16"/>
      <c r="AJ10" s="16">
        <f t="shared" si="6"/>
        <v>0</v>
      </c>
      <c r="AK10" s="16">
        <f t="shared" si="7"/>
        <v>0</v>
      </c>
      <c r="AL10" s="13"/>
      <c r="AM10" s="121">
        <f t="shared" si="8"/>
        <v>-1.89</v>
      </c>
      <c r="AN10" s="16">
        <f t="shared" si="10"/>
        <v>-1.89</v>
      </c>
      <c r="AO10" s="9"/>
      <c r="AP10" s="12" t="s">
        <v>337</v>
      </c>
      <c r="AQ10" s="4">
        <v>0.4</v>
      </c>
      <c r="AR10" s="4">
        <v>1.8</v>
      </c>
      <c r="AS10" s="16">
        <f t="shared" si="9"/>
        <v>0.72</v>
      </c>
      <c r="AT10" s="8"/>
      <c r="AU10" s="105" t="s">
        <v>338</v>
      </c>
      <c r="AV10" s="105">
        <v>2</v>
      </c>
      <c r="AW10" s="105">
        <v>15.2</v>
      </c>
      <c r="AX10" s="105">
        <f>SUM(AV10*AW10)</f>
        <v>30.4</v>
      </c>
    </row>
    <row r="11" spans="1:58">
      <c r="A11" s="172" t="s">
        <v>406</v>
      </c>
      <c r="B11" s="167">
        <v>6.17</v>
      </c>
      <c r="C11" s="168">
        <v>7.8</v>
      </c>
      <c r="D11" s="168">
        <f t="shared" si="1"/>
        <v>48.13</v>
      </c>
      <c r="E11" s="111"/>
      <c r="F11" s="112"/>
      <c r="G11" s="103"/>
      <c r="H11" s="195" t="s">
        <v>380</v>
      </c>
      <c r="I11" s="113">
        <v>1</v>
      </c>
      <c r="J11" s="113">
        <v>1</v>
      </c>
      <c r="K11" s="113">
        <v>1.2</v>
      </c>
      <c r="L11" s="129">
        <f t="shared" si="11"/>
        <v>1.2</v>
      </c>
      <c r="M11" s="128">
        <v>0</v>
      </c>
      <c r="N11" s="103"/>
      <c r="O11" s="195" t="s">
        <v>297</v>
      </c>
      <c r="P11" s="113">
        <v>1</v>
      </c>
      <c r="Q11" s="113">
        <v>2</v>
      </c>
      <c r="R11" s="113">
        <v>3</v>
      </c>
      <c r="S11" s="129">
        <f t="shared" si="0"/>
        <v>6</v>
      </c>
      <c r="T11" s="129">
        <f>S11</f>
        <v>6</v>
      </c>
      <c r="U11" s="103"/>
      <c r="V11" s="103">
        <f t="shared" si="2"/>
        <v>42.13</v>
      </c>
      <c r="W11" s="103"/>
      <c r="X11" s="114">
        <f t="shared" si="3"/>
        <v>84.26</v>
      </c>
      <c r="Y11" s="114">
        <f t="shared" si="4"/>
        <v>84.26</v>
      </c>
      <c r="Z11" s="116"/>
      <c r="AA11" s="116">
        <f>(2.14*B11)-L11</f>
        <v>12</v>
      </c>
      <c r="AB11" s="117">
        <f t="shared" si="13"/>
        <v>4.26</v>
      </c>
      <c r="AC11" s="131"/>
      <c r="AD11" s="4"/>
      <c r="AE11" s="12" t="s">
        <v>339</v>
      </c>
      <c r="AF11" s="4"/>
      <c r="AG11" s="4"/>
      <c r="AH11" s="16">
        <f t="shared" si="5"/>
        <v>0</v>
      </c>
      <c r="AI11" s="16"/>
      <c r="AJ11" s="16">
        <f t="shared" si="6"/>
        <v>0</v>
      </c>
      <c r="AK11" s="16">
        <f t="shared" si="7"/>
        <v>0</v>
      </c>
      <c r="AL11" s="13"/>
      <c r="AM11" s="121">
        <f t="shared" si="8"/>
        <v>-6</v>
      </c>
      <c r="AN11" s="16">
        <f t="shared" si="10"/>
        <v>-6</v>
      </c>
      <c r="AO11" s="9"/>
      <c r="AP11" s="12" t="s">
        <v>340</v>
      </c>
      <c r="AQ11" s="4">
        <v>1.1000000000000001</v>
      </c>
      <c r="AR11" s="4">
        <v>1.6</v>
      </c>
      <c r="AS11" s="16">
        <f t="shared" si="9"/>
        <v>1.76</v>
      </c>
      <c r="AT11" s="8"/>
      <c r="AU11" s="105" t="s">
        <v>341</v>
      </c>
      <c r="AV11" s="105">
        <v>2</v>
      </c>
      <c r="AW11" s="105">
        <v>10.5</v>
      </c>
      <c r="AX11" s="105">
        <f>SUM(AV11*AW11)</f>
        <v>21</v>
      </c>
    </row>
    <row r="12" spans="1:58" ht="15.75" thickBot="1">
      <c r="A12" s="172" t="s">
        <v>407</v>
      </c>
      <c r="B12" s="111">
        <v>4.4000000000000004</v>
      </c>
      <c r="C12" s="112">
        <v>1.7</v>
      </c>
      <c r="D12" s="112">
        <f t="shared" si="1"/>
        <v>7.48</v>
      </c>
      <c r="E12" s="111"/>
      <c r="F12" s="111"/>
      <c r="G12" s="103"/>
      <c r="H12" s="195" t="s">
        <v>375</v>
      </c>
      <c r="I12" s="113">
        <v>1</v>
      </c>
      <c r="J12" s="113">
        <v>0.4</v>
      </c>
      <c r="K12" s="113">
        <v>0.8</v>
      </c>
      <c r="L12" s="129">
        <f t="shared" si="11"/>
        <v>0.32</v>
      </c>
      <c r="M12" s="128">
        <v>0</v>
      </c>
      <c r="N12" s="103"/>
      <c r="O12" s="195" t="s">
        <v>317</v>
      </c>
      <c r="P12" s="113"/>
      <c r="Q12" s="113"/>
      <c r="R12" s="113"/>
      <c r="S12" s="129">
        <f t="shared" si="0"/>
        <v>0</v>
      </c>
      <c r="T12" s="113">
        <v>0</v>
      </c>
      <c r="U12" s="103"/>
      <c r="V12" s="103">
        <f t="shared" si="2"/>
        <v>7.48</v>
      </c>
      <c r="W12" s="103"/>
      <c r="X12" s="114">
        <f t="shared" si="3"/>
        <v>14.96</v>
      </c>
      <c r="Y12" s="114">
        <f t="shared" si="4"/>
        <v>14.96</v>
      </c>
      <c r="Z12" s="116"/>
      <c r="AA12" s="116">
        <f>B12*C12-L12-S12</f>
        <v>7.16</v>
      </c>
      <c r="AB12" s="117">
        <f t="shared" si="13"/>
        <v>0.87</v>
      </c>
      <c r="AC12" s="131"/>
      <c r="AD12" s="4"/>
      <c r="AE12" s="12" t="s">
        <v>342</v>
      </c>
      <c r="AF12" s="4"/>
      <c r="AG12" s="4"/>
      <c r="AH12" s="16">
        <f t="shared" si="5"/>
        <v>0</v>
      </c>
      <c r="AI12" s="16"/>
      <c r="AJ12" s="16">
        <f t="shared" si="6"/>
        <v>0</v>
      </c>
      <c r="AK12" s="16">
        <f t="shared" si="7"/>
        <v>0</v>
      </c>
      <c r="AL12" s="13"/>
      <c r="AM12" s="121">
        <f t="shared" si="8"/>
        <v>0</v>
      </c>
      <c r="AN12" s="16">
        <f t="shared" si="10"/>
        <v>0</v>
      </c>
      <c r="AO12" s="9"/>
      <c r="AP12" s="12" t="s">
        <v>343</v>
      </c>
      <c r="AQ12" s="4">
        <v>1.1000000000000001</v>
      </c>
      <c r="AR12" s="4">
        <v>1.6</v>
      </c>
      <c r="AS12" s="16">
        <f t="shared" si="9"/>
        <v>1.76</v>
      </c>
      <c r="AT12" s="8"/>
      <c r="AU12" s="125" t="s">
        <v>344</v>
      </c>
      <c r="AV12" s="125">
        <v>1</v>
      </c>
      <c r="AW12" s="132">
        <v>44.02</v>
      </c>
      <c r="AX12" s="125">
        <f>SUM(AV12*AW12)</f>
        <v>44.02</v>
      </c>
    </row>
    <row r="13" spans="1:58" ht="15.75" thickBot="1">
      <c r="A13" s="172" t="s">
        <v>415</v>
      </c>
      <c r="B13" s="111">
        <v>3</v>
      </c>
      <c r="C13" s="112">
        <v>2</v>
      </c>
      <c r="D13" s="112">
        <f>SUM(C13*B13)</f>
        <v>6</v>
      </c>
      <c r="E13" s="111"/>
      <c r="F13" s="111"/>
      <c r="G13" s="103"/>
      <c r="H13" s="195" t="s">
        <v>397</v>
      </c>
      <c r="I13" s="113">
        <v>2</v>
      </c>
      <c r="J13" s="113">
        <v>2</v>
      </c>
      <c r="K13" s="113">
        <v>1</v>
      </c>
      <c r="L13" s="129">
        <f t="shared" si="11"/>
        <v>2</v>
      </c>
      <c r="M13" s="128">
        <f t="shared" si="12"/>
        <v>4</v>
      </c>
      <c r="N13" s="103"/>
      <c r="O13" s="195" t="s">
        <v>317</v>
      </c>
      <c r="P13" s="113"/>
      <c r="Q13" s="113"/>
      <c r="R13" s="113"/>
      <c r="S13" s="129">
        <f t="shared" si="0"/>
        <v>0</v>
      </c>
      <c r="T13" s="113">
        <v>0</v>
      </c>
      <c r="U13" s="103"/>
      <c r="V13" s="103">
        <f t="shared" si="2"/>
        <v>2</v>
      </c>
      <c r="W13" s="103"/>
      <c r="X13" s="114">
        <f t="shared" si="3"/>
        <v>4</v>
      </c>
      <c r="Y13" s="114">
        <f t="shared" si="4"/>
        <v>4</v>
      </c>
      <c r="Z13" s="116"/>
      <c r="AA13" s="116"/>
      <c r="AB13" s="117">
        <f t="shared" si="13"/>
        <v>-0.6</v>
      </c>
      <c r="AC13" s="131"/>
      <c r="AD13" s="4"/>
      <c r="AE13" s="12" t="s">
        <v>345</v>
      </c>
      <c r="AF13" s="4"/>
      <c r="AG13" s="4"/>
      <c r="AH13" s="16">
        <f t="shared" si="5"/>
        <v>0</v>
      </c>
      <c r="AI13" s="16"/>
      <c r="AJ13" s="16">
        <f t="shared" si="6"/>
        <v>0</v>
      </c>
      <c r="AK13" s="16">
        <f t="shared" si="7"/>
        <v>0</v>
      </c>
      <c r="AL13" s="13"/>
      <c r="AM13" s="121">
        <f t="shared" si="8"/>
        <v>-4</v>
      </c>
      <c r="AN13" s="16">
        <f t="shared" si="10"/>
        <v>-4</v>
      </c>
      <c r="AO13" s="9"/>
      <c r="AP13" s="12" t="s">
        <v>346</v>
      </c>
      <c r="AQ13" s="4">
        <v>1.45</v>
      </c>
      <c r="AR13" s="4">
        <v>1.8</v>
      </c>
      <c r="AS13" s="16">
        <f t="shared" si="9"/>
        <v>2.61</v>
      </c>
      <c r="AT13" s="8"/>
      <c r="AV13" s="8"/>
      <c r="AW13" s="133"/>
      <c r="AX13" s="108">
        <f>SUM(AX9:AX12)</f>
        <v>112.76</v>
      </c>
    </row>
    <row r="14" spans="1:58">
      <c r="A14" s="1279" t="s">
        <v>408</v>
      </c>
      <c r="B14" s="1280">
        <v>4.4000000000000004</v>
      </c>
      <c r="C14" s="1281">
        <v>19.350000000000001</v>
      </c>
      <c r="D14" s="1281">
        <f>SUM(C14*B14)</f>
        <v>85.14</v>
      </c>
      <c r="E14" s="1285"/>
      <c r="F14" s="1284"/>
      <c r="G14" s="103"/>
      <c r="H14" s="195" t="s">
        <v>375</v>
      </c>
      <c r="I14" s="113">
        <v>1</v>
      </c>
      <c r="J14" s="113">
        <v>0.4</v>
      </c>
      <c r="K14" s="113">
        <v>0.8</v>
      </c>
      <c r="L14" s="129">
        <f t="shared" si="11"/>
        <v>0.32</v>
      </c>
      <c r="M14" s="128">
        <v>0</v>
      </c>
      <c r="N14" s="103"/>
      <c r="O14" s="195" t="s">
        <v>317</v>
      </c>
      <c r="P14" s="113"/>
      <c r="Q14" s="113"/>
      <c r="R14" s="113"/>
      <c r="S14" s="129">
        <f t="shared" si="0"/>
        <v>0</v>
      </c>
      <c r="T14" s="113">
        <v>0</v>
      </c>
      <c r="U14" s="103"/>
      <c r="V14" s="1282">
        <f>SUM(D14-M14-M15-M16-T14)</f>
        <v>78.94</v>
      </c>
      <c r="W14" s="103"/>
      <c r="X14" s="114">
        <f t="shared" si="3"/>
        <v>157.88</v>
      </c>
      <c r="Y14" s="114">
        <f t="shared" si="4"/>
        <v>157.88</v>
      </c>
      <c r="Z14" s="116">
        <f>2.3*3</f>
        <v>6.9</v>
      </c>
      <c r="AA14" s="1310">
        <f>B14*C14-L14-L15-L16-S14</f>
        <v>82.47</v>
      </c>
      <c r="AB14" s="117">
        <f t="shared" si="13"/>
        <v>13.23</v>
      </c>
      <c r="AC14" s="131"/>
      <c r="AD14" s="4"/>
      <c r="AE14" s="12" t="s">
        <v>347</v>
      </c>
      <c r="AF14" s="4"/>
      <c r="AG14" s="4"/>
      <c r="AH14" s="16">
        <f t="shared" si="5"/>
        <v>0</v>
      </c>
      <c r="AI14" s="16"/>
      <c r="AJ14" s="16">
        <f t="shared" si="6"/>
        <v>0</v>
      </c>
      <c r="AK14" s="16">
        <f t="shared" si="7"/>
        <v>0</v>
      </c>
      <c r="AL14" s="13"/>
      <c r="AM14" s="121">
        <f>SUM(E14-M14-T14-Z14)</f>
        <v>-6.9</v>
      </c>
      <c r="AN14" s="16">
        <v>0</v>
      </c>
      <c r="AO14" s="9"/>
      <c r="AP14" s="12" t="s">
        <v>348</v>
      </c>
      <c r="AQ14" s="4">
        <v>1.4</v>
      </c>
      <c r="AR14" s="4">
        <v>1.8</v>
      </c>
      <c r="AS14" s="16">
        <f t="shared" si="9"/>
        <v>2.52</v>
      </c>
      <c r="AT14" s="8"/>
      <c r="AX14" s="8"/>
    </row>
    <row r="15" spans="1:58">
      <c r="A15" s="1279"/>
      <c r="B15" s="1280"/>
      <c r="C15" s="1281"/>
      <c r="D15" s="1281"/>
      <c r="E15" s="1285"/>
      <c r="F15" s="1284"/>
      <c r="G15" s="103"/>
      <c r="H15" s="195" t="s">
        <v>417</v>
      </c>
      <c r="I15" s="113">
        <v>2</v>
      </c>
      <c r="J15" s="113">
        <v>1</v>
      </c>
      <c r="K15" s="113">
        <v>0.85</v>
      </c>
      <c r="L15" s="129">
        <f>J15*K15</f>
        <v>0.85</v>
      </c>
      <c r="M15" s="128">
        <f>I15*L15</f>
        <v>1.7</v>
      </c>
      <c r="N15" s="103"/>
      <c r="O15" s="195" t="s">
        <v>317</v>
      </c>
      <c r="P15" s="113"/>
      <c r="Q15" s="113"/>
      <c r="R15" s="113"/>
      <c r="S15" s="129">
        <f>Q15*R15</f>
        <v>0</v>
      </c>
      <c r="T15" s="113">
        <v>0</v>
      </c>
      <c r="U15" s="103"/>
      <c r="V15" s="1283"/>
      <c r="W15" s="103"/>
      <c r="X15" s="114">
        <f>SUM(V15*2)</f>
        <v>0</v>
      </c>
      <c r="Y15" s="114">
        <f>SUM(V15*2)</f>
        <v>0</v>
      </c>
      <c r="Z15" s="116"/>
      <c r="AA15" s="1310"/>
      <c r="AB15" s="117">
        <f>0.7*C15-L15</f>
        <v>-0.85</v>
      </c>
      <c r="AC15" s="131"/>
      <c r="AD15" s="142"/>
      <c r="AE15" s="141" t="s">
        <v>349</v>
      </c>
      <c r="AF15" s="142"/>
      <c r="AG15" s="142"/>
      <c r="AH15" s="147">
        <f>SUM(AF15*AG15)</f>
        <v>0</v>
      </c>
      <c r="AI15" s="147"/>
      <c r="AJ15" s="147">
        <f>SUM(AH15-AI15)</f>
        <v>0</v>
      </c>
      <c r="AK15" s="147">
        <f>AJ15*2</f>
        <v>0</v>
      </c>
      <c r="AL15" s="13"/>
      <c r="AM15" s="121">
        <f>SUM(E15-M15-T15-Z15)</f>
        <v>-1.7</v>
      </c>
      <c r="AN15" s="147">
        <v>0</v>
      </c>
      <c r="AO15" s="9"/>
      <c r="AP15" s="141" t="s">
        <v>350</v>
      </c>
      <c r="AQ15" s="142">
        <v>1.1000000000000001</v>
      </c>
      <c r="AR15" s="142">
        <v>1.6</v>
      </c>
      <c r="AS15" s="147">
        <f>SUM(AQ15*AR15)</f>
        <v>1.76</v>
      </c>
      <c r="AT15" s="8"/>
      <c r="AX15" s="8"/>
    </row>
    <row r="16" spans="1:58">
      <c r="A16" s="1279"/>
      <c r="B16" s="1280"/>
      <c r="C16" s="1281"/>
      <c r="D16" s="1281"/>
      <c r="E16" s="1285"/>
      <c r="F16" s="1284"/>
      <c r="G16" s="103"/>
      <c r="H16" s="195" t="s">
        <v>418</v>
      </c>
      <c r="I16" s="113">
        <v>3</v>
      </c>
      <c r="J16" s="113">
        <v>1</v>
      </c>
      <c r="K16" s="113">
        <v>1.5</v>
      </c>
      <c r="L16" s="129">
        <f>J16*K16</f>
        <v>1.5</v>
      </c>
      <c r="M16" s="128">
        <f>I16*L16</f>
        <v>4.5</v>
      </c>
      <c r="N16" s="103"/>
      <c r="O16" s="195" t="s">
        <v>317</v>
      </c>
      <c r="P16" s="113"/>
      <c r="Q16" s="113"/>
      <c r="R16" s="113"/>
      <c r="S16" s="129">
        <f>Q16*R16</f>
        <v>0</v>
      </c>
      <c r="T16" s="113">
        <v>0</v>
      </c>
      <c r="U16" s="103"/>
      <c r="V16" s="1283"/>
      <c r="W16" s="103"/>
      <c r="X16" s="114">
        <f>SUM(V16*2)</f>
        <v>0</v>
      </c>
      <c r="Y16" s="114">
        <f>SUM(V16*2)</f>
        <v>0</v>
      </c>
      <c r="Z16" s="116"/>
      <c r="AA16" s="1310"/>
      <c r="AB16" s="117">
        <f>0.7*C16-L16</f>
        <v>-1.5</v>
      </c>
      <c r="AC16" s="131"/>
      <c r="AD16" s="142"/>
      <c r="AE16" s="141" t="s">
        <v>349</v>
      </c>
      <c r="AF16" s="142"/>
      <c r="AG16" s="142"/>
      <c r="AH16" s="147">
        <f>SUM(AF16*AG16)</f>
        <v>0</v>
      </c>
      <c r="AI16" s="147"/>
      <c r="AJ16" s="147">
        <f>SUM(AH16-AI16)</f>
        <v>0</v>
      </c>
      <c r="AK16" s="147">
        <f>AJ16*2</f>
        <v>0</v>
      </c>
      <c r="AL16" s="13"/>
      <c r="AM16" s="121">
        <f>SUM(E16-M16-T16-Z16)</f>
        <v>-4.5</v>
      </c>
      <c r="AN16" s="147">
        <v>0</v>
      </c>
      <c r="AO16" s="9"/>
      <c r="AP16" s="141" t="s">
        <v>350</v>
      </c>
      <c r="AQ16" s="142">
        <v>1.1000000000000001</v>
      </c>
      <c r="AR16" s="142">
        <v>1.6</v>
      </c>
      <c r="AS16" s="147">
        <f>SUM(AQ16*AR16)</f>
        <v>1.76</v>
      </c>
      <c r="AT16" s="8"/>
      <c r="AX16" s="8"/>
    </row>
    <row r="17" spans="1:50">
      <c r="A17" s="172" t="s">
        <v>409</v>
      </c>
      <c r="B17" s="111">
        <v>3</v>
      </c>
      <c r="C17" s="112">
        <v>2.4500000000000002</v>
      </c>
      <c r="D17" s="112">
        <f>SUM(C17*B17)</f>
        <v>7.35</v>
      </c>
      <c r="E17" s="111"/>
      <c r="F17" s="111"/>
      <c r="G17" s="103"/>
      <c r="H17" s="195" t="s">
        <v>317</v>
      </c>
      <c r="I17" s="113"/>
      <c r="J17" s="113"/>
      <c r="K17" s="113"/>
      <c r="L17" s="129">
        <f t="shared" si="11"/>
        <v>0</v>
      </c>
      <c r="M17" s="128">
        <f t="shared" si="12"/>
        <v>0</v>
      </c>
      <c r="N17" s="103"/>
      <c r="O17" s="195" t="s">
        <v>419</v>
      </c>
      <c r="P17" s="113">
        <v>1</v>
      </c>
      <c r="Q17" s="113">
        <v>2.1</v>
      </c>
      <c r="R17" s="113">
        <v>1</v>
      </c>
      <c r="S17" s="129">
        <f t="shared" si="0"/>
        <v>2.1</v>
      </c>
      <c r="T17" s="129">
        <f>S17</f>
        <v>2.1</v>
      </c>
      <c r="U17" s="103"/>
      <c r="V17" s="103">
        <f>SUM(D17-M17-T17)</f>
        <v>5.25</v>
      </c>
      <c r="W17" s="103"/>
      <c r="X17" s="114">
        <f t="shared" si="3"/>
        <v>10.5</v>
      </c>
      <c r="Y17" s="114">
        <f t="shared" si="4"/>
        <v>10.5</v>
      </c>
      <c r="Z17" s="116">
        <f>D17-T17</f>
        <v>5.25</v>
      </c>
      <c r="AA17" s="116"/>
      <c r="AB17" s="117">
        <f t="shared" si="13"/>
        <v>1.72</v>
      </c>
      <c r="AC17" s="131"/>
      <c r="AD17" s="4"/>
      <c r="AE17" s="12" t="s">
        <v>349</v>
      </c>
      <c r="AF17" s="4"/>
      <c r="AG17" s="4"/>
      <c r="AH17" s="16">
        <f t="shared" si="5"/>
        <v>0</v>
      </c>
      <c r="AI17" s="16"/>
      <c r="AJ17" s="16">
        <f t="shared" si="6"/>
        <v>0</v>
      </c>
      <c r="AK17" s="16">
        <f t="shared" si="7"/>
        <v>0</v>
      </c>
      <c r="AL17" s="13"/>
      <c r="AM17" s="121">
        <f>SUM(E17-M17-T17-Z17)</f>
        <v>-7.35</v>
      </c>
      <c r="AN17" s="16">
        <v>0</v>
      </c>
      <c r="AO17" s="9"/>
      <c r="AP17" s="12" t="s">
        <v>350</v>
      </c>
      <c r="AQ17" s="4">
        <v>1.1000000000000001</v>
      </c>
      <c r="AR17" s="4">
        <v>1.6</v>
      </c>
      <c r="AS17" s="16">
        <f t="shared" si="9"/>
        <v>1.76</v>
      </c>
      <c r="AT17" s="8"/>
      <c r="AX17" s="8"/>
    </row>
    <row r="18" spans="1:50">
      <c r="A18" s="172" t="s">
        <v>410</v>
      </c>
      <c r="B18" s="111">
        <v>3</v>
      </c>
      <c r="C18" s="112">
        <v>18.32</v>
      </c>
      <c r="D18" s="112">
        <f>SUM(C18*B18)</f>
        <v>54.96</v>
      </c>
      <c r="E18" s="111"/>
      <c r="F18" s="111"/>
      <c r="G18" s="103"/>
      <c r="H18" s="195" t="s">
        <v>317</v>
      </c>
      <c r="I18" s="113"/>
      <c r="J18" s="113"/>
      <c r="K18" s="113"/>
      <c r="L18" s="129">
        <f t="shared" si="11"/>
        <v>0</v>
      </c>
      <c r="M18" s="113">
        <v>0</v>
      </c>
      <c r="N18" s="103"/>
      <c r="O18" s="196" t="s">
        <v>368</v>
      </c>
      <c r="P18" s="114">
        <v>3</v>
      </c>
      <c r="Q18" s="114">
        <v>2.1</v>
      </c>
      <c r="R18" s="114">
        <v>0.9</v>
      </c>
      <c r="S18" s="129">
        <f t="shared" si="0"/>
        <v>1.89</v>
      </c>
      <c r="T18" s="134">
        <f>P18*S18</f>
        <v>5.67</v>
      </c>
      <c r="U18" s="103"/>
      <c r="V18" s="103">
        <f t="shared" si="2"/>
        <v>49.29</v>
      </c>
      <c r="W18" s="103"/>
      <c r="X18" s="114">
        <f t="shared" si="3"/>
        <v>98.58</v>
      </c>
      <c r="Y18" s="114">
        <f t="shared" si="4"/>
        <v>98.58</v>
      </c>
      <c r="Z18" s="116"/>
      <c r="AA18" s="116"/>
      <c r="AB18" s="117">
        <f>C18*B18-S18</f>
        <v>53.07</v>
      </c>
      <c r="AC18" s="131"/>
      <c r="AD18" s="4"/>
      <c r="AE18" s="12" t="s">
        <v>351</v>
      </c>
      <c r="AF18" s="4"/>
      <c r="AG18" s="4"/>
      <c r="AH18" s="16">
        <f t="shared" si="5"/>
        <v>0</v>
      </c>
      <c r="AI18" s="16"/>
      <c r="AJ18" s="16">
        <f t="shared" si="6"/>
        <v>0</v>
      </c>
      <c r="AK18" s="16">
        <f t="shared" si="7"/>
        <v>0</v>
      </c>
      <c r="AL18" s="13"/>
      <c r="AM18" s="121">
        <f t="shared" si="8"/>
        <v>-5.67</v>
      </c>
      <c r="AN18" s="16">
        <v>0</v>
      </c>
      <c r="AO18" s="9"/>
      <c r="AP18" s="12" t="s">
        <v>352</v>
      </c>
      <c r="AQ18" s="4">
        <v>1.1000000000000001</v>
      </c>
      <c r="AR18" s="4">
        <v>1.6</v>
      </c>
      <c r="AS18" s="16">
        <f t="shared" si="9"/>
        <v>1.76</v>
      </c>
      <c r="AT18" s="8"/>
      <c r="AX18" s="8"/>
    </row>
    <row r="19" spans="1:50">
      <c r="A19" s="172" t="s">
        <v>411</v>
      </c>
      <c r="B19" s="111">
        <v>3</v>
      </c>
      <c r="C19" s="112">
        <v>17.5</v>
      </c>
      <c r="D19" s="112">
        <f>SUM(C19*B19)</f>
        <v>52.5</v>
      </c>
      <c r="E19" s="111"/>
      <c r="F19" s="111"/>
      <c r="G19" s="103"/>
      <c r="H19" s="195" t="s">
        <v>317</v>
      </c>
      <c r="I19" s="113"/>
      <c r="J19" s="113"/>
      <c r="K19" s="113"/>
      <c r="L19" s="129">
        <f t="shared" si="11"/>
        <v>0</v>
      </c>
      <c r="M19" s="113">
        <v>0</v>
      </c>
      <c r="N19" s="103"/>
      <c r="O19" s="196" t="s">
        <v>368</v>
      </c>
      <c r="P19" s="114">
        <v>3</v>
      </c>
      <c r="Q19" s="114">
        <v>2.1</v>
      </c>
      <c r="R19" s="114">
        <v>0.9</v>
      </c>
      <c r="S19" s="129">
        <f>Q19*R19</f>
        <v>1.89</v>
      </c>
      <c r="T19" s="134">
        <f>P19*S19</f>
        <v>5.67</v>
      </c>
      <c r="U19" s="103"/>
      <c r="V19" s="103">
        <f t="shared" si="2"/>
        <v>46.83</v>
      </c>
      <c r="W19" s="103"/>
      <c r="X19" s="114">
        <f t="shared" si="3"/>
        <v>93.66</v>
      </c>
      <c r="Y19" s="114">
        <f t="shared" si="4"/>
        <v>93.66</v>
      </c>
      <c r="Z19" s="116"/>
      <c r="AA19" s="116"/>
      <c r="AB19" s="117"/>
      <c r="AC19" s="131"/>
      <c r="AD19" s="4"/>
      <c r="AE19" s="12" t="s">
        <v>353</v>
      </c>
      <c r="AF19" s="4"/>
      <c r="AG19" s="4"/>
      <c r="AH19" s="16">
        <f t="shared" si="5"/>
        <v>0</v>
      </c>
      <c r="AI19" s="16"/>
      <c r="AJ19" s="16">
        <f t="shared" si="6"/>
        <v>0</v>
      </c>
      <c r="AK19" s="16">
        <f t="shared" si="7"/>
        <v>0</v>
      </c>
      <c r="AL19" s="13"/>
      <c r="AM19" s="121">
        <f t="shared" si="8"/>
        <v>-5.67</v>
      </c>
      <c r="AN19" s="16">
        <f t="shared" si="10"/>
        <v>-5.67</v>
      </c>
      <c r="AO19" s="9"/>
      <c r="AP19" s="12" t="s">
        <v>354</v>
      </c>
      <c r="AQ19" s="4">
        <v>1.1000000000000001</v>
      </c>
      <c r="AR19" s="4">
        <v>1.6</v>
      </c>
      <c r="AS19" s="16">
        <f t="shared" si="9"/>
        <v>1.76</v>
      </c>
      <c r="AT19" s="8"/>
      <c r="AX19" s="8"/>
    </row>
    <row r="20" spans="1:50" ht="15.75" thickBot="1">
      <c r="A20" s="172" t="s">
        <v>412</v>
      </c>
      <c r="B20" s="111">
        <v>3</v>
      </c>
      <c r="C20" s="112">
        <v>2.4500000000000002</v>
      </c>
      <c r="D20" s="112">
        <f>SUM(C20*B20)</f>
        <v>7.35</v>
      </c>
      <c r="E20" s="111"/>
      <c r="F20" s="111"/>
      <c r="G20" s="103"/>
      <c r="H20" s="195" t="s">
        <v>317</v>
      </c>
      <c r="I20" s="113"/>
      <c r="J20" s="113"/>
      <c r="K20" s="113"/>
      <c r="L20" s="129">
        <f t="shared" si="11"/>
        <v>0</v>
      </c>
      <c r="M20" s="113">
        <v>0</v>
      </c>
      <c r="N20" s="103"/>
      <c r="O20" s="196" t="s">
        <v>419</v>
      </c>
      <c r="P20" s="114">
        <v>1</v>
      </c>
      <c r="Q20" s="114">
        <v>2.1</v>
      </c>
      <c r="R20" s="114">
        <v>1</v>
      </c>
      <c r="S20" s="129">
        <f t="shared" si="0"/>
        <v>2.1</v>
      </c>
      <c r="T20" s="134">
        <f>S20</f>
        <v>2.1</v>
      </c>
      <c r="U20" s="103"/>
      <c r="V20" s="103">
        <f t="shared" si="2"/>
        <v>5.25</v>
      </c>
      <c r="W20" s="103"/>
      <c r="X20" s="114">
        <f t="shared" si="3"/>
        <v>10.5</v>
      </c>
      <c r="Y20" s="114">
        <f t="shared" si="4"/>
        <v>10.5</v>
      </c>
      <c r="Z20" s="116">
        <f>D20-T20</f>
        <v>5.25</v>
      </c>
      <c r="AA20" s="116"/>
      <c r="AB20" s="117">
        <f>C20*B20-S20</f>
        <v>5.25</v>
      </c>
      <c r="AC20" s="131"/>
      <c r="AD20" s="4"/>
      <c r="AE20" s="135" t="s">
        <v>355</v>
      </c>
      <c r="AF20" s="136"/>
      <c r="AG20" s="136"/>
      <c r="AH20" s="16">
        <f t="shared" si="5"/>
        <v>0</v>
      </c>
      <c r="AI20" s="125"/>
      <c r="AJ20" s="125">
        <f t="shared" si="6"/>
        <v>0</v>
      </c>
      <c r="AK20" s="125">
        <f t="shared" si="7"/>
        <v>0</v>
      </c>
      <c r="AL20" s="13"/>
      <c r="AM20" s="121">
        <f t="shared" si="8"/>
        <v>-7.35</v>
      </c>
      <c r="AN20" s="16">
        <f t="shared" si="10"/>
        <v>-2.1</v>
      </c>
      <c r="AO20" s="9"/>
      <c r="AP20" s="12" t="s">
        <v>356</v>
      </c>
      <c r="AQ20" s="4"/>
      <c r="AR20" s="4"/>
      <c r="AS20" s="16">
        <f t="shared" si="9"/>
        <v>0</v>
      </c>
      <c r="AT20" s="8"/>
      <c r="AX20" s="8"/>
    </row>
    <row r="21" spans="1:50" ht="15.75" thickBot="1">
      <c r="A21" s="1279" t="s">
        <v>413</v>
      </c>
      <c r="B21" s="1280">
        <v>4.4000000000000004</v>
      </c>
      <c r="C21" s="1281">
        <v>17.5</v>
      </c>
      <c r="D21" s="1281">
        <f>SUM(C21*B21)</f>
        <v>77</v>
      </c>
      <c r="E21" s="111"/>
      <c r="F21" s="111"/>
      <c r="G21" s="103"/>
      <c r="H21" s="195" t="s">
        <v>375</v>
      </c>
      <c r="I21" s="113">
        <v>1</v>
      </c>
      <c r="J21" s="113">
        <v>0.4</v>
      </c>
      <c r="K21" s="113">
        <v>0.8</v>
      </c>
      <c r="L21" s="129">
        <f>J21*K21</f>
        <v>0.32</v>
      </c>
      <c r="M21" s="128">
        <v>0</v>
      </c>
      <c r="N21" s="103"/>
      <c r="O21" s="196" t="s">
        <v>317</v>
      </c>
      <c r="P21" s="114"/>
      <c r="Q21" s="114"/>
      <c r="R21" s="114"/>
      <c r="S21" s="129">
        <f t="shared" si="0"/>
        <v>0</v>
      </c>
      <c r="T21" s="128">
        <f>S21</f>
        <v>0</v>
      </c>
      <c r="U21" s="103"/>
      <c r="V21" s="1282">
        <f>SUM(D21-M21-M22-M23-T21)</f>
        <v>70.8</v>
      </c>
      <c r="W21" s="103"/>
      <c r="X21" s="114">
        <f t="shared" si="3"/>
        <v>141.6</v>
      </c>
      <c r="Y21" s="114">
        <f t="shared" si="4"/>
        <v>141.6</v>
      </c>
      <c r="Z21" s="116">
        <f>2.3*3</f>
        <v>6.9</v>
      </c>
      <c r="AA21" s="1310">
        <f>B21*C21-L21-L22-L23-S21</f>
        <v>74.33</v>
      </c>
      <c r="AB21" s="117">
        <f>B21*C21-S21</f>
        <v>77</v>
      </c>
      <c r="AC21" s="137"/>
      <c r="AD21" s="4"/>
      <c r="AE21" s="64"/>
      <c r="AF21" s="8"/>
      <c r="AG21" s="8"/>
      <c r="AH21" s="126">
        <f>SUM(AH3:AH20)</f>
        <v>0</v>
      </c>
      <c r="AI21" s="119"/>
      <c r="AJ21" s="126">
        <f t="shared" ref="AJ21:AK23" si="14">SUM(AJ3:AJ20)</f>
        <v>0</v>
      </c>
      <c r="AK21" s="126">
        <f t="shared" si="14"/>
        <v>0</v>
      </c>
      <c r="AL21" s="9"/>
      <c r="AM21" s="121">
        <f t="shared" si="8"/>
        <v>-6.9</v>
      </c>
      <c r="AN21" s="16">
        <f t="shared" si="10"/>
        <v>0</v>
      </c>
      <c r="AO21" s="9"/>
      <c r="AP21" s="12" t="s">
        <v>357</v>
      </c>
      <c r="AQ21" s="4"/>
      <c r="AR21" s="4"/>
      <c r="AS21" s="16">
        <f t="shared" si="9"/>
        <v>0</v>
      </c>
      <c r="AT21" s="8"/>
      <c r="AX21" s="8"/>
    </row>
    <row r="22" spans="1:50" ht="15.75" thickBot="1">
      <c r="A22" s="1279"/>
      <c r="B22" s="1280"/>
      <c r="C22" s="1281"/>
      <c r="D22" s="1281"/>
      <c r="E22" s="111"/>
      <c r="F22" s="111"/>
      <c r="G22" s="103"/>
      <c r="H22" s="195" t="s">
        <v>417</v>
      </c>
      <c r="I22" s="113">
        <v>2</v>
      </c>
      <c r="J22" s="113">
        <v>1</v>
      </c>
      <c r="K22" s="113">
        <v>0.85</v>
      </c>
      <c r="L22" s="129">
        <f>J22*K22</f>
        <v>0.85</v>
      </c>
      <c r="M22" s="128">
        <f>I22*L22</f>
        <v>1.7</v>
      </c>
      <c r="N22" s="103"/>
      <c r="O22" s="196" t="s">
        <v>317</v>
      </c>
      <c r="P22" s="114"/>
      <c r="Q22" s="114"/>
      <c r="R22" s="114"/>
      <c r="S22" s="129">
        <f>Q22*R22</f>
        <v>0</v>
      </c>
      <c r="T22" s="128">
        <f>S22</f>
        <v>0</v>
      </c>
      <c r="U22" s="103"/>
      <c r="V22" s="1283"/>
      <c r="W22" s="103"/>
      <c r="X22" s="114">
        <f>SUM(V22*2)</f>
        <v>0</v>
      </c>
      <c r="Y22" s="114">
        <f>SUM(V22*2)</f>
        <v>0</v>
      </c>
      <c r="Z22" s="116"/>
      <c r="AA22" s="1310"/>
      <c r="AB22" s="117">
        <f>B22*C22-S22</f>
        <v>0</v>
      </c>
      <c r="AC22" s="137"/>
      <c r="AD22" s="142"/>
      <c r="AE22" s="64"/>
      <c r="AF22" s="8"/>
      <c r="AG22" s="8"/>
      <c r="AH22" s="126">
        <f>SUM(AH4:AH21)</f>
        <v>0</v>
      </c>
      <c r="AI22" s="139"/>
      <c r="AJ22" s="126">
        <f t="shared" si="14"/>
        <v>0</v>
      </c>
      <c r="AK22" s="126">
        <f t="shared" si="14"/>
        <v>0</v>
      </c>
      <c r="AL22" s="9"/>
      <c r="AM22" s="121">
        <f>SUM(E22-M22-T22-Z22)</f>
        <v>-1.7</v>
      </c>
      <c r="AN22" s="147">
        <f>SUM(F22-M22-T22)</f>
        <v>-1.7</v>
      </c>
      <c r="AO22" s="9"/>
      <c r="AP22" s="141" t="s">
        <v>357</v>
      </c>
      <c r="AQ22" s="142"/>
      <c r="AR22" s="142"/>
      <c r="AS22" s="147">
        <f>SUM(AQ22*AR22)</f>
        <v>0</v>
      </c>
      <c r="AT22" s="8"/>
      <c r="AX22" s="8"/>
    </row>
    <row r="23" spans="1:50" ht="15.75" thickBot="1">
      <c r="A23" s="1279"/>
      <c r="B23" s="1280"/>
      <c r="C23" s="1281"/>
      <c r="D23" s="1281"/>
      <c r="E23" s="111"/>
      <c r="F23" s="111"/>
      <c r="G23" s="103"/>
      <c r="H23" s="195" t="s">
        <v>418</v>
      </c>
      <c r="I23" s="113">
        <v>3</v>
      </c>
      <c r="J23" s="113">
        <v>1</v>
      </c>
      <c r="K23" s="113">
        <v>1.5</v>
      </c>
      <c r="L23" s="129">
        <f>J23*K23</f>
        <v>1.5</v>
      </c>
      <c r="M23" s="128">
        <f>I23*L23</f>
        <v>4.5</v>
      </c>
      <c r="N23" s="103"/>
      <c r="O23" s="196" t="s">
        <v>317</v>
      </c>
      <c r="P23" s="114"/>
      <c r="Q23" s="114"/>
      <c r="R23" s="114"/>
      <c r="S23" s="129">
        <f>Q23*R23</f>
        <v>0</v>
      </c>
      <c r="T23" s="128">
        <f>S23</f>
        <v>0</v>
      </c>
      <c r="U23" s="103"/>
      <c r="V23" s="1283"/>
      <c r="W23" s="103"/>
      <c r="X23" s="114">
        <f>SUM(V23*2)</f>
        <v>0</v>
      </c>
      <c r="Y23" s="114">
        <f>SUM(V23*2)</f>
        <v>0</v>
      </c>
      <c r="Z23" s="116"/>
      <c r="AA23" s="1310"/>
      <c r="AB23" s="117">
        <f>B23*C23-S23</f>
        <v>0</v>
      </c>
      <c r="AC23" s="137"/>
      <c r="AD23" s="142"/>
      <c r="AE23" s="64"/>
      <c r="AF23" s="8"/>
      <c r="AG23" s="8"/>
      <c r="AH23" s="126">
        <f>SUM(AH5:AH22)</f>
        <v>0</v>
      </c>
      <c r="AI23" s="139"/>
      <c r="AJ23" s="126">
        <f t="shared" si="14"/>
        <v>0</v>
      </c>
      <c r="AK23" s="126">
        <f t="shared" si="14"/>
        <v>0</v>
      </c>
      <c r="AL23" s="9"/>
      <c r="AM23" s="121">
        <f>SUM(E23-M23-T23-Z23)</f>
        <v>-4.5</v>
      </c>
      <c r="AN23" s="147">
        <f>SUM(F23-M23-T23)</f>
        <v>-4.5</v>
      </c>
      <c r="AO23" s="9"/>
      <c r="AP23" s="141" t="s">
        <v>357</v>
      </c>
      <c r="AQ23" s="142"/>
      <c r="AR23" s="142"/>
      <c r="AS23" s="147">
        <f>SUM(AQ23*AR23)</f>
        <v>0</v>
      </c>
      <c r="AT23" s="8"/>
      <c r="AX23" s="8"/>
    </row>
    <row r="24" spans="1:50" ht="15.75" thickBot="1">
      <c r="A24" s="172" t="s">
        <v>414</v>
      </c>
      <c r="B24" s="111">
        <v>4.4000000000000004</v>
      </c>
      <c r="C24" s="112">
        <v>1.85</v>
      </c>
      <c r="D24" s="112">
        <f>SUM(C24*B24)</f>
        <v>8.14</v>
      </c>
      <c r="E24" s="111"/>
      <c r="F24" s="111"/>
      <c r="G24" s="103"/>
      <c r="H24" s="195" t="s">
        <v>317</v>
      </c>
      <c r="I24" s="113"/>
      <c r="J24" s="113"/>
      <c r="K24" s="113"/>
      <c r="L24" s="129">
        <f t="shared" si="11"/>
        <v>0</v>
      </c>
      <c r="M24" s="128">
        <v>0</v>
      </c>
      <c r="N24" s="103"/>
      <c r="O24" s="196" t="s">
        <v>317</v>
      </c>
      <c r="P24" s="114"/>
      <c r="Q24" s="114"/>
      <c r="R24" s="114"/>
      <c r="S24" s="129">
        <f t="shared" si="0"/>
        <v>0</v>
      </c>
      <c r="T24" s="128">
        <f>S24</f>
        <v>0</v>
      </c>
      <c r="U24" s="103"/>
      <c r="V24" s="103">
        <f t="shared" si="2"/>
        <v>8.14</v>
      </c>
      <c r="W24" s="103"/>
      <c r="X24" s="114">
        <f t="shared" si="3"/>
        <v>16.28</v>
      </c>
      <c r="Y24" s="114">
        <f t="shared" si="4"/>
        <v>16.28</v>
      </c>
      <c r="Z24" s="116"/>
      <c r="AA24" s="116">
        <f>B24*C24-L24-S24</f>
        <v>8.14</v>
      </c>
      <c r="AB24" s="117">
        <f>B24*C24-L24-S24</f>
        <v>8.14</v>
      </c>
      <c r="AC24" s="137">
        <f>3.5*C24-L24-S24</f>
        <v>6.48</v>
      </c>
      <c r="AD24" s="4"/>
      <c r="AE24" s="8"/>
      <c r="AF24" s="8"/>
      <c r="AG24" s="8"/>
      <c r="AH24" s="64"/>
      <c r="AI24" s="8"/>
      <c r="AJ24" s="8"/>
      <c r="AK24" s="8"/>
      <c r="AL24" s="9"/>
      <c r="AM24" s="121">
        <f t="shared" si="8"/>
        <v>0</v>
      </c>
      <c r="AN24" s="16">
        <v>0</v>
      </c>
      <c r="AO24" s="9"/>
      <c r="AP24" s="12" t="s">
        <v>358</v>
      </c>
      <c r="AQ24" s="4"/>
      <c r="AR24" s="4"/>
      <c r="AS24" s="16">
        <f t="shared" si="9"/>
        <v>0</v>
      </c>
      <c r="AT24" s="8"/>
      <c r="AX24" s="8"/>
    </row>
    <row r="25" spans="1:50" ht="15.75" thickBot="1">
      <c r="A25" s="1279" t="s">
        <v>420</v>
      </c>
      <c r="B25" s="1280">
        <v>4.4000000000000004</v>
      </c>
      <c r="C25" s="1281">
        <v>6.3</v>
      </c>
      <c r="D25" s="1281">
        <f t="shared" si="1"/>
        <v>27.72</v>
      </c>
      <c r="E25" s="111"/>
      <c r="F25" s="111"/>
      <c r="G25" s="103"/>
      <c r="H25" s="195" t="s">
        <v>418</v>
      </c>
      <c r="I25" s="113">
        <v>1</v>
      </c>
      <c r="J25" s="113">
        <v>1</v>
      </c>
      <c r="K25" s="113">
        <v>1.5</v>
      </c>
      <c r="L25" s="129">
        <f t="shared" si="11"/>
        <v>1.5</v>
      </c>
      <c r="M25" s="129">
        <f>L25</f>
        <v>1.5</v>
      </c>
      <c r="N25" s="103"/>
      <c r="O25" s="195" t="s">
        <v>317</v>
      </c>
      <c r="P25" s="113"/>
      <c r="Q25" s="113"/>
      <c r="R25" s="113"/>
      <c r="S25" s="129">
        <f t="shared" si="0"/>
        <v>0</v>
      </c>
      <c r="T25" s="113">
        <v>0</v>
      </c>
      <c r="U25" s="103"/>
      <c r="V25" s="1282">
        <f>SUM(D25-M25-M26-T25)</f>
        <v>24.72</v>
      </c>
      <c r="W25" s="103"/>
      <c r="X25" s="114">
        <f t="shared" si="3"/>
        <v>49.44</v>
      </c>
      <c r="Y25" s="114">
        <f t="shared" si="4"/>
        <v>49.44</v>
      </c>
      <c r="Z25" s="116"/>
      <c r="AA25" s="116">
        <f>D25-M25-M26</f>
        <v>24.72</v>
      </c>
      <c r="AB25" s="117">
        <f>B25*C25</f>
        <v>27.72</v>
      </c>
      <c r="AC25" s="137">
        <f>3.5*2.05</f>
        <v>7.18</v>
      </c>
      <c r="AD25" s="4"/>
      <c r="AE25" s="1301" t="s">
        <v>359</v>
      </c>
      <c r="AF25" s="1303"/>
      <c r="AG25" s="138" t="s">
        <v>360</v>
      </c>
      <c r="AH25" s="127" t="s">
        <v>293</v>
      </c>
      <c r="AI25" s="127" t="s">
        <v>292</v>
      </c>
      <c r="AJ25" s="130" t="s">
        <v>294</v>
      </c>
      <c r="AK25" s="12"/>
      <c r="AL25" s="9"/>
      <c r="AM25" s="121">
        <f t="shared" si="8"/>
        <v>-1.5</v>
      </c>
      <c r="AN25" s="16">
        <v>0</v>
      </c>
      <c r="AO25" s="9"/>
      <c r="AP25" s="12" t="s">
        <v>361</v>
      </c>
      <c r="AQ25" s="4"/>
      <c r="AR25" s="4"/>
      <c r="AS25" s="16">
        <f t="shared" si="9"/>
        <v>0</v>
      </c>
      <c r="AT25" s="8"/>
      <c r="AX25" s="8"/>
    </row>
    <row r="26" spans="1:50" ht="15.75" thickBot="1">
      <c r="A26" s="1279"/>
      <c r="B26" s="1280"/>
      <c r="C26" s="1281"/>
      <c r="D26" s="1281"/>
      <c r="E26" s="111"/>
      <c r="F26" s="111"/>
      <c r="G26" s="103"/>
      <c r="H26" s="195" t="s">
        <v>432</v>
      </c>
      <c r="I26" s="113">
        <v>1</v>
      </c>
      <c r="J26" s="113">
        <v>1</v>
      </c>
      <c r="K26" s="113">
        <v>1.5</v>
      </c>
      <c r="L26" s="129">
        <f>J26*K26</f>
        <v>1.5</v>
      </c>
      <c r="M26" s="129">
        <f>L26</f>
        <v>1.5</v>
      </c>
      <c r="N26" s="103"/>
      <c r="O26" s="195" t="s">
        <v>317</v>
      </c>
      <c r="P26" s="113"/>
      <c r="Q26" s="113"/>
      <c r="R26" s="113"/>
      <c r="S26" s="129">
        <f>Q26*R26</f>
        <v>0</v>
      </c>
      <c r="T26" s="113">
        <v>0</v>
      </c>
      <c r="U26" s="103"/>
      <c r="V26" s="1283"/>
      <c r="W26" s="103"/>
      <c r="X26" s="114">
        <f>SUM(V26*2)</f>
        <v>0</v>
      </c>
      <c r="Y26" s="114">
        <f>SUM(V26*2)</f>
        <v>0</v>
      </c>
      <c r="Z26" s="116"/>
      <c r="AA26" s="116"/>
      <c r="AB26" s="117">
        <f>B26*C26</f>
        <v>0</v>
      </c>
      <c r="AC26" s="137">
        <f>3.5*2.05</f>
        <v>7.18</v>
      </c>
      <c r="AD26" s="142"/>
      <c r="AE26" s="139"/>
      <c r="AF26" s="140"/>
      <c r="AG26" s="139"/>
      <c r="AH26" s="140"/>
      <c r="AI26" s="140"/>
      <c r="AJ26" s="146"/>
      <c r="AK26" s="141"/>
      <c r="AL26" s="9"/>
      <c r="AM26" s="121"/>
      <c r="AN26" s="147"/>
      <c r="AO26" s="9"/>
      <c r="AP26" s="141"/>
      <c r="AQ26" s="142"/>
      <c r="AR26" s="142"/>
      <c r="AS26" s="147"/>
      <c r="AT26" s="8"/>
      <c r="AX26" s="8"/>
    </row>
    <row r="27" spans="1:50">
      <c r="A27" s="172" t="s">
        <v>421</v>
      </c>
      <c r="B27" s="111">
        <v>3</v>
      </c>
      <c r="C27" s="112">
        <v>6.45</v>
      </c>
      <c r="D27" s="112">
        <f t="shared" si="1"/>
        <v>19.350000000000001</v>
      </c>
      <c r="E27" s="111"/>
      <c r="F27" s="111"/>
      <c r="G27" s="103"/>
      <c r="H27" s="195" t="s">
        <v>317</v>
      </c>
      <c r="I27" s="113"/>
      <c r="J27" s="113"/>
      <c r="K27" s="113"/>
      <c r="L27" s="129">
        <f t="shared" si="11"/>
        <v>0</v>
      </c>
      <c r="M27" s="113">
        <v>0</v>
      </c>
      <c r="N27" s="103"/>
      <c r="O27" s="195" t="s">
        <v>368</v>
      </c>
      <c r="P27" s="113">
        <v>2</v>
      </c>
      <c r="Q27" s="113">
        <v>2.1</v>
      </c>
      <c r="R27" s="113">
        <v>0.9</v>
      </c>
      <c r="S27" s="129">
        <f t="shared" ref="S27:S90" si="15">Q27*R27</f>
        <v>1.89</v>
      </c>
      <c r="T27" s="113">
        <f>P27*S27</f>
        <v>3.78</v>
      </c>
      <c r="U27" s="103"/>
      <c r="V27" s="103">
        <f t="shared" si="2"/>
        <v>15.57</v>
      </c>
      <c r="W27" s="103"/>
      <c r="X27" s="114">
        <f t="shared" si="3"/>
        <v>31.14</v>
      </c>
      <c r="Y27" s="114">
        <f t="shared" si="4"/>
        <v>31.14</v>
      </c>
      <c r="Z27" s="116"/>
      <c r="AA27" s="116"/>
      <c r="AB27" s="117">
        <f>B27*C27</f>
        <v>19.350000000000001</v>
      </c>
      <c r="AC27" s="137">
        <f>1.8*3.5</f>
        <v>6.3</v>
      </c>
      <c r="AD27" s="4"/>
      <c r="AE27" s="1297" t="s">
        <v>362</v>
      </c>
      <c r="AF27" s="1298"/>
      <c r="AG27" s="110">
        <v>6</v>
      </c>
      <c r="AH27" s="120">
        <v>1</v>
      </c>
      <c r="AI27" s="110">
        <v>0.5</v>
      </c>
      <c r="AJ27" s="110">
        <f>SUM(AH27*AI27*AG27)</f>
        <v>3</v>
      </c>
      <c r="AK27" s="12"/>
      <c r="AL27" s="9"/>
      <c r="AM27" s="121">
        <f t="shared" si="8"/>
        <v>-3.78</v>
      </c>
      <c r="AN27" s="16">
        <f t="shared" si="10"/>
        <v>-3.78</v>
      </c>
      <c r="AO27" s="9"/>
      <c r="AP27" s="12" t="s">
        <v>363</v>
      </c>
      <c r="AQ27" s="4"/>
      <c r="AR27" s="4"/>
      <c r="AS27" s="16">
        <f t="shared" si="9"/>
        <v>0</v>
      </c>
      <c r="AT27" s="8"/>
      <c r="AX27" s="8"/>
    </row>
    <row r="28" spans="1:50">
      <c r="A28" s="172" t="s">
        <v>422</v>
      </c>
      <c r="B28" s="111">
        <v>3</v>
      </c>
      <c r="C28" s="112">
        <v>7.34</v>
      </c>
      <c r="D28" s="112">
        <f t="shared" si="1"/>
        <v>22.02</v>
      </c>
      <c r="E28" s="111"/>
      <c r="F28" s="111"/>
      <c r="G28" s="103"/>
      <c r="H28" s="195" t="s">
        <v>317</v>
      </c>
      <c r="I28" s="113"/>
      <c r="J28" s="113"/>
      <c r="K28" s="113"/>
      <c r="L28" s="129">
        <f t="shared" si="11"/>
        <v>0</v>
      </c>
      <c r="M28" s="113">
        <v>0</v>
      </c>
      <c r="N28" s="103"/>
      <c r="O28" s="195" t="s">
        <v>368</v>
      </c>
      <c r="P28" s="113">
        <v>2</v>
      </c>
      <c r="Q28" s="113">
        <v>2.1</v>
      </c>
      <c r="R28" s="113">
        <v>0.9</v>
      </c>
      <c r="S28" s="129">
        <f>Q28*R28</f>
        <v>1.89</v>
      </c>
      <c r="T28" s="113">
        <f>P28*S28</f>
        <v>3.78</v>
      </c>
      <c r="U28" s="103"/>
      <c r="V28" s="103">
        <f t="shared" si="2"/>
        <v>18.239999999999998</v>
      </c>
      <c r="W28" s="103"/>
      <c r="X28" s="114">
        <f t="shared" si="3"/>
        <v>36.479999999999997</v>
      </c>
      <c r="Y28" s="114">
        <f t="shared" si="4"/>
        <v>36.479999999999997</v>
      </c>
      <c r="Z28" s="116"/>
      <c r="AA28" s="116">
        <f>1.6*3</f>
        <v>4.8</v>
      </c>
      <c r="AB28" s="117">
        <f>B28*C28</f>
        <v>22.02</v>
      </c>
      <c r="AC28" s="137"/>
      <c r="AD28" s="4"/>
      <c r="AE28" s="1299" t="s">
        <v>364</v>
      </c>
      <c r="AF28" s="1300"/>
      <c r="AG28" s="105">
        <v>6</v>
      </c>
      <c r="AH28" s="4">
        <v>1.3</v>
      </c>
      <c r="AI28" s="105">
        <v>1.2</v>
      </c>
      <c r="AJ28" s="16">
        <f t="shared" ref="AJ28:AJ33" si="16">SUM(AH28*AI28*AG28)</f>
        <v>9.36</v>
      </c>
      <c r="AK28" s="12"/>
      <c r="AL28" s="9"/>
      <c r="AM28" s="121">
        <f t="shared" si="8"/>
        <v>-3.78</v>
      </c>
      <c r="AN28" s="16">
        <f t="shared" si="10"/>
        <v>-3.78</v>
      </c>
      <c r="AO28" s="9"/>
      <c r="AP28" s="12" t="s">
        <v>365</v>
      </c>
      <c r="AQ28" s="4"/>
      <c r="AR28" s="4"/>
      <c r="AS28" s="16">
        <f t="shared" si="9"/>
        <v>0</v>
      </c>
      <c r="AT28" s="8"/>
      <c r="AX28" s="8"/>
    </row>
    <row r="29" spans="1:50">
      <c r="A29" s="172" t="s">
        <v>423</v>
      </c>
      <c r="B29" s="111">
        <v>4.4000000000000004</v>
      </c>
      <c r="C29" s="112">
        <v>1.85</v>
      </c>
      <c r="D29" s="112">
        <f t="shared" si="1"/>
        <v>8.14</v>
      </c>
      <c r="E29" s="111"/>
      <c r="F29" s="111"/>
      <c r="G29" s="103"/>
      <c r="H29" s="195" t="s">
        <v>317</v>
      </c>
      <c r="I29" s="113"/>
      <c r="J29" s="113"/>
      <c r="K29" s="113"/>
      <c r="L29" s="129">
        <f t="shared" si="11"/>
        <v>0</v>
      </c>
      <c r="M29" s="113">
        <v>0</v>
      </c>
      <c r="N29" s="103"/>
      <c r="O29" s="195" t="s">
        <v>317</v>
      </c>
      <c r="P29" s="113"/>
      <c r="Q29" s="113"/>
      <c r="R29" s="113"/>
      <c r="S29" s="129">
        <f t="shared" si="15"/>
        <v>0</v>
      </c>
      <c r="T29" s="113">
        <v>0</v>
      </c>
      <c r="U29" s="103"/>
      <c r="V29" s="103">
        <f t="shared" si="2"/>
        <v>8.14</v>
      </c>
      <c r="W29" s="103"/>
      <c r="X29" s="114">
        <f t="shared" si="3"/>
        <v>16.28</v>
      </c>
      <c r="Y29" s="114">
        <f t="shared" si="4"/>
        <v>16.28</v>
      </c>
      <c r="Z29" s="116"/>
      <c r="AA29" s="116">
        <f>D29</f>
        <v>8.14</v>
      </c>
      <c r="AB29" s="117"/>
      <c r="AC29" s="137"/>
      <c r="AD29" s="4"/>
      <c r="AE29" s="1299" t="s">
        <v>366</v>
      </c>
      <c r="AF29" s="1300"/>
      <c r="AG29" s="105">
        <v>15</v>
      </c>
      <c r="AH29" s="4">
        <v>1.8</v>
      </c>
      <c r="AI29" s="105">
        <v>1.2</v>
      </c>
      <c r="AJ29" s="105">
        <f t="shared" si="16"/>
        <v>32.4</v>
      </c>
      <c r="AK29" s="12"/>
      <c r="AL29" s="9"/>
      <c r="AM29" s="121">
        <f t="shared" si="8"/>
        <v>0</v>
      </c>
      <c r="AN29" s="16">
        <f t="shared" si="10"/>
        <v>0</v>
      </c>
      <c r="AO29" s="9"/>
      <c r="AP29" s="12" t="s">
        <v>367</v>
      </c>
      <c r="AQ29" s="4"/>
      <c r="AR29" s="4"/>
      <c r="AS29" s="16">
        <f t="shared" si="9"/>
        <v>0</v>
      </c>
      <c r="AT29" s="7"/>
      <c r="AX29" s="8"/>
    </row>
    <row r="30" spans="1:50">
      <c r="A30" s="172" t="s">
        <v>424</v>
      </c>
      <c r="B30" s="111">
        <v>4.4000000000000004</v>
      </c>
      <c r="C30" s="112">
        <v>8.3000000000000007</v>
      </c>
      <c r="D30" s="112">
        <f t="shared" si="1"/>
        <v>36.520000000000003</v>
      </c>
      <c r="E30" s="111"/>
      <c r="F30" s="111"/>
      <c r="G30" s="103"/>
      <c r="H30" s="195" t="s">
        <v>418</v>
      </c>
      <c r="I30" s="113">
        <v>2</v>
      </c>
      <c r="J30" s="113">
        <v>1</v>
      </c>
      <c r="K30" s="113">
        <v>1.5</v>
      </c>
      <c r="L30" s="129">
        <f>J30*K30</f>
        <v>1.5</v>
      </c>
      <c r="M30" s="129">
        <f>I30*K30</f>
        <v>3</v>
      </c>
      <c r="N30" s="103"/>
      <c r="O30" s="196" t="s">
        <v>317</v>
      </c>
      <c r="P30" s="114"/>
      <c r="Q30" s="114"/>
      <c r="R30" s="114"/>
      <c r="S30" s="129">
        <f t="shared" si="15"/>
        <v>0</v>
      </c>
      <c r="T30" s="134">
        <f>S30</f>
        <v>0</v>
      </c>
      <c r="U30" s="128"/>
      <c r="V30" s="103">
        <f t="shared" si="2"/>
        <v>33.520000000000003</v>
      </c>
      <c r="W30" s="103"/>
      <c r="X30" s="114">
        <f t="shared" si="3"/>
        <v>67.040000000000006</v>
      </c>
      <c r="Y30" s="114">
        <f t="shared" si="4"/>
        <v>67.040000000000006</v>
      </c>
      <c r="Z30" s="116"/>
      <c r="AA30" s="116">
        <f>D30-M30</f>
        <v>33.520000000000003</v>
      </c>
      <c r="AB30" s="117"/>
      <c r="AC30" s="137"/>
      <c r="AD30" s="4"/>
      <c r="AE30" s="1299" t="s">
        <v>369</v>
      </c>
      <c r="AF30" s="1300"/>
      <c r="AG30" s="105">
        <v>1</v>
      </c>
      <c r="AH30" s="4">
        <v>3</v>
      </c>
      <c r="AI30" s="105">
        <v>0.9</v>
      </c>
      <c r="AJ30" s="105">
        <f t="shared" si="16"/>
        <v>2.7</v>
      </c>
      <c r="AK30" s="12"/>
      <c r="AL30" s="9"/>
      <c r="AM30" s="121">
        <f t="shared" si="8"/>
        <v>-3</v>
      </c>
      <c r="AN30" s="16">
        <f t="shared" si="10"/>
        <v>-3</v>
      </c>
      <c r="AO30" s="9"/>
      <c r="AP30" s="12" t="s">
        <v>370</v>
      </c>
      <c r="AQ30" s="4"/>
      <c r="AR30" s="4"/>
      <c r="AS30" s="16">
        <f t="shared" si="9"/>
        <v>0</v>
      </c>
      <c r="AT30" s="7"/>
      <c r="AX30" s="8"/>
    </row>
    <row r="31" spans="1:50">
      <c r="A31" s="172" t="s">
        <v>425</v>
      </c>
      <c r="B31" s="111">
        <v>6.17</v>
      </c>
      <c r="C31" s="112">
        <v>7.8</v>
      </c>
      <c r="D31" s="112">
        <f t="shared" si="1"/>
        <v>48.13</v>
      </c>
      <c r="E31" s="111"/>
      <c r="F31" s="111"/>
      <c r="G31" s="103"/>
      <c r="H31" s="195" t="s">
        <v>380</v>
      </c>
      <c r="I31" s="113">
        <v>1</v>
      </c>
      <c r="J31" s="113">
        <v>1</v>
      </c>
      <c r="K31" s="113">
        <v>1.2</v>
      </c>
      <c r="L31" s="129">
        <f>J31*K31</f>
        <v>1.2</v>
      </c>
      <c r="M31" s="128">
        <v>0</v>
      </c>
      <c r="N31" s="103"/>
      <c r="O31" s="195" t="s">
        <v>297</v>
      </c>
      <c r="P31" s="113">
        <v>1</v>
      </c>
      <c r="Q31" s="113">
        <v>2</v>
      </c>
      <c r="R31" s="113">
        <v>3</v>
      </c>
      <c r="S31" s="129">
        <f t="shared" si="15"/>
        <v>6</v>
      </c>
      <c r="T31" s="129">
        <f>S31</f>
        <v>6</v>
      </c>
      <c r="U31" s="128"/>
      <c r="V31" s="103">
        <f t="shared" si="2"/>
        <v>42.13</v>
      </c>
      <c r="W31" s="103"/>
      <c r="X31" s="114">
        <f t="shared" si="3"/>
        <v>84.26</v>
      </c>
      <c r="Y31" s="114">
        <f t="shared" si="4"/>
        <v>84.26</v>
      </c>
      <c r="Z31" s="116"/>
      <c r="AA31" s="116">
        <f>2.2*B31</f>
        <v>13.57</v>
      </c>
      <c r="AB31" s="116">
        <f>3.5*C31</f>
        <v>27.3</v>
      </c>
      <c r="AC31" s="143"/>
      <c r="AD31" s="12"/>
      <c r="AE31" s="1299" t="s">
        <v>371</v>
      </c>
      <c r="AF31" s="1300"/>
      <c r="AG31" s="105">
        <v>2</v>
      </c>
      <c r="AH31" s="4">
        <v>2.2000000000000002</v>
      </c>
      <c r="AI31" s="105">
        <v>0.5</v>
      </c>
      <c r="AJ31" s="105">
        <f t="shared" si="16"/>
        <v>2.2000000000000002</v>
      </c>
      <c r="AK31" s="12"/>
      <c r="AL31" s="9"/>
      <c r="AM31" s="121">
        <f t="shared" si="8"/>
        <v>-6</v>
      </c>
      <c r="AN31" s="16">
        <f t="shared" si="10"/>
        <v>-6</v>
      </c>
      <c r="AO31" s="9"/>
      <c r="AP31" s="144" t="s">
        <v>372</v>
      </c>
      <c r="AQ31" s="121"/>
      <c r="AR31" s="4"/>
      <c r="AS31" s="16">
        <f t="shared" si="9"/>
        <v>0</v>
      </c>
      <c r="AT31" s="7"/>
      <c r="AX31" s="8"/>
    </row>
    <row r="32" spans="1:50">
      <c r="A32" s="172" t="s">
        <v>426</v>
      </c>
      <c r="B32" s="111">
        <v>4.4000000000000004</v>
      </c>
      <c r="C32" s="112">
        <v>2</v>
      </c>
      <c r="D32" s="112">
        <f t="shared" si="1"/>
        <v>8.8000000000000007</v>
      </c>
      <c r="E32" s="111"/>
      <c r="F32" s="111"/>
      <c r="G32" s="103"/>
      <c r="H32" s="195" t="s">
        <v>375</v>
      </c>
      <c r="I32" s="113">
        <v>1</v>
      </c>
      <c r="J32" s="113">
        <v>0.4</v>
      </c>
      <c r="K32" s="113">
        <v>0.8</v>
      </c>
      <c r="L32" s="129">
        <f>J32*K32</f>
        <v>0.32</v>
      </c>
      <c r="M32" s="128">
        <v>0</v>
      </c>
      <c r="N32" s="103"/>
      <c r="O32" s="195" t="s">
        <v>317</v>
      </c>
      <c r="P32" s="113"/>
      <c r="Q32" s="113"/>
      <c r="R32" s="113"/>
      <c r="S32" s="129">
        <f t="shared" si="15"/>
        <v>0</v>
      </c>
      <c r="T32" s="128">
        <v>0</v>
      </c>
      <c r="U32" s="128"/>
      <c r="V32" s="103">
        <f t="shared" si="2"/>
        <v>8.8000000000000007</v>
      </c>
      <c r="W32" s="103"/>
      <c r="X32" s="114">
        <f t="shared" si="3"/>
        <v>17.600000000000001</v>
      </c>
      <c r="Y32" s="114">
        <f t="shared" si="4"/>
        <v>17.600000000000001</v>
      </c>
      <c r="Z32" s="116"/>
      <c r="AA32" s="116">
        <f>D32-L32</f>
        <v>8.48</v>
      </c>
      <c r="AB32" s="116"/>
      <c r="AC32" s="143"/>
      <c r="AD32" s="12"/>
      <c r="AE32" s="1299" t="s">
        <v>373</v>
      </c>
      <c r="AF32" s="1300"/>
      <c r="AG32" s="105">
        <v>2</v>
      </c>
      <c r="AH32" s="4">
        <v>2.8</v>
      </c>
      <c r="AI32" s="105">
        <v>0.5</v>
      </c>
      <c r="AJ32" s="105">
        <f t="shared" si="16"/>
        <v>2.8</v>
      </c>
      <c r="AK32" s="12"/>
      <c r="AL32" s="9"/>
      <c r="AM32" s="121">
        <f t="shared" si="8"/>
        <v>0</v>
      </c>
      <c r="AN32" s="16">
        <f t="shared" si="10"/>
        <v>0</v>
      </c>
      <c r="AO32" s="9"/>
      <c r="AP32" s="121" t="s">
        <v>374</v>
      </c>
      <c r="AQ32" s="121"/>
      <c r="AR32" s="4"/>
      <c r="AS32" s="16">
        <f t="shared" si="9"/>
        <v>0</v>
      </c>
      <c r="AT32" s="7"/>
      <c r="AX32" s="8"/>
    </row>
    <row r="33" spans="1:50" ht="15.75" thickBot="1">
      <c r="A33" s="172" t="s">
        <v>427</v>
      </c>
      <c r="B33" s="111">
        <v>3</v>
      </c>
      <c r="C33" s="112">
        <v>3.8</v>
      </c>
      <c r="D33" s="112">
        <f t="shared" si="1"/>
        <v>11.4</v>
      </c>
      <c r="E33" s="111"/>
      <c r="F33" s="111"/>
      <c r="G33" s="103"/>
      <c r="H33" s="195" t="s">
        <v>317</v>
      </c>
      <c r="I33" s="113"/>
      <c r="J33" s="113"/>
      <c r="K33" s="113"/>
      <c r="L33" s="129">
        <f t="shared" si="11"/>
        <v>0</v>
      </c>
      <c r="M33" s="128">
        <v>0</v>
      </c>
      <c r="N33" s="103"/>
      <c r="O33" s="195" t="s">
        <v>368</v>
      </c>
      <c r="P33" s="113">
        <v>1</v>
      </c>
      <c r="Q33" s="113">
        <v>2.1</v>
      </c>
      <c r="R33" s="113">
        <v>0.9</v>
      </c>
      <c r="S33" s="129">
        <f t="shared" si="15"/>
        <v>1.89</v>
      </c>
      <c r="T33" s="128">
        <f>P33*S33</f>
        <v>1.89</v>
      </c>
      <c r="U33" s="128"/>
      <c r="V33" s="103">
        <f t="shared" si="2"/>
        <v>9.51</v>
      </c>
      <c r="W33" s="103"/>
      <c r="X33" s="114">
        <f t="shared" si="3"/>
        <v>19.02</v>
      </c>
      <c r="Y33" s="114">
        <f t="shared" si="4"/>
        <v>19.02</v>
      </c>
      <c r="Z33" s="116"/>
      <c r="AA33" s="116"/>
      <c r="AB33" s="116"/>
      <c r="AC33" s="143"/>
      <c r="AD33" s="12"/>
      <c r="AE33" s="1306" t="s">
        <v>376</v>
      </c>
      <c r="AF33" s="1307"/>
      <c r="AG33" s="125">
        <v>1</v>
      </c>
      <c r="AH33" s="136">
        <v>4.5</v>
      </c>
      <c r="AI33" s="125">
        <v>3</v>
      </c>
      <c r="AJ33" s="125">
        <f t="shared" si="16"/>
        <v>13.5</v>
      </c>
      <c r="AK33" s="12"/>
      <c r="AL33" s="9"/>
      <c r="AM33" s="121">
        <f t="shared" si="8"/>
        <v>-1.89</v>
      </c>
      <c r="AN33" s="16">
        <f t="shared" si="10"/>
        <v>-1.89</v>
      </c>
      <c r="AO33" s="9"/>
      <c r="AP33" s="121" t="s">
        <v>377</v>
      </c>
      <c r="AQ33" s="121"/>
      <c r="AR33" s="4"/>
      <c r="AS33" s="16">
        <f t="shared" si="9"/>
        <v>0</v>
      </c>
      <c r="AT33" s="7"/>
      <c r="AU33" s="8"/>
      <c r="AV33" s="8"/>
      <c r="AW33" s="8"/>
      <c r="AX33" s="8"/>
    </row>
    <row r="34" spans="1:50" ht="15.75" thickBot="1">
      <c r="A34" s="172" t="s">
        <v>428</v>
      </c>
      <c r="B34" s="111">
        <v>3</v>
      </c>
      <c r="C34" s="112">
        <v>3.5</v>
      </c>
      <c r="D34" s="112">
        <f t="shared" si="1"/>
        <v>10.5</v>
      </c>
      <c r="E34" s="111"/>
      <c r="F34" s="111"/>
      <c r="G34" s="103"/>
      <c r="H34" s="195" t="s">
        <v>317</v>
      </c>
      <c r="I34" s="113"/>
      <c r="J34" s="113"/>
      <c r="K34" s="113"/>
      <c r="L34" s="129">
        <f t="shared" si="11"/>
        <v>0</v>
      </c>
      <c r="M34" s="145">
        <v>0</v>
      </c>
      <c r="N34" s="103"/>
      <c r="O34" s="195" t="s">
        <v>317</v>
      </c>
      <c r="P34" s="113"/>
      <c r="Q34" s="113"/>
      <c r="R34" s="113"/>
      <c r="S34" s="129">
        <f t="shared" si="15"/>
        <v>0</v>
      </c>
      <c r="T34" s="128">
        <v>0</v>
      </c>
      <c r="U34" s="128"/>
      <c r="V34" s="103">
        <f t="shared" si="2"/>
        <v>10.5</v>
      </c>
      <c r="W34" s="103"/>
      <c r="X34" s="114">
        <f t="shared" si="3"/>
        <v>21</v>
      </c>
      <c r="Y34" s="114">
        <f t="shared" si="4"/>
        <v>21</v>
      </c>
      <c r="Z34" s="116"/>
      <c r="AA34" s="116"/>
      <c r="AB34" s="116"/>
      <c r="AC34" s="137">
        <f>C34*3.5-L34</f>
        <v>12.25</v>
      </c>
      <c r="AD34" s="4"/>
      <c r="AE34" s="121"/>
      <c r="AF34" s="121"/>
      <c r="AG34" s="126">
        <f>SUM(AG27:AG33)</f>
        <v>33</v>
      </c>
      <c r="AH34" s="121"/>
      <c r="AI34" s="121"/>
      <c r="AJ34" s="121"/>
      <c r="AK34" s="121"/>
      <c r="AL34" s="9"/>
      <c r="AM34" s="121">
        <f t="shared" si="8"/>
        <v>0</v>
      </c>
      <c r="AN34" s="16">
        <f t="shared" si="10"/>
        <v>0</v>
      </c>
      <c r="AO34" s="9"/>
      <c r="AP34" s="121" t="s">
        <v>378</v>
      </c>
      <c r="AQ34" s="121"/>
      <c r="AR34" s="4"/>
      <c r="AS34" s="16">
        <f t="shared" si="9"/>
        <v>0</v>
      </c>
      <c r="AT34" s="7"/>
      <c r="AU34" s="8"/>
      <c r="AV34" s="8"/>
      <c r="AW34" s="8"/>
      <c r="AX34" s="8"/>
    </row>
    <row r="35" spans="1:50">
      <c r="A35" s="172" t="s">
        <v>429</v>
      </c>
      <c r="B35" s="111">
        <v>3</v>
      </c>
      <c r="C35" s="112">
        <v>3.5</v>
      </c>
      <c r="D35" s="112">
        <f t="shared" si="1"/>
        <v>10.5</v>
      </c>
      <c r="E35" s="111"/>
      <c r="F35" s="111"/>
      <c r="G35" s="103"/>
      <c r="H35" s="195" t="s">
        <v>317</v>
      </c>
      <c r="I35" s="113"/>
      <c r="J35" s="113"/>
      <c r="K35" s="113"/>
      <c r="L35" s="129">
        <f t="shared" si="11"/>
        <v>0</v>
      </c>
      <c r="M35" s="128">
        <v>0</v>
      </c>
      <c r="N35" s="103"/>
      <c r="O35" s="195" t="s">
        <v>317</v>
      </c>
      <c r="P35" s="113"/>
      <c r="Q35" s="113"/>
      <c r="R35" s="113"/>
      <c r="S35" s="129">
        <f t="shared" si="15"/>
        <v>0</v>
      </c>
      <c r="T35" s="128">
        <v>0</v>
      </c>
      <c r="U35" s="128"/>
      <c r="V35" s="103">
        <f t="shared" si="2"/>
        <v>10.5</v>
      </c>
      <c r="W35" s="103"/>
      <c r="X35" s="114">
        <f t="shared" si="3"/>
        <v>21</v>
      </c>
      <c r="Y35" s="114">
        <f t="shared" si="4"/>
        <v>21</v>
      </c>
      <c r="Z35" s="116"/>
      <c r="AA35" s="116"/>
      <c r="AB35" s="116"/>
      <c r="AC35" s="137"/>
      <c r="AD35" s="4"/>
      <c r="AE35" s="8"/>
      <c r="AF35" s="8"/>
      <c r="AG35" s="8"/>
      <c r="AH35" s="8"/>
      <c r="AI35" s="8"/>
      <c r="AJ35" s="8"/>
      <c r="AK35" s="8"/>
      <c r="AL35" s="9"/>
      <c r="AM35" s="121">
        <f t="shared" si="8"/>
        <v>0</v>
      </c>
      <c r="AN35" s="16">
        <f t="shared" si="10"/>
        <v>0</v>
      </c>
      <c r="AO35" s="9"/>
      <c r="AP35" s="121" t="s">
        <v>379</v>
      </c>
      <c r="AQ35" s="121"/>
      <c r="AR35" s="4"/>
      <c r="AS35" s="16">
        <f t="shared" si="9"/>
        <v>0</v>
      </c>
      <c r="AT35" s="7"/>
      <c r="AU35" s="8"/>
      <c r="AV35" s="8"/>
      <c r="AW35" s="8"/>
      <c r="AX35" s="8"/>
    </row>
    <row r="36" spans="1:50" ht="15.75" thickBot="1">
      <c r="A36" s="172" t="s">
        <v>430</v>
      </c>
      <c r="B36" s="111">
        <v>3</v>
      </c>
      <c r="C36" s="112">
        <v>2</v>
      </c>
      <c r="D36" s="112">
        <f t="shared" si="1"/>
        <v>6</v>
      </c>
      <c r="E36" s="111"/>
      <c r="F36" s="111"/>
      <c r="G36" s="103"/>
      <c r="H36" s="195" t="s">
        <v>397</v>
      </c>
      <c r="I36" s="113">
        <v>2</v>
      </c>
      <c r="J36" s="113">
        <v>2</v>
      </c>
      <c r="K36" s="113">
        <v>1</v>
      </c>
      <c r="L36" s="129">
        <f>J36*K36</f>
        <v>2</v>
      </c>
      <c r="M36" s="128">
        <f>I36*L36</f>
        <v>4</v>
      </c>
      <c r="N36" s="103"/>
      <c r="O36" s="195" t="s">
        <v>317</v>
      </c>
      <c r="P36" s="113"/>
      <c r="Q36" s="113"/>
      <c r="R36" s="113"/>
      <c r="S36" s="129">
        <f t="shared" si="15"/>
        <v>0</v>
      </c>
      <c r="T36" s="128">
        <v>0</v>
      </c>
      <c r="U36" s="128"/>
      <c r="V36" s="103">
        <f t="shared" si="2"/>
        <v>2</v>
      </c>
      <c r="W36" s="103"/>
      <c r="X36" s="114">
        <f t="shared" si="3"/>
        <v>4</v>
      </c>
      <c r="Y36" s="114">
        <f t="shared" si="4"/>
        <v>4</v>
      </c>
      <c r="Z36" s="116"/>
      <c r="AA36" s="116"/>
      <c r="AB36" s="116"/>
      <c r="AC36" s="137"/>
      <c r="AD36" s="4"/>
      <c r="AE36" s="8"/>
      <c r="AF36" s="8"/>
      <c r="AG36" s="8"/>
      <c r="AH36" s="8"/>
      <c r="AI36" s="8"/>
      <c r="AJ36" s="8"/>
      <c r="AK36" s="8"/>
      <c r="AL36" s="9"/>
      <c r="AM36" s="121">
        <f t="shared" si="8"/>
        <v>-4</v>
      </c>
      <c r="AN36" s="16">
        <f t="shared" si="10"/>
        <v>-4</v>
      </c>
      <c r="AO36" s="9"/>
      <c r="AP36" s="12" t="s">
        <v>381</v>
      </c>
      <c r="AQ36" s="4"/>
      <c r="AR36" s="4"/>
      <c r="AS36" s="16">
        <f t="shared" si="9"/>
        <v>0</v>
      </c>
      <c r="AT36" s="7"/>
      <c r="AU36" s="8"/>
      <c r="AV36" s="8"/>
      <c r="AW36" s="8"/>
      <c r="AX36" s="8"/>
    </row>
    <row r="37" spans="1:50" ht="15.75" thickBot="1">
      <c r="A37" s="172" t="s">
        <v>431</v>
      </c>
      <c r="B37" s="111">
        <v>4.4000000000000004</v>
      </c>
      <c r="C37" s="112">
        <v>9.6</v>
      </c>
      <c r="D37" s="112">
        <f t="shared" si="1"/>
        <v>42.24</v>
      </c>
      <c r="E37" s="111"/>
      <c r="F37" s="111"/>
      <c r="G37" s="103"/>
      <c r="H37" s="195" t="s">
        <v>317</v>
      </c>
      <c r="I37" s="113"/>
      <c r="J37" s="113"/>
      <c r="K37" s="113"/>
      <c r="L37" s="129">
        <f t="shared" si="11"/>
        <v>0</v>
      </c>
      <c r="M37" s="113">
        <v>0</v>
      </c>
      <c r="N37" s="103"/>
      <c r="O37" s="196" t="s">
        <v>297</v>
      </c>
      <c r="P37" s="113">
        <v>1</v>
      </c>
      <c r="Q37" s="113">
        <v>3</v>
      </c>
      <c r="R37" s="113">
        <v>2</v>
      </c>
      <c r="S37" s="129">
        <f t="shared" si="15"/>
        <v>6</v>
      </c>
      <c r="T37" s="128">
        <f>S37</f>
        <v>6</v>
      </c>
      <c r="U37" s="128"/>
      <c r="V37" s="103">
        <f t="shared" si="2"/>
        <v>36.24</v>
      </c>
      <c r="W37" s="103"/>
      <c r="X37" s="114">
        <f t="shared" si="3"/>
        <v>72.48</v>
      </c>
      <c r="Y37" s="114">
        <f t="shared" si="4"/>
        <v>72.48</v>
      </c>
      <c r="Z37" s="116"/>
      <c r="AA37" s="116">
        <f>D37-S37</f>
        <v>36.24</v>
      </c>
      <c r="AB37" s="116"/>
      <c r="AC37" s="143">
        <f>3.5*C37</f>
        <v>33.6</v>
      </c>
      <c r="AD37" s="12"/>
      <c r="AE37" s="1301" t="s">
        <v>276</v>
      </c>
      <c r="AF37" s="1303"/>
      <c r="AG37" s="108" t="s">
        <v>360</v>
      </c>
      <c r="AH37" s="108" t="s">
        <v>293</v>
      </c>
      <c r="AI37" s="109" t="s">
        <v>292</v>
      </c>
      <c r="AJ37" s="8"/>
      <c r="AK37" s="8"/>
      <c r="AL37" s="9"/>
      <c r="AM37" s="121">
        <f t="shared" si="8"/>
        <v>-6</v>
      </c>
      <c r="AN37" s="16">
        <f t="shared" si="10"/>
        <v>-6</v>
      </c>
      <c r="AO37" s="7"/>
      <c r="AP37" s="144" t="s">
        <v>382</v>
      </c>
      <c r="AQ37" s="4"/>
      <c r="AR37" s="4"/>
      <c r="AS37" s="16">
        <f t="shared" si="9"/>
        <v>0</v>
      </c>
      <c r="AT37" s="8"/>
      <c r="AU37" s="8"/>
      <c r="AV37" s="8"/>
      <c r="AW37" s="8"/>
      <c r="AX37" s="8"/>
    </row>
    <row r="38" spans="1:50">
      <c r="A38" s="172" t="s">
        <v>433</v>
      </c>
      <c r="B38" s="111">
        <v>5.17</v>
      </c>
      <c r="C38" s="112">
        <v>7.45</v>
      </c>
      <c r="D38" s="112">
        <f t="shared" si="1"/>
        <v>38.520000000000003</v>
      </c>
      <c r="E38" s="111"/>
      <c r="F38" s="111"/>
      <c r="G38" s="103"/>
      <c r="H38" s="195" t="s">
        <v>375</v>
      </c>
      <c r="I38" s="113">
        <v>1</v>
      </c>
      <c r="J38" s="113">
        <v>0.4</v>
      </c>
      <c r="K38" s="113">
        <v>0.8</v>
      </c>
      <c r="L38" s="129">
        <f t="shared" si="11"/>
        <v>0.32</v>
      </c>
      <c r="M38" s="166">
        <v>0</v>
      </c>
      <c r="N38" s="103"/>
      <c r="O38" s="195" t="s">
        <v>317</v>
      </c>
      <c r="P38" s="113"/>
      <c r="Q38" s="113"/>
      <c r="R38" s="113"/>
      <c r="S38" s="129">
        <f t="shared" si="15"/>
        <v>0</v>
      </c>
      <c r="T38" s="128">
        <v>0</v>
      </c>
      <c r="U38" s="128"/>
      <c r="V38" s="103">
        <f t="shared" si="2"/>
        <v>38.520000000000003</v>
      </c>
      <c r="W38" s="103"/>
      <c r="X38" s="114">
        <f t="shared" si="3"/>
        <v>77.040000000000006</v>
      </c>
      <c r="Y38" s="114">
        <f t="shared" si="4"/>
        <v>77.040000000000006</v>
      </c>
      <c r="Z38" s="116"/>
      <c r="AA38" s="116">
        <f>D38-L38</f>
        <v>38.200000000000003</v>
      </c>
      <c r="AB38" s="116"/>
      <c r="AC38" s="143"/>
      <c r="AD38" s="12"/>
      <c r="AE38" s="1297" t="s">
        <v>383</v>
      </c>
      <c r="AF38" s="1308"/>
      <c r="AG38" s="110">
        <v>10</v>
      </c>
      <c r="AH38" s="110">
        <v>0.6</v>
      </c>
      <c r="AI38" s="118">
        <v>1.9</v>
      </c>
      <c r="AJ38" s="8"/>
      <c r="AK38" s="8"/>
      <c r="AL38" s="9"/>
      <c r="AM38" s="121">
        <f t="shared" si="8"/>
        <v>0</v>
      </c>
      <c r="AN38" s="16">
        <f t="shared" si="10"/>
        <v>0</v>
      </c>
      <c r="AO38" s="7"/>
      <c r="AP38" s="144" t="s">
        <v>384</v>
      </c>
      <c r="AQ38" s="121"/>
      <c r="AR38" s="4"/>
      <c r="AS38" s="16">
        <f t="shared" si="9"/>
        <v>0</v>
      </c>
      <c r="AT38" s="8"/>
      <c r="AU38" s="8"/>
      <c r="AV38" s="8"/>
      <c r="AW38" s="8"/>
      <c r="AX38" s="8"/>
    </row>
    <row r="39" spans="1:50">
      <c r="A39" s="172" t="s">
        <v>434</v>
      </c>
      <c r="B39" s="111">
        <v>5.17</v>
      </c>
      <c r="C39" s="112">
        <v>2.2999999999999998</v>
      </c>
      <c r="D39" s="112">
        <f t="shared" si="1"/>
        <v>11.89</v>
      </c>
      <c r="E39" s="111"/>
      <c r="F39" s="111"/>
      <c r="G39" s="103"/>
      <c r="H39" s="195" t="s">
        <v>317</v>
      </c>
      <c r="I39" s="113"/>
      <c r="J39" s="113"/>
      <c r="K39" s="113"/>
      <c r="L39" s="129">
        <f t="shared" si="11"/>
        <v>0</v>
      </c>
      <c r="M39" s="113">
        <v>0</v>
      </c>
      <c r="N39" s="103"/>
      <c r="O39" s="195" t="s">
        <v>368</v>
      </c>
      <c r="P39" s="113">
        <v>1</v>
      </c>
      <c r="Q39" s="113">
        <v>2.1</v>
      </c>
      <c r="R39" s="113">
        <v>0.9</v>
      </c>
      <c r="S39" s="129">
        <f>Q39*R39</f>
        <v>1.89</v>
      </c>
      <c r="T39" s="113">
        <f>P39*S39</f>
        <v>1.89</v>
      </c>
      <c r="U39" s="128"/>
      <c r="V39" s="103">
        <f t="shared" si="2"/>
        <v>10</v>
      </c>
      <c r="W39" s="103"/>
      <c r="X39" s="114">
        <f t="shared" si="3"/>
        <v>20</v>
      </c>
      <c r="Y39" s="114">
        <f t="shared" si="4"/>
        <v>20</v>
      </c>
      <c r="Z39" s="116"/>
      <c r="AA39" s="116">
        <f>0.8*B39</f>
        <v>4.1399999999999997</v>
      </c>
      <c r="AB39" s="116">
        <f>B39*C39-S39</f>
        <v>10</v>
      </c>
      <c r="AC39" s="143"/>
      <c r="AD39" s="12"/>
      <c r="AE39" s="1299" t="s">
        <v>385</v>
      </c>
      <c r="AF39" s="1309"/>
      <c r="AG39" s="105">
        <v>6</v>
      </c>
      <c r="AH39" s="105">
        <v>0.7</v>
      </c>
      <c r="AI39" s="16">
        <v>2.1</v>
      </c>
      <c r="AJ39" s="8"/>
      <c r="AK39" s="8"/>
      <c r="AL39" s="9"/>
      <c r="AM39" s="121">
        <f t="shared" si="8"/>
        <v>-1.89</v>
      </c>
      <c r="AN39" s="16">
        <f t="shared" si="10"/>
        <v>-1.89</v>
      </c>
      <c r="AO39" s="7"/>
      <c r="AP39" s="144" t="s">
        <v>386</v>
      </c>
      <c r="AQ39" s="121"/>
      <c r="AR39" s="4"/>
      <c r="AS39" s="16">
        <f t="shared" si="9"/>
        <v>0</v>
      </c>
      <c r="AT39" s="8"/>
      <c r="AU39" s="8"/>
      <c r="AV39" s="8"/>
      <c r="AW39" s="8"/>
      <c r="AX39" s="8"/>
    </row>
    <row r="40" spans="1:50">
      <c r="A40" s="172" t="s">
        <v>435</v>
      </c>
      <c r="B40" s="111">
        <v>3</v>
      </c>
      <c r="C40" s="112">
        <v>4.3</v>
      </c>
      <c r="D40" s="112">
        <f t="shared" si="1"/>
        <v>12.9</v>
      </c>
      <c r="E40" s="111"/>
      <c r="F40" s="111"/>
      <c r="G40" s="103"/>
      <c r="H40" s="195" t="s">
        <v>317</v>
      </c>
      <c r="I40" s="113"/>
      <c r="J40" s="113"/>
      <c r="K40" s="113"/>
      <c r="L40" s="129">
        <f t="shared" si="11"/>
        <v>0</v>
      </c>
      <c r="M40" s="113">
        <v>0</v>
      </c>
      <c r="N40" s="103"/>
      <c r="O40" s="196" t="s">
        <v>297</v>
      </c>
      <c r="P40" s="113">
        <v>1</v>
      </c>
      <c r="Q40" s="113">
        <v>0.8</v>
      </c>
      <c r="R40" s="129">
        <f>C40</f>
        <v>4.3</v>
      </c>
      <c r="S40" s="129">
        <f>Q40*R40</f>
        <v>3.44</v>
      </c>
      <c r="T40" s="166">
        <f>S40</f>
        <v>3.44</v>
      </c>
      <c r="U40" s="128"/>
      <c r="V40" s="103">
        <f t="shared" si="2"/>
        <v>9.4600000000000009</v>
      </c>
      <c r="W40" s="103"/>
      <c r="X40" s="114">
        <f t="shared" si="3"/>
        <v>18.920000000000002</v>
      </c>
      <c r="Y40" s="114">
        <f t="shared" si="4"/>
        <v>18.920000000000002</v>
      </c>
      <c r="Z40" s="116"/>
      <c r="AA40" s="116"/>
      <c r="AB40" s="116">
        <f>B40*C40</f>
        <v>12.9</v>
      </c>
      <c r="AC40" s="143"/>
      <c r="AD40" s="12"/>
      <c r="AE40" s="1299" t="s">
        <v>387</v>
      </c>
      <c r="AF40" s="1309"/>
      <c r="AG40" s="105">
        <v>3</v>
      </c>
      <c r="AH40" s="105">
        <v>0.8</v>
      </c>
      <c r="AI40" s="16">
        <v>2.1</v>
      </c>
      <c r="AJ40" s="8"/>
      <c r="AK40" s="8"/>
      <c r="AL40" s="9"/>
      <c r="AM40" s="121">
        <f t="shared" si="8"/>
        <v>-3.44</v>
      </c>
      <c r="AN40" s="16">
        <f t="shared" si="10"/>
        <v>-3.44</v>
      </c>
      <c r="AO40" s="7"/>
      <c r="AP40" s="144" t="s">
        <v>388</v>
      </c>
      <c r="AQ40" s="121"/>
      <c r="AR40" s="4"/>
      <c r="AS40" s="16">
        <f t="shared" si="9"/>
        <v>0</v>
      </c>
      <c r="AT40" s="8"/>
      <c r="AU40" s="8"/>
      <c r="AV40" s="8"/>
      <c r="AW40" s="8"/>
      <c r="AX40" s="8"/>
    </row>
    <row r="41" spans="1:50">
      <c r="A41" s="172" t="s">
        <v>436</v>
      </c>
      <c r="B41" s="111">
        <v>5.17</v>
      </c>
      <c r="C41" s="112">
        <v>3.3</v>
      </c>
      <c r="D41" s="112">
        <f t="shared" si="1"/>
        <v>17.059999999999999</v>
      </c>
      <c r="E41" s="111"/>
      <c r="F41" s="111"/>
      <c r="G41" s="103"/>
      <c r="H41" s="195" t="s">
        <v>317</v>
      </c>
      <c r="I41" s="113"/>
      <c r="J41" s="113"/>
      <c r="K41" s="113"/>
      <c r="L41" s="129">
        <f t="shared" si="11"/>
        <v>0</v>
      </c>
      <c r="M41" s="113">
        <v>0</v>
      </c>
      <c r="N41" s="103"/>
      <c r="O41" s="195" t="s">
        <v>368</v>
      </c>
      <c r="P41" s="113">
        <v>1</v>
      </c>
      <c r="Q41" s="113">
        <v>2.1</v>
      </c>
      <c r="R41" s="113">
        <v>0.9</v>
      </c>
      <c r="S41" s="129">
        <f>Q41*R41</f>
        <v>1.89</v>
      </c>
      <c r="T41" s="113">
        <f>P41*S41</f>
        <v>1.89</v>
      </c>
      <c r="U41" s="128"/>
      <c r="V41" s="103">
        <f t="shared" si="2"/>
        <v>15.17</v>
      </c>
      <c r="W41" s="103"/>
      <c r="X41" s="114">
        <f t="shared" si="3"/>
        <v>30.34</v>
      </c>
      <c r="Y41" s="114">
        <f t="shared" si="4"/>
        <v>30.34</v>
      </c>
      <c r="Z41" s="116"/>
      <c r="AA41" s="116">
        <f>0.8*B41</f>
        <v>4.1399999999999997</v>
      </c>
      <c r="AB41" s="116"/>
      <c r="AC41" s="143"/>
      <c r="AD41" s="12"/>
      <c r="AE41" s="1299" t="s">
        <v>389</v>
      </c>
      <c r="AF41" s="1309"/>
      <c r="AG41" s="105">
        <v>24</v>
      </c>
      <c r="AH41" s="105">
        <v>0.9</v>
      </c>
      <c r="AI41" s="16">
        <v>2.1</v>
      </c>
      <c r="AJ41" s="8"/>
      <c r="AK41" s="8"/>
      <c r="AL41" s="9"/>
      <c r="AM41" s="121">
        <f t="shared" si="8"/>
        <v>-1.89</v>
      </c>
      <c r="AN41" s="16">
        <f t="shared" si="10"/>
        <v>-1.89</v>
      </c>
      <c r="AO41" s="7"/>
      <c r="AP41" s="144" t="s">
        <v>390</v>
      </c>
      <c r="AQ41" s="121"/>
      <c r="AR41" s="4"/>
      <c r="AS41" s="16">
        <f t="shared" si="9"/>
        <v>0</v>
      </c>
      <c r="AT41" s="8"/>
      <c r="AU41" s="8"/>
      <c r="AV41" s="8"/>
      <c r="AW41" s="8"/>
      <c r="AX41" s="8"/>
    </row>
    <row r="42" spans="1:50">
      <c r="A42" s="172" t="s">
        <v>437</v>
      </c>
      <c r="B42" s="111">
        <v>5.17</v>
      </c>
      <c r="C42" s="112">
        <v>7.45</v>
      </c>
      <c r="D42" s="112">
        <f t="shared" si="1"/>
        <v>38.520000000000003</v>
      </c>
      <c r="E42" s="111"/>
      <c r="F42" s="111"/>
      <c r="G42" s="103"/>
      <c r="H42" s="195" t="s">
        <v>375</v>
      </c>
      <c r="I42" s="113">
        <v>1</v>
      </c>
      <c r="J42" s="113">
        <v>0.4</v>
      </c>
      <c r="K42" s="113">
        <v>0.8</v>
      </c>
      <c r="L42" s="129">
        <f t="shared" si="11"/>
        <v>0.32</v>
      </c>
      <c r="M42" s="166">
        <v>0</v>
      </c>
      <c r="N42" s="103"/>
      <c r="O42" s="195" t="s">
        <v>317</v>
      </c>
      <c r="P42" s="113"/>
      <c r="Q42" s="114"/>
      <c r="R42" s="114"/>
      <c r="S42" s="129">
        <f t="shared" si="15"/>
        <v>0</v>
      </c>
      <c r="T42" s="128">
        <f>S42*P42</f>
        <v>0</v>
      </c>
      <c r="U42" s="128"/>
      <c r="V42" s="103">
        <f t="shared" si="2"/>
        <v>38.520000000000003</v>
      </c>
      <c r="W42" s="103"/>
      <c r="X42" s="114">
        <f t="shared" si="3"/>
        <v>77.040000000000006</v>
      </c>
      <c r="Y42" s="114">
        <f t="shared" si="4"/>
        <v>77.040000000000006</v>
      </c>
      <c r="Z42" s="116"/>
      <c r="AA42" s="116">
        <f>D42-L42</f>
        <v>38.200000000000003</v>
      </c>
      <c r="AB42" s="116">
        <f>3.5*C42-S42</f>
        <v>26.08</v>
      </c>
      <c r="AC42" s="143"/>
      <c r="AD42" s="12"/>
      <c r="AE42" s="1299" t="s">
        <v>391</v>
      </c>
      <c r="AF42" s="1309"/>
      <c r="AG42" s="105">
        <v>2</v>
      </c>
      <c r="AH42" s="105">
        <v>0.9</v>
      </c>
      <c r="AI42" s="16">
        <v>2.1</v>
      </c>
      <c r="AJ42" s="8"/>
      <c r="AK42" s="8"/>
      <c r="AL42" s="9"/>
      <c r="AM42" s="121">
        <f t="shared" si="8"/>
        <v>0</v>
      </c>
      <c r="AN42" s="16">
        <f t="shared" si="10"/>
        <v>0</v>
      </c>
      <c r="AO42" s="7"/>
      <c r="AP42" s="144" t="s">
        <v>392</v>
      </c>
      <c r="AQ42" s="121"/>
      <c r="AR42" s="4"/>
      <c r="AS42" s="16">
        <f t="shared" si="9"/>
        <v>0</v>
      </c>
      <c r="AT42" s="8"/>
      <c r="AU42" s="8"/>
      <c r="AV42" s="8"/>
      <c r="AW42" s="8"/>
      <c r="AX42" s="8"/>
    </row>
    <row r="43" spans="1:50" ht="15.75" thickBot="1">
      <c r="A43" s="172" t="s">
        <v>438</v>
      </c>
      <c r="B43" s="111">
        <v>3</v>
      </c>
      <c r="C43" s="112">
        <v>5.6</v>
      </c>
      <c r="D43" s="112">
        <f t="shared" si="1"/>
        <v>16.8</v>
      </c>
      <c r="E43" s="111">
        <f>1.5*3.7</f>
        <v>5.55</v>
      </c>
      <c r="F43" s="111"/>
      <c r="G43" s="103"/>
      <c r="H43" s="195" t="s">
        <v>471</v>
      </c>
      <c r="I43" s="113">
        <v>1</v>
      </c>
      <c r="J43" s="113">
        <v>1.6</v>
      </c>
      <c r="K43" s="113">
        <v>0.8</v>
      </c>
      <c r="L43" s="129">
        <f t="shared" si="11"/>
        <v>1.28</v>
      </c>
      <c r="M43" s="113">
        <v>0</v>
      </c>
      <c r="N43" s="103"/>
      <c r="O43" s="195" t="s">
        <v>368</v>
      </c>
      <c r="P43" s="113">
        <v>1</v>
      </c>
      <c r="Q43" s="113">
        <v>2.1</v>
      </c>
      <c r="R43" s="113">
        <v>0.9</v>
      </c>
      <c r="S43" s="129">
        <f t="shared" si="15"/>
        <v>1.89</v>
      </c>
      <c r="T43" s="113">
        <f>P43*S43</f>
        <v>1.89</v>
      </c>
      <c r="U43" s="128"/>
      <c r="V43" s="169">
        <f>SUM(D43+E43-M43-T43)</f>
        <v>20.46</v>
      </c>
      <c r="W43" s="103"/>
      <c r="X43" s="114">
        <f t="shared" si="3"/>
        <v>40.92</v>
      </c>
      <c r="Y43" s="114">
        <f t="shared" si="4"/>
        <v>40.92</v>
      </c>
      <c r="Z43" s="116"/>
      <c r="AA43" s="116">
        <f>1.3*6.17</f>
        <v>8.02</v>
      </c>
      <c r="AB43" s="116"/>
      <c r="AC43" s="143"/>
      <c r="AD43" s="12"/>
      <c r="AE43" s="1299" t="s">
        <v>393</v>
      </c>
      <c r="AF43" s="1309"/>
      <c r="AG43" s="105">
        <v>3</v>
      </c>
      <c r="AH43" s="105">
        <v>1.8</v>
      </c>
      <c r="AI43" s="16">
        <v>2.1</v>
      </c>
      <c r="AJ43" s="8"/>
      <c r="AK43" s="8"/>
      <c r="AL43" s="9"/>
      <c r="AM43" s="121">
        <f t="shared" si="8"/>
        <v>3.66</v>
      </c>
      <c r="AN43" s="16">
        <v>0</v>
      </c>
      <c r="AO43" s="7"/>
      <c r="AP43" s="148" t="s">
        <v>394</v>
      </c>
      <c r="AQ43" s="136"/>
      <c r="AR43" s="4"/>
      <c r="AS43" s="16">
        <f t="shared" si="9"/>
        <v>0</v>
      </c>
      <c r="AT43" s="8"/>
      <c r="AU43" s="8"/>
      <c r="AV43" s="8"/>
      <c r="AW43" s="8"/>
      <c r="AX43" s="8"/>
    </row>
    <row r="44" spans="1:50" ht="15.75" thickBot="1">
      <c r="A44" s="172" t="s">
        <v>439</v>
      </c>
      <c r="B44" s="111">
        <v>3</v>
      </c>
      <c r="C44" s="112">
        <v>5.6</v>
      </c>
      <c r="D44" s="112">
        <f t="shared" si="1"/>
        <v>16.8</v>
      </c>
      <c r="E44" s="167">
        <f>1.5*3.7</f>
        <v>5.55</v>
      </c>
      <c r="F44" s="111"/>
      <c r="G44" s="103"/>
      <c r="H44" s="195" t="s">
        <v>471</v>
      </c>
      <c r="I44" s="113">
        <v>1</v>
      </c>
      <c r="J44" s="113">
        <v>1.6</v>
      </c>
      <c r="K44" s="113">
        <v>0.8</v>
      </c>
      <c r="L44" s="129">
        <f>J44*K44</f>
        <v>1.28</v>
      </c>
      <c r="M44" s="113">
        <v>0</v>
      </c>
      <c r="N44" s="103"/>
      <c r="O44" s="195" t="s">
        <v>368</v>
      </c>
      <c r="P44" s="113">
        <v>1</v>
      </c>
      <c r="Q44" s="113">
        <v>2.1</v>
      </c>
      <c r="R44" s="113">
        <v>0.9</v>
      </c>
      <c r="S44" s="129">
        <f t="shared" si="15"/>
        <v>1.89</v>
      </c>
      <c r="T44" s="113">
        <f>P44*S44</f>
        <v>1.89</v>
      </c>
      <c r="U44" s="128"/>
      <c r="V44" s="169">
        <f>SUM(D44+E44-M44-T44)</f>
        <v>20.46</v>
      </c>
      <c r="W44" s="103"/>
      <c r="X44" s="114">
        <f t="shared" si="3"/>
        <v>40.92</v>
      </c>
      <c r="Y44" s="114">
        <f t="shared" si="4"/>
        <v>40.92</v>
      </c>
      <c r="Z44" s="116"/>
      <c r="AA44" s="116">
        <f>1.3*6.67</f>
        <v>8.67</v>
      </c>
      <c r="AB44" s="116">
        <f>3.5*C44</f>
        <v>19.600000000000001</v>
      </c>
      <c r="AC44" s="137"/>
      <c r="AD44" s="4"/>
      <c r="AE44" s="1306" t="s">
        <v>395</v>
      </c>
      <c r="AF44" s="1311"/>
      <c r="AG44" s="125">
        <v>1</v>
      </c>
      <c r="AH44" s="125">
        <v>2</v>
      </c>
      <c r="AI44" s="132">
        <v>2.1</v>
      </c>
      <c r="AJ44" s="8"/>
      <c r="AK44" s="8"/>
      <c r="AL44" s="9"/>
      <c r="AM44" s="121">
        <f t="shared" si="8"/>
        <v>3.66</v>
      </c>
      <c r="AN44" s="16">
        <v>0</v>
      </c>
      <c r="AO44" s="7"/>
      <c r="AR44" s="149" t="s">
        <v>396</v>
      </c>
      <c r="AS44" s="150">
        <f>SUM(AS3:AS43)</f>
        <v>30.95</v>
      </c>
      <c r="AT44" s="8"/>
      <c r="AU44" s="8"/>
      <c r="AV44" s="8"/>
      <c r="AW44" s="8"/>
      <c r="AX44" s="8"/>
    </row>
    <row r="45" spans="1:50">
      <c r="A45" s="172" t="s">
        <v>440</v>
      </c>
      <c r="B45" s="111">
        <v>4.4000000000000004</v>
      </c>
      <c r="C45" s="112">
        <v>12.75</v>
      </c>
      <c r="D45" s="112">
        <f t="shared" si="1"/>
        <v>56.1</v>
      </c>
      <c r="E45" s="111"/>
      <c r="F45" s="111"/>
      <c r="G45" s="103"/>
      <c r="H45" s="195" t="s">
        <v>418</v>
      </c>
      <c r="I45" s="113">
        <v>1</v>
      </c>
      <c r="J45" s="113">
        <v>1</v>
      </c>
      <c r="K45" s="113">
        <v>1.5</v>
      </c>
      <c r="L45" s="129">
        <f>J45*K45</f>
        <v>1.5</v>
      </c>
      <c r="M45" s="129">
        <f>I45*K45</f>
        <v>1.5</v>
      </c>
      <c r="N45" s="103"/>
      <c r="O45" s="195" t="s">
        <v>317</v>
      </c>
      <c r="P45" s="113"/>
      <c r="Q45" s="113"/>
      <c r="R45" s="113"/>
      <c r="S45" s="129">
        <f t="shared" si="15"/>
        <v>0</v>
      </c>
      <c r="T45" s="128">
        <v>0</v>
      </c>
      <c r="U45" s="128"/>
      <c r="V45" s="103">
        <f t="shared" si="2"/>
        <v>54.6</v>
      </c>
      <c r="W45" s="103"/>
      <c r="X45" s="114">
        <f t="shared" si="3"/>
        <v>109.2</v>
      </c>
      <c r="Y45" s="114">
        <f t="shared" si="4"/>
        <v>109.2</v>
      </c>
      <c r="Z45" s="116"/>
      <c r="AA45" s="116">
        <f>D45-M45</f>
        <v>54.6</v>
      </c>
      <c r="AB45" s="116">
        <f>B45*C45-L45</f>
        <v>54.6</v>
      </c>
      <c r="AC45" s="137">
        <f>B45*C45-L45</f>
        <v>54.6</v>
      </c>
      <c r="AD45" s="4"/>
      <c r="AE45" s="8"/>
      <c r="AF45" s="8"/>
      <c r="AG45" s="8"/>
      <c r="AH45" s="8"/>
      <c r="AI45" s="8"/>
      <c r="AJ45" s="8"/>
      <c r="AK45" s="8"/>
      <c r="AL45" s="9"/>
      <c r="AM45" s="121">
        <f t="shared" si="8"/>
        <v>-1.5</v>
      </c>
      <c r="AN45" s="16">
        <f t="shared" si="10"/>
        <v>-1.5</v>
      </c>
      <c r="AO45" s="7"/>
      <c r="AS45" s="8"/>
      <c r="AT45" s="8"/>
      <c r="AU45" s="8"/>
      <c r="AV45" s="8"/>
      <c r="AW45" s="8"/>
      <c r="AX45" s="8"/>
    </row>
    <row r="46" spans="1:50">
      <c r="A46" s="172" t="s">
        <v>441</v>
      </c>
      <c r="B46" s="111">
        <v>3</v>
      </c>
      <c r="C46" s="112">
        <v>2</v>
      </c>
      <c r="D46" s="112">
        <f t="shared" si="1"/>
        <v>6</v>
      </c>
      <c r="E46" s="111"/>
      <c r="F46" s="111"/>
      <c r="G46" s="103"/>
      <c r="H46" s="195" t="s">
        <v>317</v>
      </c>
      <c r="I46" s="113"/>
      <c r="J46" s="113"/>
      <c r="K46" s="113"/>
      <c r="L46" s="129">
        <f t="shared" si="11"/>
        <v>0</v>
      </c>
      <c r="M46" s="113">
        <v>0</v>
      </c>
      <c r="N46" s="103"/>
      <c r="O46" s="195" t="s">
        <v>317</v>
      </c>
      <c r="P46" s="113"/>
      <c r="Q46" s="113"/>
      <c r="R46" s="113"/>
      <c r="S46" s="129">
        <f t="shared" si="15"/>
        <v>0</v>
      </c>
      <c r="T46" s="128">
        <v>0</v>
      </c>
      <c r="U46" s="128"/>
      <c r="V46" s="103">
        <f t="shared" si="2"/>
        <v>6</v>
      </c>
      <c r="W46" s="103"/>
      <c r="X46" s="114">
        <f t="shared" si="3"/>
        <v>12</v>
      </c>
      <c r="Y46" s="114">
        <f t="shared" si="4"/>
        <v>12</v>
      </c>
      <c r="Z46" s="116"/>
      <c r="AA46" s="116"/>
      <c r="AB46" s="116"/>
      <c r="AC46" s="137"/>
      <c r="AD46" s="4"/>
      <c r="AE46" s="8"/>
      <c r="AF46" s="8"/>
      <c r="AG46" s="8"/>
      <c r="AH46" s="8"/>
      <c r="AI46" s="8"/>
      <c r="AJ46" s="8"/>
      <c r="AK46" s="8"/>
      <c r="AL46" s="9"/>
      <c r="AM46" s="121">
        <f t="shared" si="8"/>
        <v>0</v>
      </c>
      <c r="AN46" s="16">
        <f t="shared" si="10"/>
        <v>0</v>
      </c>
      <c r="AO46" s="7"/>
      <c r="AS46" s="8"/>
      <c r="AT46" s="8"/>
      <c r="AU46" s="8"/>
      <c r="AV46" s="8"/>
      <c r="AW46" s="8"/>
      <c r="AX46" s="8"/>
    </row>
    <row r="47" spans="1:50">
      <c r="A47" s="172" t="s">
        <v>442</v>
      </c>
      <c r="B47" s="111">
        <v>3</v>
      </c>
      <c r="C47" s="112">
        <v>12.75</v>
      </c>
      <c r="D47" s="112">
        <f t="shared" si="1"/>
        <v>38.25</v>
      </c>
      <c r="E47" s="111"/>
      <c r="F47" s="111"/>
      <c r="G47" s="103"/>
      <c r="H47" s="195" t="s">
        <v>317</v>
      </c>
      <c r="I47" s="113"/>
      <c r="J47" s="113"/>
      <c r="K47" s="113"/>
      <c r="L47" s="129">
        <f t="shared" si="11"/>
        <v>0</v>
      </c>
      <c r="M47" s="113">
        <v>0</v>
      </c>
      <c r="N47" s="103"/>
      <c r="O47" s="195" t="s">
        <v>472</v>
      </c>
      <c r="P47" s="113">
        <v>4</v>
      </c>
      <c r="Q47" s="113">
        <v>2.1</v>
      </c>
      <c r="R47" s="113">
        <v>0.8</v>
      </c>
      <c r="S47" s="129">
        <f t="shared" si="15"/>
        <v>1.68</v>
      </c>
      <c r="T47" s="113">
        <f>P47*S47</f>
        <v>6.72</v>
      </c>
      <c r="U47" s="128"/>
      <c r="V47" s="103">
        <f t="shared" si="2"/>
        <v>31.53</v>
      </c>
      <c r="W47" s="103"/>
      <c r="X47" s="114">
        <f t="shared" si="3"/>
        <v>63.06</v>
      </c>
      <c r="Y47" s="114">
        <f t="shared" si="4"/>
        <v>63.06</v>
      </c>
      <c r="Z47" s="116"/>
      <c r="AA47" s="116"/>
      <c r="AB47" s="116"/>
      <c r="AC47" s="137">
        <f>C47*3.5-S47</f>
        <v>42.95</v>
      </c>
      <c r="AD47" s="4"/>
      <c r="AE47" s="8"/>
      <c r="AF47" s="8"/>
      <c r="AG47" s="8"/>
      <c r="AH47" s="8"/>
      <c r="AI47" s="8"/>
      <c r="AJ47" s="8"/>
      <c r="AK47" s="8"/>
      <c r="AL47" s="9"/>
      <c r="AM47" s="121">
        <f t="shared" si="8"/>
        <v>-6.72</v>
      </c>
      <c r="AN47" s="16">
        <f t="shared" si="10"/>
        <v>-6.72</v>
      </c>
      <c r="AO47" s="7"/>
      <c r="AP47" s="8"/>
      <c r="AQ47" s="8"/>
      <c r="AR47" s="8"/>
      <c r="AS47" s="8"/>
      <c r="AT47" s="8"/>
      <c r="AU47" s="8"/>
      <c r="AV47" s="8"/>
      <c r="AW47" s="8"/>
      <c r="AX47" s="8"/>
    </row>
    <row r="48" spans="1:50">
      <c r="A48" s="172" t="s">
        <v>443</v>
      </c>
      <c r="B48" s="111">
        <v>3</v>
      </c>
      <c r="C48" s="112">
        <v>12.75</v>
      </c>
      <c r="D48" s="112">
        <f t="shared" si="1"/>
        <v>38.25</v>
      </c>
      <c r="E48" s="111"/>
      <c r="F48" s="111"/>
      <c r="G48" s="103"/>
      <c r="H48" s="195" t="s">
        <v>317</v>
      </c>
      <c r="I48" s="113"/>
      <c r="J48" s="113"/>
      <c r="K48" s="113"/>
      <c r="L48" s="129">
        <f t="shared" si="11"/>
        <v>0</v>
      </c>
      <c r="M48" s="113">
        <v>0</v>
      </c>
      <c r="N48" s="103"/>
      <c r="O48" s="195" t="s">
        <v>472</v>
      </c>
      <c r="P48" s="113">
        <v>5</v>
      </c>
      <c r="Q48" s="113">
        <v>2.1</v>
      </c>
      <c r="R48" s="113">
        <v>0.8</v>
      </c>
      <c r="S48" s="129">
        <f>Q48*R48</f>
        <v>1.68</v>
      </c>
      <c r="T48" s="113">
        <f>P48*S48</f>
        <v>8.4</v>
      </c>
      <c r="U48" s="128"/>
      <c r="V48" s="103">
        <f t="shared" si="2"/>
        <v>29.85</v>
      </c>
      <c r="W48" s="103"/>
      <c r="X48" s="114">
        <f t="shared" si="3"/>
        <v>59.7</v>
      </c>
      <c r="Y48" s="114">
        <f t="shared" si="4"/>
        <v>59.7</v>
      </c>
      <c r="Z48" s="116"/>
      <c r="AA48" s="116"/>
      <c r="AB48" s="116">
        <f>B48*C48-S48</f>
        <v>36.57</v>
      </c>
      <c r="AC48" s="137"/>
      <c r="AD48" s="4"/>
      <c r="AE48" s="8"/>
      <c r="AF48" s="8"/>
      <c r="AG48" s="8"/>
      <c r="AH48" s="8"/>
      <c r="AI48" s="8"/>
      <c r="AJ48" s="8"/>
      <c r="AK48" s="8"/>
      <c r="AL48" s="9"/>
      <c r="AM48" s="121">
        <f t="shared" si="8"/>
        <v>-8.4</v>
      </c>
      <c r="AN48" s="16">
        <f t="shared" si="10"/>
        <v>-8.4</v>
      </c>
      <c r="AO48" s="7"/>
      <c r="AP48" s="8"/>
      <c r="AQ48" s="8"/>
      <c r="AR48" s="8"/>
      <c r="AS48" s="8"/>
      <c r="AT48" s="8"/>
      <c r="AU48" s="8"/>
      <c r="AV48" s="8"/>
      <c r="AW48" s="8"/>
      <c r="AX48" s="8"/>
    </row>
    <row r="49" spans="1:50">
      <c r="A49" s="172" t="s">
        <v>444</v>
      </c>
      <c r="B49" s="111">
        <v>4.4000000000000004</v>
      </c>
      <c r="C49" s="112">
        <v>12.75</v>
      </c>
      <c r="D49" s="112">
        <f t="shared" si="1"/>
        <v>56.1</v>
      </c>
      <c r="E49" s="111"/>
      <c r="F49" s="111"/>
      <c r="G49" s="103"/>
      <c r="H49" s="195" t="s">
        <v>418</v>
      </c>
      <c r="I49" s="113">
        <v>1</v>
      </c>
      <c r="J49" s="113">
        <v>1</v>
      </c>
      <c r="K49" s="113">
        <v>1.5</v>
      </c>
      <c r="L49" s="129">
        <f t="shared" si="11"/>
        <v>1.5</v>
      </c>
      <c r="M49" s="129">
        <f>I49*K49</f>
        <v>1.5</v>
      </c>
      <c r="N49" s="103"/>
      <c r="O49" s="196" t="s">
        <v>297</v>
      </c>
      <c r="P49" s="113">
        <v>1</v>
      </c>
      <c r="Q49" s="113">
        <v>3</v>
      </c>
      <c r="R49" s="113">
        <v>2</v>
      </c>
      <c r="S49" s="129">
        <f>Q49*R49</f>
        <v>6</v>
      </c>
      <c r="T49" s="113">
        <f>S49</f>
        <v>6</v>
      </c>
      <c r="U49" s="128"/>
      <c r="V49" s="103">
        <f t="shared" si="2"/>
        <v>48.6</v>
      </c>
      <c r="W49" s="103"/>
      <c r="X49" s="114">
        <f t="shared" si="3"/>
        <v>97.2</v>
      </c>
      <c r="Y49" s="114">
        <f t="shared" si="4"/>
        <v>97.2</v>
      </c>
      <c r="Z49" s="116"/>
      <c r="AA49" s="116">
        <f>D49-M49-T49</f>
        <v>48.6</v>
      </c>
      <c r="AB49" s="116"/>
      <c r="AC49" s="137">
        <f>B49*C49</f>
        <v>56.1</v>
      </c>
      <c r="AD49" s="4"/>
      <c r="AE49" s="8"/>
      <c r="AF49" s="8"/>
      <c r="AG49" s="8"/>
      <c r="AH49" s="8"/>
      <c r="AI49" s="8"/>
      <c r="AJ49" s="8"/>
      <c r="AK49" s="8"/>
      <c r="AL49" s="9"/>
      <c r="AM49" s="121">
        <f t="shared" si="8"/>
        <v>-7.5</v>
      </c>
      <c r="AN49" s="16">
        <f t="shared" si="10"/>
        <v>-7.5</v>
      </c>
      <c r="AO49" s="7"/>
      <c r="AP49" s="8"/>
      <c r="AQ49" s="8"/>
      <c r="AR49" s="8"/>
      <c r="AS49" s="8"/>
      <c r="AT49" s="8"/>
      <c r="AU49" s="8"/>
      <c r="AV49" s="8"/>
      <c r="AW49" s="8"/>
      <c r="AX49" s="8"/>
    </row>
    <row r="50" spans="1:50">
      <c r="A50" s="172" t="s">
        <v>445</v>
      </c>
      <c r="B50" s="111">
        <v>5</v>
      </c>
      <c r="C50" s="112">
        <v>3.3</v>
      </c>
      <c r="D50" s="112">
        <f t="shared" si="1"/>
        <v>16.5</v>
      </c>
      <c r="E50" s="168">
        <f>D50</f>
        <v>16.5</v>
      </c>
      <c r="F50" s="111"/>
      <c r="G50" s="103"/>
      <c r="H50" s="195" t="s">
        <v>317</v>
      </c>
      <c r="I50" s="113"/>
      <c r="J50" s="113"/>
      <c r="K50" s="113"/>
      <c r="L50" s="129">
        <f t="shared" si="11"/>
        <v>0</v>
      </c>
      <c r="M50" s="113">
        <v>0</v>
      </c>
      <c r="N50" s="103"/>
      <c r="O50" s="196" t="s">
        <v>317</v>
      </c>
      <c r="P50" s="114"/>
      <c r="Q50" s="114"/>
      <c r="R50" s="114"/>
      <c r="S50" s="129">
        <f t="shared" si="15"/>
        <v>0</v>
      </c>
      <c r="T50" s="128">
        <f>S50</f>
        <v>0</v>
      </c>
      <c r="U50" s="128"/>
      <c r="V50" s="169">
        <f>SUM(D50+E50-M50-T50)</f>
        <v>33</v>
      </c>
      <c r="W50" s="103"/>
      <c r="X50" s="114">
        <f t="shared" si="3"/>
        <v>66</v>
      </c>
      <c r="Y50" s="114">
        <f t="shared" si="4"/>
        <v>66</v>
      </c>
      <c r="Z50" s="116"/>
      <c r="AA50" s="116"/>
      <c r="AB50" s="116">
        <f>B50*C50-S50</f>
        <v>16.5</v>
      </c>
      <c r="AC50" s="137">
        <f>B50*C50-S50</f>
        <v>16.5</v>
      </c>
      <c r="AD50" s="4"/>
      <c r="AE50" s="8"/>
      <c r="AF50" s="8"/>
      <c r="AG50" s="8"/>
      <c r="AH50" s="8"/>
      <c r="AI50" s="8"/>
      <c r="AJ50" s="8"/>
      <c r="AK50" s="8"/>
      <c r="AL50" s="9"/>
      <c r="AM50" s="121">
        <f t="shared" si="8"/>
        <v>16.5</v>
      </c>
      <c r="AN50" s="16">
        <f t="shared" si="10"/>
        <v>0</v>
      </c>
      <c r="AO50" s="7"/>
      <c r="AP50" s="8"/>
      <c r="AQ50" s="8"/>
      <c r="AR50" s="8"/>
      <c r="AS50" s="8"/>
      <c r="AT50" s="8"/>
      <c r="AU50" s="8"/>
      <c r="AV50" s="8"/>
      <c r="AW50" s="8"/>
      <c r="AX50" s="8"/>
    </row>
    <row r="51" spans="1:50">
      <c r="A51" s="172" t="s">
        <v>446</v>
      </c>
      <c r="B51" s="111">
        <v>5.17</v>
      </c>
      <c r="C51" s="112">
        <v>2.15</v>
      </c>
      <c r="D51" s="112">
        <f t="shared" si="1"/>
        <v>11.12</v>
      </c>
      <c r="E51" s="111"/>
      <c r="F51" s="111"/>
      <c r="G51" s="103"/>
      <c r="H51" s="195" t="s">
        <v>317</v>
      </c>
      <c r="I51" s="113"/>
      <c r="J51" s="113"/>
      <c r="K51" s="113"/>
      <c r="L51" s="129">
        <f t="shared" si="11"/>
        <v>0</v>
      </c>
      <c r="M51" s="128">
        <v>0</v>
      </c>
      <c r="N51" s="103"/>
      <c r="O51" s="195" t="s">
        <v>317</v>
      </c>
      <c r="P51" s="113"/>
      <c r="Q51" s="113"/>
      <c r="R51" s="113"/>
      <c r="S51" s="129">
        <f t="shared" si="15"/>
        <v>0</v>
      </c>
      <c r="T51" s="128">
        <v>0</v>
      </c>
      <c r="U51" s="128"/>
      <c r="V51" s="103">
        <f t="shared" si="2"/>
        <v>11.12</v>
      </c>
      <c r="W51" s="103"/>
      <c r="X51" s="114">
        <f t="shared" si="3"/>
        <v>22.24</v>
      </c>
      <c r="Y51" s="114">
        <f t="shared" si="4"/>
        <v>22.24</v>
      </c>
      <c r="Z51" s="116"/>
      <c r="AA51" s="116">
        <f>D51</f>
        <v>11.12</v>
      </c>
      <c r="AB51" s="116"/>
      <c r="AC51" s="137">
        <f>C51*3.5-L51</f>
        <v>7.53</v>
      </c>
      <c r="AD51" s="4"/>
      <c r="AE51" s="8"/>
      <c r="AF51" s="8"/>
      <c r="AG51" s="8"/>
      <c r="AH51" s="8"/>
      <c r="AI51" s="8"/>
      <c r="AJ51" s="8"/>
      <c r="AK51" s="8"/>
      <c r="AL51" s="9"/>
      <c r="AM51" s="121">
        <f t="shared" si="8"/>
        <v>0</v>
      </c>
      <c r="AN51" s="16">
        <v>0</v>
      </c>
      <c r="AO51" s="7"/>
      <c r="AP51" s="8"/>
      <c r="AQ51" s="8"/>
      <c r="AR51" s="8"/>
      <c r="AS51" s="8"/>
      <c r="AT51" s="8"/>
      <c r="AU51" s="8"/>
      <c r="AV51" s="8"/>
      <c r="AW51" s="8"/>
      <c r="AX51" s="8"/>
    </row>
    <row r="52" spans="1:50">
      <c r="A52" s="172" t="s">
        <v>447</v>
      </c>
      <c r="B52" s="111">
        <v>5.17</v>
      </c>
      <c r="C52" s="112">
        <v>2.15</v>
      </c>
      <c r="D52" s="112">
        <f t="shared" si="1"/>
        <v>11.12</v>
      </c>
      <c r="E52" s="111"/>
      <c r="F52" s="111"/>
      <c r="G52" s="103"/>
      <c r="H52" s="195" t="s">
        <v>317</v>
      </c>
      <c r="I52" s="113"/>
      <c r="J52" s="113"/>
      <c r="K52" s="113"/>
      <c r="L52" s="129">
        <f t="shared" si="11"/>
        <v>0</v>
      </c>
      <c r="M52" s="113">
        <v>0</v>
      </c>
      <c r="N52" s="103"/>
      <c r="O52" s="195" t="s">
        <v>317</v>
      </c>
      <c r="P52" s="113"/>
      <c r="Q52" s="113"/>
      <c r="R52" s="113"/>
      <c r="S52" s="129">
        <f t="shared" si="15"/>
        <v>0</v>
      </c>
      <c r="T52" s="128">
        <v>0</v>
      </c>
      <c r="U52" s="128"/>
      <c r="V52" s="103">
        <f t="shared" si="2"/>
        <v>11.12</v>
      </c>
      <c r="W52" s="103"/>
      <c r="X52" s="114">
        <f t="shared" si="3"/>
        <v>22.24</v>
      </c>
      <c r="Y52" s="114">
        <f t="shared" si="4"/>
        <v>22.24</v>
      </c>
      <c r="Z52" s="116"/>
      <c r="AA52" s="116">
        <f>D52</f>
        <v>11.12</v>
      </c>
      <c r="AB52" s="116"/>
      <c r="AC52" s="137"/>
      <c r="AD52" s="4"/>
      <c r="AE52" s="8"/>
      <c r="AF52" s="8"/>
      <c r="AG52" s="8"/>
      <c r="AH52" s="8"/>
      <c r="AI52" s="8"/>
      <c r="AJ52" s="8"/>
      <c r="AK52" s="8"/>
      <c r="AL52" s="9"/>
      <c r="AM52" s="121">
        <f t="shared" si="8"/>
        <v>0</v>
      </c>
      <c r="AN52" s="16">
        <f t="shared" si="10"/>
        <v>0</v>
      </c>
      <c r="AO52" s="7"/>
      <c r="AP52" s="8"/>
      <c r="AQ52" s="8"/>
      <c r="AR52" s="8"/>
      <c r="AS52" s="8"/>
      <c r="AT52" s="8"/>
      <c r="AU52" s="8"/>
      <c r="AV52" s="8"/>
      <c r="AW52" s="8"/>
      <c r="AX52" s="8"/>
    </row>
    <row r="53" spans="1:50">
      <c r="A53" s="172" t="s">
        <v>448</v>
      </c>
      <c r="B53" s="111">
        <v>5.17</v>
      </c>
      <c r="C53" s="111">
        <v>6.5</v>
      </c>
      <c r="D53" s="112">
        <f t="shared" si="1"/>
        <v>33.61</v>
      </c>
      <c r="E53" s="111"/>
      <c r="F53" s="111"/>
      <c r="G53" s="103"/>
      <c r="H53" s="195" t="s">
        <v>317</v>
      </c>
      <c r="I53" s="113"/>
      <c r="J53" s="113"/>
      <c r="K53" s="113"/>
      <c r="L53" s="129">
        <f t="shared" si="11"/>
        <v>0</v>
      </c>
      <c r="M53" s="113">
        <v>0</v>
      </c>
      <c r="N53" s="103"/>
      <c r="O53" s="195" t="s">
        <v>297</v>
      </c>
      <c r="P53" s="113">
        <v>1</v>
      </c>
      <c r="Q53" s="113">
        <v>3</v>
      </c>
      <c r="R53" s="113">
        <v>4.5</v>
      </c>
      <c r="S53" s="129">
        <f t="shared" si="15"/>
        <v>13.5</v>
      </c>
      <c r="T53" s="128">
        <f>S53</f>
        <v>13.5</v>
      </c>
      <c r="U53" s="128"/>
      <c r="V53" s="103">
        <f t="shared" si="2"/>
        <v>20.11</v>
      </c>
      <c r="W53" s="103"/>
      <c r="X53" s="114">
        <f t="shared" si="3"/>
        <v>40.22</v>
      </c>
      <c r="Y53" s="114">
        <f t="shared" si="4"/>
        <v>40.22</v>
      </c>
      <c r="Z53" s="116"/>
      <c r="AA53" s="116"/>
      <c r="AB53" s="116"/>
      <c r="AC53" s="137"/>
      <c r="AD53" s="4"/>
      <c r="AE53" s="8"/>
      <c r="AF53" s="8"/>
      <c r="AG53" s="8"/>
      <c r="AH53" s="8"/>
      <c r="AI53" s="8"/>
      <c r="AJ53" s="8"/>
      <c r="AK53" s="8"/>
      <c r="AL53" s="9"/>
      <c r="AM53" s="121">
        <f t="shared" si="8"/>
        <v>-13.5</v>
      </c>
      <c r="AN53" s="16">
        <f t="shared" si="10"/>
        <v>-13.5</v>
      </c>
      <c r="AO53" s="7"/>
      <c r="AP53" s="8"/>
      <c r="AQ53" s="8"/>
      <c r="AR53" s="8"/>
      <c r="AS53" s="8"/>
      <c r="AT53" s="8"/>
      <c r="AU53" s="8"/>
      <c r="AV53" s="8"/>
      <c r="AW53" s="8"/>
      <c r="AX53" s="8"/>
    </row>
    <row r="54" spans="1:50">
      <c r="A54" s="172" t="s">
        <v>449</v>
      </c>
      <c r="B54" s="111">
        <v>3</v>
      </c>
      <c r="C54" s="111">
        <v>1.85</v>
      </c>
      <c r="D54" s="112">
        <f t="shared" si="1"/>
        <v>5.55</v>
      </c>
      <c r="E54" s="111"/>
      <c r="F54" s="111"/>
      <c r="G54" s="103"/>
      <c r="H54" s="195" t="s">
        <v>317</v>
      </c>
      <c r="I54" s="113"/>
      <c r="J54" s="113"/>
      <c r="K54" s="113"/>
      <c r="L54" s="129">
        <f t="shared" si="11"/>
        <v>0</v>
      </c>
      <c r="M54" s="113">
        <v>0</v>
      </c>
      <c r="N54" s="103"/>
      <c r="O54" s="195" t="s">
        <v>317</v>
      </c>
      <c r="P54" s="113"/>
      <c r="Q54" s="113"/>
      <c r="R54" s="113"/>
      <c r="S54" s="129">
        <f t="shared" si="15"/>
        <v>0</v>
      </c>
      <c r="T54" s="166">
        <f t="shared" ref="T54:T92" si="17">S54</f>
        <v>0</v>
      </c>
      <c r="U54" s="128"/>
      <c r="V54" s="103">
        <f t="shared" si="2"/>
        <v>5.55</v>
      </c>
      <c r="W54" s="103"/>
      <c r="X54" s="114">
        <f t="shared" si="3"/>
        <v>11.1</v>
      </c>
      <c r="Y54" s="114">
        <f t="shared" si="4"/>
        <v>11.1</v>
      </c>
      <c r="Z54" s="116"/>
      <c r="AA54" s="116"/>
      <c r="AB54" s="116">
        <f>2*D54</f>
        <v>11.1</v>
      </c>
      <c r="AC54" s="137"/>
      <c r="AD54" s="4"/>
      <c r="AE54" s="8"/>
      <c r="AF54" s="8"/>
      <c r="AG54" s="8"/>
      <c r="AH54" s="8"/>
      <c r="AI54" s="8"/>
      <c r="AJ54" s="8"/>
      <c r="AK54" s="8"/>
      <c r="AL54" s="9"/>
      <c r="AM54" s="121">
        <f t="shared" si="8"/>
        <v>0</v>
      </c>
      <c r="AN54" s="16">
        <f t="shared" si="10"/>
        <v>0</v>
      </c>
      <c r="AO54" s="7"/>
      <c r="AP54" s="8"/>
      <c r="AQ54" s="8"/>
      <c r="AR54" s="8"/>
      <c r="AS54" s="8"/>
      <c r="AT54" s="8"/>
      <c r="AU54" s="8"/>
      <c r="AV54" s="8"/>
      <c r="AW54" s="8"/>
      <c r="AX54" s="8"/>
    </row>
    <row r="55" spans="1:50">
      <c r="A55" s="172" t="s">
        <v>450</v>
      </c>
      <c r="B55" s="111">
        <v>3</v>
      </c>
      <c r="C55" s="111">
        <v>1.7</v>
      </c>
      <c r="D55" s="112">
        <f t="shared" si="1"/>
        <v>5.0999999999999996</v>
      </c>
      <c r="E55" s="111"/>
      <c r="F55" s="111"/>
      <c r="G55" s="103"/>
      <c r="H55" s="195" t="s">
        <v>317</v>
      </c>
      <c r="I55" s="113"/>
      <c r="J55" s="113"/>
      <c r="K55" s="113"/>
      <c r="L55" s="129">
        <f t="shared" si="11"/>
        <v>0</v>
      </c>
      <c r="M55" s="113">
        <v>0</v>
      </c>
      <c r="N55" s="103"/>
      <c r="O55" s="195" t="s">
        <v>317</v>
      </c>
      <c r="P55" s="114"/>
      <c r="Q55" s="114"/>
      <c r="R55" s="114"/>
      <c r="S55" s="129">
        <f t="shared" si="15"/>
        <v>0</v>
      </c>
      <c r="T55" s="166">
        <f t="shared" si="17"/>
        <v>0</v>
      </c>
      <c r="U55" s="128"/>
      <c r="V55" s="103">
        <f t="shared" si="2"/>
        <v>5.0999999999999996</v>
      </c>
      <c r="W55" s="103"/>
      <c r="X55" s="114">
        <f t="shared" si="3"/>
        <v>10.199999999999999</v>
      </c>
      <c r="Y55" s="114">
        <f t="shared" si="4"/>
        <v>10.199999999999999</v>
      </c>
      <c r="Z55" s="116"/>
      <c r="AA55" s="116"/>
      <c r="AB55" s="116"/>
      <c r="AC55" s="137"/>
      <c r="AD55" s="4"/>
      <c r="AE55" s="8"/>
      <c r="AF55" s="8"/>
      <c r="AG55" s="8"/>
      <c r="AH55" s="8"/>
      <c r="AI55" s="8"/>
      <c r="AJ55" s="8"/>
      <c r="AK55" s="8"/>
      <c r="AL55" s="9"/>
      <c r="AM55" s="121">
        <f t="shared" si="8"/>
        <v>0</v>
      </c>
      <c r="AN55" s="16">
        <f t="shared" si="10"/>
        <v>0</v>
      </c>
      <c r="AO55" s="7"/>
      <c r="AP55" s="8"/>
      <c r="AQ55" s="8"/>
      <c r="AR55" s="8"/>
      <c r="AS55" s="8"/>
      <c r="AT55" s="8"/>
      <c r="AU55" s="8"/>
      <c r="AV55" s="8"/>
      <c r="AW55" s="8"/>
      <c r="AX55" s="8"/>
    </row>
    <row r="56" spans="1:50">
      <c r="A56" s="172" t="s">
        <v>451</v>
      </c>
      <c r="B56" s="111">
        <v>3</v>
      </c>
      <c r="C56" s="111">
        <v>1.1499999999999999</v>
      </c>
      <c r="D56" s="112">
        <f t="shared" si="1"/>
        <v>3.45</v>
      </c>
      <c r="E56" s="111"/>
      <c r="F56" s="111"/>
      <c r="G56" s="103"/>
      <c r="H56" s="195" t="s">
        <v>317</v>
      </c>
      <c r="I56" s="113"/>
      <c r="J56" s="113"/>
      <c r="K56" s="113"/>
      <c r="L56" s="129">
        <f t="shared" si="11"/>
        <v>0</v>
      </c>
      <c r="M56" s="113">
        <v>0</v>
      </c>
      <c r="N56" s="103"/>
      <c r="O56" s="195" t="s">
        <v>317</v>
      </c>
      <c r="P56" s="114"/>
      <c r="Q56" s="114"/>
      <c r="R56" s="114"/>
      <c r="S56" s="129">
        <f t="shared" si="15"/>
        <v>0</v>
      </c>
      <c r="T56" s="166">
        <f t="shared" si="17"/>
        <v>0</v>
      </c>
      <c r="U56" s="128"/>
      <c r="V56" s="103">
        <f t="shared" si="2"/>
        <v>3.45</v>
      </c>
      <c r="W56" s="103"/>
      <c r="X56" s="114">
        <f t="shared" si="3"/>
        <v>6.9</v>
      </c>
      <c r="Y56" s="114">
        <f t="shared" si="4"/>
        <v>6.9</v>
      </c>
      <c r="Z56" s="116"/>
      <c r="AA56" s="116"/>
      <c r="AB56" s="116"/>
      <c r="AC56" s="137"/>
      <c r="AD56" s="4"/>
      <c r="AE56" s="8"/>
      <c r="AF56" s="8"/>
      <c r="AG56" s="8"/>
      <c r="AH56" s="8"/>
      <c r="AI56" s="8"/>
      <c r="AJ56" s="8"/>
      <c r="AK56" s="8"/>
      <c r="AL56" s="8"/>
      <c r="AM56" s="12">
        <f t="shared" si="8"/>
        <v>0</v>
      </c>
      <c r="AN56" s="16">
        <f t="shared" si="10"/>
        <v>0</v>
      </c>
      <c r="AO56" s="7"/>
      <c r="AP56" s="8"/>
      <c r="AQ56" s="8"/>
      <c r="AR56" s="8"/>
      <c r="AS56" s="8"/>
      <c r="AT56" s="8"/>
      <c r="AU56" s="8"/>
      <c r="AV56" s="8"/>
      <c r="AW56" s="8"/>
      <c r="AX56" s="8"/>
    </row>
    <row r="57" spans="1:50">
      <c r="A57" s="172" t="s">
        <v>452</v>
      </c>
      <c r="B57" s="111">
        <v>6.17</v>
      </c>
      <c r="C57" s="111">
        <v>12.16</v>
      </c>
      <c r="D57" s="112">
        <f t="shared" si="1"/>
        <v>75.03</v>
      </c>
      <c r="E57" s="111"/>
      <c r="F57" s="111"/>
      <c r="G57" s="103"/>
      <c r="H57" s="195" t="s">
        <v>470</v>
      </c>
      <c r="I57" s="113">
        <v>1</v>
      </c>
      <c r="J57" s="113">
        <v>1.4</v>
      </c>
      <c r="K57" s="113">
        <v>2.1</v>
      </c>
      <c r="L57" s="129">
        <f t="shared" si="11"/>
        <v>2.94</v>
      </c>
      <c r="M57" s="129">
        <f>L57</f>
        <v>2.94</v>
      </c>
      <c r="N57" s="103"/>
      <c r="O57" s="195" t="s">
        <v>317</v>
      </c>
      <c r="P57" s="114"/>
      <c r="Q57" s="114"/>
      <c r="R57" s="114"/>
      <c r="S57" s="129">
        <f t="shared" si="15"/>
        <v>0</v>
      </c>
      <c r="T57" s="166">
        <f t="shared" si="17"/>
        <v>0</v>
      </c>
      <c r="U57" s="128"/>
      <c r="V57" s="103">
        <f t="shared" si="2"/>
        <v>72.09</v>
      </c>
      <c r="W57" s="103"/>
      <c r="X57" s="114">
        <f t="shared" si="3"/>
        <v>144.18</v>
      </c>
      <c r="Y57" s="114">
        <f t="shared" si="4"/>
        <v>144.18</v>
      </c>
      <c r="Z57" s="116"/>
      <c r="AA57" s="116">
        <f>1.6*B57</f>
        <v>9.8699999999999992</v>
      </c>
      <c r="AB57" s="116"/>
      <c r="AC57" s="137"/>
      <c r="AD57" s="4"/>
      <c r="AE57" s="8"/>
      <c r="AF57" s="8"/>
      <c r="AG57" s="8"/>
      <c r="AH57" s="8"/>
      <c r="AI57" s="8"/>
      <c r="AJ57" s="8"/>
      <c r="AK57" s="8"/>
      <c r="AL57" s="9"/>
      <c r="AM57" s="121">
        <f t="shared" si="8"/>
        <v>-2.94</v>
      </c>
      <c r="AN57" s="16">
        <f t="shared" si="10"/>
        <v>-2.94</v>
      </c>
      <c r="AO57" s="7"/>
      <c r="AP57" s="8"/>
      <c r="AQ57" s="8"/>
      <c r="AR57" s="8"/>
      <c r="AS57" s="8"/>
      <c r="AT57" s="8"/>
      <c r="AU57" s="8"/>
      <c r="AV57" s="8"/>
      <c r="AW57" s="8"/>
      <c r="AX57" s="8"/>
    </row>
    <row r="58" spans="1:50">
      <c r="A58" s="172" t="s">
        <v>453</v>
      </c>
      <c r="B58" s="111">
        <v>3</v>
      </c>
      <c r="C58" s="111">
        <v>10.5</v>
      </c>
      <c r="D58" s="168">
        <f t="shared" si="1"/>
        <v>31.5</v>
      </c>
      <c r="E58" s="111"/>
      <c r="F58" s="111"/>
      <c r="G58" s="103"/>
      <c r="H58" s="195" t="s">
        <v>317</v>
      </c>
      <c r="I58" s="113"/>
      <c r="J58" s="113"/>
      <c r="K58" s="113"/>
      <c r="L58" s="129">
        <f t="shared" si="11"/>
        <v>0</v>
      </c>
      <c r="M58" s="113">
        <v>0</v>
      </c>
      <c r="N58" s="103"/>
      <c r="O58" s="196" t="s">
        <v>297</v>
      </c>
      <c r="P58" s="113">
        <v>1</v>
      </c>
      <c r="Q58" s="113">
        <v>3</v>
      </c>
      <c r="R58" s="113">
        <v>2</v>
      </c>
      <c r="S58" s="129">
        <f t="shared" si="15"/>
        <v>6</v>
      </c>
      <c r="T58" s="113">
        <f>S58</f>
        <v>6</v>
      </c>
      <c r="U58" s="128"/>
      <c r="V58" s="103">
        <f t="shared" si="2"/>
        <v>25.5</v>
      </c>
      <c r="W58" s="103"/>
      <c r="X58" s="114">
        <f t="shared" si="3"/>
        <v>51</v>
      </c>
      <c r="Y58" s="114">
        <f t="shared" si="4"/>
        <v>51</v>
      </c>
      <c r="Z58" s="116"/>
      <c r="AA58" s="116"/>
      <c r="AB58" s="116"/>
      <c r="AC58" s="137"/>
      <c r="AD58" s="4"/>
      <c r="AE58" s="8"/>
      <c r="AF58" s="8"/>
      <c r="AG58" s="8"/>
      <c r="AH58" s="8"/>
      <c r="AI58" s="8"/>
      <c r="AJ58" s="8"/>
      <c r="AK58" s="8"/>
      <c r="AL58" s="9"/>
      <c r="AM58" s="121">
        <f t="shared" si="8"/>
        <v>-6</v>
      </c>
      <c r="AN58" s="16">
        <f t="shared" si="10"/>
        <v>-6</v>
      </c>
      <c r="AO58" s="7"/>
      <c r="AP58" s="8"/>
      <c r="AQ58" s="8"/>
      <c r="AR58" s="8"/>
      <c r="AS58" s="8"/>
      <c r="AT58" s="8"/>
      <c r="AU58" s="8"/>
      <c r="AV58" s="8"/>
      <c r="AW58" s="8"/>
      <c r="AX58" s="8"/>
    </row>
    <row r="59" spans="1:50">
      <c r="A59" s="172" t="s">
        <v>454</v>
      </c>
      <c r="B59" s="111">
        <v>4.4000000000000004</v>
      </c>
      <c r="C59" s="111">
        <v>8.6</v>
      </c>
      <c r="D59" s="168">
        <f t="shared" si="1"/>
        <v>37.840000000000003</v>
      </c>
      <c r="E59" s="111">
        <f>3*2</f>
        <v>6</v>
      </c>
      <c r="F59" s="111"/>
      <c r="G59" s="103"/>
      <c r="H59" s="195" t="s">
        <v>317</v>
      </c>
      <c r="I59" s="113"/>
      <c r="J59" s="113"/>
      <c r="K59" s="113"/>
      <c r="L59" s="129">
        <f t="shared" si="11"/>
        <v>0</v>
      </c>
      <c r="M59" s="113">
        <v>0</v>
      </c>
      <c r="N59" s="103"/>
      <c r="O59" s="196" t="s">
        <v>297</v>
      </c>
      <c r="P59" s="113">
        <v>1</v>
      </c>
      <c r="Q59" s="113">
        <v>3</v>
      </c>
      <c r="R59" s="113">
        <v>2</v>
      </c>
      <c r="S59" s="129">
        <f>Q59*R59</f>
        <v>6</v>
      </c>
      <c r="T59" s="113">
        <f>S59</f>
        <v>6</v>
      </c>
      <c r="U59" s="128"/>
      <c r="V59" s="169">
        <f>SUM(D59+E59-M59-T59)</f>
        <v>37.840000000000003</v>
      </c>
      <c r="W59" s="103"/>
      <c r="X59" s="114">
        <f t="shared" si="3"/>
        <v>75.680000000000007</v>
      </c>
      <c r="Y59" s="114">
        <f t="shared" si="4"/>
        <v>75.680000000000007</v>
      </c>
      <c r="Z59" s="116"/>
      <c r="AA59" s="116">
        <f>D59-T59</f>
        <v>31.84</v>
      </c>
      <c r="AB59" s="116"/>
      <c r="AC59" s="137"/>
      <c r="AD59" s="4"/>
      <c r="AE59" s="8"/>
      <c r="AF59" s="8"/>
      <c r="AG59" s="8"/>
      <c r="AH59" s="8"/>
      <c r="AI59" s="8"/>
      <c r="AJ59" s="8"/>
      <c r="AK59" s="8"/>
      <c r="AL59" s="9"/>
      <c r="AM59" s="121">
        <f t="shared" si="8"/>
        <v>0</v>
      </c>
      <c r="AN59" s="16">
        <f t="shared" si="10"/>
        <v>-6</v>
      </c>
      <c r="AO59" s="7"/>
      <c r="AP59" s="8"/>
      <c r="AQ59" s="8"/>
      <c r="AR59" s="8"/>
      <c r="AS59" s="8"/>
      <c r="AT59" s="8"/>
      <c r="AU59" s="8"/>
      <c r="AV59" s="8"/>
      <c r="AW59" s="8"/>
      <c r="AX59" s="8"/>
    </row>
    <row r="60" spans="1:50">
      <c r="A60" s="172" t="s">
        <v>455</v>
      </c>
      <c r="B60" s="111">
        <v>3</v>
      </c>
      <c r="C60" s="111">
        <v>0.6</v>
      </c>
      <c r="D60" s="168">
        <f t="shared" si="1"/>
        <v>1.8</v>
      </c>
      <c r="E60" s="111"/>
      <c r="F60" s="111"/>
      <c r="G60" s="103"/>
      <c r="H60" s="195" t="s">
        <v>317</v>
      </c>
      <c r="I60" s="113"/>
      <c r="J60" s="113"/>
      <c r="K60" s="113"/>
      <c r="L60" s="129">
        <f t="shared" si="11"/>
        <v>0</v>
      </c>
      <c r="M60" s="113">
        <v>0</v>
      </c>
      <c r="N60" s="103"/>
      <c r="O60" s="195" t="s">
        <v>317</v>
      </c>
      <c r="P60" s="114"/>
      <c r="Q60" s="114"/>
      <c r="R60" s="114"/>
      <c r="S60" s="129">
        <f t="shared" si="15"/>
        <v>0</v>
      </c>
      <c r="T60" s="166">
        <f t="shared" si="17"/>
        <v>0</v>
      </c>
      <c r="U60" s="128"/>
      <c r="V60" s="103">
        <f t="shared" si="2"/>
        <v>1.8</v>
      </c>
      <c r="W60" s="103"/>
      <c r="X60" s="114">
        <f t="shared" si="3"/>
        <v>3.6</v>
      </c>
      <c r="Y60" s="114">
        <f t="shared" si="4"/>
        <v>3.6</v>
      </c>
      <c r="Z60" s="116"/>
      <c r="AA60" s="116"/>
      <c r="AB60" s="116"/>
      <c r="AC60" s="137"/>
      <c r="AD60" s="4"/>
      <c r="AE60" s="8"/>
      <c r="AF60" s="8"/>
      <c r="AG60" s="8"/>
      <c r="AH60" s="8"/>
      <c r="AI60" s="8"/>
      <c r="AJ60" s="8"/>
      <c r="AK60" s="8"/>
      <c r="AL60" s="9"/>
      <c r="AM60" s="121">
        <f t="shared" si="8"/>
        <v>0</v>
      </c>
      <c r="AN60" s="16">
        <f t="shared" si="10"/>
        <v>0</v>
      </c>
      <c r="AO60" s="7"/>
      <c r="AP60" s="8"/>
      <c r="AQ60" s="8"/>
      <c r="AR60" s="8"/>
      <c r="AS60" s="8"/>
      <c r="AT60" s="8"/>
      <c r="AU60" s="8"/>
      <c r="AV60" s="8"/>
      <c r="AW60" s="8"/>
      <c r="AX60" s="8"/>
    </row>
    <row r="61" spans="1:50">
      <c r="A61" s="172" t="s">
        <v>456</v>
      </c>
      <c r="B61" s="111">
        <v>3</v>
      </c>
      <c r="C61" s="111">
        <v>2.4</v>
      </c>
      <c r="D61" s="168">
        <f t="shared" si="1"/>
        <v>7.2</v>
      </c>
      <c r="E61" s="111"/>
      <c r="F61" s="111"/>
      <c r="G61" s="103"/>
      <c r="H61" s="195" t="s">
        <v>317</v>
      </c>
      <c r="I61" s="113"/>
      <c r="J61" s="113"/>
      <c r="K61" s="113"/>
      <c r="L61" s="129">
        <f t="shared" si="11"/>
        <v>0</v>
      </c>
      <c r="M61" s="113">
        <v>0</v>
      </c>
      <c r="N61" s="103"/>
      <c r="O61" s="195" t="s">
        <v>317</v>
      </c>
      <c r="P61" s="113"/>
      <c r="Q61" s="113"/>
      <c r="R61" s="113"/>
      <c r="S61" s="129">
        <f t="shared" si="15"/>
        <v>0</v>
      </c>
      <c r="T61" s="166">
        <f t="shared" si="17"/>
        <v>0</v>
      </c>
      <c r="U61" s="128"/>
      <c r="V61" s="103">
        <f t="shared" si="2"/>
        <v>7.2</v>
      </c>
      <c r="W61" s="103"/>
      <c r="X61" s="114">
        <f t="shared" si="3"/>
        <v>14.4</v>
      </c>
      <c r="Y61" s="114">
        <f t="shared" si="4"/>
        <v>14.4</v>
      </c>
      <c r="Z61" s="116"/>
      <c r="AA61" s="116"/>
      <c r="AB61" s="116"/>
      <c r="AC61" s="137"/>
      <c r="AD61" s="4"/>
      <c r="AE61" s="8"/>
      <c r="AF61" s="8"/>
      <c r="AG61" s="8"/>
      <c r="AH61" s="8"/>
      <c r="AI61" s="8"/>
      <c r="AJ61" s="8"/>
      <c r="AK61" s="8"/>
      <c r="AL61" s="9"/>
      <c r="AM61" s="121">
        <f t="shared" si="8"/>
        <v>0</v>
      </c>
      <c r="AN61" s="16">
        <f t="shared" si="10"/>
        <v>0</v>
      </c>
      <c r="AO61" s="7"/>
      <c r="AP61" s="8"/>
      <c r="AQ61" s="8"/>
      <c r="AR61" s="8"/>
      <c r="AS61" s="8"/>
      <c r="AT61" s="8"/>
      <c r="AU61" s="8"/>
      <c r="AV61" s="8"/>
      <c r="AW61" s="8"/>
      <c r="AX61" s="8"/>
    </row>
    <row r="62" spans="1:50">
      <c r="A62" s="172" t="s">
        <v>457</v>
      </c>
      <c r="B62" s="111">
        <v>3</v>
      </c>
      <c r="C62" s="111">
        <v>0.6</v>
      </c>
      <c r="D62" s="168">
        <f t="shared" si="1"/>
        <v>1.8</v>
      </c>
      <c r="E62" s="111"/>
      <c r="F62" s="111"/>
      <c r="G62" s="103"/>
      <c r="H62" s="195" t="s">
        <v>317</v>
      </c>
      <c r="I62" s="113"/>
      <c r="J62" s="113"/>
      <c r="K62" s="113"/>
      <c r="L62" s="129">
        <f t="shared" si="11"/>
        <v>0</v>
      </c>
      <c r="M62" s="113">
        <v>0</v>
      </c>
      <c r="N62" s="103"/>
      <c r="O62" s="195" t="s">
        <v>317</v>
      </c>
      <c r="P62" s="113"/>
      <c r="Q62" s="113"/>
      <c r="R62" s="113"/>
      <c r="S62" s="129">
        <f t="shared" si="15"/>
        <v>0</v>
      </c>
      <c r="T62" s="166">
        <f t="shared" si="17"/>
        <v>0</v>
      </c>
      <c r="U62" s="128"/>
      <c r="V62" s="103">
        <f t="shared" si="2"/>
        <v>1.8</v>
      </c>
      <c r="W62" s="103"/>
      <c r="X62" s="114">
        <f t="shared" si="3"/>
        <v>3.6</v>
      </c>
      <c r="Y62" s="114">
        <f t="shared" si="4"/>
        <v>3.6</v>
      </c>
      <c r="Z62" s="116"/>
      <c r="AA62" s="116"/>
      <c r="AB62" s="116"/>
      <c r="AC62" s="137"/>
      <c r="AD62" s="4"/>
      <c r="AE62" s="8"/>
      <c r="AF62" s="8"/>
      <c r="AG62" s="8"/>
      <c r="AH62" s="8"/>
      <c r="AI62" s="8"/>
      <c r="AJ62" s="8"/>
      <c r="AK62" s="8"/>
      <c r="AL62" s="9"/>
      <c r="AM62" s="121">
        <f t="shared" si="8"/>
        <v>0</v>
      </c>
      <c r="AN62" s="16">
        <f t="shared" si="10"/>
        <v>0</v>
      </c>
      <c r="AO62" s="7"/>
      <c r="AP62" s="8"/>
      <c r="AQ62" s="8"/>
      <c r="AR62" s="8"/>
      <c r="AS62" s="8"/>
      <c r="AT62" s="8"/>
      <c r="AU62" s="8"/>
      <c r="AV62" s="8"/>
      <c r="AW62" s="8"/>
      <c r="AX62" s="8"/>
    </row>
    <row r="63" spans="1:50">
      <c r="A63" s="172" t="s">
        <v>458</v>
      </c>
      <c r="B63" s="111">
        <v>3</v>
      </c>
      <c r="C63" s="111">
        <v>3</v>
      </c>
      <c r="D63" s="168">
        <f t="shared" si="1"/>
        <v>9</v>
      </c>
      <c r="E63" s="111"/>
      <c r="F63" s="111"/>
      <c r="G63" s="103"/>
      <c r="H63" s="195" t="s">
        <v>317</v>
      </c>
      <c r="I63" s="113"/>
      <c r="J63" s="113"/>
      <c r="K63" s="113"/>
      <c r="L63" s="129">
        <f t="shared" si="11"/>
        <v>0</v>
      </c>
      <c r="M63" s="113">
        <v>0</v>
      </c>
      <c r="N63" s="103"/>
      <c r="O63" s="195" t="s">
        <v>317</v>
      </c>
      <c r="P63" s="113"/>
      <c r="Q63" s="113"/>
      <c r="R63" s="113"/>
      <c r="S63" s="129">
        <f t="shared" si="15"/>
        <v>0</v>
      </c>
      <c r="T63" s="166">
        <f t="shared" si="17"/>
        <v>0</v>
      </c>
      <c r="U63" s="128"/>
      <c r="V63" s="103">
        <f t="shared" si="2"/>
        <v>9</v>
      </c>
      <c r="W63" s="103"/>
      <c r="X63" s="114">
        <f t="shared" si="3"/>
        <v>18</v>
      </c>
      <c r="Y63" s="114">
        <f t="shared" si="4"/>
        <v>18</v>
      </c>
      <c r="Z63" s="116"/>
      <c r="AA63" s="116"/>
      <c r="AB63" s="116"/>
      <c r="AC63" s="137"/>
      <c r="AD63" s="4"/>
      <c r="AE63" s="8"/>
      <c r="AF63" s="8"/>
      <c r="AG63" s="8"/>
      <c r="AH63" s="8"/>
      <c r="AI63" s="8"/>
      <c r="AJ63" s="8"/>
      <c r="AK63" s="8"/>
      <c r="AL63" s="9"/>
      <c r="AM63" s="121">
        <f t="shared" si="8"/>
        <v>0</v>
      </c>
      <c r="AN63" s="16">
        <v>0</v>
      </c>
      <c r="AO63" s="7"/>
      <c r="AP63" s="8"/>
      <c r="AQ63" s="8"/>
      <c r="AR63" s="8"/>
      <c r="AS63" s="8"/>
      <c r="AT63" s="8"/>
      <c r="AU63" s="8"/>
      <c r="AV63" s="8"/>
      <c r="AW63" s="8"/>
      <c r="AX63" s="8"/>
    </row>
    <row r="64" spans="1:50">
      <c r="A64" s="172" t="s">
        <v>459</v>
      </c>
      <c r="B64" s="111">
        <v>3</v>
      </c>
      <c r="C64" s="111">
        <v>3</v>
      </c>
      <c r="D64" s="168">
        <f t="shared" si="1"/>
        <v>9</v>
      </c>
      <c r="E64" s="111"/>
      <c r="F64" s="111"/>
      <c r="G64" s="103"/>
      <c r="H64" s="195" t="s">
        <v>317</v>
      </c>
      <c r="I64" s="113"/>
      <c r="J64" s="113"/>
      <c r="K64" s="113"/>
      <c r="L64" s="129">
        <f t="shared" si="11"/>
        <v>0</v>
      </c>
      <c r="M64" s="113">
        <v>0</v>
      </c>
      <c r="N64" s="103"/>
      <c r="O64" s="195" t="s">
        <v>317</v>
      </c>
      <c r="P64" s="114"/>
      <c r="Q64" s="114"/>
      <c r="R64" s="114"/>
      <c r="S64" s="129">
        <f t="shared" si="15"/>
        <v>0</v>
      </c>
      <c r="T64" s="166">
        <f t="shared" si="17"/>
        <v>0</v>
      </c>
      <c r="U64" s="128"/>
      <c r="V64" s="103">
        <f t="shared" si="2"/>
        <v>9</v>
      </c>
      <c r="W64" s="103"/>
      <c r="X64" s="114">
        <f t="shared" si="3"/>
        <v>18</v>
      </c>
      <c r="Y64" s="114">
        <f t="shared" si="4"/>
        <v>18</v>
      </c>
      <c r="Z64" s="116"/>
      <c r="AA64" s="116"/>
      <c r="AB64" s="116"/>
      <c r="AC64" s="137"/>
      <c r="AD64" s="4"/>
      <c r="AE64" s="8"/>
      <c r="AF64" s="8"/>
      <c r="AG64" s="8"/>
      <c r="AH64" s="8"/>
      <c r="AI64" s="8"/>
      <c r="AJ64" s="8"/>
      <c r="AK64" s="8"/>
      <c r="AL64" s="9"/>
      <c r="AM64" s="151">
        <f t="shared" si="8"/>
        <v>0</v>
      </c>
      <c r="AN64" s="16">
        <f t="shared" si="10"/>
        <v>0</v>
      </c>
      <c r="AO64" s="7"/>
      <c r="AP64" s="8"/>
      <c r="AQ64" s="8"/>
      <c r="AR64" s="8"/>
      <c r="AS64" s="8"/>
      <c r="AT64" s="8"/>
      <c r="AU64" s="8"/>
      <c r="AV64" s="8"/>
      <c r="AW64" s="8"/>
      <c r="AX64" s="8"/>
    </row>
    <row r="65" spans="1:50">
      <c r="A65" s="172" t="s">
        <v>460</v>
      </c>
      <c r="B65" s="111">
        <v>3</v>
      </c>
      <c r="C65" s="111">
        <v>3</v>
      </c>
      <c r="D65" s="168">
        <f t="shared" si="1"/>
        <v>9</v>
      </c>
      <c r="E65" s="111"/>
      <c r="F65" s="111"/>
      <c r="G65" s="103"/>
      <c r="H65" s="195" t="s">
        <v>317</v>
      </c>
      <c r="I65" s="113"/>
      <c r="J65" s="113"/>
      <c r="K65" s="113"/>
      <c r="L65" s="129">
        <f t="shared" si="11"/>
        <v>0</v>
      </c>
      <c r="M65" s="113">
        <v>0</v>
      </c>
      <c r="N65" s="103"/>
      <c r="O65" s="195" t="s">
        <v>317</v>
      </c>
      <c r="P65" s="113"/>
      <c r="Q65" s="113"/>
      <c r="R65" s="113"/>
      <c r="S65" s="129">
        <f t="shared" si="15"/>
        <v>0</v>
      </c>
      <c r="T65" s="166">
        <f t="shared" si="17"/>
        <v>0</v>
      </c>
      <c r="U65" s="128"/>
      <c r="V65" s="103">
        <f t="shared" si="2"/>
        <v>9</v>
      </c>
      <c r="W65" s="103"/>
      <c r="X65" s="114">
        <f t="shared" si="3"/>
        <v>18</v>
      </c>
      <c r="Y65" s="114">
        <f t="shared" si="4"/>
        <v>18</v>
      </c>
      <c r="Z65" s="116"/>
      <c r="AA65" s="116"/>
      <c r="AB65" s="116"/>
      <c r="AC65" s="137"/>
      <c r="AD65" s="4"/>
      <c r="AE65" s="8"/>
      <c r="AF65" s="8"/>
      <c r="AG65" s="8"/>
      <c r="AH65" s="8"/>
      <c r="AI65" s="8"/>
      <c r="AJ65" s="8"/>
      <c r="AK65" s="8"/>
      <c r="AL65" s="9"/>
      <c r="AM65" s="121">
        <f t="shared" si="8"/>
        <v>0</v>
      </c>
      <c r="AN65" s="16">
        <f t="shared" si="10"/>
        <v>0</v>
      </c>
      <c r="AO65" s="7"/>
      <c r="AP65" s="8"/>
      <c r="AQ65" s="8"/>
      <c r="AR65" s="8"/>
      <c r="AS65" s="8"/>
      <c r="AT65" s="8"/>
      <c r="AU65" s="8"/>
      <c r="AV65" s="8"/>
      <c r="AW65" s="8"/>
      <c r="AX65" s="8"/>
    </row>
    <row r="66" spans="1:50">
      <c r="A66" s="172" t="s">
        <v>461</v>
      </c>
      <c r="B66" s="111">
        <v>3</v>
      </c>
      <c r="C66" s="111">
        <v>3</v>
      </c>
      <c r="D66" s="168">
        <f t="shared" si="1"/>
        <v>9</v>
      </c>
      <c r="E66" s="111"/>
      <c r="F66" s="111"/>
      <c r="G66" s="103"/>
      <c r="H66" s="195" t="s">
        <v>317</v>
      </c>
      <c r="I66" s="113"/>
      <c r="J66" s="113"/>
      <c r="K66" s="113"/>
      <c r="L66" s="129">
        <f t="shared" si="11"/>
        <v>0</v>
      </c>
      <c r="M66" s="113">
        <v>0</v>
      </c>
      <c r="N66" s="103"/>
      <c r="O66" s="195" t="s">
        <v>317</v>
      </c>
      <c r="P66" s="113"/>
      <c r="Q66" s="113"/>
      <c r="R66" s="113"/>
      <c r="S66" s="129">
        <f t="shared" si="15"/>
        <v>0</v>
      </c>
      <c r="T66" s="166">
        <f t="shared" si="17"/>
        <v>0</v>
      </c>
      <c r="U66" s="128"/>
      <c r="V66" s="103">
        <f t="shared" si="2"/>
        <v>9</v>
      </c>
      <c r="W66" s="103"/>
      <c r="X66" s="114">
        <f t="shared" si="3"/>
        <v>18</v>
      </c>
      <c r="Y66" s="114">
        <f t="shared" ref="Y66:Y87" si="18">SUM(V66*2)</f>
        <v>18</v>
      </c>
      <c r="Z66" s="116"/>
      <c r="AA66" s="116"/>
      <c r="AB66" s="116"/>
      <c r="AC66" s="137"/>
      <c r="AD66" s="4"/>
      <c r="AE66" s="8"/>
      <c r="AF66" s="8"/>
      <c r="AG66" s="8"/>
      <c r="AH66" s="8"/>
      <c r="AI66" s="8"/>
      <c r="AJ66" s="8"/>
      <c r="AK66" s="8"/>
      <c r="AL66" s="9"/>
      <c r="AM66" s="121">
        <f t="shared" si="8"/>
        <v>0</v>
      </c>
      <c r="AN66" s="16">
        <v>0</v>
      </c>
      <c r="AO66" s="7"/>
      <c r="AP66" s="8"/>
      <c r="AQ66" s="8"/>
      <c r="AR66" s="8"/>
      <c r="AS66" s="8"/>
      <c r="AT66" s="8"/>
      <c r="AU66" s="8"/>
      <c r="AV66" s="8"/>
      <c r="AW66" s="8"/>
      <c r="AX66" s="8"/>
    </row>
    <row r="67" spans="1:50">
      <c r="A67" s="172" t="s">
        <v>462</v>
      </c>
      <c r="B67" s="111">
        <v>3</v>
      </c>
      <c r="C67" s="111">
        <v>3</v>
      </c>
      <c r="D67" s="168">
        <f t="shared" si="1"/>
        <v>9</v>
      </c>
      <c r="E67" s="111"/>
      <c r="F67" s="111"/>
      <c r="G67" s="103"/>
      <c r="H67" s="195" t="s">
        <v>317</v>
      </c>
      <c r="I67" s="114"/>
      <c r="J67" s="114"/>
      <c r="K67" s="114"/>
      <c r="L67" s="129">
        <f t="shared" si="11"/>
        <v>0</v>
      </c>
      <c r="M67" s="113">
        <v>0</v>
      </c>
      <c r="N67" s="103"/>
      <c r="O67" s="195" t="s">
        <v>317</v>
      </c>
      <c r="P67" s="113"/>
      <c r="Q67" s="113"/>
      <c r="R67" s="113"/>
      <c r="S67" s="129">
        <f t="shared" si="15"/>
        <v>0</v>
      </c>
      <c r="T67" s="166">
        <f t="shared" si="17"/>
        <v>0</v>
      </c>
      <c r="U67" s="128"/>
      <c r="V67" s="103">
        <f t="shared" si="2"/>
        <v>9</v>
      </c>
      <c r="W67" s="103"/>
      <c r="X67" s="114">
        <f t="shared" si="3"/>
        <v>18</v>
      </c>
      <c r="Y67" s="114">
        <f t="shared" si="18"/>
        <v>18</v>
      </c>
      <c r="Z67" s="116"/>
      <c r="AA67" s="116"/>
      <c r="AB67" s="116"/>
      <c r="AC67" s="137"/>
      <c r="AD67" s="4"/>
      <c r="AE67" s="8"/>
      <c r="AF67" s="8"/>
      <c r="AG67" s="8"/>
      <c r="AH67" s="8"/>
      <c r="AI67" s="8"/>
      <c r="AJ67" s="8"/>
      <c r="AK67" s="8"/>
      <c r="AL67" s="9"/>
      <c r="AM67" s="121">
        <f t="shared" si="8"/>
        <v>0</v>
      </c>
      <c r="AN67" s="16">
        <f t="shared" si="10"/>
        <v>0</v>
      </c>
      <c r="AO67" s="7"/>
      <c r="AP67" s="8"/>
      <c r="AQ67" s="8"/>
      <c r="AR67" s="8"/>
      <c r="AS67" s="8"/>
      <c r="AT67" s="8"/>
      <c r="AU67" s="8"/>
      <c r="AV67" s="8"/>
      <c r="AW67" s="8"/>
      <c r="AX67" s="8"/>
    </row>
    <row r="68" spans="1:50">
      <c r="A68" s="172" t="s">
        <v>463</v>
      </c>
      <c r="B68" s="111">
        <v>3</v>
      </c>
      <c r="C68" s="111">
        <v>3</v>
      </c>
      <c r="D68" s="168">
        <f t="shared" si="1"/>
        <v>9</v>
      </c>
      <c r="E68" s="111"/>
      <c r="F68" s="111"/>
      <c r="G68" s="103"/>
      <c r="H68" s="195" t="s">
        <v>317</v>
      </c>
      <c r="I68" s="113"/>
      <c r="J68" s="113"/>
      <c r="K68" s="113"/>
      <c r="L68" s="129">
        <f t="shared" si="11"/>
        <v>0</v>
      </c>
      <c r="M68" s="113">
        <v>0</v>
      </c>
      <c r="N68" s="103"/>
      <c r="O68" s="195" t="s">
        <v>317</v>
      </c>
      <c r="P68" s="114"/>
      <c r="Q68" s="114"/>
      <c r="R68" s="114"/>
      <c r="S68" s="129">
        <f t="shared" si="15"/>
        <v>0</v>
      </c>
      <c r="T68" s="166">
        <f t="shared" si="17"/>
        <v>0</v>
      </c>
      <c r="U68" s="128"/>
      <c r="V68" s="103">
        <f t="shared" si="2"/>
        <v>9</v>
      </c>
      <c r="W68" s="103"/>
      <c r="X68" s="114">
        <f t="shared" si="3"/>
        <v>18</v>
      </c>
      <c r="Y68" s="114">
        <f t="shared" si="18"/>
        <v>18</v>
      </c>
      <c r="Z68" s="116"/>
      <c r="AA68" s="116"/>
      <c r="AB68" s="116"/>
      <c r="AC68" s="137"/>
      <c r="AD68" s="4"/>
      <c r="AE68" s="8"/>
      <c r="AF68" s="8"/>
      <c r="AG68" s="8"/>
      <c r="AH68" s="8"/>
      <c r="AI68" s="8"/>
      <c r="AJ68" s="8"/>
      <c r="AK68" s="8"/>
      <c r="AL68" s="9"/>
      <c r="AM68" s="121">
        <f t="shared" si="8"/>
        <v>0</v>
      </c>
      <c r="AN68" s="16">
        <f t="shared" si="10"/>
        <v>0</v>
      </c>
      <c r="AO68" s="8"/>
      <c r="AP68" s="8"/>
      <c r="AQ68" s="8"/>
      <c r="AR68" s="8"/>
      <c r="AS68" s="8"/>
      <c r="AT68" s="8"/>
      <c r="AU68" s="8"/>
      <c r="AV68" s="8"/>
      <c r="AW68" s="8"/>
      <c r="AX68" s="8"/>
    </row>
    <row r="69" spans="1:50">
      <c r="A69" s="172" t="s">
        <v>464</v>
      </c>
      <c r="B69" s="111">
        <v>3</v>
      </c>
      <c r="C69" s="111">
        <v>2</v>
      </c>
      <c r="D69" s="168">
        <f t="shared" si="1"/>
        <v>6</v>
      </c>
      <c r="E69" s="111"/>
      <c r="F69" s="111"/>
      <c r="G69" s="103"/>
      <c r="H69" s="195" t="s">
        <v>317</v>
      </c>
      <c r="I69" s="113"/>
      <c r="J69" s="113"/>
      <c r="K69" s="113"/>
      <c r="L69" s="129">
        <f t="shared" si="11"/>
        <v>0</v>
      </c>
      <c r="M69" s="113">
        <v>0</v>
      </c>
      <c r="N69" s="103"/>
      <c r="O69" s="195" t="s">
        <v>317</v>
      </c>
      <c r="P69" s="113"/>
      <c r="Q69" s="113"/>
      <c r="R69" s="113"/>
      <c r="S69" s="129">
        <f t="shared" si="15"/>
        <v>0</v>
      </c>
      <c r="T69" s="166">
        <f t="shared" si="17"/>
        <v>0</v>
      </c>
      <c r="U69" s="128"/>
      <c r="V69" s="103">
        <f t="shared" si="2"/>
        <v>6</v>
      </c>
      <c r="W69" s="103"/>
      <c r="X69" s="114">
        <f t="shared" si="3"/>
        <v>12</v>
      </c>
      <c r="Y69" s="114">
        <f t="shared" si="18"/>
        <v>12</v>
      </c>
      <c r="Z69" s="116"/>
      <c r="AA69" s="116"/>
      <c r="AB69" s="116"/>
      <c r="AC69" s="137"/>
      <c r="AD69" s="4"/>
      <c r="AE69" s="8"/>
      <c r="AF69" s="8"/>
      <c r="AG69" s="8"/>
      <c r="AH69" s="8"/>
      <c r="AI69" s="8"/>
      <c r="AJ69" s="8"/>
      <c r="AK69" s="8"/>
      <c r="AL69" s="9"/>
      <c r="AM69" s="121">
        <f t="shared" si="8"/>
        <v>0</v>
      </c>
      <c r="AN69" s="16">
        <f t="shared" si="10"/>
        <v>0</v>
      </c>
      <c r="AO69" s="8"/>
      <c r="AP69" s="8"/>
      <c r="AQ69" s="8"/>
      <c r="AR69" s="8"/>
      <c r="AS69" s="8"/>
      <c r="AT69" s="8"/>
      <c r="AU69" s="8"/>
      <c r="AV69" s="8"/>
      <c r="AW69" s="8"/>
      <c r="AX69" s="8"/>
    </row>
    <row r="70" spans="1:50">
      <c r="A70" s="172" t="s">
        <v>465</v>
      </c>
      <c r="B70" s="111">
        <v>4.4000000000000004</v>
      </c>
      <c r="C70" s="111">
        <v>8.6</v>
      </c>
      <c r="D70" s="168">
        <f t="shared" si="1"/>
        <v>37.840000000000003</v>
      </c>
      <c r="E70" s="111"/>
      <c r="F70" s="111"/>
      <c r="G70" s="103"/>
      <c r="H70" s="195" t="s">
        <v>418</v>
      </c>
      <c r="I70" s="113">
        <v>2</v>
      </c>
      <c r="J70" s="113">
        <v>1</v>
      </c>
      <c r="K70" s="113">
        <v>1.5</v>
      </c>
      <c r="L70" s="129">
        <f t="shared" si="11"/>
        <v>1.5</v>
      </c>
      <c r="M70" s="129">
        <f>I70*K70</f>
        <v>3</v>
      </c>
      <c r="N70" s="103"/>
      <c r="O70" s="195" t="s">
        <v>317</v>
      </c>
      <c r="P70" s="113"/>
      <c r="Q70" s="113"/>
      <c r="R70" s="113"/>
      <c r="S70" s="129">
        <f t="shared" si="15"/>
        <v>0</v>
      </c>
      <c r="T70" s="166">
        <f t="shared" si="17"/>
        <v>0</v>
      </c>
      <c r="U70" s="128"/>
      <c r="V70" s="103">
        <f t="shared" si="2"/>
        <v>34.840000000000003</v>
      </c>
      <c r="W70" s="103"/>
      <c r="X70" s="114">
        <f t="shared" si="3"/>
        <v>69.680000000000007</v>
      </c>
      <c r="Y70" s="114">
        <f t="shared" si="18"/>
        <v>69.680000000000007</v>
      </c>
      <c r="Z70" s="116"/>
      <c r="AA70" s="116">
        <f>D70-M70</f>
        <v>34.840000000000003</v>
      </c>
      <c r="AB70" s="116"/>
      <c r="AC70" s="137"/>
      <c r="AD70" s="4"/>
      <c r="AE70" s="8"/>
      <c r="AF70" s="8"/>
      <c r="AG70" s="8"/>
      <c r="AH70" s="8"/>
      <c r="AI70" s="8"/>
      <c r="AJ70" s="8"/>
      <c r="AK70" s="8"/>
      <c r="AL70" s="9"/>
      <c r="AM70" s="121">
        <f t="shared" si="8"/>
        <v>-3</v>
      </c>
      <c r="AN70" s="16">
        <v>0</v>
      </c>
      <c r="AO70" s="8"/>
      <c r="AP70" s="8"/>
      <c r="AQ70" s="8"/>
      <c r="AR70" s="8"/>
      <c r="AS70" s="8"/>
      <c r="AT70" s="8"/>
      <c r="AU70" s="8"/>
      <c r="AV70" s="8"/>
      <c r="AW70" s="8"/>
      <c r="AX70" s="8"/>
    </row>
    <row r="71" spans="1:50">
      <c r="A71" s="172" t="s">
        <v>467</v>
      </c>
      <c r="B71" s="111">
        <v>0.7</v>
      </c>
      <c r="C71" s="111">
        <v>7</v>
      </c>
      <c r="D71" s="168">
        <f t="shared" si="1"/>
        <v>4.9000000000000004</v>
      </c>
      <c r="E71" s="111"/>
      <c r="F71" s="111"/>
      <c r="G71" s="103"/>
      <c r="H71" s="195" t="s">
        <v>317</v>
      </c>
      <c r="I71" s="113"/>
      <c r="J71" s="113"/>
      <c r="K71" s="113"/>
      <c r="L71" s="129">
        <f t="shared" si="11"/>
        <v>0</v>
      </c>
      <c r="M71" s="113">
        <v>0</v>
      </c>
      <c r="N71" s="103"/>
      <c r="O71" s="195" t="s">
        <v>317</v>
      </c>
      <c r="P71" s="113"/>
      <c r="Q71" s="113"/>
      <c r="R71" s="113"/>
      <c r="S71" s="129">
        <f t="shared" si="15"/>
        <v>0</v>
      </c>
      <c r="T71" s="166">
        <f t="shared" si="17"/>
        <v>0</v>
      </c>
      <c r="U71" s="128"/>
      <c r="V71" s="103">
        <f t="shared" si="2"/>
        <v>4.9000000000000004</v>
      </c>
      <c r="W71" s="103"/>
      <c r="X71" s="114">
        <f t="shared" si="3"/>
        <v>9.8000000000000007</v>
      </c>
      <c r="Y71" s="114">
        <f t="shared" si="18"/>
        <v>9.8000000000000007</v>
      </c>
      <c r="Z71" s="116"/>
      <c r="AA71" s="116"/>
      <c r="AB71" s="116"/>
      <c r="AC71" s="137"/>
      <c r="AD71" s="4"/>
      <c r="AE71" s="8"/>
      <c r="AF71" s="8"/>
      <c r="AG71" s="8"/>
      <c r="AH71" s="8"/>
      <c r="AI71" s="8"/>
      <c r="AJ71" s="8"/>
      <c r="AK71" s="8"/>
      <c r="AL71" s="9"/>
      <c r="AM71" s="121">
        <f t="shared" si="8"/>
        <v>0</v>
      </c>
      <c r="AN71" s="16">
        <v>0</v>
      </c>
      <c r="AO71" s="8"/>
      <c r="AP71" s="8"/>
      <c r="AQ71" s="8"/>
      <c r="AR71" s="8"/>
      <c r="AS71" s="8"/>
      <c r="AT71" s="8"/>
      <c r="AU71" s="8"/>
      <c r="AV71" s="8"/>
      <c r="AW71" s="8"/>
      <c r="AX71" s="8"/>
    </row>
    <row r="72" spans="1:50">
      <c r="A72" s="172" t="s">
        <v>468</v>
      </c>
      <c r="B72" s="111">
        <v>0.7</v>
      </c>
      <c r="C72" s="111">
        <v>4</v>
      </c>
      <c r="D72" s="168">
        <f t="shared" si="1"/>
        <v>2.8</v>
      </c>
      <c r="E72" s="111"/>
      <c r="F72" s="111"/>
      <c r="G72" s="103"/>
      <c r="H72" s="195" t="s">
        <v>317</v>
      </c>
      <c r="I72" s="113"/>
      <c r="J72" s="113"/>
      <c r="K72" s="113"/>
      <c r="L72" s="129">
        <f t="shared" ref="L72:L92" si="19">J72*K72</f>
        <v>0</v>
      </c>
      <c r="M72" s="113">
        <v>0</v>
      </c>
      <c r="N72" s="103"/>
      <c r="O72" s="195" t="s">
        <v>317</v>
      </c>
      <c r="P72" s="113"/>
      <c r="Q72" s="113"/>
      <c r="R72" s="113"/>
      <c r="S72" s="129">
        <f t="shared" si="15"/>
        <v>0</v>
      </c>
      <c r="T72" s="166">
        <f t="shared" si="17"/>
        <v>0</v>
      </c>
      <c r="U72" s="128"/>
      <c r="V72" s="103">
        <f t="shared" si="2"/>
        <v>2.8</v>
      </c>
      <c r="W72" s="103"/>
      <c r="X72" s="114">
        <f t="shared" si="3"/>
        <v>5.6</v>
      </c>
      <c r="Y72" s="114">
        <f t="shared" si="18"/>
        <v>5.6</v>
      </c>
      <c r="Z72" s="116"/>
      <c r="AA72" s="116"/>
      <c r="AB72" s="116"/>
      <c r="AC72" s="137"/>
      <c r="AD72" s="4"/>
      <c r="AE72" s="8"/>
      <c r="AF72" s="8"/>
      <c r="AG72" s="8"/>
      <c r="AH72" s="8"/>
      <c r="AI72" s="8"/>
      <c r="AJ72" s="8"/>
      <c r="AK72" s="8"/>
      <c r="AL72" s="9"/>
      <c r="AM72" s="121">
        <f t="shared" si="8"/>
        <v>0</v>
      </c>
      <c r="AN72" s="16">
        <f t="shared" si="10"/>
        <v>0</v>
      </c>
      <c r="AO72" s="8"/>
      <c r="AP72" s="8"/>
      <c r="AQ72" s="8"/>
      <c r="AR72" s="8"/>
      <c r="AS72" s="8"/>
      <c r="AT72" s="8"/>
      <c r="AU72" s="8"/>
      <c r="AV72" s="8"/>
      <c r="AW72" s="8"/>
      <c r="AX72" s="8"/>
    </row>
    <row r="73" spans="1:50">
      <c r="A73" s="172" t="s">
        <v>469</v>
      </c>
      <c r="B73" s="111">
        <v>0.7</v>
      </c>
      <c r="C73" s="111">
        <v>4</v>
      </c>
      <c r="D73" s="168">
        <f t="shared" ref="D73:D92" si="20">SUM(C73*B73)</f>
        <v>2.8</v>
      </c>
      <c r="E73" s="111"/>
      <c r="F73" s="111"/>
      <c r="G73" s="103"/>
      <c r="H73" s="195" t="s">
        <v>317</v>
      </c>
      <c r="I73" s="113"/>
      <c r="J73" s="113"/>
      <c r="K73" s="113"/>
      <c r="L73" s="129">
        <f t="shared" si="19"/>
        <v>0</v>
      </c>
      <c r="M73" s="113">
        <v>0</v>
      </c>
      <c r="N73" s="103"/>
      <c r="O73" s="195" t="s">
        <v>317</v>
      </c>
      <c r="P73" s="113"/>
      <c r="Q73" s="113"/>
      <c r="R73" s="113"/>
      <c r="S73" s="129">
        <f t="shared" si="15"/>
        <v>0</v>
      </c>
      <c r="T73" s="166">
        <f t="shared" si="17"/>
        <v>0</v>
      </c>
      <c r="U73" s="128"/>
      <c r="V73" s="103">
        <f t="shared" ref="V73:V91" si="21">SUM(D73-M73-T73)</f>
        <v>2.8</v>
      </c>
      <c r="W73" s="103"/>
      <c r="X73" s="114">
        <f t="shared" ref="X73:X87" si="22">SUM(V73*2)</f>
        <v>5.6</v>
      </c>
      <c r="Y73" s="114">
        <f t="shared" si="18"/>
        <v>5.6</v>
      </c>
      <c r="Z73" s="116"/>
      <c r="AA73" s="116"/>
      <c r="AB73" s="116"/>
      <c r="AC73" s="137"/>
      <c r="AD73" s="4"/>
      <c r="AE73" s="8"/>
      <c r="AF73" s="8"/>
      <c r="AG73" s="8"/>
      <c r="AH73" s="8"/>
      <c r="AI73" s="8"/>
      <c r="AJ73" s="8"/>
      <c r="AK73" s="8"/>
      <c r="AL73" s="9"/>
      <c r="AM73" s="121">
        <f t="shared" ref="AM73:AM87" si="23">SUM(E73-M73-T73-Z73)</f>
        <v>0</v>
      </c>
      <c r="AN73" s="16">
        <f t="shared" si="10"/>
        <v>0</v>
      </c>
      <c r="AO73" s="8"/>
      <c r="AP73" s="8"/>
      <c r="AQ73" s="8"/>
      <c r="AR73" s="8"/>
      <c r="AS73" s="8"/>
      <c r="AT73" s="8"/>
      <c r="AU73" s="8"/>
      <c r="AV73" s="8"/>
      <c r="AW73" s="8"/>
      <c r="AX73" s="8"/>
    </row>
    <row r="74" spans="1:50">
      <c r="A74" s="172"/>
      <c r="B74" s="111"/>
      <c r="C74" s="111"/>
      <c r="D74" s="168">
        <f t="shared" si="20"/>
        <v>0</v>
      </c>
      <c r="E74" s="111"/>
      <c r="F74" s="111"/>
      <c r="G74" s="103"/>
      <c r="H74" s="195" t="s">
        <v>317</v>
      </c>
      <c r="I74" s="113"/>
      <c r="J74" s="113"/>
      <c r="K74" s="113"/>
      <c r="L74" s="129">
        <f t="shared" si="19"/>
        <v>0</v>
      </c>
      <c r="M74" s="113">
        <v>0</v>
      </c>
      <c r="N74" s="103"/>
      <c r="O74" s="195" t="s">
        <v>317</v>
      </c>
      <c r="P74" s="113"/>
      <c r="Q74" s="113"/>
      <c r="R74" s="113"/>
      <c r="S74" s="129">
        <f t="shared" si="15"/>
        <v>0</v>
      </c>
      <c r="T74" s="166">
        <f t="shared" si="17"/>
        <v>0</v>
      </c>
      <c r="U74" s="128"/>
      <c r="V74" s="103">
        <f t="shared" si="21"/>
        <v>0</v>
      </c>
      <c r="W74" s="103"/>
      <c r="X74" s="114">
        <f t="shared" si="22"/>
        <v>0</v>
      </c>
      <c r="Y74" s="114">
        <f t="shared" si="18"/>
        <v>0</v>
      </c>
      <c r="Z74" s="116"/>
      <c r="AA74" s="116"/>
      <c r="AB74" s="116"/>
      <c r="AC74" s="137"/>
      <c r="AD74" s="4"/>
      <c r="AE74" s="8"/>
      <c r="AF74" s="8"/>
      <c r="AG74" s="8"/>
      <c r="AH74" s="8"/>
      <c r="AI74" s="8"/>
      <c r="AJ74" s="8"/>
      <c r="AK74" s="8"/>
      <c r="AL74" s="9"/>
      <c r="AM74" s="121">
        <f t="shared" si="23"/>
        <v>0</v>
      </c>
      <c r="AN74" s="16">
        <f t="shared" si="10"/>
        <v>0</v>
      </c>
      <c r="AO74" s="8"/>
      <c r="AP74" s="8"/>
      <c r="AQ74" s="8"/>
      <c r="AR74" s="8"/>
      <c r="AS74" s="8"/>
      <c r="AT74" s="8"/>
      <c r="AU74" s="8"/>
      <c r="AV74" s="8"/>
      <c r="AW74" s="8"/>
      <c r="AX74" s="8"/>
    </row>
    <row r="75" spans="1:50">
      <c r="A75" s="172"/>
      <c r="B75" s="111"/>
      <c r="C75" s="111"/>
      <c r="D75" s="168">
        <f t="shared" si="20"/>
        <v>0</v>
      </c>
      <c r="E75" s="111"/>
      <c r="F75" s="111"/>
      <c r="G75" s="103"/>
      <c r="H75" s="195" t="s">
        <v>317</v>
      </c>
      <c r="I75" s="113"/>
      <c r="J75" s="113"/>
      <c r="K75" s="113"/>
      <c r="L75" s="129">
        <f t="shared" si="19"/>
        <v>0</v>
      </c>
      <c r="M75" s="113">
        <v>0</v>
      </c>
      <c r="N75" s="103"/>
      <c r="O75" s="195" t="s">
        <v>317</v>
      </c>
      <c r="P75" s="113"/>
      <c r="Q75" s="113"/>
      <c r="R75" s="113"/>
      <c r="S75" s="129">
        <f t="shared" si="15"/>
        <v>0</v>
      </c>
      <c r="T75" s="166">
        <f t="shared" si="17"/>
        <v>0</v>
      </c>
      <c r="U75" s="128"/>
      <c r="V75" s="103">
        <f t="shared" si="21"/>
        <v>0</v>
      </c>
      <c r="W75" s="103"/>
      <c r="X75" s="114">
        <f t="shared" si="22"/>
        <v>0</v>
      </c>
      <c r="Y75" s="114">
        <f t="shared" si="18"/>
        <v>0</v>
      </c>
      <c r="Z75" s="116"/>
      <c r="AA75" s="116"/>
      <c r="AB75" s="116"/>
      <c r="AC75" s="137"/>
      <c r="AD75" s="4"/>
      <c r="AE75" s="8"/>
      <c r="AF75" s="8"/>
      <c r="AG75" s="8"/>
      <c r="AH75" s="8"/>
      <c r="AI75" s="8"/>
      <c r="AJ75" s="8"/>
      <c r="AK75" s="8"/>
      <c r="AL75" s="9"/>
      <c r="AM75" s="121">
        <f t="shared" si="23"/>
        <v>0</v>
      </c>
      <c r="AN75" s="16">
        <f t="shared" si="10"/>
        <v>0</v>
      </c>
      <c r="AO75" s="8"/>
      <c r="AP75" s="8"/>
      <c r="AQ75" s="8"/>
      <c r="AR75" s="8"/>
      <c r="AS75" s="8"/>
      <c r="AT75" s="8"/>
      <c r="AU75" s="8"/>
      <c r="AV75" s="8"/>
      <c r="AW75" s="8"/>
      <c r="AX75" s="8"/>
    </row>
    <row r="76" spans="1:50">
      <c r="A76" s="172"/>
      <c r="B76" s="111"/>
      <c r="C76" s="111"/>
      <c r="D76" s="168">
        <f t="shared" si="20"/>
        <v>0</v>
      </c>
      <c r="E76" s="111"/>
      <c r="F76" s="111"/>
      <c r="G76" s="103"/>
      <c r="H76" s="195" t="s">
        <v>317</v>
      </c>
      <c r="I76" s="113"/>
      <c r="J76" s="113"/>
      <c r="K76" s="113"/>
      <c r="L76" s="129">
        <f t="shared" si="19"/>
        <v>0</v>
      </c>
      <c r="M76" s="113">
        <v>0</v>
      </c>
      <c r="N76" s="103"/>
      <c r="O76" s="195" t="s">
        <v>317</v>
      </c>
      <c r="P76" s="114"/>
      <c r="Q76" s="114"/>
      <c r="R76" s="114"/>
      <c r="S76" s="129">
        <f t="shared" si="15"/>
        <v>0</v>
      </c>
      <c r="T76" s="166">
        <f t="shared" si="17"/>
        <v>0</v>
      </c>
      <c r="U76" s="128"/>
      <c r="V76" s="103">
        <f t="shared" si="21"/>
        <v>0</v>
      </c>
      <c r="W76" s="103"/>
      <c r="X76" s="114">
        <f t="shared" si="22"/>
        <v>0</v>
      </c>
      <c r="Y76" s="114">
        <f t="shared" si="18"/>
        <v>0</v>
      </c>
      <c r="Z76" s="116"/>
      <c r="AA76" s="116"/>
      <c r="AB76" s="116"/>
      <c r="AC76" s="137"/>
      <c r="AD76" s="4"/>
      <c r="AE76" s="8"/>
      <c r="AF76" s="8"/>
      <c r="AG76" s="8"/>
      <c r="AH76" s="8"/>
      <c r="AI76" s="8"/>
      <c r="AJ76" s="8"/>
      <c r="AK76" s="8"/>
      <c r="AL76" s="9"/>
      <c r="AM76" s="121">
        <f t="shared" si="23"/>
        <v>0</v>
      </c>
      <c r="AN76" s="16">
        <f t="shared" ref="AN76:AN87" si="24">SUM(F76-M76-T76)</f>
        <v>0</v>
      </c>
      <c r="AO76" s="8"/>
      <c r="AP76" s="8"/>
      <c r="AQ76" s="8"/>
      <c r="AR76" s="8"/>
      <c r="AS76" s="8"/>
      <c r="AT76" s="8"/>
      <c r="AU76" s="8"/>
      <c r="AV76" s="8"/>
      <c r="AW76" s="8"/>
      <c r="AX76" s="8"/>
    </row>
    <row r="77" spans="1:50">
      <c r="A77" s="172"/>
      <c r="B77" s="111"/>
      <c r="C77" s="111"/>
      <c r="D77" s="168">
        <f t="shared" si="20"/>
        <v>0</v>
      </c>
      <c r="E77" s="111"/>
      <c r="F77" s="111"/>
      <c r="G77" s="103"/>
      <c r="H77" s="195" t="s">
        <v>317</v>
      </c>
      <c r="I77" s="113"/>
      <c r="J77" s="113"/>
      <c r="K77" s="113"/>
      <c r="L77" s="129">
        <f t="shared" si="19"/>
        <v>0</v>
      </c>
      <c r="M77" s="113">
        <v>0</v>
      </c>
      <c r="N77" s="103"/>
      <c r="O77" s="195" t="s">
        <v>317</v>
      </c>
      <c r="P77" s="113"/>
      <c r="Q77" s="113"/>
      <c r="R77" s="113"/>
      <c r="S77" s="129">
        <f t="shared" si="15"/>
        <v>0</v>
      </c>
      <c r="T77" s="166">
        <f t="shared" si="17"/>
        <v>0</v>
      </c>
      <c r="U77" s="128"/>
      <c r="V77" s="103">
        <f t="shared" si="21"/>
        <v>0</v>
      </c>
      <c r="W77" s="103"/>
      <c r="X77" s="114">
        <f t="shared" si="22"/>
        <v>0</v>
      </c>
      <c r="Y77" s="114">
        <f t="shared" si="18"/>
        <v>0</v>
      </c>
      <c r="Z77" s="116"/>
      <c r="AA77" s="116"/>
      <c r="AB77" s="116"/>
      <c r="AC77" s="137"/>
      <c r="AD77" s="4"/>
      <c r="AE77" s="8"/>
      <c r="AF77" s="8"/>
      <c r="AG77" s="8"/>
      <c r="AH77" s="8"/>
      <c r="AI77" s="8"/>
      <c r="AJ77" s="8"/>
      <c r="AK77" s="8"/>
      <c r="AL77" s="9"/>
      <c r="AM77" s="121">
        <f t="shared" si="23"/>
        <v>0</v>
      </c>
      <c r="AN77" s="16">
        <f t="shared" si="24"/>
        <v>0</v>
      </c>
      <c r="AO77" s="8"/>
      <c r="AP77" s="8"/>
      <c r="AQ77" s="8"/>
      <c r="AR77" s="8"/>
      <c r="AS77" s="8"/>
      <c r="AT77" s="8"/>
      <c r="AU77" s="8"/>
      <c r="AV77" s="8"/>
      <c r="AW77" s="8"/>
      <c r="AX77" s="8"/>
    </row>
    <row r="78" spans="1:50">
      <c r="A78" s="172"/>
      <c r="B78" s="111"/>
      <c r="C78" s="111"/>
      <c r="D78" s="168">
        <f t="shared" si="20"/>
        <v>0</v>
      </c>
      <c r="E78" s="111"/>
      <c r="F78" s="111"/>
      <c r="G78" s="103"/>
      <c r="H78" s="195" t="s">
        <v>317</v>
      </c>
      <c r="I78" s="113"/>
      <c r="J78" s="113"/>
      <c r="K78" s="113"/>
      <c r="L78" s="129">
        <f t="shared" si="19"/>
        <v>0</v>
      </c>
      <c r="M78" s="113">
        <v>0</v>
      </c>
      <c r="N78" s="103"/>
      <c r="O78" s="195" t="s">
        <v>317</v>
      </c>
      <c r="P78" s="114"/>
      <c r="Q78" s="114"/>
      <c r="R78" s="114"/>
      <c r="S78" s="129">
        <f t="shared" si="15"/>
        <v>0</v>
      </c>
      <c r="T78" s="166">
        <f t="shared" si="17"/>
        <v>0</v>
      </c>
      <c r="U78" s="128"/>
      <c r="V78" s="103">
        <f t="shared" si="21"/>
        <v>0</v>
      </c>
      <c r="W78" s="103"/>
      <c r="X78" s="114">
        <f t="shared" si="22"/>
        <v>0</v>
      </c>
      <c r="Y78" s="114">
        <f t="shared" si="18"/>
        <v>0</v>
      </c>
      <c r="Z78" s="116"/>
      <c r="AA78" s="116"/>
      <c r="AB78" s="116"/>
      <c r="AC78" s="137"/>
      <c r="AD78" s="4"/>
      <c r="AE78" s="8"/>
      <c r="AF78" s="8"/>
      <c r="AG78" s="8"/>
      <c r="AH78" s="8"/>
      <c r="AI78" s="8"/>
      <c r="AJ78" s="8"/>
      <c r="AK78" s="8"/>
      <c r="AL78" s="9"/>
      <c r="AM78" s="121">
        <f t="shared" si="23"/>
        <v>0</v>
      </c>
      <c r="AN78" s="16">
        <f t="shared" si="24"/>
        <v>0</v>
      </c>
      <c r="AO78" s="8"/>
      <c r="AP78" s="8"/>
      <c r="AQ78" s="8"/>
      <c r="AR78" s="8"/>
      <c r="AS78" s="8"/>
      <c r="AT78" s="8"/>
      <c r="AU78" s="8"/>
      <c r="AV78" s="8"/>
      <c r="AW78" s="8"/>
      <c r="AX78" s="8"/>
    </row>
    <row r="79" spans="1:50">
      <c r="A79" s="172"/>
      <c r="B79" s="111"/>
      <c r="C79" s="111"/>
      <c r="D79" s="168">
        <f t="shared" si="20"/>
        <v>0</v>
      </c>
      <c r="E79" s="111"/>
      <c r="F79" s="111"/>
      <c r="G79" s="103"/>
      <c r="H79" s="195" t="s">
        <v>317</v>
      </c>
      <c r="I79" s="113"/>
      <c r="J79" s="113"/>
      <c r="K79" s="113"/>
      <c r="L79" s="129">
        <f t="shared" si="19"/>
        <v>0</v>
      </c>
      <c r="M79" s="113">
        <v>0</v>
      </c>
      <c r="N79" s="103"/>
      <c r="O79" s="195" t="s">
        <v>317</v>
      </c>
      <c r="P79" s="113"/>
      <c r="Q79" s="113"/>
      <c r="R79" s="113"/>
      <c r="S79" s="129">
        <f t="shared" si="15"/>
        <v>0</v>
      </c>
      <c r="T79" s="166">
        <f t="shared" si="17"/>
        <v>0</v>
      </c>
      <c r="U79" s="128"/>
      <c r="V79" s="103">
        <f t="shared" si="21"/>
        <v>0</v>
      </c>
      <c r="W79" s="103"/>
      <c r="X79" s="114">
        <f t="shared" si="22"/>
        <v>0</v>
      </c>
      <c r="Y79" s="114">
        <f t="shared" si="18"/>
        <v>0</v>
      </c>
      <c r="Z79" s="116"/>
      <c r="AA79" s="116"/>
      <c r="AB79" s="116"/>
      <c r="AC79" s="137"/>
      <c r="AD79" s="4"/>
      <c r="AE79" s="8"/>
      <c r="AF79" s="8"/>
      <c r="AG79" s="8"/>
      <c r="AH79" s="8"/>
      <c r="AI79" s="8"/>
      <c r="AJ79" s="8"/>
      <c r="AK79" s="8"/>
      <c r="AL79" s="9"/>
      <c r="AM79" s="121">
        <f t="shared" si="23"/>
        <v>0</v>
      </c>
      <c r="AN79" s="16">
        <f t="shared" si="24"/>
        <v>0</v>
      </c>
      <c r="AO79" s="8"/>
      <c r="AP79" s="8"/>
      <c r="AQ79" s="8"/>
      <c r="AR79" s="8"/>
      <c r="AS79" s="8"/>
      <c r="AT79" s="8"/>
      <c r="AU79" s="8"/>
      <c r="AV79" s="8"/>
      <c r="AW79" s="8"/>
      <c r="AX79" s="8"/>
    </row>
    <row r="80" spans="1:50">
      <c r="A80" s="172"/>
      <c r="B80" s="111"/>
      <c r="C80" s="111"/>
      <c r="D80" s="168">
        <f t="shared" si="20"/>
        <v>0</v>
      </c>
      <c r="E80" s="111"/>
      <c r="F80" s="111"/>
      <c r="G80" s="103"/>
      <c r="H80" s="195" t="s">
        <v>317</v>
      </c>
      <c r="I80" s="113"/>
      <c r="J80" s="113"/>
      <c r="K80" s="113"/>
      <c r="L80" s="129">
        <f t="shared" si="19"/>
        <v>0</v>
      </c>
      <c r="M80" s="113">
        <v>0</v>
      </c>
      <c r="N80" s="103"/>
      <c r="O80" s="195" t="s">
        <v>317</v>
      </c>
      <c r="P80" s="114"/>
      <c r="Q80" s="114"/>
      <c r="R80" s="114"/>
      <c r="S80" s="129">
        <f t="shared" si="15"/>
        <v>0</v>
      </c>
      <c r="T80" s="166">
        <f t="shared" si="17"/>
        <v>0</v>
      </c>
      <c r="U80" s="128"/>
      <c r="V80" s="103">
        <f t="shared" si="21"/>
        <v>0</v>
      </c>
      <c r="W80" s="103"/>
      <c r="X80" s="114">
        <f t="shared" si="22"/>
        <v>0</v>
      </c>
      <c r="Y80" s="114">
        <f t="shared" si="18"/>
        <v>0</v>
      </c>
      <c r="Z80" s="116"/>
      <c r="AA80" s="116"/>
      <c r="AB80" s="116"/>
      <c r="AC80" s="137"/>
      <c r="AD80" s="4"/>
      <c r="AE80" s="8"/>
      <c r="AF80" s="8"/>
      <c r="AG80" s="8"/>
      <c r="AH80" s="8"/>
      <c r="AI80" s="8"/>
      <c r="AJ80" s="8"/>
      <c r="AK80" s="8"/>
      <c r="AL80" s="9"/>
      <c r="AM80" s="121">
        <f t="shared" si="23"/>
        <v>0</v>
      </c>
      <c r="AN80" s="16">
        <v>0</v>
      </c>
      <c r="AO80" s="8"/>
      <c r="AP80" s="8"/>
      <c r="AQ80" s="8"/>
      <c r="AR80" s="8"/>
      <c r="AS80" s="8"/>
      <c r="AT80" s="8"/>
      <c r="AU80" s="8"/>
      <c r="AV80" s="8"/>
      <c r="AW80" s="8"/>
      <c r="AX80" s="8"/>
    </row>
    <row r="81" spans="1:50">
      <c r="A81" s="172"/>
      <c r="B81" s="111"/>
      <c r="C81" s="111"/>
      <c r="D81" s="168">
        <f t="shared" si="20"/>
        <v>0</v>
      </c>
      <c r="E81" s="111"/>
      <c r="F81" s="111"/>
      <c r="G81" s="103"/>
      <c r="H81" s="195" t="s">
        <v>317</v>
      </c>
      <c r="I81" s="113"/>
      <c r="J81" s="113"/>
      <c r="K81" s="113"/>
      <c r="L81" s="129">
        <f t="shared" si="19"/>
        <v>0</v>
      </c>
      <c r="M81" s="113">
        <v>0</v>
      </c>
      <c r="N81" s="103"/>
      <c r="O81" s="195" t="s">
        <v>317</v>
      </c>
      <c r="P81" s="113"/>
      <c r="Q81" s="113"/>
      <c r="R81" s="113"/>
      <c r="S81" s="129">
        <f t="shared" si="15"/>
        <v>0</v>
      </c>
      <c r="T81" s="166">
        <f t="shared" si="17"/>
        <v>0</v>
      </c>
      <c r="U81" s="128"/>
      <c r="V81" s="103">
        <f t="shared" si="21"/>
        <v>0</v>
      </c>
      <c r="W81" s="103"/>
      <c r="X81" s="114">
        <f t="shared" si="22"/>
        <v>0</v>
      </c>
      <c r="Y81" s="114">
        <f t="shared" si="18"/>
        <v>0</v>
      </c>
      <c r="Z81" s="116"/>
      <c r="AA81" s="116"/>
      <c r="AB81" s="116"/>
      <c r="AC81" s="137"/>
      <c r="AD81" s="4"/>
      <c r="AE81" s="8"/>
      <c r="AF81" s="8"/>
      <c r="AG81" s="8"/>
      <c r="AH81" s="8"/>
      <c r="AI81" s="8"/>
      <c r="AJ81" s="8"/>
      <c r="AK81" s="8"/>
      <c r="AL81" s="9"/>
      <c r="AM81" s="121">
        <f t="shared" si="23"/>
        <v>0</v>
      </c>
      <c r="AN81" s="16">
        <f t="shared" si="24"/>
        <v>0</v>
      </c>
      <c r="AO81" s="8"/>
      <c r="AP81" s="8"/>
      <c r="AQ81" s="8"/>
      <c r="AR81" s="8"/>
      <c r="AS81" s="8"/>
      <c r="AT81" s="8"/>
      <c r="AU81" s="8"/>
      <c r="AV81" s="8"/>
      <c r="AW81" s="8"/>
      <c r="AX81" s="8"/>
    </row>
    <row r="82" spans="1:50">
      <c r="A82" s="172"/>
      <c r="B82" s="111"/>
      <c r="C82" s="111"/>
      <c r="D82" s="168">
        <f t="shared" si="20"/>
        <v>0</v>
      </c>
      <c r="E82" s="111"/>
      <c r="F82" s="111"/>
      <c r="G82" s="103"/>
      <c r="H82" s="195" t="s">
        <v>317</v>
      </c>
      <c r="I82" s="113"/>
      <c r="J82" s="113"/>
      <c r="K82" s="113"/>
      <c r="L82" s="129">
        <f t="shared" si="19"/>
        <v>0</v>
      </c>
      <c r="M82" s="113">
        <v>0</v>
      </c>
      <c r="N82" s="103"/>
      <c r="O82" s="195" t="s">
        <v>317</v>
      </c>
      <c r="P82" s="113"/>
      <c r="Q82" s="113"/>
      <c r="R82" s="113"/>
      <c r="S82" s="129">
        <f t="shared" si="15"/>
        <v>0</v>
      </c>
      <c r="T82" s="166">
        <f t="shared" si="17"/>
        <v>0</v>
      </c>
      <c r="U82" s="128"/>
      <c r="V82" s="103">
        <f t="shared" si="21"/>
        <v>0</v>
      </c>
      <c r="W82" s="103"/>
      <c r="X82" s="114">
        <f t="shared" si="22"/>
        <v>0</v>
      </c>
      <c r="Y82" s="114">
        <f t="shared" si="18"/>
        <v>0</v>
      </c>
      <c r="Z82" s="116"/>
      <c r="AA82" s="116"/>
      <c r="AB82" s="116"/>
      <c r="AC82" s="137"/>
      <c r="AD82" s="4"/>
      <c r="AE82" s="8"/>
      <c r="AF82" s="8"/>
      <c r="AG82" s="8"/>
      <c r="AH82" s="8"/>
      <c r="AI82" s="8"/>
      <c r="AJ82" s="8"/>
      <c r="AK82" s="8"/>
      <c r="AL82" s="9"/>
      <c r="AM82" s="121">
        <f t="shared" si="23"/>
        <v>0</v>
      </c>
      <c r="AN82" s="16">
        <f t="shared" si="24"/>
        <v>0</v>
      </c>
      <c r="AO82" s="8"/>
      <c r="AP82" s="8"/>
      <c r="AQ82" s="8"/>
      <c r="AR82" s="8"/>
      <c r="AS82" s="8"/>
      <c r="AT82" s="8"/>
      <c r="AU82" s="8"/>
      <c r="AV82" s="8"/>
      <c r="AW82" s="8"/>
      <c r="AX82" s="8"/>
    </row>
    <row r="83" spans="1:50">
      <c r="A83" s="172"/>
      <c r="B83" s="111"/>
      <c r="C83" s="111"/>
      <c r="D83" s="168">
        <f t="shared" si="20"/>
        <v>0</v>
      </c>
      <c r="E83" s="111"/>
      <c r="F83" s="111"/>
      <c r="G83" s="103"/>
      <c r="H83" s="195" t="s">
        <v>317</v>
      </c>
      <c r="I83" s="113"/>
      <c r="J83" s="113"/>
      <c r="K83" s="113"/>
      <c r="L83" s="129">
        <f t="shared" si="19"/>
        <v>0</v>
      </c>
      <c r="M83" s="113">
        <v>0</v>
      </c>
      <c r="N83" s="103"/>
      <c r="O83" s="195" t="s">
        <v>317</v>
      </c>
      <c r="P83" s="113"/>
      <c r="Q83" s="113"/>
      <c r="R83" s="113"/>
      <c r="S83" s="129">
        <f t="shared" si="15"/>
        <v>0</v>
      </c>
      <c r="T83" s="166">
        <f t="shared" si="17"/>
        <v>0</v>
      </c>
      <c r="U83" s="128"/>
      <c r="V83" s="103">
        <f t="shared" si="21"/>
        <v>0</v>
      </c>
      <c r="W83" s="103"/>
      <c r="X83" s="114">
        <f t="shared" si="22"/>
        <v>0</v>
      </c>
      <c r="Y83" s="114">
        <f t="shared" si="18"/>
        <v>0</v>
      </c>
      <c r="Z83" s="116"/>
      <c r="AA83" s="116"/>
      <c r="AB83" s="116"/>
      <c r="AC83" s="137"/>
      <c r="AD83" s="4"/>
      <c r="AE83" s="8"/>
      <c r="AF83" s="8"/>
      <c r="AG83" s="8"/>
      <c r="AH83" s="8"/>
      <c r="AI83" s="8"/>
      <c r="AJ83" s="8"/>
      <c r="AK83" s="8"/>
      <c r="AL83" s="9"/>
      <c r="AM83" s="121">
        <f t="shared" si="23"/>
        <v>0</v>
      </c>
      <c r="AN83" s="16">
        <v>0</v>
      </c>
      <c r="AO83" s="8"/>
      <c r="AP83" s="8"/>
      <c r="AQ83" s="8"/>
      <c r="AR83" s="8"/>
      <c r="AS83" s="8"/>
      <c r="AT83" s="8"/>
      <c r="AU83" s="8"/>
      <c r="AV83" s="8"/>
      <c r="AW83" s="8"/>
      <c r="AX83" s="8"/>
    </row>
    <row r="84" spans="1:50">
      <c r="A84" s="172"/>
      <c r="B84" s="111"/>
      <c r="C84" s="111"/>
      <c r="D84" s="168">
        <f t="shared" si="20"/>
        <v>0</v>
      </c>
      <c r="E84" s="111"/>
      <c r="F84" s="111"/>
      <c r="G84" s="103"/>
      <c r="H84" s="195" t="s">
        <v>317</v>
      </c>
      <c r="I84" s="113"/>
      <c r="J84" s="113"/>
      <c r="K84" s="113"/>
      <c r="L84" s="129">
        <f t="shared" si="19"/>
        <v>0</v>
      </c>
      <c r="M84" s="113">
        <v>0</v>
      </c>
      <c r="N84" s="103"/>
      <c r="O84" s="195" t="s">
        <v>317</v>
      </c>
      <c r="P84" s="113"/>
      <c r="Q84" s="113"/>
      <c r="R84" s="113"/>
      <c r="S84" s="129">
        <f t="shared" si="15"/>
        <v>0</v>
      </c>
      <c r="T84" s="166">
        <f t="shared" si="17"/>
        <v>0</v>
      </c>
      <c r="U84" s="128"/>
      <c r="V84" s="103">
        <f t="shared" si="21"/>
        <v>0</v>
      </c>
      <c r="W84" s="103"/>
      <c r="X84" s="114">
        <f t="shared" si="22"/>
        <v>0</v>
      </c>
      <c r="Y84" s="114">
        <f t="shared" si="18"/>
        <v>0</v>
      </c>
      <c r="Z84" s="116"/>
      <c r="AA84" s="116"/>
      <c r="AB84" s="116"/>
      <c r="AC84" s="137"/>
      <c r="AD84" s="4"/>
      <c r="AE84" s="8"/>
      <c r="AF84" s="8"/>
      <c r="AG84" s="8"/>
      <c r="AH84" s="8"/>
      <c r="AI84" s="8"/>
      <c r="AJ84" s="8"/>
      <c r="AK84" s="8"/>
      <c r="AL84" s="9"/>
      <c r="AM84" s="121">
        <f t="shared" si="23"/>
        <v>0</v>
      </c>
      <c r="AN84" s="16">
        <v>0</v>
      </c>
      <c r="AO84" s="8"/>
      <c r="AP84" s="8"/>
      <c r="AQ84" s="8"/>
      <c r="AR84" s="8"/>
      <c r="AS84" s="8"/>
      <c r="AT84" s="8"/>
      <c r="AU84" s="8"/>
      <c r="AV84" s="8"/>
      <c r="AW84" s="8"/>
      <c r="AX84" s="8"/>
    </row>
    <row r="85" spans="1:50">
      <c r="A85" s="172"/>
      <c r="B85" s="111"/>
      <c r="C85" s="152"/>
      <c r="D85" s="168">
        <f t="shared" si="20"/>
        <v>0</v>
      </c>
      <c r="E85" s="111"/>
      <c r="F85" s="111"/>
      <c r="G85" s="103"/>
      <c r="H85" s="195" t="s">
        <v>317</v>
      </c>
      <c r="I85" s="113"/>
      <c r="J85" s="113"/>
      <c r="K85" s="113"/>
      <c r="L85" s="129">
        <f t="shared" si="19"/>
        <v>0</v>
      </c>
      <c r="M85" s="113">
        <v>0</v>
      </c>
      <c r="N85" s="103"/>
      <c r="O85" s="195" t="s">
        <v>317</v>
      </c>
      <c r="P85" s="113"/>
      <c r="Q85" s="113"/>
      <c r="R85" s="113"/>
      <c r="S85" s="129">
        <f t="shared" si="15"/>
        <v>0</v>
      </c>
      <c r="T85" s="166">
        <f t="shared" si="17"/>
        <v>0</v>
      </c>
      <c r="U85" s="128"/>
      <c r="V85" s="103">
        <f t="shared" si="21"/>
        <v>0</v>
      </c>
      <c r="W85" s="103"/>
      <c r="X85" s="114">
        <f t="shared" si="22"/>
        <v>0</v>
      </c>
      <c r="Y85" s="114">
        <f t="shared" si="18"/>
        <v>0</v>
      </c>
      <c r="Z85" s="116"/>
      <c r="AA85" s="116"/>
      <c r="AB85" s="116"/>
      <c r="AC85" s="137"/>
      <c r="AD85" s="4"/>
      <c r="AE85" s="8"/>
      <c r="AF85" s="8"/>
      <c r="AG85" s="8"/>
      <c r="AH85" s="8"/>
      <c r="AI85" s="8"/>
      <c r="AJ85" s="8"/>
      <c r="AK85" s="8"/>
      <c r="AL85" s="9"/>
      <c r="AM85" s="121">
        <f t="shared" si="23"/>
        <v>0</v>
      </c>
      <c r="AN85" s="16">
        <v>0</v>
      </c>
      <c r="AO85" s="8"/>
      <c r="AP85" s="8"/>
      <c r="AQ85" s="8"/>
      <c r="AR85" s="8"/>
      <c r="AS85" s="8"/>
      <c r="AT85" s="8"/>
      <c r="AU85" s="8"/>
      <c r="AV85" s="8"/>
      <c r="AW85" s="8"/>
      <c r="AX85" s="8"/>
    </row>
    <row r="86" spans="1:50">
      <c r="A86" s="172"/>
      <c r="B86" s="111"/>
      <c r="C86" s="152"/>
      <c r="D86" s="168">
        <f t="shared" si="20"/>
        <v>0</v>
      </c>
      <c r="E86" s="111"/>
      <c r="F86" s="111"/>
      <c r="G86" s="103"/>
      <c r="H86" s="195" t="s">
        <v>317</v>
      </c>
      <c r="I86" s="113"/>
      <c r="J86" s="113"/>
      <c r="K86" s="113"/>
      <c r="L86" s="129">
        <f t="shared" si="19"/>
        <v>0</v>
      </c>
      <c r="M86" s="113">
        <v>0</v>
      </c>
      <c r="N86" s="103"/>
      <c r="O86" s="195" t="s">
        <v>317</v>
      </c>
      <c r="P86" s="113"/>
      <c r="Q86" s="113"/>
      <c r="R86" s="113"/>
      <c r="S86" s="129">
        <f t="shared" si="15"/>
        <v>0</v>
      </c>
      <c r="T86" s="166">
        <f t="shared" si="17"/>
        <v>0</v>
      </c>
      <c r="U86" s="128"/>
      <c r="V86" s="103">
        <f t="shared" si="21"/>
        <v>0</v>
      </c>
      <c r="W86" s="103"/>
      <c r="X86" s="114">
        <f t="shared" si="22"/>
        <v>0</v>
      </c>
      <c r="Y86" s="114">
        <f t="shared" si="18"/>
        <v>0</v>
      </c>
      <c r="Z86" s="116"/>
      <c r="AA86" s="116"/>
      <c r="AB86" s="116"/>
      <c r="AC86" s="137"/>
      <c r="AD86" s="4"/>
      <c r="AE86" s="8"/>
      <c r="AF86" s="8"/>
      <c r="AG86" s="8"/>
      <c r="AH86" s="8"/>
      <c r="AI86" s="8"/>
      <c r="AJ86" s="8"/>
      <c r="AK86" s="8"/>
      <c r="AL86" s="9"/>
      <c r="AM86" s="121">
        <f t="shared" si="23"/>
        <v>0</v>
      </c>
      <c r="AN86" s="16">
        <f t="shared" si="24"/>
        <v>0</v>
      </c>
      <c r="AO86" s="8"/>
      <c r="AP86" s="8"/>
      <c r="AQ86" s="8"/>
      <c r="AR86" s="8"/>
      <c r="AS86" s="8"/>
      <c r="AT86" s="8"/>
      <c r="AU86" s="8"/>
      <c r="AV86" s="8"/>
      <c r="AW86" s="8"/>
      <c r="AX86" s="8"/>
    </row>
    <row r="87" spans="1:50" ht="15.75" thickBot="1">
      <c r="A87" s="172"/>
      <c r="B87" s="111"/>
      <c r="C87" s="152"/>
      <c r="D87" s="168">
        <f t="shared" si="20"/>
        <v>0</v>
      </c>
      <c r="E87" s="152"/>
      <c r="F87" s="111"/>
      <c r="G87" s="128"/>
      <c r="H87" s="195" t="s">
        <v>317</v>
      </c>
      <c r="I87" s="113"/>
      <c r="J87" s="113"/>
      <c r="K87" s="113"/>
      <c r="L87" s="129">
        <f t="shared" si="19"/>
        <v>0</v>
      </c>
      <c r="M87" s="113">
        <v>0</v>
      </c>
      <c r="N87" s="103"/>
      <c r="O87" s="195" t="s">
        <v>317</v>
      </c>
      <c r="P87" s="113"/>
      <c r="Q87" s="113"/>
      <c r="R87" s="113"/>
      <c r="S87" s="129">
        <f t="shared" si="15"/>
        <v>0</v>
      </c>
      <c r="T87" s="166">
        <f t="shared" si="17"/>
        <v>0</v>
      </c>
      <c r="U87" s="103"/>
      <c r="V87" s="103">
        <f t="shared" si="21"/>
        <v>0</v>
      </c>
      <c r="W87" s="103"/>
      <c r="X87" s="102">
        <f t="shared" si="22"/>
        <v>0</v>
      </c>
      <c r="Y87" s="113">
        <f t="shared" si="18"/>
        <v>0</v>
      </c>
      <c r="Z87" s="116"/>
      <c r="AA87" s="116"/>
      <c r="AB87" s="116"/>
      <c r="AC87" s="137"/>
      <c r="AD87" s="4"/>
      <c r="AE87" s="8"/>
      <c r="AF87" s="8"/>
      <c r="AG87" s="8"/>
      <c r="AH87" s="8"/>
      <c r="AI87" s="8"/>
      <c r="AJ87" s="8"/>
      <c r="AK87" s="8"/>
      <c r="AL87" s="9"/>
      <c r="AM87" s="135">
        <f t="shared" si="23"/>
        <v>0</v>
      </c>
      <c r="AN87" s="132">
        <f t="shared" si="24"/>
        <v>0</v>
      </c>
      <c r="AO87" s="8"/>
      <c r="AP87" s="8"/>
      <c r="AQ87" s="8"/>
      <c r="AR87" s="8"/>
      <c r="AS87" s="8"/>
      <c r="AT87" s="8"/>
      <c r="AU87" s="8"/>
      <c r="AV87" s="8"/>
      <c r="AW87" s="8"/>
      <c r="AX87" s="8"/>
    </row>
    <row r="88" spans="1:50" ht="15.75" thickBot="1">
      <c r="A88" s="172"/>
      <c r="B88" s="111"/>
      <c r="C88" s="152"/>
      <c r="D88" s="168">
        <f t="shared" si="20"/>
        <v>0</v>
      </c>
      <c r="E88" s="152"/>
      <c r="F88" s="111"/>
      <c r="G88" s="99"/>
      <c r="H88" s="195" t="s">
        <v>317</v>
      </c>
      <c r="I88" s="113"/>
      <c r="J88" s="113"/>
      <c r="K88" s="113"/>
      <c r="L88" s="129">
        <f t="shared" si="19"/>
        <v>0</v>
      </c>
      <c r="M88" s="113">
        <v>0</v>
      </c>
      <c r="N88" s="99"/>
      <c r="O88" s="195" t="s">
        <v>317</v>
      </c>
      <c r="P88" s="113"/>
      <c r="Q88" s="113"/>
      <c r="R88" s="113"/>
      <c r="S88" s="129">
        <f t="shared" si="15"/>
        <v>0</v>
      </c>
      <c r="T88" s="166">
        <f t="shared" si="17"/>
        <v>0</v>
      </c>
      <c r="U88" s="153"/>
      <c r="V88" s="103">
        <f t="shared" si="21"/>
        <v>0</v>
      </c>
      <c r="W88" s="107"/>
      <c r="X88" s="102">
        <f>SUM(V88*2)</f>
        <v>0</v>
      </c>
      <c r="Y88" s="113">
        <f>SUM(V88*2)</f>
        <v>0</v>
      </c>
      <c r="Z88" s="116"/>
      <c r="AA88" s="116"/>
      <c r="AB88" s="116"/>
      <c r="AC88" s="154"/>
      <c r="AD88" s="155"/>
      <c r="AE88" s="8"/>
      <c r="AF88" s="155"/>
      <c r="AG88" s="155"/>
      <c r="AH88" s="155"/>
      <c r="AI88" s="155"/>
      <c r="AJ88" s="155"/>
      <c r="AK88" s="155"/>
      <c r="AM88" s="126">
        <f>SUM(AM3:AM87)</f>
        <v>-151.94</v>
      </c>
      <c r="AN88" s="109">
        <f>SUM(AN3:AN87)</f>
        <v>-120.09</v>
      </c>
      <c r="AO88" s="22"/>
      <c r="AP88" s="22"/>
      <c r="AQ88" s="22"/>
      <c r="AR88" s="22"/>
      <c r="AS88" s="22"/>
      <c r="AT88" s="22"/>
    </row>
    <row r="89" spans="1:50">
      <c r="A89" s="172"/>
      <c r="B89" s="111"/>
      <c r="C89" s="152"/>
      <c r="D89" s="168">
        <f t="shared" si="20"/>
        <v>0</v>
      </c>
      <c r="E89" s="152"/>
      <c r="F89" s="111"/>
      <c r="G89" s="99"/>
      <c r="H89" s="195" t="s">
        <v>317</v>
      </c>
      <c r="I89" s="113"/>
      <c r="J89" s="113"/>
      <c r="K89" s="113"/>
      <c r="L89" s="129">
        <f t="shared" si="19"/>
        <v>0</v>
      </c>
      <c r="M89" s="113">
        <v>0</v>
      </c>
      <c r="N89" s="99"/>
      <c r="O89" s="195" t="s">
        <v>317</v>
      </c>
      <c r="P89" s="113"/>
      <c r="Q89" s="113"/>
      <c r="R89" s="113"/>
      <c r="S89" s="129">
        <f t="shared" si="15"/>
        <v>0</v>
      </c>
      <c r="T89" s="166">
        <f t="shared" si="17"/>
        <v>0</v>
      </c>
      <c r="U89" s="99"/>
      <c r="V89" s="103">
        <f t="shared" si="21"/>
        <v>0</v>
      </c>
      <c r="W89" s="99"/>
      <c r="X89" s="102">
        <f>SUM(V89*2)</f>
        <v>0</v>
      </c>
      <c r="Y89" s="113">
        <f>SUM(V89*2)</f>
        <v>0</v>
      </c>
      <c r="Z89" s="116"/>
      <c r="AA89" s="116"/>
      <c r="AB89" s="116"/>
      <c r="AC89" s="156"/>
      <c r="AE89" s="8"/>
      <c r="AM89" s="64"/>
    </row>
    <row r="90" spans="1:50">
      <c r="A90" s="172"/>
      <c r="B90" s="111"/>
      <c r="C90" s="152"/>
      <c r="D90" s="168">
        <f t="shared" si="20"/>
        <v>0</v>
      </c>
      <c r="E90" s="152"/>
      <c r="F90" s="111"/>
      <c r="G90" s="99"/>
      <c r="H90" s="195" t="s">
        <v>317</v>
      </c>
      <c r="I90" s="113"/>
      <c r="J90" s="113"/>
      <c r="K90" s="113"/>
      <c r="L90" s="129">
        <f t="shared" si="19"/>
        <v>0</v>
      </c>
      <c r="M90" s="113">
        <v>0</v>
      </c>
      <c r="N90" s="99"/>
      <c r="O90" s="195" t="s">
        <v>317</v>
      </c>
      <c r="P90" s="113"/>
      <c r="Q90" s="113"/>
      <c r="R90" s="113"/>
      <c r="S90" s="129">
        <f t="shared" si="15"/>
        <v>0</v>
      </c>
      <c r="T90" s="166">
        <f t="shared" si="17"/>
        <v>0</v>
      </c>
      <c r="U90" s="99"/>
      <c r="V90" s="103">
        <f t="shared" si="21"/>
        <v>0</v>
      </c>
      <c r="W90" s="99"/>
      <c r="X90" s="102">
        <f>SUM(V90*2)</f>
        <v>0</v>
      </c>
      <c r="Y90" s="113">
        <f>SUM(V90*2)</f>
        <v>0</v>
      </c>
      <c r="Z90" s="116"/>
      <c r="AA90" s="116"/>
      <c r="AB90" s="116"/>
      <c r="AC90" s="156"/>
      <c r="AE90" s="8"/>
    </row>
    <row r="91" spans="1:50">
      <c r="A91" s="172"/>
      <c r="B91" s="111"/>
      <c r="C91" s="111"/>
      <c r="D91" s="168">
        <f t="shared" si="20"/>
        <v>0</v>
      </c>
      <c r="E91" s="152"/>
      <c r="F91" s="111"/>
      <c r="G91" s="99"/>
      <c r="H91" s="195" t="s">
        <v>317</v>
      </c>
      <c r="I91" s="113"/>
      <c r="J91" s="113"/>
      <c r="K91" s="113"/>
      <c r="L91" s="129">
        <f t="shared" si="19"/>
        <v>0</v>
      </c>
      <c r="M91" s="113">
        <v>0</v>
      </c>
      <c r="N91" s="99"/>
      <c r="O91" s="195" t="s">
        <v>317</v>
      </c>
      <c r="P91" s="113"/>
      <c r="Q91" s="113"/>
      <c r="R91" s="113"/>
      <c r="S91" s="129">
        <f>Q91*R91</f>
        <v>0</v>
      </c>
      <c r="T91" s="166">
        <f t="shared" si="17"/>
        <v>0</v>
      </c>
      <c r="U91" s="99"/>
      <c r="V91" s="103">
        <f t="shared" si="21"/>
        <v>0</v>
      </c>
      <c r="W91" s="99"/>
      <c r="X91" s="102">
        <f>SUM(V91*2)</f>
        <v>0</v>
      </c>
      <c r="Y91" s="113">
        <f>SUM(V91*2)</f>
        <v>0</v>
      </c>
      <c r="Z91" s="116"/>
      <c r="AA91" s="116"/>
      <c r="AB91" s="116"/>
      <c r="AC91" s="156"/>
      <c r="AE91" s="8"/>
    </row>
    <row r="92" spans="1:50" ht="15.75" thickBot="1">
      <c r="A92" s="172"/>
      <c r="B92" s="157"/>
      <c r="C92" s="158"/>
      <c r="D92" s="168">
        <f t="shared" si="20"/>
        <v>0</v>
      </c>
      <c r="E92" s="158"/>
      <c r="F92" s="159"/>
      <c r="G92" s="99"/>
      <c r="H92" s="195" t="s">
        <v>317</v>
      </c>
      <c r="I92" s="160"/>
      <c r="J92" s="160"/>
      <c r="K92" s="160"/>
      <c r="L92" s="129">
        <f t="shared" si="19"/>
        <v>0</v>
      </c>
      <c r="M92" s="113">
        <v>0</v>
      </c>
      <c r="N92" s="99"/>
      <c r="O92" s="195" t="s">
        <v>317</v>
      </c>
      <c r="P92" s="160"/>
      <c r="Q92" s="160"/>
      <c r="R92" s="160"/>
      <c r="S92" s="129">
        <f>Q92*R92</f>
        <v>0</v>
      </c>
      <c r="T92" s="166">
        <f t="shared" si="17"/>
        <v>0</v>
      </c>
      <c r="U92" s="99"/>
      <c r="V92" s="162"/>
      <c r="W92" s="99"/>
      <c r="X92" s="153"/>
      <c r="Y92" s="153"/>
      <c r="Z92" s="129"/>
      <c r="AA92" s="160"/>
      <c r="AB92" s="161"/>
      <c r="AC92" s="163"/>
    </row>
    <row r="93" spans="1:50" ht="15.75" thickBot="1">
      <c r="A93" s="173"/>
      <c r="B93" s="153"/>
      <c r="C93" s="153"/>
      <c r="D93" s="153"/>
      <c r="E93" s="153"/>
      <c r="F93" s="153"/>
      <c r="G93" s="153"/>
      <c r="H93" s="1304" t="s">
        <v>416</v>
      </c>
      <c r="I93" s="1304"/>
      <c r="J93" s="1304"/>
      <c r="K93" s="1304"/>
      <c r="L93" s="1304"/>
      <c r="M93" s="1305"/>
      <c r="N93" s="153"/>
      <c r="O93" s="173"/>
      <c r="P93" s="153"/>
      <c r="Q93" s="153"/>
      <c r="R93" s="153"/>
      <c r="S93" s="153"/>
      <c r="T93" s="153"/>
      <c r="U93" s="153"/>
      <c r="V93" s="106">
        <f>SUM(V3:V92)</f>
        <v>1299.58</v>
      </c>
      <c r="W93" s="153"/>
      <c r="X93" s="106">
        <f t="shared" ref="X93:AC93" si="25">SUM(X3:X92)</f>
        <v>2599.16</v>
      </c>
      <c r="Y93" s="106">
        <f t="shared" si="25"/>
        <v>2599.16</v>
      </c>
      <c r="Z93" s="164">
        <f t="shared" si="25"/>
        <v>49.5</v>
      </c>
      <c r="AA93" s="164">
        <f t="shared" si="25"/>
        <v>661.74</v>
      </c>
      <c r="AB93" s="164">
        <f t="shared" si="25"/>
        <v>513.42999999999995</v>
      </c>
      <c r="AC93" s="164">
        <f t="shared" si="25"/>
        <v>250.67</v>
      </c>
      <c r="AE93" s="116"/>
    </row>
    <row r="94" spans="1:50">
      <c r="A94" s="173"/>
      <c r="B94" s="153"/>
      <c r="C94" s="153"/>
      <c r="D94" s="153"/>
      <c r="E94" s="153"/>
      <c r="F94" s="153"/>
      <c r="G94" s="153"/>
      <c r="H94" s="173"/>
      <c r="I94" s="153"/>
      <c r="J94" s="153"/>
      <c r="K94" s="153"/>
      <c r="L94" s="153"/>
      <c r="M94" s="153"/>
      <c r="N94" s="153"/>
      <c r="O94" s="173"/>
      <c r="P94" s="153"/>
      <c r="Q94" s="153"/>
      <c r="R94" s="153"/>
      <c r="S94" s="153"/>
      <c r="T94" s="153"/>
      <c r="U94" s="153"/>
      <c r="V94" s="107">
        <f>V93*1.05</f>
        <v>1364.559</v>
      </c>
      <c r="W94" s="153"/>
      <c r="X94" s="153"/>
      <c r="Y94" s="153"/>
      <c r="Z94" s="153"/>
      <c r="AA94" s="153">
        <f>10*1.15</f>
        <v>11.5</v>
      </c>
      <c r="AB94" s="153"/>
    </row>
    <row r="95" spans="1:50">
      <c r="AA95" s="165">
        <f>AA93+AA94</f>
        <v>673.24</v>
      </c>
      <c r="AB95" s="165"/>
    </row>
    <row r="96" spans="1:50">
      <c r="C96">
        <f>SUM(C83:C90)</f>
        <v>0</v>
      </c>
    </row>
    <row r="98" spans="3:26">
      <c r="C98" s="165">
        <f>SUM(D3:D54)</f>
        <v>1137.76</v>
      </c>
      <c r="D98">
        <f>(C98*0.5*2)+(C98*0.15)</f>
        <v>1308.424</v>
      </c>
      <c r="Z98" s="165">
        <f>Z93+AA93+AB93+AC93</f>
        <v>1475.34</v>
      </c>
    </row>
  </sheetData>
  <mergeCells count="47">
    <mergeCell ref="AA21:AA23"/>
    <mergeCell ref="AA14:AA16"/>
    <mergeCell ref="AE42:AF42"/>
    <mergeCell ref="AE43:AF43"/>
    <mergeCell ref="AE44:AF44"/>
    <mergeCell ref="AE32:AF32"/>
    <mergeCell ref="AE25:AF25"/>
    <mergeCell ref="AE31:AF31"/>
    <mergeCell ref="H93:M93"/>
    <mergeCell ref="AE33:AF33"/>
    <mergeCell ref="AE37:AF37"/>
    <mergeCell ref="AE38:AF38"/>
    <mergeCell ref="AE39:AF39"/>
    <mergeCell ref="AE40:AF40"/>
    <mergeCell ref="AE41:AF41"/>
    <mergeCell ref="AP1:AS1"/>
    <mergeCell ref="AU1:AY1"/>
    <mergeCell ref="BA1:BB1"/>
    <mergeCell ref="BD1:BF1"/>
    <mergeCell ref="BA5:BB5"/>
    <mergeCell ref="AM1:AN1"/>
    <mergeCell ref="AE27:AF27"/>
    <mergeCell ref="AE28:AF28"/>
    <mergeCell ref="AE29:AF29"/>
    <mergeCell ref="AE30:AF30"/>
    <mergeCell ref="A1:E1"/>
    <mergeCell ref="H1:M1"/>
    <mergeCell ref="O1:T1"/>
    <mergeCell ref="X1:AC1"/>
    <mergeCell ref="AE1:AK1"/>
    <mergeCell ref="F14:F16"/>
    <mergeCell ref="V14:V16"/>
    <mergeCell ref="A21:A23"/>
    <mergeCell ref="B21:B23"/>
    <mergeCell ref="C21:C23"/>
    <mergeCell ref="D21:D23"/>
    <mergeCell ref="V21:V23"/>
    <mergeCell ref="A14:A16"/>
    <mergeCell ref="B14:B16"/>
    <mergeCell ref="C14:C16"/>
    <mergeCell ref="D14:D16"/>
    <mergeCell ref="E14:E16"/>
    <mergeCell ref="A25:A26"/>
    <mergeCell ref="B25:B26"/>
    <mergeCell ref="C25:C26"/>
    <mergeCell ref="D25:D26"/>
    <mergeCell ref="V25:V26"/>
  </mergeCells>
  <pageMargins left="0.51181102362204722" right="0.51181102362204722" top="0.78740157480314965" bottom="0.78740157480314965" header="0.31496062992125984" footer="0.31496062992125984"/>
  <pageSetup orientation="portrait" horizontalDpi="300" verticalDpi="300" r:id="rId1"/>
  <headerFooter>
    <oddFooter>&amp;C&amp;"-,Negrito"&amp;9GABRIELA POLACHINI&amp;"-,Regular"&amp;11
ENGENHEIRA CIVIL
CREA 121120804-4&amp;R&amp;P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97"/>
  <sheetViews>
    <sheetView view="pageBreakPreview" zoomScale="55" zoomScaleNormal="100" zoomScaleSheetLayoutView="55" workbookViewId="0">
      <pane ySplit="915" topLeftCell="A148" activePane="bottomLeft"/>
      <selection sqref="A1:E1"/>
      <selection pane="bottomLeft" activeCell="X192" sqref="X192"/>
    </sheetView>
  </sheetViews>
  <sheetFormatPr defaultRowHeight="15"/>
  <cols>
    <col min="1" max="1" width="5.85546875" style="174" customWidth="1"/>
    <col min="2" max="2" width="7.5703125" customWidth="1"/>
    <col min="3" max="3" width="7.42578125" customWidth="1"/>
    <col min="4" max="4" width="8.42578125" customWidth="1"/>
    <col min="5" max="6" width="9.140625" customWidth="1"/>
    <col min="7" max="7" width="3.42578125" customWidth="1"/>
    <col min="8" max="8" width="5" style="174" customWidth="1"/>
    <col min="9" max="9" width="4.85546875" customWidth="1"/>
    <col min="10" max="10" width="7.7109375" customWidth="1"/>
    <col min="11" max="11" width="8.42578125" customWidth="1"/>
    <col min="12" max="13" width="6.85546875" customWidth="1"/>
    <col min="14" max="14" width="2.7109375" customWidth="1"/>
    <col min="15" max="15" width="5.5703125" style="174" customWidth="1"/>
    <col min="16" max="16" width="5.85546875" customWidth="1"/>
    <col min="17" max="17" width="7.5703125" customWidth="1"/>
    <col min="18" max="18" width="8.42578125" customWidth="1"/>
    <col min="19" max="19" width="6.42578125" customWidth="1"/>
    <col min="20" max="20" width="7.5703125" customWidth="1"/>
    <col min="21" max="21" width="4" customWidth="1"/>
    <col min="22" max="22" width="12.28515625" customWidth="1"/>
    <col min="23" max="23" width="4.28515625" customWidth="1"/>
    <col min="24" max="24" width="10.7109375" customWidth="1"/>
    <col min="25" max="25" width="11.140625" customWidth="1"/>
    <col min="26" max="26" width="11.5703125" customWidth="1"/>
    <col min="27" max="28" width="11.140625" customWidth="1"/>
    <col min="29" max="29" width="12" customWidth="1"/>
    <col min="30" max="30" width="6.5703125" customWidth="1"/>
    <col min="31" max="31" width="9.5703125" customWidth="1"/>
    <col min="32" max="32" width="11.28515625" customWidth="1"/>
    <col min="33" max="33" width="11" customWidth="1"/>
    <col min="34" max="35" width="10.42578125" customWidth="1"/>
    <col min="36" max="36" width="13.42578125" customWidth="1"/>
    <col min="37" max="37" width="15.7109375" customWidth="1"/>
    <col min="38" max="38" width="6.5703125" customWidth="1"/>
    <col min="41" max="41" width="7.42578125" customWidth="1"/>
    <col min="42" max="42" width="8" customWidth="1"/>
    <col min="45" max="45" width="11" customWidth="1"/>
    <col min="47" max="47" width="25.42578125" customWidth="1"/>
    <col min="48" max="48" width="9.42578125" customWidth="1"/>
    <col min="49" max="49" width="12.7109375" customWidth="1"/>
    <col min="50" max="50" width="16" customWidth="1"/>
    <col min="51" max="51" width="14.140625" customWidth="1"/>
    <col min="53" max="53" width="11.5703125" customWidth="1"/>
    <col min="54" max="54" width="16.5703125" customWidth="1"/>
    <col min="56" max="56" width="11.5703125" customWidth="1"/>
    <col min="57" max="57" width="11.28515625" customWidth="1"/>
  </cols>
  <sheetData>
    <row r="1" spans="1:58" ht="15.75" thickBot="1">
      <c r="A1" s="1286" t="s">
        <v>282</v>
      </c>
      <c r="B1" s="1286"/>
      <c r="C1" s="1286"/>
      <c r="D1" s="1286"/>
      <c r="E1" s="1286"/>
      <c r="F1" s="98"/>
      <c r="G1" s="99"/>
      <c r="H1" s="1287" t="s">
        <v>283</v>
      </c>
      <c r="I1" s="1288"/>
      <c r="J1" s="1288"/>
      <c r="K1" s="1288"/>
      <c r="L1" s="1288"/>
      <c r="M1" s="1289"/>
      <c r="N1" s="100"/>
      <c r="O1" s="1290" t="s">
        <v>276</v>
      </c>
      <c r="P1" s="1291"/>
      <c r="Q1" s="1291"/>
      <c r="R1" s="1291"/>
      <c r="S1" s="1291"/>
      <c r="T1" s="1292"/>
      <c r="U1" s="261"/>
      <c r="V1" s="102" t="s">
        <v>284</v>
      </c>
      <c r="W1" s="250"/>
      <c r="X1" s="1290" t="s">
        <v>285</v>
      </c>
      <c r="Y1" s="1291"/>
      <c r="Z1" s="1291"/>
      <c r="AA1" s="1291"/>
      <c r="AB1" s="1291"/>
      <c r="AC1" s="1292"/>
      <c r="AD1" s="20"/>
      <c r="AE1" s="1293" t="s">
        <v>286</v>
      </c>
      <c r="AF1" s="1222"/>
      <c r="AG1" s="1222"/>
      <c r="AH1" s="1222"/>
      <c r="AI1" s="1222"/>
      <c r="AJ1" s="1222"/>
      <c r="AK1" s="1294"/>
      <c r="AL1" s="14"/>
      <c r="AM1" s="1295" t="s">
        <v>27</v>
      </c>
      <c r="AN1" s="1296"/>
      <c r="AO1" s="104"/>
      <c r="AP1" s="1301" t="s">
        <v>287</v>
      </c>
      <c r="AQ1" s="1302"/>
      <c r="AR1" s="1302"/>
      <c r="AS1" s="1303"/>
      <c r="AT1" s="105"/>
      <c r="AU1" s="1293" t="s">
        <v>288</v>
      </c>
      <c r="AV1" s="1222"/>
      <c r="AW1" s="1222"/>
      <c r="AX1" s="1222"/>
      <c r="AY1" s="1294"/>
      <c r="BA1" s="1301" t="s">
        <v>289</v>
      </c>
      <c r="BB1" s="1303"/>
      <c r="BD1" s="1301" t="s">
        <v>290</v>
      </c>
      <c r="BE1" s="1302"/>
      <c r="BF1" s="1303"/>
    </row>
    <row r="2" spans="1:58" s="174" customFormat="1" ht="51.75" thickBot="1">
      <c r="A2" s="170" t="s">
        <v>291</v>
      </c>
      <c r="B2" s="175" t="s">
        <v>292</v>
      </c>
      <c r="C2" s="170" t="s">
        <v>293</v>
      </c>
      <c r="D2" s="170" t="s">
        <v>294</v>
      </c>
      <c r="E2" s="170" t="s">
        <v>466</v>
      </c>
      <c r="F2" s="175" t="s">
        <v>295</v>
      </c>
      <c r="G2" s="176"/>
      <c r="H2" s="170" t="s">
        <v>291</v>
      </c>
      <c r="I2" s="170" t="s">
        <v>296</v>
      </c>
      <c r="J2" s="170" t="s">
        <v>292</v>
      </c>
      <c r="K2" s="170" t="s">
        <v>293</v>
      </c>
      <c r="L2" s="170" t="s">
        <v>297</v>
      </c>
      <c r="M2" s="177" t="s">
        <v>298</v>
      </c>
      <c r="N2" s="176"/>
      <c r="O2" s="175" t="s">
        <v>291</v>
      </c>
      <c r="P2" s="178" t="s">
        <v>296</v>
      </c>
      <c r="Q2" s="170" t="s">
        <v>299</v>
      </c>
      <c r="R2" s="170" t="s">
        <v>293</v>
      </c>
      <c r="S2" s="175" t="s">
        <v>297</v>
      </c>
      <c r="T2" s="179" t="s">
        <v>298</v>
      </c>
      <c r="U2" s="176"/>
      <c r="V2" s="284" t="s">
        <v>300</v>
      </c>
      <c r="W2" s="176"/>
      <c r="X2" s="180" t="s">
        <v>301</v>
      </c>
      <c r="Y2" s="181" t="s">
        <v>302</v>
      </c>
      <c r="Z2" s="182" t="s">
        <v>473</v>
      </c>
      <c r="AA2" s="180" t="s">
        <v>303</v>
      </c>
      <c r="AB2" s="182" t="s">
        <v>304</v>
      </c>
      <c r="AC2" s="183" t="s">
        <v>305</v>
      </c>
      <c r="AD2" s="184"/>
      <c r="AE2" s="185" t="s">
        <v>291</v>
      </c>
      <c r="AF2" s="185" t="s">
        <v>293</v>
      </c>
      <c r="AG2" s="185" t="s">
        <v>292</v>
      </c>
      <c r="AH2" s="185" t="s">
        <v>294</v>
      </c>
      <c r="AI2" s="186" t="s">
        <v>276</v>
      </c>
      <c r="AJ2" s="186" t="s">
        <v>300</v>
      </c>
      <c r="AK2" s="187" t="s">
        <v>306</v>
      </c>
      <c r="AL2" s="188"/>
      <c r="AM2" s="189" t="s">
        <v>307</v>
      </c>
      <c r="AN2" s="190" t="s">
        <v>308</v>
      </c>
      <c r="AO2" s="184"/>
      <c r="AP2" s="190" t="s">
        <v>291</v>
      </c>
      <c r="AQ2" s="190" t="s">
        <v>293</v>
      </c>
      <c r="AR2" s="190" t="s">
        <v>292</v>
      </c>
      <c r="AS2" s="190" t="s">
        <v>294</v>
      </c>
      <c r="AT2" s="188"/>
      <c r="AU2" s="189" t="s">
        <v>309</v>
      </c>
      <c r="AV2" s="190" t="s">
        <v>310</v>
      </c>
      <c r="AW2" s="190" t="s">
        <v>311</v>
      </c>
      <c r="AX2" s="191" t="s">
        <v>312</v>
      </c>
      <c r="AY2" s="187" t="s">
        <v>313</v>
      </c>
      <c r="BA2" s="187" t="s">
        <v>314</v>
      </c>
      <c r="BB2" s="191" t="s">
        <v>315</v>
      </c>
      <c r="BD2" s="192" t="s">
        <v>23</v>
      </c>
      <c r="BE2" s="193" t="s">
        <v>316</v>
      </c>
      <c r="BF2" s="194" t="s">
        <v>41</v>
      </c>
    </row>
    <row r="3" spans="1:58" ht="15.75" thickBot="1">
      <c r="A3" s="171" t="s">
        <v>398</v>
      </c>
      <c r="B3" s="252">
        <v>3</v>
      </c>
      <c r="C3" s="248">
        <v>4.3</v>
      </c>
      <c r="D3" s="248">
        <f>B3*C3</f>
        <v>12.9</v>
      </c>
      <c r="E3" s="252"/>
      <c r="F3" s="248"/>
      <c r="G3" s="250"/>
      <c r="H3" s="195" t="s">
        <v>317</v>
      </c>
      <c r="I3" s="113">
        <v>0</v>
      </c>
      <c r="J3" s="113">
        <v>0</v>
      </c>
      <c r="K3" s="113">
        <v>0</v>
      </c>
      <c r="L3" s="113">
        <v>0</v>
      </c>
      <c r="M3" s="113">
        <v>0</v>
      </c>
      <c r="N3" s="250"/>
      <c r="O3" s="196" t="s">
        <v>297</v>
      </c>
      <c r="P3" s="113">
        <v>1</v>
      </c>
      <c r="Q3" s="113">
        <v>3</v>
      </c>
      <c r="R3" s="113">
        <v>2</v>
      </c>
      <c r="S3" s="129">
        <f t="shared" ref="S3:S20" si="0">Q3*R3</f>
        <v>6</v>
      </c>
      <c r="T3" s="113">
        <f>S3</f>
        <v>6</v>
      </c>
      <c r="U3" s="102"/>
      <c r="V3" s="250">
        <f>SUM(D3-M3-T3)</f>
        <v>6.9</v>
      </c>
      <c r="W3" s="166"/>
      <c r="X3" s="114">
        <f>SUM(V3*2)</f>
        <v>13.8</v>
      </c>
      <c r="Y3" s="114">
        <f>SUM(V3*2)</f>
        <v>13.8</v>
      </c>
      <c r="Z3" s="266">
        <f>4.2*3</f>
        <v>12.6</v>
      </c>
      <c r="AA3" s="266">
        <f>B3*C3-L3-S3</f>
        <v>6.9</v>
      </c>
      <c r="AB3" s="117">
        <f>B3*C3-L3-S3</f>
        <v>6.9</v>
      </c>
      <c r="AC3" s="264">
        <f>2.2*3</f>
        <v>6.6</v>
      </c>
      <c r="AD3" s="257"/>
      <c r="AE3" s="254" t="s">
        <v>318</v>
      </c>
      <c r="AF3" s="255"/>
      <c r="AG3" s="255"/>
      <c r="AH3" s="264">
        <f>SUM(AF3*AG3)</f>
        <v>0</v>
      </c>
      <c r="AI3" s="265"/>
      <c r="AJ3" s="265">
        <f>SUM(AH3-AI3)</f>
        <v>0</v>
      </c>
      <c r="AK3" s="265">
        <f>AJ3*2</f>
        <v>0</v>
      </c>
      <c r="AL3" s="13"/>
      <c r="AM3" s="121">
        <f>SUM(E3-M3-T3-Z3)</f>
        <v>-18.600000000000001</v>
      </c>
      <c r="AN3" s="264">
        <f>SUM(F3-M3-T3)</f>
        <v>-6</v>
      </c>
      <c r="AO3" s="9"/>
      <c r="AP3" s="254" t="s">
        <v>319</v>
      </c>
      <c r="AQ3" s="255">
        <v>1.5</v>
      </c>
      <c r="AR3" s="255">
        <v>1.6</v>
      </c>
      <c r="AS3" s="264">
        <f t="shared" ref="AS3:AS13" si="1">SUM(AQ3*AR3)</f>
        <v>2.4</v>
      </c>
      <c r="AT3" s="8"/>
      <c r="AU3" s="253">
        <v>739.04</v>
      </c>
      <c r="AV3" s="123">
        <v>739.04</v>
      </c>
      <c r="AW3" s="109">
        <v>739.04</v>
      </c>
      <c r="AX3" s="124">
        <f>AX13</f>
        <v>112.76</v>
      </c>
      <c r="AY3" s="124">
        <f>SUM(AW3-AX3)</f>
        <v>626.28</v>
      </c>
      <c r="BA3" s="125">
        <f>SUM(15.2*2)</f>
        <v>30.4</v>
      </c>
      <c r="BB3" s="126">
        <f>SUM(739.04-BA3)</f>
        <v>708.64</v>
      </c>
      <c r="BD3" s="126">
        <v>97.89</v>
      </c>
      <c r="BE3" s="259">
        <v>219.85</v>
      </c>
      <c r="BF3" s="126">
        <f>SUM(BD3+BE3)</f>
        <v>317.74</v>
      </c>
    </row>
    <row r="4" spans="1:58" ht="15.75" thickBot="1">
      <c r="A4" s="247" t="s">
        <v>399</v>
      </c>
      <c r="B4" s="252">
        <v>3</v>
      </c>
      <c r="C4" s="248">
        <v>4.3</v>
      </c>
      <c r="D4" s="269">
        <f t="shared" ref="D4:D67" si="2">B4*C4</f>
        <v>12.9</v>
      </c>
      <c r="E4" s="252"/>
      <c r="F4" s="248"/>
      <c r="G4" s="250"/>
      <c r="H4" s="195" t="s">
        <v>317</v>
      </c>
      <c r="I4" s="113"/>
      <c r="J4" s="113"/>
      <c r="K4" s="113"/>
      <c r="L4" s="113">
        <v>0</v>
      </c>
      <c r="M4" s="113">
        <v>0</v>
      </c>
      <c r="N4" s="250"/>
      <c r="O4" s="196" t="s">
        <v>317</v>
      </c>
      <c r="P4" s="114"/>
      <c r="Q4" s="114"/>
      <c r="R4" s="114"/>
      <c r="S4" s="129">
        <f t="shared" si="0"/>
        <v>0</v>
      </c>
      <c r="T4" s="114">
        <f>P4*S4</f>
        <v>0</v>
      </c>
      <c r="U4" s="102"/>
      <c r="V4" s="250">
        <f t="shared" ref="V4:V13" si="3">SUM(D4-M4-T4)</f>
        <v>12.9</v>
      </c>
      <c r="W4" s="166"/>
      <c r="X4" s="114">
        <f t="shared" ref="X4:X13" si="4">SUM(V4*2)</f>
        <v>25.8</v>
      </c>
      <c r="Y4" s="114">
        <f t="shared" ref="Y4:Y13" si="5">SUM(V4*2)</f>
        <v>25.8</v>
      </c>
      <c r="Z4" s="266">
        <f>D4</f>
        <v>12.9</v>
      </c>
      <c r="AA4" s="266"/>
      <c r="AB4" s="117">
        <f>B4*C4-L4-S4</f>
        <v>12.9</v>
      </c>
      <c r="AC4" s="131">
        <f>D4</f>
        <v>12.9</v>
      </c>
      <c r="AD4" s="257"/>
      <c r="AE4" s="256" t="s">
        <v>320</v>
      </c>
      <c r="AF4" s="257"/>
      <c r="AG4" s="257"/>
      <c r="AH4" s="265">
        <f t="shared" ref="AH4:AH13" si="6">SUM(AF4*AG4)</f>
        <v>0</v>
      </c>
      <c r="AI4" s="265"/>
      <c r="AJ4" s="265">
        <f t="shared" ref="AJ4:AJ13" si="7">SUM(AH4-AI4)</f>
        <v>0</v>
      </c>
      <c r="AK4" s="265">
        <f t="shared" ref="AK4:AK13" si="8">AJ4*2</f>
        <v>0</v>
      </c>
      <c r="AL4" s="13"/>
      <c r="AM4" s="121">
        <f t="shared" ref="AM4:AM13" si="9">SUM(E4-M4-T4-Z4)</f>
        <v>-12.9</v>
      </c>
      <c r="AN4" s="265">
        <f>SUM(F4-M4-T4)</f>
        <v>0</v>
      </c>
      <c r="AO4" s="9"/>
      <c r="AP4" s="256" t="s">
        <v>321</v>
      </c>
      <c r="AQ4" s="257">
        <v>1.5</v>
      </c>
      <c r="AR4" s="257">
        <v>1.6</v>
      </c>
      <c r="AS4" s="265">
        <f t="shared" si="1"/>
        <v>2.4</v>
      </c>
      <c r="AT4" s="8"/>
      <c r="AX4" s="8"/>
      <c r="AY4" s="8"/>
    </row>
    <row r="5" spans="1:58" ht="15.75" thickBot="1">
      <c r="A5" s="247" t="s">
        <v>400</v>
      </c>
      <c r="B5" s="252">
        <v>3</v>
      </c>
      <c r="C5" s="248">
        <v>4.3</v>
      </c>
      <c r="D5" s="269">
        <f t="shared" si="2"/>
        <v>12.9</v>
      </c>
      <c r="E5" s="252"/>
      <c r="F5" s="248"/>
      <c r="G5" s="107"/>
      <c r="H5" s="195" t="s">
        <v>317</v>
      </c>
      <c r="I5" s="113"/>
      <c r="J5" s="113"/>
      <c r="K5" s="113"/>
      <c r="L5" s="113">
        <v>0</v>
      </c>
      <c r="M5" s="113">
        <v>0</v>
      </c>
      <c r="N5" s="250"/>
      <c r="O5" s="196" t="s">
        <v>317</v>
      </c>
      <c r="P5" s="114"/>
      <c r="Q5" s="114"/>
      <c r="R5" s="114"/>
      <c r="S5" s="129">
        <f t="shared" si="0"/>
        <v>0</v>
      </c>
      <c r="T5" s="114">
        <f>S5</f>
        <v>0</v>
      </c>
      <c r="U5" s="102"/>
      <c r="V5" s="250">
        <f>D5</f>
        <v>12.9</v>
      </c>
      <c r="W5" s="166"/>
      <c r="X5" s="114">
        <f t="shared" si="4"/>
        <v>25.8</v>
      </c>
      <c r="Y5" s="114">
        <f t="shared" si="5"/>
        <v>25.8</v>
      </c>
      <c r="Z5" s="266">
        <f>D5</f>
        <v>12.9</v>
      </c>
      <c r="AA5" s="266"/>
      <c r="AB5" s="117">
        <f>B5*C5-L5-S5</f>
        <v>12.9</v>
      </c>
      <c r="AC5" s="131">
        <f>D5</f>
        <v>12.9</v>
      </c>
      <c r="AD5" s="257"/>
      <c r="AE5" s="256" t="s">
        <v>322</v>
      </c>
      <c r="AF5" s="257"/>
      <c r="AG5" s="257"/>
      <c r="AH5" s="265">
        <f t="shared" si="6"/>
        <v>0</v>
      </c>
      <c r="AI5" s="265"/>
      <c r="AJ5" s="265">
        <f t="shared" si="7"/>
        <v>0</v>
      </c>
      <c r="AK5" s="265">
        <f t="shared" si="8"/>
        <v>0</v>
      </c>
      <c r="AL5" s="13"/>
      <c r="AM5" s="121">
        <f>E5</f>
        <v>0</v>
      </c>
      <c r="AN5" s="265">
        <f>F5</f>
        <v>0</v>
      </c>
      <c r="AO5" s="9"/>
      <c r="AP5" s="256" t="s">
        <v>323</v>
      </c>
      <c r="AQ5" s="257">
        <v>1.5</v>
      </c>
      <c r="AR5" s="257">
        <v>1.6</v>
      </c>
      <c r="AS5" s="265">
        <f t="shared" si="1"/>
        <v>2.4</v>
      </c>
      <c r="AT5" s="8"/>
      <c r="AX5" s="8"/>
      <c r="AY5" s="8"/>
      <c r="BA5" s="1295" t="s">
        <v>324</v>
      </c>
      <c r="BB5" s="1296"/>
    </row>
    <row r="6" spans="1:58">
      <c r="A6" s="247" t="s">
        <v>401</v>
      </c>
      <c r="B6" s="252">
        <v>3</v>
      </c>
      <c r="C6" s="248">
        <v>4.3</v>
      </c>
      <c r="D6" s="269">
        <f t="shared" si="2"/>
        <v>12.9</v>
      </c>
      <c r="E6" s="252"/>
      <c r="F6" s="248"/>
      <c r="G6" s="250"/>
      <c r="H6" s="195" t="s">
        <v>317</v>
      </c>
      <c r="I6" s="113"/>
      <c r="J6" s="113"/>
      <c r="K6" s="113"/>
      <c r="L6" s="113">
        <v>0</v>
      </c>
      <c r="M6" s="113">
        <v>0</v>
      </c>
      <c r="N6" s="250"/>
      <c r="O6" s="196" t="s">
        <v>317</v>
      </c>
      <c r="P6" s="113"/>
      <c r="Q6" s="113"/>
      <c r="R6" s="113"/>
      <c r="S6" s="129">
        <f t="shared" si="0"/>
        <v>0</v>
      </c>
      <c r="T6" s="113">
        <v>0</v>
      </c>
      <c r="U6" s="102"/>
      <c r="V6" s="250">
        <f t="shared" si="3"/>
        <v>12.9</v>
      </c>
      <c r="W6" s="166"/>
      <c r="X6" s="114">
        <f t="shared" si="4"/>
        <v>25.8</v>
      </c>
      <c r="Y6" s="114">
        <f t="shared" si="5"/>
        <v>25.8</v>
      </c>
      <c r="Z6" s="266"/>
      <c r="AA6" s="266"/>
      <c r="AB6" s="117">
        <f>B6*C6-L6-S6</f>
        <v>12.9</v>
      </c>
      <c r="AC6" s="265">
        <f>2*D6</f>
        <v>25.8</v>
      </c>
      <c r="AD6" s="257"/>
      <c r="AE6" s="256" t="s">
        <v>325</v>
      </c>
      <c r="AF6" s="257"/>
      <c r="AG6" s="257"/>
      <c r="AH6" s="265">
        <f t="shared" si="6"/>
        <v>0</v>
      </c>
      <c r="AI6" s="265"/>
      <c r="AJ6" s="265">
        <f t="shared" si="7"/>
        <v>0</v>
      </c>
      <c r="AK6" s="265">
        <f t="shared" si="8"/>
        <v>0</v>
      </c>
      <c r="AL6" s="13"/>
      <c r="AM6" s="121">
        <f>E6</f>
        <v>0</v>
      </c>
      <c r="AN6" s="265">
        <f>F6</f>
        <v>0</v>
      </c>
      <c r="AO6" s="9"/>
      <c r="AP6" s="256" t="s">
        <v>326</v>
      </c>
      <c r="AQ6" s="257">
        <v>1.3</v>
      </c>
      <c r="AR6" s="257">
        <v>1.8</v>
      </c>
      <c r="AS6" s="265">
        <f t="shared" si="1"/>
        <v>2.34</v>
      </c>
      <c r="AT6" s="8"/>
      <c r="AX6" s="8"/>
      <c r="AY6" s="8"/>
    </row>
    <row r="7" spans="1:58" ht="15.75" thickBot="1">
      <c r="A7" s="247" t="s">
        <v>402</v>
      </c>
      <c r="B7" s="252">
        <v>3</v>
      </c>
      <c r="C7" s="248">
        <v>4.3</v>
      </c>
      <c r="D7" s="269">
        <f t="shared" si="2"/>
        <v>12.9</v>
      </c>
      <c r="E7" s="252"/>
      <c r="F7" s="248"/>
      <c r="G7" s="250"/>
      <c r="H7" s="195" t="s">
        <v>317</v>
      </c>
      <c r="I7" s="113"/>
      <c r="J7" s="113"/>
      <c r="K7" s="113"/>
      <c r="L7" s="129">
        <f>J7*K7</f>
        <v>0</v>
      </c>
      <c r="M7" s="166">
        <f>I7*L7</f>
        <v>0</v>
      </c>
      <c r="N7" s="250"/>
      <c r="O7" s="195" t="s">
        <v>317</v>
      </c>
      <c r="P7" s="113"/>
      <c r="Q7" s="113"/>
      <c r="R7" s="113"/>
      <c r="S7" s="129">
        <f t="shared" si="0"/>
        <v>0</v>
      </c>
      <c r="T7" s="113">
        <v>0</v>
      </c>
      <c r="U7" s="102"/>
      <c r="V7" s="250">
        <f t="shared" si="3"/>
        <v>12.9</v>
      </c>
      <c r="W7" s="166"/>
      <c r="X7" s="114">
        <f t="shared" si="4"/>
        <v>25.8</v>
      </c>
      <c r="Y7" s="114">
        <f t="shared" si="5"/>
        <v>25.8</v>
      </c>
      <c r="Z7" s="266"/>
      <c r="AA7" s="266"/>
      <c r="AB7" s="117">
        <f>0.7*C7-L7</f>
        <v>3.01</v>
      </c>
      <c r="AC7" s="265">
        <f>2*D7</f>
        <v>25.8</v>
      </c>
      <c r="AD7" s="257"/>
      <c r="AE7" s="256" t="s">
        <v>327</v>
      </c>
      <c r="AF7" s="257"/>
      <c r="AG7" s="257"/>
      <c r="AH7" s="265">
        <f t="shared" si="6"/>
        <v>0</v>
      </c>
      <c r="AI7" s="265"/>
      <c r="AJ7" s="265">
        <f t="shared" si="7"/>
        <v>0</v>
      </c>
      <c r="AK7" s="265">
        <f t="shared" si="8"/>
        <v>0</v>
      </c>
      <c r="AL7" s="13"/>
      <c r="AM7" s="121">
        <f t="shared" si="9"/>
        <v>0</v>
      </c>
      <c r="AN7" s="265">
        <f t="shared" ref="AN7:AN13" si="10">SUM(F7-M7-T7)</f>
        <v>0</v>
      </c>
      <c r="AO7" s="9"/>
      <c r="AP7" s="256" t="s">
        <v>328</v>
      </c>
      <c r="AQ7" s="257">
        <v>0.7</v>
      </c>
      <c r="AR7" s="257">
        <v>1</v>
      </c>
      <c r="AS7" s="265">
        <f t="shared" si="1"/>
        <v>0.7</v>
      </c>
      <c r="AT7" s="8"/>
      <c r="AX7" s="8"/>
    </row>
    <row r="8" spans="1:58" ht="15.75" thickBot="1">
      <c r="A8" s="247" t="s">
        <v>403</v>
      </c>
      <c r="B8" s="252">
        <v>3</v>
      </c>
      <c r="C8" s="248">
        <v>4.3</v>
      </c>
      <c r="D8" s="269">
        <f t="shared" si="2"/>
        <v>12.9</v>
      </c>
      <c r="E8" s="252"/>
      <c r="F8" s="248"/>
      <c r="G8" s="250"/>
      <c r="H8" s="195" t="s">
        <v>317</v>
      </c>
      <c r="I8" s="113"/>
      <c r="J8" s="113"/>
      <c r="K8" s="113"/>
      <c r="L8" s="129">
        <f t="shared" ref="L8:L18" si="11">J8*K8</f>
        <v>0</v>
      </c>
      <c r="M8" s="166">
        <f t="shared" ref="M8:M13" si="12">I8*L8</f>
        <v>0</v>
      </c>
      <c r="N8" s="250"/>
      <c r="O8" s="195" t="s">
        <v>317</v>
      </c>
      <c r="P8" s="113"/>
      <c r="Q8" s="113"/>
      <c r="R8" s="113"/>
      <c r="S8" s="129">
        <f t="shared" si="0"/>
        <v>0</v>
      </c>
      <c r="T8" s="113">
        <v>0</v>
      </c>
      <c r="U8" s="102"/>
      <c r="V8" s="250">
        <f t="shared" si="3"/>
        <v>12.9</v>
      </c>
      <c r="W8" s="166"/>
      <c r="X8" s="114">
        <f t="shared" si="4"/>
        <v>25.8</v>
      </c>
      <c r="Y8" s="114">
        <f t="shared" si="5"/>
        <v>25.8</v>
      </c>
      <c r="Z8" s="266"/>
      <c r="AA8" s="266"/>
      <c r="AB8" s="117">
        <f t="shared" ref="AB8:AB18" si="13">0.7*C8-L8</f>
        <v>3.01</v>
      </c>
      <c r="AC8" s="265">
        <f>2*D8</f>
        <v>25.8</v>
      </c>
      <c r="AD8" s="257"/>
      <c r="AE8" s="256" t="s">
        <v>329</v>
      </c>
      <c r="AF8" s="257"/>
      <c r="AG8" s="257"/>
      <c r="AH8" s="265">
        <f t="shared" si="6"/>
        <v>0</v>
      </c>
      <c r="AI8" s="265"/>
      <c r="AJ8" s="265">
        <f t="shared" si="7"/>
        <v>0</v>
      </c>
      <c r="AK8" s="265">
        <f t="shared" si="8"/>
        <v>0</v>
      </c>
      <c r="AL8" s="13"/>
      <c r="AM8" s="121">
        <f t="shared" si="9"/>
        <v>0</v>
      </c>
      <c r="AN8" s="265">
        <f t="shared" si="10"/>
        <v>0</v>
      </c>
      <c r="AO8" s="9"/>
      <c r="AP8" s="256" t="s">
        <v>330</v>
      </c>
      <c r="AQ8" s="257">
        <v>0.7</v>
      </c>
      <c r="AR8" s="257">
        <v>1</v>
      </c>
      <c r="AS8" s="265">
        <f t="shared" si="1"/>
        <v>0.7</v>
      </c>
      <c r="AT8" s="8"/>
      <c r="AU8" s="126" t="s">
        <v>331</v>
      </c>
      <c r="AV8" s="126" t="s">
        <v>296</v>
      </c>
      <c r="AW8" s="126" t="s">
        <v>294</v>
      </c>
      <c r="AX8" s="260" t="s">
        <v>332</v>
      </c>
    </row>
    <row r="9" spans="1:58">
      <c r="A9" s="247" t="s">
        <v>404</v>
      </c>
      <c r="B9" s="252">
        <v>3</v>
      </c>
      <c r="C9" s="248">
        <v>4.3</v>
      </c>
      <c r="D9" s="269">
        <f t="shared" si="2"/>
        <v>12.9</v>
      </c>
      <c r="E9" s="252"/>
      <c r="F9" s="248"/>
      <c r="G9" s="250"/>
      <c r="H9" s="195" t="s">
        <v>317</v>
      </c>
      <c r="I9" s="113"/>
      <c r="J9" s="113"/>
      <c r="K9" s="113"/>
      <c r="L9" s="129">
        <f t="shared" si="11"/>
        <v>0</v>
      </c>
      <c r="M9" s="166">
        <f t="shared" si="12"/>
        <v>0</v>
      </c>
      <c r="N9" s="250"/>
      <c r="O9" s="195" t="s">
        <v>317</v>
      </c>
      <c r="P9" s="113"/>
      <c r="Q9" s="113"/>
      <c r="R9" s="113"/>
      <c r="S9" s="129">
        <f t="shared" si="0"/>
        <v>0</v>
      </c>
      <c r="T9" s="113">
        <v>0</v>
      </c>
      <c r="U9" s="102"/>
      <c r="V9" s="250">
        <f t="shared" si="3"/>
        <v>12.9</v>
      </c>
      <c r="W9" s="166"/>
      <c r="X9" s="114">
        <f t="shared" si="4"/>
        <v>25.8</v>
      </c>
      <c r="Y9" s="114">
        <f t="shared" si="5"/>
        <v>25.8</v>
      </c>
      <c r="Z9" s="266"/>
      <c r="AA9" s="266"/>
      <c r="AB9" s="117">
        <f t="shared" si="13"/>
        <v>3.01</v>
      </c>
      <c r="AC9" s="265">
        <f>2*D9</f>
        <v>25.8</v>
      </c>
      <c r="AD9" s="257"/>
      <c r="AE9" s="256" t="s">
        <v>333</v>
      </c>
      <c r="AF9" s="257"/>
      <c r="AG9" s="257"/>
      <c r="AH9" s="265">
        <f t="shared" si="6"/>
        <v>0</v>
      </c>
      <c r="AI9" s="265"/>
      <c r="AJ9" s="265">
        <f t="shared" si="7"/>
        <v>0</v>
      </c>
      <c r="AK9" s="265">
        <f t="shared" si="8"/>
        <v>0</v>
      </c>
      <c r="AL9" s="13"/>
      <c r="AM9" s="121">
        <f t="shared" si="9"/>
        <v>0</v>
      </c>
      <c r="AN9" s="265">
        <f t="shared" si="10"/>
        <v>0</v>
      </c>
      <c r="AO9" s="9"/>
      <c r="AP9" s="256" t="s">
        <v>334</v>
      </c>
      <c r="AQ9" s="257">
        <v>1.1499999999999999</v>
      </c>
      <c r="AR9" s="257">
        <v>1.6</v>
      </c>
      <c r="AS9" s="265">
        <f t="shared" si="1"/>
        <v>1.84</v>
      </c>
      <c r="AT9" s="8"/>
      <c r="AU9" s="105" t="s">
        <v>335</v>
      </c>
      <c r="AV9" s="105">
        <v>6</v>
      </c>
      <c r="AW9" s="105">
        <v>2.89</v>
      </c>
      <c r="AX9" s="110">
        <f>SUM(AV9*AW9)</f>
        <v>17.34</v>
      </c>
    </row>
    <row r="10" spans="1:58">
      <c r="A10" s="247" t="s">
        <v>405</v>
      </c>
      <c r="B10" s="252">
        <v>3</v>
      </c>
      <c r="C10" s="248">
        <v>4.3</v>
      </c>
      <c r="D10" s="269">
        <f t="shared" si="2"/>
        <v>12.9</v>
      </c>
      <c r="E10" s="252"/>
      <c r="F10" s="248"/>
      <c r="G10" s="250"/>
      <c r="H10" s="195" t="s">
        <v>317</v>
      </c>
      <c r="I10" s="113"/>
      <c r="J10" s="113"/>
      <c r="K10" s="113"/>
      <c r="L10" s="129">
        <f t="shared" si="11"/>
        <v>0</v>
      </c>
      <c r="M10" s="166">
        <f t="shared" si="12"/>
        <v>0</v>
      </c>
      <c r="N10" s="250"/>
      <c r="O10" s="195" t="s">
        <v>545</v>
      </c>
      <c r="P10" s="113">
        <v>1</v>
      </c>
      <c r="Q10" s="113">
        <v>2.1</v>
      </c>
      <c r="R10" s="113">
        <v>2</v>
      </c>
      <c r="S10" s="129">
        <f t="shared" si="0"/>
        <v>4.2</v>
      </c>
      <c r="T10" s="129">
        <f>S10</f>
        <v>4.2</v>
      </c>
      <c r="U10" s="102"/>
      <c r="V10" s="250">
        <f t="shared" si="3"/>
        <v>8.6999999999999993</v>
      </c>
      <c r="W10" s="166"/>
      <c r="X10" s="114">
        <f t="shared" si="4"/>
        <v>17.399999999999999</v>
      </c>
      <c r="Y10" s="114">
        <f t="shared" si="5"/>
        <v>17.399999999999999</v>
      </c>
      <c r="Z10" s="266"/>
      <c r="AA10" s="266">
        <f>B10*C10-L10-S10</f>
        <v>8.6999999999999993</v>
      </c>
      <c r="AB10" s="117">
        <f t="shared" si="13"/>
        <v>3.01</v>
      </c>
      <c r="AC10" s="131">
        <f>D10-T10</f>
        <v>8.6999999999999993</v>
      </c>
      <c r="AD10" s="257"/>
      <c r="AE10" s="256" t="s">
        <v>336</v>
      </c>
      <c r="AF10" s="257"/>
      <c r="AG10" s="257"/>
      <c r="AH10" s="265">
        <f t="shared" si="6"/>
        <v>0</v>
      </c>
      <c r="AI10" s="265"/>
      <c r="AJ10" s="265">
        <f t="shared" si="7"/>
        <v>0</v>
      </c>
      <c r="AK10" s="265">
        <f t="shared" si="8"/>
        <v>0</v>
      </c>
      <c r="AL10" s="13"/>
      <c r="AM10" s="121">
        <f t="shared" si="9"/>
        <v>-4.2</v>
      </c>
      <c r="AN10" s="265">
        <f t="shared" si="10"/>
        <v>-4.2</v>
      </c>
      <c r="AO10" s="9"/>
      <c r="AP10" s="256" t="s">
        <v>337</v>
      </c>
      <c r="AQ10" s="257">
        <v>0.4</v>
      </c>
      <c r="AR10" s="257">
        <v>1.8</v>
      </c>
      <c r="AS10" s="265">
        <f t="shared" si="1"/>
        <v>0.72</v>
      </c>
      <c r="AT10" s="8"/>
      <c r="AU10" s="105" t="s">
        <v>338</v>
      </c>
      <c r="AV10" s="105">
        <v>2</v>
      </c>
      <c r="AW10" s="105">
        <v>15.2</v>
      </c>
      <c r="AX10" s="105">
        <f>SUM(AV10*AW10)</f>
        <v>30.4</v>
      </c>
    </row>
    <row r="11" spans="1:58">
      <c r="A11" s="247" t="s">
        <v>406</v>
      </c>
      <c r="B11" s="252">
        <v>3</v>
      </c>
      <c r="C11" s="248">
        <v>2</v>
      </c>
      <c r="D11" s="269">
        <f t="shared" si="2"/>
        <v>6</v>
      </c>
      <c r="E11" s="252"/>
      <c r="F11" s="248"/>
      <c r="G11" s="250"/>
      <c r="H11" s="195" t="s">
        <v>418</v>
      </c>
      <c r="I11" s="113">
        <v>15</v>
      </c>
      <c r="J11" s="113">
        <v>1</v>
      </c>
      <c r="K11" s="113">
        <v>1.5</v>
      </c>
      <c r="L11" s="129">
        <f t="shared" si="11"/>
        <v>1.5</v>
      </c>
      <c r="M11" s="166">
        <v>0</v>
      </c>
      <c r="N11" s="250"/>
      <c r="O11" s="195" t="s">
        <v>546</v>
      </c>
      <c r="P11" s="113">
        <v>3</v>
      </c>
      <c r="Q11" s="113">
        <v>2.1</v>
      </c>
      <c r="R11" s="113">
        <v>2</v>
      </c>
      <c r="S11" s="129">
        <f t="shared" si="0"/>
        <v>4.2</v>
      </c>
      <c r="T11" s="129">
        <f>S11</f>
        <v>4.2</v>
      </c>
      <c r="U11" s="102"/>
      <c r="V11" s="250">
        <f t="shared" si="3"/>
        <v>1.8</v>
      </c>
      <c r="W11" s="166"/>
      <c r="X11" s="114">
        <f t="shared" si="4"/>
        <v>3.6</v>
      </c>
      <c r="Y11" s="114">
        <f t="shared" si="5"/>
        <v>3.6</v>
      </c>
      <c r="Z11" s="266"/>
      <c r="AA11" s="266">
        <f>(2.14*B11)-L11</f>
        <v>4.92</v>
      </c>
      <c r="AB11" s="117">
        <f t="shared" si="13"/>
        <v>-0.1</v>
      </c>
      <c r="AC11" s="131">
        <f>(2*D11)-AB11-S11-L11</f>
        <v>6.4</v>
      </c>
      <c r="AD11" s="257"/>
      <c r="AE11" s="256" t="s">
        <v>339</v>
      </c>
      <c r="AF11" s="257"/>
      <c r="AG11" s="257"/>
      <c r="AH11" s="265">
        <f t="shared" si="6"/>
        <v>0</v>
      </c>
      <c r="AI11" s="265"/>
      <c r="AJ11" s="265">
        <f t="shared" si="7"/>
        <v>0</v>
      </c>
      <c r="AK11" s="265">
        <f t="shared" si="8"/>
        <v>0</v>
      </c>
      <c r="AL11" s="13"/>
      <c r="AM11" s="121">
        <f t="shared" si="9"/>
        <v>-4.2</v>
      </c>
      <c r="AN11" s="265">
        <f t="shared" si="10"/>
        <v>-4.2</v>
      </c>
      <c r="AO11" s="9"/>
      <c r="AP11" s="256" t="s">
        <v>340</v>
      </c>
      <c r="AQ11" s="257">
        <v>1.1000000000000001</v>
      </c>
      <c r="AR11" s="257">
        <v>1.6</v>
      </c>
      <c r="AS11" s="265">
        <f t="shared" si="1"/>
        <v>1.76</v>
      </c>
      <c r="AT11" s="8"/>
      <c r="AU11" s="105" t="s">
        <v>341</v>
      </c>
      <c r="AV11" s="105">
        <v>2</v>
      </c>
      <c r="AW11" s="105">
        <v>10.5</v>
      </c>
      <c r="AX11" s="105">
        <f>SUM(AV11*AW11)</f>
        <v>21</v>
      </c>
    </row>
    <row r="12" spans="1:58" ht="15.75" thickBot="1">
      <c r="A12" s="247" t="s">
        <v>407</v>
      </c>
      <c r="B12" s="252">
        <v>3</v>
      </c>
      <c r="C12" s="248">
        <v>4.3</v>
      </c>
      <c r="D12" s="269">
        <f t="shared" si="2"/>
        <v>12.9</v>
      </c>
      <c r="E12" s="252"/>
      <c r="F12" s="252"/>
      <c r="G12" s="250"/>
      <c r="H12" s="195" t="s">
        <v>380</v>
      </c>
      <c r="I12" s="113">
        <v>3</v>
      </c>
      <c r="J12" s="113">
        <v>1</v>
      </c>
      <c r="K12" s="113">
        <v>1.2</v>
      </c>
      <c r="L12" s="129">
        <f t="shared" si="11"/>
        <v>1.2</v>
      </c>
      <c r="M12" s="166">
        <v>0</v>
      </c>
      <c r="N12" s="250"/>
      <c r="O12" s="195" t="s">
        <v>368</v>
      </c>
      <c r="P12" s="113">
        <v>40</v>
      </c>
      <c r="Q12" s="113">
        <v>2.1</v>
      </c>
      <c r="R12" s="113">
        <v>0.9</v>
      </c>
      <c r="S12" s="129">
        <f t="shared" si="0"/>
        <v>1.89</v>
      </c>
      <c r="T12" s="113">
        <v>0</v>
      </c>
      <c r="U12" s="102"/>
      <c r="V12" s="250">
        <f t="shared" si="3"/>
        <v>12.9</v>
      </c>
      <c r="W12" s="166"/>
      <c r="X12" s="114">
        <f t="shared" si="4"/>
        <v>25.8</v>
      </c>
      <c r="Y12" s="114">
        <f t="shared" si="5"/>
        <v>25.8</v>
      </c>
      <c r="Z12" s="266"/>
      <c r="AA12" s="266">
        <f>B12*C12-L12-S12</f>
        <v>9.81</v>
      </c>
      <c r="AB12" s="117">
        <f t="shared" si="13"/>
        <v>1.81</v>
      </c>
      <c r="AC12" s="270"/>
      <c r="AD12" s="257"/>
      <c r="AE12" s="256" t="s">
        <v>342</v>
      </c>
      <c r="AF12" s="257"/>
      <c r="AG12" s="257"/>
      <c r="AH12" s="265">
        <f t="shared" si="6"/>
        <v>0</v>
      </c>
      <c r="AI12" s="265"/>
      <c r="AJ12" s="265">
        <f t="shared" si="7"/>
        <v>0</v>
      </c>
      <c r="AK12" s="265">
        <f t="shared" si="8"/>
        <v>0</v>
      </c>
      <c r="AL12" s="13"/>
      <c r="AM12" s="121">
        <f t="shared" si="9"/>
        <v>0</v>
      </c>
      <c r="AN12" s="265">
        <f t="shared" si="10"/>
        <v>0</v>
      </c>
      <c r="AO12" s="9"/>
      <c r="AP12" s="256" t="s">
        <v>343</v>
      </c>
      <c r="AQ12" s="257">
        <v>1.1000000000000001</v>
      </c>
      <c r="AR12" s="257">
        <v>1.6</v>
      </c>
      <c r="AS12" s="265">
        <f t="shared" si="1"/>
        <v>1.76</v>
      </c>
      <c r="AT12" s="8"/>
      <c r="AU12" s="125" t="s">
        <v>344</v>
      </c>
      <c r="AV12" s="125">
        <v>1</v>
      </c>
      <c r="AW12" s="267">
        <v>44.02</v>
      </c>
      <c r="AX12" s="125">
        <f>SUM(AV12*AW12)</f>
        <v>44.02</v>
      </c>
    </row>
    <row r="13" spans="1:58" ht="15.75" thickBot="1">
      <c r="A13" s="247" t="s">
        <v>415</v>
      </c>
      <c r="B13" s="252">
        <v>3</v>
      </c>
      <c r="C13" s="248">
        <v>5.95</v>
      </c>
      <c r="D13" s="269">
        <f t="shared" si="2"/>
        <v>17.850000000000001</v>
      </c>
      <c r="E13" s="252"/>
      <c r="F13" s="252"/>
      <c r="G13" s="250"/>
      <c r="H13" s="195" t="s">
        <v>375</v>
      </c>
      <c r="I13" s="113">
        <v>11</v>
      </c>
      <c r="J13" s="113">
        <v>0.4</v>
      </c>
      <c r="K13" s="113">
        <v>0.8</v>
      </c>
      <c r="L13" s="129">
        <f t="shared" si="11"/>
        <v>0.32</v>
      </c>
      <c r="M13" s="166">
        <f t="shared" si="12"/>
        <v>3.52</v>
      </c>
      <c r="N13" s="250"/>
      <c r="O13" s="195" t="s">
        <v>472</v>
      </c>
      <c r="P13" s="113">
        <v>12</v>
      </c>
      <c r="Q13" s="113">
        <v>2.1</v>
      </c>
      <c r="R13" s="113">
        <v>1</v>
      </c>
      <c r="S13" s="129">
        <f t="shared" si="0"/>
        <v>2.1</v>
      </c>
      <c r="T13" s="113">
        <v>0</v>
      </c>
      <c r="U13" s="102"/>
      <c r="V13" s="250">
        <f t="shared" si="3"/>
        <v>14.33</v>
      </c>
      <c r="W13" s="166"/>
      <c r="X13" s="114">
        <f t="shared" si="4"/>
        <v>28.66</v>
      </c>
      <c r="Y13" s="114">
        <f t="shared" si="5"/>
        <v>28.66</v>
      </c>
      <c r="Z13" s="266"/>
      <c r="AA13" s="266"/>
      <c r="AB13" s="117">
        <f t="shared" si="13"/>
        <v>3.85</v>
      </c>
      <c r="AC13" s="271">
        <f>D13-M13</f>
        <v>14.33</v>
      </c>
      <c r="AD13" s="257"/>
      <c r="AE13" s="256" t="s">
        <v>345</v>
      </c>
      <c r="AF13" s="257"/>
      <c r="AG13" s="257"/>
      <c r="AH13" s="265">
        <f t="shared" si="6"/>
        <v>0</v>
      </c>
      <c r="AI13" s="265"/>
      <c r="AJ13" s="265">
        <f t="shared" si="7"/>
        <v>0</v>
      </c>
      <c r="AK13" s="265">
        <f t="shared" si="8"/>
        <v>0</v>
      </c>
      <c r="AL13" s="13"/>
      <c r="AM13" s="121">
        <f t="shared" si="9"/>
        <v>-3.52</v>
      </c>
      <c r="AN13" s="265">
        <f t="shared" si="10"/>
        <v>-3.52</v>
      </c>
      <c r="AO13" s="9"/>
      <c r="AP13" s="256" t="s">
        <v>346</v>
      </c>
      <c r="AQ13" s="257">
        <v>1.45</v>
      </c>
      <c r="AR13" s="257">
        <v>1.8</v>
      </c>
      <c r="AS13" s="265">
        <f t="shared" si="1"/>
        <v>2.61</v>
      </c>
      <c r="AT13" s="8"/>
      <c r="AV13" s="8"/>
      <c r="AW13" s="133"/>
      <c r="AX13" s="108">
        <f>SUM(AX9:AX12)</f>
        <v>112.76</v>
      </c>
    </row>
    <row r="14" spans="1:58">
      <c r="A14" s="247" t="s">
        <v>420</v>
      </c>
      <c r="B14" s="252">
        <v>3</v>
      </c>
      <c r="C14" s="248">
        <v>2</v>
      </c>
      <c r="D14" s="269">
        <f t="shared" si="2"/>
        <v>6</v>
      </c>
      <c r="E14" s="252"/>
      <c r="F14" s="252"/>
      <c r="G14" s="250"/>
      <c r="H14" s="195" t="s">
        <v>397</v>
      </c>
      <c r="I14" s="113">
        <v>8</v>
      </c>
      <c r="J14" s="113">
        <v>1</v>
      </c>
      <c r="K14" s="113">
        <v>1</v>
      </c>
      <c r="L14" s="129">
        <f t="shared" si="11"/>
        <v>1</v>
      </c>
      <c r="M14" s="166"/>
      <c r="N14" s="250"/>
      <c r="O14" s="195" t="s">
        <v>547</v>
      </c>
      <c r="P14" s="113">
        <v>2</v>
      </c>
      <c r="Q14" s="113">
        <v>2.1</v>
      </c>
      <c r="R14" s="113">
        <v>0.9</v>
      </c>
      <c r="S14" s="129">
        <f t="shared" si="0"/>
        <v>1.89</v>
      </c>
      <c r="T14" s="113"/>
      <c r="U14" s="102"/>
      <c r="V14" s="250">
        <f>SUM(D14-M14-T14)</f>
        <v>6</v>
      </c>
      <c r="W14" s="166"/>
      <c r="X14" s="114"/>
      <c r="Y14" s="114"/>
      <c r="Z14" s="266"/>
      <c r="AA14" s="266"/>
      <c r="AB14" s="117">
        <f t="shared" si="13"/>
        <v>0.4</v>
      </c>
      <c r="AC14" s="271"/>
      <c r="AD14" s="257"/>
      <c r="AE14" s="256"/>
      <c r="AF14" s="257"/>
      <c r="AG14" s="257"/>
      <c r="AH14" s="265"/>
      <c r="AI14" s="265"/>
      <c r="AJ14" s="265"/>
      <c r="AK14" s="265"/>
      <c r="AL14" s="13"/>
      <c r="AM14" s="121"/>
      <c r="AN14" s="265"/>
      <c r="AO14" s="9"/>
      <c r="AP14" s="256"/>
      <c r="AQ14" s="257"/>
      <c r="AR14" s="257"/>
      <c r="AS14" s="265"/>
      <c r="AT14" s="8"/>
      <c r="AV14" s="8"/>
      <c r="AW14" s="8"/>
      <c r="AX14" s="155"/>
    </row>
    <row r="15" spans="1:58">
      <c r="A15" s="247" t="s">
        <v>421</v>
      </c>
      <c r="B15" s="252">
        <v>3</v>
      </c>
      <c r="C15" s="248">
        <v>4.3</v>
      </c>
      <c r="D15" s="269">
        <f t="shared" si="2"/>
        <v>12.9</v>
      </c>
      <c r="E15" s="252"/>
      <c r="F15" s="252"/>
      <c r="G15" s="250"/>
      <c r="H15" s="195" t="s">
        <v>417</v>
      </c>
      <c r="I15" s="113">
        <v>4</v>
      </c>
      <c r="J15" s="113">
        <v>1</v>
      </c>
      <c r="K15" s="113">
        <v>1.5</v>
      </c>
      <c r="L15" s="129">
        <f t="shared" si="11"/>
        <v>1.5</v>
      </c>
      <c r="M15" s="166"/>
      <c r="N15" s="250"/>
      <c r="O15" s="195" t="s">
        <v>470</v>
      </c>
      <c r="P15" s="113">
        <v>1</v>
      </c>
      <c r="Q15" s="113">
        <v>2.1</v>
      </c>
      <c r="R15" s="113">
        <v>1.6</v>
      </c>
      <c r="S15" s="129">
        <f t="shared" si="0"/>
        <v>3.36</v>
      </c>
      <c r="T15" s="113"/>
      <c r="U15" s="102"/>
      <c r="V15" s="250">
        <f>SUM(D15-M15-T15)</f>
        <v>12.9</v>
      </c>
      <c r="W15" s="166"/>
      <c r="X15" s="114"/>
      <c r="Y15" s="114"/>
      <c r="Z15" s="266"/>
      <c r="AA15" s="266"/>
      <c r="AB15" s="117">
        <f t="shared" si="13"/>
        <v>1.51</v>
      </c>
      <c r="AC15" s="271"/>
      <c r="AD15" s="257"/>
      <c r="AE15" s="256"/>
      <c r="AF15" s="257"/>
      <c r="AG15" s="257"/>
      <c r="AH15" s="265"/>
      <c r="AI15" s="265"/>
      <c r="AJ15" s="265"/>
      <c r="AK15" s="265"/>
      <c r="AL15" s="13"/>
      <c r="AM15" s="121"/>
      <c r="AN15" s="265"/>
      <c r="AO15" s="9"/>
      <c r="AP15" s="256"/>
      <c r="AQ15" s="257"/>
      <c r="AR15" s="257"/>
      <c r="AS15" s="265"/>
      <c r="AT15" s="8"/>
      <c r="AV15" s="8"/>
      <c r="AW15" s="8"/>
      <c r="AX15" s="155"/>
    </row>
    <row r="16" spans="1:58">
      <c r="A16" s="247" t="s">
        <v>422</v>
      </c>
      <c r="B16" s="252">
        <v>3</v>
      </c>
      <c r="C16" s="248">
        <v>5.95</v>
      </c>
      <c r="D16" s="269">
        <f t="shared" si="2"/>
        <v>17.850000000000001</v>
      </c>
      <c r="E16" s="252"/>
      <c r="F16" s="252"/>
      <c r="G16" s="250"/>
      <c r="H16" s="195" t="s">
        <v>548</v>
      </c>
      <c r="I16" s="113">
        <v>6</v>
      </c>
      <c r="J16" s="113">
        <v>0.2</v>
      </c>
      <c r="K16" s="113">
        <v>0.4</v>
      </c>
      <c r="L16" s="129">
        <f t="shared" si="11"/>
        <v>0.08</v>
      </c>
      <c r="M16" s="166"/>
      <c r="N16" s="250"/>
      <c r="O16" s="195" t="s">
        <v>549</v>
      </c>
      <c r="P16" s="113">
        <v>1</v>
      </c>
      <c r="Q16" s="113">
        <v>2.1</v>
      </c>
      <c r="R16" s="113">
        <v>3</v>
      </c>
      <c r="S16" s="129">
        <f t="shared" si="0"/>
        <v>6.3</v>
      </c>
      <c r="T16" s="113"/>
      <c r="U16" s="102"/>
      <c r="V16" s="250">
        <f t="shared" ref="V16:V79" si="14">SUM(D16-M16-T16)</f>
        <v>17.850000000000001</v>
      </c>
      <c r="W16" s="166"/>
      <c r="X16" s="114"/>
      <c r="Y16" s="114"/>
      <c r="Z16" s="266"/>
      <c r="AA16" s="266"/>
      <c r="AB16" s="117">
        <f t="shared" si="13"/>
        <v>4.09</v>
      </c>
      <c r="AC16" s="271"/>
      <c r="AD16" s="257"/>
      <c r="AE16" s="256"/>
      <c r="AF16" s="257"/>
      <c r="AG16" s="257"/>
      <c r="AH16" s="265"/>
      <c r="AI16" s="265"/>
      <c r="AJ16" s="265"/>
      <c r="AK16" s="265"/>
      <c r="AL16" s="13"/>
      <c r="AM16" s="121"/>
      <c r="AN16" s="265"/>
      <c r="AO16" s="9"/>
      <c r="AP16" s="256"/>
      <c r="AQ16" s="257"/>
      <c r="AR16" s="257"/>
      <c r="AS16" s="265"/>
      <c r="AT16" s="8"/>
      <c r="AV16" s="8"/>
      <c r="AW16" s="8"/>
      <c r="AX16" s="155"/>
    </row>
    <row r="17" spans="1:50">
      <c r="A17" s="247" t="s">
        <v>423</v>
      </c>
      <c r="B17" s="252">
        <v>3</v>
      </c>
      <c r="C17" s="248">
        <v>1.8</v>
      </c>
      <c r="D17" s="269">
        <f t="shared" si="2"/>
        <v>5.4</v>
      </c>
      <c r="E17" s="252"/>
      <c r="F17" s="252"/>
      <c r="G17" s="250"/>
      <c r="H17" s="195" t="s">
        <v>432</v>
      </c>
      <c r="I17" s="113">
        <v>1</v>
      </c>
      <c r="J17" s="113">
        <v>0.2</v>
      </c>
      <c r="K17" s="113">
        <v>3</v>
      </c>
      <c r="L17" s="129">
        <f t="shared" si="11"/>
        <v>0.6</v>
      </c>
      <c r="M17" s="166"/>
      <c r="N17" s="250"/>
      <c r="O17" s="195" t="s">
        <v>550</v>
      </c>
      <c r="P17" s="113">
        <v>1</v>
      </c>
      <c r="Q17" s="113">
        <v>2.1</v>
      </c>
      <c r="R17" s="113">
        <v>2</v>
      </c>
      <c r="S17" s="129">
        <f t="shared" si="0"/>
        <v>4.2</v>
      </c>
      <c r="T17" s="113"/>
      <c r="U17" s="102"/>
      <c r="V17" s="250">
        <f t="shared" si="14"/>
        <v>5.4</v>
      </c>
      <c r="W17" s="166"/>
      <c r="X17" s="114"/>
      <c r="Y17" s="114"/>
      <c r="Z17" s="266"/>
      <c r="AA17" s="266"/>
      <c r="AB17" s="117">
        <f t="shared" si="13"/>
        <v>0.66</v>
      </c>
      <c r="AC17" s="271"/>
      <c r="AD17" s="257"/>
      <c r="AE17" s="256"/>
      <c r="AF17" s="257"/>
      <c r="AG17" s="257"/>
      <c r="AH17" s="265"/>
      <c r="AI17" s="265"/>
      <c r="AJ17" s="265"/>
      <c r="AK17" s="265"/>
      <c r="AL17" s="13"/>
      <c r="AM17" s="121"/>
      <c r="AN17" s="265"/>
      <c r="AO17" s="9"/>
      <c r="AP17" s="256"/>
      <c r="AQ17" s="257"/>
      <c r="AR17" s="257"/>
      <c r="AS17" s="265"/>
      <c r="AT17" s="8"/>
      <c r="AV17" s="8"/>
      <c r="AW17" s="8"/>
      <c r="AX17" s="155"/>
    </row>
    <row r="18" spans="1:50">
      <c r="A18" s="247" t="s">
        <v>424</v>
      </c>
      <c r="B18" s="252">
        <v>3</v>
      </c>
      <c r="C18" s="248">
        <v>4.3</v>
      </c>
      <c r="D18" s="269">
        <f t="shared" si="2"/>
        <v>12.9</v>
      </c>
      <c r="E18" s="252"/>
      <c r="F18" s="252"/>
      <c r="G18" s="250"/>
      <c r="H18" s="195" t="s">
        <v>471</v>
      </c>
      <c r="I18" s="113">
        <v>2</v>
      </c>
      <c r="J18" s="113">
        <v>0.4</v>
      </c>
      <c r="K18" s="113">
        <v>0.8</v>
      </c>
      <c r="L18" s="129">
        <f t="shared" si="11"/>
        <v>0.32</v>
      </c>
      <c r="M18" s="166"/>
      <c r="N18" s="250"/>
      <c r="O18" s="195" t="s">
        <v>551</v>
      </c>
      <c r="P18" s="113">
        <v>6</v>
      </c>
      <c r="Q18" s="113">
        <v>1.9</v>
      </c>
      <c r="R18" s="113">
        <v>0.7</v>
      </c>
      <c r="S18" s="129">
        <f t="shared" si="0"/>
        <v>1.33</v>
      </c>
      <c r="T18" s="113"/>
      <c r="U18" s="102"/>
      <c r="V18" s="250">
        <f t="shared" si="14"/>
        <v>12.9</v>
      </c>
      <c r="W18" s="166"/>
      <c r="X18" s="114"/>
      <c r="Y18" s="114"/>
      <c r="Z18" s="266"/>
      <c r="AA18" s="266"/>
      <c r="AB18" s="117">
        <f t="shared" si="13"/>
        <v>2.69</v>
      </c>
      <c r="AC18" s="271"/>
      <c r="AD18" s="257"/>
      <c r="AE18" s="256"/>
      <c r="AF18" s="257"/>
      <c r="AG18" s="257"/>
      <c r="AH18" s="265"/>
      <c r="AI18" s="265"/>
      <c r="AJ18" s="265"/>
      <c r="AK18" s="265"/>
      <c r="AL18" s="13"/>
      <c r="AM18" s="121"/>
      <c r="AN18" s="265"/>
      <c r="AO18" s="9"/>
      <c r="AP18" s="256"/>
      <c r="AQ18" s="257"/>
      <c r="AR18" s="257"/>
      <c r="AS18" s="265"/>
      <c r="AT18" s="8"/>
      <c r="AV18" s="8"/>
      <c r="AW18" s="8"/>
      <c r="AX18" s="155"/>
    </row>
    <row r="19" spans="1:50">
      <c r="A19" s="247" t="s">
        <v>552</v>
      </c>
      <c r="B19" s="252">
        <v>3</v>
      </c>
      <c r="C19" s="248">
        <v>4.3</v>
      </c>
      <c r="D19" s="269">
        <f t="shared" si="2"/>
        <v>12.9</v>
      </c>
      <c r="E19" s="252"/>
      <c r="F19" s="252"/>
      <c r="G19" s="250"/>
      <c r="H19" s="195"/>
      <c r="I19" s="113"/>
      <c r="J19" s="113"/>
      <c r="K19" s="113"/>
      <c r="L19" s="129"/>
      <c r="M19" s="166"/>
      <c r="N19" s="250"/>
      <c r="O19" s="195" t="s">
        <v>419</v>
      </c>
      <c r="P19" s="113">
        <v>4</v>
      </c>
      <c r="Q19" s="113">
        <v>2.1</v>
      </c>
      <c r="R19" s="113">
        <v>1</v>
      </c>
      <c r="S19" s="129">
        <f t="shared" si="0"/>
        <v>2.1</v>
      </c>
      <c r="T19" s="113"/>
      <c r="U19" s="102"/>
      <c r="V19" s="250">
        <f t="shared" si="14"/>
        <v>12.9</v>
      </c>
      <c r="W19" s="166"/>
      <c r="X19" s="114"/>
      <c r="Y19" s="114"/>
      <c r="Z19" s="266"/>
      <c r="AA19" s="266"/>
      <c r="AB19" s="117"/>
      <c r="AC19" s="271"/>
      <c r="AD19" s="257"/>
      <c r="AE19" s="256"/>
      <c r="AF19" s="257"/>
      <c r="AG19" s="257"/>
      <c r="AH19" s="265"/>
      <c r="AI19" s="265"/>
      <c r="AJ19" s="265"/>
      <c r="AK19" s="265"/>
      <c r="AL19" s="13"/>
      <c r="AM19" s="121"/>
      <c r="AN19" s="265"/>
      <c r="AO19" s="9"/>
      <c r="AP19" s="256"/>
      <c r="AQ19" s="257"/>
      <c r="AR19" s="257"/>
      <c r="AS19" s="265"/>
      <c r="AT19" s="8"/>
      <c r="AV19" s="8"/>
      <c r="AW19" s="8"/>
      <c r="AX19" s="155"/>
    </row>
    <row r="20" spans="1:50">
      <c r="A20" s="247" t="s">
        <v>553</v>
      </c>
      <c r="B20" s="252">
        <v>3</v>
      </c>
      <c r="C20" s="248">
        <v>4.3</v>
      </c>
      <c r="D20" s="269">
        <f t="shared" si="2"/>
        <v>12.9</v>
      </c>
      <c r="E20" s="252"/>
      <c r="F20" s="252"/>
      <c r="G20" s="250"/>
      <c r="H20" s="195"/>
      <c r="I20" s="113"/>
      <c r="J20" s="113"/>
      <c r="K20" s="113"/>
      <c r="L20" s="129"/>
      <c r="M20" s="166"/>
      <c r="N20" s="250"/>
      <c r="O20" s="195" t="s">
        <v>554</v>
      </c>
      <c r="P20" s="113">
        <v>2</v>
      </c>
      <c r="Q20" s="113">
        <v>2.1</v>
      </c>
      <c r="R20" s="113">
        <v>2</v>
      </c>
      <c r="S20" s="129">
        <f t="shared" si="0"/>
        <v>4.2</v>
      </c>
      <c r="T20" s="113"/>
      <c r="U20" s="102"/>
      <c r="V20" s="250">
        <f t="shared" si="14"/>
        <v>12.9</v>
      </c>
      <c r="W20" s="166"/>
      <c r="X20" s="114"/>
      <c r="Y20" s="114"/>
      <c r="Z20" s="266"/>
      <c r="AA20" s="266"/>
      <c r="AB20" s="117"/>
      <c r="AC20" s="271"/>
      <c r="AD20" s="257"/>
      <c r="AE20" s="256"/>
      <c r="AF20" s="257"/>
      <c r="AG20" s="257"/>
      <c r="AH20" s="265"/>
      <c r="AI20" s="265"/>
      <c r="AJ20" s="265"/>
      <c r="AK20" s="265"/>
      <c r="AL20" s="13"/>
      <c r="AM20" s="121"/>
      <c r="AN20" s="265"/>
      <c r="AO20" s="9"/>
      <c r="AP20" s="256"/>
      <c r="AQ20" s="257"/>
      <c r="AR20" s="257"/>
      <c r="AS20" s="265"/>
      <c r="AT20" s="8"/>
      <c r="AV20" s="8"/>
      <c r="AW20" s="8"/>
      <c r="AX20" s="155"/>
    </row>
    <row r="21" spans="1:50">
      <c r="A21" s="247" t="s">
        <v>555</v>
      </c>
      <c r="B21" s="252">
        <v>3</v>
      </c>
      <c r="C21" s="248">
        <v>4.3</v>
      </c>
      <c r="D21" s="269">
        <f t="shared" si="2"/>
        <v>12.9</v>
      </c>
      <c r="E21" s="252"/>
      <c r="F21" s="252"/>
      <c r="G21" s="250"/>
      <c r="H21" s="195"/>
      <c r="I21" s="113"/>
      <c r="J21" s="113"/>
      <c r="K21" s="113"/>
      <c r="L21" s="129"/>
      <c r="M21" s="166"/>
      <c r="N21" s="250"/>
      <c r="O21" s="195"/>
      <c r="P21" s="113"/>
      <c r="Q21" s="113"/>
      <c r="R21" s="113"/>
      <c r="S21" s="129"/>
      <c r="T21" s="113"/>
      <c r="U21" s="102"/>
      <c r="V21" s="250">
        <f t="shared" si="14"/>
        <v>12.9</v>
      </c>
      <c r="W21" s="166"/>
      <c r="X21" s="114"/>
      <c r="Y21" s="114"/>
      <c r="Z21" s="266"/>
      <c r="AA21" s="266"/>
      <c r="AB21" s="117"/>
      <c r="AC21" s="271"/>
      <c r="AD21" s="257"/>
      <c r="AE21" s="256"/>
      <c r="AF21" s="257"/>
      <c r="AG21" s="257"/>
      <c r="AH21" s="265"/>
      <c r="AI21" s="265"/>
      <c r="AJ21" s="265"/>
      <c r="AK21" s="265"/>
      <c r="AL21" s="13"/>
      <c r="AM21" s="121"/>
      <c r="AN21" s="265"/>
      <c r="AO21" s="9"/>
      <c r="AP21" s="256"/>
      <c r="AQ21" s="257"/>
      <c r="AR21" s="257"/>
      <c r="AS21" s="265"/>
      <c r="AT21" s="8"/>
      <c r="AV21" s="8"/>
      <c r="AW21" s="8"/>
      <c r="AX21" s="155"/>
    </row>
    <row r="22" spans="1:50">
      <c r="A22" s="247" t="s">
        <v>556</v>
      </c>
      <c r="B22" s="252">
        <v>3</v>
      </c>
      <c r="C22" s="248">
        <v>4.3</v>
      </c>
      <c r="D22" s="269">
        <f t="shared" si="2"/>
        <v>12.9</v>
      </c>
      <c r="E22" s="252"/>
      <c r="F22" s="252"/>
      <c r="G22" s="250"/>
      <c r="H22" s="195"/>
      <c r="I22" s="113"/>
      <c r="J22" s="113"/>
      <c r="K22" s="113"/>
      <c r="L22" s="129"/>
      <c r="M22" s="166"/>
      <c r="N22" s="250"/>
      <c r="O22" s="195"/>
      <c r="P22" s="113"/>
      <c r="Q22" s="113"/>
      <c r="R22" s="113"/>
      <c r="S22" s="129"/>
      <c r="T22" s="113"/>
      <c r="U22" s="102"/>
      <c r="V22" s="250">
        <f t="shared" si="14"/>
        <v>12.9</v>
      </c>
      <c r="W22" s="166"/>
      <c r="X22" s="114"/>
      <c r="Y22" s="114"/>
      <c r="Z22" s="266"/>
      <c r="AA22" s="266"/>
      <c r="AB22" s="117"/>
      <c r="AC22" s="271"/>
      <c r="AD22" s="257"/>
      <c r="AE22" s="256"/>
      <c r="AF22" s="257"/>
      <c r="AG22" s="257"/>
      <c r="AH22" s="265"/>
      <c r="AI22" s="265"/>
      <c r="AJ22" s="265"/>
      <c r="AK22" s="265"/>
      <c r="AL22" s="13"/>
      <c r="AM22" s="121"/>
      <c r="AN22" s="265"/>
      <c r="AO22" s="9"/>
      <c r="AP22" s="256"/>
      <c r="AQ22" s="257"/>
      <c r="AR22" s="257"/>
      <c r="AS22" s="265"/>
      <c r="AT22" s="8"/>
      <c r="AV22" s="8"/>
      <c r="AW22" s="8"/>
      <c r="AX22" s="155"/>
    </row>
    <row r="23" spans="1:50">
      <c r="A23" s="247" t="s">
        <v>557</v>
      </c>
      <c r="B23" s="252">
        <v>3</v>
      </c>
      <c r="C23" s="248">
        <v>4.3</v>
      </c>
      <c r="D23" s="269">
        <f t="shared" si="2"/>
        <v>12.9</v>
      </c>
      <c r="E23" s="252"/>
      <c r="F23" s="252"/>
      <c r="G23" s="250"/>
      <c r="H23" s="195"/>
      <c r="I23" s="113"/>
      <c r="J23" s="113"/>
      <c r="K23" s="113"/>
      <c r="L23" s="129"/>
      <c r="M23" s="166"/>
      <c r="N23" s="250"/>
      <c r="O23" s="195"/>
      <c r="P23" s="113"/>
      <c r="Q23" s="113"/>
      <c r="R23" s="113"/>
      <c r="S23" s="129"/>
      <c r="T23" s="113"/>
      <c r="U23" s="102"/>
      <c r="V23" s="250">
        <f t="shared" si="14"/>
        <v>12.9</v>
      </c>
      <c r="W23" s="166"/>
      <c r="X23" s="114"/>
      <c r="Y23" s="114"/>
      <c r="Z23" s="266"/>
      <c r="AA23" s="266"/>
      <c r="AB23" s="117"/>
      <c r="AC23" s="271"/>
      <c r="AD23" s="257"/>
      <c r="AE23" s="256"/>
      <c r="AF23" s="257"/>
      <c r="AG23" s="257"/>
      <c r="AH23" s="265"/>
      <c r="AI23" s="265"/>
      <c r="AJ23" s="265"/>
      <c r="AK23" s="265"/>
      <c r="AL23" s="13"/>
      <c r="AM23" s="121"/>
      <c r="AN23" s="265"/>
      <c r="AO23" s="9"/>
      <c r="AP23" s="256"/>
      <c r="AQ23" s="257"/>
      <c r="AR23" s="257"/>
      <c r="AS23" s="265"/>
      <c r="AT23" s="8"/>
      <c r="AV23" s="8"/>
      <c r="AW23" s="8"/>
      <c r="AX23" s="155"/>
    </row>
    <row r="24" spans="1:50">
      <c r="A24" s="247" t="s">
        <v>558</v>
      </c>
      <c r="B24" s="252">
        <v>3</v>
      </c>
      <c r="C24" s="248">
        <v>4.3</v>
      </c>
      <c r="D24" s="269">
        <f t="shared" si="2"/>
        <v>12.9</v>
      </c>
      <c r="E24" s="252"/>
      <c r="F24" s="252"/>
      <c r="G24" s="250"/>
      <c r="H24" s="195"/>
      <c r="I24" s="113"/>
      <c r="J24" s="113"/>
      <c r="K24" s="113"/>
      <c r="L24" s="129"/>
      <c r="M24" s="166"/>
      <c r="N24" s="250"/>
      <c r="O24" s="195"/>
      <c r="P24" s="113"/>
      <c r="Q24" s="113"/>
      <c r="R24" s="113"/>
      <c r="S24" s="129"/>
      <c r="T24" s="113"/>
      <c r="U24" s="102"/>
      <c r="V24" s="250">
        <f t="shared" si="14"/>
        <v>12.9</v>
      </c>
      <c r="W24" s="166"/>
      <c r="X24" s="114"/>
      <c r="Y24" s="114"/>
      <c r="Z24" s="266"/>
      <c r="AA24" s="266"/>
      <c r="AB24" s="117"/>
      <c r="AC24" s="271"/>
      <c r="AD24" s="257"/>
      <c r="AE24" s="256"/>
      <c r="AF24" s="257"/>
      <c r="AG24" s="257"/>
      <c r="AH24" s="265"/>
      <c r="AI24" s="265"/>
      <c r="AJ24" s="265"/>
      <c r="AK24" s="265"/>
      <c r="AL24" s="13"/>
      <c r="AM24" s="121"/>
      <c r="AN24" s="265"/>
      <c r="AO24" s="9"/>
      <c r="AP24" s="256"/>
      <c r="AQ24" s="257"/>
      <c r="AR24" s="257"/>
      <c r="AS24" s="265"/>
      <c r="AT24" s="8"/>
      <c r="AV24" s="8"/>
      <c r="AW24" s="8"/>
      <c r="AX24" s="155"/>
    </row>
    <row r="25" spans="1:50">
      <c r="A25" s="247" t="s">
        <v>559</v>
      </c>
      <c r="B25" s="252">
        <v>3</v>
      </c>
      <c r="C25" s="248">
        <v>4.3</v>
      </c>
      <c r="D25" s="269">
        <f t="shared" si="2"/>
        <v>12.9</v>
      </c>
      <c r="E25" s="252"/>
      <c r="F25" s="252"/>
      <c r="G25" s="250"/>
      <c r="H25" s="195"/>
      <c r="I25" s="113"/>
      <c r="J25" s="113"/>
      <c r="K25" s="113"/>
      <c r="L25" s="129"/>
      <c r="M25" s="166"/>
      <c r="N25" s="250"/>
      <c r="O25" s="195"/>
      <c r="P25" s="113"/>
      <c r="Q25" s="113"/>
      <c r="R25" s="113"/>
      <c r="S25" s="129"/>
      <c r="T25" s="113"/>
      <c r="U25" s="102"/>
      <c r="V25" s="250">
        <f t="shared" si="14"/>
        <v>12.9</v>
      </c>
      <c r="W25" s="166"/>
      <c r="X25" s="114"/>
      <c r="Y25" s="114"/>
      <c r="Z25" s="266"/>
      <c r="AA25" s="266"/>
      <c r="AB25" s="117"/>
      <c r="AC25" s="271"/>
      <c r="AD25" s="257"/>
      <c r="AE25" s="256"/>
      <c r="AF25" s="257"/>
      <c r="AG25" s="257"/>
      <c r="AH25" s="265"/>
      <c r="AI25" s="265"/>
      <c r="AJ25" s="265"/>
      <c r="AK25" s="265"/>
      <c r="AL25" s="13"/>
      <c r="AM25" s="121"/>
      <c r="AN25" s="265"/>
      <c r="AO25" s="9"/>
      <c r="AP25" s="256"/>
      <c r="AQ25" s="257"/>
      <c r="AR25" s="257"/>
      <c r="AS25" s="265"/>
      <c r="AT25" s="8"/>
      <c r="AV25" s="8"/>
      <c r="AW25" s="8"/>
      <c r="AX25" s="155"/>
    </row>
    <row r="26" spans="1:50">
      <c r="A26" s="247" t="s">
        <v>560</v>
      </c>
      <c r="B26" s="252">
        <v>3</v>
      </c>
      <c r="C26" s="248">
        <v>4.3</v>
      </c>
      <c r="D26" s="269">
        <f t="shared" si="2"/>
        <v>12.9</v>
      </c>
      <c r="E26" s="252"/>
      <c r="F26" s="252"/>
      <c r="G26" s="250"/>
      <c r="H26" s="195"/>
      <c r="I26" s="113"/>
      <c r="J26" s="113"/>
      <c r="K26" s="113"/>
      <c r="L26" s="129"/>
      <c r="M26" s="166"/>
      <c r="N26" s="250"/>
      <c r="O26" s="195"/>
      <c r="P26" s="113"/>
      <c r="Q26" s="113"/>
      <c r="R26" s="113"/>
      <c r="S26" s="129"/>
      <c r="T26" s="113"/>
      <c r="U26" s="102"/>
      <c r="V26" s="250">
        <f t="shared" si="14"/>
        <v>12.9</v>
      </c>
      <c r="W26" s="166"/>
      <c r="X26" s="114"/>
      <c r="Y26" s="114"/>
      <c r="Z26" s="266"/>
      <c r="AA26" s="266"/>
      <c r="AB26" s="117"/>
      <c r="AC26" s="271"/>
      <c r="AD26" s="257"/>
      <c r="AE26" s="256"/>
      <c r="AF26" s="257"/>
      <c r="AG26" s="257"/>
      <c r="AH26" s="265"/>
      <c r="AI26" s="265"/>
      <c r="AJ26" s="265"/>
      <c r="AK26" s="265"/>
      <c r="AL26" s="13"/>
      <c r="AM26" s="121"/>
      <c r="AN26" s="265"/>
      <c r="AO26" s="9"/>
      <c r="AP26" s="256"/>
      <c r="AQ26" s="257"/>
      <c r="AR26" s="257"/>
      <c r="AS26" s="265"/>
      <c r="AT26" s="8"/>
      <c r="AV26" s="8"/>
      <c r="AW26" s="8"/>
      <c r="AX26" s="155"/>
    </row>
    <row r="27" spans="1:50">
      <c r="A27" s="247" t="s">
        <v>561</v>
      </c>
      <c r="B27" s="252">
        <v>3</v>
      </c>
      <c r="C27" s="248">
        <v>2</v>
      </c>
      <c r="D27" s="269">
        <f t="shared" si="2"/>
        <v>6</v>
      </c>
      <c r="E27" s="252"/>
      <c r="F27" s="252"/>
      <c r="G27" s="250"/>
      <c r="H27" s="195"/>
      <c r="I27" s="113"/>
      <c r="J27" s="113"/>
      <c r="K27" s="113"/>
      <c r="L27" s="129"/>
      <c r="M27" s="166"/>
      <c r="N27" s="250"/>
      <c r="O27" s="195"/>
      <c r="P27" s="113"/>
      <c r="Q27" s="113"/>
      <c r="R27" s="113"/>
      <c r="S27" s="129"/>
      <c r="T27" s="113"/>
      <c r="U27" s="102"/>
      <c r="V27" s="250">
        <f t="shared" si="14"/>
        <v>6</v>
      </c>
      <c r="W27" s="166"/>
      <c r="X27" s="114"/>
      <c r="Y27" s="114"/>
      <c r="Z27" s="266"/>
      <c r="AA27" s="266"/>
      <c r="AB27" s="117"/>
      <c r="AC27" s="271"/>
      <c r="AD27" s="257"/>
      <c r="AE27" s="256"/>
      <c r="AF27" s="257"/>
      <c r="AG27" s="257"/>
      <c r="AH27" s="265"/>
      <c r="AI27" s="265"/>
      <c r="AJ27" s="265"/>
      <c r="AK27" s="265"/>
      <c r="AL27" s="13"/>
      <c r="AM27" s="121"/>
      <c r="AN27" s="265"/>
      <c r="AO27" s="9"/>
      <c r="AP27" s="256"/>
      <c r="AQ27" s="257"/>
      <c r="AR27" s="257"/>
      <c r="AS27" s="265"/>
      <c r="AT27" s="8"/>
      <c r="AV27" s="8"/>
      <c r="AW27" s="8"/>
      <c r="AX27" s="155"/>
    </row>
    <row r="28" spans="1:50">
      <c r="A28" s="247" t="s">
        <v>562</v>
      </c>
      <c r="B28" s="252">
        <v>3</v>
      </c>
      <c r="C28" s="248">
        <v>3.8</v>
      </c>
      <c r="D28" s="269">
        <f t="shared" si="2"/>
        <v>11.4</v>
      </c>
      <c r="E28" s="252"/>
      <c r="F28" s="252"/>
      <c r="G28" s="250"/>
      <c r="H28" s="195"/>
      <c r="I28" s="113"/>
      <c r="J28" s="113"/>
      <c r="K28" s="113"/>
      <c r="L28" s="129"/>
      <c r="M28" s="166"/>
      <c r="N28" s="250"/>
      <c r="O28" s="195"/>
      <c r="P28" s="113"/>
      <c r="Q28" s="113"/>
      <c r="R28" s="113"/>
      <c r="S28" s="129"/>
      <c r="T28" s="113"/>
      <c r="U28" s="102"/>
      <c r="V28" s="250">
        <f t="shared" si="14"/>
        <v>11.4</v>
      </c>
      <c r="W28" s="166"/>
      <c r="X28" s="114"/>
      <c r="Y28" s="114"/>
      <c r="Z28" s="266"/>
      <c r="AA28" s="266"/>
      <c r="AB28" s="117"/>
      <c r="AC28" s="271"/>
      <c r="AD28" s="257"/>
      <c r="AE28" s="256"/>
      <c r="AF28" s="257"/>
      <c r="AG28" s="257"/>
      <c r="AH28" s="265"/>
      <c r="AI28" s="265"/>
      <c r="AJ28" s="265"/>
      <c r="AK28" s="265"/>
      <c r="AL28" s="13"/>
      <c r="AM28" s="121"/>
      <c r="AN28" s="265"/>
      <c r="AO28" s="9"/>
      <c r="AP28" s="256"/>
      <c r="AQ28" s="257"/>
      <c r="AR28" s="257"/>
      <c r="AS28" s="265"/>
      <c r="AT28" s="8"/>
      <c r="AV28" s="8"/>
      <c r="AW28" s="8"/>
      <c r="AX28" s="155"/>
    </row>
    <row r="29" spans="1:50">
      <c r="A29" s="247" t="s">
        <v>563</v>
      </c>
      <c r="B29" s="252">
        <v>3</v>
      </c>
      <c r="C29" s="248">
        <v>3.8</v>
      </c>
      <c r="D29" s="269">
        <f t="shared" si="2"/>
        <v>11.4</v>
      </c>
      <c r="E29" s="252"/>
      <c r="F29" s="252"/>
      <c r="G29" s="250"/>
      <c r="H29" s="195"/>
      <c r="I29" s="113"/>
      <c r="J29" s="113"/>
      <c r="K29" s="113"/>
      <c r="L29" s="129"/>
      <c r="M29" s="166"/>
      <c r="N29" s="250"/>
      <c r="O29" s="195"/>
      <c r="P29" s="113"/>
      <c r="Q29" s="113"/>
      <c r="R29" s="113"/>
      <c r="S29" s="129"/>
      <c r="T29" s="113"/>
      <c r="U29" s="102"/>
      <c r="V29" s="250">
        <f t="shared" si="14"/>
        <v>11.4</v>
      </c>
      <c r="W29" s="166"/>
      <c r="X29" s="114"/>
      <c r="Y29" s="114"/>
      <c r="Z29" s="266"/>
      <c r="AA29" s="266"/>
      <c r="AB29" s="117"/>
      <c r="AC29" s="271"/>
      <c r="AD29" s="257"/>
      <c r="AE29" s="256"/>
      <c r="AF29" s="257"/>
      <c r="AG29" s="257"/>
      <c r="AH29" s="265"/>
      <c r="AI29" s="265"/>
      <c r="AJ29" s="265"/>
      <c r="AK29" s="265"/>
      <c r="AL29" s="13"/>
      <c r="AM29" s="121"/>
      <c r="AN29" s="265"/>
      <c r="AO29" s="9"/>
      <c r="AP29" s="256"/>
      <c r="AQ29" s="257"/>
      <c r="AR29" s="257"/>
      <c r="AS29" s="265"/>
      <c r="AT29" s="8"/>
      <c r="AV29" s="8"/>
      <c r="AW29" s="8"/>
      <c r="AX29" s="155"/>
    </row>
    <row r="30" spans="1:50">
      <c r="A30" s="247" t="s">
        <v>564</v>
      </c>
      <c r="B30" s="252">
        <v>3</v>
      </c>
      <c r="C30" s="272">
        <v>2</v>
      </c>
      <c r="D30" s="269">
        <f t="shared" si="2"/>
        <v>6</v>
      </c>
      <c r="E30" s="252"/>
      <c r="F30" s="252"/>
      <c r="G30" s="250"/>
      <c r="H30" s="195"/>
      <c r="I30" s="113"/>
      <c r="J30" s="113"/>
      <c r="K30" s="113"/>
      <c r="L30" s="129"/>
      <c r="M30" s="166"/>
      <c r="N30" s="250"/>
      <c r="O30" s="195"/>
      <c r="P30" s="113"/>
      <c r="Q30" s="113"/>
      <c r="R30" s="113"/>
      <c r="S30" s="129"/>
      <c r="T30" s="113"/>
      <c r="U30" s="102"/>
      <c r="V30" s="250">
        <f t="shared" si="14"/>
        <v>6</v>
      </c>
      <c r="W30" s="166"/>
      <c r="X30" s="114"/>
      <c r="Y30" s="114"/>
      <c r="Z30" s="266"/>
      <c r="AA30" s="266"/>
      <c r="AB30" s="117"/>
      <c r="AC30" s="271"/>
      <c r="AD30" s="257"/>
      <c r="AE30" s="256"/>
      <c r="AF30" s="257"/>
      <c r="AG30" s="257"/>
      <c r="AH30" s="265"/>
      <c r="AI30" s="265"/>
      <c r="AJ30" s="265"/>
      <c r="AK30" s="265"/>
      <c r="AL30" s="13"/>
      <c r="AM30" s="121"/>
      <c r="AN30" s="265"/>
      <c r="AO30" s="9"/>
      <c r="AP30" s="256"/>
      <c r="AQ30" s="257"/>
      <c r="AR30" s="257"/>
      <c r="AS30" s="265"/>
      <c r="AT30" s="8"/>
      <c r="AV30" s="8"/>
      <c r="AW30" s="8"/>
      <c r="AX30" s="155"/>
    </row>
    <row r="31" spans="1:50">
      <c r="A31" s="247" t="s">
        <v>565</v>
      </c>
      <c r="B31" s="252">
        <v>3</v>
      </c>
      <c r="C31" s="272">
        <v>3.5</v>
      </c>
      <c r="D31" s="269">
        <f t="shared" si="2"/>
        <v>10.5</v>
      </c>
      <c r="E31" s="252"/>
      <c r="F31" s="252"/>
      <c r="G31" s="250"/>
      <c r="H31" s="195"/>
      <c r="I31" s="113"/>
      <c r="J31" s="113"/>
      <c r="K31" s="113"/>
      <c r="L31" s="129"/>
      <c r="M31" s="166"/>
      <c r="N31" s="250"/>
      <c r="O31" s="195"/>
      <c r="P31" s="113"/>
      <c r="Q31" s="113"/>
      <c r="R31" s="113"/>
      <c r="S31" s="129"/>
      <c r="T31" s="113"/>
      <c r="U31" s="102"/>
      <c r="V31" s="250">
        <f t="shared" si="14"/>
        <v>10.5</v>
      </c>
      <c r="W31" s="166"/>
      <c r="X31" s="114"/>
      <c r="Y31" s="114"/>
      <c r="Z31" s="266"/>
      <c r="AA31" s="266"/>
      <c r="AB31" s="117"/>
      <c r="AC31" s="271"/>
      <c r="AD31" s="257"/>
      <c r="AE31" s="256"/>
      <c r="AF31" s="257"/>
      <c r="AG31" s="257"/>
      <c r="AH31" s="265"/>
      <c r="AI31" s="265"/>
      <c r="AJ31" s="265"/>
      <c r="AK31" s="265"/>
      <c r="AL31" s="13"/>
      <c r="AM31" s="121"/>
      <c r="AN31" s="265"/>
      <c r="AO31" s="9"/>
      <c r="AP31" s="256"/>
      <c r="AQ31" s="257"/>
      <c r="AR31" s="257"/>
      <c r="AS31" s="265"/>
      <c r="AT31" s="8"/>
      <c r="AV31" s="8"/>
      <c r="AW31" s="8"/>
      <c r="AX31" s="155"/>
    </row>
    <row r="32" spans="1:50">
      <c r="A32" s="247" t="s">
        <v>566</v>
      </c>
      <c r="B32" s="252">
        <v>3</v>
      </c>
      <c r="C32" s="248">
        <v>2.0299999999999998</v>
      </c>
      <c r="D32" s="269">
        <f t="shared" si="2"/>
        <v>6.09</v>
      </c>
      <c r="E32" s="252"/>
      <c r="F32" s="252"/>
      <c r="G32" s="250"/>
      <c r="H32" s="195"/>
      <c r="I32" s="113"/>
      <c r="J32" s="113"/>
      <c r="K32" s="113"/>
      <c r="L32" s="129"/>
      <c r="M32" s="166"/>
      <c r="N32" s="250"/>
      <c r="O32" s="195"/>
      <c r="P32" s="113"/>
      <c r="Q32" s="113"/>
      <c r="R32" s="113"/>
      <c r="S32" s="129"/>
      <c r="T32" s="113"/>
      <c r="U32" s="102"/>
      <c r="V32" s="250">
        <f t="shared" si="14"/>
        <v>6.09</v>
      </c>
      <c r="W32" s="166"/>
      <c r="X32" s="114"/>
      <c r="Y32" s="114"/>
      <c r="Z32" s="266"/>
      <c r="AA32" s="266"/>
      <c r="AB32" s="117"/>
      <c r="AC32" s="271"/>
      <c r="AD32" s="257"/>
      <c r="AE32" s="256"/>
      <c r="AF32" s="257"/>
      <c r="AG32" s="257"/>
      <c r="AH32" s="265"/>
      <c r="AI32" s="265"/>
      <c r="AJ32" s="265"/>
      <c r="AK32" s="265"/>
      <c r="AL32" s="13"/>
      <c r="AM32" s="121"/>
      <c r="AN32" s="265"/>
      <c r="AO32" s="9"/>
      <c r="AP32" s="256"/>
      <c r="AQ32" s="257"/>
      <c r="AR32" s="257"/>
      <c r="AS32" s="265"/>
      <c r="AT32" s="8"/>
      <c r="AV32" s="8"/>
      <c r="AW32" s="8"/>
      <c r="AX32" s="155"/>
    </row>
    <row r="33" spans="1:50">
      <c r="A33" s="247" t="s">
        <v>567</v>
      </c>
      <c r="B33" s="252">
        <v>3</v>
      </c>
      <c r="C33" s="248">
        <v>1.93</v>
      </c>
      <c r="D33" s="269">
        <f t="shared" si="2"/>
        <v>5.79</v>
      </c>
      <c r="E33" s="252"/>
      <c r="F33" s="252"/>
      <c r="G33" s="250"/>
      <c r="H33" s="195"/>
      <c r="I33" s="113"/>
      <c r="J33" s="113"/>
      <c r="K33" s="113"/>
      <c r="L33" s="129"/>
      <c r="M33" s="166"/>
      <c r="N33" s="250"/>
      <c r="O33" s="195"/>
      <c r="P33" s="113"/>
      <c r="Q33" s="113"/>
      <c r="R33" s="113"/>
      <c r="S33" s="129"/>
      <c r="T33" s="113"/>
      <c r="U33" s="102"/>
      <c r="V33" s="250">
        <f t="shared" si="14"/>
        <v>5.79</v>
      </c>
      <c r="W33" s="166"/>
      <c r="X33" s="114"/>
      <c r="Y33" s="114"/>
      <c r="Z33" s="266"/>
      <c r="AA33" s="266"/>
      <c r="AB33" s="117"/>
      <c r="AC33" s="271"/>
      <c r="AD33" s="257"/>
      <c r="AE33" s="256"/>
      <c r="AF33" s="257"/>
      <c r="AG33" s="257"/>
      <c r="AH33" s="265"/>
      <c r="AI33" s="265"/>
      <c r="AJ33" s="265"/>
      <c r="AK33" s="265"/>
      <c r="AL33" s="13"/>
      <c r="AM33" s="121"/>
      <c r="AN33" s="265"/>
      <c r="AO33" s="9"/>
      <c r="AP33" s="256"/>
      <c r="AQ33" s="257"/>
      <c r="AR33" s="257"/>
      <c r="AS33" s="265"/>
      <c r="AT33" s="8"/>
      <c r="AV33" s="8"/>
      <c r="AW33" s="8"/>
      <c r="AX33" s="155"/>
    </row>
    <row r="34" spans="1:50">
      <c r="A34" s="247" t="s">
        <v>568</v>
      </c>
      <c r="B34" s="252">
        <v>3</v>
      </c>
      <c r="C34" s="248">
        <v>1.93</v>
      </c>
      <c r="D34" s="269">
        <f t="shared" si="2"/>
        <v>5.79</v>
      </c>
      <c r="E34" s="252"/>
      <c r="F34" s="252"/>
      <c r="G34" s="250"/>
      <c r="H34" s="195"/>
      <c r="I34" s="113"/>
      <c r="J34" s="113"/>
      <c r="K34" s="113"/>
      <c r="L34" s="129"/>
      <c r="M34" s="166"/>
      <c r="N34" s="250"/>
      <c r="O34" s="195"/>
      <c r="P34" s="113"/>
      <c r="Q34" s="113"/>
      <c r="R34" s="113"/>
      <c r="S34" s="129"/>
      <c r="T34" s="113"/>
      <c r="U34" s="102"/>
      <c r="V34" s="250">
        <f t="shared" si="14"/>
        <v>5.79</v>
      </c>
      <c r="W34" s="166"/>
      <c r="X34" s="114"/>
      <c r="Y34" s="114"/>
      <c r="Z34" s="266"/>
      <c r="AA34" s="266"/>
      <c r="AB34" s="117"/>
      <c r="AC34" s="271"/>
      <c r="AD34" s="257"/>
      <c r="AE34" s="256"/>
      <c r="AF34" s="257"/>
      <c r="AG34" s="257"/>
      <c r="AH34" s="265"/>
      <c r="AI34" s="265"/>
      <c r="AJ34" s="265"/>
      <c r="AK34" s="265"/>
      <c r="AL34" s="13"/>
      <c r="AM34" s="121"/>
      <c r="AN34" s="265"/>
      <c r="AO34" s="9"/>
      <c r="AP34" s="256"/>
      <c r="AQ34" s="257"/>
      <c r="AR34" s="257"/>
      <c r="AS34" s="265"/>
      <c r="AT34" s="8"/>
      <c r="AV34" s="8"/>
      <c r="AW34" s="8"/>
      <c r="AX34" s="155"/>
    </row>
    <row r="35" spans="1:50">
      <c r="A35" s="247" t="s">
        <v>569</v>
      </c>
      <c r="B35" s="252">
        <v>3</v>
      </c>
      <c r="C35" s="248">
        <v>1.93</v>
      </c>
      <c r="D35" s="269">
        <f t="shared" si="2"/>
        <v>5.79</v>
      </c>
      <c r="E35" s="252"/>
      <c r="F35" s="252"/>
      <c r="G35" s="250"/>
      <c r="H35" s="195"/>
      <c r="I35" s="113"/>
      <c r="J35" s="113"/>
      <c r="K35" s="113"/>
      <c r="L35" s="129"/>
      <c r="M35" s="166"/>
      <c r="N35" s="250"/>
      <c r="O35" s="195"/>
      <c r="P35" s="113"/>
      <c r="Q35" s="113"/>
      <c r="R35" s="113"/>
      <c r="S35" s="129"/>
      <c r="T35" s="113"/>
      <c r="U35" s="102"/>
      <c r="V35" s="250">
        <f t="shared" si="14"/>
        <v>5.79</v>
      </c>
      <c r="W35" s="166"/>
      <c r="X35" s="114"/>
      <c r="Y35" s="114"/>
      <c r="Z35" s="266"/>
      <c r="AA35" s="266"/>
      <c r="AB35" s="117"/>
      <c r="AC35" s="271"/>
      <c r="AD35" s="257"/>
      <c r="AE35" s="256"/>
      <c r="AF35" s="257"/>
      <c r="AG35" s="257"/>
      <c r="AH35" s="265"/>
      <c r="AI35" s="265"/>
      <c r="AJ35" s="265"/>
      <c r="AK35" s="265"/>
      <c r="AL35" s="13"/>
      <c r="AM35" s="121"/>
      <c r="AN35" s="265"/>
      <c r="AO35" s="9"/>
      <c r="AP35" s="256"/>
      <c r="AQ35" s="257"/>
      <c r="AR35" s="257"/>
      <c r="AS35" s="265"/>
      <c r="AT35" s="8"/>
      <c r="AV35" s="8"/>
      <c r="AW35" s="8"/>
      <c r="AX35" s="155"/>
    </row>
    <row r="36" spans="1:50">
      <c r="A36" s="247" t="s">
        <v>570</v>
      </c>
      <c r="B36" s="252">
        <v>3</v>
      </c>
      <c r="C36" s="248">
        <v>3.5</v>
      </c>
      <c r="D36" s="269">
        <f t="shared" si="2"/>
        <v>10.5</v>
      </c>
      <c r="E36" s="252"/>
      <c r="F36" s="252"/>
      <c r="G36" s="250"/>
      <c r="H36" s="195"/>
      <c r="I36" s="113"/>
      <c r="J36" s="113"/>
      <c r="K36" s="113"/>
      <c r="L36" s="129"/>
      <c r="M36" s="166"/>
      <c r="N36" s="250"/>
      <c r="O36" s="195"/>
      <c r="P36" s="113"/>
      <c r="Q36" s="113"/>
      <c r="R36" s="113"/>
      <c r="S36" s="129"/>
      <c r="T36" s="113"/>
      <c r="U36" s="102"/>
      <c r="V36" s="250">
        <f t="shared" si="14"/>
        <v>10.5</v>
      </c>
      <c r="W36" s="166"/>
      <c r="X36" s="114"/>
      <c r="Y36" s="114"/>
      <c r="Z36" s="266"/>
      <c r="AA36" s="266"/>
      <c r="AB36" s="117"/>
      <c r="AC36" s="271"/>
      <c r="AD36" s="257"/>
      <c r="AE36" s="256"/>
      <c r="AF36" s="257"/>
      <c r="AG36" s="257"/>
      <c r="AH36" s="265"/>
      <c r="AI36" s="265"/>
      <c r="AJ36" s="265"/>
      <c r="AK36" s="265"/>
      <c r="AL36" s="13"/>
      <c r="AM36" s="121"/>
      <c r="AN36" s="265"/>
      <c r="AO36" s="9"/>
      <c r="AP36" s="256"/>
      <c r="AQ36" s="257"/>
      <c r="AR36" s="257"/>
      <c r="AS36" s="265"/>
      <c r="AT36" s="8"/>
      <c r="AV36" s="8"/>
      <c r="AW36" s="8"/>
      <c r="AX36" s="155"/>
    </row>
    <row r="37" spans="1:50">
      <c r="A37" s="247" t="s">
        <v>571</v>
      </c>
      <c r="B37" s="252">
        <v>3</v>
      </c>
      <c r="C37" s="248">
        <v>4</v>
      </c>
      <c r="D37" s="269">
        <f t="shared" si="2"/>
        <v>12</v>
      </c>
      <c r="E37" s="252"/>
      <c r="F37" s="252"/>
      <c r="G37" s="250"/>
      <c r="H37" s="195"/>
      <c r="I37" s="113"/>
      <c r="J37" s="113"/>
      <c r="K37" s="113"/>
      <c r="L37" s="129"/>
      <c r="M37" s="166"/>
      <c r="N37" s="250"/>
      <c r="O37" s="195"/>
      <c r="P37" s="113"/>
      <c r="Q37" s="113"/>
      <c r="R37" s="113"/>
      <c r="S37" s="129"/>
      <c r="T37" s="113"/>
      <c r="U37" s="102"/>
      <c r="V37" s="250">
        <f t="shared" si="14"/>
        <v>12</v>
      </c>
      <c r="W37" s="166"/>
      <c r="X37" s="114"/>
      <c r="Y37" s="114"/>
      <c r="Z37" s="266"/>
      <c r="AA37" s="266"/>
      <c r="AB37" s="117"/>
      <c r="AC37" s="271"/>
      <c r="AD37" s="257"/>
      <c r="AE37" s="256"/>
      <c r="AF37" s="257"/>
      <c r="AG37" s="257"/>
      <c r="AH37" s="265"/>
      <c r="AI37" s="265"/>
      <c r="AJ37" s="265"/>
      <c r="AK37" s="265"/>
      <c r="AL37" s="13"/>
      <c r="AM37" s="121"/>
      <c r="AN37" s="265"/>
      <c r="AO37" s="9"/>
      <c r="AP37" s="256"/>
      <c r="AQ37" s="257"/>
      <c r="AR37" s="257"/>
      <c r="AS37" s="265"/>
      <c r="AT37" s="8"/>
      <c r="AV37" s="8"/>
      <c r="AW37" s="8"/>
      <c r="AX37" s="155"/>
    </row>
    <row r="38" spans="1:50">
      <c r="A38" s="247" t="s">
        <v>572</v>
      </c>
      <c r="B38" s="252">
        <v>3</v>
      </c>
      <c r="C38" s="248">
        <v>3.5</v>
      </c>
      <c r="D38" s="269">
        <f t="shared" si="2"/>
        <v>10.5</v>
      </c>
      <c r="E38" s="252"/>
      <c r="F38" s="273"/>
      <c r="G38" s="250"/>
      <c r="H38" s="195"/>
      <c r="I38" s="113"/>
      <c r="J38" s="113"/>
      <c r="K38" s="113"/>
      <c r="L38" s="129"/>
      <c r="M38" s="166"/>
      <c r="N38" s="250"/>
      <c r="O38" s="195"/>
      <c r="P38" s="113"/>
      <c r="Q38" s="113"/>
      <c r="R38" s="113"/>
      <c r="S38" s="129"/>
      <c r="T38" s="113"/>
      <c r="U38" s="102"/>
      <c r="V38" s="250">
        <f t="shared" si="14"/>
        <v>10.5</v>
      </c>
      <c r="W38" s="166"/>
      <c r="X38" s="114"/>
      <c r="Y38" s="114"/>
      <c r="Z38" s="266"/>
      <c r="AA38" s="266"/>
      <c r="AB38" s="117"/>
      <c r="AC38" s="271"/>
      <c r="AD38" s="257"/>
      <c r="AE38" s="256"/>
      <c r="AF38" s="257"/>
      <c r="AG38" s="257"/>
      <c r="AH38" s="265"/>
      <c r="AI38" s="265"/>
      <c r="AJ38" s="265"/>
      <c r="AK38" s="265"/>
      <c r="AL38" s="13"/>
      <c r="AM38" s="121"/>
      <c r="AN38" s="265"/>
      <c r="AO38" s="9"/>
      <c r="AP38" s="256"/>
      <c r="AQ38" s="257"/>
      <c r="AR38" s="257"/>
      <c r="AS38" s="265"/>
      <c r="AT38" s="8"/>
      <c r="AV38" s="8"/>
      <c r="AW38" s="8"/>
      <c r="AX38" s="155"/>
    </row>
    <row r="39" spans="1:50">
      <c r="A39" s="247" t="s">
        <v>573</v>
      </c>
      <c r="B39" s="252">
        <v>3</v>
      </c>
      <c r="C39" s="248">
        <v>3.03</v>
      </c>
      <c r="D39" s="269">
        <f t="shared" si="2"/>
        <v>9.09</v>
      </c>
      <c r="E39" s="252"/>
      <c r="F39" s="252"/>
      <c r="G39" s="250"/>
      <c r="H39" s="195"/>
      <c r="I39" s="113"/>
      <c r="J39" s="113"/>
      <c r="K39" s="113"/>
      <c r="L39" s="129"/>
      <c r="M39" s="166"/>
      <c r="N39" s="250"/>
      <c r="O39" s="195"/>
      <c r="P39" s="113"/>
      <c r="Q39" s="113"/>
      <c r="R39" s="113"/>
      <c r="S39" s="129"/>
      <c r="T39" s="113"/>
      <c r="U39" s="102"/>
      <c r="V39" s="250">
        <f t="shared" si="14"/>
        <v>9.09</v>
      </c>
      <c r="W39" s="166"/>
      <c r="X39" s="114"/>
      <c r="Y39" s="114"/>
      <c r="Z39" s="266"/>
      <c r="AA39" s="266"/>
      <c r="AB39" s="117"/>
      <c r="AC39" s="271"/>
      <c r="AD39" s="257"/>
      <c r="AE39" s="256"/>
      <c r="AF39" s="257"/>
      <c r="AG39" s="257"/>
      <c r="AH39" s="265"/>
      <c r="AI39" s="265"/>
      <c r="AJ39" s="265"/>
      <c r="AK39" s="265"/>
      <c r="AL39" s="13"/>
      <c r="AM39" s="121"/>
      <c r="AN39" s="265"/>
      <c r="AO39" s="9"/>
      <c r="AP39" s="256"/>
      <c r="AQ39" s="257"/>
      <c r="AR39" s="257"/>
      <c r="AS39" s="265"/>
      <c r="AT39" s="8"/>
      <c r="AV39" s="8"/>
      <c r="AW39" s="8"/>
      <c r="AX39" s="155"/>
    </row>
    <row r="40" spans="1:50">
      <c r="A40" s="247" t="s">
        <v>574</v>
      </c>
      <c r="B40" s="252">
        <v>3</v>
      </c>
      <c r="C40" s="248">
        <v>6.95</v>
      </c>
      <c r="D40" s="269">
        <f t="shared" si="2"/>
        <v>20.85</v>
      </c>
      <c r="E40" s="252"/>
      <c r="F40" s="252"/>
      <c r="G40" s="250"/>
      <c r="H40" s="195"/>
      <c r="I40" s="113"/>
      <c r="J40" s="113"/>
      <c r="K40" s="113"/>
      <c r="L40" s="129"/>
      <c r="M40" s="166"/>
      <c r="N40" s="250"/>
      <c r="O40" s="195"/>
      <c r="P40" s="113"/>
      <c r="Q40" s="113"/>
      <c r="R40" s="113"/>
      <c r="S40" s="129"/>
      <c r="T40" s="113"/>
      <c r="U40" s="102"/>
      <c r="V40" s="250">
        <f t="shared" si="14"/>
        <v>20.85</v>
      </c>
      <c r="W40" s="166"/>
      <c r="X40" s="114"/>
      <c r="Y40" s="114"/>
      <c r="Z40" s="266"/>
      <c r="AA40" s="266"/>
      <c r="AB40" s="117"/>
      <c r="AC40" s="271"/>
      <c r="AD40" s="257"/>
      <c r="AE40" s="256"/>
      <c r="AF40" s="257"/>
      <c r="AG40" s="257"/>
      <c r="AH40" s="265"/>
      <c r="AI40" s="265"/>
      <c r="AJ40" s="265"/>
      <c r="AK40" s="265"/>
      <c r="AL40" s="13"/>
      <c r="AM40" s="121"/>
      <c r="AN40" s="265"/>
      <c r="AO40" s="9"/>
      <c r="AP40" s="256"/>
      <c r="AQ40" s="257"/>
      <c r="AR40" s="257"/>
      <c r="AS40" s="265"/>
      <c r="AT40" s="8"/>
      <c r="AV40" s="8"/>
      <c r="AW40" s="8"/>
      <c r="AX40" s="155"/>
    </row>
    <row r="41" spans="1:50">
      <c r="A41" s="247" t="s">
        <v>575</v>
      </c>
      <c r="B41" s="252">
        <v>3</v>
      </c>
      <c r="C41" s="248">
        <v>4.1500000000000004</v>
      </c>
      <c r="D41" s="269">
        <f t="shared" si="2"/>
        <v>12.45</v>
      </c>
      <c r="E41" s="252"/>
      <c r="F41" s="252"/>
      <c r="G41" s="250"/>
      <c r="H41" s="195"/>
      <c r="I41" s="113"/>
      <c r="J41" s="113"/>
      <c r="K41" s="113"/>
      <c r="L41" s="129"/>
      <c r="M41" s="166"/>
      <c r="N41" s="250"/>
      <c r="O41" s="195"/>
      <c r="P41" s="113"/>
      <c r="Q41" s="113"/>
      <c r="R41" s="113"/>
      <c r="S41" s="129"/>
      <c r="T41" s="113"/>
      <c r="U41" s="102"/>
      <c r="V41" s="250">
        <f t="shared" si="14"/>
        <v>12.45</v>
      </c>
      <c r="W41" s="166"/>
      <c r="X41" s="114"/>
      <c r="Y41" s="114"/>
      <c r="Z41" s="266"/>
      <c r="AA41" s="266"/>
      <c r="AB41" s="117"/>
      <c r="AC41" s="271"/>
      <c r="AD41" s="257"/>
      <c r="AE41" s="256"/>
      <c r="AF41" s="257"/>
      <c r="AG41" s="257"/>
      <c r="AH41" s="265"/>
      <c r="AI41" s="265"/>
      <c r="AJ41" s="265"/>
      <c r="AK41" s="265"/>
      <c r="AL41" s="13"/>
      <c r="AM41" s="121"/>
      <c r="AN41" s="265"/>
      <c r="AO41" s="9"/>
      <c r="AP41" s="256"/>
      <c r="AQ41" s="257"/>
      <c r="AR41" s="257"/>
      <c r="AS41" s="265"/>
      <c r="AT41" s="8"/>
      <c r="AV41" s="8"/>
      <c r="AW41" s="8"/>
      <c r="AX41" s="155"/>
    </row>
    <row r="42" spans="1:50">
      <c r="A42" s="247" t="s">
        <v>576</v>
      </c>
      <c r="B42" s="252">
        <v>3</v>
      </c>
      <c r="C42" s="248">
        <v>5.9</v>
      </c>
      <c r="D42" s="269">
        <f t="shared" si="2"/>
        <v>17.7</v>
      </c>
      <c r="E42" s="252"/>
      <c r="F42" s="252"/>
      <c r="G42" s="250"/>
      <c r="H42" s="195"/>
      <c r="I42" s="113"/>
      <c r="J42" s="113"/>
      <c r="K42" s="113"/>
      <c r="L42" s="129"/>
      <c r="M42" s="166"/>
      <c r="N42" s="250"/>
      <c r="O42" s="195"/>
      <c r="P42" s="113"/>
      <c r="Q42" s="113"/>
      <c r="R42" s="113"/>
      <c r="S42" s="129"/>
      <c r="T42" s="113"/>
      <c r="U42" s="102"/>
      <c r="V42" s="250">
        <f t="shared" si="14"/>
        <v>17.7</v>
      </c>
      <c r="W42" s="166"/>
      <c r="X42" s="114"/>
      <c r="Y42" s="114"/>
      <c r="Z42" s="266"/>
      <c r="AA42" s="266"/>
      <c r="AB42" s="117"/>
      <c r="AC42" s="271"/>
      <c r="AD42" s="257"/>
      <c r="AE42" s="256"/>
      <c r="AF42" s="257"/>
      <c r="AG42" s="257"/>
      <c r="AH42" s="265"/>
      <c r="AI42" s="265"/>
      <c r="AJ42" s="265"/>
      <c r="AK42" s="265"/>
      <c r="AL42" s="13"/>
      <c r="AM42" s="121"/>
      <c r="AN42" s="265"/>
      <c r="AO42" s="9"/>
      <c r="AP42" s="256"/>
      <c r="AQ42" s="257"/>
      <c r="AR42" s="257"/>
      <c r="AS42" s="265"/>
      <c r="AT42" s="8"/>
      <c r="AV42" s="8"/>
      <c r="AW42" s="8"/>
      <c r="AX42" s="155"/>
    </row>
    <row r="43" spans="1:50">
      <c r="A43" s="247" t="s">
        <v>577</v>
      </c>
      <c r="B43" s="252">
        <v>3</v>
      </c>
      <c r="C43" s="248">
        <v>1.25</v>
      </c>
      <c r="D43" s="269">
        <f t="shared" si="2"/>
        <v>3.75</v>
      </c>
      <c r="E43" s="252"/>
      <c r="F43" s="252"/>
      <c r="G43" s="250"/>
      <c r="H43" s="195"/>
      <c r="I43" s="113"/>
      <c r="J43" s="113"/>
      <c r="K43" s="113"/>
      <c r="L43" s="129"/>
      <c r="M43" s="166"/>
      <c r="N43" s="250"/>
      <c r="O43" s="195"/>
      <c r="P43" s="113"/>
      <c r="Q43" s="113"/>
      <c r="R43" s="113"/>
      <c r="S43" s="129"/>
      <c r="T43" s="113"/>
      <c r="U43" s="102"/>
      <c r="V43" s="250">
        <f t="shared" si="14"/>
        <v>3.75</v>
      </c>
      <c r="W43" s="166"/>
      <c r="X43" s="114"/>
      <c r="Y43" s="114"/>
      <c r="Z43" s="266"/>
      <c r="AA43" s="266"/>
      <c r="AB43" s="117"/>
      <c r="AC43" s="271"/>
      <c r="AD43" s="257"/>
      <c r="AE43" s="256"/>
      <c r="AF43" s="257"/>
      <c r="AG43" s="257"/>
      <c r="AH43" s="265"/>
      <c r="AI43" s="265"/>
      <c r="AJ43" s="265"/>
      <c r="AK43" s="265"/>
      <c r="AL43" s="13"/>
      <c r="AM43" s="121"/>
      <c r="AN43" s="265"/>
      <c r="AO43" s="9"/>
      <c r="AP43" s="256"/>
      <c r="AQ43" s="257"/>
      <c r="AR43" s="257"/>
      <c r="AS43" s="265"/>
      <c r="AT43" s="8"/>
      <c r="AV43" s="8"/>
      <c r="AW43" s="8"/>
      <c r="AX43" s="155"/>
    </row>
    <row r="44" spans="1:50">
      <c r="A44" s="247" t="s">
        <v>578</v>
      </c>
      <c r="B44" s="252">
        <v>3</v>
      </c>
      <c r="C44" s="248">
        <v>3.18</v>
      </c>
      <c r="D44" s="269">
        <f t="shared" si="2"/>
        <v>9.5399999999999991</v>
      </c>
      <c r="E44" s="252"/>
      <c r="F44" s="252"/>
      <c r="G44" s="250"/>
      <c r="H44" s="195"/>
      <c r="I44" s="113"/>
      <c r="J44" s="113"/>
      <c r="K44" s="113"/>
      <c r="L44" s="129"/>
      <c r="M44" s="166"/>
      <c r="N44" s="250"/>
      <c r="O44" s="195"/>
      <c r="P44" s="113"/>
      <c r="Q44" s="113"/>
      <c r="R44" s="113"/>
      <c r="S44" s="129"/>
      <c r="T44" s="113"/>
      <c r="U44" s="102"/>
      <c r="V44" s="250">
        <f t="shared" si="14"/>
        <v>9.5399999999999991</v>
      </c>
      <c r="W44" s="166"/>
      <c r="X44" s="114"/>
      <c r="Y44" s="114"/>
      <c r="Z44" s="266"/>
      <c r="AA44" s="266"/>
      <c r="AB44" s="117"/>
      <c r="AC44" s="271"/>
      <c r="AD44" s="257"/>
      <c r="AE44" s="256"/>
      <c r="AF44" s="257"/>
      <c r="AG44" s="257"/>
      <c r="AH44" s="265"/>
      <c r="AI44" s="265"/>
      <c r="AJ44" s="265"/>
      <c r="AK44" s="265"/>
      <c r="AL44" s="13"/>
      <c r="AM44" s="121"/>
      <c r="AN44" s="265"/>
      <c r="AO44" s="9"/>
      <c r="AP44" s="256"/>
      <c r="AQ44" s="257"/>
      <c r="AR44" s="257"/>
      <c r="AS44" s="265"/>
      <c r="AT44" s="8"/>
      <c r="AV44" s="8"/>
      <c r="AW44" s="8"/>
      <c r="AX44" s="155"/>
    </row>
    <row r="45" spans="1:50">
      <c r="A45" s="247" t="s">
        <v>579</v>
      </c>
      <c r="B45" s="252">
        <v>3</v>
      </c>
      <c r="C45" s="248">
        <v>3.18</v>
      </c>
      <c r="D45" s="269">
        <f t="shared" si="2"/>
        <v>9.5399999999999991</v>
      </c>
      <c r="E45" s="252"/>
      <c r="F45" s="252"/>
      <c r="G45" s="250"/>
      <c r="H45" s="195"/>
      <c r="I45" s="113"/>
      <c r="J45" s="113"/>
      <c r="K45" s="113"/>
      <c r="L45" s="129"/>
      <c r="M45" s="166"/>
      <c r="N45" s="250"/>
      <c r="O45" s="195"/>
      <c r="P45" s="113"/>
      <c r="Q45" s="113"/>
      <c r="R45" s="113"/>
      <c r="S45" s="129"/>
      <c r="T45" s="113"/>
      <c r="U45" s="102"/>
      <c r="V45" s="250">
        <f t="shared" si="14"/>
        <v>9.5399999999999991</v>
      </c>
      <c r="W45" s="166"/>
      <c r="X45" s="114"/>
      <c r="Y45" s="114"/>
      <c r="Z45" s="266"/>
      <c r="AA45" s="266"/>
      <c r="AB45" s="117"/>
      <c r="AC45" s="271"/>
      <c r="AD45" s="257"/>
      <c r="AE45" s="256"/>
      <c r="AF45" s="257"/>
      <c r="AG45" s="257"/>
      <c r="AH45" s="265"/>
      <c r="AI45" s="265"/>
      <c r="AJ45" s="265"/>
      <c r="AK45" s="265"/>
      <c r="AL45" s="13"/>
      <c r="AM45" s="121"/>
      <c r="AN45" s="265"/>
      <c r="AO45" s="9"/>
      <c r="AP45" s="256"/>
      <c r="AQ45" s="257"/>
      <c r="AR45" s="257"/>
      <c r="AS45" s="265"/>
      <c r="AT45" s="8"/>
      <c r="AV45" s="8"/>
      <c r="AW45" s="8"/>
      <c r="AX45" s="155"/>
    </row>
    <row r="46" spans="1:50">
      <c r="A46" s="247" t="s">
        <v>580</v>
      </c>
      <c r="B46" s="252">
        <v>3</v>
      </c>
      <c r="C46" s="248">
        <v>1.25</v>
      </c>
      <c r="D46" s="269">
        <f t="shared" si="2"/>
        <v>3.75</v>
      </c>
      <c r="E46" s="252"/>
      <c r="F46" s="252"/>
      <c r="G46" s="250"/>
      <c r="H46" s="195"/>
      <c r="I46" s="113"/>
      <c r="J46" s="113"/>
      <c r="K46" s="113"/>
      <c r="L46" s="129"/>
      <c r="M46" s="166"/>
      <c r="N46" s="250"/>
      <c r="O46" s="195"/>
      <c r="P46" s="113"/>
      <c r="Q46" s="113"/>
      <c r="R46" s="113"/>
      <c r="S46" s="129"/>
      <c r="T46" s="113"/>
      <c r="U46" s="102"/>
      <c r="V46" s="250">
        <f t="shared" si="14"/>
        <v>3.75</v>
      </c>
      <c r="W46" s="166"/>
      <c r="X46" s="114"/>
      <c r="Y46" s="114"/>
      <c r="Z46" s="266"/>
      <c r="AA46" s="266"/>
      <c r="AB46" s="117"/>
      <c r="AC46" s="271"/>
      <c r="AD46" s="257"/>
      <c r="AE46" s="256"/>
      <c r="AF46" s="257"/>
      <c r="AG46" s="257"/>
      <c r="AH46" s="265"/>
      <c r="AI46" s="265"/>
      <c r="AJ46" s="265"/>
      <c r="AK46" s="265"/>
      <c r="AL46" s="13"/>
      <c r="AM46" s="121"/>
      <c r="AN46" s="265"/>
      <c r="AO46" s="9"/>
      <c r="AP46" s="256"/>
      <c r="AQ46" s="257"/>
      <c r="AR46" s="257"/>
      <c r="AS46" s="265"/>
      <c r="AT46" s="8"/>
      <c r="AV46" s="8"/>
      <c r="AW46" s="8"/>
      <c r="AX46" s="155"/>
    </row>
    <row r="47" spans="1:50">
      <c r="A47" s="247" t="s">
        <v>581</v>
      </c>
      <c r="B47" s="252">
        <v>4.1500000000000004</v>
      </c>
      <c r="C47" s="248">
        <v>10</v>
      </c>
      <c r="D47" s="269">
        <f t="shared" si="2"/>
        <v>41.5</v>
      </c>
      <c r="E47" s="252"/>
      <c r="F47" s="252"/>
      <c r="G47" s="250"/>
      <c r="H47" s="195"/>
      <c r="I47" s="113"/>
      <c r="J47" s="113"/>
      <c r="K47" s="113"/>
      <c r="L47" s="129"/>
      <c r="M47" s="166"/>
      <c r="N47" s="250"/>
      <c r="O47" s="195"/>
      <c r="P47" s="113"/>
      <c r="Q47" s="113"/>
      <c r="R47" s="113"/>
      <c r="S47" s="129"/>
      <c r="T47" s="113"/>
      <c r="U47" s="102"/>
      <c r="V47" s="250">
        <f t="shared" si="14"/>
        <v>41.5</v>
      </c>
      <c r="W47" s="166"/>
      <c r="X47" s="114"/>
      <c r="Y47" s="114"/>
      <c r="Z47" s="266"/>
      <c r="AA47" s="266"/>
      <c r="AB47" s="117"/>
      <c r="AC47" s="271"/>
      <c r="AD47" s="257"/>
      <c r="AE47" s="256"/>
      <c r="AF47" s="257"/>
      <c r="AG47" s="257"/>
      <c r="AH47" s="265"/>
      <c r="AI47" s="265"/>
      <c r="AJ47" s="265"/>
      <c r="AK47" s="265"/>
      <c r="AL47" s="13"/>
      <c r="AM47" s="121"/>
      <c r="AN47" s="265"/>
      <c r="AO47" s="9"/>
      <c r="AP47" s="256"/>
      <c r="AQ47" s="257"/>
      <c r="AR47" s="257"/>
      <c r="AS47" s="265"/>
      <c r="AT47" s="8"/>
      <c r="AV47" s="8"/>
      <c r="AW47" s="8"/>
      <c r="AX47" s="155"/>
    </row>
    <row r="48" spans="1:50">
      <c r="A48" s="247" t="s">
        <v>582</v>
      </c>
      <c r="B48" s="252">
        <v>3</v>
      </c>
      <c r="C48" s="248">
        <v>8.6</v>
      </c>
      <c r="D48" s="269">
        <f t="shared" si="2"/>
        <v>25.8</v>
      </c>
      <c r="E48" s="252"/>
      <c r="F48" s="252"/>
      <c r="G48" s="250"/>
      <c r="H48" s="195"/>
      <c r="I48" s="113"/>
      <c r="J48" s="113"/>
      <c r="K48" s="113"/>
      <c r="L48" s="129"/>
      <c r="M48" s="166"/>
      <c r="N48" s="250"/>
      <c r="O48" s="195"/>
      <c r="P48" s="113"/>
      <c r="Q48" s="113"/>
      <c r="R48" s="113"/>
      <c r="S48" s="129"/>
      <c r="T48" s="113"/>
      <c r="U48" s="102"/>
      <c r="V48" s="250">
        <f t="shared" si="14"/>
        <v>25.8</v>
      </c>
      <c r="W48" s="166"/>
      <c r="X48" s="114"/>
      <c r="Y48" s="114"/>
      <c r="Z48" s="266"/>
      <c r="AA48" s="266"/>
      <c r="AB48" s="117"/>
      <c r="AC48" s="271"/>
      <c r="AD48" s="257"/>
      <c r="AE48" s="256"/>
      <c r="AF48" s="257"/>
      <c r="AG48" s="257"/>
      <c r="AH48" s="265"/>
      <c r="AI48" s="265"/>
      <c r="AJ48" s="265"/>
      <c r="AK48" s="265"/>
      <c r="AL48" s="13"/>
      <c r="AM48" s="121"/>
      <c r="AN48" s="265"/>
      <c r="AO48" s="9"/>
      <c r="AP48" s="256"/>
      <c r="AQ48" s="257"/>
      <c r="AR48" s="257"/>
      <c r="AS48" s="265"/>
      <c r="AT48" s="8"/>
      <c r="AV48" s="8"/>
      <c r="AW48" s="8"/>
      <c r="AX48" s="155"/>
    </row>
    <row r="49" spans="1:50">
      <c r="A49" s="247" t="s">
        <v>583</v>
      </c>
      <c r="B49" s="252">
        <v>3</v>
      </c>
      <c r="C49" s="248">
        <v>2.2999999999999998</v>
      </c>
      <c r="D49" s="269">
        <f t="shared" si="2"/>
        <v>6.9</v>
      </c>
      <c r="E49" s="252"/>
      <c r="F49" s="252"/>
      <c r="G49" s="250"/>
      <c r="H49" s="195"/>
      <c r="I49" s="113"/>
      <c r="J49" s="113"/>
      <c r="K49" s="113"/>
      <c r="L49" s="129"/>
      <c r="M49" s="166"/>
      <c r="N49" s="250"/>
      <c r="O49" s="195"/>
      <c r="P49" s="113"/>
      <c r="Q49" s="113"/>
      <c r="R49" s="113"/>
      <c r="S49" s="129"/>
      <c r="T49" s="113"/>
      <c r="U49" s="102"/>
      <c r="V49" s="250">
        <f t="shared" si="14"/>
        <v>6.9</v>
      </c>
      <c r="W49" s="166"/>
      <c r="X49" s="114"/>
      <c r="Y49" s="114"/>
      <c r="Z49" s="266"/>
      <c r="AA49" s="266"/>
      <c r="AB49" s="117"/>
      <c r="AC49" s="271"/>
      <c r="AD49" s="257"/>
      <c r="AE49" s="256"/>
      <c r="AF49" s="257"/>
      <c r="AG49" s="257"/>
      <c r="AH49" s="265"/>
      <c r="AI49" s="265"/>
      <c r="AJ49" s="265"/>
      <c r="AK49" s="265"/>
      <c r="AL49" s="13"/>
      <c r="AM49" s="121"/>
      <c r="AN49" s="265"/>
      <c r="AO49" s="9"/>
      <c r="AP49" s="256"/>
      <c r="AQ49" s="257"/>
      <c r="AR49" s="257"/>
      <c r="AS49" s="265"/>
      <c r="AT49" s="8"/>
      <c r="AV49" s="8"/>
      <c r="AW49" s="8"/>
      <c r="AX49" s="155"/>
    </row>
    <row r="50" spans="1:50">
      <c r="A50" s="247" t="s">
        <v>584</v>
      </c>
      <c r="B50" s="252">
        <v>3</v>
      </c>
      <c r="C50" s="248">
        <v>0.85</v>
      </c>
      <c r="D50" s="269">
        <f t="shared" si="2"/>
        <v>2.5499999999999998</v>
      </c>
      <c r="E50" s="252"/>
      <c r="F50" s="252"/>
      <c r="G50" s="250"/>
      <c r="H50" s="195"/>
      <c r="I50" s="113"/>
      <c r="J50" s="113"/>
      <c r="K50" s="113"/>
      <c r="L50" s="129"/>
      <c r="M50" s="166"/>
      <c r="N50" s="250"/>
      <c r="O50" s="195"/>
      <c r="P50" s="113"/>
      <c r="Q50" s="113"/>
      <c r="R50" s="113"/>
      <c r="S50" s="129"/>
      <c r="T50" s="113"/>
      <c r="U50" s="102"/>
      <c r="V50" s="250">
        <f t="shared" si="14"/>
        <v>2.5499999999999998</v>
      </c>
      <c r="W50" s="166"/>
      <c r="X50" s="114"/>
      <c r="Y50" s="114"/>
      <c r="Z50" s="266"/>
      <c r="AA50" s="266"/>
      <c r="AB50" s="117"/>
      <c r="AC50" s="271"/>
      <c r="AD50" s="257"/>
      <c r="AE50" s="256"/>
      <c r="AF50" s="257"/>
      <c r="AG50" s="257"/>
      <c r="AH50" s="265"/>
      <c r="AI50" s="265"/>
      <c r="AJ50" s="265"/>
      <c r="AK50" s="265"/>
      <c r="AL50" s="13"/>
      <c r="AM50" s="121"/>
      <c r="AN50" s="265"/>
      <c r="AO50" s="9"/>
      <c r="AP50" s="256"/>
      <c r="AQ50" s="257"/>
      <c r="AR50" s="257"/>
      <c r="AS50" s="265"/>
      <c r="AT50" s="8"/>
      <c r="AV50" s="8"/>
      <c r="AW50" s="8"/>
      <c r="AX50" s="155"/>
    </row>
    <row r="51" spans="1:50">
      <c r="A51" s="247" t="s">
        <v>585</v>
      </c>
      <c r="B51" s="252">
        <v>3</v>
      </c>
      <c r="C51" s="248">
        <v>2.2999999999999998</v>
      </c>
      <c r="D51" s="269">
        <f t="shared" si="2"/>
        <v>6.9</v>
      </c>
      <c r="E51" s="252"/>
      <c r="F51" s="252"/>
      <c r="G51" s="250"/>
      <c r="H51" s="195"/>
      <c r="I51" s="113"/>
      <c r="J51" s="113"/>
      <c r="K51" s="113"/>
      <c r="L51" s="129"/>
      <c r="M51" s="166"/>
      <c r="N51" s="250"/>
      <c r="O51" s="195"/>
      <c r="P51" s="113"/>
      <c r="Q51" s="113"/>
      <c r="R51" s="113"/>
      <c r="S51" s="129"/>
      <c r="T51" s="113"/>
      <c r="U51" s="102"/>
      <c r="V51" s="250">
        <f t="shared" si="14"/>
        <v>6.9</v>
      </c>
      <c r="W51" s="166"/>
      <c r="X51" s="114"/>
      <c r="Y51" s="114"/>
      <c r="Z51" s="266"/>
      <c r="AA51" s="266"/>
      <c r="AB51" s="117"/>
      <c r="AC51" s="271"/>
      <c r="AD51" s="257"/>
      <c r="AE51" s="256"/>
      <c r="AF51" s="257"/>
      <c r="AG51" s="257"/>
      <c r="AH51" s="265"/>
      <c r="AI51" s="265"/>
      <c r="AJ51" s="265"/>
      <c r="AK51" s="265"/>
      <c r="AL51" s="13"/>
      <c r="AM51" s="121"/>
      <c r="AN51" s="265"/>
      <c r="AO51" s="9"/>
      <c r="AP51" s="256"/>
      <c r="AQ51" s="257"/>
      <c r="AR51" s="257"/>
      <c r="AS51" s="265"/>
      <c r="AT51" s="8"/>
      <c r="AV51" s="8"/>
      <c r="AW51" s="8"/>
      <c r="AX51" s="155"/>
    </row>
    <row r="52" spans="1:50">
      <c r="A52" s="247" t="s">
        <v>586</v>
      </c>
      <c r="B52" s="252">
        <v>3</v>
      </c>
      <c r="C52" s="248">
        <v>3.15</v>
      </c>
      <c r="D52" s="269">
        <f t="shared" si="2"/>
        <v>9.4499999999999993</v>
      </c>
      <c r="E52" s="252"/>
      <c r="F52" s="252"/>
      <c r="G52" s="250"/>
      <c r="H52" s="195"/>
      <c r="I52" s="113"/>
      <c r="J52" s="113"/>
      <c r="K52" s="113"/>
      <c r="L52" s="129"/>
      <c r="M52" s="166"/>
      <c r="N52" s="250"/>
      <c r="O52" s="195"/>
      <c r="P52" s="113"/>
      <c r="Q52" s="113"/>
      <c r="R52" s="113"/>
      <c r="S52" s="129"/>
      <c r="T52" s="113"/>
      <c r="U52" s="102"/>
      <c r="V52" s="250">
        <f t="shared" si="14"/>
        <v>9.4499999999999993</v>
      </c>
      <c r="W52" s="166"/>
      <c r="X52" s="114"/>
      <c r="Y52" s="114"/>
      <c r="Z52" s="266"/>
      <c r="AA52" s="266"/>
      <c r="AB52" s="117"/>
      <c r="AC52" s="271"/>
      <c r="AD52" s="257"/>
      <c r="AE52" s="256"/>
      <c r="AF52" s="257"/>
      <c r="AG52" s="257"/>
      <c r="AH52" s="265"/>
      <c r="AI52" s="265"/>
      <c r="AJ52" s="265"/>
      <c r="AK52" s="265"/>
      <c r="AL52" s="13"/>
      <c r="AM52" s="121"/>
      <c r="AN52" s="265"/>
      <c r="AO52" s="9"/>
      <c r="AP52" s="256"/>
      <c r="AQ52" s="257"/>
      <c r="AR52" s="257"/>
      <c r="AS52" s="265"/>
      <c r="AT52" s="8"/>
      <c r="AV52" s="8"/>
      <c r="AW52" s="8"/>
      <c r="AX52" s="155"/>
    </row>
    <row r="53" spans="1:50">
      <c r="A53" s="247" t="s">
        <v>587</v>
      </c>
      <c r="B53" s="252">
        <v>3</v>
      </c>
      <c r="C53" s="248">
        <v>0.85</v>
      </c>
      <c r="D53" s="269">
        <f t="shared" si="2"/>
        <v>2.5499999999999998</v>
      </c>
      <c r="E53" s="252"/>
      <c r="F53" s="252"/>
      <c r="G53" s="250"/>
      <c r="H53" s="195"/>
      <c r="I53" s="113"/>
      <c r="J53" s="113"/>
      <c r="K53" s="113"/>
      <c r="L53" s="129"/>
      <c r="M53" s="166"/>
      <c r="N53" s="250"/>
      <c r="O53" s="195"/>
      <c r="P53" s="113"/>
      <c r="Q53" s="113"/>
      <c r="R53" s="113"/>
      <c r="S53" s="129"/>
      <c r="T53" s="113"/>
      <c r="U53" s="102"/>
      <c r="V53" s="250">
        <f t="shared" si="14"/>
        <v>2.5499999999999998</v>
      </c>
      <c r="W53" s="166"/>
      <c r="X53" s="114"/>
      <c r="Y53" s="114"/>
      <c r="Z53" s="266"/>
      <c r="AA53" s="266"/>
      <c r="AB53" s="117"/>
      <c r="AC53" s="271"/>
      <c r="AD53" s="257"/>
      <c r="AE53" s="256"/>
      <c r="AF53" s="257"/>
      <c r="AG53" s="257"/>
      <c r="AH53" s="265"/>
      <c r="AI53" s="265"/>
      <c r="AJ53" s="265"/>
      <c r="AK53" s="265"/>
      <c r="AL53" s="13"/>
      <c r="AM53" s="121"/>
      <c r="AN53" s="265"/>
      <c r="AO53" s="9"/>
      <c r="AP53" s="256"/>
      <c r="AQ53" s="257"/>
      <c r="AR53" s="257"/>
      <c r="AS53" s="265"/>
      <c r="AT53" s="8"/>
      <c r="AV53" s="8"/>
      <c r="AW53" s="8"/>
      <c r="AX53" s="155"/>
    </row>
    <row r="54" spans="1:50">
      <c r="A54" s="247" t="s">
        <v>588</v>
      </c>
      <c r="B54" s="252">
        <v>3</v>
      </c>
      <c r="C54" s="248">
        <v>3</v>
      </c>
      <c r="D54" s="269">
        <f t="shared" si="2"/>
        <v>9</v>
      </c>
      <c r="E54" s="252"/>
      <c r="F54" s="252"/>
      <c r="G54" s="250"/>
      <c r="H54" s="195"/>
      <c r="I54" s="113"/>
      <c r="J54" s="113"/>
      <c r="K54" s="113"/>
      <c r="L54" s="129"/>
      <c r="M54" s="166"/>
      <c r="N54" s="250"/>
      <c r="O54" s="195"/>
      <c r="P54" s="113"/>
      <c r="Q54" s="113"/>
      <c r="R54" s="113"/>
      <c r="S54" s="129"/>
      <c r="T54" s="113"/>
      <c r="U54" s="102"/>
      <c r="V54" s="250">
        <f t="shared" si="14"/>
        <v>9</v>
      </c>
      <c r="W54" s="166"/>
      <c r="X54" s="114"/>
      <c r="Y54" s="114"/>
      <c r="Z54" s="266"/>
      <c r="AA54" s="266"/>
      <c r="AB54" s="117"/>
      <c r="AC54" s="271"/>
      <c r="AD54" s="257"/>
      <c r="AE54" s="256"/>
      <c r="AF54" s="257"/>
      <c r="AG54" s="257"/>
      <c r="AH54" s="265"/>
      <c r="AI54" s="265"/>
      <c r="AJ54" s="265"/>
      <c r="AK54" s="265"/>
      <c r="AL54" s="13"/>
      <c r="AM54" s="121"/>
      <c r="AN54" s="265"/>
      <c r="AO54" s="9"/>
      <c r="AP54" s="256"/>
      <c r="AQ54" s="257"/>
      <c r="AR54" s="257"/>
      <c r="AS54" s="265"/>
      <c r="AT54" s="8"/>
      <c r="AV54" s="8"/>
      <c r="AW54" s="8"/>
      <c r="AX54" s="155"/>
    </row>
    <row r="55" spans="1:50">
      <c r="A55" s="247" t="s">
        <v>589</v>
      </c>
      <c r="B55" s="252">
        <v>3</v>
      </c>
      <c r="C55" s="248">
        <v>3.15</v>
      </c>
      <c r="D55" s="269">
        <f t="shared" si="2"/>
        <v>9.4499999999999993</v>
      </c>
      <c r="E55" s="252"/>
      <c r="F55" s="252"/>
      <c r="G55" s="250"/>
      <c r="H55" s="195"/>
      <c r="I55" s="113"/>
      <c r="J55" s="113"/>
      <c r="K55" s="113"/>
      <c r="L55" s="129"/>
      <c r="M55" s="166"/>
      <c r="N55" s="250"/>
      <c r="O55" s="195"/>
      <c r="P55" s="113"/>
      <c r="Q55" s="113"/>
      <c r="R55" s="113"/>
      <c r="S55" s="129"/>
      <c r="T55" s="113"/>
      <c r="U55" s="102"/>
      <c r="V55" s="250">
        <f t="shared" si="14"/>
        <v>9.4499999999999993</v>
      </c>
      <c r="W55" s="166"/>
      <c r="X55" s="114"/>
      <c r="Y55" s="114"/>
      <c r="Z55" s="266"/>
      <c r="AA55" s="266"/>
      <c r="AB55" s="117"/>
      <c r="AC55" s="271"/>
      <c r="AD55" s="257"/>
      <c r="AE55" s="256"/>
      <c r="AF55" s="257"/>
      <c r="AG55" s="257"/>
      <c r="AH55" s="265"/>
      <c r="AI55" s="265"/>
      <c r="AJ55" s="265"/>
      <c r="AK55" s="265"/>
      <c r="AL55" s="13"/>
      <c r="AM55" s="121"/>
      <c r="AN55" s="265"/>
      <c r="AO55" s="9"/>
      <c r="AP55" s="256"/>
      <c r="AQ55" s="257"/>
      <c r="AR55" s="257"/>
      <c r="AS55" s="265"/>
      <c r="AT55" s="8"/>
      <c r="AV55" s="8"/>
      <c r="AW55" s="8"/>
      <c r="AX55" s="155"/>
    </row>
    <row r="56" spans="1:50">
      <c r="A56" s="247" t="s">
        <v>590</v>
      </c>
      <c r="B56" s="252">
        <v>3</v>
      </c>
      <c r="C56" s="248">
        <v>11.75</v>
      </c>
      <c r="D56" s="269">
        <f t="shared" si="2"/>
        <v>35.25</v>
      </c>
      <c r="E56" s="252"/>
      <c r="F56" s="252"/>
      <c r="G56" s="250"/>
      <c r="H56" s="195"/>
      <c r="I56" s="113"/>
      <c r="J56" s="113"/>
      <c r="K56" s="113"/>
      <c r="L56" s="129"/>
      <c r="M56" s="166"/>
      <c r="N56" s="250"/>
      <c r="O56" s="195"/>
      <c r="P56" s="113"/>
      <c r="Q56" s="113"/>
      <c r="R56" s="113"/>
      <c r="S56" s="129"/>
      <c r="T56" s="113"/>
      <c r="U56" s="102"/>
      <c r="V56" s="250">
        <f t="shared" si="14"/>
        <v>35.25</v>
      </c>
      <c r="W56" s="166"/>
      <c r="X56" s="114"/>
      <c r="Y56" s="114"/>
      <c r="Z56" s="266"/>
      <c r="AA56" s="266"/>
      <c r="AB56" s="117"/>
      <c r="AC56" s="271"/>
      <c r="AD56" s="257"/>
      <c r="AE56" s="256"/>
      <c r="AF56" s="257"/>
      <c r="AG56" s="257"/>
      <c r="AH56" s="265"/>
      <c r="AI56" s="265"/>
      <c r="AJ56" s="265"/>
      <c r="AK56" s="265"/>
      <c r="AL56" s="13"/>
      <c r="AM56" s="121"/>
      <c r="AN56" s="265"/>
      <c r="AO56" s="9"/>
      <c r="AP56" s="256"/>
      <c r="AQ56" s="257"/>
      <c r="AR56" s="257"/>
      <c r="AS56" s="265"/>
      <c r="AT56" s="8"/>
      <c r="AV56" s="8"/>
      <c r="AW56" s="8"/>
      <c r="AX56" s="155"/>
    </row>
    <row r="57" spans="1:50">
      <c r="A57" s="247" t="s">
        <v>591</v>
      </c>
      <c r="B57" s="252">
        <v>3</v>
      </c>
      <c r="C57" s="248">
        <v>3.3</v>
      </c>
      <c r="D57" s="269">
        <f t="shared" si="2"/>
        <v>9.9</v>
      </c>
      <c r="E57" s="252"/>
      <c r="F57" s="252"/>
      <c r="G57" s="250"/>
      <c r="H57" s="195"/>
      <c r="I57" s="113"/>
      <c r="J57" s="113"/>
      <c r="K57" s="113"/>
      <c r="L57" s="129"/>
      <c r="M57" s="166"/>
      <c r="N57" s="250"/>
      <c r="O57" s="195"/>
      <c r="P57" s="113"/>
      <c r="Q57" s="113"/>
      <c r="R57" s="113"/>
      <c r="S57" s="129"/>
      <c r="T57" s="113"/>
      <c r="U57" s="102"/>
      <c r="V57" s="250">
        <f t="shared" si="14"/>
        <v>9.9</v>
      </c>
      <c r="W57" s="166"/>
      <c r="X57" s="114"/>
      <c r="Y57" s="114"/>
      <c r="Z57" s="266"/>
      <c r="AA57" s="266"/>
      <c r="AB57" s="117"/>
      <c r="AC57" s="271"/>
      <c r="AD57" s="257"/>
      <c r="AE57" s="256"/>
      <c r="AF57" s="257"/>
      <c r="AG57" s="257"/>
      <c r="AH57" s="265"/>
      <c r="AI57" s="265"/>
      <c r="AJ57" s="265"/>
      <c r="AK57" s="265"/>
      <c r="AL57" s="13"/>
      <c r="AM57" s="121"/>
      <c r="AN57" s="265"/>
      <c r="AO57" s="9"/>
      <c r="AP57" s="256"/>
      <c r="AQ57" s="257"/>
      <c r="AR57" s="257"/>
      <c r="AS57" s="265"/>
      <c r="AT57" s="8"/>
      <c r="AV57" s="8"/>
      <c r="AW57" s="8"/>
      <c r="AX57" s="155"/>
    </row>
    <row r="58" spans="1:50">
      <c r="A58" s="247" t="s">
        <v>592</v>
      </c>
      <c r="B58" s="252">
        <v>3</v>
      </c>
      <c r="C58" s="248">
        <v>3.3</v>
      </c>
      <c r="D58" s="269">
        <f t="shared" si="2"/>
        <v>9.9</v>
      </c>
      <c r="E58" s="252"/>
      <c r="F58" s="252"/>
      <c r="G58" s="250"/>
      <c r="H58" s="195"/>
      <c r="I58" s="113"/>
      <c r="J58" s="113"/>
      <c r="K58" s="113"/>
      <c r="L58" s="129"/>
      <c r="M58" s="166"/>
      <c r="N58" s="250"/>
      <c r="O58" s="195"/>
      <c r="P58" s="113"/>
      <c r="Q58" s="113"/>
      <c r="R58" s="113"/>
      <c r="S58" s="129"/>
      <c r="T58" s="113"/>
      <c r="U58" s="102"/>
      <c r="V58" s="250">
        <f t="shared" si="14"/>
        <v>9.9</v>
      </c>
      <c r="W58" s="166"/>
      <c r="X58" s="114"/>
      <c r="Y58" s="114"/>
      <c r="Z58" s="266"/>
      <c r="AA58" s="266"/>
      <c r="AB58" s="117"/>
      <c r="AC58" s="271"/>
      <c r="AD58" s="257"/>
      <c r="AE58" s="256"/>
      <c r="AF58" s="257"/>
      <c r="AG58" s="257"/>
      <c r="AH58" s="265"/>
      <c r="AI58" s="265"/>
      <c r="AJ58" s="265"/>
      <c r="AK58" s="265"/>
      <c r="AL58" s="13"/>
      <c r="AM58" s="121"/>
      <c r="AN58" s="265"/>
      <c r="AO58" s="9"/>
      <c r="AP58" s="256"/>
      <c r="AQ58" s="257"/>
      <c r="AR58" s="257"/>
      <c r="AS58" s="265"/>
      <c r="AT58" s="8"/>
      <c r="AV58" s="8"/>
      <c r="AW58" s="8"/>
      <c r="AX58" s="155"/>
    </row>
    <row r="59" spans="1:50">
      <c r="A59" s="247" t="s">
        <v>593</v>
      </c>
      <c r="B59" s="252">
        <v>3</v>
      </c>
      <c r="C59" s="248">
        <v>2</v>
      </c>
      <c r="D59" s="269">
        <f t="shared" si="2"/>
        <v>6</v>
      </c>
      <c r="E59" s="252"/>
      <c r="F59" s="252"/>
      <c r="G59" s="250"/>
      <c r="H59" s="195"/>
      <c r="I59" s="113"/>
      <c r="J59" s="113"/>
      <c r="K59" s="113"/>
      <c r="L59" s="129"/>
      <c r="M59" s="166"/>
      <c r="N59" s="250"/>
      <c r="O59" s="195"/>
      <c r="P59" s="113"/>
      <c r="Q59" s="113"/>
      <c r="R59" s="113"/>
      <c r="S59" s="129"/>
      <c r="T59" s="113"/>
      <c r="U59" s="102"/>
      <c r="V59" s="250">
        <f t="shared" si="14"/>
        <v>6</v>
      </c>
      <c r="W59" s="166"/>
      <c r="X59" s="114"/>
      <c r="Y59" s="114"/>
      <c r="Z59" s="266"/>
      <c r="AA59" s="266"/>
      <c r="AB59" s="117"/>
      <c r="AC59" s="271"/>
      <c r="AD59" s="257"/>
      <c r="AE59" s="256"/>
      <c r="AF59" s="257"/>
      <c r="AG59" s="257"/>
      <c r="AH59" s="265"/>
      <c r="AI59" s="265"/>
      <c r="AJ59" s="265"/>
      <c r="AK59" s="265"/>
      <c r="AL59" s="13"/>
      <c r="AM59" s="121"/>
      <c r="AN59" s="265"/>
      <c r="AO59" s="9"/>
      <c r="AP59" s="256"/>
      <c r="AQ59" s="257"/>
      <c r="AR59" s="257"/>
      <c r="AS59" s="265"/>
      <c r="AT59" s="8"/>
      <c r="AV59" s="8"/>
      <c r="AW59" s="8"/>
      <c r="AX59" s="155"/>
    </row>
    <row r="60" spans="1:50">
      <c r="A60" s="247" t="s">
        <v>594</v>
      </c>
      <c r="B60" s="252">
        <v>3</v>
      </c>
      <c r="C60" s="248">
        <v>3.15</v>
      </c>
      <c r="D60" s="269">
        <f t="shared" si="2"/>
        <v>9.4499999999999993</v>
      </c>
      <c r="E60" s="252"/>
      <c r="F60" s="252"/>
      <c r="G60" s="250"/>
      <c r="H60" s="195"/>
      <c r="I60" s="113"/>
      <c r="J60" s="113"/>
      <c r="K60" s="113"/>
      <c r="L60" s="129"/>
      <c r="M60" s="166"/>
      <c r="N60" s="250"/>
      <c r="O60" s="195"/>
      <c r="P60" s="113"/>
      <c r="Q60" s="113"/>
      <c r="R60" s="113"/>
      <c r="S60" s="129"/>
      <c r="T60" s="113"/>
      <c r="U60" s="102"/>
      <c r="V60" s="250">
        <f t="shared" si="14"/>
        <v>9.4499999999999993</v>
      </c>
      <c r="W60" s="166"/>
      <c r="X60" s="114"/>
      <c r="Y60" s="114"/>
      <c r="Z60" s="266"/>
      <c r="AA60" s="266"/>
      <c r="AB60" s="117"/>
      <c r="AC60" s="271"/>
      <c r="AD60" s="257"/>
      <c r="AE60" s="256"/>
      <c r="AF60" s="257"/>
      <c r="AG60" s="257"/>
      <c r="AH60" s="265"/>
      <c r="AI60" s="265"/>
      <c r="AJ60" s="265"/>
      <c r="AK60" s="265"/>
      <c r="AL60" s="13"/>
      <c r="AM60" s="121"/>
      <c r="AN60" s="265"/>
      <c r="AO60" s="9"/>
      <c r="AP60" s="256"/>
      <c r="AQ60" s="257"/>
      <c r="AR60" s="257"/>
      <c r="AS60" s="265"/>
      <c r="AT60" s="8"/>
      <c r="AV60" s="8"/>
      <c r="AW60" s="8"/>
      <c r="AX60" s="155"/>
    </row>
    <row r="61" spans="1:50">
      <c r="A61" s="247" t="s">
        <v>595</v>
      </c>
      <c r="B61" s="252">
        <v>3</v>
      </c>
      <c r="C61" s="248">
        <v>3.15</v>
      </c>
      <c r="D61" s="269">
        <f t="shared" si="2"/>
        <v>9.4499999999999993</v>
      </c>
      <c r="E61" s="252"/>
      <c r="F61" s="252"/>
      <c r="G61" s="250"/>
      <c r="H61" s="195"/>
      <c r="I61" s="113"/>
      <c r="J61" s="113"/>
      <c r="K61" s="113"/>
      <c r="L61" s="129"/>
      <c r="M61" s="166"/>
      <c r="N61" s="250"/>
      <c r="O61" s="195"/>
      <c r="P61" s="113"/>
      <c r="Q61" s="113"/>
      <c r="R61" s="113"/>
      <c r="S61" s="129"/>
      <c r="T61" s="113"/>
      <c r="U61" s="102"/>
      <c r="V61" s="250">
        <f t="shared" si="14"/>
        <v>9.4499999999999993</v>
      </c>
      <c r="W61" s="166"/>
      <c r="X61" s="114"/>
      <c r="Y61" s="114"/>
      <c r="Z61" s="266"/>
      <c r="AA61" s="266"/>
      <c r="AB61" s="117"/>
      <c r="AC61" s="271"/>
      <c r="AD61" s="257"/>
      <c r="AE61" s="256"/>
      <c r="AF61" s="257"/>
      <c r="AG61" s="257"/>
      <c r="AH61" s="265"/>
      <c r="AI61" s="265"/>
      <c r="AJ61" s="265"/>
      <c r="AK61" s="265"/>
      <c r="AL61" s="13"/>
      <c r="AM61" s="121"/>
      <c r="AN61" s="265"/>
      <c r="AO61" s="9"/>
      <c r="AP61" s="256"/>
      <c r="AQ61" s="257"/>
      <c r="AR61" s="257"/>
      <c r="AS61" s="265"/>
      <c r="AT61" s="8"/>
      <c r="AV61" s="8"/>
      <c r="AW61" s="8"/>
      <c r="AX61" s="155"/>
    </row>
    <row r="62" spans="1:50">
      <c r="A62" s="247" t="s">
        <v>596</v>
      </c>
      <c r="B62" s="252">
        <v>3</v>
      </c>
      <c r="C62" s="248">
        <v>3.15</v>
      </c>
      <c r="D62" s="269">
        <f t="shared" si="2"/>
        <v>9.4499999999999993</v>
      </c>
      <c r="E62" s="252"/>
      <c r="F62" s="252"/>
      <c r="G62" s="250"/>
      <c r="H62" s="195"/>
      <c r="I62" s="113"/>
      <c r="J62" s="113"/>
      <c r="K62" s="113"/>
      <c r="L62" s="129"/>
      <c r="M62" s="166"/>
      <c r="N62" s="250"/>
      <c r="O62" s="195"/>
      <c r="P62" s="113"/>
      <c r="Q62" s="113"/>
      <c r="R62" s="113"/>
      <c r="S62" s="129"/>
      <c r="T62" s="113"/>
      <c r="U62" s="102"/>
      <c r="V62" s="250">
        <f t="shared" si="14"/>
        <v>9.4499999999999993</v>
      </c>
      <c r="W62" s="166"/>
      <c r="X62" s="114"/>
      <c r="Y62" s="114"/>
      <c r="Z62" s="266"/>
      <c r="AA62" s="266"/>
      <c r="AB62" s="117"/>
      <c r="AC62" s="271"/>
      <c r="AD62" s="257"/>
      <c r="AE62" s="256"/>
      <c r="AF62" s="257"/>
      <c r="AG62" s="257"/>
      <c r="AH62" s="265"/>
      <c r="AI62" s="265"/>
      <c r="AJ62" s="265"/>
      <c r="AK62" s="265"/>
      <c r="AL62" s="13"/>
      <c r="AM62" s="121"/>
      <c r="AN62" s="265"/>
      <c r="AO62" s="9"/>
      <c r="AP62" s="256"/>
      <c r="AQ62" s="257"/>
      <c r="AR62" s="257"/>
      <c r="AS62" s="265"/>
      <c r="AT62" s="8"/>
      <c r="AV62" s="8"/>
      <c r="AW62" s="8"/>
      <c r="AX62" s="155"/>
    </row>
    <row r="63" spans="1:50">
      <c r="A63" s="247" t="s">
        <v>597</v>
      </c>
      <c r="B63" s="252">
        <v>3</v>
      </c>
      <c r="C63" s="248">
        <v>3.15</v>
      </c>
      <c r="D63" s="269">
        <f t="shared" si="2"/>
        <v>9.4499999999999993</v>
      </c>
      <c r="E63" s="252"/>
      <c r="F63" s="252"/>
      <c r="G63" s="250"/>
      <c r="H63" s="195"/>
      <c r="I63" s="113"/>
      <c r="J63" s="113"/>
      <c r="K63" s="113"/>
      <c r="L63" s="129"/>
      <c r="M63" s="166"/>
      <c r="N63" s="250"/>
      <c r="O63" s="195"/>
      <c r="P63" s="113"/>
      <c r="Q63" s="113"/>
      <c r="R63" s="113"/>
      <c r="S63" s="129"/>
      <c r="T63" s="113"/>
      <c r="U63" s="102"/>
      <c r="V63" s="250">
        <f t="shared" si="14"/>
        <v>9.4499999999999993</v>
      </c>
      <c r="W63" s="166"/>
      <c r="X63" s="114"/>
      <c r="Y63" s="114"/>
      <c r="Z63" s="266"/>
      <c r="AA63" s="266"/>
      <c r="AB63" s="117"/>
      <c r="AC63" s="271"/>
      <c r="AD63" s="257"/>
      <c r="AE63" s="256"/>
      <c r="AF63" s="257"/>
      <c r="AG63" s="257"/>
      <c r="AH63" s="265"/>
      <c r="AI63" s="265"/>
      <c r="AJ63" s="265"/>
      <c r="AK63" s="265"/>
      <c r="AL63" s="13"/>
      <c r="AM63" s="121"/>
      <c r="AN63" s="265"/>
      <c r="AO63" s="9"/>
      <c r="AP63" s="256"/>
      <c r="AQ63" s="257"/>
      <c r="AR63" s="257"/>
      <c r="AS63" s="265"/>
      <c r="AT63" s="8"/>
      <c r="AV63" s="8"/>
      <c r="AW63" s="8"/>
      <c r="AX63" s="155"/>
    </row>
    <row r="64" spans="1:50">
      <c r="A64" s="247" t="s">
        <v>598</v>
      </c>
      <c r="B64" s="252">
        <v>3</v>
      </c>
      <c r="C64" s="248">
        <v>3</v>
      </c>
      <c r="D64" s="269">
        <f t="shared" si="2"/>
        <v>9</v>
      </c>
      <c r="E64" s="252"/>
      <c r="F64" s="252"/>
      <c r="G64" s="250"/>
      <c r="H64" s="195"/>
      <c r="I64" s="113"/>
      <c r="J64" s="113"/>
      <c r="K64" s="113"/>
      <c r="L64" s="129"/>
      <c r="M64" s="166"/>
      <c r="N64" s="250"/>
      <c r="O64" s="195"/>
      <c r="P64" s="113"/>
      <c r="Q64" s="113"/>
      <c r="R64" s="113"/>
      <c r="S64" s="129"/>
      <c r="T64" s="113"/>
      <c r="U64" s="102"/>
      <c r="V64" s="250">
        <f t="shared" si="14"/>
        <v>9</v>
      </c>
      <c r="W64" s="166"/>
      <c r="X64" s="114"/>
      <c r="Y64" s="114"/>
      <c r="Z64" s="266"/>
      <c r="AA64" s="266"/>
      <c r="AB64" s="117"/>
      <c r="AC64" s="271"/>
      <c r="AD64" s="257"/>
      <c r="AE64" s="256"/>
      <c r="AF64" s="257"/>
      <c r="AG64" s="257"/>
      <c r="AH64" s="265"/>
      <c r="AI64" s="265"/>
      <c r="AJ64" s="265"/>
      <c r="AK64" s="265"/>
      <c r="AL64" s="13"/>
      <c r="AM64" s="121"/>
      <c r="AN64" s="265"/>
      <c r="AO64" s="9"/>
      <c r="AP64" s="256"/>
      <c r="AQ64" s="257"/>
      <c r="AR64" s="257"/>
      <c r="AS64" s="265"/>
      <c r="AT64" s="8"/>
      <c r="AV64" s="8"/>
      <c r="AW64" s="8"/>
      <c r="AX64" s="155"/>
    </row>
    <row r="65" spans="1:50">
      <c r="A65" s="247" t="s">
        <v>599</v>
      </c>
      <c r="B65" s="252">
        <v>3</v>
      </c>
      <c r="C65" s="248">
        <v>3</v>
      </c>
      <c r="D65" s="269">
        <f t="shared" si="2"/>
        <v>9</v>
      </c>
      <c r="E65" s="252"/>
      <c r="F65" s="252"/>
      <c r="G65" s="250"/>
      <c r="H65" s="195"/>
      <c r="I65" s="113"/>
      <c r="J65" s="113"/>
      <c r="K65" s="113"/>
      <c r="L65" s="129"/>
      <c r="M65" s="166"/>
      <c r="N65" s="250"/>
      <c r="O65" s="195"/>
      <c r="P65" s="113"/>
      <c r="Q65" s="113"/>
      <c r="R65" s="113"/>
      <c r="S65" s="129"/>
      <c r="T65" s="113"/>
      <c r="U65" s="102"/>
      <c r="V65" s="250">
        <f t="shared" si="14"/>
        <v>9</v>
      </c>
      <c r="W65" s="166"/>
      <c r="X65" s="114"/>
      <c r="Y65" s="114"/>
      <c r="Z65" s="266"/>
      <c r="AA65" s="266"/>
      <c r="AB65" s="117"/>
      <c r="AC65" s="271"/>
      <c r="AD65" s="257"/>
      <c r="AE65" s="256"/>
      <c r="AF65" s="257"/>
      <c r="AG65" s="257"/>
      <c r="AH65" s="265"/>
      <c r="AI65" s="265"/>
      <c r="AJ65" s="265"/>
      <c r="AK65" s="265"/>
      <c r="AL65" s="13"/>
      <c r="AM65" s="121"/>
      <c r="AN65" s="265"/>
      <c r="AO65" s="9"/>
      <c r="AP65" s="256"/>
      <c r="AQ65" s="257"/>
      <c r="AR65" s="257"/>
      <c r="AS65" s="265"/>
      <c r="AT65" s="8"/>
      <c r="AV65" s="8"/>
      <c r="AW65" s="8"/>
      <c r="AX65" s="155"/>
    </row>
    <row r="66" spans="1:50">
      <c r="A66" s="247" t="s">
        <v>600</v>
      </c>
      <c r="B66" s="252">
        <v>3</v>
      </c>
      <c r="C66" s="248">
        <v>5.45</v>
      </c>
      <c r="D66" s="269">
        <f t="shared" si="2"/>
        <v>16.350000000000001</v>
      </c>
      <c r="E66" s="252"/>
      <c r="F66" s="252"/>
      <c r="G66" s="250"/>
      <c r="H66" s="195"/>
      <c r="I66" s="113"/>
      <c r="J66" s="113"/>
      <c r="K66" s="113"/>
      <c r="L66" s="129"/>
      <c r="M66" s="166"/>
      <c r="N66" s="250"/>
      <c r="O66" s="195"/>
      <c r="P66" s="113"/>
      <c r="Q66" s="113"/>
      <c r="R66" s="113"/>
      <c r="S66" s="129"/>
      <c r="T66" s="113"/>
      <c r="U66" s="102"/>
      <c r="V66" s="250">
        <f t="shared" si="14"/>
        <v>16.350000000000001</v>
      </c>
      <c r="W66" s="166"/>
      <c r="X66" s="114"/>
      <c r="Y66" s="114"/>
      <c r="Z66" s="266"/>
      <c r="AA66" s="266"/>
      <c r="AB66" s="117"/>
      <c r="AC66" s="271"/>
      <c r="AD66" s="257"/>
      <c r="AE66" s="256"/>
      <c r="AF66" s="257"/>
      <c r="AG66" s="257"/>
      <c r="AH66" s="265"/>
      <c r="AI66" s="265"/>
      <c r="AJ66" s="265"/>
      <c r="AK66" s="265"/>
      <c r="AL66" s="13"/>
      <c r="AM66" s="121"/>
      <c r="AN66" s="265"/>
      <c r="AO66" s="9"/>
      <c r="AP66" s="256"/>
      <c r="AQ66" s="257"/>
      <c r="AR66" s="257"/>
      <c r="AS66" s="265"/>
      <c r="AT66" s="8"/>
      <c r="AV66" s="8"/>
      <c r="AW66" s="8"/>
      <c r="AX66" s="155"/>
    </row>
    <row r="67" spans="1:50">
      <c r="A67" s="247" t="s">
        <v>601</v>
      </c>
      <c r="B67" s="252">
        <v>3</v>
      </c>
      <c r="C67" s="248">
        <v>1.75</v>
      </c>
      <c r="D67" s="269">
        <f t="shared" si="2"/>
        <v>5.25</v>
      </c>
      <c r="E67" s="252"/>
      <c r="F67" s="252"/>
      <c r="G67" s="250"/>
      <c r="H67" s="195"/>
      <c r="I67" s="113"/>
      <c r="J67" s="113"/>
      <c r="K67" s="113"/>
      <c r="L67" s="129"/>
      <c r="M67" s="166"/>
      <c r="N67" s="250"/>
      <c r="O67" s="195"/>
      <c r="P67" s="113"/>
      <c r="Q67" s="113"/>
      <c r="R67" s="113"/>
      <c r="S67" s="129"/>
      <c r="T67" s="113"/>
      <c r="U67" s="102"/>
      <c r="V67" s="250">
        <f t="shared" si="14"/>
        <v>5.25</v>
      </c>
      <c r="W67" s="166"/>
      <c r="X67" s="114"/>
      <c r="Y67" s="114"/>
      <c r="Z67" s="266"/>
      <c r="AA67" s="266"/>
      <c r="AB67" s="117"/>
      <c r="AC67" s="271"/>
      <c r="AD67" s="257"/>
      <c r="AE67" s="256"/>
      <c r="AF67" s="257"/>
      <c r="AG67" s="257"/>
      <c r="AH67" s="265"/>
      <c r="AI67" s="265"/>
      <c r="AJ67" s="265"/>
      <c r="AK67" s="265"/>
      <c r="AL67" s="13"/>
      <c r="AM67" s="121"/>
      <c r="AN67" s="265"/>
      <c r="AO67" s="9"/>
      <c r="AP67" s="256"/>
      <c r="AQ67" s="257"/>
      <c r="AR67" s="257"/>
      <c r="AS67" s="265"/>
      <c r="AT67" s="8"/>
      <c r="AV67" s="8"/>
      <c r="AW67" s="8"/>
      <c r="AX67" s="155"/>
    </row>
    <row r="68" spans="1:50">
      <c r="A68" s="247" t="s">
        <v>602</v>
      </c>
      <c r="B68" s="252">
        <v>3</v>
      </c>
      <c r="C68" s="248">
        <v>5.15</v>
      </c>
      <c r="D68" s="269">
        <f t="shared" ref="D68:D110" si="15">B68*C68</f>
        <v>15.45</v>
      </c>
      <c r="E68" s="252"/>
      <c r="F68" s="252"/>
      <c r="G68" s="250"/>
      <c r="H68" s="195"/>
      <c r="I68" s="113"/>
      <c r="J68" s="113"/>
      <c r="K68" s="113"/>
      <c r="L68" s="129"/>
      <c r="M68" s="166"/>
      <c r="N68" s="250"/>
      <c r="O68" s="195"/>
      <c r="P68" s="113"/>
      <c r="Q68" s="113"/>
      <c r="R68" s="113"/>
      <c r="S68" s="129"/>
      <c r="T68" s="113"/>
      <c r="U68" s="102"/>
      <c r="V68" s="250">
        <f t="shared" si="14"/>
        <v>15.45</v>
      </c>
      <c r="W68" s="166"/>
      <c r="X68" s="114"/>
      <c r="Y68" s="114"/>
      <c r="Z68" s="266"/>
      <c r="AA68" s="266"/>
      <c r="AB68" s="117"/>
      <c r="AC68" s="271"/>
      <c r="AD68" s="257"/>
      <c r="AE68" s="256"/>
      <c r="AF68" s="257"/>
      <c r="AG68" s="257"/>
      <c r="AH68" s="265"/>
      <c r="AI68" s="265"/>
      <c r="AJ68" s="265"/>
      <c r="AK68" s="265"/>
      <c r="AL68" s="13"/>
      <c r="AM68" s="121"/>
      <c r="AN68" s="265"/>
      <c r="AO68" s="9"/>
      <c r="AP68" s="256"/>
      <c r="AQ68" s="257"/>
      <c r="AR68" s="257"/>
      <c r="AS68" s="265"/>
      <c r="AT68" s="8"/>
      <c r="AV68" s="8"/>
      <c r="AW68" s="8"/>
      <c r="AX68" s="155"/>
    </row>
    <row r="69" spans="1:50">
      <c r="A69" s="247" t="s">
        <v>603</v>
      </c>
      <c r="B69" s="252">
        <v>3</v>
      </c>
      <c r="C69" s="248">
        <v>3</v>
      </c>
      <c r="D69" s="269">
        <f t="shared" si="15"/>
        <v>9</v>
      </c>
      <c r="E69" s="252"/>
      <c r="F69" s="252"/>
      <c r="G69" s="250"/>
      <c r="H69" s="195"/>
      <c r="I69" s="113"/>
      <c r="J69" s="113"/>
      <c r="K69" s="113"/>
      <c r="L69" s="129"/>
      <c r="M69" s="166"/>
      <c r="N69" s="250"/>
      <c r="O69" s="195"/>
      <c r="P69" s="113"/>
      <c r="Q69" s="113"/>
      <c r="R69" s="113"/>
      <c r="S69" s="129"/>
      <c r="T69" s="113"/>
      <c r="U69" s="102"/>
      <c r="V69" s="250">
        <f t="shared" si="14"/>
        <v>9</v>
      </c>
      <c r="W69" s="166"/>
      <c r="X69" s="114"/>
      <c r="Y69" s="114"/>
      <c r="Z69" s="266"/>
      <c r="AA69" s="266"/>
      <c r="AB69" s="117"/>
      <c r="AC69" s="271"/>
      <c r="AD69" s="257"/>
      <c r="AE69" s="256"/>
      <c r="AF69" s="257"/>
      <c r="AG69" s="257"/>
      <c r="AH69" s="265"/>
      <c r="AI69" s="265"/>
      <c r="AJ69" s="265"/>
      <c r="AK69" s="265"/>
      <c r="AL69" s="13"/>
      <c r="AM69" s="121"/>
      <c r="AN69" s="265"/>
      <c r="AO69" s="9"/>
      <c r="AP69" s="256"/>
      <c r="AQ69" s="257"/>
      <c r="AR69" s="257"/>
      <c r="AS69" s="265"/>
      <c r="AT69" s="8"/>
      <c r="AV69" s="8"/>
      <c r="AW69" s="8"/>
      <c r="AX69" s="155"/>
    </row>
    <row r="70" spans="1:50">
      <c r="A70" s="247" t="s">
        <v>604</v>
      </c>
      <c r="B70" s="252">
        <v>3</v>
      </c>
      <c r="C70" s="248">
        <v>4.1500000000000004</v>
      </c>
      <c r="D70" s="269">
        <f t="shared" si="15"/>
        <v>12.45</v>
      </c>
      <c r="E70" s="252"/>
      <c r="F70" s="252"/>
      <c r="G70" s="250"/>
      <c r="H70" s="195"/>
      <c r="I70" s="113"/>
      <c r="J70" s="113"/>
      <c r="K70" s="113"/>
      <c r="L70" s="129"/>
      <c r="M70" s="166"/>
      <c r="N70" s="250"/>
      <c r="O70" s="195"/>
      <c r="P70" s="113"/>
      <c r="Q70" s="113"/>
      <c r="R70" s="113"/>
      <c r="S70" s="129"/>
      <c r="T70" s="113"/>
      <c r="U70" s="102"/>
      <c r="V70" s="250">
        <f t="shared" si="14"/>
        <v>12.45</v>
      </c>
      <c r="W70" s="166"/>
      <c r="X70" s="114"/>
      <c r="Y70" s="114"/>
      <c r="Z70" s="266"/>
      <c r="AA70" s="266"/>
      <c r="AB70" s="117"/>
      <c r="AC70" s="271"/>
      <c r="AD70" s="257"/>
      <c r="AE70" s="256"/>
      <c r="AF70" s="257"/>
      <c r="AG70" s="257"/>
      <c r="AH70" s="265"/>
      <c r="AI70" s="265"/>
      <c r="AJ70" s="265"/>
      <c r="AK70" s="265"/>
      <c r="AL70" s="13"/>
      <c r="AM70" s="121"/>
      <c r="AN70" s="265"/>
      <c r="AO70" s="9"/>
      <c r="AP70" s="256"/>
      <c r="AQ70" s="257"/>
      <c r="AR70" s="257"/>
      <c r="AS70" s="265"/>
      <c r="AT70" s="8"/>
      <c r="AV70" s="8"/>
      <c r="AW70" s="8"/>
      <c r="AX70" s="155"/>
    </row>
    <row r="71" spans="1:50">
      <c r="A71" s="247" t="s">
        <v>605</v>
      </c>
      <c r="B71" s="252">
        <v>4.1500000000000004</v>
      </c>
      <c r="C71" s="248">
        <v>1.7</v>
      </c>
      <c r="D71" s="269">
        <f t="shared" si="15"/>
        <v>7.06</v>
      </c>
      <c r="E71" s="252"/>
      <c r="F71" s="252"/>
      <c r="G71" s="250"/>
      <c r="H71" s="195"/>
      <c r="I71" s="113"/>
      <c r="J71" s="113"/>
      <c r="K71" s="113"/>
      <c r="L71" s="129"/>
      <c r="M71" s="166"/>
      <c r="N71" s="250"/>
      <c r="O71" s="195"/>
      <c r="P71" s="113"/>
      <c r="Q71" s="113"/>
      <c r="R71" s="113"/>
      <c r="S71" s="129"/>
      <c r="T71" s="113"/>
      <c r="U71" s="102"/>
      <c r="V71" s="250">
        <f t="shared" si="14"/>
        <v>7.06</v>
      </c>
      <c r="W71" s="166"/>
      <c r="X71" s="114"/>
      <c r="Y71" s="114"/>
      <c r="Z71" s="266"/>
      <c r="AA71" s="266"/>
      <c r="AB71" s="117"/>
      <c r="AC71" s="271"/>
      <c r="AD71" s="257"/>
      <c r="AE71" s="256"/>
      <c r="AF71" s="257"/>
      <c r="AG71" s="257"/>
      <c r="AH71" s="265"/>
      <c r="AI71" s="265"/>
      <c r="AJ71" s="265"/>
      <c r="AK71" s="265"/>
      <c r="AL71" s="13"/>
      <c r="AM71" s="121"/>
      <c r="AN71" s="265"/>
      <c r="AO71" s="9"/>
      <c r="AP71" s="256"/>
      <c r="AQ71" s="257"/>
      <c r="AR71" s="257"/>
      <c r="AS71" s="265"/>
      <c r="AT71" s="8"/>
      <c r="AV71" s="8"/>
      <c r="AW71" s="8"/>
      <c r="AX71" s="155"/>
    </row>
    <row r="72" spans="1:50">
      <c r="A72" s="247" t="s">
        <v>606</v>
      </c>
      <c r="B72" s="252">
        <v>4.1500000000000004</v>
      </c>
      <c r="C72" s="248">
        <v>8</v>
      </c>
      <c r="D72" s="269">
        <f t="shared" si="15"/>
        <v>33.200000000000003</v>
      </c>
      <c r="E72" s="252"/>
      <c r="F72" s="252"/>
      <c r="G72" s="250"/>
      <c r="H72" s="195"/>
      <c r="I72" s="113"/>
      <c r="J72" s="113"/>
      <c r="K72" s="113"/>
      <c r="L72" s="129"/>
      <c r="M72" s="166"/>
      <c r="N72" s="250"/>
      <c r="O72" s="195"/>
      <c r="P72" s="113"/>
      <c r="Q72" s="113"/>
      <c r="R72" s="113"/>
      <c r="S72" s="129"/>
      <c r="T72" s="113"/>
      <c r="U72" s="102"/>
      <c r="V72" s="250">
        <f t="shared" si="14"/>
        <v>33.200000000000003</v>
      </c>
      <c r="W72" s="166"/>
      <c r="X72" s="114"/>
      <c r="Y72" s="114"/>
      <c r="Z72" s="266"/>
      <c r="AA72" s="266"/>
      <c r="AB72" s="117"/>
      <c r="AC72" s="271"/>
      <c r="AD72" s="257"/>
      <c r="AE72" s="256"/>
      <c r="AF72" s="257"/>
      <c r="AG72" s="257"/>
      <c r="AH72" s="265"/>
      <c r="AI72" s="265"/>
      <c r="AJ72" s="265"/>
      <c r="AK72" s="265"/>
      <c r="AL72" s="13"/>
      <c r="AM72" s="121"/>
      <c r="AN72" s="265"/>
      <c r="AO72" s="9"/>
      <c r="AP72" s="256"/>
      <c r="AQ72" s="257"/>
      <c r="AR72" s="257"/>
      <c r="AS72" s="265"/>
      <c r="AT72" s="8"/>
      <c r="AV72" s="8"/>
      <c r="AW72" s="8"/>
      <c r="AX72" s="155"/>
    </row>
    <row r="73" spans="1:50">
      <c r="A73" s="247" t="s">
        <v>433</v>
      </c>
      <c r="B73" s="252">
        <v>3</v>
      </c>
      <c r="C73" s="248">
        <v>26</v>
      </c>
      <c r="D73" s="269">
        <f t="shared" si="15"/>
        <v>78</v>
      </c>
      <c r="E73" s="252"/>
      <c r="F73" s="252"/>
      <c r="G73" s="250"/>
      <c r="H73" s="195"/>
      <c r="I73" s="113"/>
      <c r="J73" s="113"/>
      <c r="K73" s="113"/>
      <c r="L73" s="129"/>
      <c r="M73" s="166"/>
      <c r="N73" s="250"/>
      <c r="O73" s="195"/>
      <c r="P73" s="113"/>
      <c r="Q73" s="113"/>
      <c r="R73" s="113"/>
      <c r="S73" s="129"/>
      <c r="T73" s="113"/>
      <c r="U73" s="102"/>
      <c r="V73" s="250">
        <f t="shared" si="14"/>
        <v>78</v>
      </c>
      <c r="W73" s="166"/>
      <c r="X73" s="114"/>
      <c r="Y73" s="114"/>
      <c r="Z73" s="266"/>
      <c r="AA73" s="266"/>
      <c r="AB73" s="117"/>
      <c r="AC73" s="271"/>
      <c r="AD73" s="257"/>
      <c r="AE73" s="256"/>
      <c r="AF73" s="257"/>
      <c r="AG73" s="257"/>
      <c r="AH73" s="265"/>
      <c r="AI73" s="265"/>
      <c r="AJ73" s="265"/>
      <c r="AK73" s="265"/>
      <c r="AL73" s="13"/>
      <c r="AM73" s="121"/>
      <c r="AN73" s="265"/>
      <c r="AO73" s="9"/>
      <c r="AP73" s="256"/>
      <c r="AQ73" s="257"/>
      <c r="AR73" s="257"/>
      <c r="AS73" s="265"/>
      <c r="AT73" s="8"/>
      <c r="AV73" s="8"/>
      <c r="AW73" s="8"/>
      <c r="AX73" s="155"/>
    </row>
    <row r="74" spans="1:50">
      <c r="A74" s="247" t="s">
        <v>434</v>
      </c>
      <c r="B74" s="252">
        <v>3</v>
      </c>
      <c r="C74" s="248">
        <v>1.6</v>
      </c>
      <c r="D74" s="269">
        <f t="shared" si="15"/>
        <v>4.8</v>
      </c>
      <c r="E74" s="252"/>
      <c r="F74" s="252"/>
      <c r="G74" s="250"/>
      <c r="H74" s="195"/>
      <c r="I74" s="113"/>
      <c r="J74" s="113"/>
      <c r="K74" s="113"/>
      <c r="L74" s="129"/>
      <c r="M74" s="166"/>
      <c r="N74" s="250"/>
      <c r="O74" s="195"/>
      <c r="P74" s="113"/>
      <c r="Q74" s="113"/>
      <c r="R74" s="113"/>
      <c r="S74" s="129"/>
      <c r="T74" s="113"/>
      <c r="U74" s="102"/>
      <c r="V74" s="250">
        <f t="shared" si="14"/>
        <v>4.8</v>
      </c>
      <c r="W74" s="166"/>
      <c r="X74" s="114"/>
      <c r="Y74" s="114"/>
      <c r="Z74" s="266"/>
      <c r="AA74" s="266"/>
      <c r="AB74" s="117"/>
      <c r="AC74" s="271"/>
      <c r="AD74" s="257"/>
      <c r="AE74" s="256"/>
      <c r="AF74" s="257"/>
      <c r="AG74" s="257"/>
      <c r="AH74" s="265"/>
      <c r="AI74" s="265"/>
      <c r="AJ74" s="265"/>
      <c r="AK74" s="265"/>
      <c r="AL74" s="13"/>
      <c r="AM74" s="121"/>
      <c r="AN74" s="265"/>
      <c r="AO74" s="9"/>
      <c r="AP74" s="256"/>
      <c r="AQ74" s="257"/>
      <c r="AR74" s="257"/>
      <c r="AS74" s="265"/>
      <c r="AT74" s="8"/>
      <c r="AV74" s="8"/>
      <c r="AW74" s="8"/>
      <c r="AX74" s="155"/>
    </row>
    <row r="75" spans="1:50">
      <c r="A75" s="247" t="s">
        <v>435</v>
      </c>
      <c r="B75" s="252">
        <v>3</v>
      </c>
      <c r="C75" s="248">
        <v>2</v>
      </c>
      <c r="D75" s="269">
        <f t="shared" si="15"/>
        <v>6</v>
      </c>
      <c r="E75" s="252"/>
      <c r="F75" s="252"/>
      <c r="G75" s="250"/>
      <c r="H75" s="195"/>
      <c r="I75" s="113"/>
      <c r="J75" s="113"/>
      <c r="K75" s="113"/>
      <c r="L75" s="129"/>
      <c r="M75" s="166"/>
      <c r="N75" s="250"/>
      <c r="O75" s="195"/>
      <c r="P75" s="113"/>
      <c r="Q75" s="113"/>
      <c r="R75" s="113"/>
      <c r="S75" s="129"/>
      <c r="T75" s="113"/>
      <c r="U75" s="102"/>
      <c r="V75" s="250">
        <f t="shared" si="14"/>
        <v>6</v>
      </c>
      <c r="W75" s="166"/>
      <c r="X75" s="114"/>
      <c r="Y75" s="114"/>
      <c r="Z75" s="266"/>
      <c r="AA75" s="266"/>
      <c r="AB75" s="117"/>
      <c r="AC75" s="271"/>
      <c r="AD75" s="257"/>
      <c r="AE75" s="256"/>
      <c r="AF75" s="257"/>
      <c r="AG75" s="257"/>
      <c r="AH75" s="265"/>
      <c r="AI75" s="265"/>
      <c r="AJ75" s="265"/>
      <c r="AK75" s="265"/>
      <c r="AL75" s="13"/>
      <c r="AM75" s="121"/>
      <c r="AN75" s="265"/>
      <c r="AO75" s="9"/>
      <c r="AP75" s="256"/>
      <c r="AQ75" s="257"/>
      <c r="AR75" s="257"/>
      <c r="AS75" s="265"/>
      <c r="AT75" s="8"/>
      <c r="AV75" s="8"/>
      <c r="AW75" s="8"/>
      <c r="AX75" s="155"/>
    </row>
    <row r="76" spans="1:50">
      <c r="A76" s="247" t="s">
        <v>436</v>
      </c>
      <c r="B76" s="252">
        <v>3</v>
      </c>
      <c r="C76" s="248">
        <v>2</v>
      </c>
      <c r="D76" s="269">
        <f t="shared" si="15"/>
        <v>6</v>
      </c>
      <c r="E76" s="252"/>
      <c r="F76" s="252"/>
      <c r="G76" s="250"/>
      <c r="H76" s="195"/>
      <c r="I76" s="113"/>
      <c r="J76" s="113"/>
      <c r="K76" s="113"/>
      <c r="L76" s="129"/>
      <c r="M76" s="166"/>
      <c r="N76" s="250"/>
      <c r="O76" s="195"/>
      <c r="P76" s="113"/>
      <c r="Q76" s="113"/>
      <c r="R76" s="113"/>
      <c r="S76" s="129"/>
      <c r="T76" s="113"/>
      <c r="U76" s="102"/>
      <c r="V76" s="250">
        <f t="shared" si="14"/>
        <v>6</v>
      </c>
      <c r="W76" s="166"/>
      <c r="X76" s="114"/>
      <c r="Y76" s="114"/>
      <c r="Z76" s="266"/>
      <c r="AA76" s="266"/>
      <c r="AB76" s="117"/>
      <c r="AC76" s="271"/>
      <c r="AD76" s="257"/>
      <c r="AE76" s="256"/>
      <c r="AF76" s="257"/>
      <c r="AG76" s="257"/>
      <c r="AH76" s="265"/>
      <c r="AI76" s="265"/>
      <c r="AJ76" s="265"/>
      <c r="AK76" s="265"/>
      <c r="AL76" s="13"/>
      <c r="AM76" s="121"/>
      <c r="AN76" s="265"/>
      <c r="AO76" s="9"/>
      <c r="AP76" s="256"/>
      <c r="AQ76" s="257"/>
      <c r="AR76" s="257"/>
      <c r="AS76" s="265"/>
      <c r="AT76" s="8"/>
      <c r="AV76" s="8"/>
      <c r="AW76" s="8"/>
      <c r="AX76" s="155"/>
    </row>
    <row r="77" spans="1:50">
      <c r="A77" s="247" t="s">
        <v>437</v>
      </c>
      <c r="B77" s="252">
        <v>3</v>
      </c>
      <c r="C77" s="248">
        <v>25.75</v>
      </c>
      <c r="D77" s="269">
        <f t="shared" si="15"/>
        <v>77.25</v>
      </c>
      <c r="E77" s="252"/>
      <c r="F77" s="252"/>
      <c r="G77" s="250"/>
      <c r="H77" s="195"/>
      <c r="I77" s="113"/>
      <c r="J77" s="113"/>
      <c r="K77" s="113"/>
      <c r="L77" s="129"/>
      <c r="M77" s="166"/>
      <c r="N77" s="250"/>
      <c r="O77" s="195"/>
      <c r="P77" s="113"/>
      <c r="Q77" s="113"/>
      <c r="R77" s="113"/>
      <c r="S77" s="129"/>
      <c r="T77" s="113"/>
      <c r="U77" s="102"/>
      <c r="V77" s="250">
        <f t="shared" si="14"/>
        <v>77.25</v>
      </c>
      <c r="W77" s="166"/>
      <c r="X77" s="114"/>
      <c r="Y77" s="114"/>
      <c r="Z77" s="266"/>
      <c r="AA77" s="266"/>
      <c r="AB77" s="117"/>
      <c r="AC77" s="271"/>
      <c r="AD77" s="257"/>
      <c r="AE77" s="256"/>
      <c r="AF77" s="257"/>
      <c r="AG77" s="257"/>
      <c r="AH77" s="265"/>
      <c r="AI77" s="265"/>
      <c r="AJ77" s="265"/>
      <c r="AK77" s="265"/>
      <c r="AL77" s="13"/>
      <c r="AM77" s="121"/>
      <c r="AN77" s="265"/>
      <c r="AO77" s="9"/>
      <c r="AP77" s="256"/>
      <c r="AQ77" s="257"/>
      <c r="AR77" s="257"/>
      <c r="AS77" s="265"/>
      <c r="AT77" s="8"/>
      <c r="AV77" s="8"/>
      <c r="AW77" s="8"/>
      <c r="AX77" s="155"/>
    </row>
    <row r="78" spans="1:50">
      <c r="A78" s="247" t="s">
        <v>438</v>
      </c>
      <c r="B78" s="252">
        <v>3</v>
      </c>
      <c r="C78" s="248">
        <v>15.2</v>
      </c>
      <c r="D78" s="269">
        <f t="shared" si="15"/>
        <v>45.6</v>
      </c>
      <c r="E78" s="252"/>
      <c r="F78" s="252"/>
      <c r="G78" s="250"/>
      <c r="H78" s="195"/>
      <c r="I78" s="113"/>
      <c r="J78" s="113"/>
      <c r="K78" s="113"/>
      <c r="L78" s="129"/>
      <c r="M78" s="166"/>
      <c r="N78" s="250"/>
      <c r="O78" s="195"/>
      <c r="P78" s="113"/>
      <c r="Q78" s="113"/>
      <c r="R78" s="113"/>
      <c r="S78" s="129"/>
      <c r="T78" s="113"/>
      <c r="U78" s="102"/>
      <c r="V78" s="250">
        <f t="shared" si="14"/>
        <v>45.6</v>
      </c>
      <c r="W78" s="166"/>
      <c r="X78" s="114"/>
      <c r="Y78" s="114"/>
      <c r="Z78" s="266"/>
      <c r="AA78" s="266"/>
      <c r="AB78" s="117"/>
      <c r="AC78" s="271"/>
      <c r="AD78" s="257"/>
      <c r="AE78" s="256"/>
      <c r="AF78" s="257"/>
      <c r="AG78" s="257"/>
      <c r="AH78" s="265"/>
      <c r="AI78" s="265"/>
      <c r="AJ78" s="265"/>
      <c r="AK78" s="265"/>
      <c r="AL78" s="13"/>
      <c r="AM78" s="121"/>
      <c r="AN78" s="265"/>
      <c r="AO78" s="9"/>
      <c r="AP78" s="256"/>
      <c r="AQ78" s="257"/>
      <c r="AR78" s="257"/>
      <c r="AS78" s="265"/>
      <c r="AT78" s="8"/>
      <c r="AV78" s="8"/>
      <c r="AW78" s="8"/>
      <c r="AX78" s="155"/>
    </row>
    <row r="79" spans="1:50">
      <c r="A79" s="247" t="s">
        <v>439</v>
      </c>
      <c r="B79" s="252">
        <v>3</v>
      </c>
      <c r="C79" s="248">
        <v>10.7</v>
      </c>
      <c r="D79" s="269">
        <f t="shared" si="15"/>
        <v>32.1</v>
      </c>
      <c r="E79" s="252"/>
      <c r="F79" s="252"/>
      <c r="G79" s="250"/>
      <c r="H79" s="195"/>
      <c r="I79" s="113"/>
      <c r="J79" s="113"/>
      <c r="K79" s="113"/>
      <c r="L79" s="129"/>
      <c r="M79" s="166"/>
      <c r="N79" s="250"/>
      <c r="O79" s="195"/>
      <c r="P79" s="113"/>
      <c r="Q79" s="113"/>
      <c r="R79" s="113"/>
      <c r="S79" s="129"/>
      <c r="T79" s="113"/>
      <c r="U79" s="102"/>
      <c r="V79" s="250">
        <f t="shared" si="14"/>
        <v>32.1</v>
      </c>
      <c r="W79" s="166"/>
      <c r="X79" s="114"/>
      <c r="Y79" s="114"/>
      <c r="Z79" s="266"/>
      <c r="AA79" s="266"/>
      <c r="AB79" s="117"/>
      <c r="AC79" s="271"/>
      <c r="AD79" s="257"/>
      <c r="AE79" s="256"/>
      <c r="AF79" s="257"/>
      <c r="AG79" s="257"/>
      <c r="AH79" s="265"/>
      <c r="AI79" s="265"/>
      <c r="AJ79" s="265"/>
      <c r="AK79" s="265"/>
      <c r="AL79" s="13"/>
      <c r="AM79" s="121"/>
      <c r="AN79" s="265"/>
      <c r="AO79" s="9"/>
      <c r="AP79" s="256"/>
      <c r="AQ79" s="257"/>
      <c r="AR79" s="257"/>
      <c r="AS79" s="265"/>
      <c r="AT79" s="8"/>
      <c r="AV79" s="8"/>
      <c r="AW79" s="8"/>
      <c r="AX79" s="155"/>
    </row>
    <row r="80" spans="1:50">
      <c r="A80" s="247" t="s">
        <v>440</v>
      </c>
      <c r="B80" s="252">
        <v>3</v>
      </c>
      <c r="C80" s="248">
        <v>2</v>
      </c>
      <c r="D80" s="269">
        <f t="shared" si="15"/>
        <v>6</v>
      </c>
      <c r="E80" s="252"/>
      <c r="F80" s="252"/>
      <c r="G80" s="250"/>
      <c r="H80" s="195"/>
      <c r="I80" s="113"/>
      <c r="J80" s="113"/>
      <c r="K80" s="113"/>
      <c r="L80" s="129"/>
      <c r="M80" s="166"/>
      <c r="N80" s="250"/>
      <c r="O80" s="195"/>
      <c r="P80" s="113"/>
      <c r="Q80" s="113"/>
      <c r="R80" s="113"/>
      <c r="S80" s="129"/>
      <c r="T80" s="113"/>
      <c r="U80" s="102"/>
      <c r="V80" s="250">
        <f t="shared" ref="V80:V109" si="16">SUM(D80-M80-T80)</f>
        <v>6</v>
      </c>
      <c r="W80" s="166"/>
      <c r="X80" s="114"/>
      <c r="Y80" s="114"/>
      <c r="Z80" s="266"/>
      <c r="AA80" s="266"/>
      <c r="AB80" s="117"/>
      <c r="AC80" s="271"/>
      <c r="AD80" s="257"/>
      <c r="AE80" s="256"/>
      <c r="AF80" s="257"/>
      <c r="AG80" s="257"/>
      <c r="AH80" s="265"/>
      <c r="AI80" s="265"/>
      <c r="AJ80" s="265"/>
      <c r="AK80" s="265"/>
      <c r="AL80" s="13"/>
      <c r="AM80" s="121"/>
      <c r="AN80" s="265"/>
      <c r="AO80" s="9"/>
      <c r="AP80" s="256"/>
      <c r="AQ80" s="257"/>
      <c r="AR80" s="257"/>
      <c r="AS80" s="265"/>
      <c r="AT80" s="8"/>
      <c r="AV80" s="8"/>
      <c r="AW80" s="8"/>
      <c r="AX80" s="155"/>
    </row>
    <row r="81" spans="1:50">
      <c r="A81" s="247" t="s">
        <v>441</v>
      </c>
      <c r="B81" s="252">
        <v>3</v>
      </c>
      <c r="C81" s="248">
        <v>2</v>
      </c>
      <c r="D81" s="269">
        <f t="shared" si="15"/>
        <v>6</v>
      </c>
      <c r="E81" s="252"/>
      <c r="F81" s="252"/>
      <c r="G81" s="250"/>
      <c r="H81" s="195"/>
      <c r="I81" s="113"/>
      <c r="J81" s="113"/>
      <c r="K81" s="113"/>
      <c r="L81" s="129"/>
      <c r="M81" s="166"/>
      <c r="N81" s="250"/>
      <c r="O81" s="195"/>
      <c r="P81" s="113"/>
      <c r="Q81" s="113"/>
      <c r="R81" s="113"/>
      <c r="S81" s="129"/>
      <c r="T81" s="113"/>
      <c r="U81" s="102"/>
      <c r="V81" s="250">
        <f t="shared" si="16"/>
        <v>6</v>
      </c>
      <c r="W81" s="166"/>
      <c r="X81" s="114"/>
      <c r="Y81" s="114"/>
      <c r="Z81" s="266"/>
      <c r="AA81" s="266"/>
      <c r="AB81" s="117"/>
      <c r="AC81" s="271"/>
      <c r="AD81" s="257"/>
      <c r="AE81" s="256"/>
      <c r="AF81" s="257"/>
      <c r="AG81" s="257"/>
      <c r="AH81" s="265"/>
      <c r="AI81" s="265"/>
      <c r="AJ81" s="265"/>
      <c r="AK81" s="265"/>
      <c r="AL81" s="13"/>
      <c r="AM81" s="121"/>
      <c r="AN81" s="265"/>
      <c r="AO81" s="9"/>
      <c r="AP81" s="256"/>
      <c r="AQ81" s="257"/>
      <c r="AR81" s="257"/>
      <c r="AS81" s="265"/>
      <c r="AT81" s="8"/>
      <c r="AV81" s="8"/>
      <c r="AW81" s="8"/>
      <c r="AX81" s="155"/>
    </row>
    <row r="82" spans="1:50">
      <c r="A82" s="247" t="s">
        <v>442</v>
      </c>
      <c r="B82" s="252">
        <v>3</v>
      </c>
      <c r="C82" s="248">
        <v>25.9</v>
      </c>
      <c r="D82" s="269">
        <f t="shared" si="15"/>
        <v>77.7</v>
      </c>
      <c r="E82" s="252"/>
      <c r="F82" s="252"/>
      <c r="G82" s="250"/>
      <c r="H82" s="195"/>
      <c r="I82" s="113"/>
      <c r="J82" s="113"/>
      <c r="K82" s="113"/>
      <c r="L82" s="129"/>
      <c r="M82" s="166"/>
      <c r="N82" s="250"/>
      <c r="O82" s="195"/>
      <c r="P82" s="113"/>
      <c r="Q82" s="113"/>
      <c r="R82" s="113"/>
      <c r="S82" s="129"/>
      <c r="T82" s="113"/>
      <c r="U82" s="102"/>
      <c r="V82" s="250">
        <f t="shared" si="16"/>
        <v>77.7</v>
      </c>
      <c r="W82" s="166"/>
      <c r="X82" s="114"/>
      <c r="Y82" s="114"/>
      <c r="Z82" s="266"/>
      <c r="AA82" s="266"/>
      <c r="AB82" s="117"/>
      <c r="AC82" s="271"/>
      <c r="AD82" s="257"/>
      <c r="AE82" s="256"/>
      <c r="AF82" s="257"/>
      <c r="AG82" s="257"/>
      <c r="AH82" s="265"/>
      <c r="AI82" s="265"/>
      <c r="AJ82" s="265"/>
      <c r="AK82" s="265"/>
      <c r="AL82" s="13"/>
      <c r="AM82" s="121"/>
      <c r="AN82" s="265"/>
      <c r="AO82" s="9"/>
      <c r="AP82" s="256"/>
      <c r="AQ82" s="257"/>
      <c r="AR82" s="257"/>
      <c r="AS82" s="265"/>
      <c r="AT82" s="8"/>
      <c r="AV82" s="8"/>
      <c r="AW82" s="8"/>
      <c r="AX82" s="155"/>
    </row>
    <row r="83" spans="1:50">
      <c r="A83" s="247" t="s">
        <v>443</v>
      </c>
      <c r="B83" s="252">
        <v>3</v>
      </c>
      <c r="C83" s="248">
        <v>31.5</v>
      </c>
      <c r="D83" s="269">
        <f t="shared" si="15"/>
        <v>94.5</v>
      </c>
      <c r="E83" s="252"/>
      <c r="F83" s="252"/>
      <c r="G83" s="250"/>
      <c r="H83" s="195"/>
      <c r="I83" s="113"/>
      <c r="J83" s="113"/>
      <c r="K83" s="113"/>
      <c r="L83" s="129"/>
      <c r="M83" s="166"/>
      <c r="N83" s="250"/>
      <c r="O83" s="195"/>
      <c r="P83" s="113"/>
      <c r="Q83" s="113"/>
      <c r="R83" s="113"/>
      <c r="S83" s="129"/>
      <c r="T83" s="113"/>
      <c r="U83" s="102"/>
      <c r="V83" s="250">
        <f t="shared" si="16"/>
        <v>94.5</v>
      </c>
      <c r="W83" s="166"/>
      <c r="X83" s="114"/>
      <c r="Y83" s="114"/>
      <c r="Z83" s="266"/>
      <c r="AA83" s="266"/>
      <c r="AB83" s="117"/>
      <c r="AC83" s="271"/>
      <c r="AD83" s="257"/>
      <c r="AE83" s="256"/>
      <c r="AF83" s="257"/>
      <c r="AG83" s="257"/>
      <c r="AH83" s="265"/>
      <c r="AI83" s="265"/>
      <c r="AJ83" s="265"/>
      <c r="AK83" s="265"/>
      <c r="AL83" s="13"/>
      <c r="AM83" s="121"/>
      <c r="AN83" s="265"/>
      <c r="AO83" s="9"/>
      <c r="AP83" s="256"/>
      <c r="AQ83" s="257"/>
      <c r="AR83" s="257"/>
      <c r="AS83" s="265"/>
      <c r="AT83" s="8"/>
      <c r="AV83" s="8"/>
      <c r="AW83" s="8"/>
      <c r="AX83" s="155"/>
    </row>
    <row r="84" spans="1:50">
      <c r="A84" s="247" t="s">
        <v>444</v>
      </c>
      <c r="B84" s="252">
        <v>3</v>
      </c>
      <c r="C84" s="248">
        <v>8.65</v>
      </c>
      <c r="D84" s="269">
        <f t="shared" si="15"/>
        <v>25.95</v>
      </c>
      <c r="E84" s="252"/>
      <c r="F84" s="252"/>
      <c r="G84" s="250"/>
      <c r="H84" s="195"/>
      <c r="I84" s="113"/>
      <c r="J84" s="113"/>
      <c r="K84" s="113"/>
      <c r="L84" s="129"/>
      <c r="M84" s="166"/>
      <c r="N84" s="250"/>
      <c r="O84" s="195"/>
      <c r="P84" s="113"/>
      <c r="Q84" s="113"/>
      <c r="R84" s="113"/>
      <c r="S84" s="129"/>
      <c r="T84" s="113"/>
      <c r="U84" s="102"/>
      <c r="V84" s="250">
        <f t="shared" si="16"/>
        <v>25.95</v>
      </c>
      <c r="W84" s="166"/>
      <c r="X84" s="114"/>
      <c r="Y84" s="114"/>
      <c r="Z84" s="266"/>
      <c r="AA84" s="266"/>
      <c r="AB84" s="117"/>
      <c r="AC84" s="271"/>
      <c r="AD84" s="257"/>
      <c r="AE84" s="256"/>
      <c r="AF84" s="257"/>
      <c r="AG84" s="257"/>
      <c r="AH84" s="265"/>
      <c r="AI84" s="265"/>
      <c r="AJ84" s="265"/>
      <c r="AK84" s="265"/>
      <c r="AL84" s="13"/>
      <c r="AM84" s="121"/>
      <c r="AN84" s="265"/>
      <c r="AO84" s="9"/>
      <c r="AP84" s="256"/>
      <c r="AQ84" s="257"/>
      <c r="AR84" s="257"/>
      <c r="AS84" s="265"/>
      <c r="AT84" s="8"/>
      <c r="AV84" s="8"/>
      <c r="AW84" s="8"/>
      <c r="AX84" s="155"/>
    </row>
    <row r="85" spans="1:50">
      <c r="A85" s="247" t="s">
        <v>445</v>
      </c>
      <c r="B85" s="252">
        <v>3</v>
      </c>
      <c r="C85" s="248">
        <v>4.7</v>
      </c>
      <c r="D85" s="269">
        <f t="shared" si="15"/>
        <v>14.1</v>
      </c>
      <c r="E85" s="252"/>
      <c r="F85" s="252"/>
      <c r="G85" s="250"/>
      <c r="H85" s="195"/>
      <c r="I85" s="113"/>
      <c r="J85" s="113"/>
      <c r="K85" s="113"/>
      <c r="L85" s="129"/>
      <c r="M85" s="166"/>
      <c r="N85" s="250"/>
      <c r="O85" s="195"/>
      <c r="P85" s="113"/>
      <c r="Q85" s="113"/>
      <c r="R85" s="113"/>
      <c r="S85" s="129"/>
      <c r="T85" s="113"/>
      <c r="U85" s="102"/>
      <c r="V85" s="250">
        <f t="shared" si="16"/>
        <v>14.1</v>
      </c>
      <c r="W85" s="166"/>
      <c r="X85" s="114"/>
      <c r="Y85" s="114"/>
      <c r="Z85" s="266"/>
      <c r="AA85" s="266"/>
      <c r="AB85" s="117"/>
      <c r="AC85" s="271"/>
      <c r="AD85" s="257"/>
      <c r="AE85" s="256"/>
      <c r="AF85" s="257"/>
      <c r="AG85" s="257"/>
      <c r="AH85" s="265"/>
      <c r="AI85" s="265"/>
      <c r="AJ85" s="265"/>
      <c r="AK85" s="265"/>
      <c r="AL85" s="13"/>
      <c r="AM85" s="121"/>
      <c r="AN85" s="265"/>
      <c r="AO85" s="9"/>
      <c r="AP85" s="256"/>
      <c r="AQ85" s="257"/>
      <c r="AR85" s="257"/>
      <c r="AS85" s="265"/>
      <c r="AT85" s="8"/>
      <c r="AV85" s="8"/>
      <c r="AW85" s="8"/>
      <c r="AX85" s="155"/>
    </row>
    <row r="86" spans="1:50">
      <c r="A86" s="247" t="s">
        <v>446</v>
      </c>
      <c r="B86" s="252">
        <v>3</v>
      </c>
      <c r="C86" s="248">
        <v>2.0499999999999998</v>
      </c>
      <c r="D86" s="269">
        <f t="shared" si="15"/>
        <v>6.15</v>
      </c>
      <c r="E86" s="252"/>
      <c r="F86" s="252"/>
      <c r="G86" s="250"/>
      <c r="H86" s="195"/>
      <c r="I86" s="113"/>
      <c r="J86" s="113"/>
      <c r="K86" s="113"/>
      <c r="L86" s="129"/>
      <c r="M86" s="166"/>
      <c r="N86" s="250"/>
      <c r="O86" s="195"/>
      <c r="P86" s="113"/>
      <c r="Q86" s="113"/>
      <c r="R86" s="113"/>
      <c r="S86" s="129"/>
      <c r="T86" s="113"/>
      <c r="U86" s="102"/>
      <c r="V86" s="250">
        <f t="shared" si="16"/>
        <v>6.15</v>
      </c>
      <c r="W86" s="166"/>
      <c r="X86" s="114"/>
      <c r="Y86" s="114"/>
      <c r="Z86" s="266"/>
      <c r="AA86" s="266"/>
      <c r="AB86" s="117"/>
      <c r="AC86" s="271"/>
      <c r="AD86" s="257"/>
      <c r="AE86" s="256"/>
      <c r="AF86" s="257"/>
      <c r="AG86" s="257"/>
      <c r="AH86" s="265"/>
      <c r="AI86" s="265"/>
      <c r="AJ86" s="265"/>
      <c r="AK86" s="265"/>
      <c r="AL86" s="13"/>
      <c r="AM86" s="121"/>
      <c r="AN86" s="265"/>
      <c r="AO86" s="9"/>
      <c r="AP86" s="256"/>
      <c r="AQ86" s="257"/>
      <c r="AR86" s="257"/>
      <c r="AS86" s="265"/>
      <c r="AT86" s="8"/>
      <c r="AV86" s="8"/>
      <c r="AW86" s="8"/>
      <c r="AX86" s="155"/>
    </row>
    <row r="87" spans="1:50">
      <c r="A87" s="247" t="s">
        <v>447</v>
      </c>
      <c r="B87" s="252">
        <v>3</v>
      </c>
      <c r="C87" s="248">
        <v>2.0499999999999998</v>
      </c>
      <c r="D87" s="269">
        <f t="shared" si="15"/>
        <v>6.15</v>
      </c>
      <c r="E87" s="252"/>
      <c r="F87" s="252"/>
      <c r="G87" s="250"/>
      <c r="H87" s="195"/>
      <c r="I87" s="113"/>
      <c r="J87" s="113"/>
      <c r="K87" s="113"/>
      <c r="L87" s="129"/>
      <c r="M87" s="166"/>
      <c r="N87" s="250"/>
      <c r="O87" s="195"/>
      <c r="P87" s="113"/>
      <c r="Q87" s="113"/>
      <c r="R87" s="113"/>
      <c r="S87" s="129"/>
      <c r="T87" s="113"/>
      <c r="U87" s="102"/>
      <c r="V87" s="250">
        <f t="shared" si="16"/>
        <v>6.15</v>
      </c>
      <c r="W87" s="166"/>
      <c r="X87" s="114"/>
      <c r="Y87" s="114"/>
      <c r="Z87" s="266"/>
      <c r="AA87" s="266"/>
      <c r="AB87" s="117"/>
      <c r="AC87" s="271"/>
      <c r="AD87" s="257"/>
      <c r="AE87" s="256"/>
      <c r="AF87" s="257"/>
      <c r="AG87" s="257"/>
      <c r="AH87" s="265"/>
      <c r="AI87" s="265"/>
      <c r="AJ87" s="265"/>
      <c r="AK87" s="265"/>
      <c r="AL87" s="13"/>
      <c r="AM87" s="121"/>
      <c r="AN87" s="265"/>
      <c r="AO87" s="9"/>
      <c r="AP87" s="256"/>
      <c r="AQ87" s="257"/>
      <c r="AR87" s="257"/>
      <c r="AS87" s="265"/>
      <c r="AT87" s="8"/>
      <c r="AV87" s="8"/>
      <c r="AW87" s="8"/>
      <c r="AX87" s="155"/>
    </row>
    <row r="88" spans="1:50">
      <c r="A88" s="247" t="s">
        <v>448</v>
      </c>
      <c r="B88" s="252">
        <v>3</v>
      </c>
      <c r="C88" s="248">
        <v>3.8</v>
      </c>
      <c r="D88" s="269">
        <f t="shared" si="15"/>
        <v>11.4</v>
      </c>
      <c r="E88" s="252"/>
      <c r="F88" s="252"/>
      <c r="G88" s="250"/>
      <c r="H88" s="195"/>
      <c r="I88" s="113"/>
      <c r="J88" s="113"/>
      <c r="K88" s="113"/>
      <c r="L88" s="129"/>
      <c r="M88" s="166"/>
      <c r="N88" s="250"/>
      <c r="O88" s="195"/>
      <c r="P88" s="113"/>
      <c r="Q88" s="113"/>
      <c r="R88" s="113"/>
      <c r="S88" s="129"/>
      <c r="T88" s="113"/>
      <c r="U88" s="102"/>
      <c r="V88" s="250">
        <f t="shared" si="16"/>
        <v>11.4</v>
      </c>
      <c r="W88" s="166"/>
      <c r="X88" s="114"/>
      <c r="Y88" s="114"/>
      <c r="Z88" s="266"/>
      <c r="AA88" s="266"/>
      <c r="AB88" s="117"/>
      <c r="AC88" s="271"/>
      <c r="AD88" s="257"/>
      <c r="AE88" s="256"/>
      <c r="AF88" s="257"/>
      <c r="AG88" s="257"/>
      <c r="AH88" s="265"/>
      <c r="AI88" s="265"/>
      <c r="AJ88" s="265"/>
      <c r="AK88" s="265"/>
      <c r="AL88" s="13"/>
      <c r="AM88" s="121"/>
      <c r="AN88" s="265"/>
      <c r="AO88" s="9"/>
      <c r="AP88" s="256"/>
      <c r="AQ88" s="257"/>
      <c r="AR88" s="257"/>
      <c r="AS88" s="265"/>
      <c r="AT88" s="8"/>
      <c r="AV88" s="8"/>
      <c r="AW88" s="8"/>
      <c r="AX88" s="155"/>
    </row>
    <row r="89" spans="1:50">
      <c r="A89" s="247" t="s">
        <v>449</v>
      </c>
      <c r="B89" s="252">
        <v>3</v>
      </c>
      <c r="C89" s="248">
        <v>3.68</v>
      </c>
      <c r="D89" s="269">
        <f t="shared" si="15"/>
        <v>11.04</v>
      </c>
      <c r="E89" s="252"/>
      <c r="F89" s="252"/>
      <c r="G89" s="250"/>
      <c r="H89" s="195"/>
      <c r="I89" s="113"/>
      <c r="J89" s="113"/>
      <c r="K89" s="113"/>
      <c r="L89" s="129"/>
      <c r="M89" s="166"/>
      <c r="N89" s="250"/>
      <c r="O89" s="195"/>
      <c r="P89" s="113"/>
      <c r="Q89" s="113"/>
      <c r="R89" s="113"/>
      <c r="S89" s="129"/>
      <c r="T89" s="113"/>
      <c r="U89" s="102"/>
      <c r="V89" s="250">
        <f t="shared" si="16"/>
        <v>11.04</v>
      </c>
      <c r="W89" s="166"/>
      <c r="X89" s="114"/>
      <c r="Y89" s="114"/>
      <c r="Z89" s="266"/>
      <c r="AA89" s="266"/>
      <c r="AB89" s="117"/>
      <c r="AC89" s="271"/>
      <c r="AD89" s="257"/>
      <c r="AE89" s="256"/>
      <c r="AF89" s="257"/>
      <c r="AG89" s="257"/>
      <c r="AH89" s="265"/>
      <c r="AI89" s="265"/>
      <c r="AJ89" s="265"/>
      <c r="AK89" s="265"/>
      <c r="AL89" s="13"/>
      <c r="AM89" s="121"/>
      <c r="AN89" s="265"/>
      <c r="AO89" s="9"/>
      <c r="AP89" s="256"/>
      <c r="AQ89" s="257"/>
      <c r="AR89" s="257"/>
      <c r="AS89" s="265"/>
      <c r="AT89" s="8"/>
      <c r="AV89" s="8"/>
      <c r="AW89" s="8"/>
      <c r="AX89" s="155"/>
    </row>
    <row r="90" spans="1:50">
      <c r="A90" s="247" t="s">
        <v>450</v>
      </c>
      <c r="B90" s="252">
        <v>3</v>
      </c>
      <c r="C90" s="248">
        <v>4.7300000000000004</v>
      </c>
      <c r="D90" s="269">
        <f t="shared" si="15"/>
        <v>14.19</v>
      </c>
      <c r="E90" s="252"/>
      <c r="F90" s="252"/>
      <c r="G90" s="250"/>
      <c r="H90" s="195"/>
      <c r="I90" s="113"/>
      <c r="J90" s="113"/>
      <c r="K90" s="113"/>
      <c r="L90" s="129"/>
      <c r="M90" s="166"/>
      <c r="N90" s="250"/>
      <c r="O90" s="195"/>
      <c r="P90" s="113"/>
      <c r="Q90" s="113"/>
      <c r="R90" s="113"/>
      <c r="S90" s="129"/>
      <c r="T90" s="113"/>
      <c r="U90" s="102"/>
      <c r="V90" s="250">
        <f t="shared" si="16"/>
        <v>14.19</v>
      </c>
      <c r="W90" s="166"/>
      <c r="X90" s="114"/>
      <c r="Y90" s="114"/>
      <c r="Z90" s="266"/>
      <c r="AA90" s="266"/>
      <c r="AB90" s="117"/>
      <c r="AC90" s="271"/>
      <c r="AD90" s="257"/>
      <c r="AE90" s="256"/>
      <c r="AF90" s="257"/>
      <c r="AG90" s="257"/>
      <c r="AH90" s="265"/>
      <c r="AI90" s="265"/>
      <c r="AJ90" s="265"/>
      <c r="AK90" s="265"/>
      <c r="AL90" s="13"/>
      <c r="AM90" s="121"/>
      <c r="AN90" s="265"/>
      <c r="AO90" s="9"/>
      <c r="AP90" s="256"/>
      <c r="AQ90" s="257"/>
      <c r="AR90" s="257"/>
      <c r="AS90" s="265"/>
      <c r="AT90" s="8"/>
      <c r="AV90" s="8"/>
      <c r="AW90" s="8"/>
      <c r="AX90" s="155"/>
    </row>
    <row r="91" spans="1:50">
      <c r="A91" s="247" t="s">
        <v>451</v>
      </c>
      <c r="B91" s="252">
        <v>3</v>
      </c>
      <c r="C91" s="248">
        <v>4.43</v>
      </c>
      <c r="D91" s="269">
        <f t="shared" si="15"/>
        <v>13.29</v>
      </c>
      <c r="E91" s="252"/>
      <c r="F91" s="252"/>
      <c r="G91" s="250"/>
      <c r="H91" s="195"/>
      <c r="I91" s="113"/>
      <c r="J91" s="113"/>
      <c r="K91" s="113"/>
      <c r="L91" s="129"/>
      <c r="M91" s="166"/>
      <c r="N91" s="250"/>
      <c r="O91" s="195"/>
      <c r="P91" s="113"/>
      <c r="Q91" s="113"/>
      <c r="R91" s="113"/>
      <c r="S91" s="129"/>
      <c r="T91" s="113"/>
      <c r="U91" s="102"/>
      <c r="V91" s="250">
        <f t="shared" si="16"/>
        <v>13.29</v>
      </c>
      <c r="W91" s="166"/>
      <c r="X91" s="114"/>
      <c r="Y91" s="114"/>
      <c r="Z91" s="266"/>
      <c r="AA91" s="266"/>
      <c r="AB91" s="117"/>
      <c r="AC91" s="271"/>
      <c r="AD91" s="257"/>
      <c r="AE91" s="256"/>
      <c r="AF91" s="257"/>
      <c r="AG91" s="257"/>
      <c r="AH91" s="265"/>
      <c r="AI91" s="265"/>
      <c r="AJ91" s="265"/>
      <c r="AK91" s="265"/>
      <c r="AL91" s="13"/>
      <c r="AM91" s="121"/>
      <c r="AN91" s="265"/>
      <c r="AO91" s="9"/>
      <c r="AP91" s="256"/>
      <c r="AQ91" s="257"/>
      <c r="AR91" s="257"/>
      <c r="AS91" s="265"/>
      <c r="AT91" s="8"/>
      <c r="AV91" s="8"/>
      <c r="AW91" s="8"/>
      <c r="AX91" s="155"/>
    </row>
    <row r="92" spans="1:50">
      <c r="A92" s="247" t="s">
        <v>452</v>
      </c>
      <c r="B92" s="252">
        <v>3</v>
      </c>
      <c r="C92" s="248">
        <v>3.8</v>
      </c>
      <c r="D92" s="269">
        <f t="shared" si="15"/>
        <v>11.4</v>
      </c>
      <c r="E92" s="252"/>
      <c r="F92" s="252"/>
      <c r="G92" s="250"/>
      <c r="H92" s="195"/>
      <c r="I92" s="113"/>
      <c r="J92" s="113"/>
      <c r="K92" s="113"/>
      <c r="L92" s="129"/>
      <c r="M92" s="166"/>
      <c r="N92" s="250"/>
      <c r="O92" s="195"/>
      <c r="P92" s="113"/>
      <c r="Q92" s="113"/>
      <c r="R92" s="113"/>
      <c r="S92" s="129"/>
      <c r="T92" s="113"/>
      <c r="U92" s="102"/>
      <c r="V92" s="250">
        <f t="shared" si="16"/>
        <v>11.4</v>
      </c>
      <c r="W92" s="166"/>
      <c r="X92" s="114"/>
      <c r="Y92" s="114"/>
      <c r="Z92" s="266"/>
      <c r="AA92" s="266"/>
      <c r="AB92" s="117"/>
      <c r="AC92" s="271"/>
      <c r="AD92" s="257"/>
      <c r="AE92" s="256"/>
      <c r="AF92" s="257"/>
      <c r="AG92" s="257"/>
      <c r="AH92" s="265"/>
      <c r="AI92" s="265"/>
      <c r="AJ92" s="265"/>
      <c r="AK92" s="265"/>
      <c r="AL92" s="13"/>
      <c r="AM92" s="121"/>
      <c r="AN92" s="265"/>
      <c r="AO92" s="9"/>
      <c r="AP92" s="256"/>
      <c r="AQ92" s="257"/>
      <c r="AR92" s="257"/>
      <c r="AS92" s="265"/>
      <c r="AT92" s="8"/>
      <c r="AV92" s="8"/>
      <c r="AW92" s="8"/>
      <c r="AX92" s="155"/>
    </row>
    <row r="93" spans="1:50">
      <c r="A93" s="247" t="s">
        <v>453</v>
      </c>
      <c r="B93" s="273">
        <v>3</v>
      </c>
      <c r="C93" s="248">
        <v>14.75</v>
      </c>
      <c r="D93" s="269">
        <f t="shared" si="15"/>
        <v>44.25</v>
      </c>
      <c r="E93" s="252"/>
      <c r="F93" s="252"/>
      <c r="G93" s="250"/>
      <c r="H93" s="195"/>
      <c r="I93" s="113"/>
      <c r="J93" s="113"/>
      <c r="K93" s="113"/>
      <c r="L93" s="129"/>
      <c r="M93" s="166"/>
      <c r="N93" s="250"/>
      <c r="O93" s="195"/>
      <c r="P93" s="113"/>
      <c r="Q93" s="113"/>
      <c r="R93" s="113"/>
      <c r="S93" s="129"/>
      <c r="T93" s="113"/>
      <c r="U93" s="102"/>
      <c r="V93" s="250">
        <f t="shared" si="16"/>
        <v>44.25</v>
      </c>
      <c r="W93" s="166"/>
      <c r="X93" s="114"/>
      <c r="Y93" s="114"/>
      <c r="Z93" s="266"/>
      <c r="AA93" s="266"/>
      <c r="AB93" s="117"/>
      <c r="AC93" s="271"/>
      <c r="AD93" s="257"/>
      <c r="AE93" s="256"/>
      <c r="AF93" s="257"/>
      <c r="AG93" s="257"/>
      <c r="AH93" s="265"/>
      <c r="AI93" s="265"/>
      <c r="AJ93" s="265"/>
      <c r="AK93" s="265"/>
      <c r="AL93" s="13"/>
      <c r="AM93" s="121"/>
      <c r="AN93" s="265"/>
      <c r="AO93" s="9"/>
      <c r="AP93" s="256"/>
      <c r="AQ93" s="257"/>
      <c r="AR93" s="257"/>
      <c r="AS93" s="265"/>
      <c r="AT93" s="8"/>
      <c r="AV93" s="8"/>
      <c r="AW93" s="8"/>
      <c r="AX93" s="155"/>
    </row>
    <row r="94" spans="1:50">
      <c r="A94" s="247" t="s">
        <v>454</v>
      </c>
      <c r="B94" s="252">
        <v>3</v>
      </c>
      <c r="C94" s="248">
        <v>3.9</v>
      </c>
      <c r="D94" s="269">
        <f t="shared" si="15"/>
        <v>11.7</v>
      </c>
      <c r="E94" s="252"/>
      <c r="F94" s="252"/>
      <c r="G94" s="250"/>
      <c r="H94" s="195"/>
      <c r="I94" s="113"/>
      <c r="J94" s="113"/>
      <c r="K94" s="113"/>
      <c r="L94" s="129"/>
      <c r="M94" s="166"/>
      <c r="N94" s="250"/>
      <c r="O94" s="195"/>
      <c r="P94" s="113"/>
      <c r="Q94" s="113"/>
      <c r="R94" s="113"/>
      <c r="S94" s="129"/>
      <c r="T94" s="113"/>
      <c r="U94" s="102"/>
      <c r="V94" s="250">
        <f t="shared" si="16"/>
        <v>11.7</v>
      </c>
      <c r="W94" s="166"/>
      <c r="X94" s="114"/>
      <c r="Y94" s="114"/>
      <c r="Z94" s="266"/>
      <c r="AA94" s="266"/>
      <c r="AB94" s="117"/>
      <c r="AC94" s="271"/>
      <c r="AD94" s="257"/>
      <c r="AE94" s="256"/>
      <c r="AF94" s="257"/>
      <c r="AG94" s="257"/>
      <c r="AH94" s="265"/>
      <c r="AI94" s="265"/>
      <c r="AJ94" s="265"/>
      <c r="AK94" s="265"/>
      <c r="AL94" s="13"/>
      <c r="AM94" s="121"/>
      <c r="AN94" s="265"/>
      <c r="AO94" s="9"/>
      <c r="AP94" s="256"/>
      <c r="AQ94" s="257"/>
      <c r="AR94" s="257"/>
      <c r="AS94" s="265"/>
      <c r="AT94" s="8"/>
      <c r="AV94" s="8"/>
      <c r="AW94" s="8"/>
      <c r="AX94" s="155"/>
    </row>
    <row r="95" spans="1:50">
      <c r="A95" s="247" t="s">
        <v>455</v>
      </c>
      <c r="B95" s="252">
        <v>3</v>
      </c>
      <c r="C95" s="248">
        <v>14.7</v>
      </c>
      <c r="D95" s="269">
        <f t="shared" si="15"/>
        <v>44.1</v>
      </c>
      <c r="E95" s="252"/>
      <c r="F95" s="252"/>
      <c r="G95" s="250"/>
      <c r="H95" s="195"/>
      <c r="I95" s="113"/>
      <c r="J95" s="113"/>
      <c r="K95" s="113"/>
      <c r="L95" s="129"/>
      <c r="M95" s="166"/>
      <c r="N95" s="250"/>
      <c r="O95" s="195"/>
      <c r="P95" s="113"/>
      <c r="Q95" s="113"/>
      <c r="R95" s="113"/>
      <c r="S95" s="129"/>
      <c r="T95" s="113"/>
      <c r="U95" s="102"/>
      <c r="V95" s="250">
        <f t="shared" si="16"/>
        <v>44.1</v>
      </c>
      <c r="W95" s="166"/>
      <c r="X95" s="114"/>
      <c r="Y95" s="114"/>
      <c r="Z95" s="266"/>
      <c r="AA95" s="266"/>
      <c r="AB95" s="117"/>
      <c r="AC95" s="271"/>
      <c r="AD95" s="257"/>
      <c r="AE95" s="256"/>
      <c r="AF95" s="257"/>
      <c r="AG95" s="257"/>
      <c r="AH95" s="265"/>
      <c r="AI95" s="265"/>
      <c r="AJ95" s="265"/>
      <c r="AK95" s="265"/>
      <c r="AL95" s="13"/>
      <c r="AM95" s="121"/>
      <c r="AN95" s="265"/>
      <c r="AO95" s="9"/>
      <c r="AP95" s="256"/>
      <c r="AQ95" s="257"/>
      <c r="AR95" s="257"/>
      <c r="AS95" s="265"/>
      <c r="AT95" s="8"/>
      <c r="AV95" s="8"/>
      <c r="AW95" s="8"/>
      <c r="AX95" s="155"/>
    </row>
    <row r="96" spans="1:50">
      <c r="A96" s="247" t="s">
        <v>456</v>
      </c>
      <c r="B96" s="252">
        <v>3</v>
      </c>
      <c r="C96" s="248">
        <v>8.9499999999999993</v>
      </c>
      <c r="D96" s="269">
        <f t="shared" si="15"/>
        <v>26.85</v>
      </c>
      <c r="E96" s="252"/>
      <c r="F96" s="252"/>
      <c r="G96" s="250"/>
      <c r="H96" s="195"/>
      <c r="I96" s="113"/>
      <c r="J96" s="113"/>
      <c r="K96" s="113"/>
      <c r="L96" s="129"/>
      <c r="M96" s="166"/>
      <c r="N96" s="250"/>
      <c r="O96" s="195"/>
      <c r="P96" s="113"/>
      <c r="Q96" s="113"/>
      <c r="R96" s="113"/>
      <c r="S96" s="129"/>
      <c r="T96" s="113"/>
      <c r="U96" s="102"/>
      <c r="V96" s="250">
        <f t="shared" si="16"/>
        <v>26.85</v>
      </c>
      <c r="W96" s="166"/>
      <c r="X96" s="114"/>
      <c r="Y96" s="114"/>
      <c r="Z96" s="266"/>
      <c r="AA96" s="266"/>
      <c r="AB96" s="117"/>
      <c r="AC96" s="271"/>
      <c r="AD96" s="257"/>
      <c r="AE96" s="256"/>
      <c r="AF96" s="257"/>
      <c r="AG96" s="257"/>
      <c r="AH96" s="265"/>
      <c r="AI96" s="265"/>
      <c r="AJ96" s="265"/>
      <c r="AK96" s="265"/>
      <c r="AL96" s="13"/>
      <c r="AM96" s="121"/>
      <c r="AN96" s="265"/>
      <c r="AO96" s="9"/>
      <c r="AP96" s="256"/>
      <c r="AQ96" s="257"/>
      <c r="AR96" s="257"/>
      <c r="AS96" s="265"/>
      <c r="AT96" s="8"/>
      <c r="AV96" s="8"/>
      <c r="AW96" s="8"/>
      <c r="AX96" s="155"/>
    </row>
    <row r="97" spans="1:50">
      <c r="A97" s="247" t="s">
        <v>457</v>
      </c>
      <c r="B97" s="252">
        <v>3</v>
      </c>
      <c r="C97" s="248">
        <v>3.37</v>
      </c>
      <c r="D97" s="269">
        <f t="shared" si="15"/>
        <v>10.11</v>
      </c>
      <c r="E97" s="252"/>
      <c r="F97" s="252"/>
      <c r="G97" s="250"/>
      <c r="H97" s="195"/>
      <c r="I97" s="113"/>
      <c r="J97" s="113"/>
      <c r="K97" s="113"/>
      <c r="L97" s="129"/>
      <c r="M97" s="166"/>
      <c r="N97" s="250"/>
      <c r="O97" s="195"/>
      <c r="P97" s="113"/>
      <c r="Q97" s="113"/>
      <c r="R97" s="113"/>
      <c r="S97" s="129"/>
      <c r="T97" s="113"/>
      <c r="U97" s="102"/>
      <c r="V97" s="250">
        <f t="shared" si="16"/>
        <v>10.11</v>
      </c>
      <c r="W97" s="166"/>
      <c r="X97" s="114"/>
      <c r="Y97" s="114"/>
      <c r="Z97" s="266"/>
      <c r="AA97" s="266"/>
      <c r="AB97" s="117"/>
      <c r="AC97" s="271"/>
      <c r="AD97" s="257"/>
      <c r="AE97" s="256"/>
      <c r="AF97" s="257"/>
      <c r="AG97" s="257"/>
      <c r="AH97" s="265"/>
      <c r="AI97" s="265"/>
      <c r="AJ97" s="265"/>
      <c r="AK97" s="265"/>
      <c r="AL97" s="13"/>
      <c r="AM97" s="121"/>
      <c r="AN97" s="265"/>
      <c r="AO97" s="9"/>
      <c r="AP97" s="256"/>
      <c r="AQ97" s="257"/>
      <c r="AR97" s="257"/>
      <c r="AS97" s="265"/>
      <c r="AT97" s="8"/>
      <c r="AV97" s="8"/>
      <c r="AW97" s="8"/>
      <c r="AX97" s="155"/>
    </row>
    <row r="98" spans="1:50">
      <c r="A98" s="247" t="s">
        <v>458</v>
      </c>
      <c r="B98" s="252">
        <v>3</v>
      </c>
      <c r="C98" s="248">
        <v>2</v>
      </c>
      <c r="D98" s="269">
        <f t="shared" si="15"/>
        <v>6</v>
      </c>
      <c r="E98" s="252"/>
      <c r="F98" s="252"/>
      <c r="G98" s="250"/>
      <c r="H98" s="195"/>
      <c r="I98" s="113"/>
      <c r="J98" s="113"/>
      <c r="K98" s="113"/>
      <c r="L98" s="129"/>
      <c r="M98" s="166"/>
      <c r="N98" s="250"/>
      <c r="O98" s="195"/>
      <c r="P98" s="113"/>
      <c r="Q98" s="113"/>
      <c r="R98" s="113"/>
      <c r="S98" s="129"/>
      <c r="T98" s="113"/>
      <c r="U98" s="102"/>
      <c r="V98" s="250">
        <f t="shared" si="16"/>
        <v>6</v>
      </c>
      <c r="W98" s="166"/>
      <c r="X98" s="114"/>
      <c r="Y98" s="114"/>
      <c r="Z98" s="266"/>
      <c r="AA98" s="266"/>
      <c r="AB98" s="117"/>
      <c r="AC98" s="271"/>
      <c r="AD98" s="257"/>
      <c r="AE98" s="256"/>
      <c r="AF98" s="257"/>
      <c r="AG98" s="257"/>
      <c r="AH98" s="265"/>
      <c r="AI98" s="265"/>
      <c r="AJ98" s="265"/>
      <c r="AK98" s="265"/>
      <c r="AL98" s="13"/>
      <c r="AM98" s="121"/>
      <c r="AN98" s="265"/>
      <c r="AO98" s="9"/>
      <c r="AP98" s="256"/>
      <c r="AQ98" s="257"/>
      <c r="AR98" s="257"/>
      <c r="AS98" s="265"/>
      <c r="AT98" s="8"/>
      <c r="AV98" s="8"/>
      <c r="AW98" s="8"/>
      <c r="AX98" s="155"/>
    </row>
    <row r="99" spans="1:50">
      <c r="A99" s="247" t="s">
        <v>459</v>
      </c>
      <c r="B99" s="252">
        <v>3</v>
      </c>
      <c r="C99" s="248">
        <v>3.48</v>
      </c>
      <c r="D99" s="269">
        <f t="shared" si="15"/>
        <v>10.44</v>
      </c>
      <c r="E99" s="252"/>
      <c r="F99" s="252"/>
      <c r="G99" s="250"/>
      <c r="H99" s="195"/>
      <c r="I99" s="113"/>
      <c r="J99" s="113"/>
      <c r="K99" s="113"/>
      <c r="L99" s="129"/>
      <c r="M99" s="166"/>
      <c r="N99" s="250"/>
      <c r="O99" s="195"/>
      <c r="P99" s="113"/>
      <c r="Q99" s="113"/>
      <c r="R99" s="113"/>
      <c r="S99" s="129"/>
      <c r="T99" s="113"/>
      <c r="U99" s="102"/>
      <c r="V99" s="250">
        <f t="shared" si="16"/>
        <v>10.44</v>
      </c>
      <c r="W99" s="166"/>
      <c r="X99" s="114"/>
      <c r="Y99" s="114"/>
      <c r="Z99" s="266"/>
      <c r="AA99" s="266"/>
      <c r="AB99" s="117"/>
      <c r="AC99" s="271"/>
      <c r="AD99" s="257"/>
      <c r="AE99" s="256"/>
      <c r="AF99" s="257"/>
      <c r="AG99" s="257"/>
      <c r="AH99" s="265"/>
      <c r="AI99" s="265"/>
      <c r="AJ99" s="265"/>
      <c r="AK99" s="265"/>
      <c r="AL99" s="13"/>
      <c r="AM99" s="121"/>
      <c r="AN99" s="265"/>
      <c r="AO99" s="9"/>
      <c r="AP99" s="256"/>
      <c r="AQ99" s="257"/>
      <c r="AR99" s="257"/>
      <c r="AS99" s="265"/>
      <c r="AT99" s="8"/>
      <c r="AV99" s="8"/>
      <c r="AW99" s="8"/>
      <c r="AX99" s="155"/>
    </row>
    <row r="100" spans="1:50">
      <c r="A100" s="247" t="s">
        <v>460</v>
      </c>
      <c r="B100" s="252">
        <v>3</v>
      </c>
      <c r="C100" s="248">
        <v>6.93</v>
      </c>
      <c r="D100" s="269">
        <f t="shared" si="15"/>
        <v>20.79</v>
      </c>
      <c r="E100" s="252"/>
      <c r="F100" s="252"/>
      <c r="G100" s="250"/>
      <c r="H100" s="195"/>
      <c r="I100" s="113"/>
      <c r="J100" s="113"/>
      <c r="K100" s="113"/>
      <c r="L100" s="129"/>
      <c r="M100" s="166"/>
      <c r="N100" s="250"/>
      <c r="O100" s="195"/>
      <c r="P100" s="113"/>
      <c r="Q100" s="113"/>
      <c r="R100" s="113"/>
      <c r="S100" s="129"/>
      <c r="T100" s="113"/>
      <c r="U100" s="102"/>
      <c r="V100" s="250">
        <f t="shared" si="16"/>
        <v>20.79</v>
      </c>
      <c r="W100" s="166"/>
      <c r="X100" s="114"/>
      <c r="Y100" s="114"/>
      <c r="Z100" s="266"/>
      <c r="AA100" s="266"/>
      <c r="AB100" s="117"/>
      <c r="AC100" s="271"/>
      <c r="AD100" s="257"/>
      <c r="AE100" s="256"/>
      <c r="AF100" s="257"/>
      <c r="AG100" s="257"/>
      <c r="AH100" s="265"/>
      <c r="AI100" s="265"/>
      <c r="AJ100" s="265"/>
      <c r="AK100" s="265"/>
      <c r="AL100" s="13"/>
      <c r="AM100" s="121"/>
      <c r="AN100" s="265"/>
      <c r="AO100" s="9"/>
      <c r="AP100" s="256"/>
      <c r="AQ100" s="257"/>
      <c r="AR100" s="257"/>
      <c r="AS100" s="265"/>
      <c r="AT100" s="8"/>
      <c r="AV100" s="8"/>
      <c r="AW100" s="8"/>
      <c r="AX100" s="155"/>
    </row>
    <row r="101" spans="1:50">
      <c r="A101" s="247" t="s">
        <v>461</v>
      </c>
      <c r="B101" s="252">
        <v>3</v>
      </c>
      <c r="C101" s="248">
        <v>8.9499999999999993</v>
      </c>
      <c r="D101" s="269">
        <f t="shared" si="15"/>
        <v>26.85</v>
      </c>
      <c r="E101" s="252"/>
      <c r="F101" s="252"/>
      <c r="G101" s="250"/>
      <c r="H101" s="195"/>
      <c r="I101" s="113"/>
      <c r="J101" s="113"/>
      <c r="K101" s="113"/>
      <c r="L101" s="129"/>
      <c r="M101" s="166"/>
      <c r="N101" s="250"/>
      <c r="O101" s="195"/>
      <c r="P101" s="113"/>
      <c r="Q101" s="113"/>
      <c r="R101" s="113"/>
      <c r="S101" s="129"/>
      <c r="T101" s="113"/>
      <c r="U101" s="102"/>
      <c r="V101" s="250">
        <f t="shared" si="16"/>
        <v>26.85</v>
      </c>
      <c r="W101" s="166"/>
      <c r="X101" s="114"/>
      <c r="Y101" s="114"/>
      <c r="Z101" s="266"/>
      <c r="AA101" s="266"/>
      <c r="AB101" s="117"/>
      <c r="AC101" s="271"/>
      <c r="AD101" s="257"/>
      <c r="AE101" s="256"/>
      <c r="AF101" s="257"/>
      <c r="AG101" s="257"/>
      <c r="AH101" s="265"/>
      <c r="AI101" s="265"/>
      <c r="AJ101" s="265"/>
      <c r="AK101" s="265"/>
      <c r="AL101" s="13"/>
      <c r="AM101" s="121"/>
      <c r="AN101" s="265"/>
      <c r="AO101" s="9"/>
      <c r="AP101" s="256"/>
      <c r="AQ101" s="257"/>
      <c r="AR101" s="257"/>
      <c r="AS101" s="265"/>
      <c r="AT101" s="8"/>
      <c r="AV101" s="8"/>
      <c r="AW101" s="8"/>
      <c r="AX101" s="155"/>
    </row>
    <row r="102" spans="1:50">
      <c r="A102" s="247" t="s">
        <v>462</v>
      </c>
      <c r="B102" s="252">
        <v>3</v>
      </c>
      <c r="C102" s="248">
        <v>4.51</v>
      </c>
      <c r="D102" s="269">
        <f t="shared" si="15"/>
        <v>13.53</v>
      </c>
      <c r="E102" s="252"/>
      <c r="F102" s="252"/>
      <c r="G102" s="250"/>
      <c r="H102" s="195"/>
      <c r="I102" s="113"/>
      <c r="J102" s="113"/>
      <c r="K102" s="113"/>
      <c r="L102" s="129"/>
      <c r="M102" s="166"/>
      <c r="N102" s="250"/>
      <c r="O102" s="195"/>
      <c r="P102" s="113"/>
      <c r="Q102" s="113"/>
      <c r="R102" s="113"/>
      <c r="S102" s="129"/>
      <c r="T102" s="113"/>
      <c r="U102" s="102"/>
      <c r="V102" s="250">
        <f t="shared" si="16"/>
        <v>13.53</v>
      </c>
      <c r="W102" s="166"/>
      <c r="X102" s="114"/>
      <c r="Y102" s="114"/>
      <c r="Z102" s="266"/>
      <c r="AA102" s="266"/>
      <c r="AB102" s="117"/>
      <c r="AC102" s="271"/>
      <c r="AD102" s="257"/>
      <c r="AE102" s="256"/>
      <c r="AF102" s="257"/>
      <c r="AG102" s="257"/>
      <c r="AH102" s="265"/>
      <c r="AI102" s="265"/>
      <c r="AJ102" s="265"/>
      <c r="AK102" s="265"/>
      <c r="AL102" s="13"/>
      <c r="AM102" s="121"/>
      <c r="AN102" s="265"/>
      <c r="AO102" s="9"/>
      <c r="AP102" s="256"/>
      <c r="AQ102" s="257"/>
      <c r="AR102" s="257"/>
      <c r="AS102" s="265"/>
      <c r="AT102" s="8"/>
      <c r="AV102" s="8"/>
      <c r="AW102" s="8"/>
      <c r="AX102" s="155"/>
    </row>
    <row r="103" spans="1:50">
      <c r="A103" s="247" t="s">
        <v>463</v>
      </c>
      <c r="B103" s="252">
        <v>3</v>
      </c>
      <c r="C103" s="248">
        <v>8.4499999999999993</v>
      </c>
      <c r="D103" s="269">
        <f t="shared" si="15"/>
        <v>25.35</v>
      </c>
      <c r="E103" s="252"/>
      <c r="F103" s="252"/>
      <c r="G103" s="250"/>
      <c r="H103" s="195"/>
      <c r="I103" s="113"/>
      <c r="J103" s="113"/>
      <c r="K103" s="113"/>
      <c r="L103" s="129"/>
      <c r="M103" s="166"/>
      <c r="N103" s="250"/>
      <c r="O103" s="195"/>
      <c r="P103" s="113"/>
      <c r="Q103" s="113"/>
      <c r="R103" s="113"/>
      <c r="S103" s="129"/>
      <c r="T103" s="113"/>
      <c r="U103" s="102"/>
      <c r="V103" s="250">
        <f t="shared" si="16"/>
        <v>25.35</v>
      </c>
      <c r="W103" s="166"/>
      <c r="X103" s="114"/>
      <c r="Y103" s="114"/>
      <c r="Z103" s="266"/>
      <c r="AA103" s="266"/>
      <c r="AB103" s="117"/>
      <c r="AC103" s="271"/>
      <c r="AD103" s="257"/>
      <c r="AE103" s="256"/>
      <c r="AF103" s="257"/>
      <c r="AG103" s="257"/>
      <c r="AH103" s="265"/>
      <c r="AI103" s="265"/>
      <c r="AJ103" s="265"/>
      <c r="AK103" s="265"/>
      <c r="AL103" s="13"/>
      <c r="AM103" s="121"/>
      <c r="AN103" s="265"/>
      <c r="AO103" s="9"/>
      <c r="AP103" s="256"/>
      <c r="AQ103" s="257"/>
      <c r="AR103" s="257"/>
      <c r="AS103" s="265"/>
      <c r="AT103" s="8"/>
      <c r="AV103" s="8"/>
      <c r="AW103" s="8"/>
      <c r="AX103" s="155"/>
    </row>
    <row r="104" spans="1:50">
      <c r="A104" s="247" t="s">
        <v>464</v>
      </c>
      <c r="B104" s="252">
        <v>3</v>
      </c>
      <c r="C104" s="248">
        <v>1.85</v>
      </c>
      <c r="D104" s="269">
        <f t="shared" si="15"/>
        <v>5.55</v>
      </c>
      <c r="E104" s="252"/>
      <c r="F104" s="252"/>
      <c r="G104" s="250"/>
      <c r="H104" s="195"/>
      <c r="I104" s="113"/>
      <c r="J104" s="113"/>
      <c r="K104" s="113"/>
      <c r="L104" s="129"/>
      <c r="M104" s="166"/>
      <c r="N104" s="250"/>
      <c r="O104" s="195"/>
      <c r="P104" s="113"/>
      <c r="Q104" s="113"/>
      <c r="R104" s="113"/>
      <c r="S104" s="129"/>
      <c r="T104" s="113"/>
      <c r="U104" s="102"/>
      <c r="V104" s="250">
        <f t="shared" si="16"/>
        <v>5.55</v>
      </c>
      <c r="W104" s="166"/>
      <c r="X104" s="114"/>
      <c r="Y104" s="114"/>
      <c r="Z104" s="266"/>
      <c r="AA104" s="266"/>
      <c r="AB104" s="117"/>
      <c r="AC104" s="271"/>
      <c r="AD104" s="257"/>
      <c r="AE104" s="256"/>
      <c r="AF104" s="257"/>
      <c r="AG104" s="257"/>
      <c r="AH104" s="265"/>
      <c r="AI104" s="265"/>
      <c r="AJ104" s="265"/>
      <c r="AK104" s="265"/>
      <c r="AL104" s="13"/>
      <c r="AM104" s="121"/>
      <c r="AN104" s="265"/>
      <c r="AO104" s="9"/>
      <c r="AP104" s="256"/>
      <c r="AQ104" s="257"/>
      <c r="AR104" s="257"/>
      <c r="AS104" s="265"/>
      <c r="AT104" s="8"/>
      <c r="AV104" s="8"/>
      <c r="AW104" s="8"/>
      <c r="AX104" s="155"/>
    </row>
    <row r="105" spans="1:50">
      <c r="A105" s="247" t="s">
        <v>465</v>
      </c>
      <c r="B105" s="252">
        <v>3</v>
      </c>
      <c r="C105" s="248">
        <v>8.4499999999999993</v>
      </c>
      <c r="D105" s="269">
        <f t="shared" si="15"/>
        <v>25.35</v>
      </c>
      <c r="E105" s="252"/>
      <c r="F105" s="252"/>
      <c r="G105" s="250"/>
      <c r="H105" s="195"/>
      <c r="I105" s="113"/>
      <c r="J105" s="113"/>
      <c r="K105" s="113"/>
      <c r="L105" s="129"/>
      <c r="M105" s="166"/>
      <c r="N105" s="250"/>
      <c r="O105" s="195"/>
      <c r="P105" s="113"/>
      <c r="Q105" s="113"/>
      <c r="R105" s="113"/>
      <c r="S105" s="129"/>
      <c r="T105" s="113"/>
      <c r="U105" s="102"/>
      <c r="V105" s="250">
        <f t="shared" si="16"/>
        <v>25.35</v>
      </c>
      <c r="W105" s="166"/>
      <c r="X105" s="114"/>
      <c r="Y105" s="114"/>
      <c r="Z105" s="266"/>
      <c r="AA105" s="266"/>
      <c r="AB105" s="117"/>
      <c r="AC105" s="271"/>
      <c r="AD105" s="257"/>
      <c r="AE105" s="256"/>
      <c r="AF105" s="257"/>
      <c r="AG105" s="257"/>
      <c r="AH105" s="265"/>
      <c r="AI105" s="265"/>
      <c r="AJ105" s="265"/>
      <c r="AK105" s="265"/>
      <c r="AL105" s="13"/>
      <c r="AM105" s="121"/>
      <c r="AN105" s="265"/>
      <c r="AO105" s="9"/>
      <c r="AP105" s="256"/>
      <c r="AQ105" s="257"/>
      <c r="AR105" s="257"/>
      <c r="AS105" s="265"/>
      <c r="AT105" s="8"/>
      <c r="AV105" s="8"/>
      <c r="AW105" s="8"/>
      <c r="AX105" s="155"/>
    </row>
    <row r="106" spans="1:50">
      <c r="A106" s="247" t="s">
        <v>467</v>
      </c>
      <c r="B106" s="252">
        <v>3</v>
      </c>
      <c r="C106" s="248">
        <v>14.6</v>
      </c>
      <c r="D106" s="269">
        <f t="shared" si="15"/>
        <v>43.8</v>
      </c>
      <c r="E106" s="252"/>
      <c r="F106" s="252"/>
      <c r="G106" s="250"/>
      <c r="H106" s="195"/>
      <c r="I106" s="113"/>
      <c r="J106" s="113"/>
      <c r="K106" s="113"/>
      <c r="L106" s="129"/>
      <c r="M106" s="166"/>
      <c r="N106" s="250"/>
      <c r="O106" s="195"/>
      <c r="P106" s="113"/>
      <c r="Q106" s="113"/>
      <c r="R106" s="113"/>
      <c r="S106" s="129"/>
      <c r="T106" s="113"/>
      <c r="U106" s="102"/>
      <c r="V106" s="250">
        <f t="shared" si="16"/>
        <v>43.8</v>
      </c>
      <c r="W106" s="166"/>
      <c r="X106" s="114"/>
      <c r="Y106" s="114"/>
      <c r="Z106" s="266"/>
      <c r="AA106" s="266"/>
      <c r="AB106" s="117"/>
      <c r="AC106" s="271"/>
      <c r="AD106" s="257"/>
      <c r="AE106" s="256"/>
      <c r="AF106" s="257"/>
      <c r="AG106" s="257"/>
      <c r="AH106" s="265"/>
      <c r="AI106" s="265"/>
      <c r="AJ106" s="265"/>
      <c r="AK106" s="265"/>
      <c r="AL106" s="13"/>
      <c r="AM106" s="121"/>
      <c r="AN106" s="265"/>
      <c r="AO106" s="9"/>
      <c r="AP106" s="256"/>
      <c r="AQ106" s="257"/>
      <c r="AR106" s="257"/>
      <c r="AS106" s="265"/>
      <c r="AT106" s="8"/>
      <c r="AV106" s="8"/>
      <c r="AW106" s="8"/>
      <c r="AX106" s="155"/>
    </row>
    <row r="107" spans="1:50">
      <c r="A107" s="247" t="s">
        <v>468</v>
      </c>
      <c r="B107" s="252">
        <v>3</v>
      </c>
      <c r="C107" s="248">
        <v>14.6</v>
      </c>
      <c r="D107" s="269">
        <f t="shared" si="15"/>
        <v>43.8</v>
      </c>
      <c r="E107" s="252"/>
      <c r="F107" s="252"/>
      <c r="G107" s="250"/>
      <c r="H107" s="195"/>
      <c r="I107" s="113"/>
      <c r="J107" s="113"/>
      <c r="K107" s="113"/>
      <c r="L107" s="129"/>
      <c r="M107" s="166"/>
      <c r="N107" s="250"/>
      <c r="O107" s="195"/>
      <c r="P107" s="113"/>
      <c r="Q107" s="113"/>
      <c r="R107" s="113"/>
      <c r="S107" s="129"/>
      <c r="T107" s="113"/>
      <c r="U107" s="102"/>
      <c r="V107" s="250">
        <f t="shared" si="16"/>
        <v>43.8</v>
      </c>
      <c r="W107" s="166"/>
      <c r="X107" s="114"/>
      <c r="Y107" s="114"/>
      <c r="Z107" s="266"/>
      <c r="AA107" s="266"/>
      <c r="AB107" s="117"/>
      <c r="AC107" s="271"/>
      <c r="AD107" s="257"/>
      <c r="AE107" s="256"/>
      <c r="AF107" s="257"/>
      <c r="AG107" s="257"/>
      <c r="AH107" s="265"/>
      <c r="AI107" s="265"/>
      <c r="AJ107" s="265"/>
      <c r="AK107" s="265"/>
      <c r="AL107" s="13"/>
      <c r="AM107" s="121"/>
      <c r="AN107" s="265"/>
      <c r="AO107" s="9"/>
      <c r="AP107" s="256"/>
      <c r="AQ107" s="257"/>
      <c r="AR107" s="257"/>
      <c r="AS107" s="265"/>
      <c r="AT107" s="8"/>
      <c r="AV107" s="8"/>
      <c r="AW107" s="8"/>
      <c r="AX107" s="155"/>
    </row>
    <row r="108" spans="1:50">
      <c r="A108" s="247" t="s">
        <v>469</v>
      </c>
      <c r="B108" s="252">
        <v>4.1500000000000004</v>
      </c>
      <c r="C108" s="248">
        <v>2.2999999999999998</v>
      </c>
      <c r="D108" s="269">
        <f t="shared" si="15"/>
        <v>9.5500000000000007</v>
      </c>
      <c r="E108" s="252"/>
      <c r="F108" s="252"/>
      <c r="G108" s="250"/>
      <c r="H108" s="195"/>
      <c r="I108" s="113"/>
      <c r="J108" s="113"/>
      <c r="K108" s="113"/>
      <c r="L108" s="129"/>
      <c r="M108" s="166"/>
      <c r="N108" s="250"/>
      <c r="O108" s="195"/>
      <c r="P108" s="113"/>
      <c r="Q108" s="113"/>
      <c r="R108" s="113"/>
      <c r="S108" s="129"/>
      <c r="T108" s="113"/>
      <c r="U108" s="102"/>
      <c r="V108" s="250">
        <f t="shared" si="16"/>
        <v>9.5500000000000007</v>
      </c>
      <c r="W108" s="166"/>
      <c r="X108" s="114"/>
      <c r="Y108" s="114"/>
      <c r="Z108" s="266"/>
      <c r="AA108" s="266"/>
      <c r="AB108" s="117"/>
      <c r="AC108" s="271"/>
      <c r="AD108" s="257"/>
      <c r="AE108" s="256"/>
      <c r="AF108" s="257"/>
      <c r="AG108" s="257"/>
      <c r="AH108" s="265"/>
      <c r="AI108" s="265"/>
      <c r="AJ108" s="265"/>
      <c r="AK108" s="265"/>
      <c r="AL108" s="13"/>
      <c r="AM108" s="121"/>
      <c r="AN108" s="265"/>
      <c r="AO108" s="9"/>
      <c r="AP108" s="256"/>
      <c r="AQ108" s="257"/>
      <c r="AR108" s="257"/>
      <c r="AS108" s="265"/>
      <c r="AT108" s="8"/>
      <c r="AV108" s="8"/>
      <c r="AW108" s="8"/>
      <c r="AX108" s="155"/>
    </row>
    <row r="109" spans="1:50">
      <c r="A109" s="247" t="s">
        <v>607</v>
      </c>
      <c r="B109" s="252">
        <v>4.1500000000000004</v>
      </c>
      <c r="C109" s="248">
        <v>1.6</v>
      </c>
      <c r="D109" s="269">
        <f t="shared" si="15"/>
        <v>6.64</v>
      </c>
      <c r="E109" s="252"/>
      <c r="F109" s="252"/>
      <c r="G109" s="250"/>
      <c r="H109" s="195"/>
      <c r="I109" s="113"/>
      <c r="J109" s="113"/>
      <c r="K109" s="113"/>
      <c r="L109" s="129"/>
      <c r="M109" s="166"/>
      <c r="N109" s="250"/>
      <c r="O109" s="195"/>
      <c r="P109" s="113"/>
      <c r="Q109" s="113"/>
      <c r="R109" s="113"/>
      <c r="S109" s="129"/>
      <c r="T109" s="113"/>
      <c r="U109" s="102"/>
      <c r="V109" s="250">
        <f t="shared" si="16"/>
        <v>6.64</v>
      </c>
      <c r="W109" s="166"/>
      <c r="X109" s="114"/>
      <c r="Y109" s="114"/>
      <c r="Z109" s="266"/>
      <c r="AA109" s="266"/>
      <c r="AB109" s="117"/>
      <c r="AC109" s="271"/>
      <c r="AD109" s="257"/>
      <c r="AE109" s="256"/>
      <c r="AF109" s="257"/>
      <c r="AG109" s="257"/>
      <c r="AH109" s="265"/>
      <c r="AI109" s="265"/>
      <c r="AJ109" s="265"/>
      <c r="AK109" s="265"/>
      <c r="AL109" s="13"/>
      <c r="AM109" s="121"/>
      <c r="AN109" s="265"/>
      <c r="AO109" s="9"/>
      <c r="AP109" s="256"/>
      <c r="AQ109" s="257"/>
      <c r="AR109" s="257"/>
      <c r="AS109" s="265"/>
      <c r="AT109" s="8"/>
      <c r="AV109" s="8"/>
      <c r="AW109" s="8"/>
      <c r="AX109" s="155"/>
    </row>
    <row r="110" spans="1:50">
      <c r="A110" s="247" t="s">
        <v>608</v>
      </c>
      <c r="B110" s="252">
        <v>4.1500000000000004</v>
      </c>
      <c r="C110" s="248">
        <v>7.25</v>
      </c>
      <c r="D110" s="269">
        <f t="shared" si="15"/>
        <v>30.09</v>
      </c>
      <c r="E110" s="252"/>
      <c r="F110" s="252"/>
      <c r="G110" s="250"/>
      <c r="H110" s="195"/>
      <c r="I110" s="113"/>
      <c r="J110" s="113"/>
      <c r="K110" s="113"/>
      <c r="L110" s="129"/>
      <c r="M110" s="166"/>
      <c r="N110" s="250"/>
      <c r="O110" s="195"/>
      <c r="P110" s="113"/>
      <c r="Q110" s="113"/>
      <c r="R110" s="113"/>
      <c r="S110" s="129"/>
      <c r="T110" s="113"/>
      <c r="U110" s="102"/>
      <c r="V110" s="268">
        <f>SUM(D110-M110-T110)</f>
        <v>30.09</v>
      </c>
      <c r="W110" s="166"/>
      <c r="X110" s="114"/>
      <c r="Y110" s="114"/>
      <c r="Z110" s="266"/>
      <c r="AA110" s="266"/>
      <c r="AB110" s="117"/>
      <c r="AC110" s="271"/>
      <c r="AD110" s="257"/>
      <c r="AE110" s="256"/>
      <c r="AF110" s="257"/>
      <c r="AG110" s="257"/>
      <c r="AH110" s="265"/>
      <c r="AI110" s="265"/>
      <c r="AJ110" s="265"/>
      <c r="AK110" s="265"/>
      <c r="AL110" s="13"/>
      <c r="AM110" s="121"/>
      <c r="AN110" s="265"/>
      <c r="AO110" s="9"/>
      <c r="AP110" s="256"/>
      <c r="AQ110" s="257"/>
      <c r="AR110" s="257"/>
      <c r="AS110" s="265"/>
      <c r="AT110" s="8"/>
      <c r="AV110" s="8"/>
      <c r="AW110" s="8"/>
      <c r="AX110" s="155"/>
    </row>
    <row r="111" spans="1:50">
      <c r="A111" s="247"/>
      <c r="B111" s="273"/>
      <c r="C111" s="248"/>
      <c r="D111" s="248"/>
      <c r="E111" s="252"/>
      <c r="F111" s="252"/>
      <c r="G111" s="250"/>
      <c r="H111" s="195"/>
      <c r="I111" s="113"/>
      <c r="J111" s="113"/>
      <c r="K111" s="113"/>
      <c r="L111" s="129"/>
      <c r="M111" s="166"/>
      <c r="N111" s="250"/>
      <c r="O111" s="195"/>
      <c r="P111" s="113"/>
      <c r="Q111" s="113"/>
      <c r="R111" s="113"/>
      <c r="S111" s="129"/>
      <c r="T111" s="113"/>
      <c r="U111" s="250"/>
      <c r="V111" s="250"/>
      <c r="W111" s="250"/>
      <c r="X111" s="114"/>
      <c r="Y111" s="114"/>
      <c r="Z111" s="266"/>
      <c r="AA111" s="266"/>
      <c r="AB111" s="117"/>
      <c r="AC111" s="271"/>
      <c r="AD111" s="257"/>
      <c r="AE111" s="256"/>
      <c r="AF111" s="257"/>
      <c r="AG111" s="257"/>
      <c r="AH111" s="265"/>
      <c r="AI111" s="265"/>
      <c r="AJ111" s="265"/>
      <c r="AK111" s="265"/>
      <c r="AL111" s="13"/>
      <c r="AM111" s="121"/>
      <c r="AN111" s="265"/>
      <c r="AO111" s="9"/>
      <c r="AP111" s="256"/>
      <c r="AQ111" s="257"/>
      <c r="AR111" s="257"/>
      <c r="AS111" s="265"/>
      <c r="AT111" s="8"/>
      <c r="AV111" s="8"/>
      <c r="AW111" s="8"/>
      <c r="AX111" s="155"/>
    </row>
    <row r="112" spans="1:50">
      <c r="A112" s="247"/>
      <c r="B112" s="252"/>
      <c r="C112" s="248"/>
      <c r="D112" s="248"/>
      <c r="E112" s="252"/>
      <c r="F112" s="252"/>
      <c r="G112" s="250"/>
      <c r="H112" s="195"/>
      <c r="I112" s="113"/>
      <c r="J112" s="113"/>
      <c r="K112" s="113"/>
      <c r="L112" s="129"/>
      <c r="M112" s="166"/>
      <c r="N112" s="250"/>
      <c r="O112" s="195"/>
      <c r="P112" s="113"/>
      <c r="Q112" s="113"/>
      <c r="R112" s="113"/>
      <c r="S112" s="129"/>
      <c r="T112" s="113"/>
      <c r="U112" s="250"/>
      <c r="V112" s="274">
        <f>SUM(V3:V110)</f>
        <v>1750.79</v>
      </c>
      <c r="W112" s="250"/>
      <c r="X112" s="114"/>
      <c r="Y112" s="114"/>
      <c r="Z112" s="266"/>
      <c r="AA112" s="266"/>
      <c r="AB112" s="117"/>
      <c r="AC112" s="271"/>
      <c r="AD112" s="257"/>
      <c r="AE112" s="256"/>
      <c r="AF112" s="257"/>
      <c r="AG112" s="257"/>
      <c r="AH112" s="265"/>
      <c r="AI112" s="265"/>
      <c r="AJ112" s="265"/>
      <c r="AK112" s="265"/>
      <c r="AL112" s="13"/>
      <c r="AM112" s="121"/>
      <c r="AN112" s="265"/>
      <c r="AO112" s="9"/>
      <c r="AP112" s="256"/>
      <c r="AQ112" s="257"/>
      <c r="AR112" s="257"/>
      <c r="AS112" s="265"/>
      <c r="AT112" s="8"/>
      <c r="AV112" s="8"/>
      <c r="AW112" s="8"/>
      <c r="AX112" s="155"/>
    </row>
    <row r="113" spans="1:50">
      <c r="A113" s="286" t="s">
        <v>609</v>
      </c>
      <c r="B113" s="287">
        <v>1.2</v>
      </c>
      <c r="C113" s="269">
        <v>10.1</v>
      </c>
      <c r="D113" s="269">
        <f t="shared" ref="D113:D132" si="17">B113*C113</f>
        <v>12.12</v>
      </c>
      <c r="E113" s="289"/>
      <c r="F113" s="290"/>
      <c r="G113" s="250"/>
      <c r="H113" s="195"/>
      <c r="I113" s="113"/>
      <c r="J113" s="113"/>
      <c r="K113" s="113"/>
      <c r="L113" s="129"/>
      <c r="M113" s="166"/>
      <c r="N113" s="250"/>
      <c r="O113" s="195"/>
      <c r="P113" s="113"/>
      <c r="Q113" s="113"/>
      <c r="R113" s="113"/>
      <c r="S113" s="129"/>
      <c r="T113" s="113"/>
      <c r="U113" s="250"/>
      <c r="V113" s="268">
        <f>SUM(D113-M113-T113)</f>
        <v>12.12</v>
      </c>
      <c r="W113" s="250"/>
      <c r="X113" s="114"/>
      <c r="Y113" s="114"/>
      <c r="Z113" s="266"/>
      <c r="AA113" s="1310"/>
      <c r="AB113" s="117"/>
      <c r="AC113" s="1312"/>
      <c r="AD113" s="257"/>
      <c r="AE113" s="256"/>
      <c r="AF113" s="257"/>
      <c r="AG113" s="257"/>
      <c r="AH113" s="265"/>
      <c r="AI113" s="265"/>
      <c r="AJ113" s="265"/>
      <c r="AK113" s="265"/>
      <c r="AL113" s="13"/>
      <c r="AM113" s="121"/>
      <c r="AN113" s="265"/>
      <c r="AO113" s="9"/>
      <c r="AP113" s="256"/>
      <c r="AQ113" s="257">
        <v>1.4</v>
      </c>
      <c r="AR113" s="257">
        <v>1.8</v>
      </c>
      <c r="AS113" s="265">
        <f t="shared" ref="AS113:AS124" si="18">SUM(AQ113*AR113)</f>
        <v>2.52</v>
      </c>
      <c r="AT113" s="8"/>
      <c r="AX113" s="8"/>
    </row>
    <row r="114" spans="1:50">
      <c r="A114" s="286" t="s">
        <v>610</v>
      </c>
      <c r="B114" s="287">
        <v>1.2</v>
      </c>
      <c r="C114" s="269">
        <v>8.6</v>
      </c>
      <c r="D114" s="269">
        <f t="shared" si="17"/>
        <v>10.32</v>
      </c>
      <c r="E114" s="289"/>
      <c r="F114" s="290"/>
      <c r="G114" s="250"/>
      <c r="H114" s="195"/>
      <c r="I114" s="113"/>
      <c r="J114" s="113"/>
      <c r="K114" s="113"/>
      <c r="L114" s="129"/>
      <c r="M114" s="166"/>
      <c r="N114" s="250"/>
      <c r="O114" s="195"/>
      <c r="P114" s="113"/>
      <c r="Q114" s="113"/>
      <c r="R114" s="113"/>
      <c r="S114" s="129"/>
      <c r="T114" s="113"/>
      <c r="U114" s="250"/>
      <c r="V114" s="268">
        <f t="shared" ref="V114:V132" si="19">SUM(D114-M114-T114)</f>
        <v>10.32</v>
      </c>
      <c r="W114" s="250"/>
      <c r="X114" s="114"/>
      <c r="Y114" s="114"/>
      <c r="Z114" s="266"/>
      <c r="AA114" s="1310"/>
      <c r="AB114" s="117"/>
      <c r="AC114" s="1312"/>
      <c r="AD114" s="257"/>
      <c r="AE114" s="256"/>
      <c r="AF114" s="257"/>
      <c r="AG114" s="257"/>
      <c r="AH114" s="265"/>
      <c r="AI114" s="265"/>
      <c r="AJ114" s="265"/>
      <c r="AK114" s="265"/>
      <c r="AL114" s="13"/>
      <c r="AM114" s="121"/>
      <c r="AN114" s="265"/>
      <c r="AO114" s="9"/>
      <c r="AP114" s="256"/>
      <c r="AQ114" s="257">
        <v>1.1000000000000001</v>
      </c>
      <c r="AR114" s="257">
        <v>1.6</v>
      </c>
      <c r="AS114" s="265">
        <f t="shared" si="18"/>
        <v>1.76</v>
      </c>
      <c r="AT114" s="8"/>
      <c r="AX114" s="8"/>
    </row>
    <row r="115" spans="1:50">
      <c r="A115" s="286" t="s">
        <v>611</v>
      </c>
      <c r="B115" s="287">
        <v>1.2</v>
      </c>
      <c r="C115" s="269">
        <v>10.6</v>
      </c>
      <c r="D115" s="269">
        <f t="shared" si="17"/>
        <v>12.72</v>
      </c>
      <c r="E115" s="289"/>
      <c r="F115" s="290"/>
      <c r="G115" s="250"/>
      <c r="H115" s="195"/>
      <c r="I115" s="113"/>
      <c r="J115" s="113"/>
      <c r="K115" s="113"/>
      <c r="L115" s="129"/>
      <c r="M115" s="166"/>
      <c r="N115" s="250"/>
      <c r="O115" s="195"/>
      <c r="P115" s="113"/>
      <c r="Q115" s="113"/>
      <c r="R115" s="113"/>
      <c r="S115" s="129"/>
      <c r="T115" s="113"/>
      <c r="U115" s="250"/>
      <c r="V115" s="268">
        <f t="shared" si="19"/>
        <v>12.72</v>
      </c>
      <c r="W115" s="250"/>
      <c r="X115" s="114"/>
      <c r="Y115" s="114"/>
      <c r="Z115" s="266"/>
      <c r="AA115" s="1310"/>
      <c r="AB115" s="117"/>
      <c r="AC115" s="1312"/>
      <c r="AD115" s="257"/>
      <c r="AE115" s="256"/>
      <c r="AF115" s="257"/>
      <c r="AG115" s="257"/>
      <c r="AH115" s="265"/>
      <c r="AI115" s="265"/>
      <c r="AJ115" s="265"/>
      <c r="AK115" s="265"/>
      <c r="AL115" s="13"/>
      <c r="AM115" s="121"/>
      <c r="AN115" s="265"/>
      <c r="AO115" s="9"/>
      <c r="AP115" s="256"/>
      <c r="AQ115" s="257">
        <v>1.1000000000000001</v>
      </c>
      <c r="AR115" s="257">
        <v>1.6</v>
      </c>
      <c r="AS115" s="265">
        <f t="shared" si="18"/>
        <v>1.76</v>
      </c>
      <c r="AT115" s="8"/>
      <c r="AX115" s="8"/>
    </row>
    <row r="116" spans="1:50">
      <c r="A116" s="286" t="s">
        <v>612</v>
      </c>
      <c r="B116" s="287">
        <v>1.2</v>
      </c>
      <c r="C116" s="269">
        <v>10.6</v>
      </c>
      <c r="D116" s="269">
        <f t="shared" si="17"/>
        <v>12.72</v>
      </c>
      <c r="E116" s="252"/>
      <c r="F116" s="252"/>
      <c r="G116" s="250"/>
      <c r="H116" s="195"/>
      <c r="I116" s="113"/>
      <c r="J116" s="113"/>
      <c r="K116" s="113"/>
      <c r="L116" s="129"/>
      <c r="M116" s="166"/>
      <c r="N116" s="250"/>
      <c r="O116" s="195"/>
      <c r="P116" s="113"/>
      <c r="Q116" s="113"/>
      <c r="R116" s="113"/>
      <c r="S116" s="129"/>
      <c r="T116" s="129"/>
      <c r="U116" s="250"/>
      <c r="V116" s="268">
        <f t="shared" si="19"/>
        <v>12.72</v>
      </c>
      <c r="W116" s="250"/>
      <c r="X116" s="114"/>
      <c r="Y116" s="114"/>
      <c r="Z116" s="266"/>
      <c r="AA116" s="266"/>
      <c r="AB116" s="117"/>
      <c r="AC116" s="131"/>
      <c r="AD116" s="257"/>
      <c r="AE116" s="256"/>
      <c r="AF116" s="257"/>
      <c r="AG116" s="257"/>
      <c r="AH116" s="265"/>
      <c r="AI116" s="265"/>
      <c r="AJ116" s="265"/>
      <c r="AK116" s="265"/>
      <c r="AL116" s="13"/>
      <c r="AM116" s="121"/>
      <c r="AN116" s="265"/>
      <c r="AO116" s="9"/>
      <c r="AP116" s="256"/>
      <c r="AQ116" s="257">
        <v>1.1000000000000001</v>
      </c>
      <c r="AR116" s="257">
        <v>1.6</v>
      </c>
      <c r="AS116" s="265">
        <f t="shared" si="18"/>
        <v>1.76</v>
      </c>
      <c r="AT116" s="8"/>
      <c r="AX116" s="8"/>
    </row>
    <row r="117" spans="1:50">
      <c r="A117" s="286" t="s">
        <v>613</v>
      </c>
      <c r="B117" s="287">
        <v>2.7</v>
      </c>
      <c r="C117" s="269">
        <v>2</v>
      </c>
      <c r="D117" s="269">
        <f t="shared" si="17"/>
        <v>5.4</v>
      </c>
      <c r="E117" s="252"/>
      <c r="F117" s="252"/>
      <c r="G117" s="250"/>
      <c r="H117" s="195"/>
      <c r="I117" s="113"/>
      <c r="J117" s="113"/>
      <c r="K117" s="113"/>
      <c r="L117" s="129"/>
      <c r="M117" s="113"/>
      <c r="N117" s="250"/>
      <c r="O117" s="196"/>
      <c r="P117" s="114"/>
      <c r="Q117" s="114"/>
      <c r="R117" s="114"/>
      <c r="S117" s="129"/>
      <c r="T117" s="251"/>
      <c r="U117" s="250"/>
      <c r="V117" s="268">
        <f t="shared" si="19"/>
        <v>5.4</v>
      </c>
      <c r="W117" s="250"/>
      <c r="X117" s="114"/>
      <c r="Y117" s="114"/>
      <c r="Z117" s="266"/>
      <c r="AA117" s="266"/>
      <c r="AB117" s="117"/>
      <c r="AC117" s="131"/>
      <c r="AD117" s="257"/>
      <c r="AE117" s="256"/>
      <c r="AF117" s="257"/>
      <c r="AG117" s="257"/>
      <c r="AH117" s="265"/>
      <c r="AI117" s="265"/>
      <c r="AJ117" s="265"/>
      <c r="AK117" s="265"/>
      <c r="AL117" s="13"/>
      <c r="AM117" s="121"/>
      <c r="AN117" s="265"/>
      <c r="AO117" s="9"/>
      <c r="AP117" s="256"/>
      <c r="AQ117" s="257">
        <v>1.1000000000000001</v>
      </c>
      <c r="AR117" s="257">
        <v>1.6</v>
      </c>
      <c r="AS117" s="265">
        <f t="shared" si="18"/>
        <v>1.76</v>
      </c>
      <c r="AT117" s="8"/>
      <c r="AX117" s="8"/>
    </row>
    <row r="118" spans="1:50">
      <c r="A118" s="286" t="s">
        <v>614</v>
      </c>
      <c r="B118" s="287">
        <v>1.2</v>
      </c>
      <c r="C118" s="269">
        <v>2</v>
      </c>
      <c r="D118" s="269">
        <f t="shared" si="17"/>
        <v>2.4</v>
      </c>
      <c r="E118" s="252"/>
      <c r="F118" s="252"/>
      <c r="G118" s="250"/>
      <c r="H118" s="195"/>
      <c r="I118" s="113"/>
      <c r="J118" s="113"/>
      <c r="K118" s="113"/>
      <c r="L118" s="129"/>
      <c r="M118" s="113"/>
      <c r="N118" s="250"/>
      <c r="O118" s="196"/>
      <c r="P118" s="114"/>
      <c r="Q118" s="114"/>
      <c r="R118" s="114"/>
      <c r="S118" s="129"/>
      <c r="T118" s="251"/>
      <c r="U118" s="250"/>
      <c r="V118" s="268">
        <f t="shared" si="19"/>
        <v>2.4</v>
      </c>
      <c r="W118" s="250"/>
      <c r="X118" s="114"/>
      <c r="Y118" s="114"/>
      <c r="Z118" s="266"/>
      <c r="AA118" s="266"/>
      <c r="AB118" s="117"/>
      <c r="AC118" s="131"/>
      <c r="AD118" s="257"/>
      <c r="AE118" s="256"/>
      <c r="AF118" s="257"/>
      <c r="AG118" s="257"/>
      <c r="AH118" s="265"/>
      <c r="AI118" s="265"/>
      <c r="AJ118" s="265"/>
      <c r="AK118" s="265"/>
      <c r="AL118" s="13"/>
      <c r="AM118" s="121"/>
      <c r="AN118" s="265"/>
      <c r="AO118" s="9"/>
      <c r="AP118" s="256"/>
      <c r="AQ118" s="257">
        <v>1.1000000000000001</v>
      </c>
      <c r="AR118" s="257">
        <v>1.6</v>
      </c>
      <c r="AS118" s="265">
        <f t="shared" si="18"/>
        <v>1.76</v>
      </c>
      <c r="AT118" s="8"/>
      <c r="AX118" s="8"/>
    </row>
    <row r="119" spans="1:50" ht="15.75" thickBot="1">
      <c r="A119" s="286" t="s">
        <v>615</v>
      </c>
      <c r="B119" s="287">
        <v>1.2</v>
      </c>
      <c r="C119" s="269">
        <v>8.6</v>
      </c>
      <c r="D119" s="269">
        <f t="shared" si="17"/>
        <v>10.32</v>
      </c>
      <c r="E119" s="252"/>
      <c r="F119" s="252"/>
      <c r="G119" s="250"/>
      <c r="H119" s="195"/>
      <c r="I119" s="113"/>
      <c r="J119" s="113"/>
      <c r="K119" s="113"/>
      <c r="L119" s="129"/>
      <c r="M119" s="113"/>
      <c r="N119" s="250"/>
      <c r="O119" s="196"/>
      <c r="P119" s="114"/>
      <c r="Q119" s="114"/>
      <c r="R119" s="114"/>
      <c r="S119" s="129"/>
      <c r="T119" s="251"/>
      <c r="U119" s="250"/>
      <c r="V119" s="268">
        <f t="shared" si="19"/>
        <v>10.32</v>
      </c>
      <c r="W119" s="250"/>
      <c r="X119" s="114"/>
      <c r="Y119" s="114"/>
      <c r="Z119" s="266"/>
      <c r="AA119" s="266"/>
      <c r="AB119" s="117"/>
      <c r="AC119" s="131"/>
      <c r="AD119" s="257"/>
      <c r="AE119" s="262"/>
      <c r="AF119" s="263"/>
      <c r="AG119" s="263"/>
      <c r="AH119" s="265"/>
      <c r="AI119" s="125"/>
      <c r="AJ119" s="125"/>
      <c r="AK119" s="125"/>
      <c r="AL119" s="13"/>
      <c r="AM119" s="121"/>
      <c r="AN119" s="265"/>
      <c r="AO119" s="9"/>
      <c r="AP119" s="256"/>
      <c r="AQ119" s="257"/>
      <c r="AR119" s="257"/>
      <c r="AS119" s="265">
        <f t="shared" si="18"/>
        <v>0</v>
      </c>
      <c r="AT119" s="8"/>
      <c r="AX119" s="8"/>
    </row>
    <row r="120" spans="1:50" ht="15.75" thickBot="1">
      <c r="A120" s="286" t="s">
        <v>616</v>
      </c>
      <c r="B120" s="287">
        <v>2.7</v>
      </c>
      <c r="C120" s="269">
        <v>2</v>
      </c>
      <c r="D120" s="269">
        <f t="shared" si="17"/>
        <v>5.4</v>
      </c>
      <c r="E120" s="252"/>
      <c r="F120" s="252"/>
      <c r="G120" s="250"/>
      <c r="H120" s="195"/>
      <c r="I120" s="113"/>
      <c r="J120" s="113"/>
      <c r="K120" s="113"/>
      <c r="L120" s="129"/>
      <c r="M120" s="166"/>
      <c r="N120" s="250"/>
      <c r="O120" s="196"/>
      <c r="P120" s="114"/>
      <c r="Q120" s="114"/>
      <c r="R120" s="114"/>
      <c r="S120" s="129"/>
      <c r="T120" s="166"/>
      <c r="U120" s="250"/>
      <c r="V120" s="268">
        <f t="shared" si="19"/>
        <v>5.4</v>
      </c>
      <c r="W120" s="250"/>
      <c r="X120" s="114"/>
      <c r="Y120" s="114"/>
      <c r="Z120" s="266"/>
      <c r="AA120" s="1310"/>
      <c r="AB120" s="117"/>
      <c r="AC120" s="1312"/>
      <c r="AD120" s="257"/>
      <c r="AE120" s="64"/>
      <c r="AF120" s="8"/>
      <c r="AG120" s="8"/>
      <c r="AH120" s="126"/>
      <c r="AI120" s="254"/>
      <c r="AJ120" s="126"/>
      <c r="AK120" s="126"/>
      <c r="AL120" s="9"/>
      <c r="AM120" s="121"/>
      <c r="AN120" s="265"/>
      <c r="AO120" s="9"/>
      <c r="AP120" s="256"/>
      <c r="AQ120" s="257"/>
      <c r="AR120" s="257"/>
      <c r="AS120" s="265">
        <f t="shared" si="18"/>
        <v>0</v>
      </c>
      <c r="AT120" s="8"/>
      <c r="AX120" s="8"/>
    </row>
    <row r="121" spans="1:50" ht="15.75" thickBot="1">
      <c r="A121" s="286" t="s">
        <v>617</v>
      </c>
      <c r="B121" s="287">
        <v>2.75</v>
      </c>
      <c r="C121" s="269">
        <v>23.85</v>
      </c>
      <c r="D121" s="269">
        <f t="shared" si="17"/>
        <v>65.59</v>
      </c>
      <c r="E121" s="252"/>
      <c r="F121" s="252"/>
      <c r="G121" s="250"/>
      <c r="H121" s="195"/>
      <c r="I121" s="113"/>
      <c r="J121" s="113"/>
      <c r="K121" s="113"/>
      <c r="L121" s="129"/>
      <c r="M121" s="166"/>
      <c r="N121" s="250"/>
      <c r="O121" s="196"/>
      <c r="P121" s="114"/>
      <c r="Q121" s="114"/>
      <c r="R121" s="114"/>
      <c r="S121" s="129"/>
      <c r="T121" s="166"/>
      <c r="U121" s="250"/>
      <c r="V121" s="268">
        <f t="shared" si="19"/>
        <v>65.59</v>
      </c>
      <c r="W121" s="250"/>
      <c r="X121" s="114"/>
      <c r="Y121" s="114"/>
      <c r="Z121" s="266"/>
      <c r="AA121" s="1310"/>
      <c r="AB121" s="117"/>
      <c r="AC121" s="1312"/>
      <c r="AD121" s="257"/>
      <c r="AE121" s="64"/>
      <c r="AF121" s="8"/>
      <c r="AG121" s="8"/>
      <c r="AH121" s="126"/>
      <c r="AI121" s="254"/>
      <c r="AJ121" s="126"/>
      <c r="AK121" s="126"/>
      <c r="AL121" s="9"/>
      <c r="AM121" s="121"/>
      <c r="AN121" s="265"/>
      <c r="AO121" s="9"/>
      <c r="AP121" s="256"/>
      <c r="AQ121" s="257"/>
      <c r="AR121" s="257"/>
      <c r="AS121" s="265">
        <f t="shared" si="18"/>
        <v>0</v>
      </c>
      <c r="AT121" s="8"/>
      <c r="AX121" s="8"/>
    </row>
    <row r="122" spans="1:50" ht="15.75" thickBot="1">
      <c r="A122" s="286" t="s">
        <v>618</v>
      </c>
      <c r="B122" s="287">
        <v>1.2</v>
      </c>
      <c r="C122" s="269">
        <v>4.2</v>
      </c>
      <c r="D122" s="269">
        <f t="shared" si="17"/>
        <v>5.04</v>
      </c>
      <c r="E122" s="252"/>
      <c r="F122" s="252"/>
      <c r="G122" s="250"/>
      <c r="H122" s="195"/>
      <c r="I122" s="113"/>
      <c r="J122" s="113"/>
      <c r="K122" s="113"/>
      <c r="L122" s="129"/>
      <c r="M122" s="166"/>
      <c r="N122" s="250"/>
      <c r="O122" s="196"/>
      <c r="P122" s="114"/>
      <c r="Q122" s="114"/>
      <c r="R122" s="114"/>
      <c r="S122" s="129"/>
      <c r="T122" s="166"/>
      <c r="U122" s="250"/>
      <c r="V122" s="268">
        <f t="shared" si="19"/>
        <v>5.04</v>
      </c>
      <c r="W122" s="250"/>
      <c r="X122" s="114"/>
      <c r="Y122" s="114"/>
      <c r="Z122" s="266"/>
      <c r="AA122" s="1310"/>
      <c r="AB122" s="117"/>
      <c r="AC122" s="1312"/>
      <c r="AD122" s="257"/>
      <c r="AE122" s="64"/>
      <c r="AF122" s="8"/>
      <c r="AG122" s="8"/>
      <c r="AH122" s="126"/>
      <c r="AI122" s="254"/>
      <c r="AJ122" s="126"/>
      <c r="AK122" s="126"/>
      <c r="AL122" s="9"/>
      <c r="AM122" s="121"/>
      <c r="AN122" s="265"/>
      <c r="AO122" s="9"/>
      <c r="AP122" s="256"/>
      <c r="AQ122" s="257"/>
      <c r="AR122" s="257"/>
      <c r="AS122" s="265">
        <f t="shared" si="18"/>
        <v>0</v>
      </c>
      <c r="AT122" s="8"/>
      <c r="AX122" s="8"/>
    </row>
    <row r="123" spans="1:50" ht="15.75" thickBot="1">
      <c r="A123" s="286" t="s">
        <v>619</v>
      </c>
      <c r="B123" s="287">
        <v>1.2</v>
      </c>
      <c r="C123" s="269">
        <v>10.6</v>
      </c>
      <c r="D123" s="269">
        <f t="shared" si="17"/>
        <v>12.72</v>
      </c>
      <c r="E123" s="252"/>
      <c r="F123" s="252"/>
      <c r="G123" s="250"/>
      <c r="H123" s="195"/>
      <c r="I123" s="113"/>
      <c r="J123" s="113"/>
      <c r="K123" s="113"/>
      <c r="L123" s="129"/>
      <c r="M123" s="166"/>
      <c r="N123" s="250"/>
      <c r="O123" s="196"/>
      <c r="P123" s="114"/>
      <c r="Q123" s="114"/>
      <c r="R123" s="114"/>
      <c r="S123" s="129"/>
      <c r="T123" s="166"/>
      <c r="U123" s="250"/>
      <c r="V123" s="268">
        <f t="shared" si="19"/>
        <v>12.72</v>
      </c>
      <c r="W123" s="250"/>
      <c r="X123" s="114"/>
      <c r="Y123" s="114"/>
      <c r="Z123" s="266"/>
      <c r="AA123" s="266"/>
      <c r="AB123" s="117"/>
      <c r="AC123" s="275"/>
      <c r="AD123" s="257"/>
      <c r="AE123" s="8"/>
      <c r="AF123" s="8"/>
      <c r="AG123" s="8"/>
      <c r="AH123" s="64"/>
      <c r="AI123" s="8"/>
      <c r="AJ123" s="8"/>
      <c r="AK123" s="8"/>
      <c r="AL123" s="9"/>
      <c r="AM123" s="121"/>
      <c r="AN123" s="265"/>
      <c r="AO123" s="9"/>
      <c r="AP123" s="256"/>
      <c r="AQ123" s="257"/>
      <c r="AR123" s="257"/>
      <c r="AS123" s="265">
        <f t="shared" si="18"/>
        <v>0</v>
      </c>
      <c r="AT123" s="8"/>
      <c r="AX123" s="8"/>
    </row>
    <row r="124" spans="1:50" ht="15.75" thickBot="1">
      <c r="A124" s="286" t="s">
        <v>620</v>
      </c>
      <c r="B124" s="287">
        <v>1.2</v>
      </c>
      <c r="C124" s="288">
        <v>26</v>
      </c>
      <c r="D124" s="269">
        <f t="shared" si="17"/>
        <v>31.2</v>
      </c>
      <c r="E124" s="252"/>
      <c r="F124" s="252"/>
      <c r="G124" s="250"/>
      <c r="H124" s="195"/>
      <c r="I124" s="113"/>
      <c r="J124" s="113"/>
      <c r="K124" s="113"/>
      <c r="L124" s="129"/>
      <c r="M124" s="129"/>
      <c r="N124" s="250"/>
      <c r="O124" s="195"/>
      <c r="P124" s="113"/>
      <c r="Q124" s="113"/>
      <c r="R124" s="113"/>
      <c r="S124" s="129"/>
      <c r="T124" s="113"/>
      <c r="U124" s="250"/>
      <c r="V124" s="268">
        <f t="shared" si="19"/>
        <v>31.2</v>
      </c>
      <c r="W124" s="250"/>
      <c r="X124" s="114"/>
      <c r="Y124" s="114"/>
      <c r="Z124" s="266"/>
      <c r="AA124" s="266"/>
      <c r="AB124" s="117"/>
      <c r="AC124" s="1312"/>
      <c r="AD124" s="257"/>
      <c r="AE124" s="1301"/>
      <c r="AF124" s="1303"/>
      <c r="AG124" s="258"/>
      <c r="AH124" s="259"/>
      <c r="AI124" s="259"/>
      <c r="AJ124" s="260"/>
      <c r="AK124" s="256"/>
      <c r="AL124" s="9"/>
      <c r="AM124" s="121"/>
      <c r="AN124" s="265"/>
      <c r="AO124" s="9"/>
      <c r="AP124" s="256"/>
      <c r="AQ124" s="257"/>
      <c r="AR124" s="257"/>
      <c r="AS124" s="265">
        <f t="shared" si="18"/>
        <v>0</v>
      </c>
      <c r="AT124" s="8"/>
      <c r="AX124" s="8"/>
    </row>
    <row r="125" spans="1:50" ht="15.75" thickBot="1">
      <c r="A125" s="286" t="s">
        <v>621</v>
      </c>
      <c r="B125" s="287">
        <v>1.2</v>
      </c>
      <c r="C125" s="288">
        <v>26</v>
      </c>
      <c r="D125" s="269">
        <f t="shared" si="17"/>
        <v>31.2</v>
      </c>
      <c r="E125" s="252"/>
      <c r="F125" s="252"/>
      <c r="G125" s="250"/>
      <c r="H125" s="195"/>
      <c r="I125" s="113"/>
      <c r="J125" s="113"/>
      <c r="K125" s="113"/>
      <c r="L125" s="129"/>
      <c r="M125" s="129"/>
      <c r="N125" s="250"/>
      <c r="O125" s="195"/>
      <c r="P125" s="113"/>
      <c r="Q125" s="113"/>
      <c r="R125" s="113"/>
      <c r="S125" s="129"/>
      <c r="T125" s="113"/>
      <c r="U125" s="250"/>
      <c r="V125" s="268">
        <f t="shared" si="19"/>
        <v>31.2</v>
      </c>
      <c r="W125" s="250"/>
      <c r="X125" s="114"/>
      <c r="Y125" s="114"/>
      <c r="Z125" s="266"/>
      <c r="AA125" s="266"/>
      <c r="AB125" s="117"/>
      <c r="AC125" s="1312"/>
      <c r="AD125" s="257"/>
      <c r="AE125" s="254"/>
      <c r="AF125" s="255"/>
      <c r="AG125" s="254"/>
      <c r="AH125" s="255"/>
      <c r="AI125" s="255"/>
      <c r="AJ125" s="264"/>
      <c r="AK125" s="256"/>
      <c r="AL125" s="9"/>
      <c r="AM125" s="121"/>
      <c r="AN125" s="265"/>
      <c r="AO125" s="9"/>
      <c r="AP125" s="256"/>
      <c r="AQ125" s="257"/>
      <c r="AR125" s="257"/>
      <c r="AS125" s="265"/>
      <c r="AT125" s="8"/>
      <c r="AX125" s="8"/>
    </row>
    <row r="126" spans="1:50">
      <c r="A126" s="286" t="s">
        <v>622</v>
      </c>
      <c r="B126" s="287">
        <v>1.2</v>
      </c>
      <c r="C126" s="269">
        <v>18.100000000000001</v>
      </c>
      <c r="D126" s="269">
        <f t="shared" si="17"/>
        <v>21.72</v>
      </c>
      <c r="E126" s="252"/>
      <c r="F126" s="252"/>
      <c r="G126" s="250"/>
      <c r="H126" s="195"/>
      <c r="I126" s="113"/>
      <c r="J126" s="113"/>
      <c r="K126" s="113"/>
      <c r="L126" s="129"/>
      <c r="M126" s="113"/>
      <c r="N126" s="250"/>
      <c r="O126" s="195"/>
      <c r="P126" s="113"/>
      <c r="Q126" s="113"/>
      <c r="R126" s="113"/>
      <c r="S126" s="129"/>
      <c r="T126" s="113"/>
      <c r="U126" s="250"/>
      <c r="V126" s="268">
        <f t="shared" si="19"/>
        <v>21.72</v>
      </c>
      <c r="W126" s="250"/>
      <c r="X126" s="114"/>
      <c r="Y126" s="114"/>
      <c r="Z126" s="266"/>
      <c r="AA126" s="266"/>
      <c r="AB126" s="117"/>
      <c r="AC126" s="137"/>
      <c r="AD126" s="257"/>
      <c r="AE126" s="1297"/>
      <c r="AF126" s="1298"/>
      <c r="AG126" s="110"/>
      <c r="AH126" s="255"/>
      <c r="AI126" s="110"/>
      <c r="AJ126" s="110"/>
      <c r="AK126" s="256"/>
      <c r="AL126" s="9"/>
      <c r="AM126" s="121"/>
      <c r="AN126" s="265"/>
      <c r="AO126" s="9"/>
      <c r="AP126" s="256"/>
      <c r="AQ126" s="257"/>
      <c r="AR126" s="257"/>
      <c r="AS126" s="265">
        <f t="shared" ref="AS126:AS142" si="20">SUM(AQ126*AR126)</f>
        <v>0</v>
      </c>
      <c r="AT126" s="8"/>
      <c r="AX126" s="8"/>
    </row>
    <row r="127" spans="1:50">
      <c r="A127" s="286" t="s">
        <v>623</v>
      </c>
      <c r="B127" s="287">
        <v>1.2</v>
      </c>
      <c r="C127" s="269">
        <v>18.100000000000001</v>
      </c>
      <c r="D127" s="269">
        <f t="shared" si="17"/>
        <v>21.72</v>
      </c>
      <c r="E127" s="252"/>
      <c r="F127" s="252"/>
      <c r="G127" s="250"/>
      <c r="H127" s="195"/>
      <c r="I127" s="113"/>
      <c r="J127" s="113"/>
      <c r="K127" s="113"/>
      <c r="L127" s="129"/>
      <c r="M127" s="113"/>
      <c r="N127" s="250"/>
      <c r="O127" s="195"/>
      <c r="P127" s="113"/>
      <c r="Q127" s="113"/>
      <c r="R127" s="113"/>
      <c r="S127" s="129"/>
      <c r="T127" s="113"/>
      <c r="U127" s="250"/>
      <c r="V127" s="268">
        <f t="shared" si="19"/>
        <v>21.72</v>
      </c>
      <c r="W127" s="250"/>
      <c r="X127" s="114"/>
      <c r="Y127" s="114"/>
      <c r="Z127" s="266"/>
      <c r="AA127" s="266"/>
      <c r="AB127" s="117"/>
      <c r="AC127" s="137"/>
      <c r="AD127" s="257"/>
      <c r="AE127" s="1299"/>
      <c r="AF127" s="1300"/>
      <c r="AG127" s="105"/>
      <c r="AH127" s="257"/>
      <c r="AI127" s="105"/>
      <c r="AJ127" s="265"/>
      <c r="AK127" s="256"/>
      <c r="AL127" s="9"/>
      <c r="AM127" s="121"/>
      <c r="AN127" s="265"/>
      <c r="AO127" s="9"/>
      <c r="AP127" s="256"/>
      <c r="AQ127" s="257"/>
      <c r="AR127" s="257"/>
      <c r="AS127" s="265">
        <f t="shared" si="20"/>
        <v>0</v>
      </c>
      <c r="AT127" s="8"/>
      <c r="AX127" s="8"/>
    </row>
    <row r="128" spans="1:50">
      <c r="A128" s="286" t="s">
        <v>624</v>
      </c>
      <c r="B128" s="287">
        <v>1.2</v>
      </c>
      <c r="C128" s="269">
        <v>12.45</v>
      </c>
      <c r="D128" s="269">
        <f t="shared" si="17"/>
        <v>14.94</v>
      </c>
      <c r="E128" s="252"/>
      <c r="F128" s="252"/>
      <c r="G128" s="250"/>
      <c r="H128" s="195"/>
      <c r="I128" s="113"/>
      <c r="J128" s="113"/>
      <c r="K128" s="113"/>
      <c r="L128" s="129"/>
      <c r="M128" s="113"/>
      <c r="N128" s="250"/>
      <c r="O128" s="195"/>
      <c r="P128" s="113"/>
      <c r="Q128" s="113"/>
      <c r="R128" s="113"/>
      <c r="S128" s="129"/>
      <c r="T128" s="113"/>
      <c r="U128" s="250"/>
      <c r="V128" s="268">
        <f t="shared" si="19"/>
        <v>14.94</v>
      </c>
      <c r="W128" s="250"/>
      <c r="X128" s="114"/>
      <c r="Y128" s="114"/>
      <c r="Z128" s="266"/>
      <c r="AA128" s="266"/>
      <c r="AB128" s="117"/>
      <c r="AC128" s="275"/>
      <c r="AD128" s="257"/>
      <c r="AE128" s="1299"/>
      <c r="AF128" s="1300"/>
      <c r="AG128" s="105"/>
      <c r="AH128" s="257"/>
      <c r="AI128" s="105"/>
      <c r="AJ128" s="105"/>
      <c r="AK128" s="256"/>
      <c r="AL128" s="9"/>
      <c r="AM128" s="121"/>
      <c r="AN128" s="265"/>
      <c r="AO128" s="9"/>
      <c r="AP128" s="256"/>
      <c r="AQ128" s="257"/>
      <c r="AR128" s="257"/>
      <c r="AS128" s="265">
        <f t="shared" si="20"/>
        <v>0</v>
      </c>
      <c r="AT128" s="7"/>
      <c r="AX128" s="8"/>
    </row>
    <row r="129" spans="1:50">
      <c r="A129" s="286" t="s">
        <v>625</v>
      </c>
      <c r="B129" s="287">
        <v>1.2</v>
      </c>
      <c r="C129" s="269">
        <v>18.3</v>
      </c>
      <c r="D129" s="269">
        <f t="shared" si="17"/>
        <v>21.96</v>
      </c>
      <c r="E129" s="252"/>
      <c r="F129" s="252"/>
      <c r="G129" s="250"/>
      <c r="H129" s="195"/>
      <c r="I129" s="113"/>
      <c r="J129" s="113"/>
      <c r="K129" s="113"/>
      <c r="L129" s="129"/>
      <c r="M129" s="129"/>
      <c r="N129" s="250"/>
      <c r="O129" s="196"/>
      <c r="P129" s="114"/>
      <c r="Q129" s="114"/>
      <c r="R129" s="114"/>
      <c r="S129" s="129"/>
      <c r="T129" s="251"/>
      <c r="U129" s="166"/>
      <c r="V129" s="268">
        <f t="shared" si="19"/>
        <v>21.96</v>
      </c>
      <c r="W129" s="250"/>
      <c r="X129" s="114"/>
      <c r="Y129" s="114"/>
      <c r="Z129" s="266"/>
      <c r="AA129" s="266"/>
      <c r="AB129" s="117"/>
      <c r="AC129" s="137"/>
      <c r="AD129" s="257"/>
      <c r="AE129" s="1299"/>
      <c r="AF129" s="1300"/>
      <c r="AG129" s="105"/>
      <c r="AH129" s="257"/>
      <c r="AI129" s="105"/>
      <c r="AJ129" s="105"/>
      <c r="AK129" s="256"/>
      <c r="AL129" s="9"/>
      <c r="AM129" s="121"/>
      <c r="AN129" s="265"/>
      <c r="AO129" s="9"/>
      <c r="AP129" s="256"/>
      <c r="AQ129" s="257"/>
      <c r="AR129" s="257"/>
      <c r="AS129" s="265">
        <f t="shared" si="20"/>
        <v>0</v>
      </c>
      <c r="AT129" s="7"/>
      <c r="AX129" s="8"/>
    </row>
    <row r="130" spans="1:50">
      <c r="A130" s="286" t="s">
        <v>626</v>
      </c>
      <c r="B130" s="287">
        <v>1.2</v>
      </c>
      <c r="C130" s="269">
        <v>14.8</v>
      </c>
      <c r="D130" s="269">
        <f t="shared" si="17"/>
        <v>17.760000000000002</v>
      </c>
      <c r="E130" s="252"/>
      <c r="F130" s="252"/>
      <c r="G130" s="250"/>
      <c r="H130" s="195"/>
      <c r="I130" s="113"/>
      <c r="J130" s="113"/>
      <c r="K130" s="113"/>
      <c r="L130" s="129"/>
      <c r="M130" s="166"/>
      <c r="N130" s="250"/>
      <c r="O130" s="195"/>
      <c r="P130" s="113"/>
      <c r="Q130" s="113"/>
      <c r="R130" s="113"/>
      <c r="S130" s="129"/>
      <c r="T130" s="129"/>
      <c r="U130" s="166"/>
      <c r="V130" s="268">
        <f t="shared" si="19"/>
        <v>17.760000000000002</v>
      </c>
      <c r="W130" s="250"/>
      <c r="X130" s="114"/>
      <c r="Y130" s="114"/>
      <c r="Z130" s="266"/>
      <c r="AA130" s="266"/>
      <c r="AB130" s="266"/>
      <c r="AC130" s="143"/>
      <c r="AD130" s="256"/>
      <c r="AE130" s="1299"/>
      <c r="AF130" s="1300"/>
      <c r="AG130" s="105"/>
      <c r="AH130" s="257"/>
      <c r="AI130" s="105"/>
      <c r="AJ130" s="105"/>
      <c r="AK130" s="256"/>
      <c r="AL130" s="9"/>
      <c r="AM130" s="121"/>
      <c r="AN130" s="265"/>
      <c r="AO130" s="9"/>
      <c r="AP130" s="144"/>
      <c r="AQ130" s="121"/>
      <c r="AR130" s="257"/>
      <c r="AS130" s="265">
        <f t="shared" si="20"/>
        <v>0</v>
      </c>
      <c r="AT130" s="7"/>
      <c r="AX130" s="8"/>
    </row>
    <row r="131" spans="1:50">
      <c r="A131" s="286" t="s">
        <v>627</v>
      </c>
      <c r="B131" s="287">
        <v>1.2</v>
      </c>
      <c r="C131" s="269">
        <v>2.2999999999999998</v>
      </c>
      <c r="D131" s="269">
        <f t="shared" si="17"/>
        <v>2.76</v>
      </c>
      <c r="E131" s="252"/>
      <c r="F131" s="252"/>
      <c r="G131" s="250"/>
      <c r="H131" s="195"/>
      <c r="I131" s="113"/>
      <c r="J131" s="113"/>
      <c r="K131" s="113"/>
      <c r="L131" s="129"/>
      <c r="M131" s="166"/>
      <c r="N131" s="250"/>
      <c r="O131" s="195"/>
      <c r="P131" s="113"/>
      <c r="Q131" s="113"/>
      <c r="R131" s="113"/>
      <c r="S131" s="129"/>
      <c r="T131" s="166"/>
      <c r="U131" s="166"/>
      <c r="V131" s="268">
        <f t="shared" si="19"/>
        <v>2.76</v>
      </c>
      <c r="W131" s="250"/>
      <c r="X131" s="114"/>
      <c r="Y131" s="114"/>
      <c r="Z131" s="266"/>
      <c r="AA131" s="266"/>
      <c r="AB131" s="266"/>
      <c r="AC131" s="276"/>
      <c r="AD131" s="256"/>
      <c r="AE131" s="1299"/>
      <c r="AF131" s="1300"/>
      <c r="AG131" s="105"/>
      <c r="AH131" s="257"/>
      <c r="AI131" s="105"/>
      <c r="AJ131" s="105"/>
      <c r="AK131" s="256"/>
      <c r="AL131" s="9"/>
      <c r="AM131" s="121"/>
      <c r="AN131" s="265"/>
      <c r="AO131" s="9"/>
      <c r="AP131" s="121"/>
      <c r="AQ131" s="121"/>
      <c r="AR131" s="257"/>
      <c r="AS131" s="265">
        <f t="shared" si="20"/>
        <v>0</v>
      </c>
      <c r="AT131" s="7"/>
      <c r="AX131" s="8"/>
    </row>
    <row r="132" spans="1:50" ht="15.75" thickBot="1">
      <c r="A132" s="286" t="s">
        <v>628</v>
      </c>
      <c r="B132" s="287">
        <v>1.2</v>
      </c>
      <c r="C132" s="269">
        <v>13.4</v>
      </c>
      <c r="D132" s="269">
        <f t="shared" si="17"/>
        <v>16.079999999999998</v>
      </c>
      <c r="E132" s="252"/>
      <c r="F132" s="252"/>
      <c r="G132" s="250"/>
      <c r="H132" s="195"/>
      <c r="I132" s="113"/>
      <c r="J132" s="113"/>
      <c r="K132" s="113"/>
      <c r="L132" s="129"/>
      <c r="M132" s="166"/>
      <c r="N132" s="250"/>
      <c r="O132" s="195"/>
      <c r="P132" s="113"/>
      <c r="Q132" s="113"/>
      <c r="R132" s="113"/>
      <c r="S132" s="129"/>
      <c r="T132" s="166"/>
      <c r="U132" s="166"/>
      <c r="V132" s="268">
        <f t="shared" si="19"/>
        <v>16.079999999999998</v>
      </c>
      <c r="W132" s="250"/>
      <c r="X132" s="114"/>
      <c r="Y132" s="114"/>
      <c r="Z132" s="266"/>
      <c r="AA132" s="266"/>
      <c r="AB132" s="266"/>
      <c r="AC132" s="143"/>
      <c r="AD132" s="256"/>
      <c r="AE132" s="1306"/>
      <c r="AF132" s="1307"/>
      <c r="AG132" s="125"/>
      <c r="AH132" s="263"/>
      <c r="AI132" s="125"/>
      <c r="AJ132" s="125"/>
      <c r="AK132" s="256"/>
      <c r="AL132" s="9"/>
      <c r="AM132" s="121"/>
      <c r="AN132" s="265"/>
      <c r="AO132" s="9"/>
      <c r="AP132" s="121"/>
      <c r="AQ132" s="121"/>
      <c r="AR132" s="257"/>
      <c r="AS132" s="265">
        <f t="shared" si="20"/>
        <v>0</v>
      </c>
      <c r="AT132" s="7"/>
      <c r="AU132" s="8"/>
      <c r="AV132" s="8"/>
      <c r="AW132" s="8"/>
      <c r="AX132" s="8"/>
    </row>
    <row r="133" spans="1:50" ht="15.75" thickBot="1">
      <c r="A133" s="286"/>
      <c r="B133" s="287"/>
      <c r="C133" s="269"/>
      <c r="D133" s="248"/>
      <c r="E133" s="252"/>
      <c r="F133" s="252"/>
      <c r="G133" s="250"/>
      <c r="H133" s="195"/>
      <c r="I133" s="113"/>
      <c r="J133" s="113"/>
      <c r="K133" s="113"/>
      <c r="L133" s="129"/>
      <c r="M133" s="145"/>
      <c r="N133" s="250"/>
      <c r="O133" s="195"/>
      <c r="P133" s="113"/>
      <c r="Q133" s="113"/>
      <c r="R133" s="113"/>
      <c r="S133" s="129"/>
      <c r="T133" s="166"/>
      <c r="U133" s="166"/>
      <c r="V133" s="268"/>
      <c r="W133" s="250"/>
      <c r="X133" s="114"/>
      <c r="Y133" s="114"/>
      <c r="Z133" s="266"/>
      <c r="AA133" s="266"/>
      <c r="AB133" s="266"/>
      <c r="AC133" s="137"/>
      <c r="AD133" s="257"/>
      <c r="AE133" s="121"/>
      <c r="AF133" s="121"/>
      <c r="AG133" s="126"/>
      <c r="AH133" s="121"/>
      <c r="AI133" s="121"/>
      <c r="AJ133" s="121"/>
      <c r="AK133" s="121"/>
      <c r="AL133" s="9"/>
      <c r="AM133" s="121"/>
      <c r="AN133" s="265"/>
      <c r="AO133" s="9"/>
      <c r="AP133" s="121"/>
      <c r="AQ133" s="121"/>
      <c r="AR133" s="257"/>
      <c r="AS133" s="265">
        <f t="shared" si="20"/>
        <v>0</v>
      </c>
      <c r="AT133" s="7"/>
      <c r="AU133" s="8"/>
      <c r="AV133" s="8"/>
      <c r="AW133" s="8"/>
      <c r="AX133" s="8"/>
    </row>
    <row r="134" spans="1:50">
      <c r="A134" s="286"/>
      <c r="B134" s="252"/>
      <c r="C134" s="248"/>
      <c r="D134" s="248"/>
      <c r="E134" s="252"/>
      <c r="F134" s="252"/>
      <c r="G134" s="250"/>
      <c r="H134" s="195"/>
      <c r="I134" s="113"/>
      <c r="J134" s="113"/>
      <c r="K134" s="113"/>
      <c r="L134" s="129"/>
      <c r="M134" s="166"/>
      <c r="N134" s="250"/>
      <c r="O134" s="195"/>
      <c r="P134" s="113"/>
      <c r="Q134" s="113"/>
      <c r="R134" s="113"/>
      <c r="S134" s="129"/>
      <c r="T134" s="166"/>
      <c r="U134" s="166"/>
      <c r="V134" s="291">
        <f>SUM(V113:V132)</f>
        <v>334.09</v>
      </c>
      <c r="W134" s="250"/>
      <c r="X134" s="114"/>
      <c r="Y134" s="114"/>
      <c r="Z134" s="266"/>
      <c r="AA134" s="266"/>
      <c r="AB134" s="266"/>
      <c r="AC134" s="137"/>
      <c r="AD134" s="257"/>
      <c r="AE134" s="8"/>
      <c r="AF134" s="8"/>
      <c r="AG134" s="8"/>
      <c r="AH134" s="8"/>
      <c r="AI134" s="8"/>
      <c r="AJ134" s="8"/>
      <c r="AK134" s="8"/>
      <c r="AL134" s="9"/>
      <c r="AM134" s="121"/>
      <c r="AN134" s="265"/>
      <c r="AO134" s="9"/>
      <c r="AP134" s="121"/>
      <c r="AQ134" s="121"/>
      <c r="AR134" s="257"/>
      <c r="AS134" s="265">
        <f t="shared" si="20"/>
        <v>0</v>
      </c>
      <c r="AT134" s="7"/>
      <c r="AU134" s="8"/>
      <c r="AV134" s="8"/>
      <c r="AW134" s="8"/>
      <c r="AX134" s="8"/>
    </row>
    <row r="135" spans="1:50" ht="15.75" thickBot="1">
      <c r="A135" s="286"/>
      <c r="B135" s="276" t="s">
        <v>643</v>
      </c>
      <c r="C135" s="248"/>
      <c r="D135" s="248"/>
      <c r="E135" s="252"/>
      <c r="F135" s="252"/>
      <c r="G135" s="250"/>
      <c r="H135" s="195"/>
      <c r="I135" s="113"/>
      <c r="J135" s="113"/>
      <c r="K135" s="113"/>
      <c r="L135" s="129"/>
      <c r="M135" s="166"/>
      <c r="N135" s="250"/>
      <c r="O135" s="195"/>
      <c r="P135" s="113"/>
      <c r="Q135" s="113"/>
      <c r="R135" s="113"/>
      <c r="S135" s="129"/>
      <c r="T135" s="166"/>
      <c r="U135" s="166"/>
      <c r="V135" s="250"/>
      <c r="W135" s="250"/>
      <c r="X135" s="114"/>
      <c r="Y135" s="114"/>
      <c r="Z135" s="266"/>
      <c r="AA135" s="266"/>
      <c r="AB135" s="266"/>
      <c r="AC135" s="137"/>
      <c r="AD135" s="257"/>
      <c r="AE135" s="8"/>
      <c r="AF135" s="8"/>
      <c r="AG135" s="8"/>
      <c r="AH135" s="8"/>
      <c r="AI135" s="8"/>
      <c r="AJ135" s="8"/>
      <c r="AK135" s="8"/>
      <c r="AL135" s="9"/>
      <c r="AM135" s="121"/>
      <c r="AN135" s="265"/>
      <c r="AO135" s="9"/>
      <c r="AP135" s="256"/>
      <c r="AQ135" s="257"/>
      <c r="AR135" s="257"/>
      <c r="AS135" s="265">
        <f t="shared" si="20"/>
        <v>0</v>
      </c>
      <c r="AT135" s="7"/>
      <c r="AU135" s="8"/>
      <c r="AV135" s="8"/>
      <c r="AW135" s="8"/>
      <c r="AX135" s="8"/>
    </row>
    <row r="136" spans="1:50" ht="15.75" thickBot="1">
      <c r="A136" s="286"/>
      <c r="B136" s="252"/>
      <c r="C136" s="248"/>
      <c r="D136" s="248"/>
      <c r="E136" s="252"/>
      <c r="F136" s="252"/>
      <c r="G136" s="250"/>
      <c r="H136" s="195"/>
      <c r="I136" s="113"/>
      <c r="J136" s="113"/>
      <c r="K136" s="113"/>
      <c r="L136" s="129"/>
      <c r="M136" s="113"/>
      <c r="N136" s="250"/>
      <c r="O136" s="196"/>
      <c r="P136" s="113"/>
      <c r="Q136" s="113"/>
      <c r="R136" s="113"/>
      <c r="S136" s="129"/>
      <c r="T136" s="166"/>
      <c r="U136" s="166"/>
      <c r="V136" s="268">
        <f>V134+V112</f>
        <v>2084.88</v>
      </c>
      <c r="W136" s="250"/>
      <c r="X136" s="114"/>
      <c r="Y136" s="114"/>
      <c r="Z136" s="266"/>
      <c r="AA136" s="266"/>
      <c r="AB136" s="266"/>
      <c r="AC136" s="143"/>
      <c r="AD136" s="256"/>
      <c r="AE136" s="1301"/>
      <c r="AF136" s="1303"/>
      <c r="AG136" s="108"/>
      <c r="AH136" s="108"/>
      <c r="AI136" s="109"/>
      <c r="AJ136" s="8"/>
      <c r="AK136" s="8"/>
      <c r="AL136" s="9"/>
      <c r="AM136" s="121"/>
      <c r="AN136" s="265"/>
      <c r="AO136" s="7"/>
      <c r="AP136" s="144"/>
      <c r="AQ136" s="257"/>
      <c r="AR136" s="257"/>
      <c r="AS136" s="265">
        <f t="shared" si="20"/>
        <v>0</v>
      </c>
      <c r="AT136" s="8"/>
      <c r="AU136" s="8"/>
      <c r="AV136" s="8"/>
      <c r="AW136" s="8"/>
      <c r="AX136" s="8"/>
    </row>
    <row r="137" spans="1:50">
      <c r="A137" s="286"/>
      <c r="B137" s="252"/>
      <c r="C137" s="248"/>
      <c r="D137" s="248"/>
      <c r="E137" s="252"/>
      <c r="F137" s="252"/>
      <c r="G137" s="250"/>
      <c r="H137" s="195"/>
      <c r="I137" s="113"/>
      <c r="J137" s="113"/>
      <c r="K137" s="113"/>
      <c r="L137" s="129"/>
      <c r="M137" s="166"/>
      <c r="N137" s="250"/>
      <c r="O137" s="195"/>
      <c r="P137" s="113"/>
      <c r="Q137" s="113"/>
      <c r="R137" s="113"/>
      <c r="S137" s="129"/>
      <c r="T137" s="166"/>
      <c r="U137" s="166"/>
      <c r="V137" s="250"/>
      <c r="W137" s="250"/>
      <c r="X137" s="114"/>
      <c r="Y137" s="114"/>
      <c r="Z137" s="266"/>
      <c r="AA137" s="266"/>
      <c r="AB137" s="266"/>
      <c r="AC137" s="143"/>
      <c r="AD137" s="256"/>
      <c r="AE137" s="1297"/>
      <c r="AF137" s="1308"/>
      <c r="AG137" s="110"/>
      <c r="AH137" s="110"/>
      <c r="AI137" s="264"/>
      <c r="AJ137" s="8"/>
      <c r="AK137" s="8"/>
      <c r="AL137" s="9"/>
      <c r="AM137" s="121"/>
      <c r="AN137" s="265"/>
      <c r="AO137" s="7"/>
      <c r="AP137" s="144"/>
      <c r="AQ137" s="121"/>
      <c r="AR137" s="257"/>
      <c r="AS137" s="265">
        <f t="shared" si="20"/>
        <v>0</v>
      </c>
      <c r="AT137" s="8"/>
      <c r="AU137" s="8"/>
      <c r="AV137" s="8"/>
      <c r="AW137" s="8"/>
      <c r="AX137" s="8"/>
    </row>
    <row r="138" spans="1:50">
      <c r="A138" s="286"/>
      <c r="B138" s="252"/>
      <c r="C138" s="248"/>
      <c r="D138" s="248"/>
      <c r="E138" s="252"/>
      <c r="F138" s="252"/>
      <c r="G138" s="250"/>
      <c r="H138" s="195"/>
      <c r="I138" s="113"/>
      <c r="J138" s="113"/>
      <c r="K138" s="113"/>
      <c r="L138" s="129"/>
      <c r="M138" s="113"/>
      <c r="N138" s="250"/>
      <c r="O138" s="195"/>
      <c r="P138" s="113"/>
      <c r="Q138" s="113"/>
      <c r="R138" s="113"/>
      <c r="S138" s="129"/>
      <c r="T138" s="113"/>
      <c r="U138" s="166"/>
      <c r="V138" s="250"/>
      <c r="W138" s="250"/>
      <c r="X138" s="114"/>
      <c r="Y138" s="114"/>
      <c r="Z138" s="266"/>
      <c r="AA138" s="266"/>
      <c r="AB138" s="266"/>
      <c r="AC138" s="276"/>
      <c r="AD138" s="256"/>
      <c r="AE138" s="1299"/>
      <c r="AF138" s="1309"/>
      <c r="AG138" s="105"/>
      <c r="AH138" s="105"/>
      <c r="AI138" s="265"/>
      <c r="AJ138" s="8"/>
      <c r="AK138" s="8"/>
      <c r="AL138" s="9"/>
      <c r="AM138" s="121"/>
      <c r="AN138" s="265"/>
      <c r="AO138" s="7"/>
      <c r="AP138" s="144"/>
      <c r="AQ138" s="121"/>
      <c r="AR138" s="257"/>
      <c r="AS138" s="265">
        <f t="shared" si="20"/>
        <v>0</v>
      </c>
      <c r="AT138" s="8"/>
      <c r="AU138" s="8"/>
      <c r="AV138" s="8"/>
      <c r="AW138" s="8"/>
      <c r="AX138" s="8"/>
    </row>
    <row r="139" spans="1:50">
      <c r="A139" s="286"/>
      <c r="B139" s="252"/>
      <c r="C139" s="248"/>
      <c r="D139" s="248"/>
      <c r="E139" s="252"/>
      <c r="F139" s="252"/>
      <c r="G139" s="250"/>
      <c r="H139" s="195"/>
      <c r="I139" s="113"/>
      <c r="J139" s="113"/>
      <c r="K139" s="113"/>
      <c r="L139" s="129"/>
      <c r="M139" s="113"/>
      <c r="N139" s="250"/>
      <c r="O139" s="196"/>
      <c r="P139" s="113"/>
      <c r="Q139" s="113"/>
      <c r="R139" s="129"/>
      <c r="S139" s="129"/>
      <c r="T139" s="166"/>
      <c r="U139" s="166"/>
      <c r="V139" s="250"/>
      <c r="W139" s="250"/>
      <c r="X139" s="114"/>
      <c r="Y139" s="114"/>
      <c r="Z139" s="266"/>
      <c r="AA139" s="266"/>
      <c r="AB139" s="266"/>
      <c r="AC139" s="143"/>
      <c r="AD139" s="256"/>
      <c r="AE139" s="1299"/>
      <c r="AF139" s="1309"/>
      <c r="AG139" s="105"/>
      <c r="AH139" s="105"/>
      <c r="AI139" s="265"/>
      <c r="AJ139" s="8"/>
      <c r="AK139" s="8"/>
      <c r="AL139" s="9"/>
      <c r="AM139" s="121"/>
      <c r="AN139" s="265"/>
      <c r="AO139" s="7"/>
      <c r="AP139" s="144"/>
      <c r="AQ139" s="121"/>
      <c r="AR139" s="257"/>
      <c r="AS139" s="265">
        <f t="shared" si="20"/>
        <v>0</v>
      </c>
      <c r="AT139" s="8"/>
      <c r="AU139" s="8"/>
      <c r="AV139" s="8"/>
      <c r="AW139" s="8"/>
      <c r="AX139" s="8"/>
    </row>
    <row r="140" spans="1:50">
      <c r="A140" s="286"/>
      <c r="B140" s="252"/>
      <c r="C140" s="248"/>
      <c r="D140" s="248"/>
      <c r="E140" s="252"/>
      <c r="F140" s="252"/>
      <c r="G140" s="250"/>
      <c r="H140" s="195"/>
      <c r="I140" s="113"/>
      <c r="J140" s="113"/>
      <c r="K140" s="113"/>
      <c r="L140" s="129"/>
      <c r="M140" s="113"/>
      <c r="N140" s="250"/>
      <c r="O140" s="195"/>
      <c r="P140" s="113"/>
      <c r="Q140" s="113"/>
      <c r="R140" s="113"/>
      <c r="S140" s="129"/>
      <c r="T140" s="113"/>
      <c r="U140" s="166"/>
      <c r="V140" s="250"/>
      <c r="W140" s="250"/>
      <c r="X140" s="114"/>
      <c r="Y140" s="114"/>
      <c r="Z140" s="266"/>
      <c r="AA140" s="266"/>
      <c r="AB140" s="266"/>
      <c r="AC140" s="276"/>
      <c r="AD140" s="256"/>
      <c r="AE140" s="1299"/>
      <c r="AF140" s="1309"/>
      <c r="AG140" s="105"/>
      <c r="AH140" s="105"/>
      <c r="AI140" s="265"/>
      <c r="AJ140" s="8"/>
      <c r="AK140" s="8"/>
      <c r="AL140" s="9"/>
      <c r="AM140" s="121"/>
      <c r="AN140" s="265"/>
      <c r="AO140" s="7"/>
      <c r="AP140" s="144"/>
      <c r="AQ140" s="121"/>
      <c r="AR140" s="257"/>
      <c r="AS140" s="265">
        <f t="shared" si="20"/>
        <v>0</v>
      </c>
      <c r="AT140" s="8"/>
      <c r="AU140" s="8"/>
      <c r="AV140" s="8"/>
      <c r="AW140" s="8"/>
      <c r="AX140" s="8"/>
    </row>
    <row r="141" spans="1:50">
      <c r="A141" s="286"/>
      <c r="B141" s="252"/>
      <c r="C141" s="248"/>
      <c r="D141" s="248"/>
      <c r="E141" s="252"/>
      <c r="F141" s="252"/>
      <c r="G141" s="250"/>
      <c r="H141" s="195"/>
      <c r="I141" s="113"/>
      <c r="J141" s="113"/>
      <c r="K141" s="113"/>
      <c r="L141" s="129"/>
      <c r="M141" s="166"/>
      <c r="N141" s="250"/>
      <c r="O141" s="195"/>
      <c r="P141" s="113"/>
      <c r="Q141" s="114"/>
      <c r="R141" s="114"/>
      <c r="S141" s="129"/>
      <c r="T141" s="166"/>
      <c r="U141" s="166"/>
      <c r="V141" s="250"/>
      <c r="W141" s="250"/>
      <c r="X141" s="114"/>
      <c r="Y141" s="114"/>
      <c r="Z141" s="266"/>
      <c r="AA141" s="266"/>
      <c r="AB141" s="266"/>
      <c r="AC141" s="143"/>
      <c r="AD141" s="256"/>
      <c r="AE141" s="1299"/>
      <c r="AF141" s="1309"/>
      <c r="AG141" s="105"/>
      <c r="AH141" s="105"/>
      <c r="AI141" s="265"/>
      <c r="AJ141" s="8"/>
      <c r="AK141" s="8"/>
      <c r="AL141" s="9"/>
      <c r="AM141" s="121"/>
      <c r="AN141" s="265"/>
      <c r="AO141" s="7"/>
      <c r="AP141" s="144"/>
      <c r="AQ141" s="121"/>
      <c r="AR141" s="257"/>
      <c r="AS141" s="265">
        <f t="shared" si="20"/>
        <v>0</v>
      </c>
      <c r="AT141" s="8"/>
      <c r="AU141" s="8"/>
      <c r="AV141" s="8"/>
      <c r="AW141" s="8"/>
      <c r="AX141" s="8"/>
    </row>
    <row r="142" spans="1:50" ht="15.75" thickBot="1">
      <c r="A142" s="286"/>
      <c r="B142" s="252"/>
      <c r="C142" s="248"/>
      <c r="D142" s="248"/>
      <c r="E142" s="252"/>
      <c r="F142" s="252"/>
      <c r="G142" s="250"/>
      <c r="H142" s="195"/>
      <c r="I142" s="113"/>
      <c r="J142" s="113"/>
      <c r="K142" s="113"/>
      <c r="L142" s="129"/>
      <c r="M142" s="113"/>
      <c r="N142" s="250"/>
      <c r="O142" s="195"/>
      <c r="P142" s="113"/>
      <c r="Q142" s="113"/>
      <c r="R142" s="113"/>
      <c r="S142" s="129"/>
      <c r="T142" s="113"/>
      <c r="U142" s="166"/>
      <c r="V142" s="249"/>
      <c r="W142" s="250"/>
      <c r="X142" s="114"/>
      <c r="Y142" s="114"/>
      <c r="Z142" s="266"/>
      <c r="AA142" s="266"/>
      <c r="AB142" s="266"/>
      <c r="AC142" s="137"/>
      <c r="AD142" s="256"/>
      <c r="AE142" s="1299"/>
      <c r="AF142" s="1309"/>
      <c r="AG142" s="105"/>
      <c r="AH142" s="105"/>
      <c r="AI142" s="265"/>
      <c r="AJ142" s="8"/>
      <c r="AK142" s="8"/>
      <c r="AL142" s="9"/>
      <c r="AM142" s="121"/>
      <c r="AN142" s="265"/>
      <c r="AO142" s="7"/>
      <c r="AP142" s="148"/>
      <c r="AQ142" s="263"/>
      <c r="AR142" s="257"/>
      <c r="AS142" s="265">
        <f t="shared" si="20"/>
        <v>0</v>
      </c>
      <c r="AT142" s="8"/>
      <c r="AU142" s="8"/>
      <c r="AV142" s="8"/>
      <c r="AW142" s="8"/>
      <c r="AX142" s="8"/>
    </row>
    <row r="143" spans="1:50" ht="15.75" thickBot="1">
      <c r="A143" s="286"/>
      <c r="B143" s="252"/>
      <c r="C143" s="248"/>
      <c r="D143" s="248"/>
      <c r="E143" s="252"/>
      <c r="F143" s="252"/>
      <c r="G143" s="250"/>
      <c r="H143" s="195"/>
      <c r="I143" s="113"/>
      <c r="J143" s="113"/>
      <c r="K143" s="113"/>
      <c r="L143" s="129"/>
      <c r="M143" s="113"/>
      <c r="N143" s="250"/>
      <c r="O143" s="195"/>
      <c r="P143" s="113"/>
      <c r="Q143" s="113"/>
      <c r="R143" s="113"/>
      <c r="S143" s="129"/>
      <c r="T143" s="113"/>
      <c r="U143" s="166"/>
      <c r="V143" s="249"/>
      <c r="W143" s="250"/>
      <c r="X143" s="114"/>
      <c r="Y143" s="114"/>
      <c r="Z143" s="266"/>
      <c r="AA143" s="266"/>
      <c r="AB143" s="266"/>
      <c r="AC143" s="137"/>
      <c r="AD143" s="257"/>
      <c r="AE143" s="1306"/>
      <c r="AF143" s="1311"/>
      <c r="AG143" s="125"/>
      <c r="AH143" s="125"/>
      <c r="AI143" s="267"/>
      <c r="AJ143" s="8"/>
      <c r="AK143" s="8"/>
      <c r="AL143" s="9"/>
      <c r="AM143" s="121"/>
      <c r="AN143" s="265"/>
      <c r="AO143" s="7"/>
      <c r="AR143" s="149" t="s">
        <v>396</v>
      </c>
      <c r="AS143" s="150">
        <f>SUM(AS3:AS142)</f>
        <v>30.95</v>
      </c>
      <c r="AT143" s="8"/>
      <c r="AU143" s="8"/>
      <c r="AV143" s="8"/>
      <c r="AW143" s="8"/>
      <c r="AX143" s="8"/>
    </row>
    <row r="144" spans="1:50">
      <c r="A144" s="286"/>
      <c r="B144" s="252"/>
      <c r="C144" s="248"/>
      <c r="D144" s="248"/>
      <c r="E144" s="252"/>
      <c r="F144" s="252"/>
      <c r="G144" s="250"/>
      <c r="H144" s="195"/>
      <c r="I144" s="113"/>
      <c r="J144" s="113"/>
      <c r="K144" s="113"/>
      <c r="L144" s="129"/>
      <c r="M144" s="129"/>
      <c r="N144" s="250"/>
      <c r="O144" s="195"/>
      <c r="P144" s="113"/>
      <c r="Q144" s="113"/>
      <c r="R144" s="113"/>
      <c r="S144" s="129"/>
      <c r="T144" s="166"/>
      <c r="U144" s="166"/>
      <c r="V144" s="250"/>
      <c r="W144" s="250"/>
      <c r="X144" s="114"/>
      <c r="Y144" s="114"/>
      <c r="Z144" s="266"/>
      <c r="AA144" s="266"/>
      <c r="AB144" s="266"/>
      <c r="AC144" s="137"/>
      <c r="AD144" s="257"/>
      <c r="AE144" s="8"/>
      <c r="AF144" s="8"/>
      <c r="AG144" s="8"/>
      <c r="AH144" s="8"/>
      <c r="AI144" s="8"/>
      <c r="AJ144" s="8"/>
      <c r="AK144" s="8"/>
      <c r="AL144" s="9"/>
      <c r="AM144" s="121"/>
      <c r="AN144" s="265"/>
      <c r="AO144" s="7"/>
      <c r="AS144" s="8"/>
      <c r="AT144" s="8"/>
      <c r="AU144" s="8"/>
      <c r="AV144" s="8"/>
      <c r="AW144" s="8"/>
      <c r="AX144" s="8"/>
    </row>
    <row r="145" spans="1:50">
      <c r="A145" s="286"/>
      <c r="B145" s="252"/>
      <c r="C145" s="248"/>
      <c r="D145" s="248"/>
      <c r="E145" s="252"/>
      <c r="F145" s="252"/>
      <c r="G145" s="250"/>
      <c r="H145" s="195"/>
      <c r="I145" s="113"/>
      <c r="J145" s="113"/>
      <c r="K145" s="113"/>
      <c r="L145" s="129"/>
      <c r="M145" s="113"/>
      <c r="N145" s="250"/>
      <c r="O145" s="195"/>
      <c r="P145" s="113"/>
      <c r="Q145" s="113"/>
      <c r="R145" s="113"/>
      <c r="S145" s="129"/>
      <c r="T145" s="166"/>
      <c r="U145" s="166"/>
      <c r="V145" s="250"/>
      <c r="W145" s="250"/>
      <c r="X145" s="114"/>
      <c r="Y145" s="114"/>
      <c r="Z145" s="266"/>
      <c r="AA145" s="266"/>
      <c r="AB145" s="266"/>
      <c r="AC145" s="137"/>
      <c r="AD145" s="257"/>
      <c r="AE145" s="8"/>
      <c r="AF145" s="8"/>
      <c r="AG145" s="8"/>
      <c r="AH145" s="8"/>
      <c r="AI145" s="8"/>
      <c r="AJ145" s="8"/>
      <c r="AK145" s="8"/>
      <c r="AL145" s="9"/>
      <c r="AM145" s="121"/>
      <c r="AN145" s="265"/>
      <c r="AO145" s="7"/>
      <c r="AS145" s="8"/>
      <c r="AT145" s="8"/>
      <c r="AU145" s="8"/>
      <c r="AV145" s="8"/>
      <c r="AW145" s="8"/>
      <c r="AX145" s="8"/>
    </row>
    <row r="146" spans="1:50">
      <c r="A146" s="286"/>
      <c r="B146" s="252"/>
      <c r="C146" s="248"/>
      <c r="D146" s="248"/>
      <c r="E146" s="252"/>
      <c r="F146" s="252"/>
      <c r="G146" s="250"/>
      <c r="H146" s="195"/>
      <c r="I146" s="113"/>
      <c r="J146" s="113"/>
      <c r="K146" s="113"/>
      <c r="L146" s="129"/>
      <c r="M146" s="113"/>
      <c r="N146" s="250"/>
      <c r="O146" s="195"/>
      <c r="P146" s="113"/>
      <c r="Q146" s="113"/>
      <c r="R146" s="113"/>
      <c r="S146" s="129"/>
      <c r="T146" s="113"/>
      <c r="U146" s="166"/>
      <c r="V146" s="250"/>
      <c r="W146" s="250"/>
      <c r="X146" s="114"/>
      <c r="Y146" s="114"/>
      <c r="Z146" s="266"/>
      <c r="AA146" s="266"/>
      <c r="AB146" s="266"/>
      <c r="AC146" s="137"/>
      <c r="AD146" s="257"/>
      <c r="AE146" s="8"/>
      <c r="AF146" s="8"/>
      <c r="AG146" s="8"/>
      <c r="AH146" s="8"/>
      <c r="AI146" s="8"/>
      <c r="AJ146" s="8"/>
      <c r="AK146" s="8"/>
      <c r="AL146" s="9"/>
      <c r="AM146" s="121"/>
      <c r="AN146" s="265"/>
      <c r="AO146" s="7"/>
      <c r="AP146" s="8"/>
      <c r="AQ146" s="8"/>
      <c r="AR146" s="8"/>
      <c r="AS146" s="8"/>
      <c r="AT146" s="8"/>
      <c r="AU146" s="8"/>
      <c r="AV146" s="8"/>
      <c r="AW146" s="8"/>
      <c r="AX146" s="8"/>
    </row>
    <row r="147" spans="1:50">
      <c r="A147" s="286"/>
      <c r="B147" s="252"/>
      <c r="C147" s="248"/>
      <c r="D147" s="248"/>
      <c r="E147" s="252"/>
      <c r="F147" s="252"/>
      <c r="G147" s="250"/>
      <c r="H147" s="195"/>
      <c r="I147" s="113"/>
      <c r="J147" s="113"/>
      <c r="K147" s="113"/>
      <c r="L147" s="129"/>
      <c r="M147" s="113"/>
      <c r="N147" s="250"/>
      <c r="O147" s="195"/>
      <c r="P147" s="113"/>
      <c r="Q147" s="113"/>
      <c r="R147" s="113"/>
      <c r="S147" s="129"/>
      <c r="T147" s="113"/>
      <c r="U147" s="166"/>
      <c r="V147" s="250"/>
      <c r="W147" s="250"/>
      <c r="X147" s="114"/>
      <c r="Y147" s="114"/>
      <c r="Z147" s="266"/>
      <c r="AA147" s="266"/>
      <c r="AB147" s="266"/>
      <c r="AC147" s="137"/>
      <c r="AD147" s="257"/>
      <c r="AE147" s="8"/>
      <c r="AF147" s="8"/>
      <c r="AG147" s="8"/>
      <c r="AH147" s="8"/>
      <c r="AI147" s="8"/>
      <c r="AJ147" s="8"/>
      <c r="AK147" s="8"/>
      <c r="AL147" s="9"/>
      <c r="AM147" s="121"/>
      <c r="AN147" s="265"/>
      <c r="AO147" s="7"/>
      <c r="AP147" s="8"/>
      <c r="AQ147" s="8"/>
      <c r="AR147" s="8"/>
      <c r="AS147" s="8"/>
      <c r="AT147" s="8"/>
      <c r="AU147" s="8"/>
      <c r="AV147" s="8"/>
      <c r="AW147" s="8"/>
      <c r="AX147" s="8"/>
    </row>
    <row r="148" spans="1:50">
      <c r="A148" s="286"/>
      <c r="B148" s="252"/>
      <c r="C148" s="248"/>
      <c r="D148" s="248"/>
      <c r="E148" s="252"/>
      <c r="F148" s="252"/>
      <c r="G148" s="250"/>
      <c r="H148" s="195"/>
      <c r="I148" s="113"/>
      <c r="J148" s="113"/>
      <c r="K148" s="113"/>
      <c r="L148" s="129"/>
      <c r="M148" s="129"/>
      <c r="N148" s="250"/>
      <c r="O148" s="196"/>
      <c r="P148" s="113"/>
      <c r="Q148" s="113"/>
      <c r="R148" s="113"/>
      <c r="S148" s="129"/>
      <c r="T148" s="113"/>
      <c r="U148" s="166"/>
      <c r="V148" s="250"/>
      <c r="W148" s="250"/>
      <c r="X148" s="114"/>
      <c r="Y148" s="114"/>
      <c r="Z148" s="266"/>
      <c r="AA148" s="266"/>
      <c r="AB148" s="266"/>
      <c r="AC148" s="137"/>
      <c r="AD148" s="257"/>
      <c r="AE148" s="8"/>
      <c r="AF148" s="8"/>
      <c r="AG148" s="8"/>
      <c r="AH148" s="8"/>
      <c r="AI148" s="8"/>
      <c r="AJ148" s="8"/>
      <c r="AK148" s="8"/>
      <c r="AL148" s="9"/>
      <c r="AM148" s="121"/>
      <c r="AN148" s="265"/>
      <c r="AO148" s="7"/>
      <c r="AP148" s="8"/>
      <c r="AQ148" s="8"/>
      <c r="AR148" s="8"/>
      <c r="AS148" s="8"/>
      <c r="AT148" s="8"/>
      <c r="AU148" s="8"/>
      <c r="AV148" s="8"/>
      <c r="AW148" s="8"/>
      <c r="AX148" s="8"/>
    </row>
    <row r="149" spans="1:50">
      <c r="A149" s="286"/>
      <c r="B149" s="252"/>
      <c r="C149" s="248"/>
      <c r="D149" s="248"/>
      <c r="E149" s="248"/>
      <c r="F149" s="252"/>
      <c r="G149" s="250"/>
      <c r="H149" s="195"/>
      <c r="I149" s="113"/>
      <c r="J149" s="113"/>
      <c r="K149" s="113"/>
      <c r="L149" s="129"/>
      <c r="M149" s="113"/>
      <c r="N149" s="250"/>
      <c r="O149" s="196"/>
      <c r="P149" s="114"/>
      <c r="Q149" s="114"/>
      <c r="R149" s="114"/>
      <c r="S149" s="129"/>
      <c r="T149" s="166"/>
      <c r="U149" s="166"/>
      <c r="V149" s="249"/>
      <c r="W149" s="250"/>
      <c r="X149" s="114"/>
      <c r="Y149" s="114"/>
      <c r="Z149" s="266"/>
      <c r="AA149" s="266"/>
      <c r="AB149" s="266"/>
      <c r="AC149" s="137"/>
      <c r="AD149" s="257"/>
      <c r="AE149" s="8"/>
      <c r="AF149" s="8"/>
      <c r="AG149" s="8"/>
      <c r="AH149" s="8"/>
      <c r="AI149" s="8"/>
      <c r="AJ149" s="8"/>
      <c r="AK149" s="8"/>
      <c r="AL149" s="9"/>
      <c r="AM149" s="121"/>
      <c r="AN149" s="265"/>
      <c r="AO149" s="7"/>
      <c r="AP149" s="8"/>
      <c r="AQ149" s="8"/>
      <c r="AR149" s="8"/>
      <c r="AS149" s="8"/>
      <c r="AT149" s="8"/>
      <c r="AU149" s="8"/>
      <c r="AV149" s="8"/>
      <c r="AW149" s="8"/>
      <c r="AX149" s="8"/>
    </row>
    <row r="150" spans="1:50">
      <c r="A150" s="286"/>
      <c r="B150" s="252"/>
      <c r="C150" s="248"/>
      <c r="D150" s="248"/>
      <c r="E150" s="252"/>
      <c r="F150" s="252"/>
      <c r="G150" s="250"/>
      <c r="H150" s="195"/>
      <c r="I150" s="113"/>
      <c r="J150" s="113"/>
      <c r="K150" s="113"/>
      <c r="L150" s="129"/>
      <c r="M150" s="166"/>
      <c r="N150" s="250"/>
      <c r="O150" s="195"/>
      <c r="P150" s="113"/>
      <c r="Q150" s="113"/>
      <c r="R150" s="113"/>
      <c r="S150" s="129"/>
      <c r="T150" s="166"/>
      <c r="U150" s="166"/>
      <c r="V150" s="250"/>
      <c r="W150" s="250"/>
      <c r="X150" s="114"/>
      <c r="Y150" s="114"/>
      <c r="Z150" s="266"/>
      <c r="AA150" s="266"/>
      <c r="AB150" s="266"/>
      <c r="AC150" s="275"/>
      <c r="AD150" s="257"/>
      <c r="AE150" s="8"/>
      <c r="AF150" s="8"/>
      <c r="AG150" s="8"/>
      <c r="AH150" s="8"/>
      <c r="AI150" s="8"/>
      <c r="AJ150" s="8"/>
      <c r="AK150" s="8"/>
      <c r="AL150" s="9"/>
      <c r="AM150" s="121"/>
      <c r="AN150" s="265"/>
      <c r="AO150" s="7"/>
      <c r="AP150" s="8"/>
      <c r="AQ150" s="8"/>
      <c r="AR150" s="8"/>
      <c r="AS150" s="8"/>
      <c r="AT150" s="8"/>
      <c r="AU150" s="8"/>
      <c r="AV150" s="8"/>
      <c r="AW150" s="8"/>
      <c r="AX150" s="8"/>
    </row>
    <row r="151" spans="1:50">
      <c r="A151" s="286"/>
      <c r="B151" s="252"/>
      <c r="C151" s="248"/>
      <c r="D151" s="248"/>
      <c r="E151" s="252"/>
      <c r="F151" s="252"/>
      <c r="G151" s="250"/>
      <c r="H151" s="195"/>
      <c r="I151" s="113"/>
      <c r="J151" s="113"/>
      <c r="K151" s="113"/>
      <c r="L151" s="129"/>
      <c r="M151" s="113"/>
      <c r="N151" s="250"/>
      <c r="O151" s="195"/>
      <c r="P151" s="113"/>
      <c r="Q151" s="113"/>
      <c r="R151" s="113"/>
      <c r="S151" s="129"/>
      <c r="T151" s="166"/>
      <c r="U151" s="166"/>
      <c r="V151" s="250"/>
      <c r="W151" s="250"/>
      <c r="X151" s="114"/>
      <c r="Y151" s="114"/>
      <c r="Z151" s="266"/>
      <c r="AA151" s="266"/>
      <c r="AB151" s="266"/>
      <c r="AC151" s="275"/>
      <c r="AD151" s="257"/>
      <c r="AE151" s="8"/>
      <c r="AF151" s="8"/>
      <c r="AG151" s="8"/>
      <c r="AH151" s="8"/>
      <c r="AI151" s="8"/>
      <c r="AJ151" s="8"/>
      <c r="AK151" s="8"/>
      <c r="AL151" s="9"/>
      <c r="AM151" s="121"/>
      <c r="AN151" s="265"/>
      <c r="AO151" s="7"/>
      <c r="AP151" s="8"/>
      <c r="AQ151" s="8"/>
      <c r="AR151" s="8"/>
      <c r="AS151" s="8"/>
      <c r="AT151" s="8"/>
      <c r="AU151" s="8"/>
      <c r="AV151" s="8"/>
      <c r="AW151" s="8"/>
      <c r="AX151" s="8"/>
    </row>
    <row r="152" spans="1:50">
      <c r="A152" s="286"/>
      <c r="B152" s="252"/>
      <c r="C152" s="252"/>
      <c r="D152" s="248"/>
      <c r="E152" s="252"/>
      <c r="F152" s="252"/>
      <c r="G152" s="250"/>
      <c r="H152" s="195"/>
      <c r="I152" s="113"/>
      <c r="J152" s="113"/>
      <c r="K152" s="113"/>
      <c r="L152" s="129"/>
      <c r="M152" s="113"/>
      <c r="N152" s="250"/>
      <c r="O152" s="195"/>
      <c r="P152" s="113"/>
      <c r="Q152" s="113"/>
      <c r="R152" s="113"/>
      <c r="S152" s="129"/>
      <c r="T152" s="166"/>
      <c r="U152" s="166"/>
      <c r="V152" s="250"/>
      <c r="W152" s="250"/>
      <c r="X152" s="114"/>
      <c r="Y152" s="114"/>
      <c r="Z152" s="266"/>
      <c r="AA152" s="266"/>
      <c r="AB152" s="266"/>
      <c r="AC152" s="137"/>
      <c r="AD152" s="257"/>
      <c r="AE152" s="8"/>
      <c r="AF152" s="8"/>
      <c r="AG152" s="8"/>
      <c r="AH152" s="8"/>
      <c r="AI152" s="8"/>
      <c r="AJ152" s="8"/>
      <c r="AK152" s="8"/>
      <c r="AL152" s="9"/>
      <c r="AM152" s="121"/>
      <c r="AN152" s="265"/>
      <c r="AO152" s="7"/>
      <c r="AP152" s="8"/>
      <c r="AQ152" s="8"/>
      <c r="AR152" s="8"/>
      <c r="AS152" s="8"/>
      <c r="AT152" s="8"/>
      <c r="AU152" s="8"/>
      <c r="AV152" s="8"/>
      <c r="AW152" s="8"/>
      <c r="AX152" s="8"/>
    </row>
    <row r="153" spans="1:50">
      <c r="A153" s="286"/>
      <c r="B153" s="252"/>
      <c r="C153" s="252"/>
      <c r="D153" s="248"/>
      <c r="E153" s="252"/>
      <c r="F153" s="252"/>
      <c r="G153" s="250"/>
      <c r="H153" s="195"/>
      <c r="I153" s="113"/>
      <c r="J153" s="113"/>
      <c r="K153" s="113"/>
      <c r="L153" s="129"/>
      <c r="M153" s="113"/>
      <c r="N153" s="250"/>
      <c r="O153" s="195"/>
      <c r="P153" s="113"/>
      <c r="Q153" s="113"/>
      <c r="R153" s="113"/>
      <c r="S153" s="129"/>
      <c r="T153" s="166"/>
      <c r="U153" s="166"/>
      <c r="V153" s="250"/>
      <c r="W153" s="250"/>
      <c r="X153" s="114"/>
      <c r="Y153" s="114"/>
      <c r="Z153" s="266"/>
      <c r="AA153" s="266"/>
      <c r="AB153" s="266"/>
      <c r="AC153" s="137"/>
      <c r="AD153" s="257"/>
      <c r="AE153" s="8"/>
      <c r="AF153" s="8"/>
      <c r="AG153" s="8"/>
      <c r="AH153" s="8"/>
      <c r="AI153" s="8"/>
      <c r="AJ153" s="8"/>
      <c r="AK153" s="8"/>
      <c r="AL153" s="9"/>
      <c r="AM153" s="121"/>
      <c r="AN153" s="265"/>
      <c r="AO153" s="7"/>
      <c r="AP153" s="8"/>
      <c r="AQ153" s="8"/>
      <c r="AR153" s="8"/>
      <c r="AS153" s="8"/>
      <c r="AT153" s="8"/>
      <c r="AU153" s="8"/>
      <c r="AV153" s="8"/>
      <c r="AW153" s="8"/>
      <c r="AX153" s="8"/>
    </row>
    <row r="154" spans="1:50">
      <c r="A154" s="286"/>
      <c r="B154" s="252"/>
      <c r="C154" s="252"/>
      <c r="D154" s="248"/>
      <c r="E154" s="252"/>
      <c r="F154" s="252"/>
      <c r="G154" s="250"/>
      <c r="H154" s="195"/>
      <c r="I154" s="113"/>
      <c r="J154" s="113"/>
      <c r="K154" s="113"/>
      <c r="L154" s="129"/>
      <c r="M154" s="113"/>
      <c r="N154" s="250"/>
      <c r="O154" s="195"/>
      <c r="P154" s="114"/>
      <c r="Q154" s="114"/>
      <c r="R154" s="114"/>
      <c r="S154" s="129"/>
      <c r="T154" s="166"/>
      <c r="U154" s="166"/>
      <c r="V154" s="250"/>
      <c r="W154" s="250"/>
      <c r="X154" s="114"/>
      <c r="Y154" s="114"/>
      <c r="Z154" s="266"/>
      <c r="AA154" s="266"/>
      <c r="AB154" s="266"/>
      <c r="AC154" s="137"/>
      <c r="AD154" s="257"/>
      <c r="AE154" s="8"/>
      <c r="AF154" s="8"/>
      <c r="AG154" s="8"/>
      <c r="AH154" s="8"/>
      <c r="AI154" s="8"/>
      <c r="AJ154" s="8"/>
      <c r="AK154" s="8"/>
      <c r="AL154" s="9"/>
      <c r="AM154" s="121"/>
      <c r="AN154" s="265"/>
      <c r="AO154" s="7"/>
      <c r="AP154" s="8"/>
      <c r="AQ154" s="8"/>
      <c r="AR154" s="8"/>
      <c r="AS154" s="8"/>
      <c r="AT154" s="8"/>
      <c r="AU154" s="8"/>
      <c r="AV154" s="8"/>
      <c r="AW154" s="8"/>
      <c r="AX154" s="8"/>
    </row>
    <row r="155" spans="1:50">
      <c r="A155" s="286"/>
      <c r="B155" s="252"/>
      <c r="C155" s="252"/>
      <c r="D155" s="248"/>
      <c r="E155" s="252"/>
      <c r="F155" s="252"/>
      <c r="G155" s="250"/>
      <c r="H155" s="195"/>
      <c r="I155" s="113"/>
      <c r="J155" s="113"/>
      <c r="K155" s="113"/>
      <c r="L155" s="129"/>
      <c r="M155" s="113"/>
      <c r="N155" s="250"/>
      <c r="O155" s="195"/>
      <c r="P155" s="114"/>
      <c r="Q155" s="114"/>
      <c r="R155" s="114"/>
      <c r="S155" s="129"/>
      <c r="T155" s="166"/>
      <c r="U155" s="166"/>
      <c r="V155" s="250"/>
      <c r="W155" s="250"/>
      <c r="X155" s="114"/>
      <c r="Y155" s="114"/>
      <c r="Z155" s="266"/>
      <c r="AA155" s="266"/>
      <c r="AB155" s="266"/>
      <c r="AC155" s="137"/>
      <c r="AD155" s="257"/>
      <c r="AE155" s="8"/>
      <c r="AF155" s="8"/>
      <c r="AG155" s="8"/>
      <c r="AH155" s="8"/>
      <c r="AI155" s="8"/>
      <c r="AJ155" s="8"/>
      <c r="AK155" s="8"/>
      <c r="AL155" s="8"/>
      <c r="AM155" s="256"/>
      <c r="AN155" s="265"/>
      <c r="AO155" s="7"/>
      <c r="AP155" s="8"/>
      <c r="AQ155" s="8"/>
      <c r="AR155" s="8"/>
      <c r="AS155" s="8"/>
      <c r="AT155" s="8"/>
      <c r="AU155" s="8"/>
      <c r="AV155" s="8"/>
      <c r="AW155" s="8"/>
      <c r="AX155" s="8"/>
    </row>
    <row r="156" spans="1:50">
      <c r="A156" s="286"/>
      <c r="B156" s="252"/>
      <c r="C156" s="252"/>
      <c r="D156" s="248"/>
      <c r="E156" s="252"/>
      <c r="F156" s="252"/>
      <c r="G156" s="250"/>
      <c r="H156" s="195"/>
      <c r="I156" s="113"/>
      <c r="J156" s="113"/>
      <c r="K156" s="113"/>
      <c r="L156" s="129"/>
      <c r="M156" s="129"/>
      <c r="N156" s="250"/>
      <c r="O156" s="195"/>
      <c r="P156" s="114"/>
      <c r="Q156" s="114"/>
      <c r="R156" s="114"/>
      <c r="S156" s="129"/>
      <c r="T156" s="166"/>
      <c r="U156" s="166"/>
      <c r="V156" s="250"/>
      <c r="W156" s="250"/>
      <c r="X156" s="114"/>
      <c r="Y156" s="114"/>
      <c r="Z156" s="266"/>
      <c r="AA156" s="266"/>
      <c r="AB156" s="266"/>
      <c r="AC156" s="137"/>
      <c r="AD156" s="257"/>
      <c r="AE156" s="8"/>
      <c r="AF156" s="8"/>
      <c r="AG156" s="8"/>
      <c r="AH156" s="8"/>
      <c r="AI156" s="8"/>
      <c r="AJ156" s="8"/>
      <c r="AK156" s="8"/>
      <c r="AL156" s="9"/>
      <c r="AM156" s="121"/>
      <c r="AN156" s="265"/>
      <c r="AO156" s="7"/>
      <c r="AP156" s="8"/>
      <c r="AQ156" s="8"/>
      <c r="AR156" s="8"/>
      <c r="AS156" s="8"/>
      <c r="AT156" s="8"/>
      <c r="AU156" s="8"/>
      <c r="AV156" s="8"/>
      <c r="AW156" s="8"/>
      <c r="AX156" s="8"/>
    </row>
    <row r="157" spans="1:50">
      <c r="A157" s="286"/>
      <c r="B157" s="252"/>
      <c r="C157" s="252"/>
      <c r="D157" s="248"/>
      <c r="E157" s="252"/>
      <c r="F157" s="252"/>
      <c r="G157" s="250"/>
      <c r="H157" s="195"/>
      <c r="I157" s="113"/>
      <c r="J157" s="113"/>
      <c r="K157" s="113"/>
      <c r="L157" s="129"/>
      <c r="M157" s="113"/>
      <c r="N157" s="250"/>
      <c r="O157" s="196"/>
      <c r="P157" s="113"/>
      <c r="Q157" s="113"/>
      <c r="R157" s="113"/>
      <c r="S157" s="129"/>
      <c r="T157" s="113"/>
      <c r="U157" s="166"/>
      <c r="V157" s="250"/>
      <c r="W157" s="250"/>
      <c r="X157" s="114"/>
      <c r="Y157" s="114"/>
      <c r="Z157" s="266"/>
      <c r="AA157" s="266"/>
      <c r="AB157" s="266"/>
      <c r="AC157" s="137"/>
      <c r="AD157" s="257"/>
      <c r="AE157" s="8"/>
      <c r="AF157" s="8"/>
      <c r="AG157" s="8"/>
      <c r="AH157" s="8"/>
      <c r="AI157" s="8"/>
      <c r="AJ157" s="8"/>
      <c r="AK157" s="8"/>
      <c r="AL157" s="9"/>
      <c r="AM157" s="121"/>
      <c r="AN157" s="265"/>
      <c r="AO157" s="7"/>
      <c r="AP157" s="8"/>
      <c r="AQ157" s="8"/>
      <c r="AR157" s="8"/>
      <c r="AS157" s="8"/>
      <c r="AT157" s="8"/>
      <c r="AU157" s="8"/>
      <c r="AV157" s="8"/>
      <c r="AW157" s="8"/>
      <c r="AX157" s="8"/>
    </row>
    <row r="158" spans="1:50">
      <c r="A158" s="286"/>
      <c r="B158" s="252"/>
      <c r="C158" s="252"/>
      <c r="D158" s="248"/>
      <c r="E158" s="252"/>
      <c r="F158" s="252"/>
      <c r="G158" s="250"/>
      <c r="H158" s="195"/>
      <c r="I158" s="113"/>
      <c r="J158" s="113"/>
      <c r="K158" s="113"/>
      <c r="L158" s="129"/>
      <c r="M158" s="113"/>
      <c r="N158" s="250"/>
      <c r="O158" s="196"/>
      <c r="P158" s="113"/>
      <c r="Q158" s="113"/>
      <c r="R158" s="113"/>
      <c r="S158" s="129"/>
      <c r="T158" s="113"/>
      <c r="U158" s="166"/>
      <c r="V158" s="249"/>
      <c r="W158" s="250"/>
      <c r="X158" s="114"/>
      <c r="Y158" s="114"/>
      <c r="Z158" s="266"/>
      <c r="AA158" s="266"/>
      <c r="AB158" s="266"/>
      <c r="AC158" s="137"/>
      <c r="AD158" s="257"/>
      <c r="AE158" s="8"/>
      <c r="AF158" s="8"/>
      <c r="AG158" s="8"/>
      <c r="AH158" s="8"/>
      <c r="AI158" s="8"/>
      <c r="AJ158" s="8"/>
      <c r="AK158" s="8"/>
      <c r="AL158" s="9"/>
      <c r="AM158" s="121"/>
      <c r="AN158" s="265"/>
      <c r="AO158" s="7"/>
      <c r="AP158" s="8"/>
      <c r="AQ158" s="8"/>
      <c r="AR158" s="8"/>
      <c r="AS158" s="8"/>
      <c r="AT158" s="8"/>
      <c r="AU158" s="8"/>
      <c r="AV158" s="8"/>
      <c r="AW158" s="8"/>
      <c r="AX158" s="8"/>
    </row>
    <row r="159" spans="1:50">
      <c r="A159" s="286"/>
      <c r="B159" s="252"/>
      <c r="C159" s="252"/>
      <c r="D159" s="248"/>
      <c r="E159" s="252"/>
      <c r="F159" s="252"/>
      <c r="G159" s="250"/>
      <c r="H159" s="195"/>
      <c r="I159" s="113"/>
      <c r="J159" s="113"/>
      <c r="K159" s="113"/>
      <c r="L159" s="129"/>
      <c r="M159" s="113"/>
      <c r="N159" s="250"/>
      <c r="O159" s="195"/>
      <c r="P159" s="114"/>
      <c r="Q159" s="114"/>
      <c r="R159" s="114"/>
      <c r="S159" s="129"/>
      <c r="T159" s="166"/>
      <c r="U159" s="166"/>
      <c r="V159" s="250"/>
      <c r="W159" s="250"/>
      <c r="X159" s="114"/>
      <c r="Y159" s="114"/>
      <c r="Z159" s="266"/>
      <c r="AA159" s="266"/>
      <c r="AB159" s="266"/>
      <c r="AC159" s="137"/>
      <c r="AD159" s="257"/>
      <c r="AE159" s="8"/>
      <c r="AF159" s="8"/>
      <c r="AG159" s="8"/>
      <c r="AH159" s="8"/>
      <c r="AI159" s="8"/>
      <c r="AJ159" s="8"/>
      <c r="AK159" s="8"/>
      <c r="AL159" s="9"/>
      <c r="AM159" s="121"/>
      <c r="AN159" s="265"/>
      <c r="AO159" s="7"/>
      <c r="AP159" s="8"/>
      <c r="AQ159" s="8"/>
      <c r="AR159" s="8"/>
      <c r="AS159" s="8"/>
      <c r="AT159" s="8"/>
      <c r="AU159" s="8"/>
      <c r="AV159" s="8"/>
      <c r="AW159" s="8"/>
      <c r="AX159" s="8"/>
    </row>
    <row r="160" spans="1:50">
      <c r="A160" s="286"/>
      <c r="B160" s="252"/>
      <c r="C160" s="252"/>
      <c r="D160" s="248"/>
      <c r="E160" s="252"/>
      <c r="F160" s="252"/>
      <c r="G160" s="250"/>
      <c r="H160" s="195"/>
      <c r="I160" s="113"/>
      <c r="J160" s="113"/>
      <c r="K160" s="113"/>
      <c r="L160" s="129"/>
      <c r="M160" s="113"/>
      <c r="N160" s="250"/>
      <c r="O160" s="195"/>
      <c r="P160" s="113"/>
      <c r="Q160" s="113"/>
      <c r="R160" s="113"/>
      <c r="S160" s="129"/>
      <c r="T160" s="166"/>
      <c r="U160" s="166"/>
      <c r="V160" s="250"/>
      <c r="W160" s="250"/>
      <c r="X160" s="114"/>
      <c r="Y160" s="114"/>
      <c r="Z160" s="266"/>
      <c r="AA160" s="266"/>
      <c r="AB160" s="266"/>
      <c r="AC160" s="137"/>
      <c r="AD160" s="257"/>
      <c r="AE160" s="8"/>
      <c r="AF160" s="8"/>
      <c r="AG160" s="8"/>
      <c r="AH160" s="8"/>
      <c r="AI160" s="8"/>
      <c r="AJ160" s="8"/>
      <c r="AK160" s="8"/>
      <c r="AL160" s="9"/>
      <c r="AM160" s="121"/>
      <c r="AN160" s="265"/>
      <c r="AO160" s="7"/>
      <c r="AP160" s="8"/>
      <c r="AQ160" s="8"/>
      <c r="AR160" s="8"/>
      <c r="AS160" s="8"/>
      <c r="AT160" s="8"/>
      <c r="AU160" s="8"/>
      <c r="AV160" s="8"/>
      <c r="AW160" s="8"/>
      <c r="AX160" s="8"/>
    </row>
    <row r="161" spans="1:50">
      <c r="A161" s="286"/>
      <c r="B161" s="252"/>
      <c r="C161" s="252"/>
      <c r="D161" s="248"/>
      <c r="E161" s="252"/>
      <c r="F161" s="252"/>
      <c r="G161" s="250"/>
      <c r="H161" s="195"/>
      <c r="I161" s="113"/>
      <c r="J161" s="113"/>
      <c r="K161" s="113"/>
      <c r="L161" s="129"/>
      <c r="M161" s="113"/>
      <c r="N161" s="250"/>
      <c r="O161" s="195"/>
      <c r="P161" s="113"/>
      <c r="Q161" s="113"/>
      <c r="R161" s="113"/>
      <c r="S161" s="129"/>
      <c r="T161" s="166"/>
      <c r="U161" s="166"/>
      <c r="V161" s="250"/>
      <c r="W161" s="250"/>
      <c r="X161" s="114"/>
      <c r="Y161" s="114"/>
      <c r="Z161" s="266"/>
      <c r="AA161" s="266"/>
      <c r="AB161" s="266"/>
      <c r="AC161" s="137"/>
      <c r="AD161" s="257"/>
      <c r="AE161" s="8"/>
      <c r="AF161" s="8"/>
      <c r="AG161" s="8"/>
      <c r="AH161" s="8"/>
      <c r="AI161" s="8"/>
      <c r="AJ161" s="8"/>
      <c r="AK161" s="8"/>
      <c r="AL161" s="9"/>
      <c r="AM161" s="121"/>
      <c r="AN161" s="265"/>
      <c r="AO161" s="7"/>
      <c r="AP161" s="8"/>
      <c r="AQ161" s="8"/>
      <c r="AR161" s="8"/>
      <c r="AS161" s="8"/>
      <c r="AT161" s="8"/>
      <c r="AU161" s="8"/>
      <c r="AV161" s="8"/>
      <c r="AW161" s="8"/>
      <c r="AX161" s="8"/>
    </row>
    <row r="162" spans="1:50">
      <c r="A162" s="286"/>
      <c r="B162" s="252"/>
      <c r="C162" s="252"/>
      <c r="D162" s="248"/>
      <c r="E162" s="252"/>
      <c r="F162" s="252"/>
      <c r="G162" s="250"/>
      <c r="H162" s="195"/>
      <c r="I162" s="113"/>
      <c r="J162" s="113"/>
      <c r="K162" s="113"/>
      <c r="L162" s="129"/>
      <c r="M162" s="113"/>
      <c r="N162" s="250"/>
      <c r="O162" s="195"/>
      <c r="P162" s="113"/>
      <c r="Q162" s="113"/>
      <c r="R162" s="113"/>
      <c r="S162" s="129"/>
      <c r="T162" s="166"/>
      <c r="U162" s="166"/>
      <c r="V162" s="250"/>
      <c r="W162" s="250"/>
      <c r="X162" s="114"/>
      <c r="Y162" s="114"/>
      <c r="Z162" s="266"/>
      <c r="AA162" s="266"/>
      <c r="AB162" s="266"/>
      <c r="AC162" s="137"/>
      <c r="AD162" s="257"/>
      <c r="AE162" s="8"/>
      <c r="AF162" s="8"/>
      <c r="AG162" s="8"/>
      <c r="AH162" s="8"/>
      <c r="AI162" s="8"/>
      <c r="AJ162" s="8"/>
      <c r="AK162" s="8"/>
      <c r="AL162" s="9"/>
      <c r="AM162" s="121"/>
      <c r="AN162" s="265"/>
      <c r="AO162" s="7"/>
      <c r="AP162" s="8"/>
      <c r="AQ162" s="8"/>
      <c r="AR162" s="8"/>
      <c r="AS162" s="8"/>
      <c r="AT162" s="8"/>
      <c r="AU162" s="8"/>
      <c r="AV162" s="8"/>
      <c r="AW162" s="8"/>
      <c r="AX162" s="8"/>
    </row>
    <row r="163" spans="1:50">
      <c r="A163" s="286"/>
      <c r="B163" s="252"/>
      <c r="C163" s="252"/>
      <c r="D163" s="248"/>
      <c r="E163" s="252"/>
      <c r="F163" s="252"/>
      <c r="G163" s="250"/>
      <c r="H163" s="195"/>
      <c r="I163" s="113"/>
      <c r="J163" s="113"/>
      <c r="K163" s="113"/>
      <c r="L163" s="129"/>
      <c r="M163" s="113"/>
      <c r="N163" s="250"/>
      <c r="O163" s="195"/>
      <c r="P163" s="114"/>
      <c r="Q163" s="114"/>
      <c r="R163" s="114"/>
      <c r="S163" s="129"/>
      <c r="T163" s="166"/>
      <c r="U163" s="166"/>
      <c r="V163" s="250"/>
      <c r="W163" s="250"/>
      <c r="X163" s="114"/>
      <c r="Y163" s="114"/>
      <c r="Z163" s="266"/>
      <c r="AA163" s="266"/>
      <c r="AB163" s="266"/>
      <c r="AC163" s="137"/>
      <c r="AD163" s="257"/>
      <c r="AE163" s="8"/>
      <c r="AF163" s="8"/>
      <c r="AG163" s="8"/>
      <c r="AH163" s="8"/>
      <c r="AI163" s="8"/>
      <c r="AJ163" s="8"/>
      <c r="AK163" s="8"/>
      <c r="AL163" s="9"/>
      <c r="AM163" s="151"/>
      <c r="AN163" s="265"/>
      <c r="AO163" s="7"/>
      <c r="AP163" s="8"/>
      <c r="AQ163" s="8"/>
      <c r="AR163" s="8"/>
      <c r="AS163" s="8"/>
      <c r="AT163" s="8"/>
      <c r="AU163" s="8"/>
      <c r="AV163" s="8"/>
      <c r="AW163" s="8"/>
      <c r="AX163" s="8"/>
    </row>
    <row r="164" spans="1:50">
      <c r="A164" s="286"/>
      <c r="B164" s="252"/>
      <c r="C164" s="252"/>
      <c r="D164" s="248"/>
      <c r="E164" s="252"/>
      <c r="F164" s="252"/>
      <c r="G164" s="250"/>
      <c r="H164" s="195"/>
      <c r="I164" s="113"/>
      <c r="J164" s="113"/>
      <c r="K164" s="113"/>
      <c r="L164" s="129"/>
      <c r="M164" s="113"/>
      <c r="N164" s="250"/>
      <c r="O164" s="195"/>
      <c r="P164" s="113"/>
      <c r="Q164" s="113"/>
      <c r="R164" s="113"/>
      <c r="S164" s="129"/>
      <c r="T164" s="166"/>
      <c r="U164" s="166"/>
      <c r="V164" s="250"/>
      <c r="W164" s="250"/>
      <c r="X164" s="114"/>
      <c r="Y164" s="114"/>
      <c r="Z164" s="266"/>
      <c r="AA164" s="266"/>
      <c r="AB164" s="266"/>
      <c r="AC164" s="137"/>
      <c r="AD164" s="257"/>
      <c r="AE164" s="8"/>
      <c r="AF164" s="8"/>
      <c r="AG164" s="8"/>
      <c r="AH164" s="8"/>
      <c r="AI164" s="8"/>
      <c r="AJ164" s="8"/>
      <c r="AK164" s="8"/>
      <c r="AL164" s="9"/>
      <c r="AM164" s="121"/>
      <c r="AN164" s="265"/>
      <c r="AO164" s="7"/>
      <c r="AP164" s="8"/>
      <c r="AQ164" s="8"/>
      <c r="AR164" s="8"/>
      <c r="AS164" s="8"/>
      <c r="AT164" s="8"/>
      <c r="AU164" s="8"/>
      <c r="AV164" s="8"/>
      <c r="AW164" s="8"/>
      <c r="AX164" s="8"/>
    </row>
    <row r="165" spans="1:50">
      <c r="A165" s="286"/>
      <c r="B165" s="252"/>
      <c r="C165" s="252"/>
      <c r="D165" s="248"/>
      <c r="E165" s="252"/>
      <c r="F165" s="252"/>
      <c r="G165" s="250"/>
      <c r="H165" s="195"/>
      <c r="I165" s="113"/>
      <c r="J165" s="113"/>
      <c r="K165" s="113"/>
      <c r="L165" s="129"/>
      <c r="M165" s="113"/>
      <c r="N165" s="250"/>
      <c r="O165" s="195"/>
      <c r="P165" s="113"/>
      <c r="Q165" s="113"/>
      <c r="R165" s="113"/>
      <c r="S165" s="129"/>
      <c r="T165" s="166"/>
      <c r="U165" s="166"/>
      <c r="V165" s="250"/>
      <c r="W165" s="250"/>
      <c r="X165" s="114"/>
      <c r="Y165" s="114"/>
      <c r="Z165" s="266"/>
      <c r="AA165" s="266"/>
      <c r="AB165" s="266"/>
      <c r="AC165" s="137"/>
      <c r="AD165" s="257"/>
      <c r="AE165" s="8"/>
      <c r="AF165" s="8"/>
      <c r="AG165" s="8"/>
      <c r="AH165" s="8"/>
      <c r="AI165" s="8"/>
      <c r="AJ165" s="8"/>
      <c r="AK165" s="8"/>
      <c r="AL165" s="9"/>
      <c r="AM165" s="121"/>
      <c r="AN165" s="265"/>
      <c r="AO165" s="7"/>
      <c r="AP165" s="8"/>
      <c r="AQ165" s="8"/>
      <c r="AR165" s="8"/>
      <c r="AS165" s="8"/>
      <c r="AT165" s="8"/>
      <c r="AU165" s="8"/>
      <c r="AV165" s="8"/>
      <c r="AW165" s="8"/>
      <c r="AX165" s="8"/>
    </row>
    <row r="166" spans="1:50">
      <c r="A166" s="247" t="s">
        <v>462</v>
      </c>
      <c r="B166" s="252"/>
      <c r="C166" s="252"/>
      <c r="D166" s="248"/>
      <c r="E166" s="252"/>
      <c r="F166" s="252"/>
      <c r="G166" s="250"/>
      <c r="H166" s="195"/>
      <c r="I166" s="114"/>
      <c r="J166" s="114"/>
      <c r="K166" s="114"/>
      <c r="L166" s="129"/>
      <c r="M166" s="113"/>
      <c r="N166" s="250"/>
      <c r="O166" s="195"/>
      <c r="P166" s="113"/>
      <c r="Q166" s="113"/>
      <c r="R166" s="113"/>
      <c r="S166" s="129"/>
      <c r="T166" s="166"/>
      <c r="U166" s="166"/>
      <c r="V166" s="250"/>
      <c r="W166" s="250"/>
      <c r="X166" s="114"/>
      <c r="Y166" s="114"/>
      <c r="Z166" s="266"/>
      <c r="AA166" s="266"/>
      <c r="AB166" s="266"/>
      <c r="AC166" s="137"/>
      <c r="AD166" s="257"/>
      <c r="AE166" s="8"/>
      <c r="AF166" s="8"/>
      <c r="AG166" s="8"/>
      <c r="AH166" s="8"/>
      <c r="AI166" s="8"/>
      <c r="AJ166" s="8"/>
      <c r="AK166" s="8"/>
      <c r="AL166" s="9"/>
      <c r="AM166" s="121"/>
      <c r="AN166" s="265"/>
      <c r="AO166" s="7"/>
      <c r="AP166" s="8"/>
      <c r="AQ166" s="8"/>
      <c r="AR166" s="8"/>
      <c r="AS166" s="8"/>
      <c r="AT166" s="8"/>
      <c r="AU166" s="8"/>
      <c r="AV166" s="8"/>
      <c r="AW166" s="8"/>
      <c r="AX166" s="8"/>
    </row>
    <row r="167" spans="1:50">
      <c r="A167" s="247" t="s">
        <v>463</v>
      </c>
      <c r="B167" s="252"/>
      <c r="C167" s="252"/>
      <c r="D167" s="248"/>
      <c r="E167" s="252"/>
      <c r="F167" s="252"/>
      <c r="G167" s="250"/>
      <c r="H167" s="195"/>
      <c r="I167" s="113"/>
      <c r="J167" s="113"/>
      <c r="K167" s="113"/>
      <c r="L167" s="129"/>
      <c r="M167" s="113"/>
      <c r="N167" s="250"/>
      <c r="O167" s="195"/>
      <c r="P167" s="114"/>
      <c r="Q167" s="114"/>
      <c r="R167" s="114"/>
      <c r="S167" s="129"/>
      <c r="T167" s="166"/>
      <c r="U167" s="166"/>
      <c r="V167" s="250"/>
      <c r="W167" s="250"/>
      <c r="X167" s="114"/>
      <c r="Y167" s="114"/>
      <c r="Z167" s="266"/>
      <c r="AA167" s="266"/>
      <c r="AB167" s="266"/>
      <c r="AC167" s="137"/>
      <c r="AD167" s="257"/>
      <c r="AE167" s="8"/>
      <c r="AF167" s="8"/>
      <c r="AG167" s="8"/>
      <c r="AH167" s="8"/>
      <c r="AI167" s="8"/>
      <c r="AJ167" s="8"/>
      <c r="AK167" s="8"/>
      <c r="AL167" s="9"/>
      <c r="AM167" s="121"/>
      <c r="AN167" s="265"/>
      <c r="AO167" s="8"/>
      <c r="AP167" s="8"/>
      <c r="AQ167" s="8"/>
      <c r="AR167" s="8"/>
      <c r="AS167" s="8"/>
      <c r="AT167" s="8"/>
      <c r="AU167" s="8"/>
      <c r="AV167" s="8"/>
      <c r="AW167" s="8"/>
      <c r="AX167" s="8"/>
    </row>
    <row r="168" spans="1:50">
      <c r="A168" s="247" t="s">
        <v>464</v>
      </c>
      <c r="B168" s="252"/>
      <c r="C168" s="252"/>
      <c r="D168" s="248"/>
      <c r="E168" s="252"/>
      <c r="F168" s="252"/>
      <c r="G168" s="250"/>
      <c r="H168" s="195"/>
      <c r="I168" s="113"/>
      <c r="J168" s="113"/>
      <c r="K168" s="113"/>
      <c r="L168" s="129"/>
      <c r="M168" s="113"/>
      <c r="N168" s="250"/>
      <c r="O168" s="195"/>
      <c r="P168" s="113"/>
      <c r="Q168" s="113"/>
      <c r="R168" s="113"/>
      <c r="S168" s="129"/>
      <c r="T168" s="166"/>
      <c r="U168" s="166"/>
      <c r="V168" s="250"/>
      <c r="W168" s="250"/>
      <c r="X168" s="114"/>
      <c r="Y168" s="114"/>
      <c r="Z168" s="266"/>
      <c r="AA168" s="266"/>
      <c r="AB168" s="266"/>
      <c r="AC168" s="137"/>
      <c r="AD168" s="257"/>
      <c r="AE168" s="8"/>
      <c r="AF168" s="8"/>
      <c r="AG168" s="8"/>
      <c r="AH168" s="8"/>
      <c r="AI168" s="8"/>
      <c r="AJ168" s="8"/>
      <c r="AK168" s="8"/>
      <c r="AL168" s="9"/>
      <c r="AM168" s="121"/>
      <c r="AN168" s="265"/>
      <c r="AO168" s="8"/>
      <c r="AP168" s="8"/>
      <c r="AQ168" s="8"/>
      <c r="AR168" s="8"/>
      <c r="AS168" s="8"/>
      <c r="AT168" s="8"/>
      <c r="AU168" s="8"/>
      <c r="AV168" s="8"/>
      <c r="AW168" s="8"/>
      <c r="AX168" s="8"/>
    </row>
    <row r="169" spans="1:50">
      <c r="A169" s="247" t="s">
        <v>465</v>
      </c>
      <c r="B169" s="252"/>
      <c r="C169" s="252"/>
      <c r="D169" s="248"/>
      <c r="E169" s="252"/>
      <c r="F169" s="252"/>
      <c r="G169" s="250"/>
      <c r="H169" s="195"/>
      <c r="I169" s="113"/>
      <c r="J169" s="113"/>
      <c r="K169" s="113"/>
      <c r="L169" s="129"/>
      <c r="M169" s="129"/>
      <c r="N169" s="250"/>
      <c r="O169" s="195"/>
      <c r="P169" s="113"/>
      <c r="Q169" s="113"/>
      <c r="R169" s="113"/>
      <c r="S169" s="129"/>
      <c r="T169" s="166"/>
      <c r="U169" s="166"/>
      <c r="V169" s="250"/>
      <c r="W169" s="250"/>
      <c r="X169" s="114"/>
      <c r="Y169" s="114"/>
      <c r="Z169" s="266"/>
      <c r="AA169" s="266"/>
      <c r="AB169" s="266"/>
      <c r="AC169" s="137"/>
      <c r="AD169" s="257"/>
      <c r="AE169" s="8"/>
      <c r="AF169" s="8"/>
      <c r="AG169" s="8"/>
      <c r="AH169" s="8"/>
      <c r="AI169" s="8"/>
      <c r="AJ169" s="8"/>
      <c r="AK169" s="8"/>
      <c r="AL169" s="9"/>
      <c r="AM169" s="121"/>
      <c r="AN169" s="265"/>
      <c r="AO169" s="8"/>
      <c r="AP169" s="8"/>
      <c r="AQ169" s="8"/>
      <c r="AR169" s="8"/>
      <c r="AS169" s="8"/>
      <c r="AT169" s="8"/>
      <c r="AU169" s="8"/>
      <c r="AV169" s="8"/>
      <c r="AW169" s="8"/>
      <c r="AX169" s="8"/>
    </row>
    <row r="170" spans="1:50">
      <c r="A170" s="247" t="s">
        <v>467</v>
      </c>
      <c r="B170" s="252"/>
      <c r="C170" s="252"/>
      <c r="D170" s="248"/>
      <c r="E170" s="252"/>
      <c r="F170" s="252"/>
      <c r="G170" s="250"/>
      <c r="H170" s="195"/>
      <c r="I170" s="113"/>
      <c r="J170" s="113"/>
      <c r="K170" s="113"/>
      <c r="L170" s="129"/>
      <c r="M170" s="113"/>
      <c r="N170" s="250"/>
      <c r="O170" s="195"/>
      <c r="P170" s="113"/>
      <c r="Q170" s="113"/>
      <c r="R170" s="113"/>
      <c r="S170" s="129"/>
      <c r="T170" s="166"/>
      <c r="U170" s="166"/>
      <c r="V170" s="250"/>
      <c r="W170" s="250"/>
      <c r="X170" s="114"/>
      <c r="Y170" s="114"/>
      <c r="Z170" s="266"/>
      <c r="AA170" s="266"/>
      <c r="AB170" s="266"/>
      <c r="AC170" s="137"/>
      <c r="AD170" s="257"/>
      <c r="AE170" s="8"/>
      <c r="AF170" s="8"/>
      <c r="AG170" s="8"/>
      <c r="AH170" s="8"/>
      <c r="AI170" s="8"/>
      <c r="AJ170" s="8"/>
      <c r="AK170" s="8"/>
      <c r="AL170" s="9"/>
      <c r="AM170" s="121"/>
      <c r="AN170" s="265"/>
      <c r="AO170" s="8"/>
      <c r="AP170" s="8"/>
      <c r="AQ170" s="8"/>
      <c r="AR170" s="8"/>
      <c r="AS170" s="8"/>
      <c r="AT170" s="8"/>
      <c r="AU170" s="8"/>
      <c r="AV170" s="8"/>
      <c r="AW170" s="8"/>
      <c r="AX170" s="8"/>
    </row>
    <row r="171" spans="1:50">
      <c r="A171" s="247" t="s">
        <v>468</v>
      </c>
      <c r="B171" s="252"/>
      <c r="C171" s="252"/>
      <c r="D171" s="248"/>
      <c r="E171" s="252"/>
      <c r="F171" s="252"/>
      <c r="G171" s="250"/>
      <c r="H171" s="195"/>
      <c r="I171" s="113"/>
      <c r="J171" s="113"/>
      <c r="K171" s="113"/>
      <c r="L171" s="129"/>
      <c r="M171" s="113"/>
      <c r="N171" s="250"/>
      <c r="O171" s="195"/>
      <c r="P171" s="113"/>
      <c r="Q171" s="113"/>
      <c r="R171" s="113"/>
      <c r="S171" s="129"/>
      <c r="T171" s="166"/>
      <c r="U171" s="166"/>
      <c r="V171" s="250"/>
      <c r="W171" s="250"/>
      <c r="X171" s="114"/>
      <c r="Y171" s="114"/>
      <c r="Z171" s="266"/>
      <c r="AA171" s="266"/>
      <c r="AB171" s="266"/>
      <c r="AC171" s="137"/>
      <c r="AD171" s="257"/>
      <c r="AE171" s="8"/>
      <c r="AF171" s="8"/>
      <c r="AG171" s="8"/>
      <c r="AH171" s="8"/>
      <c r="AI171" s="8"/>
      <c r="AJ171" s="8"/>
      <c r="AK171" s="8"/>
      <c r="AL171" s="9"/>
      <c r="AM171" s="121"/>
      <c r="AN171" s="265"/>
      <c r="AO171" s="8"/>
      <c r="AP171" s="8"/>
      <c r="AQ171" s="8"/>
      <c r="AR171" s="8"/>
      <c r="AS171" s="8"/>
      <c r="AT171" s="8"/>
      <c r="AU171" s="8"/>
      <c r="AV171" s="8"/>
      <c r="AW171" s="8"/>
      <c r="AX171" s="8"/>
    </row>
    <row r="172" spans="1:50">
      <c r="A172" s="247" t="s">
        <v>469</v>
      </c>
      <c r="B172" s="252"/>
      <c r="C172" s="252"/>
      <c r="D172" s="248"/>
      <c r="E172" s="252"/>
      <c r="F172" s="252"/>
      <c r="G172" s="250"/>
      <c r="H172" s="195"/>
      <c r="I172" s="113"/>
      <c r="J172" s="113"/>
      <c r="K172" s="113"/>
      <c r="L172" s="129"/>
      <c r="M172" s="113"/>
      <c r="N172" s="250"/>
      <c r="O172" s="195"/>
      <c r="P172" s="113"/>
      <c r="Q172" s="113"/>
      <c r="R172" s="113"/>
      <c r="S172" s="129"/>
      <c r="T172" s="166"/>
      <c r="U172" s="166"/>
      <c r="V172" s="250"/>
      <c r="W172" s="250"/>
      <c r="X172" s="114"/>
      <c r="Y172" s="114"/>
      <c r="Z172" s="266"/>
      <c r="AA172" s="266"/>
      <c r="AB172" s="266"/>
      <c r="AC172" s="137"/>
      <c r="AD172" s="257"/>
      <c r="AE172" s="8"/>
      <c r="AF172" s="8"/>
      <c r="AG172" s="8"/>
      <c r="AH172" s="8"/>
      <c r="AI172" s="8"/>
      <c r="AJ172" s="8"/>
      <c r="AK172" s="8"/>
      <c r="AL172" s="9"/>
      <c r="AM172" s="121"/>
      <c r="AN172" s="265"/>
      <c r="AO172" s="8"/>
      <c r="AP172" s="8"/>
      <c r="AQ172" s="8"/>
      <c r="AR172" s="8"/>
      <c r="AS172" s="8"/>
      <c r="AT172" s="8"/>
      <c r="AU172" s="8"/>
      <c r="AV172" s="8"/>
      <c r="AW172" s="8"/>
      <c r="AX172" s="8"/>
    </row>
    <row r="173" spans="1:50">
      <c r="A173" s="247"/>
      <c r="B173" s="277"/>
      <c r="C173" s="277"/>
      <c r="D173" s="278"/>
      <c r="E173" s="277"/>
      <c r="F173" s="277"/>
      <c r="G173" s="279"/>
      <c r="H173" s="280"/>
      <c r="I173" s="281"/>
      <c r="J173" s="281"/>
      <c r="K173" s="281"/>
      <c r="L173" s="282"/>
      <c r="M173" s="281"/>
      <c r="N173" s="279"/>
      <c r="O173" s="280"/>
      <c r="P173" s="281"/>
      <c r="Q173" s="281"/>
      <c r="R173" s="281"/>
      <c r="S173" s="282"/>
      <c r="T173" s="283"/>
      <c r="U173" s="283"/>
      <c r="V173" s="279"/>
      <c r="W173" s="279"/>
      <c r="X173" s="277"/>
      <c r="Y173" s="277"/>
      <c r="Z173" s="282"/>
      <c r="AA173" s="282"/>
      <c r="AB173" s="282"/>
      <c r="AC173" s="275"/>
      <c r="AD173" s="257"/>
      <c r="AE173" s="8"/>
      <c r="AF173" s="8"/>
      <c r="AG173" s="8"/>
      <c r="AH173" s="8"/>
      <c r="AI173" s="8"/>
      <c r="AJ173" s="8"/>
      <c r="AK173" s="8"/>
      <c r="AL173" s="9"/>
      <c r="AM173" s="121"/>
      <c r="AN173" s="265"/>
      <c r="AO173" s="8"/>
      <c r="AP173" s="8"/>
      <c r="AQ173" s="8"/>
      <c r="AR173" s="8"/>
      <c r="AS173" s="8"/>
      <c r="AT173" s="8"/>
      <c r="AU173" s="8"/>
      <c r="AV173" s="8"/>
      <c r="AW173" s="8"/>
      <c r="AX173" s="8"/>
    </row>
    <row r="174" spans="1:50">
      <c r="A174" s="247"/>
      <c r="B174" s="252"/>
      <c r="C174" s="252"/>
      <c r="D174" s="248"/>
      <c r="E174" s="252"/>
      <c r="F174" s="252"/>
      <c r="G174" s="250"/>
      <c r="H174" s="195"/>
      <c r="I174" s="113"/>
      <c r="J174" s="113"/>
      <c r="K174" s="113"/>
      <c r="L174" s="129"/>
      <c r="M174" s="113"/>
      <c r="N174" s="250"/>
      <c r="O174" s="195"/>
      <c r="P174" s="113"/>
      <c r="Q174" s="113"/>
      <c r="R174" s="113"/>
      <c r="S174" s="129"/>
      <c r="T174" s="166"/>
      <c r="U174" s="166"/>
      <c r="V174" s="250"/>
      <c r="W174" s="250"/>
      <c r="X174" s="114"/>
      <c r="Y174" s="114"/>
      <c r="Z174" s="266"/>
      <c r="AA174" s="266"/>
      <c r="AB174" s="266"/>
      <c r="AC174" s="137"/>
      <c r="AD174" s="257"/>
      <c r="AE174" s="8"/>
      <c r="AF174" s="8"/>
      <c r="AG174" s="8"/>
      <c r="AH174" s="8"/>
      <c r="AI174" s="8"/>
      <c r="AJ174" s="8"/>
      <c r="AK174" s="8"/>
      <c r="AL174" s="9"/>
      <c r="AM174" s="121"/>
      <c r="AN174" s="265"/>
      <c r="AO174" s="8"/>
      <c r="AP174" s="8"/>
      <c r="AQ174" s="8"/>
      <c r="AR174" s="8"/>
      <c r="AS174" s="8"/>
      <c r="AT174" s="8"/>
      <c r="AU174" s="8"/>
      <c r="AV174" s="8"/>
      <c r="AW174" s="8"/>
      <c r="AX174" s="8"/>
    </row>
    <row r="175" spans="1:50">
      <c r="A175" s="247"/>
      <c r="B175" s="252"/>
      <c r="C175" s="252"/>
      <c r="D175" s="248"/>
      <c r="E175" s="252"/>
      <c r="F175" s="252"/>
      <c r="G175" s="250"/>
      <c r="H175" s="195"/>
      <c r="I175" s="113"/>
      <c r="J175" s="113"/>
      <c r="K175" s="113"/>
      <c r="L175" s="129"/>
      <c r="M175" s="113"/>
      <c r="N175" s="250"/>
      <c r="O175" s="195"/>
      <c r="P175" s="114"/>
      <c r="Q175" s="114"/>
      <c r="R175" s="114"/>
      <c r="S175" s="129"/>
      <c r="T175" s="166"/>
      <c r="U175" s="166"/>
      <c r="V175" s="250"/>
      <c r="W175" s="250"/>
      <c r="X175" s="114"/>
      <c r="Y175" s="114"/>
      <c r="Z175" s="266"/>
      <c r="AA175" s="266"/>
      <c r="AB175" s="266"/>
      <c r="AC175" s="137"/>
      <c r="AD175" s="257"/>
      <c r="AE175" s="8"/>
      <c r="AF175" s="8"/>
      <c r="AG175" s="8"/>
      <c r="AH175" s="8"/>
      <c r="AI175" s="8"/>
      <c r="AJ175" s="8"/>
      <c r="AK175" s="8"/>
      <c r="AL175" s="9"/>
      <c r="AM175" s="121"/>
      <c r="AN175" s="265"/>
      <c r="AO175" s="8"/>
      <c r="AP175" s="8"/>
      <c r="AQ175" s="8"/>
      <c r="AR175" s="8"/>
      <c r="AS175" s="8"/>
      <c r="AT175" s="8"/>
      <c r="AU175" s="8"/>
      <c r="AV175" s="8"/>
      <c r="AW175" s="8"/>
      <c r="AX175" s="8"/>
    </row>
    <row r="176" spans="1:50">
      <c r="A176" s="247"/>
      <c r="B176" s="252"/>
      <c r="C176" s="252"/>
      <c r="D176" s="248"/>
      <c r="E176" s="252"/>
      <c r="F176" s="252"/>
      <c r="G176" s="250"/>
      <c r="H176" s="195"/>
      <c r="I176" s="113"/>
      <c r="J176" s="113"/>
      <c r="K176" s="113"/>
      <c r="L176" s="129"/>
      <c r="M176" s="113"/>
      <c r="N176" s="250"/>
      <c r="O176" s="195"/>
      <c r="P176" s="113"/>
      <c r="Q176" s="113"/>
      <c r="R176" s="113"/>
      <c r="S176" s="129"/>
      <c r="T176" s="166"/>
      <c r="U176" s="166"/>
      <c r="V176" s="250"/>
      <c r="W176" s="250"/>
      <c r="X176" s="114"/>
      <c r="Y176" s="114"/>
      <c r="Z176" s="266"/>
      <c r="AA176" s="266"/>
      <c r="AB176" s="266"/>
      <c r="AC176" s="137"/>
      <c r="AD176" s="257"/>
      <c r="AE176" s="8"/>
      <c r="AF176" s="8"/>
      <c r="AG176" s="8"/>
      <c r="AH176" s="8"/>
      <c r="AI176" s="8"/>
      <c r="AJ176" s="8"/>
      <c r="AK176" s="8"/>
      <c r="AL176" s="9"/>
      <c r="AM176" s="121"/>
      <c r="AN176" s="265"/>
      <c r="AO176" s="8"/>
      <c r="AP176" s="8"/>
      <c r="AQ176" s="8"/>
      <c r="AR176" s="8"/>
      <c r="AS176" s="8"/>
      <c r="AT176" s="8"/>
      <c r="AU176" s="8"/>
      <c r="AV176" s="8"/>
      <c r="AW176" s="8"/>
      <c r="AX176" s="8"/>
    </row>
    <row r="177" spans="1:50">
      <c r="A177" s="247"/>
      <c r="B177" s="252"/>
      <c r="C177" s="252"/>
      <c r="D177" s="248"/>
      <c r="E177" s="252"/>
      <c r="F177" s="252"/>
      <c r="G177" s="250"/>
      <c r="H177" s="195"/>
      <c r="I177" s="113"/>
      <c r="J177" s="113"/>
      <c r="K177" s="113"/>
      <c r="L177" s="129"/>
      <c r="M177" s="113"/>
      <c r="N177" s="250"/>
      <c r="O177" s="195"/>
      <c r="P177" s="114"/>
      <c r="Q177" s="114"/>
      <c r="R177" s="114"/>
      <c r="S177" s="129"/>
      <c r="T177" s="166"/>
      <c r="U177" s="166"/>
      <c r="V177" s="250"/>
      <c r="W177" s="250"/>
      <c r="X177" s="114"/>
      <c r="Y177" s="114"/>
      <c r="Z177" s="266"/>
      <c r="AA177" s="266"/>
      <c r="AB177" s="266"/>
      <c r="AC177" s="137"/>
      <c r="AD177" s="257"/>
      <c r="AE177" s="8"/>
      <c r="AF177" s="8"/>
      <c r="AG177" s="8"/>
      <c r="AH177" s="8"/>
      <c r="AI177" s="8"/>
      <c r="AJ177" s="8"/>
      <c r="AK177" s="8"/>
      <c r="AL177" s="9"/>
      <c r="AM177" s="121"/>
      <c r="AN177" s="265"/>
      <c r="AO177" s="8"/>
      <c r="AP177" s="8"/>
      <c r="AQ177" s="8"/>
      <c r="AR177" s="8"/>
      <c r="AS177" s="8"/>
      <c r="AT177" s="8"/>
      <c r="AU177" s="8"/>
      <c r="AV177" s="8"/>
      <c r="AW177" s="8"/>
      <c r="AX177" s="8"/>
    </row>
    <row r="178" spans="1:50">
      <c r="A178" s="247"/>
      <c r="B178" s="252"/>
      <c r="C178" s="252"/>
      <c r="D178" s="248"/>
      <c r="E178" s="252"/>
      <c r="F178" s="252"/>
      <c r="G178" s="250"/>
      <c r="H178" s="195"/>
      <c r="I178" s="113"/>
      <c r="J178" s="113"/>
      <c r="K178" s="113"/>
      <c r="L178" s="129"/>
      <c r="M178" s="113"/>
      <c r="N178" s="250"/>
      <c r="O178" s="195"/>
      <c r="P178" s="113"/>
      <c r="Q178" s="113"/>
      <c r="R178" s="113"/>
      <c r="S178" s="129"/>
      <c r="T178" s="166"/>
      <c r="U178" s="166"/>
      <c r="V178" s="250"/>
      <c r="W178" s="250"/>
      <c r="X178" s="114"/>
      <c r="Y178" s="114"/>
      <c r="Z178" s="266"/>
      <c r="AA178" s="266"/>
      <c r="AB178" s="266"/>
      <c r="AC178" s="137"/>
      <c r="AD178" s="257"/>
      <c r="AE178" s="8"/>
      <c r="AF178" s="8"/>
      <c r="AG178" s="8"/>
      <c r="AH178" s="8"/>
      <c r="AI178" s="8"/>
      <c r="AJ178" s="8"/>
      <c r="AK178" s="8"/>
      <c r="AL178" s="9"/>
      <c r="AM178" s="121"/>
      <c r="AN178" s="265"/>
      <c r="AO178" s="8"/>
      <c r="AP178" s="8"/>
      <c r="AQ178" s="8"/>
      <c r="AR178" s="8"/>
      <c r="AS178" s="8"/>
      <c r="AT178" s="8"/>
      <c r="AU178" s="8"/>
      <c r="AV178" s="8"/>
      <c r="AW178" s="8"/>
      <c r="AX178" s="8"/>
    </row>
    <row r="179" spans="1:50">
      <c r="A179" s="247"/>
      <c r="B179" s="252"/>
      <c r="C179" s="252"/>
      <c r="D179" s="248"/>
      <c r="E179" s="252"/>
      <c r="F179" s="252"/>
      <c r="G179" s="250"/>
      <c r="H179" s="195"/>
      <c r="I179" s="113"/>
      <c r="J179" s="113"/>
      <c r="K179" s="113"/>
      <c r="L179" s="129"/>
      <c r="M179" s="113"/>
      <c r="N179" s="250"/>
      <c r="O179" s="195"/>
      <c r="P179" s="114"/>
      <c r="Q179" s="114"/>
      <c r="R179" s="114"/>
      <c r="S179" s="129"/>
      <c r="T179" s="166"/>
      <c r="U179" s="166"/>
      <c r="V179" s="250"/>
      <c r="W179" s="250"/>
      <c r="X179" s="114"/>
      <c r="Y179" s="114"/>
      <c r="Z179" s="266"/>
      <c r="AA179" s="266"/>
      <c r="AB179" s="266"/>
      <c r="AC179" s="137"/>
      <c r="AD179" s="257"/>
      <c r="AE179" s="8"/>
      <c r="AF179" s="8"/>
      <c r="AG179" s="8"/>
      <c r="AH179" s="8"/>
      <c r="AI179" s="8"/>
      <c r="AJ179" s="8"/>
      <c r="AK179" s="8"/>
      <c r="AL179" s="9"/>
      <c r="AM179" s="121"/>
      <c r="AN179" s="265"/>
      <c r="AO179" s="8"/>
      <c r="AP179" s="8"/>
      <c r="AQ179" s="8"/>
      <c r="AR179" s="8"/>
      <c r="AS179" s="8"/>
      <c r="AT179" s="8"/>
      <c r="AU179" s="8"/>
      <c r="AV179" s="8"/>
      <c r="AW179" s="8"/>
      <c r="AX179" s="8"/>
    </row>
    <row r="180" spans="1:50">
      <c r="A180" s="247"/>
      <c r="B180" s="252"/>
      <c r="C180" s="252"/>
      <c r="D180" s="248"/>
      <c r="E180" s="252"/>
      <c r="F180" s="252"/>
      <c r="G180" s="250"/>
      <c r="H180" s="195"/>
      <c r="I180" s="113"/>
      <c r="J180" s="113"/>
      <c r="K180" s="113"/>
      <c r="L180" s="129"/>
      <c r="M180" s="113"/>
      <c r="N180" s="250"/>
      <c r="O180" s="195"/>
      <c r="P180" s="113"/>
      <c r="Q180" s="113"/>
      <c r="R180" s="113"/>
      <c r="S180" s="129"/>
      <c r="T180" s="166"/>
      <c r="U180" s="166"/>
      <c r="V180" s="250"/>
      <c r="W180" s="250"/>
      <c r="X180" s="114"/>
      <c r="Y180" s="114"/>
      <c r="Z180" s="266"/>
      <c r="AA180" s="266"/>
      <c r="AB180" s="266"/>
      <c r="AC180" s="137"/>
      <c r="AD180" s="257"/>
      <c r="AE180" s="8"/>
      <c r="AF180" s="8"/>
      <c r="AG180" s="8"/>
      <c r="AH180" s="8"/>
      <c r="AI180" s="8"/>
      <c r="AJ180" s="8"/>
      <c r="AK180" s="8"/>
      <c r="AL180" s="9"/>
      <c r="AM180" s="121"/>
      <c r="AN180" s="265"/>
      <c r="AO180" s="8"/>
      <c r="AP180" s="8"/>
      <c r="AQ180" s="8"/>
      <c r="AR180" s="8"/>
      <c r="AS180" s="8"/>
      <c r="AT180" s="8"/>
      <c r="AU180" s="8"/>
      <c r="AV180" s="8"/>
      <c r="AW180" s="8"/>
      <c r="AX180" s="8"/>
    </row>
    <row r="181" spans="1:50">
      <c r="A181" s="247"/>
      <c r="B181" s="252"/>
      <c r="C181" s="252"/>
      <c r="D181" s="248"/>
      <c r="E181" s="252"/>
      <c r="F181" s="252"/>
      <c r="G181" s="250"/>
      <c r="H181" s="195"/>
      <c r="I181" s="113"/>
      <c r="J181" s="113"/>
      <c r="K181" s="113"/>
      <c r="L181" s="129"/>
      <c r="M181" s="113"/>
      <c r="N181" s="250"/>
      <c r="O181" s="195"/>
      <c r="P181" s="113"/>
      <c r="Q181" s="113"/>
      <c r="R181" s="113"/>
      <c r="S181" s="129"/>
      <c r="T181" s="166"/>
      <c r="U181" s="166"/>
      <c r="V181" s="250"/>
      <c r="W181" s="250"/>
      <c r="X181" s="114"/>
      <c r="Y181" s="114"/>
      <c r="Z181" s="266"/>
      <c r="AA181" s="266"/>
      <c r="AB181" s="266"/>
      <c r="AC181" s="137"/>
      <c r="AD181" s="257"/>
      <c r="AE181" s="8"/>
      <c r="AF181" s="8"/>
      <c r="AG181" s="8"/>
      <c r="AH181" s="8"/>
      <c r="AI181" s="8"/>
      <c r="AJ181" s="8"/>
      <c r="AK181" s="8"/>
      <c r="AL181" s="9"/>
      <c r="AM181" s="121"/>
      <c r="AN181" s="265"/>
      <c r="AO181" s="8"/>
      <c r="AP181" s="8"/>
      <c r="AQ181" s="8"/>
      <c r="AR181" s="8"/>
      <c r="AS181" s="8"/>
      <c r="AT181" s="8"/>
      <c r="AU181" s="8"/>
      <c r="AV181" s="8"/>
      <c r="AW181" s="8"/>
      <c r="AX181" s="8"/>
    </row>
    <row r="182" spans="1:50">
      <c r="A182" s="247"/>
      <c r="B182" s="252"/>
      <c r="C182" s="252"/>
      <c r="D182" s="248"/>
      <c r="E182" s="252"/>
      <c r="F182" s="252"/>
      <c r="G182" s="250"/>
      <c r="H182" s="195"/>
      <c r="I182" s="113"/>
      <c r="J182" s="113"/>
      <c r="K182" s="113"/>
      <c r="L182" s="129"/>
      <c r="M182" s="113"/>
      <c r="N182" s="250"/>
      <c r="O182" s="195"/>
      <c r="P182" s="113"/>
      <c r="Q182" s="113"/>
      <c r="R182" s="113"/>
      <c r="S182" s="129"/>
      <c r="T182" s="166"/>
      <c r="U182" s="166"/>
      <c r="V182" s="250"/>
      <c r="W182" s="250"/>
      <c r="X182" s="114"/>
      <c r="Y182" s="114"/>
      <c r="Z182" s="266"/>
      <c r="AA182" s="266"/>
      <c r="AB182" s="266"/>
      <c r="AC182" s="137"/>
      <c r="AD182" s="257"/>
      <c r="AE182" s="8"/>
      <c r="AF182" s="8"/>
      <c r="AG182" s="8"/>
      <c r="AH182" s="8"/>
      <c r="AI182" s="8"/>
      <c r="AJ182" s="8"/>
      <c r="AK182" s="8"/>
      <c r="AL182" s="9"/>
      <c r="AM182" s="121"/>
      <c r="AN182" s="265"/>
      <c r="AO182" s="8"/>
      <c r="AP182" s="8"/>
      <c r="AQ182" s="8"/>
      <c r="AR182" s="8"/>
      <c r="AS182" s="8"/>
      <c r="AT182" s="8"/>
      <c r="AU182" s="8"/>
      <c r="AV182" s="8"/>
      <c r="AW182" s="8"/>
      <c r="AX182" s="8"/>
    </row>
    <row r="183" spans="1:50">
      <c r="A183" s="247"/>
      <c r="B183" s="252"/>
      <c r="C183" s="252"/>
      <c r="D183" s="248"/>
      <c r="E183" s="252"/>
      <c r="F183" s="252"/>
      <c r="G183" s="250"/>
      <c r="H183" s="195"/>
      <c r="I183" s="113"/>
      <c r="J183" s="113"/>
      <c r="K183" s="113"/>
      <c r="L183" s="129"/>
      <c r="M183" s="113"/>
      <c r="N183" s="250"/>
      <c r="O183" s="195"/>
      <c r="P183" s="113"/>
      <c r="Q183" s="113"/>
      <c r="R183" s="113"/>
      <c r="S183" s="129"/>
      <c r="T183" s="166"/>
      <c r="U183" s="166"/>
      <c r="V183" s="250"/>
      <c r="W183" s="250"/>
      <c r="X183" s="114"/>
      <c r="Y183" s="114"/>
      <c r="Z183" s="266"/>
      <c r="AA183" s="266"/>
      <c r="AB183" s="266"/>
      <c r="AC183" s="137"/>
      <c r="AD183" s="257"/>
      <c r="AE183" s="8"/>
      <c r="AF183" s="8"/>
      <c r="AG183" s="8"/>
      <c r="AH183" s="8"/>
      <c r="AI183" s="8"/>
      <c r="AJ183" s="8"/>
      <c r="AK183" s="8"/>
      <c r="AL183" s="9"/>
      <c r="AM183" s="121"/>
      <c r="AN183" s="265"/>
      <c r="AO183" s="8"/>
      <c r="AP183" s="8"/>
      <c r="AQ183" s="8"/>
      <c r="AR183" s="8"/>
      <c r="AS183" s="8"/>
      <c r="AT183" s="8"/>
      <c r="AU183" s="8"/>
      <c r="AV183" s="8"/>
      <c r="AW183" s="8"/>
      <c r="AX183" s="8"/>
    </row>
    <row r="184" spans="1:50">
      <c r="A184" s="247"/>
      <c r="B184" s="252"/>
      <c r="C184" s="152"/>
      <c r="D184" s="248"/>
      <c r="E184" s="252"/>
      <c r="F184" s="252"/>
      <c r="G184" s="250"/>
      <c r="H184" s="195"/>
      <c r="I184" s="113"/>
      <c r="J184" s="113"/>
      <c r="K184" s="113"/>
      <c r="L184" s="129"/>
      <c r="M184" s="113"/>
      <c r="N184" s="250"/>
      <c r="O184" s="195"/>
      <c r="P184" s="113"/>
      <c r="Q184" s="113"/>
      <c r="R184" s="113"/>
      <c r="S184" s="129"/>
      <c r="T184" s="166"/>
      <c r="U184" s="166"/>
      <c r="V184" s="250"/>
      <c r="W184" s="250"/>
      <c r="X184" s="114"/>
      <c r="Y184" s="114"/>
      <c r="Z184" s="266"/>
      <c r="AA184" s="266"/>
      <c r="AB184" s="266"/>
      <c r="AC184" s="137"/>
      <c r="AD184" s="257"/>
      <c r="AE184" s="8"/>
      <c r="AF184" s="8"/>
      <c r="AG184" s="8"/>
      <c r="AH184" s="8"/>
      <c r="AI184" s="8"/>
      <c r="AJ184" s="8"/>
      <c r="AK184" s="8"/>
      <c r="AL184" s="9"/>
      <c r="AM184" s="121"/>
      <c r="AN184" s="265"/>
      <c r="AO184" s="8"/>
      <c r="AP184" s="8"/>
      <c r="AQ184" s="8"/>
      <c r="AR184" s="8"/>
      <c r="AS184" s="8"/>
      <c r="AT184" s="8"/>
      <c r="AU184" s="8"/>
      <c r="AV184" s="8"/>
      <c r="AW184" s="8"/>
      <c r="AX184" s="8"/>
    </row>
    <row r="185" spans="1:50">
      <c r="A185" s="247"/>
      <c r="B185" s="252"/>
      <c r="C185" s="152"/>
      <c r="D185" s="248"/>
      <c r="E185" s="252"/>
      <c r="F185" s="252"/>
      <c r="G185" s="250"/>
      <c r="H185" s="195"/>
      <c r="I185" s="113"/>
      <c r="J185" s="113"/>
      <c r="K185" s="113"/>
      <c r="L185" s="129"/>
      <c r="M185" s="113"/>
      <c r="N185" s="250"/>
      <c r="O185" s="195"/>
      <c r="P185" s="113"/>
      <c r="Q185" s="113"/>
      <c r="R185" s="113"/>
      <c r="S185" s="129"/>
      <c r="T185" s="166"/>
      <c r="U185" s="166"/>
      <c r="V185" s="250"/>
      <c r="W185" s="250"/>
      <c r="X185" s="114"/>
      <c r="Y185" s="114"/>
      <c r="Z185" s="266"/>
      <c r="AA185" s="266"/>
      <c r="AB185" s="266"/>
      <c r="AC185" s="137"/>
      <c r="AD185" s="257"/>
      <c r="AE185" s="8"/>
      <c r="AF185" s="8"/>
      <c r="AG185" s="8"/>
      <c r="AH185" s="8"/>
      <c r="AI185" s="8"/>
      <c r="AJ185" s="8"/>
      <c r="AK185" s="8"/>
      <c r="AL185" s="9"/>
      <c r="AM185" s="121"/>
      <c r="AN185" s="265"/>
      <c r="AO185" s="8"/>
      <c r="AP185" s="8"/>
      <c r="AQ185" s="8"/>
      <c r="AR185" s="8"/>
      <c r="AS185" s="8"/>
      <c r="AT185" s="8"/>
      <c r="AU185" s="8"/>
      <c r="AV185" s="8"/>
      <c r="AW185" s="8"/>
      <c r="AX185" s="8"/>
    </row>
    <row r="186" spans="1:50" ht="15.75" thickBot="1">
      <c r="A186" s="247"/>
      <c r="B186" s="252"/>
      <c r="C186" s="152"/>
      <c r="D186" s="248"/>
      <c r="E186" s="152"/>
      <c r="F186" s="252"/>
      <c r="G186" s="166"/>
      <c r="H186" s="195"/>
      <c r="I186" s="113"/>
      <c r="J186" s="113"/>
      <c r="K186" s="113"/>
      <c r="L186" s="129"/>
      <c r="M186" s="113"/>
      <c r="N186" s="250"/>
      <c r="O186" s="195"/>
      <c r="P186" s="113"/>
      <c r="Q186" s="113"/>
      <c r="R186" s="113"/>
      <c r="S186" s="129"/>
      <c r="T186" s="166"/>
      <c r="U186" s="250"/>
      <c r="V186" s="250"/>
      <c r="W186" s="250"/>
      <c r="X186" s="102"/>
      <c r="Y186" s="113"/>
      <c r="Z186" s="266"/>
      <c r="AA186" s="266"/>
      <c r="AB186" s="266"/>
      <c r="AC186" s="137"/>
      <c r="AD186" s="257"/>
      <c r="AE186" s="8"/>
      <c r="AF186" s="8"/>
      <c r="AG186" s="8"/>
      <c r="AH186" s="8"/>
      <c r="AI186" s="8"/>
      <c r="AJ186" s="8"/>
      <c r="AK186" s="8"/>
      <c r="AL186" s="9"/>
      <c r="AM186" s="262"/>
      <c r="AN186" s="267"/>
      <c r="AO186" s="8"/>
      <c r="AP186" s="8"/>
      <c r="AQ186" s="8"/>
      <c r="AR186" s="8"/>
      <c r="AS186" s="8"/>
      <c r="AT186" s="8"/>
      <c r="AU186" s="8"/>
      <c r="AV186" s="8"/>
      <c r="AW186" s="8"/>
      <c r="AX186" s="8"/>
    </row>
    <row r="187" spans="1:50" ht="15.75" thickBot="1">
      <c r="A187" s="247"/>
      <c r="B187" s="252"/>
      <c r="C187" s="152"/>
      <c r="D187" s="248"/>
      <c r="E187" s="152"/>
      <c r="F187" s="252"/>
      <c r="G187" s="99"/>
      <c r="H187" s="195"/>
      <c r="I187" s="113"/>
      <c r="J187" s="113"/>
      <c r="K187" s="113"/>
      <c r="L187" s="129"/>
      <c r="M187" s="113"/>
      <c r="N187" s="99"/>
      <c r="O187" s="195"/>
      <c r="P187" s="113"/>
      <c r="Q187" s="113"/>
      <c r="R187" s="113"/>
      <c r="S187" s="129"/>
      <c r="T187" s="166"/>
      <c r="U187" s="153"/>
      <c r="V187" s="250"/>
      <c r="W187" s="107"/>
      <c r="X187" s="102"/>
      <c r="Y187" s="113"/>
      <c r="Z187" s="266"/>
      <c r="AA187" s="266"/>
      <c r="AB187" s="266"/>
      <c r="AC187" s="154"/>
      <c r="AD187" s="155"/>
      <c r="AE187" s="8"/>
      <c r="AF187" s="155"/>
      <c r="AG187" s="155"/>
      <c r="AH187" s="155"/>
      <c r="AI187" s="155"/>
      <c r="AJ187" s="155"/>
      <c r="AK187" s="155"/>
      <c r="AM187" s="126"/>
      <c r="AN187" s="109"/>
      <c r="AO187" s="22"/>
      <c r="AP187" s="22"/>
      <c r="AQ187" s="22"/>
      <c r="AR187" s="22"/>
      <c r="AS187" s="22"/>
      <c r="AT187" s="22"/>
    </row>
    <row r="188" spans="1:50">
      <c r="A188" s="247"/>
      <c r="B188" s="252"/>
      <c r="C188" s="152"/>
      <c r="D188" s="248"/>
      <c r="E188" s="152"/>
      <c r="F188" s="252"/>
      <c r="G188" s="99"/>
      <c r="H188" s="195"/>
      <c r="I188" s="113"/>
      <c r="J188" s="113"/>
      <c r="K188" s="113"/>
      <c r="L188" s="129"/>
      <c r="M188" s="113"/>
      <c r="N188" s="99"/>
      <c r="O188" s="195"/>
      <c r="P188" s="113"/>
      <c r="Q188" s="113"/>
      <c r="R188" s="113"/>
      <c r="S188" s="129"/>
      <c r="T188" s="166"/>
      <c r="U188" s="99"/>
      <c r="V188" s="250"/>
      <c r="W188" s="99"/>
      <c r="X188" s="102"/>
      <c r="Y188" s="113"/>
      <c r="Z188" s="266"/>
      <c r="AA188" s="266"/>
      <c r="AB188" s="266"/>
      <c r="AC188" s="156"/>
      <c r="AE188" s="8"/>
      <c r="AM188" s="64"/>
    </row>
    <row r="189" spans="1:50">
      <c r="A189" s="247"/>
      <c r="B189" s="252"/>
      <c r="C189" s="152"/>
      <c r="D189" s="248"/>
      <c r="E189" s="152"/>
      <c r="F189" s="252"/>
      <c r="G189" s="99"/>
      <c r="H189" s="195"/>
      <c r="I189" s="113"/>
      <c r="J189" s="113"/>
      <c r="K189" s="113"/>
      <c r="L189" s="129"/>
      <c r="M189" s="113"/>
      <c r="N189" s="99"/>
      <c r="O189" s="195"/>
      <c r="P189" s="113"/>
      <c r="Q189" s="113"/>
      <c r="R189" s="113"/>
      <c r="S189" s="129"/>
      <c r="T189" s="166"/>
      <c r="U189" s="99"/>
      <c r="V189" s="250"/>
      <c r="W189" s="99"/>
      <c r="X189" s="102"/>
      <c r="Y189" s="113"/>
      <c r="Z189" s="266"/>
      <c r="AA189" s="266"/>
      <c r="AB189" s="266"/>
      <c r="AC189" s="156"/>
      <c r="AE189" s="8"/>
    </row>
    <row r="190" spans="1:50">
      <c r="A190" s="247"/>
      <c r="B190" s="252"/>
      <c r="C190" s="252"/>
      <c r="D190" s="248"/>
      <c r="E190" s="152"/>
      <c r="F190" s="252"/>
      <c r="G190" s="99"/>
      <c r="H190" s="195"/>
      <c r="I190" s="113"/>
      <c r="J190" s="113"/>
      <c r="K190" s="113"/>
      <c r="L190" s="129"/>
      <c r="M190" s="113"/>
      <c r="N190" s="99"/>
      <c r="O190" s="195"/>
      <c r="P190" s="113"/>
      <c r="Q190" s="113"/>
      <c r="R190" s="113"/>
      <c r="S190" s="129"/>
      <c r="T190" s="166"/>
      <c r="U190" s="99"/>
      <c r="V190" s="250"/>
      <c r="W190" s="99"/>
      <c r="X190" s="102"/>
      <c r="Y190" s="113"/>
      <c r="Z190" s="266"/>
      <c r="AA190" s="266"/>
      <c r="AB190" s="266"/>
      <c r="AC190" s="156"/>
      <c r="AE190" s="8"/>
    </row>
    <row r="191" spans="1:50" ht="15.75" thickBot="1">
      <c r="A191" s="247"/>
      <c r="B191" s="157"/>
      <c r="C191" s="158"/>
      <c r="D191" s="248">
        <f>SUM(C191*B191)</f>
        <v>0</v>
      </c>
      <c r="E191" s="158"/>
      <c r="F191" s="159"/>
      <c r="G191" s="99"/>
      <c r="H191" s="195" t="s">
        <v>317</v>
      </c>
      <c r="I191" s="160"/>
      <c r="J191" s="160"/>
      <c r="K191" s="160"/>
      <c r="L191" s="129">
        <f>J191*K191</f>
        <v>0</v>
      </c>
      <c r="M191" s="113">
        <v>0</v>
      </c>
      <c r="N191" s="99"/>
      <c r="O191" s="195" t="s">
        <v>317</v>
      </c>
      <c r="P191" s="160"/>
      <c r="Q191" s="160"/>
      <c r="R191" s="160"/>
      <c r="S191" s="129">
        <f>Q191*R191</f>
        <v>0</v>
      </c>
      <c r="T191" s="166">
        <f>S191</f>
        <v>0</v>
      </c>
      <c r="U191" s="99"/>
      <c r="V191" s="162"/>
      <c r="W191" s="99"/>
      <c r="X191" s="153"/>
      <c r="Y191" s="153"/>
      <c r="Z191" s="129"/>
      <c r="AA191" s="160"/>
      <c r="AB191" s="161"/>
      <c r="AC191" s="163"/>
    </row>
    <row r="192" spans="1:50" ht="15.75" thickBot="1">
      <c r="A192" s="173"/>
      <c r="B192" s="153"/>
      <c r="C192" s="153"/>
      <c r="D192" s="153"/>
      <c r="E192" s="153"/>
      <c r="F192" s="153"/>
      <c r="G192" s="153"/>
      <c r="H192" s="1304" t="s">
        <v>416</v>
      </c>
      <c r="I192" s="1304"/>
      <c r="J192" s="1304"/>
      <c r="K192" s="1304"/>
      <c r="L192" s="1304"/>
      <c r="M192" s="1305"/>
      <c r="N192" s="153"/>
      <c r="O192" s="173"/>
      <c r="P192" s="153"/>
      <c r="Q192" s="153"/>
      <c r="R192" s="153"/>
      <c r="S192" s="153"/>
      <c r="T192" s="153"/>
      <c r="U192" s="153"/>
      <c r="V192" s="106">
        <f>SUM(V3:V191)</f>
        <v>6254.64</v>
      </c>
      <c r="W192" s="153"/>
      <c r="X192" s="106">
        <f t="shared" ref="X192:AC192" si="21">SUM(X3:X191)</f>
        <v>244.06</v>
      </c>
      <c r="Y192" s="106">
        <f t="shared" si="21"/>
        <v>244.06</v>
      </c>
      <c r="Z192" s="164">
        <f t="shared" si="21"/>
        <v>38.4</v>
      </c>
      <c r="AA192" s="164">
        <f t="shared" si="21"/>
        <v>30.33</v>
      </c>
      <c r="AB192" s="164">
        <f t="shared" si="21"/>
        <v>72.55</v>
      </c>
      <c r="AC192" s="164">
        <f t="shared" si="21"/>
        <v>165.03</v>
      </c>
      <c r="AE192" s="266"/>
    </row>
    <row r="193" spans="1:28">
      <c r="A193" s="173"/>
      <c r="B193" s="153"/>
      <c r="C193" s="153"/>
      <c r="D193" s="153"/>
      <c r="E193" s="153"/>
      <c r="F193" s="153"/>
      <c r="G193" s="153"/>
      <c r="H193" s="173"/>
      <c r="I193" s="153"/>
      <c r="J193" s="153"/>
      <c r="K193" s="153"/>
      <c r="L193" s="153"/>
      <c r="M193" s="153"/>
      <c r="N193" s="153"/>
      <c r="O193" s="173"/>
      <c r="P193" s="153"/>
      <c r="Q193" s="153"/>
      <c r="R193" s="153"/>
      <c r="S193" s="153"/>
      <c r="T193" s="153"/>
      <c r="U193" s="153"/>
      <c r="V193" s="107">
        <f>V192*1.05</f>
        <v>6567.3720000000003</v>
      </c>
      <c r="W193" s="153"/>
      <c r="X193" s="153"/>
      <c r="Y193" s="153"/>
      <c r="Z193" s="153"/>
      <c r="AA193" s="153">
        <f>10*1.15</f>
        <v>11.5</v>
      </c>
      <c r="AB193" s="153"/>
    </row>
    <row r="194" spans="1:28">
      <c r="AA194" s="165">
        <f>AA192+AA193</f>
        <v>41.83</v>
      </c>
      <c r="AB194" s="165"/>
    </row>
    <row r="195" spans="1:28">
      <c r="C195">
        <f>SUM(C182:C189)</f>
        <v>0</v>
      </c>
    </row>
    <row r="197" spans="1:28">
      <c r="C197" s="165">
        <f>SUM(D3:D153)</f>
        <v>2102.8000000000002</v>
      </c>
      <c r="D197">
        <f>(C197*0.5*2)+(C197*0.15)</f>
        <v>2418.2199999999998</v>
      </c>
      <c r="Z197" s="165">
        <f>Z192+AA192+AB192+AC192</f>
        <v>306.31</v>
      </c>
    </row>
  </sheetData>
  <mergeCells count="33">
    <mergeCell ref="AM1:AN1"/>
    <mergeCell ref="A1:E1"/>
    <mergeCell ref="H1:M1"/>
    <mergeCell ref="O1:T1"/>
    <mergeCell ref="X1:AC1"/>
    <mergeCell ref="AE1:AK1"/>
    <mergeCell ref="AP1:AS1"/>
    <mergeCell ref="AU1:AY1"/>
    <mergeCell ref="BA1:BB1"/>
    <mergeCell ref="BD1:BF1"/>
    <mergeCell ref="BA5:BB5"/>
    <mergeCell ref="AA113:AA115"/>
    <mergeCell ref="AC113:AC115"/>
    <mergeCell ref="AA120:AA122"/>
    <mergeCell ref="AC120:AC122"/>
    <mergeCell ref="AC124:AC125"/>
    <mergeCell ref="AE139:AF139"/>
    <mergeCell ref="AE124:AF124"/>
    <mergeCell ref="AE126:AF126"/>
    <mergeCell ref="AE127:AF127"/>
    <mergeCell ref="AE128:AF128"/>
    <mergeCell ref="AE129:AF129"/>
    <mergeCell ref="AE130:AF130"/>
    <mergeCell ref="AE131:AF131"/>
    <mergeCell ref="AE132:AF132"/>
    <mergeCell ref="AE136:AF136"/>
    <mergeCell ref="AE137:AF137"/>
    <mergeCell ref="AE138:AF138"/>
    <mergeCell ref="AE140:AF140"/>
    <mergeCell ref="AE141:AF141"/>
    <mergeCell ref="AE142:AF142"/>
    <mergeCell ref="AE143:AF143"/>
    <mergeCell ref="H192:M192"/>
  </mergeCells>
  <pageMargins left="0.511811024" right="0.511811024" top="0.78740157499999996" bottom="0.78740157499999996" header="0.31496062000000002" footer="0.31496062000000002"/>
  <pageSetup orientation="portrait"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2"/>
  <sheetViews>
    <sheetView zoomScale="55" zoomScaleNormal="55" workbookViewId="0">
      <selection activeCell="I4" sqref="I4:I18"/>
    </sheetView>
  </sheetViews>
  <sheetFormatPr defaultRowHeight="15"/>
  <cols>
    <col min="1" max="1" width="7.5703125" style="398" bestFit="1" customWidth="1"/>
    <col min="2" max="4" width="6.7109375" style="398" bestFit="1" customWidth="1"/>
    <col min="5" max="5" width="7.140625" style="398" customWidth="1"/>
    <col min="6" max="6" width="6.5703125" style="398" bestFit="1" customWidth="1"/>
    <col min="7" max="7" width="7.85546875" style="398" bestFit="1" customWidth="1"/>
    <col min="8" max="8" width="7.5703125" style="398" bestFit="1" customWidth="1"/>
    <col min="9" max="9" width="9.5703125" style="398" bestFit="1" customWidth="1"/>
    <col min="10" max="10" width="0.85546875" style="398" customWidth="1"/>
    <col min="11" max="12" width="4.5703125" style="398" bestFit="1" customWidth="1"/>
    <col min="13" max="13" width="6" style="398" bestFit="1" customWidth="1"/>
    <col min="14" max="14" width="6.5703125" style="398" bestFit="1" customWidth="1"/>
    <col min="15" max="15" width="6" style="398" bestFit="1" customWidth="1"/>
    <col min="16" max="16" width="4.5703125" style="398" bestFit="1" customWidth="1"/>
    <col min="17" max="17" width="6.5703125" style="398" bestFit="1" customWidth="1"/>
    <col min="18" max="18" width="6.140625" style="398" bestFit="1" customWidth="1"/>
    <col min="19" max="19" width="8.140625" style="398" bestFit="1" customWidth="1"/>
    <col min="20" max="20" width="0.85546875" style="398" customWidth="1"/>
    <col min="21" max="21" width="7.7109375" style="398" bestFit="1" customWidth="1"/>
    <col min="22" max="22" width="6.42578125" style="398" bestFit="1" customWidth="1"/>
    <col min="23" max="23" width="0.85546875" style="398" customWidth="1"/>
    <col min="24" max="30" width="11.42578125" style="398" bestFit="1" customWidth="1"/>
    <col min="31" max="16384" width="9.140625" style="398"/>
  </cols>
  <sheetData>
    <row r="1" spans="1:31" ht="18.75">
      <c r="A1" s="1339" t="s">
        <v>1080</v>
      </c>
      <c r="B1" s="1339"/>
      <c r="C1" s="1339"/>
      <c r="D1" s="1339"/>
      <c r="E1" s="1339"/>
      <c r="F1" s="1339"/>
      <c r="G1" s="1339"/>
      <c r="H1" s="1339"/>
      <c r="I1" s="1339"/>
      <c r="J1" s="1339"/>
      <c r="K1" s="1339"/>
      <c r="L1" s="1339"/>
      <c r="M1" s="1339"/>
      <c r="N1" s="1339"/>
      <c r="O1" s="1339"/>
      <c r="P1" s="1339"/>
      <c r="Q1" s="1339"/>
      <c r="R1" s="1339"/>
      <c r="S1" s="1339"/>
      <c r="T1" s="1339"/>
      <c r="U1" s="1339"/>
      <c r="V1" s="1339"/>
      <c r="W1" s="1339"/>
      <c r="X1" s="1339"/>
      <c r="Y1" s="1339"/>
      <c r="Z1" s="1339"/>
      <c r="AA1" s="1339"/>
      <c r="AB1" s="1339"/>
      <c r="AC1" s="1339"/>
      <c r="AD1" s="1339"/>
    </row>
    <row r="2" spans="1:31">
      <c r="A2" s="1317" t="s">
        <v>1079</v>
      </c>
      <c r="B2" s="1318"/>
      <c r="C2" s="1318"/>
      <c r="D2" s="1318"/>
      <c r="E2" s="1318"/>
      <c r="F2" s="1318"/>
      <c r="G2" s="1318"/>
      <c r="H2" s="1318"/>
      <c r="I2" s="1318"/>
      <c r="J2" s="1315"/>
      <c r="K2" s="1318" t="s">
        <v>1078</v>
      </c>
      <c r="L2" s="1318"/>
      <c r="M2" s="1318"/>
      <c r="N2" s="1318"/>
      <c r="O2" s="1318"/>
      <c r="P2" s="1318"/>
      <c r="Q2" s="1318"/>
      <c r="R2" s="1318"/>
      <c r="S2" s="1318"/>
      <c r="T2" s="1315"/>
      <c r="U2" s="1317" t="s">
        <v>1077</v>
      </c>
      <c r="V2" s="1318"/>
      <c r="W2" s="1315"/>
      <c r="X2" s="1317" t="s">
        <v>1042</v>
      </c>
      <c r="Y2" s="1317"/>
      <c r="Z2" s="1317"/>
      <c r="AA2" s="1317"/>
      <c r="AB2" s="1317"/>
      <c r="AC2" s="1317"/>
      <c r="AD2" s="1317"/>
    </row>
    <row r="3" spans="1:31" ht="30">
      <c r="A3" s="403" t="s">
        <v>1076</v>
      </c>
      <c r="B3" s="404" t="s">
        <v>1075</v>
      </c>
      <c r="C3" s="404" t="s">
        <v>1074</v>
      </c>
      <c r="D3" s="404" t="s">
        <v>1073</v>
      </c>
      <c r="E3" s="404" t="s">
        <v>1072</v>
      </c>
      <c r="F3" s="404" t="s">
        <v>1071</v>
      </c>
      <c r="G3" s="404" t="s">
        <v>1070</v>
      </c>
      <c r="H3" s="404" t="s">
        <v>1034</v>
      </c>
      <c r="I3" s="404" t="s">
        <v>1033</v>
      </c>
      <c r="J3" s="1315"/>
      <c r="K3" s="404" t="s">
        <v>1069</v>
      </c>
      <c r="L3" s="404" t="s">
        <v>1068</v>
      </c>
      <c r="M3" s="404" t="s">
        <v>1067</v>
      </c>
      <c r="N3" s="403" t="s">
        <v>1066</v>
      </c>
      <c r="O3" s="403" t="s">
        <v>1065</v>
      </c>
      <c r="P3" s="404" t="s">
        <v>1064</v>
      </c>
      <c r="Q3" s="404" t="s">
        <v>1063</v>
      </c>
      <c r="R3" s="404" t="s">
        <v>1062</v>
      </c>
      <c r="S3" s="404" t="s">
        <v>1034</v>
      </c>
      <c r="T3" s="1315"/>
      <c r="U3" s="404" t="s">
        <v>1061</v>
      </c>
      <c r="V3" s="404" t="s">
        <v>1060</v>
      </c>
      <c r="W3" s="1315"/>
      <c r="X3" s="403" t="s">
        <v>1059</v>
      </c>
      <c r="Y3" s="403" t="s">
        <v>1058</v>
      </c>
      <c r="Z3" s="403" t="s">
        <v>1032</v>
      </c>
      <c r="AA3" s="403" t="s">
        <v>1031</v>
      </c>
      <c r="AB3" s="403" t="s">
        <v>1030</v>
      </c>
      <c r="AC3" s="403" t="s">
        <v>1057</v>
      </c>
      <c r="AD3" s="403" t="s">
        <v>1027</v>
      </c>
    </row>
    <row r="4" spans="1:31">
      <c r="A4" s="417" t="s">
        <v>1056</v>
      </c>
      <c r="B4" s="401">
        <v>4.1500000000000004</v>
      </c>
      <c r="C4" s="401">
        <v>14.5</v>
      </c>
      <c r="D4" s="401">
        <f t="shared" ref="D4:D18" si="0">B4*E4</f>
        <v>0.62</v>
      </c>
      <c r="E4" s="407">
        <v>0.15</v>
      </c>
      <c r="F4" s="401">
        <f t="shared" ref="F4:F18" si="1">((D4/2)+B4)*C4</f>
        <v>64.67</v>
      </c>
      <c r="G4" s="401">
        <v>150</v>
      </c>
      <c r="H4" s="401">
        <f t="shared" ref="H4:H18" si="2">(F4*G4)/60</f>
        <v>161.68</v>
      </c>
      <c r="I4" s="401">
        <f t="shared" ref="I4:I14" si="3">H4*1.2</f>
        <v>194.02</v>
      </c>
      <c r="J4" s="1315"/>
      <c r="K4" s="401">
        <v>0.2</v>
      </c>
      <c r="L4" s="401">
        <v>0.1</v>
      </c>
      <c r="M4" s="415">
        <f t="shared" ref="M4:M15" si="4">K4*(L4-0.03)</f>
        <v>1.4E-2</v>
      </c>
      <c r="N4" s="416">
        <v>60000</v>
      </c>
      <c r="O4" s="415">
        <v>1.0999999999999999E-2</v>
      </c>
      <c r="P4" s="401">
        <f t="shared" ref="P4:P15" si="5">K4+2*(L4-0.03)</f>
        <v>0.34</v>
      </c>
      <c r="Q4" s="414">
        <f t="shared" ref="Q4:Q15" si="6">M4/P4</f>
        <v>4.1200000000000001E-2</v>
      </c>
      <c r="R4" s="407">
        <v>5.0000000000000001E-3</v>
      </c>
      <c r="S4" s="413">
        <f t="shared" ref="S4:S15" si="7">N4*(M4/O4)*(Q4^(2/3))*(R4^(1/2))</f>
        <v>644.12</v>
      </c>
      <c r="T4" s="1315"/>
      <c r="U4" s="412">
        <f t="shared" ref="U4:U14" si="8">(60*(N4*(M4/O4)*(Q4^(2/3))*(R4^(1/2))))/(G4*(B4+(D4/2)))</f>
        <v>57.768999999999998</v>
      </c>
      <c r="V4" s="411" t="str">
        <f t="shared" ref="V4:V15" si="9">IF(U4&gt;C4,"OK","Erro")</f>
        <v>OK</v>
      </c>
      <c r="W4" s="1315"/>
      <c r="X4" s="399">
        <v>32</v>
      </c>
      <c r="Y4" s="399">
        <v>95</v>
      </c>
      <c r="Z4" s="399">
        <v>204</v>
      </c>
      <c r="AA4" s="399">
        <f t="shared" ref="AA4:AA15" si="10">Z4*2</f>
        <v>408</v>
      </c>
      <c r="AB4" s="399">
        <v>602</v>
      </c>
      <c r="AC4" s="399">
        <f t="shared" ref="AC4:AC15" si="11">3*Z4</f>
        <v>612</v>
      </c>
      <c r="AD4" s="399">
        <f t="shared" ref="AD4:AD15" si="12">2*AB4</f>
        <v>1204</v>
      </c>
    </row>
    <row r="5" spans="1:31">
      <c r="A5" s="424" t="s">
        <v>1055</v>
      </c>
      <c r="B5" s="325">
        <v>4.1500000000000004</v>
      </c>
      <c r="C5" s="325">
        <v>14.5</v>
      </c>
      <c r="D5" s="325">
        <f t="shared" si="0"/>
        <v>0.62</v>
      </c>
      <c r="E5" s="422">
        <v>0.15</v>
      </c>
      <c r="F5" s="325">
        <f t="shared" si="1"/>
        <v>64.67</v>
      </c>
      <c r="G5" s="325">
        <v>150</v>
      </c>
      <c r="H5" s="325">
        <f t="shared" si="2"/>
        <v>161.68</v>
      </c>
      <c r="I5" s="325">
        <f t="shared" si="3"/>
        <v>194.02</v>
      </c>
      <c r="J5" s="1315"/>
      <c r="K5" s="325">
        <v>0.2</v>
      </c>
      <c r="L5" s="325">
        <v>0.1</v>
      </c>
      <c r="M5" s="405">
        <f t="shared" si="4"/>
        <v>1.4E-2</v>
      </c>
      <c r="N5" s="324">
        <v>60000</v>
      </c>
      <c r="O5" s="405">
        <v>1.0999999999999999E-2</v>
      </c>
      <c r="P5" s="325">
        <f t="shared" si="5"/>
        <v>0.34</v>
      </c>
      <c r="Q5" s="423">
        <f t="shared" si="6"/>
        <v>4.1200000000000001E-2</v>
      </c>
      <c r="R5" s="422">
        <v>5.0000000000000001E-3</v>
      </c>
      <c r="S5" s="421">
        <f t="shared" si="7"/>
        <v>644.12</v>
      </c>
      <c r="T5" s="1315"/>
      <c r="U5" s="420">
        <f t="shared" si="8"/>
        <v>57.768999999999998</v>
      </c>
      <c r="V5" s="419" t="str">
        <f t="shared" si="9"/>
        <v>OK</v>
      </c>
      <c r="W5" s="1315"/>
      <c r="X5" s="418">
        <v>32</v>
      </c>
      <c r="Y5" s="418">
        <v>95</v>
      </c>
      <c r="Z5" s="418">
        <v>204</v>
      </c>
      <c r="AA5" s="418">
        <f t="shared" si="10"/>
        <v>408</v>
      </c>
      <c r="AB5" s="418">
        <v>602</v>
      </c>
      <c r="AC5" s="418">
        <f t="shared" si="11"/>
        <v>612</v>
      </c>
      <c r="AD5" s="418">
        <f t="shared" si="12"/>
        <v>1204</v>
      </c>
    </row>
    <row r="6" spans="1:31">
      <c r="A6" s="417" t="s">
        <v>1054</v>
      </c>
      <c r="B6" s="401">
        <v>4.9000000000000004</v>
      </c>
      <c r="C6" s="401">
        <v>18</v>
      </c>
      <c r="D6" s="401">
        <f t="shared" si="0"/>
        <v>0.74</v>
      </c>
      <c r="E6" s="407">
        <v>0.15</v>
      </c>
      <c r="F6" s="401">
        <f t="shared" si="1"/>
        <v>94.86</v>
      </c>
      <c r="G6" s="401">
        <v>150</v>
      </c>
      <c r="H6" s="401">
        <f t="shared" si="2"/>
        <v>237.15</v>
      </c>
      <c r="I6" s="401">
        <f t="shared" si="3"/>
        <v>284.58</v>
      </c>
      <c r="J6" s="1315"/>
      <c r="K6" s="401">
        <v>0.2</v>
      </c>
      <c r="L6" s="401">
        <v>0.1</v>
      </c>
      <c r="M6" s="415">
        <f t="shared" si="4"/>
        <v>1.4E-2</v>
      </c>
      <c r="N6" s="416">
        <v>60000</v>
      </c>
      <c r="O6" s="415">
        <v>1.0999999999999999E-2</v>
      </c>
      <c r="P6" s="401">
        <f t="shared" si="5"/>
        <v>0.34</v>
      </c>
      <c r="Q6" s="414">
        <f t="shared" si="6"/>
        <v>4.1200000000000001E-2</v>
      </c>
      <c r="R6" s="407">
        <v>5.0000000000000001E-3</v>
      </c>
      <c r="S6" s="413">
        <f t="shared" si="7"/>
        <v>644.12</v>
      </c>
      <c r="T6" s="1315"/>
      <c r="U6" s="412">
        <f t="shared" si="8"/>
        <v>48.89</v>
      </c>
      <c r="V6" s="411" t="str">
        <f t="shared" si="9"/>
        <v>OK</v>
      </c>
      <c r="W6" s="1315"/>
      <c r="X6" s="399">
        <v>32</v>
      </c>
      <c r="Y6" s="399">
        <v>95</v>
      </c>
      <c r="Z6" s="399">
        <v>204</v>
      </c>
      <c r="AA6" s="399">
        <f t="shared" si="10"/>
        <v>408</v>
      </c>
      <c r="AB6" s="399">
        <v>602</v>
      </c>
      <c r="AC6" s="399">
        <f t="shared" si="11"/>
        <v>612</v>
      </c>
      <c r="AD6" s="399">
        <f t="shared" si="12"/>
        <v>1204</v>
      </c>
    </row>
    <row r="7" spans="1:31">
      <c r="A7" s="424" t="s">
        <v>1053</v>
      </c>
      <c r="B7" s="325">
        <v>4.9000000000000004</v>
      </c>
      <c r="C7" s="325">
        <v>18</v>
      </c>
      <c r="D7" s="325">
        <f t="shared" si="0"/>
        <v>0.74</v>
      </c>
      <c r="E7" s="422">
        <v>0.15</v>
      </c>
      <c r="F7" s="325">
        <f t="shared" si="1"/>
        <v>94.86</v>
      </c>
      <c r="G7" s="325">
        <v>150</v>
      </c>
      <c r="H7" s="325">
        <f t="shared" si="2"/>
        <v>237.15</v>
      </c>
      <c r="I7" s="325">
        <f t="shared" si="3"/>
        <v>284.58</v>
      </c>
      <c r="J7" s="1315"/>
      <c r="K7" s="325">
        <v>0.2</v>
      </c>
      <c r="L7" s="325">
        <v>0.1</v>
      </c>
      <c r="M7" s="405">
        <f t="shared" si="4"/>
        <v>1.4E-2</v>
      </c>
      <c r="N7" s="324">
        <v>60000</v>
      </c>
      <c r="O7" s="405">
        <v>1.0999999999999999E-2</v>
      </c>
      <c r="P7" s="325">
        <f t="shared" si="5"/>
        <v>0.34</v>
      </c>
      <c r="Q7" s="423">
        <f t="shared" si="6"/>
        <v>4.1200000000000001E-2</v>
      </c>
      <c r="R7" s="422">
        <v>5.0000000000000001E-3</v>
      </c>
      <c r="S7" s="421">
        <f t="shared" si="7"/>
        <v>644.12</v>
      </c>
      <c r="T7" s="1315"/>
      <c r="U7" s="420">
        <f t="shared" si="8"/>
        <v>48.89</v>
      </c>
      <c r="V7" s="419" t="str">
        <f t="shared" si="9"/>
        <v>OK</v>
      </c>
      <c r="W7" s="1315"/>
      <c r="X7" s="418">
        <v>32</v>
      </c>
      <c r="Y7" s="418">
        <v>95</v>
      </c>
      <c r="Z7" s="418">
        <v>204</v>
      </c>
      <c r="AA7" s="418">
        <f t="shared" si="10"/>
        <v>408</v>
      </c>
      <c r="AB7" s="418">
        <v>602</v>
      </c>
      <c r="AC7" s="418">
        <f t="shared" si="11"/>
        <v>612</v>
      </c>
      <c r="AD7" s="418">
        <f t="shared" si="12"/>
        <v>1204</v>
      </c>
    </row>
    <row r="8" spans="1:31">
      <c r="A8" s="417" t="s">
        <v>1052</v>
      </c>
      <c r="B8" s="401">
        <v>5.15</v>
      </c>
      <c r="C8" s="401">
        <v>25.6</v>
      </c>
      <c r="D8" s="401">
        <f t="shared" si="0"/>
        <v>0.77</v>
      </c>
      <c r="E8" s="407">
        <v>0.15</v>
      </c>
      <c r="F8" s="401">
        <f t="shared" si="1"/>
        <v>141.69999999999999</v>
      </c>
      <c r="G8" s="401">
        <v>150</v>
      </c>
      <c r="H8" s="401">
        <f t="shared" si="2"/>
        <v>354.25</v>
      </c>
      <c r="I8" s="401">
        <f t="shared" si="3"/>
        <v>425.1</v>
      </c>
      <c r="J8" s="1315"/>
      <c r="K8" s="401">
        <v>0.2</v>
      </c>
      <c r="L8" s="401">
        <v>0.1</v>
      </c>
      <c r="M8" s="415">
        <f t="shared" si="4"/>
        <v>1.4E-2</v>
      </c>
      <c r="N8" s="416">
        <v>60000</v>
      </c>
      <c r="O8" s="415">
        <v>1.0999999999999999E-2</v>
      </c>
      <c r="P8" s="401">
        <f t="shared" si="5"/>
        <v>0.34</v>
      </c>
      <c r="Q8" s="414">
        <f t="shared" si="6"/>
        <v>4.1200000000000001E-2</v>
      </c>
      <c r="R8" s="407">
        <v>5.0000000000000001E-3</v>
      </c>
      <c r="S8" s="413">
        <f t="shared" si="7"/>
        <v>644.12</v>
      </c>
      <c r="T8" s="1315"/>
      <c r="U8" s="412">
        <f t="shared" si="8"/>
        <v>46.548999999999999</v>
      </c>
      <c r="V8" s="411" t="str">
        <f t="shared" si="9"/>
        <v>OK</v>
      </c>
      <c r="W8" s="1315"/>
      <c r="X8" s="399">
        <v>32</v>
      </c>
      <c r="Y8" s="399">
        <v>95</v>
      </c>
      <c r="Z8" s="399">
        <v>204</v>
      </c>
      <c r="AA8" s="399">
        <f t="shared" si="10"/>
        <v>408</v>
      </c>
      <c r="AB8" s="399">
        <v>602</v>
      </c>
      <c r="AC8" s="399">
        <f t="shared" si="11"/>
        <v>612</v>
      </c>
      <c r="AD8" s="399">
        <f t="shared" si="12"/>
        <v>1204</v>
      </c>
    </row>
    <row r="9" spans="1:31">
      <c r="A9" s="424" t="s">
        <v>1051</v>
      </c>
      <c r="B9" s="325">
        <v>5.15</v>
      </c>
      <c r="C9" s="325">
        <v>25.6</v>
      </c>
      <c r="D9" s="325">
        <f t="shared" si="0"/>
        <v>0.77</v>
      </c>
      <c r="E9" s="422">
        <v>0.15</v>
      </c>
      <c r="F9" s="325">
        <f t="shared" si="1"/>
        <v>141.69999999999999</v>
      </c>
      <c r="G9" s="325">
        <v>150</v>
      </c>
      <c r="H9" s="325">
        <f t="shared" si="2"/>
        <v>354.25</v>
      </c>
      <c r="I9" s="325">
        <f t="shared" si="3"/>
        <v>425.1</v>
      </c>
      <c r="J9" s="1315"/>
      <c r="K9" s="325">
        <v>0.2</v>
      </c>
      <c r="L9" s="325">
        <v>0.1</v>
      </c>
      <c r="M9" s="405">
        <f t="shared" si="4"/>
        <v>1.4E-2</v>
      </c>
      <c r="N9" s="324">
        <v>60000</v>
      </c>
      <c r="O9" s="405">
        <v>1.0999999999999999E-2</v>
      </c>
      <c r="P9" s="325">
        <f t="shared" si="5"/>
        <v>0.34</v>
      </c>
      <c r="Q9" s="423">
        <f t="shared" si="6"/>
        <v>4.1200000000000001E-2</v>
      </c>
      <c r="R9" s="422">
        <v>5.0000000000000001E-3</v>
      </c>
      <c r="S9" s="421">
        <f t="shared" si="7"/>
        <v>644.12</v>
      </c>
      <c r="T9" s="1315"/>
      <c r="U9" s="420">
        <f t="shared" si="8"/>
        <v>46.548999999999999</v>
      </c>
      <c r="V9" s="419" t="str">
        <f t="shared" si="9"/>
        <v>OK</v>
      </c>
      <c r="W9" s="1315"/>
      <c r="X9" s="418">
        <v>32</v>
      </c>
      <c r="Y9" s="418">
        <v>95</v>
      </c>
      <c r="Z9" s="418">
        <v>204</v>
      </c>
      <c r="AA9" s="418">
        <f t="shared" si="10"/>
        <v>408</v>
      </c>
      <c r="AB9" s="418">
        <v>602</v>
      </c>
      <c r="AC9" s="418">
        <f t="shared" si="11"/>
        <v>612</v>
      </c>
      <c r="AD9" s="418">
        <f t="shared" si="12"/>
        <v>1204</v>
      </c>
    </row>
    <row r="10" spans="1:31">
      <c r="A10" s="417" t="s">
        <v>1050</v>
      </c>
      <c r="B10" s="401">
        <v>5.25</v>
      </c>
      <c r="C10" s="401">
        <v>12.15</v>
      </c>
      <c r="D10" s="401">
        <f t="shared" si="0"/>
        <v>0.79</v>
      </c>
      <c r="E10" s="407">
        <v>0.15</v>
      </c>
      <c r="F10" s="401">
        <f t="shared" si="1"/>
        <v>68.59</v>
      </c>
      <c r="G10" s="401">
        <v>150</v>
      </c>
      <c r="H10" s="401">
        <f t="shared" si="2"/>
        <v>171.48</v>
      </c>
      <c r="I10" s="401">
        <f t="shared" si="3"/>
        <v>205.78</v>
      </c>
      <c r="J10" s="1315"/>
      <c r="K10" s="401">
        <v>0.1</v>
      </c>
      <c r="L10" s="401">
        <v>0.1</v>
      </c>
      <c r="M10" s="415">
        <f t="shared" si="4"/>
        <v>7.0000000000000001E-3</v>
      </c>
      <c r="N10" s="416">
        <v>60000</v>
      </c>
      <c r="O10" s="415">
        <v>1.0999999999999999E-2</v>
      </c>
      <c r="P10" s="401">
        <f t="shared" si="5"/>
        <v>0.24</v>
      </c>
      <c r="Q10" s="414">
        <f t="shared" si="6"/>
        <v>2.92E-2</v>
      </c>
      <c r="R10" s="407">
        <v>5.0000000000000001E-3</v>
      </c>
      <c r="S10" s="413">
        <f t="shared" si="7"/>
        <v>256.01</v>
      </c>
      <c r="T10" s="1315"/>
      <c r="U10" s="412">
        <f t="shared" si="8"/>
        <v>18.140999999999998</v>
      </c>
      <c r="V10" s="411" t="str">
        <f t="shared" si="9"/>
        <v>OK</v>
      </c>
      <c r="W10" s="1315"/>
      <c r="X10" s="399">
        <v>32</v>
      </c>
      <c r="Y10" s="399">
        <v>95</v>
      </c>
      <c r="Z10" s="399">
        <v>204</v>
      </c>
      <c r="AA10" s="399">
        <f t="shared" si="10"/>
        <v>408</v>
      </c>
      <c r="AB10" s="399">
        <v>602</v>
      </c>
      <c r="AC10" s="399">
        <f t="shared" si="11"/>
        <v>612</v>
      </c>
      <c r="AD10" s="399">
        <f t="shared" si="12"/>
        <v>1204</v>
      </c>
    </row>
    <row r="11" spans="1:31">
      <c r="A11" s="424" t="s">
        <v>1049</v>
      </c>
      <c r="B11" s="325">
        <v>5.25</v>
      </c>
      <c r="C11" s="325">
        <v>12.15</v>
      </c>
      <c r="D11" s="325">
        <f t="shared" si="0"/>
        <v>0.79</v>
      </c>
      <c r="E11" s="422">
        <v>0.15</v>
      </c>
      <c r="F11" s="325">
        <f t="shared" si="1"/>
        <v>68.59</v>
      </c>
      <c r="G11" s="325">
        <v>150</v>
      </c>
      <c r="H11" s="325">
        <f t="shared" si="2"/>
        <v>171.48</v>
      </c>
      <c r="I11" s="325">
        <f t="shared" si="3"/>
        <v>205.78</v>
      </c>
      <c r="J11" s="1315"/>
      <c r="K11" s="325">
        <v>0.1</v>
      </c>
      <c r="L11" s="325">
        <v>0.1</v>
      </c>
      <c r="M11" s="405">
        <f t="shared" si="4"/>
        <v>7.0000000000000001E-3</v>
      </c>
      <c r="N11" s="324">
        <v>60000</v>
      </c>
      <c r="O11" s="405">
        <v>1.0999999999999999E-2</v>
      </c>
      <c r="P11" s="325">
        <f t="shared" si="5"/>
        <v>0.24</v>
      </c>
      <c r="Q11" s="423">
        <f t="shared" si="6"/>
        <v>2.92E-2</v>
      </c>
      <c r="R11" s="422">
        <v>5.0000000000000001E-3</v>
      </c>
      <c r="S11" s="421">
        <f t="shared" si="7"/>
        <v>256.01</v>
      </c>
      <c r="T11" s="1315"/>
      <c r="U11" s="420">
        <f t="shared" si="8"/>
        <v>18.140999999999998</v>
      </c>
      <c r="V11" s="419" t="str">
        <f t="shared" si="9"/>
        <v>OK</v>
      </c>
      <c r="W11" s="1315"/>
      <c r="X11" s="418">
        <v>32</v>
      </c>
      <c r="Y11" s="418">
        <v>95</v>
      </c>
      <c r="Z11" s="418">
        <v>204</v>
      </c>
      <c r="AA11" s="418">
        <f t="shared" si="10"/>
        <v>408</v>
      </c>
      <c r="AB11" s="418">
        <v>602</v>
      </c>
      <c r="AC11" s="418">
        <f t="shared" si="11"/>
        <v>612</v>
      </c>
      <c r="AD11" s="418">
        <f t="shared" si="12"/>
        <v>1204</v>
      </c>
    </row>
    <row r="12" spans="1:31">
      <c r="A12" s="417" t="s">
        <v>1048</v>
      </c>
      <c r="B12" s="401">
        <v>1.8</v>
      </c>
      <c r="C12" s="401">
        <v>5.5</v>
      </c>
      <c r="D12" s="401">
        <f t="shared" si="0"/>
        <v>0.27</v>
      </c>
      <c r="E12" s="407">
        <v>0.15</v>
      </c>
      <c r="F12" s="401">
        <f t="shared" si="1"/>
        <v>10.64</v>
      </c>
      <c r="G12" s="401">
        <v>150</v>
      </c>
      <c r="H12" s="401">
        <f t="shared" si="2"/>
        <v>26.6</v>
      </c>
      <c r="I12" s="401">
        <f t="shared" si="3"/>
        <v>31.92</v>
      </c>
      <c r="J12" s="1315"/>
      <c r="K12" s="401">
        <v>0.1</v>
      </c>
      <c r="L12" s="401">
        <v>0.1</v>
      </c>
      <c r="M12" s="415">
        <f t="shared" si="4"/>
        <v>7.0000000000000001E-3</v>
      </c>
      <c r="N12" s="416">
        <v>60000</v>
      </c>
      <c r="O12" s="415">
        <v>1.0999999999999999E-2</v>
      </c>
      <c r="P12" s="401">
        <f t="shared" si="5"/>
        <v>0.24</v>
      </c>
      <c r="Q12" s="414">
        <f t="shared" si="6"/>
        <v>2.92E-2</v>
      </c>
      <c r="R12" s="407">
        <v>5.0000000000000001E-3</v>
      </c>
      <c r="S12" s="413">
        <f t="shared" si="7"/>
        <v>256.01</v>
      </c>
      <c r="T12" s="1315"/>
      <c r="U12" s="412">
        <f t="shared" si="8"/>
        <v>52.923000000000002</v>
      </c>
      <c r="V12" s="411" t="str">
        <f t="shared" si="9"/>
        <v>OK</v>
      </c>
      <c r="W12" s="1315"/>
      <c r="X12" s="399">
        <v>32</v>
      </c>
      <c r="Y12" s="399">
        <v>95</v>
      </c>
      <c r="Z12" s="399">
        <v>204</v>
      </c>
      <c r="AA12" s="399">
        <f t="shared" si="10"/>
        <v>408</v>
      </c>
      <c r="AB12" s="399">
        <v>602</v>
      </c>
      <c r="AC12" s="399">
        <f t="shared" si="11"/>
        <v>612</v>
      </c>
      <c r="AD12" s="399">
        <f t="shared" si="12"/>
        <v>1204</v>
      </c>
    </row>
    <row r="13" spans="1:31">
      <c r="A13" s="424" t="s">
        <v>1047</v>
      </c>
      <c r="B13" s="325">
        <v>7.9</v>
      </c>
      <c r="C13" s="325">
        <v>5.6</v>
      </c>
      <c r="D13" s="325">
        <f t="shared" si="0"/>
        <v>0.79</v>
      </c>
      <c r="E13" s="422">
        <v>0.1</v>
      </c>
      <c r="F13" s="325">
        <f t="shared" si="1"/>
        <v>46.45</v>
      </c>
      <c r="G13" s="325">
        <v>150</v>
      </c>
      <c r="H13" s="325">
        <f t="shared" si="2"/>
        <v>116.13</v>
      </c>
      <c r="I13" s="325">
        <f t="shared" si="3"/>
        <v>139.36000000000001</v>
      </c>
      <c r="J13" s="1315"/>
      <c r="K13" s="325">
        <v>0.2</v>
      </c>
      <c r="L13" s="325">
        <v>0.1</v>
      </c>
      <c r="M13" s="405">
        <f t="shared" si="4"/>
        <v>1.4E-2</v>
      </c>
      <c r="N13" s="324">
        <v>60000</v>
      </c>
      <c r="O13" s="405">
        <v>1.0999999999999999E-2</v>
      </c>
      <c r="P13" s="325">
        <f t="shared" si="5"/>
        <v>0.34</v>
      </c>
      <c r="Q13" s="423">
        <f t="shared" si="6"/>
        <v>4.1200000000000001E-2</v>
      </c>
      <c r="R13" s="422">
        <v>5.0000000000000001E-3</v>
      </c>
      <c r="S13" s="421">
        <f t="shared" si="7"/>
        <v>644.12</v>
      </c>
      <c r="T13" s="1315"/>
      <c r="U13" s="420">
        <f t="shared" si="8"/>
        <v>31.061</v>
      </c>
      <c r="V13" s="419" t="str">
        <f t="shared" si="9"/>
        <v>OK</v>
      </c>
      <c r="W13" s="1315"/>
      <c r="X13" s="418">
        <v>32</v>
      </c>
      <c r="Y13" s="418">
        <v>95</v>
      </c>
      <c r="Z13" s="418">
        <v>204</v>
      </c>
      <c r="AA13" s="418">
        <f t="shared" si="10"/>
        <v>408</v>
      </c>
      <c r="AB13" s="418">
        <v>602</v>
      </c>
      <c r="AC13" s="418">
        <f t="shared" si="11"/>
        <v>612</v>
      </c>
      <c r="AD13" s="418">
        <f t="shared" si="12"/>
        <v>1204</v>
      </c>
    </row>
    <row r="14" spans="1:31">
      <c r="A14" s="417" t="s">
        <v>1046</v>
      </c>
      <c r="B14" s="401">
        <v>2</v>
      </c>
      <c r="C14" s="401">
        <v>3.35</v>
      </c>
      <c r="D14" s="401">
        <f t="shared" si="0"/>
        <v>0.3</v>
      </c>
      <c r="E14" s="407">
        <v>0.15</v>
      </c>
      <c r="F14" s="401">
        <f t="shared" si="1"/>
        <v>7.2</v>
      </c>
      <c r="G14" s="401">
        <v>150</v>
      </c>
      <c r="H14" s="401">
        <f t="shared" si="2"/>
        <v>18</v>
      </c>
      <c r="I14" s="401">
        <f t="shared" si="3"/>
        <v>21.6</v>
      </c>
      <c r="J14" s="1315"/>
      <c r="K14" s="401">
        <v>0.1</v>
      </c>
      <c r="L14" s="401">
        <v>0.1</v>
      </c>
      <c r="M14" s="415">
        <f t="shared" si="4"/>
        <v>7.0000000000000001E-3</v>
      </c>
      <c r="N14" s="416">
        <v>60000</v>
      </c>
      <c r="O14" s="415">
        <v>1.0999999999999999E-2</v>
      </c>
      <c r="P14" s="401">
        <f t="shared" si="5"/>
        <v>0.24</v>
      </c>
      <c r="Q14" s="414">
        <f t="shared" si="6"/>
        <v>2.92E-2</v>
      </c>
      <c r="R14" s="407">
        <v>5.0000000000000001E-3</v>
      </c>
      <c r="S14" s="413">
        <f t="shared" si="7"/>
        <v>256.01</v>
      </c>
      <c r="T14" s="1315"/>
      <c r="U14" s="412">
        <f t="shared" si="8"/>
        <v>47.63</v>
      </c>
      <c r="V14" s="411" t="str">
        <f t="shared" si="9"/>
        <v>OK</v>
      </c>
      <c r="W14" s="1315"/>
      <c r="X14" s="399">
        <v>32</v>
      </c>
      <c r="Y14" s="399">
        <v>95</v>
      </c>
      <c r="Z14" s="399">
        <v>204</v>
      </c>
      <c r="AA14" s="399">
        <f t="shared" si="10"/>
        <v>408</v>
      </c>
      <c r="AB14" s="399">
        <v>602</v>
      </c>
      <c r="AC14" s="399">
        <f t="shared" si="11"/>
        <v>612</v>
      </c>
      <c r="AD14" s="399">
        <f t="shared" si="12"/>
        <v>1204</v>
      </c>
    </row>
    <row r="15" spans="1:31">
      <c r="A15" s="1340" t="s">
        <v>1045</v>
      </c>
      <c r="B15" s="409">
        <v>5.4</v>
      </c>
      <c r="C15" s="409">
        <v>25.3</v>
      </c>
      <c r="D15" s="409">
        <f t="shared" si="0"/>
        <v>0.81</v>
      </c>
      <c r="E15" s="410">
        <v>0.15</v>
      </c>
      <c r="F15" s="409">
        <f t="shared" si="1"/>
        <v>146.87</v>
      </c>
      <c r="G15" s="409">
        <v>150</v>
      </c>
      <c r="H15" s="409">
        <f t="shared" si="2"/>
        <v>367.18</v>
      </c>
      <c r="I15" s="1338">
        <f>SUM(H15:H16)*1.2</f>
        <v>465.13</v>
      </c>
      <c r="J15" s="1315"/>
      <c r="K15" s="1338">
        <v>0.3</v>
      </c>
      <c r="L15" s="1338">
        <v>0.1</v>
      </c>
      <c r="M15" s="1342">
        <f t="shared" si="4"/>
        <v>2.1000000000000001E-2</v>
      </c>
      <c r="N15" s="1343">
        <v>60000</v>
      </c>
      <c r="O15" s="1337">
        <v>1.0999999999999999E-2</v>
      </c>
      <c r="P15" s="1338">
        <f t="shared" si="5"/>
        <v>0.44</v>
      </c>
      <c r="Q15" s="1332">
        <f t="shared" si="6"/>
        <v>4.7699999999999999E-2</v>
      </c>
      <c r="R15" s="1333">
        <v>5.0000000000000001E-3</v>
      </c>
      <c r="S15" s="1334">
        <f t="shared" si="7"/>
        <v>1065.31</v>
      </c>
      <c r="T15" s="1315"/>
      <c r="U15" s="1335">
        <f>(60*(N15*(M15/O15)*(Q15^(2/3))*(R15^(1/2))))/(G15*(B15+B16+((D15+D16)/2)))</f>
        <v>51.463999999999999</v>
      </c>
      <c r="V15" s="1336" t="str">
        <f t="shared" si="9"/>
        <v>OK</v>
      </c>
      <c r="W15" s="1315"/>
      <c r="X15" s="1330">
        <v>32</v>
      </c>
      <c r="Y15" s="1330">
        <v>95</v>
      </c>
      <c r="Z15" s="1330">
        <v>204</v>
      </c>
      <c r="AA15" s="1330">
        <f t="shared" si="10"/>
        <v>408</v>
      </c>
      <c r="AB15" s="1330">
        <v>602</v>
      </c>
      <c r="AC15" s="1330">
        <f t="shared" si="11"/>
        <v>612</v>
      </c>
      <c r="AD15" s="1330">
        <f t="shared" si="12"/>
        <v>1204</v>
      </c>
      <c r="AE15" s="408"/>
    </row>
    <row r="16" spans="1:31">
      <c r="A16" s="1341"/>
      <c r="B16" s="409">
        <v>2.2999999999999998</v>
      </c>
      <c r="C16" s="409">
        <v>3.3</v>
      </c>
      <c r="D16" s="409">
        <f t="shared" si="0"/>
        <v>0.35</v>
      </c>
      <c r="E16" s="410">
        <v>0.15</v>
      </c>
      <c r="F16" s="409">
        <f t="shared" si="1"/>
        <v>8.17</v>
      </c>
      <c r="G16" s="409">
        <v>150</v>
      </c>
      <c r="H16" s="409">
        <f t="shared" si="2"/>
        <v>20.43</v>
      </c>
      <c r="I16" s="1338"/>
      <c r="J16" s="1315"/>
      <c r="K16" s="1338"/>
      <c r="L16" s="1338"/>
      <c r="M16" s="1342"/>
      <c r="N16" s="1343"/>
      <c r="O16" s="1337"/>
      <c r="P16" s="1338"/>
      <c r="Q16" s="1332"/>
      <c r="R16" s="1333"/>
      <c r="S16" s="1334"/>
      <c r="T16" s="1315"/>
      <c r="U16" s="1335"/>
      <c r="V16" s="1336"/>
      <c r="W16" s="1315"/>
      <c r="X16" s="1331"/>
      <c r="Y16" s="1331"/>
      <c r="Z16" s="1331"/>
      <c r="AA16" s="1331"/>
      <c r="AB16" s="1331"/>
      <c r="AC16" s="1331"/>
      <c r="AD16" s="1331"/>
      <c r="AE16" s="408"/>
    </row>
    <row r="17" spans="1:30">
      <c r="A17" s="1320" t="s">
        <v>1044</v>
      </c>
      <c r="B17" s="401">
        <v>5.4</v>
      </c>
      <c r="C17" s="401">
        <v>25.3</v>
      </c>
      <c r="D17" s="401">
        <f t="shared" si="0"/>
        <v>0.81</v>
      </c>
      <c r="E17" s="407">
        <v>0.15</v>
      </c>
      <c r="F17" s="401">
        <f t="shared" si="1"/>
        <v>146.87</v>
      </c>
      <c r="G17" s="401">
        <v>150</v>
      </c>
      <c r="H17" s="401">
        <f t="shared" si="2"/>
        <v>367.18</v>
      </c>
      <c r="I17" s="1322">
        <f>SUM(H17:H18)*1.2</f>
        <v>660.1</v>
      </c>
      <c r="J17" s="1315"/>
      <c r="K17" s="1322">
        <v>0.3</v>
      </c>
      <c r="L17" s="1322">
        <v>0.1</v>
      </c>
      <c r="M17" s="1323">
        <f>K17*(L17-0.03)</f>
        <v>2.1000000000000001E-2</v>
      </c>
      <c r="N17" s="1327">
        <v>60000</v>
      </c>
      <c r="O17" s="1328">
        <v>1.0999999999999999E-2</v>
      </c>
      <c r="P17" s="1322">
        <f>K17+2*(L17-0.03)</f>
        <v>0.44</v>
      </c>
      <c r="Q17" s="1329">
        <f>M17/P17</f>
        <v>4.7699999999999999E-2</v>
      </c>
      <c r="R17" s="1324">
        <v>5.0000000000000001E-3</v>
      </c>
      <c r="S17" s="1325">
        <f>N17*(M17/O17)*(Q17^(2/3))*(R17^(1/2))</f>
        <v>1065.31</v>
      </c>
      <c r="T17" s="1315"/>
      <c r="U17" s="1326">
        <f>(60*(N17*(M17/O17)*(Q17^(2/3))*(R17^(1/2))))/(G17*(B17+B18+((D17+D18)/2)))</f>
        <v>52.189</v>
      </c>
      <c r="V17" s="1319" t="str">
        <f>IF(U17&gt;C17,"OK","Erro")</f>
        <v>OK</v>
      </c>
      <c r="W17" s="1315"/>
      <c r="X17" s="1313">
        <v>32</v>
      </c>
      <c r="Y17" s="1313">
        <v>95</v>
      </c>
      <c r="Z17" s="1313">
        <v>204</v>
      </c>
      <c r="AA17" s="1313">
        <f>Z17*2</f>
        <v>408</v>
      </c>
      <c r="AB17" s="1313">
        <v>602</v>
      </c>
      <c r="AC17" s="1313">
        <f>3*Z17</f>
        <v>612</v>
      </c>
      <c r="AD17" s="1313">
        <f>2*AB17</f>
        <v>1204</v>
      </c>
    </row>
    <row r="18" spans="1:30">
      <c r="A18" s="1321"/>
      <c r="B18" s="401">
        <v>2.2999999999999998</v>
      </c>
      <c r="C18" s="401">
        <v>31</v>
      </c>
      <c r="D18" s="401">
        <f t="shared" si="0"/>
        <v>0.12</v>
      </c>
      <c r="E18" s="407">
        <v>0.05</v>
      </c>
      <c r="F18" s="401">
        <f t="shared" si="1"/>
        <v>73.16</v>
      </c>
      <c r="G18" s="401">
        <v>150</v>
      </c>
      <c r="H18" s="401">
        <f t="shared" si="2"/>
        <v>182.9</v>
      </c>
      <c r="I18" s="1322"/>
      <c r="J18" s="1315"/>
      <c r="K18" s="1322"/>
      <c r="L18" s="1322"/>
      <c r="M18" s="1323"/>
      <c r="N18" s="1327"/>
      <c r="O18" s="1328"/>
      <c r="P18" s="1322"/>
      <c r="Q18" s="1329"/>
      <c r="R18" s="1324"/>
      <c r="S18" s="1325"/>
      <c r="T18" s="1315"/>
      <c r="U18" s="1326"/>
      <c r="V18" s="1319"/>
      <c r="W18" s="1315"/>
      <c r="X18" s="1314"/>
      <c r="Y18" s="1314"/>
      <c r="Z18" s="1314"/>
      <c r="AA18" s="1314"/>
      <c r="AB18" s="1314"/>
      <c r="AC18" s="1314"/>
      <c r="AD18" s="1314"/>
    </row>
    <row r="19" spans="1:30">
      <c r="A19" s="1315"/>
      <c r="B19" s="1315"/>
      <c r="C19" s="1315"/>
      <c r="D19" s="1315"/>
      <c r="E19" s="1315"/>
      <c r="F19" s="1315"/>
      <c r="G19" s="1315"/>
      <c r="H19" s="1315"/>
      <c r="I19" s="1315"/>
      <c r="J19" s="1316"/>
      <c r="K19" s="1316"/>
      <c r="L19" s="1316"/>
      <c r="M19" s="1316"/>
      <c r="N19" s="1316"/>
      <c r="O19" s="1316"/>
      <c r="P19" s="1316"/>
      <c r="Q19" s="1316"/>
      <c r="R19" s="1316"/>
      <c r="S19" s="1316"/>
      <c r="T19" s="1316"/>
      <c r="U19" s="1316"/>
      <c r="V19" s="1316"/>
      <c r="W19" s="1316"/>
      <c r="X19" s="1315"/>
      <c r="Y19" s="1315"/>
      <c r="Z19" s="1315"/>
      <c r="AA19" s="1315"/>
      <c r="AB19" s="1315"/>
      <c r="AC19" s="1315"/>
      <c r="AD19" s="1315"/>
    </row>
    <row r="20" spans="1:30">
      <c r="A20" s="1317" t="s">
        <v>1043</v>
      </c>
      <c r="B20" s="1318"/>
      <c r="C20" s="1318"/>
      <c r="D20" s="1318"/>
      <c r="E20" s="1318"/>
      <c r="F20" s="1318"/>
      <c r="G20" s="1318"/>
      <c r="H20" s="1318"/>
      <c r="I20" s="1318"/>
      <c r="J20" s="1300"/>
      <c r="K20" s="400"/>
      <c r="L20" s="400"/>
      <c r="M20" s="400"/>
      <c r="N20" s="400"/>
      <c r="O20" s="400"/>
      <c r="P20" s="400"/>
      <c r="Q20" s="400"/>
      <c r="R20" s="400"/>
      <c r="S20" s="400"/>
      <c r="T20" s="400"/>
      <c r="U20" s="400"/>
      <c r="V20" s="400"/>
      <c r="W20" s="1300"/>
      <c r="X20" s="1317" t="s">
        <v>1042</v>
      </c>
      <c r="Y20" s="1317"/>
      <c r="Z20" s="1317"/>
      <c r="AA20" s="1317"/>
      <c r="AB20" s="1317"/>
      <c r="AC20" s="1317"/>
      <c r="AD20" s="1317"/>
    </row>
    <row r="21" spans="1:30" ht="30">
      <c r="A21" s="406" t="s">
        <v>1041</v>
      </c>
      <c r="B21" s="405" t="s">
        <v>1040</v>
      </c>
      <c r="C21" s="405" t="s">
        <v>1039</v>
      </c>
      <c r="D21" s="405" t="s">
        <v>1038</v>
      </c>
      <c r="E21" s="405" t="s">
        <v>1037</v>
      </c>
      <c r="F21" s="405" t="s">
        <v>1036</v>
      </c>
      <c r="G21" s="405" t="s">
        <v>1035</v>
      </c>
      <c r="H21" s="404" t="s">
        <v>1034</v>
      </c>
      <c r="I21" s="404" t="s">
        <v>1033</v>
      </c>
      <c r="J21" s="1300"/>
      <c r="K21" s="400"/>
      <c r="L21" s="400"/>
      <c r="M21" s="400"/>
      <c r="N21" s="400"/>
      <c r="O21" s="400"/>
      <c r="P21" s="400"/>
      <c r="Q21" s="400"/>
      <c r="R21" s="400"/>
      <c r="S21" s="400"/>
      <c r="T21" s="400"/>
      <c r="U21" s="400"/>
      <c r="V21" s="400"/>
      <c r="W21" s="1300"/>
      <c r="X21" s="403" t="s">
        <v>1032</v>
      </c>
      <c r="Y21" s="403" t="s">
        <v>1031</v>
      </c>
      <c r="Z21" s="403" t="s">
        <v>1030</v>
      </c>
      <c r="AA21" s="403" t="s">
        <v>1029</v>
      </c>
      <c r="AB21" s="403" t="s">
        <v>1028</v>
      </c>
      <c r="AC21" s="403" t="s">
        <v>1027</v>
      </c>
      <c r="AD21" s="403" t="s">
        <v>1026</v>
      </c>
    </row>
    <row r="22" spans="1:30">
      <c r="A22" s="402" t="s">
        <v>1025</v>
      </c>
      <c r="B22" s="401">
        <f>H4</f>
        <v>161.68</v>
      </c>
      <c r="C22" s="401">
        <f>H5</f>
        <v>161.68</v>
      </c>
      <c r="D22" s="401">
        <f>H6</f>
        <v>237.15</v>
      </c>
      <c r="E22" s="401">
        <f>H7</f>
        <v>237.15</v>
      </c>
      <c r="F22" s="401">
        <f>H9</f>
        <v>354.25</v>
      </c>
      <c r="G22" s="401">
        <f>H10</f>
        <v>171.48</v>
      </c>
      <c r="H22" s="401">
        <f>SUM(B22:G22)</f>
        <v>1323.39</v>
      </c>
      <c r="I22" s="401">
        <f>H22*1.2</f>
        <v>1588.07</v>
      </c>
      <c r="J22" s="1300"/>
      <c r="K22" s="400"/>
      <c r="L22" s="400"/>
      <c r="M22" s="400"/>
      <c r="N22" s="400"/>
      <c r="O22" s="400"/>
      <c r="P22" s="400"/>
      <c r="Q22" s="400"/>
      <c r="R22" s="400"/>
      <c r="S22" s="400"/>
      <c r="T22" s="400"/>
      <c r="U22" s="400"/>
      <c r="V22" s="400"/>
      <c r="W22" s="1300"/>
      <c r="X22" s="399">
        <v>204</v>
      </c>
      <c r="Y22" s="399">
        <v>408</v>
      </c>
      <c r="Z22" s="399">
        <v>602</v>
      </c>
      <c r="AA22" s="399">
        <f>4*X22</f>
        <v>816</v>
      </c>
      <c r="AB22" s="399">
        <f>5*X22</f>
        <v>1020</v>
      </c>
      <c r="AC22" s="399">
        <f>2*Z22</f>
        <v>1204</v>
      </c>
      <c r="AD22" s="399">
        <f>3*Z22</f>
        <v>1806</v>
      </c>
    </row>
  </sheetData>
  <mergeCells count="53">
    <mergeCell ref="O15:O16"/>
    <mergeCell ref="P15:P16"/>
    <mergeCell ref="A1:AD1"/>
    <mergeCell ref="A2:I2"/>
    <mergeCell ref="J2:J18"/>
    <mergeCell ref="K2:S2"/>
    <mergeCell ref="T2:T18"/>
    <mergeCell ref="U2:V2"/>
    <mergeCell ref="W2:W18"/>
    <mergeCell ref="X2:AD2"/>
    <mergeCell ref="A15:A16"/>
    <mergeCell ref="I15:I16"/>
    <mergeCell ref="K15:K16"/>
    <mergeCell ref="L15:L16"/>
    <mergeCell ref="M15:M16"/>
    <mergeCell ref="N15:N16"/>
    <mergeCell ref="AD15:AD16"/>
    <mergeCell ref="Q15:Q16"/>
    <mergeCell ref="R15:R16"/>
    <mergeCell ref="S15:S16"/>
    <mergeCell ref="U15:U16"/>
    <mergeCell ref="V15:V16"/>
    <mergeCell ref="X15:X16"/>
    <mergeCell ref="Y15:Y16"/>
    <mergeCell ref="Z15:Z16"/>
    <mergeCell ref="AA15:AA16"/>
    <mergeCell ref="AB15:AB16"/>
    <mergeCell ref="AC15:AC16"/>
    <mergeCell ref="R17:R18"/>
    <mergeCell ref="S17:S18"/>
    <mergeCell ref="U17:U18"/>
    <mergeCell ref="N17:N18"/>
    <mergeCell ref="AC17:AC18"/>
    <mergeCell ref="AB17:AB18"/>
    <mergeCell ref="O17:O18"/>
    <mergeCell ref="P17:P18"/>
    <mergeCell ref="Q17:Q18"/>
    <mergeCell ref="AD17:AD18"/>
    <mergeCell ref="A19:AD19"/>
    <mergeCell ref="A20:I20"/>
    <mergeCell ref="J20:J22"/>
    <mergeCell ref="W20:W22"/>
    <mergeCell ref="X20:AD20"/>
    <mergeCell ref="V17:V18"/>
    <mergeCell ref="X17:X18"/>
    <mergeCell ref="A17:A18"/>
    <mergeCell ref="I17:I18"/>
    <mergeCell ref="K17:K18"/>
    <mergeCell ref="L17:L18"/>
    <mergeCell ref="M17:M18"/>
    <mergeCell ref="Y17:Y18"/>
    <mergeCell ref="Z17:Z18"/>
    <mergeCell ref="AA17:AA18"/>
  </mergeCells>
  <conditionalFormatting sqref="V4:V18">
    <cfRule type="containsText" dxfId="14" priority="15" operator="containsText" text="OK">
      <formula>NOT(ISERROR(SEARCH("OK",V4)))</formula>
    </cfRule>
  </conditionalFormatting>
  <conditionalFormatting sqref="X4:AD4">
    <cfRule type="cellIs" dxfId="13" priority="14" operator="lessThan">
      <formula>$H4</formula>
    </cfRule>
  </conditionalFormatting>
  <conditionalFormatting sqref="X5:AD5">
    <cfRule type="cellIs" dxfId="12" priority="13" operator="lessThan">
      <formula>$H5</formula>
    </cfRule>
  </conditionalFormatting>
  <conditionalFormatting sqref="X6:AD6">
    <cfRule type="cellIs" dxfId="11" priority="12" operator="lessThan">
      <formula>$H6</formula>
    </cfRule>
  </conditionalFormatting>
  <conditionalFormatting sqref="X7:AD7">
    <cfRule type="cellIs" dxfId="10" priority="11" operator="lessThan">
      <formula>$H7</formula>
    </cfRule>
  </conditionalFormatting>
  <conditionalFormatting sqref="X8:AD8">
    <cfRule type="cellIs" dxfId="9" priority="10" operator="lessThan">
      <formula>$H8</formula>
    </cfRule>
  </conditionalFormatting>
  <conditionalFormatting sqref="X9:AD9">
    <cfRule type="cellIs" dxfId="8" priority="9" operator="lessThan">
      <formula>$H9</formula>
    </cfRule>
  </conditionalFormatting>
  <conditionalFormatting sqref="X10:AD10">
    <cfRule type="cellIs" dxfId="7" priority="8" operator="lessThan">
      <formula>$H10</formula>
    </cfRule>
  </conditionalFormatting>
  <conditionalFormatting sqref="X11:AD11">
    <cfRule type="cellIs" dxfId="6" priority="7" operator="lessThan">
      <formula>$H11</formula>
    </cfRule>
  </conditionalFormatting>
  <conditionalFormatting sqref="X12:AD12">
    <cfRule type="cellIs" dxfId="5" priority="6" operator="lessThan">
      <formula>$H12</formula>
    </cfRule>
  </conditionalFormatting>
  <conditionalFormatting sqref="X13:AD13">
    <cfRule type="cellIs" dxfId="4" priority="5" operator="lessThan">
      <formula>$H13</formula>
    </cfRule>
  </conditionalFormatting>
  <conditionalFormatting sqref="X14:AD14">
    <cfRule type="cellIs" dxfId="3" priority="4" operator="lessThan">
      <formula>$H14</formula>
    </cfRule>
  </conditionalFormatting>
  <conditionalFormatting sqref="X15:AD15">
    <cfRule type="cellIs" dxfId="2" priority="3" operator="lessThan">
      <formula>$H15</formula>
    </cfRule>
  </conditionalFormatting>
  <conditionalFormatting sqref="X17:AD17">
    <cfRule type="cellIs" dxfId="1" priority="2" operator="lessThan">
      <formula>$H17</formula>
    </cfRule>
  </conditionalFormatting>
  <conditionalFormatting sqref="X22:AD22">
    <cfRule type="cellIs" dxfId="0" priority="1" operator="lessThan">
      <formula>$H22</formula>
    </cfRule>
  </conditionalFormatting>
  <pageMargins left="0.511811024" right="0.511811024" top="0.78740157499999996" bottom="0.78740157499999996" header="0.31496062000000002" footer="0.31496062000000002"/>
  <pageSetup paperSize="9" orientation="portrait" verticalDpi="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2700"/>
  <sheetViews>
    <sheetView topLeftCell="A12701" workbookViewId="0">
      <selection activeCell="B12741" sqref="B12741"/>
    </sheetView>
  </sheetViews>
  <sheetFormatPr defaultRowHeight="15"/>
  <cols>
    <col min="2" max="2" width="117.42578125" customWidth="1"/>
    <col min="3" max="3" width="17.28515625" customWidth="1"/>
    <col min="4" max="4" width="31.5703125" customWidth="1"/>
    <col min="5" max="5" width="24.7109375" customWidth="1"/>
  </cols>
  <sheetData>
    <row r="2" spans="1:6" hidden="1">
      <c r="A2" s="699" t="s">
        <v>22417</v>
      </c>
      <c r="B2" s="699" t="s">
        <v>22418</v>
      </c>
      <c r="C2" s="699" t="s">
        <v>22419</v>
      </c>
      <c r="D2" s="699" t="s">
        <v>22420</v>
      </c>
      <c r="E2" s="699" t="s">
        <v>515</v>
      </c>
      <c r="F2" s="699" t="s">
        <v>22421</v>
      </c>
    </row>
    <row r="3" spans="1:6" hidden="1"/>
    <row r="4" spans="1:6" hidden="1">
      <c r="A4" s="701">
        <v>97141</v>
      </c>
      <c r="B4" s="699" t="s">
        <v>11181</v>
      </c>
      <c r="C4" s="699" t="s">
        <v>478</v>
      </c>
      <c r="D4" s="699" t="s">
        <v>11182</v>
      </c>
      <c r="E4" s="700" t="s">
        <v>2646</v>
      </c>
      <c r="F4" s="699" t="s">
        <v>11185</v>
      </c>
    </row>
    <row r="5" spans="1:6" hidden="1">
      <c r="A5" s="701">
        <v>97142</v>
      </c>
      <c r="B5" s="699" t="s">
        <v>11194</v>
      </c>
      <c r="C5" s="699" t="s">
        <v>478</v>
      </c>
      <c r="D5" s="699" t="s">
        <v>11182</v>
      </c>
      <c r="E5" s="700" t="s">
        <v>4512</v>
      </c>
      <c r="F5" s="699" t="s">
        <v>11185</v>
      </c>
    </row>
    <row r="6" spans="1:6" hidden="1">
      <c r="A6" s="701">
        <v>97143</v>
      </c>
      <c r="B6" s="699" t="s">
        <v>11197</v>
      </c>
      <c r="C6" s="699" t="s">
        <v>478</v>
      </c>
      <c r="D6" s="699" t="s">
        <v>11182</v>
      </c>
      <c r="E6" s="700" t="s">
        <v>7652</v>
      </c>
      <c r="F6" s="699" t="s">
        <v>11185</v>
      </c>
    </row>
    <row r="7" spans="1:6" hidden="1">
      <c r="A7" s="701">
        <v>97144</v>
      </c>
      <c r="B7" s="699" t="s">
        <v>11199</v>
      </c>
      <c r="C7" s="699" t="s">
        <v>478</v>
      </c>
      <c r="D7" s="699" t="s">
        <v>11182</v>
      </c>
      <c r="E7" s="700" t="s">
        <v>3929</v>
      </c>
      <c r="F7" s="699" t="s">
        <v>11185</v>
      </c>
    </row>
    <row r="8" spans="1:6" hidden="1">
      <c r="A8" s="701">
        <v>97145</v>
      </c>
      <c r="B8" s="699" t="s">
        <v>11202</v>
      </c>
      <c r="C8" s="699" t="s">
        <v>478</v>
      </c>
      <c r="D8" s="699" t="s">
        <v>11182</v>
      </c>
      <c r="E8" s="700" t="s">
        <v>8302</v>
      </c>
      <c r="F8" s="699" t="s">
        <v>11185</v>
      </c>
    </row>
    <row r="9" spans="1:6" hidden="1">
      <c r="A9" s="701">
        <v>97146</v>
      </c>
      <c r="B9" s="699" t="s">
        <v>11204</v>
      </c>
      <c r="C9" s="699" t="s">
        <v>478</v>
      </c>
      <c r="D9" s="699" t="s">
        <v>11182</v>
      </c>
      <c r="E9" s="700" t="s">
        <v>11205</v>
      </c>
      <c r="F9" s="699" t="s">
        <v>11185</v>
      </c>
    </row>
    <row r="10" spans="1:6" hidden="1">
      <c r="A10" s="701">
        <v>97147</v>
      </c>
      <c r="B10" s="699" t="s">
        <v>11207</v>
      </c>
      <c r="C10" s="699" t="s">
        <v>478</v>
      </c>
      <c r="D10" s="699" t="s">
        <v>11182</v>
      </c>
      <c r="E10" s="700" t="s">
        <v>11208</v>
      </c>
      <c r="F10" s="699" t="s">
        <v>11185</v>
      </c>
    </row>
    <row r="11" spans="1:6" hidden="1">
      <c r="A11" s="701">
        <v>97148</v>
      </c>
      <c r="B11" s="699" t="s">
        <v>11210</v>
      </c>
      <c r="C11" s="699" t="s">
        <v>478</v>
      </c>
      <c r="D11" s="699" t="s">
        <v>11182</v>
      </c>
      <c r="E11" s="700" t="s">
        <v>11211</v>
      </c>
      <c r="F11" s="699" t="s">
        <v>11185</v>
      </c>
    </row>
    <row r="12" spans="1:6" hidden="1">
      <c r="A12" s="701">
        <v>97149</v>
      </c>
      <c r="B12" s="699" t="s">
        <v>11213</v>
      </c>
      <c r="C12" s="699" t="s">
        <v>478</v>
      </c>
      <c r="D12" s="699" t="s">
        <v>11182</v>
      </c>
      <c r="E12" s="700" t="s">
        <v>11214</v>
      </c>
      <c r="F12" s="699" t="s">
        <v>11185</v>
      </c>
    </row>
    <row r="13" spans="1:6" hidden="1">
      <c r="A13" s="701">
        <v>97150</v>
      </c>
      <c r="B13" s="699" t="s">
        <v>11215</v>
      </c>
      <c r="C13" s="699" t="s">
        <v>478</v>
      </c>
      <c r="D13" s="699" t="s">
        <v>11182</v>
      </c>
      <c r="E13" s="700" t="s">
        <v>11216</v>
      </c>
      <c r="F13" s="699" t="s">
        <v>11185</v>
      </c>
    </row>
    <row r="14" spans="1:6" hidden="1">
      <c r="A14" s="701">
        <v>97151</v>
      </c>
      <c r="B14" s="699" t="s">
        <v>11225</v>
      </c>
      <c r="C14" s="699" t="s">
        <v>478</v>
      </c>
      <c r="D14" s="699" t="s">
        <v>11182</v>
      </c>
      <c r="E14" s="700" t="s">
        <v>4756</v>
      </c>
      <c r="F14" s="699" t="s">
        <v>11185</v>
      </c>
    </row>
    <row r="15" spans="1:6" hidden="1">
      <c r="A15" s="701">
        <v>97152</v>
      </c>
      <c r="B15" s="699" t="s">
        <v>11228</v>
      </c>
      <c r="C15" s="699" t="s">
        <v>478</v>
      </c>
      <c r="D15" s="699" t="s">
        <v>11182</v>
      </c>
      <c r="E15" s="700" t="s">
        <v>11229</v>
      </c>
      <c r="F15" s="699" t="s">
        <v>11185</v>
      </c>
    </row>
    <row r="16" spans="1:6" hidden="1">
      <c r="A16" s="701">
        <v>97153</v>
      </c>
      <c r="B16" s="699" t="s">
        <v>11231</v>
      </c>
      <c r="C16" s="699" t="s">
        <v>478</v>
      </c>
      <c r="D16" s="699" t="s">
        <v>11182</v>
      </c>
      <c r="E16" s="700" t="s">
        <v>3842</v>
      </c>
      <c r="F16" s="699" t="s">
        <v>11185</v>
      </c>
    </row>
    <row r="17" spans="1:6" hidden="1">
      <c r="A17" s="701">
        <v>97154</v>
      </c>
      <c r="B17" s="699" t="s">
        <v>11235</v>
      </c>
      <c r="C17" s="699" t="s">
        <v>478</v>
      </c>
      <c r="D17" s="699" t="s">
        <v>11182</v>
      </c>
      <c r="E17" s="700" t="s">
        <v>5251</v>
      </c>
      <c r="F17" s="699" t="s">
        <v>11185</v>
      </c>
    </row>
    <row r="18" spans="1:6" hidden="1">
      <c r="A18" s="701">
        <v>97155</v>
      </c>
      <c r="B18" s="699" t="s">
        <v>11239</v>
      </c>
      <c r="C18" s="699" t="s">
        <v>478</v>
      </c>
      <c r="D18" s="699" t="s">
        <v>11182</v>
      </c>
      <c r="E18" s="700" t="s">
        <v>11240</v>
      </c>
      <c r="F18" s="699" t="s">
        <v>11185</v>
      </c>
    </row>
    <row r="19" spans="1:6" hidden="1">
      <c r="A19" s="701">
        <v>97156</v>
      </c>
      <c r="B19" s="699" t="s">
        <v>11243</v>
      </c>
      <c r="C19" s="699" t="s">
        <v>478</v>
      </c>
      <c r="D19" s="699" t="s">
        <v>11182</v>
      </c>
      <c r="E19" s="700" t="s">
        <v>11244</v>
      </c>
      <c r="F19" s="699" t="s">
        <v>11185</v>
      </c>
    </row>
    <row r="20" spans="1:6" hidden="1">
      <c r="A20" s="701">
        <v>97157</v>
      </c>
      <c r="B20" s="699" t="s">
        <v>11246</v>
      </c>
      <c r="C20" s="699" t="s">
        <v>478</v>
      </c>
      <c r="D20" s="699" t="s">
        <v>11182</v>
      </c>
      <c r="E20" s="700" t="s">
        <v>2841</v>
      </c>
      <c r="F20" s="699" t="s">
        <v>11185</v>
      </c>
    </row>
    <row r="21" spans="1:6" hidden="1">
      <c r="A21" s="701">
        <v>97158</v>
      </c>
      <c r="B21" s="699" t="s">
        <v>11248</v>
      </c>
      <c r="C21" s="699" t="s">
        <v>478</v>
      </c>
      <c r="D21" s="699" t="s">
        <v>11182</v>
      </c>
      <c r="E21" s="700" t="s">
        <v>11212</v>
      </c>
      <c r="F21" s="699" t="s">
        <v>11185</v>
      </c>
    </row>
    <row r="22" spans="1:6" hidden="1">
      <c r="A22" s="701">
        <v>97159</v>
      </c>
      <c r="B22" s="699" t="s">
        <v>11250</v>
      </c>
      <c r="C22" s="699" t="s">
        <v>478</v>
      </c>
      <c r="D22" s="699" t="s">
        <v>11182</v>
      </c>
      <c r="E22" s="700" t="s">
        <v>11251</v>
      </c>
      <c r="F22" s="699" t="s">
        <v>11185</v>
      </c>
    </row>
    <row r="23" spans="1:6" hidden="1">
      <c r="A23" s="701">
        <v>97160</v>
      </c>
      <c r="B23" s="699" t="s">
        <v>11254</v>
      </c>
      <c r="C23" s="699" t="s">
        <v>478</v>
      </c>
      <c r="D23" s="699" t="s">
        <v>11182</v>
      </c>
      <c r="E23" s="700" t="s">
        <v>1907</v>
      </c>
      <c r="F23" s="699" t="s">
        <v>11185</v>
      </c>
    </row>
    <row r="24" spans="1:6" hidden="1">
      <c r="A24" s="701">
        <v>97161</v>
      </c>
      <c r="B24" s="699" t="s">
        <v>11257</v>
      </c>
      <c r="C24" s="699" t="s">
        <v>478</v>
      </c>
      <c r="D24" s="699" t="s">
        <v>11182</v>
      </c>
      <c r="E24" s="700" t="s">
        <v>4877</v>
      </c>
      <c r="F24" s="699" t="s">
        <v>11185</v>
      </c>
    </row>
    <row r="25" spans="1:6" hidden="1">
      <c r="A25" s="701">
        <v>97162</v>
      </c>
      <c r="B25" s="699" t="s">
        <v>11260</v>
      </c>
      <c r="C25" s="699" t="s">
        <v>478</v>
      </c>
      <c r="D25" s="699" t="s">
        <v>11182</v>
      </c>
      <c r="E25" s="700" t="s">
        <v>11261</v>
      </c>
      <c r="F25" s="699" t="s">
        <v>11185</v>
      </c>
    </row>
    <row r="26" spans="1:6" hidden="1">
      <c r="A26" s="701">
        <v>97163</v>
      </c>
      <c r="B26" s="699" t="s">
        <v>11262</v>
      </c>
      <c r="C26" s="699" t="s">
        <v>478</v>
      </c>
      <c r="D26" s="699" t="s">
        <v>11182</v>
      </c>
      <c r="E26" s="700" t="s">
        <v>11263</v>
      </c>
      <c r="F26" s="699" t="s">
        <v>11185</v>
      </c>
    </row>
    <row r="27" spans="1:6" hidden="1">
      <c r="A27" s="701">
        <v>97164</v>
      </c>
      <c r="B27" s="699" t="s">
        <v>11264</v>
      </c>
      <c r="C27" s="699" t="s">
        <v>478</v>
      </c>
      <c r="D27" s="699" t="s">
        <v>11182</v>
      </c>
      <c r="E27" s="700" t="s">
        <v>11265</v>
      </c>
      <c r="F27" s="699" t="s">
        <v>11185</v>
      </c>
    </row>
    <row r="28" spans="1:6" hidden="1">
      <c r="A28" s="701">
        <v>97165</v>
      </c>
      <c r="B28" s="699" t="s">
        <v>11267</v>
      </c>
      <c r="C28" s="699" t="s">
        <v>478</v>
      </c>
      <c r="D28" s="699" t="s">
        <v>11182</v>
      </c>
      <c r="E28" s="700" t="s">
        <v>11268</v>
      </c>
      <c r="F28" s="699" t="s">
        <v>11185</v>
      </c>
    </row>
    <row r="29" spans="1:6" hidden="1">
      <c r="A29" s="701">
        <v>97166</v>
      </c>
      <c r="B29" s="699" t="s">
        <v>11271</v>
      </c>
      <c r="C29" s="699" t="s">
        <v>478</v>
      </c>
      <c r="D29" s="699" t="s">
        <v>11182</v>
      </c>
      <c r="E29" s="700" t="s">
        <v>11272</v>
      </c>
      <c r="F29" s="699" t="s">
        <v>11185</v>
      </c>
    </row>
    <row r="30" spans="1:6" hidden="1">
      <c r="A30" s="701">
        <v>97167</v>
      </c>
      <c r="B30" s="699" t="s">
        <v>11274</v>
      </c>
      <c r="C30" s="699" t="s">
        <v>478</v>
      </c>
      <c r="D30" s="699" t="s">
        <v>11182</v>
      </c>
      <c r="E30" s="700" t="s">
        <v>11275</v>
      </c>
      <c r="F30" s="699" t="s">
        <v>11185</v>
      </c>
    </row>
    <row r="31" spans="1:6" hidden="1">
      <c r="A31" s="701">
        <v>97168</v>
      </c>
      <c r="B31" s="699" t="s">
        <v>11277</v>
      </c>
      <c r="C31" s="699" t="s">
        <v>478</v>
      </c>
      <c r="D31" s="699" t="s">
        <v>11182</v>
      </c>
      <c r="E31" s="700" t="s">
        <v>9918</v>
      </c>
      <c r="F31" s="699" t="s">
        <v>11185</v>
      </c>
    </row>
    <row r="32" spans="1:6" hidden="1">
      <c r="A32" s="701">
        <v>97169</v>
      </c>
      <c r="B32" s="699" t="s">
        <v>11278</v>
      </c>
      <c r="C32" s="699" t="s">
        <v>478</v>
      </c>
      <c r="D32" s="699" t="s">
        <v>11182</v>
      </c>
      <c r="E32" s="700" t="s">
        <v>5791</v>
      </c>
      <c r="F32" s="699" t="s">
        <v>11185</v>
      </c>
    </row>
    <row r="33" spans="1:6" hidden="1">
      <c r="A33" s="701">
        <v>97170</v>
      </c>
      <c r="B33" s="699" t="s">
        <v>11279</v>
      </c>
      <c r="C33" s="699" t="s">
        <v>478</v>
      </c>
      <c r="D33" s="699" t="s">
        <v>11182</v>
      </c>
      <c r="E33" s="700" t="s">
        <v>11084</v>
      </c>
      <c r="F33" s="699" t="s">
        <v>11185</v>
      </c>
    </row>
    <row r="34" spans="1:6" hidden="1">
      <c r="A34" s="701">
        <v>97171</v>
      </c>
      <c r="B34" s="699" t="s">
        <v>11281</v>
      </c>
      <c r="C34" s="699" t="s">
        <v>478</v>
      </c>
      <c r="D34" s="699" t="s">
        <v>11182</v>
      </c>
      <c r="E34" s="700" t="s">
        <v>11282</v>
      </c>
      <c r="F34" s="699" t="s">
        <v>11185</v>
      </c>
    </row>
    <row r="35" spans="1:6" hidden="1">
      <c r="A35" s="701">
        <v>97172</v>
      </c>
      <c r="B35" s="699" t="s">
        <v>11285</v>
      </c>
      <c r="C35" s="699" t="s">
        <v>478</v>
      </c>
      <c r="D35" s="699" t="s">
        <v>11182</v>
      </c>
      <c r="E35" s="700" t="s">
        <v>3280</v>
      </c>
      <c r="F35" s="699" t="s">
        <v>11185</v>
      </c>
    </row>
    <row r="36" spans="1:6" hidden="1">
      <c r="A36" s="701">
        <v>97173</v>
      </c>
      <c r="B36" s="699" t="s">
        <v>11286</v>
      </c>
      <c r="C36" s="699" t="s">
        <v>478</v>
      </c>
      <c r="D36" s="699" t="s">
        <v>11182</v>
      </c>
      <c r="E36" s="700" t="s">
        <v>11287</v>
      </c>
      <c r="F36" s="699" t="s">
        <v>11185</v>
      </c>
    </row>
    <row r="37" spans="1:6" hidden="1">
      <c r="A37" s="701">
        <v>97174</v>
      </c>
      <c r="B37" s="699" t="s">
        <v>11290</v>
      </c>
      <c r="C37" s="699" t="s">
        <v>478</v>
      </c>
      <c r="D37" s="699" t="s">
        <v>11182</v>
      </c>
      <c r="E37" s="700" t="s">
        <v>11291</v>
      </c>
      <c r="F37" s="699" t="s">
        <v>11185</v>
      </c>
    </row>
    <row r="38" spans="1:6" hidden="1">
      <c r="A38" s="701">
        <v>97175</v>
      </c>
      <c r="B38" s="699" t="s">
        <v>11292</v>
      </c>
      <c r="C38" s="699" t="s">
        <v>478</v>
      </c>
      <c r="D38" s="699" t="s">
        <v>11182</v>
      </c>
      <c r="E38" s="700" t="s">
        <v>11293</v>
      </c>
      <c r="F38" s="699" t="s">
        <v>11185</v>
      </c>
    </row>
    <row r="39" spans="1:6" hidden="1">
      <c r="A39" s="701">
        <v>97176</v>
      </c>
      <c r="B39" s="699" t="s">
        <v>11294</v>
      </c>
      <c r="C39" s="699" t="s">
        <v>478</v>
      </c>
      <c r="D39" s="699" t="s">
        <v>11182</v>
      </c>
      <c r="E39" s="700" t="s">
        <v>11295</v>
      </c>
      <c r="F39" s="699" t="s">
        <v>11185</v>
      </c>
    </row>
    <row r="40" spans="1:6" hidden="1">
      <c r="A40" s="701">
        <v>97177</v>
      </c>
      <c r="B40" s="699" t="s">
        <v>11297</v>
      </c>
      <c r="C40" s="699" t="s">
        <v>478</v>
      </c>
      <c r="D40" s="699" t="s">
        <v>11182</v>
      </c>
      <c r="E40" s="700" t="s">
        <v>11298</v>
      </c>
      <c r="F40" s="699" t="s">
        <v>11185</v>
      </c>
    </row>
    <row r="41" spans="1:6" hidden="1">
      <c r="A41" s="701">
        <v>97178</v>
      </c>
      <c r="B41" s="699" t="s">
        <v>11300</v>
      </c>
      <c r="C41" s="699" t="s">
        <v>478</v>
      </c>
      <c r="D41" s="699" t="s">
        <v>11182</v>
      </c>
      <c r="E41" s="700" t="s">
        <v>11301</v>
      </c>
      <c r="F41" s="699" t="s">
        <v>11185</v>
      </c>
    </row>
    <row r="42" spans="1:6" hidden="1">
      <c r="A42" s="701">
        <v>97179</v>
      </c>
      <c r="B42" s="699" t="s">
        <v>11306</v>
      </c>
      <c r="C42" s="699" t="s">
        <v>478</v>
      </c>
      <c r="D42" s="699" t="s">
        <v>11182</v>
      </c>
      <c r="E42" s="700" t="s">
        <v>10740</v>
      </c>
      <c r="F42" s="699" t="s">
        <v>11185</v>
      </c>
    </row>
    <row r="43" spans="1:6" hidden="1">
      <c r="A43" s="701">
        <v>97180</v>
      </c>
      <c r="B43" s="699" t="s">
        <v>11310</v>
      </c>
      <c r="C43" s="699" t="s">
        <v>478</v>
      </c>
      <c r="D43" s="699" t="s">
        <v>11182</v>
      </c>
      <c r="E43" s="700" t="s">
        <v>6624</v>
      </c>
      <c r="F43" s="699" t="s">
        <v>11185</v>
      </c>
    </row>
    <row r="44" spans="1:6" hidden="1">
      <c r="A44" s="701">
        <v>97181</v>
      </c>
      <c r="B44" s="699" t="s">
        <v>11312</v>
      </c>
      <c r="C44" s="699" t="s">
        <v>478</v>
      </c>
      <c r="D44" s="699" t="s">
        <v>11182</v>
      </c>
      <c r="E44" s="700" t="s">
        <v>11313</v>
      </c>
      <c r="F44" s="699" t="s">
        <v>11185</v>
      </c>
    </row>
    <row r="45" spans="1:6" hidden="1">
      <c r="A45" s="701">
        <v>97182</v>
      </c>
      <c r="B45" s="699" t="s">
        <v>11320</v>
      </c>
      <c r="C45" s="699" t="s">
        <v>478</v>
      </c>
      <c r="D45" s="699" t="s">
        <v>11182</v>
      </c>
      <c r="E45" s="700" t="s">
        <v>11321</v>
      </c>
      <c r="F45" s="699" t="s">
        <v>11185</v>
      </c>
    </row>
    <row r="46" spans="1:6" hidden="1">
      <c r="A46" s="701">
        <v>97183</v>
      </c>
      <c r="B46" s="699" t="s">
        <v>11323</v>
      </c>
      <c r="C46" s="699" t="s">
        <v>478</v>
      </c>
      <c r="D46" s="699" t="s">
        <v>11182</v>
      </c>
      <c r="E46" s="700" t="s">
        <v>11324</v>
      </c>
      <c r="F46" s="699" t="s">
        <v>11185</v>
      </c>
    </row>
    <row r="47" spans="1:6" hidden="1">
      <c r="A47" s="701">
        <v>97184</v>
      </c>
      <c r="B47" s="699" t="s">
        <v>11327</v>
      </c>
      <c r="C47" s="699" t="s">
        <v>478</v>
      </c>
      <c r="D47" s="699" t="s">
        <v>11182</v>
      </c>
      <c r="E47" s="700" t="s">
        <v>9703</v>
      </c>
      <c r="F47" s="699" t="s">
        <v>11185</v>
      </c>
    </row>
    <row r="48" spans="1:6" hidden="1">
      <c r="A48" s="701">
        <v>97185</v>
      </c>
      <c r="B48" s="699" t="s">
        <v>11329</v>
      </c>
      <c r="C48" s="699" t="s">
        <v>478</v>
      </c>
      <c r="D48" s="699" t="s">
        <v>11182</v>
      </c>
      <c r="E48" s="700" t="s">
        <v>11330</v>
      </c>
      <c r="F48" s="699" t="s">
        <v>11185</v>
      </c>
    </row>
    <row r="49" spans="1:6" hidden="1">
      <c r="A49" s="701">
        <v>97186</v>
      </c>
      <c r="B49" s="699" t="s">
        <v>11333</v>
      </c>
      <c r="C49" s="699" t="s">
        <v>478</v>
      </c>
      <c r="D49" s="699" t="s">
        <v>11182</v>
      </c>
      <c r="E49" s="700" t="s">
        <v>11334</v>
      </c>
      <c r="F49" s="699" t="s">
        <v>11185</v>
      </c>
    </row>
    <row r="50" spans="1:6" hidden="1">
      <c r="A50" s="701">
        <v>97187</v>
      </c>
      <c r="B50" s="699" t="s">
        <v>11336</v>
      </c>
      <c r="C50" s="699" t="s">
        <v>478</v>
      </c>
      <c r="D50" s="699" t="s">
        <v>11182</v>
      </c>
      <c r="E50" s="700" t="s">
        <v>10146</v>
      </c>
      <c r="F50" s="699" t="s">
        <v>11185</v>
      </c>
    </row>
    <row r="51" spans="1:6" hidden="1">
      <c r="A51" s="701">
        <v>97188</v>
      </c>
      <c r="B51" s="699" t="s">
        <v>11337</v>
      </c>
      <c r="C51" s="699" t="s">
        <v>478</v>
      </c>
      <c r="D51" s="699" t="s">
        <v>11182</v>
      </c>
      <c r="E51" s="700" t="s">
        <v>11338</v>
      </c>
      <c r="F51" s="699" t="s">
        <v>11185</v>
      </c>
    </row>
    <row r="52" spans="1:6" hidden="1">
      <c r="A52" s="701">
        <v>97189</v>
      </c>
      <c r="B52" s="699" t="s">
        <v>11342</v>
      </c>
      <c r="C52" s="699" t="s">
        <v>478</v>
      </c>
      <c r="D52" s="699" t="s">
        <v>11182</v>
      </c>
      <c r="E52" s="700" t="s">
        <v>11343</v>
      </c>
      <c r="F52" s="699" t="s">
        <v>11185</v>
      </c>
    </row>
    <row r="53" spans="1:6" hidden="1">
      <c r="A53" s="701">
        <v>97190</v>
      </c>
      <c r="B53" s="699" t="s">
        <v>11346</v>
      </c>
      <c r="C53" s="699" t="s">
        <v>478</v>
      </c>
      <c r="D53" s="699" t="s">
        <v>11182</v>
      </c>
      <c r="E53" s="700" t="s">
        <v>2561</v>
      </c>
      <c r="F53" s="699" t="s">
        <v>11185</v>
      </c>
    </row>
    <row r="54" spans="1:6" hidden="1">
      <c r="A54" s="701">
        <v>97191</v>
      </c>
      <c r="B54" s="699" t="s">
        <v>11347</v>
      </c>
      <c r="C54" s="699" t="s">
        <v>478</v>
      </c>
      <c r="D54" s="699" t="s">
        <v>11182</v>
      </c>
      <c r="E54" s="700" t="s">
        <v>7073</v>
      </c>
      <c r="F54" s="699" t="s">
        <v>11185</v>
      </c>
    </row>
    <row r="55" spans="1:6" hidden="1">
      <c r="A55" s="701">
        <v>97192</v>
      </c>
      <c r="B55" s="699" t="s">
        <v>11349</v>
      </c>
      <c r="C55" s="699" t="s">
        <v>478</v>
      </c>
      <c r="D55" s="699" t="s">
        <v>11182</v>
      </c>
      <c r="E55" s="700" t="s">
        <v>11350</v>
      </c>
      <c r="F55" s="699" t="s">
        <v>11185</v>
      </c>
    </row>
    <row r="56" spans="1:6" hidden="1">
      <c r="A56" s="701">
        <v>90694</v>
      </c>
      <c r="B56" s="699" t="s">
        <v>11353</v>
      </c>
      <c r="C56" s="699" t="s">
        <v>478</v>
      </c>
      <c r="D56" s="699" t="s">
        <v>11182</v>
      </c>
      <c r="E56" s="700" t="s">
        <v>11354</v>
      </c>
      <c r="F56" s="699" t="s">
        <v>11185</v>
      </c>
    </row>
    <row r="57" spans="1:6" hidden="1">
      <c r="A57" s="701">
        <v>90695</v>
      </c>
      <c r="B57" s="699" t="s">
        <v>11357</v>
      </c>
      <c r="C57" s="699" t="s">
        <v>478</v>
      </c>
      <c r="D57" s="699" t="s">
        <v>11182</v>
      </c>
      <c r="E57" s="700" t="s">
        <v>11358</v>
      </c>
      <c r="F57" s="699" t="s">
        <v>11185</v>
      </c>
    </row>
    <row r="58" spans="1:6" hidden="1">
      <c r="A58" s="701">
        <v>90696</v>
      </c>
      <c r="B58" s="699" t="s">
        <v>11360</v>
      </c>
      <c r="C58" s="699" t="s">
        <v>478</v>
      </c>
      <c r="D58" s="699" t="s">
        <v>11182</v>
      </c>
      <c r="E58" s="700" t="s">
        <v>11361</v>
      </c>
      <c r="F58" s="699" t="s">
        <v>11185</v>
      </c>
    </row>
    <row r="59" spans="1:6" hidden="1">
      <c r="A59" s="701">
        <v>90697</v>
      </c>
      <c r="B59" s="699" t="s">
        <v>11364</v>
      </c>
      <c r="C59" s="699" t="s">
        <v>478</v>
      </c>
      <c r="D59" s="699" t="s">
        <v>11182</v>
      </c>
      <c r="E59" s="700" t="s">
        <v>11365</v>
      </c>
      <c r="F59" s="699" t="s">
        <v>11185</v>
      </c>
    </row>
    <row r="60" spans="1:6" hidden="1">
      <c r="A60" s="701">
        <v>90698</v>
      </c>
      <c r="B60" s="699" t="s">
        <v>11366</v>
      </c>
      <c r="C60" s="699" t="s">
        <v>478</v>
      </c>
      <c r="D60" s="699" t="s">
        <v>11182</v>
      </c>
      <c r="E60" s="700" t="s">
        <v>11367</v>
      </c>
      <c r="F60" s="699" t="s">
        <v>11185</v>
      </c>
    </row>
    <row r="61" spans="1:6" hidden="1">
      <c r="A61" s="701">
        <v>90699</v>
      </c>
      <c r="B61" s="699" t="s">
        <v>11368</v>
      </c>
      <c r="C61" s="699" t="s">
        <v>478</v>
      </c>
      <c r="D61" s="699" t="s">
        <v>11182</v>
      </c>
      <c r="E61" s="700" t="s">
        <v>11369</v>
      </c>
      <c r="F61" s="699" t="s">
        <v>11185</v>
      </c>
    </row>
    <row r="62" spans="1:6" hidden="1">
      <c r="A62" s="701">
        <v>90700</v>
      </c>
      <c r="B62" s="699" t="s">
        <v>11371</v>
      </c>
      <c r="C62" s="699" t="s">
        <v>478</v>
      </c>
      <c r="D62" s="699" t="s">
        <v>11182</v>
      </c>
      <c r="E62" s="700" t="s">
        <v>11372</v>
      </c>
      <c r="F62" s="699" t="s">
        <v>11185</v>
      </c>
    </row>
    <row r="63" spans="1:6" hidden="1">
      <c r="A63" s="701">
        <v>90701</v>
      </c>
      <c r="B63" s="699" t="s">
        <v>11373</v>
      </c>
      <c r="C63" s="699" t="s">
        <v>478</v>
      </c>
      <c r="D63" s="699" t="s">
        <v>11182</v>
      </c>
      <c r="E63" s="700" t="s">
        <v>11374</v>
      </c>
      <c r="F63" s="699" t="s">
        <v>11185</v>
      </c>
    </row>
    <row r="64" spans="1:6" hidden="1">
      <c r="A64" s="701">
        <v>90702</v>
      </c>
      <c r="B64" s="699" t="s">
        <v>11377</v>
      </c>
      <c r="C64" s="699" t="s">
        <v>478</v>
      </c>
      <c r="D64" s="699" t="s">
        <v>11182</v>
      </c>
      <c r="E64" s="700" t="s">
        <v>11378</v>
      </c>
      <c r="F64" s="699" t="s">
        <v>11185</v>
      </c>
    </row>
    <row r="65" spans="1:6" hidden="1">
      <c r="A65" s="701">
        <v>90703</v>
      </c>
      <c r="B65" s="699" t="s">
        <v>11381</v>
      </c>
      <c r="C65" s="699" t="s">
        <v>478</v>
      </c>
      <c r="D65" s="699" t="s">
        <v>11182</v>
      </c>
      <c r="E65" s="700" t="s">
        <v>11382</v>
      </c>
      <c r="F65" s="699" t="s">
        <v>11185</v>
      </c>
    </row>
    <row r="66" spans="1:6" hidden="1">
      <c r="A66" s="701">
        <v>90704</v>
      </c>
      <c r="B66" s="699" t="s">
        <v>11384</v>
      </c>
      <c r="C66" s="699" t="s">
        <v>478</v>
      </c>
      <c r="D66" s="699" t="s">
        <v>11182</v>
      </c>
      <c r="E66" s="700" t="s">
        <v>11385</v>
      </c>
      <c r="F66" s="699" t="s">
        <v>11185</v>
      </c>
    </row>
    <row r="67" spans="1:6" hidden="1">
      <c r="A67" s="701">
        <v>90705</v>
      </c>
      <c r="B67" s="699" t="s">
        <v>11386</v>
      </c>
      <c r="C67" s="699" t="s">
        <v>478</v>
      </c>
      <c r="D67" s="699" t="s">
        <v>11182</v>
      </c>
      <c r="E67" s="700" t="s">
        <v>11387</v>
      </c>
      <c r="F67" s="699" t="s">
        <v>11185</v>
      </c>
    </row>
    <row r="68" spans="1:6" hidden="1">
      <c r="A68" s="701">
        <v>90706</v>
      </c>
      <c r="B68" s="699" t="s">
        <v>11389</v>
      </c>
      <c r="C68" s="699" t="s">
        <v>478</v>
      </c>
      <c r="D68" s="699" t="s">
        <v>11182</v>
      </c>
      <c r="E68" s="700" t="s">
        <v>11390</v>
      </c>
      <c r="F68" s="699" t="s">
        <v>11185</v>
      </c>
    </row>
    <row r="69" spans="1:6" hidden="1">
      <c r="A69" s="701">
        <v>90708</v>
      </c>
      <c r="B69" s="699" t="s">
        <v>11393</v>
      </c>
      <c r="C69" s="699" t="s">
        <v>478</v>
      </c>
      <c r="D69" s="699" t="s">
        <v>11182</v>
      </c>
      <c r="E69" s="700" t="s">
        <v>11394</v>
      </c>
      <c r="F69" s="699" t="s">
        <v>11185</v>
      </c>
    </row>
    <row r="70" spans="1:6" hidden="1">
      <c r="A70" s="701">
        <v>90724</v>
      </c>
      <c r="B70" s="699" t="s">
        <v>11395</v>
      </c>
      <c r="C70" s="699" t="s">
        <v>475</v>
      </c>
      <c r="D70" s="699" t="s">
        <v>11189</v>
      </c>
      <c r="E70" s="700" t="s">
        <v>3544</v>
      </c>
      <c r="F70" s="699" t="s">
        <v>11185</v>
      </c>
    </row>
    <row r="71" spans="1:6" hidden="1">
      <c r="A71" s="701">
        <v>90725</v>
      </c>
      <c r="B71" s="699" t="s">
        <v>11400</v>
      </c>
      <c r="C71" s="699" t="s">
        <v>475</v>
      </c>
      <c r="D71" s="699" t="s">
        <v>11189</v>
      </c>
      <c r="E71" s="700" t="s">
        <v>5120</v>
      </c>
      <c r="F71" s="699" t="s">
        <v>11185</v>
      </c>
    </row>
    <row r="72" spans="1:6" hidden="1">
      <c r="A72" s="701">
        <v>90726</v>
      </c>
      <c r="B72" s="699" t="s">
        <v>11403</v>
      </c>
      <c r="C72" s="699" t="s">
        <v>475</v>
      </c>
      <c r="D72" s="699" t="s">
        <v>11189</v>
      </c>
      <c r="E72" s="700" t="s">
        <v>7910</v>
      </c>
      <c r="F72" s="699" t="s">
        <v>11185</v>
      </c>
    </row>
    <row r="73" spans="1:6" hidden="1">
      <c r="A73" s="701">
        <v>90727</v>
      </c>
      <c r="B73" s="699" t="s">
        <v>11405</v>
      </c>
      <c r="C73" s="699" t="s">
        <v>475</v>
      </c>
      <c r="D73" s="699" t="s">
        <v>11189</v>
      </c>
      <c r="E73" s="700" t="s">
        <v>11406</v>
      </c>
      <c r="F73" s="699" t="s">
        <v>11185</v>
      </c>
    </row>
    <row r="74" spans="1:6" hidden="1">
      <c r="A74" s="701">
        <v>90728</v>
      </c>
      <c r="B74" s="699" t="s">
        <v>11409</v>
      </c>
      <c r="C74" s="699" t="s">
        <v>475</v>
      </c>
      <c r="D74" s="699" t="s">
        <v>11189</v>
      </c>
      <c r="E74" s="700" t="s">
        <v>11410</v>
      </c>
      <c r="F74" s="699" t="s">
        <v>11185</v>
      </c>
    </row>
    <row r="75" spans="1:6" hidden="1">
      <c r="A75" s="701">
        <v>90729</v>
      </c>
      <c r="B75" s="699" t="s">
        <v>11412</v>
      </c>
      <c r="C75" s="699" t="s">
        <v>475</v>
      </c>
      <c r="D75" s="699" t="s">
        <v>11189</v>
      </c>
      <c r="E75" s="700" t="s">
        <v>3848</v>
      </c>
      <c r="F75" s="699" t="s">
        <v>11185</v>
      </c>
    </row>
    <row r="76" spans="1:6" hidden="1">
      <c r="A76" s="701">
        <v>90730</v>
      </c>
      <c r="B76" s="699" t="s">
        <v>11413</v>
      </c>
      <c r="C76" s="699" t="s">
        <v>475</v>
      </c>
      <c r="D76" s="699" t="s">
        <v>11189</v>
      </c>
      <c r="E76" s="700" t="s">
        <v>11295</v>
      </c>
      <c r="F76" s="699" t="s">
        <v>11185</v>
      </c>
    </row>
    <row r="77" spans="1:6" hidden="1">
      <c r="A77" s="701">
        <v>90731</v>
      </c>
      <c r="B77" s="699" t="s">
        <v>11414</v>
      </c>
      <c r="C77" s="699" t="s">
        <v>475</v>
      </c>
      <c r="D77" s="699" t="s">
        <v>11189</v>
      </c>
      <c r="E77" s="700" t="s">
        <v>11415</v>
      </c>
      <c r="F77" s="699" t="s">
        <v>11185</v>
      </c>
    </row>
    <row r="78" spans="1:6" hidden="1">
      <c r="A78" s="701">
        <v>90732</v>
      </c>
      <c r="B78" s="699" t="s">
        <v>11417</v>
      </c>
      <c r="C78" s="699" t="s">
        <v>475</v>
      </c>
      <c r="D78" s="699" t="s">
        <v>11189</v>
      </c>
      <c r="E78" s="700" t="s">
        <v>6321</v>
      </c>
      <c r="F78" s="699" t="s">
        <v>11185</v>
      </c>
    </row>
    <row r="79" spans="1:6" hidden="1">
      <c r="A79" s="701">
        <v>90733</v>
      </c>
      <c r="B79" s="699" t="s">
        <v>11419</v>
      </c>
      <c r="C79" s="699" t="s">
        <v>478</v>
      </c>
      <c r="D79" s="699" t="s">
        <v>11189</v>
      </c>
      <c r="E79" s="700" t="s">
        <v>6019</v>
      </c>
      <c r="F79" s="699" t="s">
        <v>11185</v>
      </c>
    </row>
    <row r="80" spans="1:6" hidden="1">
      <c r="A80" s="701">
        <v>90734</v>
      </c>
      <c r="B80" s="699" t="s">
        <v>11420</v>
      </c>
      <c r="C80" s="699" t="s">
        <v>478</v>
      </c>
      <c r="D80" s="699" t="s">
        <v>11189</v>
      </c>
      <c r="E80" s="700" t="s">
        <v>5507</v>
      </c>
      <c r="F80" s="699" t="s">
        <v>11185</v>
      </c>
    </row>
    <row r="81" spans="1:6" hidden="1">
      <c r="A81" s="701">
        <v>90735</v>
      </c>
      <c r="B81" s="699" t="s">
        <v>11422</v>
      </c>
      <c r="C81" s="699" t="s">
        <v>478</v>
      </c>
      <c r="D81" s="699" t="s">
        <v>11189</v>
      </c>
      <c r="E81" s="700" t="s">
        <v>4533</v>
      </c>
      <c r="F81" s="699" t="s">
        <v>11185</v>
      </c>
    </row>
    <row r="82" spans="1:6" hidden="1">
      <c r="A82" s="701">
        <v>90736</v>
      </c>
      <c r="B82" s="699" t="s">
        <v>11423</v>
      </c>
      <c r="C82" s="699" t="s">
        <v>478</v>
      </c>
      <c r="D82" s="699" t="s">
        <v>11189</v>
      </c>
      <c r="E82" s="700" t="s">
        <v>11424</v>
      </c>
      <c r="F82" s="699" t="s">
        <v>11185</v>
      </c>
    </row>
    <row r="83" spans="1:6" hidden="1">
      <c r="A83" s="701">
        <v>90737</v>
      </c>
      <c r="B83" s="699" t="s">
        <v>11425</v>
      </c>
      <c r="C83" s="699" t="s">
        <v>478</v>
      </c>
      <c r="D83" s="699" t="s">
        <v>11189</v>
      </c>
      <c r="E83" s="700" t="s">
        <v>1895</v>
      </c>
      <c r="F83" s="699" t="s">
        <v>11185</v>
      </c>
    </row>
    <row r="84" spans="1:6" hidden="1">
      <c r="A84" s="701">
        <v>90738</v>
      </c>
      <c r="B84" s="699" t="s">
        <v>11426</v>
      </c>
      <c r="C84" s="699" t="s">
        <v>478</v>
      </c>
      <c r="D84" s="699" t="s">
        <v>11189</v>
      </c>
      <c r="E84" s="700" t="s">
        <v>4530</v>
      </c>
      <c r="F84" s="699" t="s">
        <v>11185</v>
      </c>
    </row>
    <row r="85" spans="1:6" hidden="1">
      <c r="A85" s="701">
        <v>90739</v>
      </c>
      <c r="B85" s="699" t="s">
        <v>11428</v>
      </c>
      <c r="C85" s="699" t="s">
        <v>478</v>
      </c>
      <c r="D85" s="699" t="s">
        <v>11182</v>
      </c>
      <c r="E85" s="700" t="s">
        <v>11429</v>
      </c>
      <c r="F85" s="699" t="s">
        <v>11185</v>
      </c>
    </row>
    <row r="86" spans="1:6" hidden="1">
      <c r="A86" s="701">
        <v>90740</v>
      </c>
      <c r="B86" s="699" t="s">
        <v>11430</v>
      </c>
      <c r="C86" s="699" t="s">
        <v>478</v>
      </c>
      <c r="D86" s="699" t="s">
        <v>11189</v>
      </c>
      <c r="E86" s="700" t="s">
        <v>9151</v>
      </c>
      <c r="F86" s="699" t="s">
        <v>11185</v>
      </c>
    </row>
    <row r="87" spans="1:6" hidden="1">
      <c r="A87" s="701">
        <v>90741</v>
      </c>
      <c r="B87" s="699" t="s">
        <v>11431</v>
      </c>
      <c r="C87" s="699" t="s">
        <v>478</v>
      </c>
      <c r="D87" s="699" t="s">
        <v>11189</v>
      </c>
      <c r="E87" s="700" t="s">
        <v>3500</v>
      </c>
      <c r="F87" s="699" t="s">
        <v>11185</v>
      </c>
    </row>
    <row r="88" spans="1:6" hidden="1">
      <c r="A88" s="701">
        <v>90742</v>
      </c>
      <c r="B88" s="699" t="s">
        <v>11432</v>
      </c>
      <c r="C88" s="699" t="s">
        <v>478</v>
      </c>
      <c r="D88" s="699" t="s">
        <v>11189</v>
      </c>
      <c r="E88" s="700" t="s">
        <v>11433</v>
      </c>
      <c r="F88" s="699" t="s">
        <v>11185</v>
      </c>
    </row>
    <row r="89" spans="1:6" hidden="1">
      <c r="A89" s="701">
        <v>90743</v>
      </c>
      <c r="B89" s="699" t="s">
        <v>11434</v>
      </c>
      <c r="C89" s="699" t="s">
        <v>478</v>
      </c>
      <c r="D89" s="699" t="s">
        <v>11189</v>
      </c>
      <c r="E89" s="700" t="s">
        <v>6282</v>
      </c>
      <c r="F89" s="699" t="s">
        <v>11185</v>
      </c>
    </row>
    <row r="90" spans="1:6" hidden="1">
      <c r="A90" s="701">
        <v>90744</v>
      </c>
      <c r="B90" s="699" t="s">
        <v>11435</v>
      </c>
      <c r="C90" s="699" t="s">
        <v>478</v>
      </c>
      <c r="D90" s="699" t="s">
        <v>11189</v>
      </c>
      <c r="E90" s="700" t="s">
        <v>3105</v>
      </c>
      <c r="F90" s="699" t="s">
        <v>11185</v>
      </c>
    </row>
    <row r="91" spans="1:6" hidden="1">
      <c r="A91" s="701">
        <v>90745</v>
      </c>
      <c r="B91" s="699" t="s">
        <v>11436</v>
      </c>
      <c r="C91" s="699" t="s">
        <v>478</v>
      </c>
      <c r="D91" s="699" t="s">
        <v>11182</v>
      </c>
      <c r="E91" s="700" t="s">
        <v>3224</v>
      </c>
      <c r="F91" s="699" t="s">
        <v>11185</v>
      </c>
    </row>
    <row r="92" spans="1:6" hidden="1">
      <c r="A92" s="701">
        <v>90746</v>
      </c>
      <c r="B92" s="699" t="s">
        <v>11438</v>
      </c>
      <c r="C92" s="699" t="s">
        <v>478</v>
      </c>
      <c r="D92" s="699" t="s">
        <v>11189</v>
      </c>
      <c r="E92" s="700" t="s">
        <v>2525</v>
      </c>
      <c r="F92" s="699" t="s">
        <v>11185</v>
      </c>
    </row>
    <row r="93" spans="1:6" hidden="1">
      <c r="A93" s="701">
        <v>90747</v>
      </c>
      <c r="B93" s="699" t="s">
        <v>11439</v>
      </c>
      <c r="C93" s="699" t="s">
        <v>478</v>
      </c>
      <c r="D93" s="699" t="s">
        <v>11182</v>
      </c>
      <c r="E93" s="700" t="s">
        <v>4569</v>
      </c>
      <c r="F93" s="699" t="s">
        <v>11185</v>
      </c>
    </row>
    <row r="94" spans="1:6" hidden="1">
      <c r="A94" s="701">
        <v>94869</v>
      </c>
      <c r="B94" s="699" t="s">
        <v>11441</v>
      </c>
      <c r="C94" s="699" t="s">
        <v>478</v>
      </c>
      <c r="D94" s="699" t="s">
        <v>11182</v>
      </c>
      <c r="E94" s="700" t="s">
        <v>11442</v>
      </c>
      <c r="F94" s="699" t="s">
        <v>11185</v>
      </c>
    </row>
    <row r="95" spans="1:6" hidden="1">
      <c r="A95" s="701">
        <v>94870</v>
      </c>
      <c r="B95" s="699" t="s">
        <v>11444</v>
      </c>
      <c r="C95" s="699" t="s">
        <v>478</v>
      </c>
      <c r="D95" s="699" t="s">
        <v>11189</v>
      </c>
      <c r="E95" s="700" t="s">
        <v>11341</v>
      </c>
      <c r="F95" s="699" t="s">
        <v>11185</v>
      </c>
    </row>
    <row r="96" spans="1:6" hidden="1">
      <c r="A96" s="701">
        <v>94871</v>
      </c>
      <c r="B96" s="699" t="s">
        <v>11447</v>
      </c>
      <c r="C96" s="699" t="s">
        <v>478</v>
      </c>
      <c r="D96" s="699" t="s">
        <v>11182</v>
      </c>
      <c r="E96" s="700" t="s">
        <v>11448</v>
      </c>
      <c r="F96" s="699" t="s">
        <v>11185</v>
      </c>
    </row>
    <row r="97" spans="1:6" hidden="1">
      <c r="A97" s="701">
        <v>94872</v>
      </c>
      <c r="B97" s="699" t="s">
        <v>11449</v>
      </c>
      <c r="C97" s="699" t="s">
        <v>478</v>
      </c>
      <c r="D97" s="699" t="s">
        <v>11189</v>
      </c>
      <c r="E97" s="700" t="s">
        <v>6019</v>
      </c>
      <c r="F97" s="699" t="s">
        <v>11185</v>
      </c>
    </row>
    <row r="98" spans="1:6" hidden="1">
      <c r="A98" s="701">
        <v>94875</v>
      </c>
      <c r="B98" s="699" t="s">
        <v>11450</v>
      </c>
      <c r="C98" s="699" t="s">
        <v>478</v>
      </c>
      <c r="D98" s="699" t="s">
        <v>11182</v>
      </c>
      <c r="E98" s="700" t="s">
        <v>11451</v>
      </c>
      <c r="F98" s="699" t="s">
        <v>11185</v>
      </c>
    </row>
    <row r="99" spans="1:6" hidden="1">
      <c r="A99" s="701">
        <v>94876</v>
      </c>
      <c r="B99" s="699" t="s">
        <v>11453</v>
      </c>
      <c r="C99" s="699" t="s">
        <v>478</v>
      </c>
      <c r="D99" s="699" t="s">
        <v>11182</v>
      </c>
      <c r="E99" s="700" t="s">
        <v>6409</v>
      </c>
      <c r="F99" s="699" t="s">
        <v>11185</v>
      </c>
    </row>
    <row r="100" spans="1:6" hidden="1">
      <c r="A100" s="701">
        <v>94878</v>
      </c>
      <c r="B100" s="699" t="s">
        <v>11454</v>
      </c>
      <c r="C100" s="699" t="s">
        <v>478</v>
      </c>
      <c r="D100" s="699" t="s">
        <v>11182</v>
      </c>
      <c r="E100" s="700" t="s">
        <v>2746</v>
      </c>
      <c r="F100" s="699" t="s">
        <v>11185</v>
      </c>
    </row>
    <row r="101" spans="1:6" hidden="1">
      <c r="A101" s="701">
        <v>94879</v>
      </c>
      <c r="B101" s="699" t="s">
        <v>11457</v>
      </c>
      <c r="C101" s="699" t="s">
        <v>478</v>
      </c>
      <c r="D101" s="699" t="s">
        <v>11182</v>
      </c>
      <c r="E101" s="700" t="s">
        <v>11458</v>
      </c>
      <c r="F101" s="699" t="s">
        <v>11185</v>
      </c>
    </row>
    <row r="102" spans="1:6" hidden="1">
      <c r="A102" s="701">
        <v>94880</v>
      </c>
      <c r="B102" s="699" t="s">
        <v>11459</v>
      </c>
      <c r="C102" s="699" t="s">
        <v>478</v>
      </c>
      <c r="D102" s="699" t="s">
        <v>11182</v>
      </c>
      <c r="E102" s="700" t="s">
        <v>11460</v>
      </c>
      <c r="F102" s="699" t="s">
        <v>11185</v>
      </c>
    </row>
    <row r="103" spans="1:6" hidden="1">
      <c r="A103" s="701">
        <v>94881</v>
      </c>
      <c r="B103" s="699" t="s">
        <v>11461</v>
      </c>
      <c r="C103" s="699" t="s">
        <v>478</v>
      </c>
      <c r="D103" s="699" t="s">
        <v>11182</v>
      </c>
      <c r="E103" s="700" t="s">
        <v>11462</v>
      </c>
      <c r="F103" s="699" t="s">
        <v>11185</v>
      </c>
    </row>
    <row r="104" spans="1:6" hidden="1">
      <c r="A104" s="701">
        <v>94882</v>
      </c>
      <c r="B104" s="699" t="s">
        <v>11466</v>
      </c>
      <c r="C104" s="699" t="s">
        <v>478</v>
      </c>
      <c r="D104" s="699" t="s">
        <v>11182</v>
      </c>
      <c r="E104" s="700" t="s">
        <v>11467</v>
      </c>
      <c r="F104" s="699" t="s">
        <v>11185</v>
      </c>
    </row>
    <row r="105" spans="1:6" hidden="1">
      <c r="A105" s="701">
        <v>94884</v>
      </c>
      <c r="B105" s="699" t="s">
        <v>11468</v>
      </c>
      <c r="C105" s="699" t="s">
        <v>478</v>
      </c>
      <c r="D105" s="699" t="s">
        <v>11182</v>
      </c>
      <c r="E105" s="700" t="s">
        <v>11469</v>
      </c>
      <c r="F105" s="699" t="s">
        <v>11185</v>
      </c>
    </row>
    <row r="106" spans="1:6" hidden="1">
      <c r="A106" s="701">
        <v>97121</v>
      </c>
      <c r="B106" s="699" t="s">
        <v>11472</v>
      </c>
      <c r="C106" s="699" t="s">
        <v>478</v>
      </c>
      <c r="D106" s="699" t="s">
        <v>11189</v>
      </c>
      <c r="E106" s="700" t="s">
        <v>11191</v>
      </c>
      <c r="F106" s="699" t="s">
        <v>11185</v>
      </c>
    </row>
    <row r="107" spans="1:6" hidden="1">
      <c r="A107" s="701">
        <v>97122</v>
      </c>
      <c r="B107" s="699" t="s">
        <v>11474</v>
      </c>
      <c r="C107" s="699" t="s">
        <v>478</v>
      </c>
      <c r="D107" s="699" t="s">
        <v>11189</v>
      </c>
      <c r="E107" s="700" t="s">
        <v>1900</v>
      </c>
      <c r="F107" s="699" t="s">
        <v>11185</v>
      </c>
    </row>
    <row r="108" spans="1:6" hidden="1">
      <c r="A108" s="701">
        <v>97123</v>
      </c>
      <c r="B108" s="699" t="s">
        <v>11476</v>
      </c>
      <c r="C108" s="699" t="s">
        <v>478</v>
      </c>
      <c r="D108" s="699" t="s">
        <v>11189</v>
      </c>
      <c r="E108" s="700" t="s">
        <v>11477</v>
      </c>
      <c r="F108" s="699" t="s">
        <v>11185</v>
      </c>
    </row>
    <row r="109" spans="1:6" hidden="1">
      <c r="A109" s="701">
        <v>97124</v>
      </c>
      <c r="B109" s="699" t="s">
        <v>11481</v>
      </c>
      <c r="C109" s="699" t="s">
        <v>478</v>
      </c>
      <c r="D109" s="699" t="s">
        <v>11189</v>
      </c>
      <c r="E109" s="700" t="s">
        <v>5901</v>
      </c>
      <c r="F109" s="699" t="s">
        <v>11185</v>
      </c>
    </row>
    <row r="110" spans="1:6" hidden="1">
      <c r="A110" s="701">
        <v>97125</v>
      </c>
      <c r="B110" s="699" t="s">
        <v>11483</v>
      </c>
      <c r="C110" s="699" t="s">
        <v>478</v>
      </c>
      <c r="D110" s="699" t="s">
        <v>11189</v>
      </c>
      <c r="E110" s="700" t="s">
        <v>2517</v>
      </c>
      <c r="F110" s="699" t="s">
        <v>11185</v>
      </c>
    </row>
    <row r="111" spans="1:6" hidden="1">
      <c r="A111" s="701">
        <v>97126</v>
      </c>
      <c r="B111" s="699" t="s">
        <v>11485</v>
      </c>
      <c r="C111" s="699" t="s">
        <v>478</v>
      </c>
      <c r="D111" s="699" t="s">
        <v>11189</v>
      </c>
      <c r="E111" s="700" t="s">
        <v>3171</v>
      </c>
      <c r="F111" s="699" t="s">
        <v>11185</v>
      </c>
    </row>
    <row r="112" spans="1:6" hidden="1">
      <c r="A112" s="701">
        <v>102264</v>
      </c>
      <c r="B112" s="699" t="s">
        <v>11486</v>
      </c>
      <c r="C112" s="699" t="s">
        <v>478</v>
      </c>
      <c r="D112" s="699" t="s">
        <v>11189</v>
      </c>
      <c r="E112" s="700" t="s">
        <v>5120</v>
      </c>
      <c r="F112" s="699" t="s">
        <v>11185</v>
      </c>
    </row>
    <row r="113" spans="1:6" hidden="1">
      <c r="A113" s="701">
        <v>102265</v>
      </c>
      <c r="B113" s="699" t="s">
        <v>11488</v>
      </c>
      <c r="C113" s="699" t="s">
        <v>475</v>
      </c>
      <c r="D113" s="699" t="s">
        <v>11189</v>
      </c>
      <c r="E113" s="700" t="s">
        <v>11489</v>
      </c>
      <c r="F113" s="699" t="s">
        <v>11185</v>
      </c>
    </row>
    <row r="114" spans="1:6" hidden="1">
      <c r="A114" s="701">
        <v>102266</v>
      </c>
      <c r="B114" s="699" t="s">
        <v>11492</v>
      </c>
      <c r="C114" s="699" t="s">
        <v>475</v>
      </c>
      <c r="D114" s="699" t="s">
        <v>11189</v>
      </c>
      <c r="E114" s="700" t="s">
        <v>11493</v>
      </c>
      <c r="F114" s="699" t="s">
        <v>11185</v>
      </c>
    </row>
    <row r="115" spans="1:6" hidden="1">
      <c r="A115" s="701">
        <v>102267</v>
      </c>
      <c r="B115" s="699" t="s">
        <v>11494</v>
      </c>
      <c r="C115" s="699" t="s">
        <v>475</v>
      </c>
      <c r="D115" s="699" t="s">
        <v>11189</v>
      </c>
      <c r="E115" s="700" t="s">
        <v>11495</v>
      </c>
      <c r="F115" s="699" t="s">
        <v>11185</v>
      </c>
    </row>
    <row r="116" spans="1:6" hidden="1">
      <c r="A116" s="701">
        <v>102268</v>
      </c>
      <c r="B116" s="699" t="s">
        <v>11499</v>
      </c>
      <c r="C116" s="699" t="s">
        <v>475</v>
      </c>
      <c r="D116" s="699" t="s">
        <v>11189</v>
      </c>
      <c r="E116" s="700" t="s">
        <v>11500</v>
      </c>
      <c r="F116" s="699" t="s">
        <v>11185</v>
      </c>
    </row>
    <row r="117" spans="1:6" hidden="1">
      <c r="A117" s="701">
        <v>102269</v>
      </c>
      <c r="B117" s="699" t="s">
        <v>11503</v>
      </c>
      <c r="C117" s="699" t="s">
        <v>475</v>
      </c>
      <c r="D117" s="699" t="s">
        <v>11189</v>
      </c>
      <c r="E117" s="700" t="s">
        <v>11504</v>
      </c>
      <c r="F117" s="699" t="s">
        <v>11185</v>
      </c>
    </row>
    <row r="118" spans="1:6" hidden="1">
      <c r="A118" s="701">
        <v>92833</v>
      </c>
      <c r="B118" s="699" t="s">
        <v>11505</v>
      </c>
      <c r="C118" s="699" t="s">
        <v>478</v>
      </c>
      <c r="D118" s="699" t="s">
        <v>11182</v>
      </c>
      <c r="E118" s="700" t="s">
        <v>11506</v>
      </c>
      <c r="F118" s="699" t="s">
        <v>11185</v>
      </c>
    </row>
    <row r="119" spans="1:6" hidden="1">
      <c r="A119" s="701">
        <v>92834</v>
      </c>
      <c r="B119" s="699" t="s">
        <v>11509</v>
      </c>
      <c r="C119" s="699" t="s">
        <v>478</v>
      </c>
      <c r="D119" s="699" t="s">
        <v>11182</v>
      </c>
      <c r="E119" s="700" t="s">
        <v>3438</v>
      </c>
      <c r="F119" s="699" t="s">
        <v>11185</v>
      </c>
    </row>
    <row r="120" spans="1:6" hidden="1">
      <c r="A120" s="701">
        <v>92835</v>
      </c>
      <c r="B120" s="699" t="s">
        <v>11511</v>
      </c>
      <c r="C120" s="699" t="s">
        <v>478</v>
      </c>
      <c r="D120" s="699" t="s">
        <v>11182</v>
      </c>
      <c r="E120" s="700" t="s">
        <v>11512</v>
      </c>
      <c r="F120" s="699" t="s">
        <v>11185</v>
      </c>
    </row>
    <row r="121" spans="1:6" hidden="1">
      <c r="A121" s="701">
        <v>92836</v>
      </c>
      <c r="B121" s="699" t="s">
        <v>11513</v>
      </c>
      <c r="C121" s="699" t="s">
        <v>478</v>
      </c>
      <c r="D121" s="699" t="s">
        <v>11182</v>
      </c>
      <c r="E121" s="700" t="s">
        <v>3867</v>
      </c>
      <c r="F121" s="699" t="s">
        <v>11185</v>
      </c>
    </row>
    <row r="122" spans="1:6" hidden="1">
      <c r="A122" s="701">
        <v>92837</v>
      </c>
      <c r="B122" s="699" t="s">
        <v>11514</v>
      </c>
      <c r="C122" s="699" t="s">
        <v>478</v>
      </c>
      <c r="D122" s="699" t="s">
        <v>11182</v>
      </c>
      <c r="E122" s="700" t="s">
        <v>11515</v>
      </c>
      <c r="F122" s="699" t="s">
        <v>11185</v>
      </c>
    </row>
    <row r="123" spans="1:6" hidden="1">
      <c r="A123" s="701">
        <v>92838</v>
      </c>
      <c r="B123" s="699" t="s">
        <v>11517</v>
      </c>
      <c r="C123" s="699" t="s">
        <v>478</v>
      </c>
      <c r="D123" s="699" t="s">
        <v>11182</v>
      </c>
      <c r="E123" s="700" t="s">
        <v>11518</v>
      </c>
      <c r="F123" s="699" t="s">
        <v>11185</v>
      </c>
    </row>
    <row r="124" spans="1:6" hidden="1">
      <c r="A124" s="701">
        <v>92839</v>
      </c>
      <c r="B124" s="699" t="s">
        <v>11519</v>
      </c>
      <c r="C124" s="699" t="s">
        <v>478</v>
      </c>
      <c r="D124" s="699" t="s">
        <v>11182</v>
      </c>
      <c r="E124" s="700" t="s">
        <v>11520</v>
      </c>
      <c r="F124" s="699" t="s">
        <v>11185</v>
      </c>
    </row>
    <row r="125" spans="1:6" hidden="1">
      <c r="A125" s="701">
        <v>92840</v>
      </c>
      <c r="B125" s="699" t="s">
        <v>11522</v>
      </c>
      <c r="C125" s="699" t="s">
        <v>478</v>
      </c>
      <c r="D125" s="699" t="s">
        <v>11182</v>
      </c>
      <c r="E125" s="700" t="s">
        <v>9158</v>
      </c>
      <c r="F125" s="699" t="s">
        <v>11185</v>
      </c>
    </row>
    <row r="126" spans="1:6" hidden="1">
      <c r="A126" s="701">
        <v>92841</v>
      </c>
      <c r="B126" s="699" t="s">
        <v>11523</v>
      </c>
      <c r="C126" s="699" t="s">
        <v>478</v>
      </c>
      <c r="D126" s="699" t="s">
        <v>11182</v>
      </c>
      <c r="E126" s="700" t="s">
        <v>11524</v>
      </c>
      <c r="F126" s="699" t="s">
        <v>11185</v>
      </c>
    </row>
    <row r="127" spans="1:6" hidden="1">
      <c r="A127" s="701">
        <v>92842</v>
      </c>
      <c r="B127" s="699" t="s">
        <v>11526</v>
      </c>
      <c r="C127" s="699" t="s">
        <v>478</v>
      </c>
      <c r="D127" s="699" t="s">
        <v>11182</v>
      </c>
      <c r="E127" s="700" t="s">
        <v>3132</v>
      </c>
      <c r="F127" s="699" t="s">
        <v>11185</v>
      </c>
    </row>
    <row r="128" spans="1:6" hidden="1">
      <c r="A128" s="701">
        <v>92843</v>
      </c>
      <c r="B128" s="699" t="s">
        <v>11527</v>
      </c>
      <c r="C128" s="699" t="s">
        <v>478</v>
      </c>
      <c r="D128" s="699" t="s">
        <v>11182</v>
      </c>
      <c r="E128" s="700" t="s">
        <v>11528</v>
      </c>
      <c r="F128" s="699" t="s">
        <v>11185</v>
      </c>
    </row>
    <row r="129" spans="1:6" hidden="1">
      <c r="A129" s="701">
        <v>92844</v>
      </c>
      <c r="B129" s="699" t="s">
        <v>11530</v>
      </c>
      <c r="C129" s="699" t="s">
        <v>478</v>
      </c>
      <c r="D129" s="699" t="s">
        <v>11182</v>
      </c>
      <c r="E129" s="700" t="s">
        <v>6173</v>
      </c>
      <c r="F129" s="699" t="s">
        <v>11185</v>
      </c>
    </row>
    <row r="130" spans="1:6" hidden="1">
      <c r="A130" s="701">
        <v>92845</v>
      </c>
      <c r="B130" s="699" t="s">
        <v>11532</v>
      </c>
      <c r="C130" s="699" t="s">
        <v>478</v>
      </c>
      <c r="D130" s="699" t="s">
        <v>11182</v>
      </c>
      <c r="E130" s="700" t="s">
        <v>11533</v>
      </c>
      <c r="F130" s="699" t="s">
        <v>11185</v>
      </c>
    </row>
    <row r="131" spans="1:6" hidden="1">
      <c r="A131" s="701">
        <v>92846</v>
      </c>
      <c r="B131" s="699" t="s">
        <v>11536</v>
      </c>
      <c r="C131" s="699" t="s">
        <v>478</v>
      </c>
      <c r="D131" s="699" t="s">
        <v>11182</v>
      </c>
      <c r="E131" s="700" t="s">
        <v>4760</v>
      </c>
      <c r="F131" s="699" t="s">
        <v>11185</v>
      </c>
    </row>
    <row r="132" spans="1:6" hidden="1">
      <c r="A132" s="701">
        <v>92847</v>
      </c>
      <c r="B132" s="699" t="s">
        <v>11539</v>
      </c>
      <c r="C132" s="699" t="s">
        <v>478</v>
      </c>
      <c r="D132" s="699" t="s">
        <v>11182</v>
      </c>
      <c r="E132" s="700" t="s">
        <v>11540</v>
      </c>
      <c r="F132" s="699" t="s">
        <v>11185</v>
      </c>
    </row>
    <row r="133" spans="1:6" hidden="1">
      <c r="A133" s="701">
        <v>92848</v>
      </c>
      <c r="B133" s="699" t="s">
        <v>11541</v>
      </c>
      <c r="C133" s="699" t="s">
        <v>478</v>
      </c>
      <c r="D133" s="699" t="s">
        <v>11182</v>
      </c>
      <c r="E133" s="700" t="s">
        <v>11542</v>
      </c>
      <c r="F133" s="699" t="s">
        <v>11185</v>
      </c>
    </row>
    <row r="134" spans="1:6" hidden="1">
      <c r="A134" s="701">
        <v>92849</v>
      </c>
      <c r="B134" s="699" t="s">
        <v>11543</v>
      </c>
      <c r="C134" s="699" t="s">
        <v>478</v>
      </c>
      <c r="D134" s="699" t="s">
        <v>11182</v>
      </c>
      <c r="E134" s="700" t="s">
        <v>11544</v>
      </c>
      <c r="F134" s="699" t="s">
        <v>11185</v>
      </c>
    </row>
    <row r="135" spans="1:6" hidden="1">
      <c r="A135" s="701">
        <v>92850</v>
      </c>
      <c r="B135" s="699" t="s">
        <v>11545</v>
      </c>
      <c r="C135" s="699" t="s">
        <v>478</v>
      </c>
      <c r="D135" s="699" t="s">
        <v>11182</v>
      </c>
      <c r="E135" s="700" t="s">
        <v>11546</v>
      </c>
      <c r="F135" s="699" t="s">
        <v>11185</v>
      </c>
    </row>
    <row r="136" spans="1:6" hidden="1">
      <c r="A136" s="701">
        <v>92851</v>
      </c>
      <c r="B136" s="699" t="s">
        <v>11548</v>
      </c>
      <c r="C136" s="699" t="s">
        <v>478</v>
      </c>
      <c r="D136" s="699" t="s">
        <v>11182</v>
      </c>
      <c r="E136" s="700" t="s">
        <v>11549</v>
      </c>
      <c r="F136" s="699" t="s">
        <v>11185</v>
      </c>
    </row>
    <row r="137" spans="1:6" hidden="1">
      <c r="A137" s="701">
        <v>92852</v>
      </c>
      <c r="B137" s="699" t="s">
        <v>11552</v>
      </c>
      <c r="C137" s="699" t="s">
        <v>478</v>
      </c>
      <c r="D137" s="699" t="s">
        <v>11182</v>
      </c>
      <c r="E137" s="700" t="s">
        <v>11553</v>
      </c>
      <c r="F137" s="699" t="s">
        <v>11185</v>
      </c>
    </row>
    <row r="138" spans="1:6" hidden="1">
      <c r="A138" s="701">
        <v>92853</v>
      </c>
      <c r="B138" s="699" t="s">
        <v>11554</v>
      </c>
      <c r="C138" s="699" t="s">
        <v>478</v>
      </c>
      <c r="D138" s="699" t="s">
        <v>11182</v>
      </c>
      <c r="E138" s="700" t="s">
        <v>11555</v>
      </c>
      <c r="F138" s="699" t="s">
        <v>11185</v>
      </c>
    </row>
    <row r="139" spans="1:6" hidden="1">
      <c r="A139" s="701">
        <v>92854</v>
      </c>
      <c r="B139" s="699" t="s">
        <v>11557</v>
      </c>
      <c r="C139" s="699" t="s">
        <v>478</v>
      </c>
      <c r="D139" s="699" t="s">
        <v>11182</v>
      </c>
      <c r="E139" s="700" t="s">
        <v>10005</v>
      </c>
      <c r="F139" s="699" t="s">
        <v>11185</v>
      </c>
    </row>
    <row r="140" spans="1:6" hidden="1">
      <c r="A140" s="701">
        <v>92855</v>
      </c>
      <c r="B140" s="699" t="s">
        <v>11558</v>
      </c>
      <c r="C140" s="699" t="s">
        <v>478</v>
      </c>
      <c r="D140" s="699" t="s">
        <v>11182</v>
      </c>
      <c r="E140" s="700" t="s">
        <v>11559</v>
      </c>
      <c r="F140" s="699" t="s">
        <v>11185</v>
      </c>
    </row>
    <row r="141" spans="1:6" hidden="1">
      <c r="A141" s="701">
        <v>92856</v>
      </c>
      <c r="B141" s="699" t="s">
        <v>11561</v>
      </c>
      <c r="C141" s="699" t="s">
        <v>478</v>
      </c>
      <c r="D141" s="699" t="s">
        <v>11182</v>
      </c>
      <c r="E141" s="700" t="s">
        <v>11562</v>
      </c>
      <c r="F141" s="699" t="s">
        <v>11185</v>
      </c>
    </row>
    <row r="142" spans="1:6" hidden="1">
      <c r="A142" s="701">
        <v>92857</v>
      </c>
      <c r="B142" s="699" t="s">
        <v>11563</v>
      </c>
      <c r="C142" s="699" t="s">
        <v>478</v>
      </c>
      <c r="D142" s="699" t="s">
        <v>11182</v>
      </c>
      <c r="E142" s="700" t="s">
        <v>11564</v>
      </c>
      <c r="F142" s="699" t="s">
        <v>11185</v>
      </c>
    </row>
    <row r="143" spans="1:6" hidden="1">
      <c r="A143" s="701">
        <v>92858</v>
      </c>
      <c r="B143" s="699" t="s">
        <v>11566</v>
      </c>
      <c r="C143" s="699" t="s">
        <v>478</v>
      </c>
      <c r="D143" s="699" t="s">
        <v>11182</v>
      </c>
      <c r="E143" s="700" t="s">
        <v>11567</v>
      </c>
      <c r="F143" s="699" t="s">
        <v>11185</v>
      </c>
    </row>
    <row r="144" spans="1:6" hidden="1">
      <c r="A144" s="701">
        <v>92859</v>
      </c>
      <c r="B144" s="699" t="s">
        <v>11568</v>
      </c>
      <c r="C144" s="699" t="s">
        <v>478</v>
      </c>
      <c r="D144" s="699" t="s">
        <v>11182</v>
      </c>
      <c r="E144" s="700" t="s">
        <v>11569</v>
      </c>
      <c r="F144" s="699" t="s">
        <v>11185</v>
      </c>
    </row>
    <row r="145" spans="1:6" hidden="1">
      <c r="A145" s="701">
        <v>92860</v>
      </c>
      <c r="B145" s="699" t="s">
        <v>11572</v>
      </c>
      <c r="C145" s="699" t="s">
        <v>478</v>
      </c>
      <c r="D145" s="699" t="s">
        <v>11182</v>
      </c>
      <c r="E145" s="700" t="s">
        <v>11573</v>
      </c>
      <c r="F145" s="699" t="s">
        <v>11185</v>
      </c>
    </row>
    <row r="146" spans="1:6" hidden="1">
      <c r="A146" s="701">
        <v>92861</v>
      </c>
      <c r="B146" s="699" t="s">
        <v>11574</v>
      </c>
      <c r="C146" s="699" t="s">
        <v>478</v>
      </c>
      <c r="D146" s="699" t="s">
        <v>11182</v>
      </c>
      <c r="E146" s="700" t="s">
        <v>11575</v>
      </c>
      <c r="F146" s="699" t="s">
        <v>11185</v>
      </c>
    </row>
    <row r="147" spans="1:6" hidden="1">
      <c r="A147" s="701">
        <v>92862</v>
      </c>
      <c r="B147" s="699" t="s">
        <v>11578</v>
      </c>
      <c r="C147" s="699" t="s">
        <v>478</v>
      </c>
      <c r="D147" s="699" t="s">
        <v>11182</v>
      </c>
      <c r="E147" s="700" t="s">
        <v>11579</v>
      </c>
      <c r="F147" s="699" t="s">
        <v>11185</v>
      </c>
    </row>
    <row r="148" spans="1:6" hidden="1">
      <c r="A148" s="701">
        <v>92863</v>
      </c>
      <c r="B148" s="699" t="s">
        <v>11580</v>
      </c>
      <c r="C148" s="699" t="s">
        <v>478</v>
      </c>
      <c r="D148" s="699" t="s">
        <v>11182</v>
      </c>
      <c r="E148" s="700" t="s">
        <v>11581</v>
      </c>
      <c r="F148" s="699" t="s">
        <v>11185</v>
      </c>
    </row>
    <row r="149" spans="1:6" hidden="1">
      <c r="A149" s="701">
        <v>92864</v>
      </c>
      <c r="B149" s="699" t="s">
        <v>11583</v>
      </c>
      <c r="C149" s="699" t="s">
        <v>478</v>
      </c>
      <c r="D149" s="699" t="s">
        <v>11182</v>
      </c>
      <c r="E149" s="700" t="s">
        <v>11584</v>
      </c>
      <c r="F149" s="699" t="s">
        <v>11185</v>
      </c>
    </row>
    <row r="150" spans="1:6" hidden="1">
      <c r="A150" s="701">
        <v>92210</v>
      </c>
      <c r="B150" s="699" t="s">
        <v>11586</v>
      </c>
      <c r="C150" s="699" t="s">
        <v>478</v>
      </c>
      <c r="D150" s="699" t="s">
        <v>11182</v>
      </c>
      <c r="E150" s="700" t="s">
        <v>11587</v>
      </c>
      <c r="F150" s="699" t="s">
        <v>11185</v>
      </c>
    </row>
    <row r="151" spans="1:6" hidden="1">
      <c r="A151" s="701">
        <v>92211</v>
      </c>
      <c r="B151" s="699" t="s">
        <v>11592</v>
      </c>
      <c r="C151" s="699" t="s">
        <v>478</v>
      </c>
      <c r="D151" s="699" t="s">
        <v>11182</v>
      </c>
      <c r="E151" s="700" t="s">
        <v>11593</v>
      </c>
      <c r="F151" s="699" t="s">
        <v>11185</v>
      </c>
    </row>
    <row r="152" spans="1:6" hidden="1">
      <c r="A152" s="701">
        <v>92212</v>
      </c>
      <c r="B152" s="699" t="s">
        <v>11595</v>
      </c>
      <c r="C152" s="699" t="s">
        <v>478</v>
      </c>
      <c r="D152" s="699" t="s">
        <v>11182</v>
      </c>
      <c r="E152" s="700" t="s">
        <v>11596</v>
      </c>
      <c r="F152" s="699" t="s">
        <v>11185</v>
      </c>
    </row>
    <row r="153" spans="1:6" hidden="1">
      <c r="A153" s="701">
        <v>92213</v>
      </c>
      <c r="B153" s="699" t="s">
        <v>11597</v>
      </c>
      <c r="C153" s="699" t="s">
        <v>478</v>
      </c>
      <c r="D153" s="699" t="s">
        <v>11182</v>
      </c>
      <c r="E153" s="700" t="s">
        <v>11598</v>
      </c>
      <c r="F153" s="699" t="s">
        <v>11185</v>
      </c>
    </row>
    <row r="154" spans="1:6" hidden="1">
      <c r="A154" s="701">
        <v>92214</v>
      </c>
      <c r="B154" s="699" t="s">
        <v>11601</v>
      </c>
      <c r="C154" s="699" t="s">
        <v>478</v>
      </c>
      <c r="D154" s="699" t="s">
        <v>11182</v>
      </c>
      <c r="E154" s="700" t="s">
        <v>11602</v>
      </c>
      <c r="F154" s="699" t="s">
        <v>11185</v>
      </c>
    </row>
    <row r="155" spans="1:6" hidden="1">
      <c r="A155" s="701">
        <v>92215</v>
      </c>
      <c r="B155" s="699" t="s">
        <v>11604</v>
      </c>
      <c r="C155" s="699" t="s">
        <v>478</v>
      </c>
      <c r="D155" s="699" t="s">
        <v>11182</v>
      </c>
      <c r="E155" s="700" t="s">
        <v>11605</v>
      </c>
      <c r="F155" s="699" t="s">
        <v>11185</v>
      </c>
    </row>
    <row r="156" spans="1:6" hidden="1">
      <c r="A156" s="701">
        <v>92216</v>
      </c>
      <c r="B156" s="699" t="s">
        <v>11609</v>
      </c>
      <c r="C156" s="699" t="s">
        <v>478</v>
      </c>
      <c r="D156" s="699" t="s">
        <v>11182</v>
      </c>
      <c r="E156" s="700" t="s">
        <v>11610</v>
      </c>
      <c r="F156" s="699" t="s">
        <v>11185</v>
      </c>
    </row>
    <row r="157" spans="1:6" hidden="1">
      <c r="A157" s="701">
        <v>92219</v>
      </c>
      <c r="B157" s="699" t="s">
        <v>11615</v>
      </c>
      <c r="C157" s="699" t="s">
        <v>478</v>
      </c>
      <c r="D157" s="699" t="s">
        <v>11182</v>
      </c>
      <c r="E157" s="700" t="s">
        <v>11616</v>
      </c>
      <c r="F157" s="699" t="s">
        <v>11185</v>
      </c>
    </row>
    <row r="158" spans="1:6" hidden="1">
      <c r="A158" s="701">
        <v>92220</v>
      </c>
      <c r="B158" s="699" t="s">
        <v>11619</v>
      </c>
      <c r="C158" s="699" t="s">
        <v>478</v>
      </c>
      <c r="D158" s="699" t="s">
        <v>11182</v>
      </c>
      <c r="E158" s="700" t="s">
        <v>11620</v>
      </c>
      <c r="F158" s="699" t="s">
        <v>11185</v>
      </c>
    </row>
    <row r="159" spans="1:6" hidden="1">
      <c r="A159" s="701">
        <v>92221</v>
      </c>
      <c r="B159" s="699" t="s">
        <v>11623</v>
      </c>
      <c r="C159" s="699" t="s">
        <v>478</v>
      </c>
      <c r="D159" s="699" t="s">
        <v>11182</v>
      </c>
      <c r="E159" s="700" t="s">
        <v>11624</v>
      </c>
      <c r="F159" s="699" t="s">
        <v>11185</v>
      </c>
    </row>
    <row r="160" spans="1:6" hidden="1">
      <c r="A160" s="701">
        <v>92222</v>
      </c>
      <c r="B160" s="699" t="s">
        <v>11627</v>
      </c>
      <c r="C160" s="699" t="s">
        <v>478</v>
      </c>
      <c r="D160" s="699" t="s">
        <v>11182</v>
      </c>
      <c r="E160" s="700" t="s">
        <v>11628</v>
      </c>
      <c r="F160" s="699" t="s">
        <v>11185</v>
      </c>
    </row>
    <row r="161" spans="1:6" hidden="1">
      <c r="A161" s="701">
        <v>92223</v>
      </c>
      <c r="B161" s="699" t="s">
        <v>11630</v>
      </c>
      <c r="C161" s="699" t="s">
        <v>478</v>
      </c>
      <c r="D161" s="699" t="s">
        <v>11182</v>
      </c>
      <c r="E161" s="700" t="s">
        <v>11631</v>
      </c>
      <c r="F161" s="699" t="s">
        <v>11185</v>
      </c>
    </row>
    <row r="162" spans="1:6" hidden="1">
      <c r="A162" s="701">
        <v>92224</v>
      </c>
      <c r="B162" s="699" t="s">
        <v>11633</v>
      </c>
      <c r="C162" s="699" t="s">
        <v>478</v>
      </c>
      <c r="D162" s="699" t="s">
        <v>11182</v>
      </c>
      <c r="E162" s="700" t="s">
        <v>11634</v>
      </c>
      <c r="F162" s="699" t="s">
        <v>11185</v>
      </c>
    </row>
    <row r="163" spans="1:6" hidden="1">
      <c r="A163" s="701">
        <v>92226</v>
      </c>
      <c r="B163" s="699" t="s">
        <v>11637</v>
      </c>
      <c r="C163" s="699" t="s">
        <v>478</v>
      </c>
      <c r="D163" s="699" t="s">
        <v>11182</v>
      </c>
      <c r="E163" s="700" t="s">
        <v>11638</v>
      </c>
      <c r="F163" s="699" t="s">
        <v>11185</v>
      </c>
    </row>
    <row r="164" spans="1:6" hidden="1">
      <c r="A164" s="701">
        <v>92808</v>
      </c>
      <c r="B164" s="699" t="s">
        <v>11642</v>
      </c>
      <c r="C164" s="699" t="s">
        <v>478</v>
      </c>
      <c r="D164" s="699" t="s">
        <v>11182</v>
      </c>
      <c r="E164" s="700" t="s">
        <v>11643</v>
      </c>
      <c r="F164" s="699" t="s">
        <v>11185</v>
      </c>
    </row>
    <row r="165" spans="1:6" hidden="1">
      <c r="A165" s="701">
        <v>92809</v>
      </c>
      <c r="B165" s="699" t="s">
        <v>11648</v>
      </c>
      <c r="C165" s="699" t="s">
        <v>478</v>
      </c>
      <c r="D165" s="699" t="s">
        <v>11182</v>
      </c>
      <c r="E165" s="700" t="s">
        <v>11649</v>
      </c>
      <c r="F165" s="699" t="s">
        <v>11185</v>
      </c>
    </row>
    <row r="166" spans="1:6" hidden="1">
      <c r="A166" s="701">
        <v>92810</v>
      </c>
      <c r="B166" s="699" t="s">
        <v>11650</v>
      </c>
      <c r="C166" s="699" t="s">
        <v>478</v>
      </c>
      <c r="D166" s="699" t="s">
        <v>11182</v>
      </c>
      <c r="E166" s="700" t="s">
        <v>11651</v>
      </c>
      <c r="F166" s="699" t="s">
        <v>11185</v>
      </c>
    </row>
    <row r="167" spans="1:6" hidden="1">
      <c r="A167" s="701">
        <v>92811</v>
      </c>
      <c r="B167" s="699" t="s">
        <v>11653</v>
      </c>
      <c r="C167" s="699" t="s">
        <v>478</v>
      </c>
      <c r="D167" s="699" t="s">
        <v>11182</v>
      </c>
      <c r="E167" s="700" t="s">
        <v>11654</v>
      </c>
      <c r="F167" s="699" t="s">
        <v>11185</v>
      </c>
    </row>
    <row r="168" spans="1:6" hidden="1">
      <c r="A168" s="701">
        <v>92812</v>
      </c>
      <c r="B168" s="699" t="s">
        <v>11655</v>
      </c>
      <c r="C168" s="699" t="s">
        <v>478</v>
      </c>
      <c r="D168" s="699" t="s">
        <v>11182</v>
      </c>
      <c r="E168" s="700" t="s">
        <v>11656</v>
      </c>
      <c r="F168" s="699" t="s">
        <v>11185</v>
      </c>
    </row>
    <row r="169" spans="1:6" hidden="1">
      <c r="A169" s="701">
        <v>92813</v>
      </c>
      <c r="B169" s="699" t="s">
        <v>11657</v>
      </c>
      <c r="C169" s="699" t="s">
        <v>478</v>
      </c>
      <c r="D169" s="699" t="s">
        <v>11182</v>
      </c>
      <c r="E169" s="700" t="s">
        <v>11658</v>
      </c>
      <c r="F169" s="699" t="s">
        <v>11185</v>
      </c>
    </row>
    <row r="170" spans="1:6" hidden="1">
      <c r="A170" s="701">
        <v>92814</v>
      </c>
      <c r="B170" s="699" t="s">
        <v>11659</v>
      </c>
      <c r="C170" s="699" t="s">
        <v>478</v>
      </c>
      <c r="D170" s="699" t="s">
        <v>11182</v>
      </c>
      <c r="E170" s="700" t="s">
        <v>11660</v>
      </c>
      <c r="F170" s="699" t="s">
        <v>11185</v>
      </c>
    </row>
    <row r="171" spans="1:6" hidden="1">
      <c r="A171" s="701">
        <v>92815</v>
      </c>
      <c r="B171" s="699" t="s">
        <v>11662</v>
      </c>
      <c r="C171" s="699" t="s">
        <v>478</v>
      </c>
      <c r="D171" s="699" t="s">
        <v>11182</v>
      </c>
      <c r="E171" s="700" t="s">
        <v>11663</v>
      </c>
      <c r="F171" s="699" t="s">
        <v>11185</v>
      </c>
    </row>
    <row r="172" spans="1:6" hidden="1">
      <c r="A172" s="701">
        <v>92816</v>
      </c>
      <c r="B172" s="699" t="s">
        <v>11664</v>
      </c>
      <c r="C172" s="699" t="s">
        <v>478</v>
      </c>
      <c r="D172" s="699" t="s">
        <v>11182</v>
      </c>
      <c r="E172" s="700" t="s">
        <v>11665</v>
      </c>
      <c r="F172" s="699" t="s">
        <v>11185</v>
      </c>
    </row>
    <row r="173" spans="1:6" hidden="1">
      <c r="A173" s="701">
        <v>92817</v>
      </c>
      <c r="B173" s="699" t="s">
        <v>11667</v>
      </c>
      <c r="C173" s="699" t="s">
        <v>478</v>
      </c>
      <c r="D173" s="699" t="s">
        <v>11182</v>
      </c>
      <c r="E173" s="700" t="s">
        <v>11668</v>
      </c>
      <c r="F173" s="699" t="s">
        <v>11185</v>
      </c>
    </row>
    <row r="174" spans="1:6" hidden="1">
      <c r="A174" s="701">
        <v>92818</v>
      </c>
      <c r="B174" s="699" t="s">
        <v>11671</v>
      </c>
      <c r="C174" s="699" t="s">
        <v>478</v>
      </c>
      <c r="D174" s="699" t="s">
        <v>11182</v>
      </c>
      <c r="E174" s="700" t="s">
        <v>11672</v>
      </c>
      <c r="F174" s="699" t="s">
        <v>11185</v>
      </c>
    </row>
    <row r="175" spans="1:6" hidden="1">
      <c r="A175" s="701">
        <v>92819</v>
      </c>
      <c r="B175" s="699" t="s">
        <v>11676</v>
      </c>
      <c r="C175" s="699" t="s">
        <v>478</v>
      </c>
      <c r="D175" s="699" t="s">
        <v>11182</v>
      </c>
      <c r="E175" s="700" t="s">
        <v>11677</v>
      </c>
      <c r="F175" s="699" t="s">
        <v>11185</v>
      </c>
    </row>
    <row r="176" spans="1:6" hidden="1">
      <c r="A176" s="701">
        <v>92820</v>
      </c>
      <c r="B176" s="699" t="s">
        <v>11679</v>
      </c>
      <c r="C176" s="699" t="s">
        <v>478</v>
      </c>
      <c r="D176" s="699" t="s">
        <v>11182</v>
      </c>
      <c r="E176" s="700" t="s">
        <v>11680</v>
      </c>
      <c r="F176" s="699" t="s">
        <v>11185</v>
      </c>
    </row>
    <row r="177" spans="1:6" hidden="1">
      <c r="A177" s="701">
        <v>92821</v>
      </c>
      <c r="B177" s="699" t="s">
        <v>11682</v>
      </c>
      <c r="C177" s="699" t="s">
        <v>478</v>
      </c>
      <c r="D177" s="699" t="s">
        <v>11182</v>
      </c>
      <c r="E177" s="700" t="s">
        <v>11683</v>
      </c>
      <c r="F177" s="699" t="s">
        <v>11185</v>
      </c>
    </row>
    <row r="178" spans="1:6" hidden="1">
      <c r="A178" s="701">
        <v>92822</v>
      </c>
      <c r="B178" s="699" t="s">
        <v>11686</v>
      </c>
      <c r="C178" s="699" t="s">
        <v>478</v>
      </c>
      <c r="D178" s="699" t="s">
        <v>11182</v>
      </c>
      <c r="E178" s="700" t="s">
        <v>11654</v>
      </c>
      <c r="F178" s="699" t="s">
        <v>11185</v>
      </c>
    </row>
    <row r="179" spans="1:6" hidden="1">
      <c r="A179" s="701">
        <v>92824</v>
      </c>
      <c r="B179" s="699" t="s">
        <v>11688</v>
      </c>
      <c r="C179" s="699" t="s">
        <v>478</v>
      </c>
      <c r="D179" s="699" t="s">
        <v>11182</v>
      </c>
      <c r="E179" s="700" t="s">
        <v>11689</v>
      </c>
      <c r="F179" s="699" t="s">
        <v>11185</v>
      </c>
    </row>
    <row r="180" spans="1:6" hidden="1">
      <c r="A180" s="701">
        <v>92825</v>
      </c>
      <c r="B180" s="699" t="s">
        <v>11692</v>
      </c>
      <c r="C180" s="699" t="s">
        <v>478</v>
      </c>
      <c r="D180" s="699" t="s">
        <v>11182</v>
      </c>
      <c r="E180" s="700" t="s">
        <v>11693</v>
      </c>
      <c r="F180" s="699" t="s">
        <v>11185</v>
      </c>
    </row>
    <row r="181" spans="1:6" hidden="1">
      <c r="A181" s="701">
        <v>92826</v>
      </c>
      <c r="B181" s="699" t="s">
        <v>11694</v>
      </c>
      <c r="C181" s="699" t="s">
        <v>478</v>
      </c>
      <c r="D181" s="699" t="s">
        <v>11182</v>
      </c>
      <c r="E181" s="700" t="s">
        <v>11695</v>
      </c>
      <c r="F181" s="699" t="s">
        <v>11185</v>
      </c>
    </row>
    <row r="182" spans="1:6" hidden="1">
      <c r="A182" s="701">
        <v>92827</v>
      </c>
      <c r="B182" s="699" t="s">
        <v>11696</v>
      </c>
      <c r="C182" s="699" t="s">
        <v>478</v>
      </c>
      <c r="D182" s="699" t="s">
        <v>11182</v>
      </c>
      <c r="E182" s="700" t="s">
        <v>11697</v>
      </c>
      <c r="F182" s="699" t="s">
        <v>11185</v>
      </c>
    </row>
    <row r="183" spans="1:6" hidden="1">
      <c r="A183" s="701">
        <v>92828</v>
      </c>
      <c r="B183" s="699" t="s">
        <v>11699</v>
      </c>
      <c r="C183" s="699" t="s">
        <v>478</v>
      </c>
      <c r="D183" s="699" t="s">
        <v>11182</v>
      </c>
      <c r="E183" s="700" t="s">
        <v>11700</v>
      </c>
      <c r="F183" s="699" t="s">
        <v>11185</v>
      </c>
    </row>
    <row r="184" spans="1:6" hidden="1">
      <c r="A184" s="701">
        <v>92829</v>
      </c>
      <c r="B184" s="699" t="s">
        <v>11703</v>
      </c>
      <c r="C184" s="699" t="s">
        <v>478</v>
      </c>
      <c r="D184" s="699" t="s">
        <v>11182</v>
      </c>
      <c r="E184" s="700" t="s">
        <v>11704</v>
      </c>
      <c r="F184" s="699" t="s">
        <v>11185</v>
      </c>
    </row>
    <row r="185" spans="1:6" hidden="1">
      <c r="A185" s="701">
        <v>92830</v>
      </c>
      <c r="B185" s="699" t="s">
        <v>11706</v>
      </c>
      <c r="C185" s="699" t="s">
        <v>478</v>
      </c>
      <c r="D185" s="699" t="s">
        <v>11182</v>
      </c>
      <c r="E185" s="700" t="s">
        <v>11707</v>
      </c>
      <c r="F185" s="699" t="s">
        <v>11185</v>
      </c>
    </row>
    <row r="186" spans="1:6" hidden="1">
      <c r="A186" s="701">
        <v>92831</v>
      </c>
      <c r="B186" s="699" t="s">
        <v>11709</v>
      </c>
      <c r="C186" s="699" t="s">
        <v>478</v>
      </c>
      <c r="D186" s="699" t="s">
        <v>11182</v>
      </c>
      <c r="E186" s="700" t="s">
        <v>11710</v>
      </c>
      <c r="F186" s="699" t="s">
        <v>11185</v>
      </c>
    </row>
    <row r="187" spans="1:6" hidden="1">
      <c r="A187" s="701">
        <v>92832</v>
      </c>
      <c r="B187" s="699" t="s">
        <v>11712</v>
      </c>
      <c r="C187" s="699" t="s">
        <v>478</v>
      </c>
      <c r="D187" s="699" t="s">
        <v>11182</v>
      </c>
      <c r="E187" s="700" t="s">
        <v>11713</v>
      </c>
      <c r="F187" s="699" t="s">
        <v>11185</v>
      </c>
    </row>
    <row r="188" spans="1:6" hidden="1">
      <c r="A188" s="701">
        <v>95565</v>
      </c>
      <c r="B188" s="699" t="s">
        <v>11714</v>
      </c>
      <c r="C188" s="699" t="s">
        <v>478</v>
      </c>
      <c r="D188" s="699" t="s">
        <v>11182</v>
      </c>
      <c r="E188" s="700" t="s">
        <v>11715</v>
      </c>
      <c r="F188" s="699" t="s">
        <v>11185</v>
      </c>
    </row>
    <row r="189" spans="1:6" hidden="1">
      <c r="A189" s="701">
        <v>95566</v>
      </c>
      <c r="B189" s="699" t="s">
        <v>11716</v>
      </c>
      <c r="C189" s="699" t="s">
        <v>478</v>
      </c>
      <c r="D189" s="699" t="s">
        <v>11182</v>
      </c>
      <c r="E189" s="700" t="s">
        <v>11717</v>
      </c>
      <c r="F189" s="699" t="s">
        <v>11185</v>
      </c>
    </row>
    <row r="190" spans="1:6" hidden="1">
      <c r="A190" s="701">
        <v>95567</v>
      </c>
      <c r="B190" s="699" t="s">
        <v>11719</v>
      </c>
      <c r="C190" s="699" t="s">
        <v>478</v>
      </c>
      <c r="D190" s="699" t="s">
        <v>11182</v>
      </c>
      <c r="E190" s="700" t="s">
        <v>4133</v>
      </c>
      <c r="F190" s="699" t="s">
        <v>11185</v>
      </c>
    </row>
    <row r="191" spans="1:6" hidden="1">
      <c r="A191" s="701">
        <v>95568</v>
      </c>
      <c r="B191" s="699" t="s">
        <v>1459</v>
      </c>
      <c r="C191" s="699" t="s">
        <v>478</v>
      </c>
      <c r="D191" s="699" t="s">
        <v>11182</v>
      </c>
      <c r="E191" s="700" t="s">
        <v>11720</v>
      </c>
      <c r="F191" s="699" t="s">
        <v>11185</v>
      </c>
    </row>
    <row r="192" spans="1:6" hidden="1">
      <c r="A192" s="701">
        <v>95569</v>
      </c>
      <c r="B192" s="699" t="s">
        <v>11722</v>
      </c>
      <c r="C192" s="699" t="s">
        <v>478</v>
      </c>
      <c r="D192" s="699" t="s">
        <v>11182</v>
      </c>
      <c r="E192" s="700" t="s">
        <v>11723</v>
      </c>
      <c r="F192" s="699" t="s">
        <v>11185</v>
      </c>
    </row>
    <row r="193" spans="1:6" hidden="1">
      <c r="A193" s="701">
        <v>95570</v>
      </c>
      <c r="B193" s="699" t="s">
        <v>11724</v>
      </c>
      <c r="C193" s="699" t="s">
        <v>478</v>
      </c>
      <c r="D193" s="699" t="s">
        <v>11182</v>
      </c>
      <c r="E193" s="700" t="s">
        <v>11725</v>
      </c>
      <c r="F193" s="699" t="s">
        <v>11185</v>
      </c>
    </row>
    <row r="194" spans="1:6" hidden="1">
      <c r="A194" s="701">
        <v>95571</v>
      </c>
      <c r="B194" s="699" t="s">
        <v>11727</v>
      </c>
      <c r="C194" s="699" t="s">
        <v>478</v>
      </c>
      <c r="D194" s="699" t="s">
        <v>11182</v>
      </c>
      <c r="E194" s="700" t="s">
        <v>11728</v>
      </c>
      <c r="F194" s="699" t="s">
        <v>11185</v>
      </c>
    </row>
    <row r="195" spans="1:6" hidden="1">
      <c r="A195" s="701">
        <v>95572</v>
      </c>
      <c r="B195" s="699" t="s">
        <v>11731</v>
      </c>
      <c r="C195" s="699" t="s">
        <v>478</v>
      </c>
      <c r="D195" s="699" t="s">
        <v>11182</v>
      </c>
      <c r="E195" s="700" t="s">
        <v>11732</v>
      </c>
      <c r="F195" s="699" t="s">
        <v>11185</v>
      </c>
    </row>
    <row r="196" spans="1:6" hidden="1">
      <c r="A196" s="701">
        <v>97127</v>
      </c>
      <c r="B196" s="699" t="s">
        <v>11733</v>
      </c>
      <c r="C196" s="699" t="s">
        <v>478</v>
      </c>
      <c r="D196" s="699" t="s">
        <v>11189</v>
      </c>
      <c r="E196" s="700" t="s">
        <v>5446</v>
      </c>
      <c r="F196" s="699" t="s">
        <v>11185</v>
      </c>
    </row>
    <row r="197" spans="1:6" hidden="1">
      <c r="A197" s="701">
        <v>97128</v>
      </c>
      <c r="B197" s="699" t="s">
        <v>11734</v>
      </c>
      <c r="C197" s="699" t="s">
        <v>478</v>
      </c>
      <c r="D197" s="699" t="s">
        <v>11182</v>
      </c>
      <c r="E197" s="700" t="s">
        <v>9654</v>
      </c>
      <c r="F197" s="699" t="s">
        <v>11185</v>
      </c>
    </row>
    <row r="198" spans="1:6" hidden="1">
      <c r="A198" s="701">
        <v>97129</v>
      </c>
      <c r="B198" s="699" t="s">
        <v>11735</v>
      </c>
      <c r="C198" s="699" t="s">
        <v>478</v>
      </c>
      <c r="D198" s="699" t="s">
        <v>11182</v>
      </c>
      <c r="E198" s="700" t="s">
        <v>11736</v>
      </c>
      <c r="F198" s="699" t="s">
        <v>11185</v>
      </c>
    </row>
    <row r="199" spans="1:6" hidden="1">
      <c r="A199" s="701">
        <v>97130</v>
      </c>
      <c r="B199" s="699" t="s">
        <v>11737</v>
      </c>
      <c r="C199" s="699" t="s">
        <v>478</v>
      </c>
      <c r="D199" s="699" t="s">
        <v>11182</v>
      </c>
      <c r="E199" s="700" t="s">
        <v>11738</v>
      </c>
      <c r="F199" s="699" t="s">
        <v>11185</v>
      </c>
    </row>
    <row r="200" spans="1:6" hidden="1">
      <c r="A200" s="701">
        <v>97131</v>
      </c>
      <c r="B200" s="699" t="s">
        <v>11741</v>
      </c>
      <c r="C200" s="699" t="s">
        <v>478</v>
      </c>
      <c r="D200" s="699" t="s">
        <v>11182</v>
      </c>
      <c r="E200" s="700" t="s">
        <v>11331</v>
      </c>
      <c r="F200" s="699" t="s">
        <v>11185</v>
      </c>
    </row>
    <row r="201" spans="1:6" hidden="1">
      <c r="A201" s="701">
        <v>97132</v>
      </c>
      <c r="B201" s="699" t="s">
        <v>11743</v>
      </c>
      <c r="C201" s="699" t="s">
        <v>478</v>
      </c>
      <c r="D201" s="699" t="s">
        <v>11182</v>
      </c>
      <c r="E201" s="700" t="s">
        <v>4893</v>
      </c>
      <c r="F201" s="699" t="s">
        <v>11185</v>
      </c>
    </row>
    <row r="202" spans="1:6" hidden="1">
      <c r="A202" s="701">
        <v>97133</v>
      </c>
      <c r="B202" s="699" t="s">
        <v>11745</v>
      </c>
      <c r="C202" s="699" t="s">
        <v>478</v>
      </c>
      <c r="D202" s="699" t="s">
        <v>11182</v>
      </c>
      <c r="E202" s="700" t="s">
        <v>11746</v>
      </c>
      <c r="F202" s="699" t="s">
        <v>11185</v>
      </c>
    </row>
    <row r="203" spans="1:6" hidden="1">
      <c r="A203" s="701">
        <v>97134</v>
      </c>
      <c r="B203" s="699" t="s">
        <v>11748</v>
      </c>
      <c r="C203" s="699" t="s">
        <v>478</v>
      </c>
      <c r="D203" s="699" t="s">
        <v>11189</v>
      </c>
      <c r="E203" s="700" t="s">
        <v>4539</v>
      </c>
      <c r="F203" s="699" t="s">
        <v>11185</v>
      </c>
    </row>
    <row r="204" spans="1:6" hidden="1">
      <c r="A204" s="701">
        <v>97135</v>
      </c>
      <c r="B204" s="699" t="s">
        <v>11751</v>
      </c>
      <c r="C204" s="699" t="s">
        <v>478</v>
      </c>
      <c r="D204" s="699" t="s">
        <v>11182</v>
      </c>
      <c r="E204" s="700" t="s">
        <v>7642</v>
      </c>
      <c r="F204" s="699" t="s">
        <v>11185</v>
      </c>
    </row>
    <row r="205" spans="1:6" hidden="1">
      <c r="A205" s="701">
        <v>97136</v>
      </c>
      <c r="B205" s="699" t="s">
        <v>11752</v>
      </c>
      <c r="C205" s="699" t="s">
        <v>478</v>
      </c>
      <c r="D205" s="699" t="s">
        <v>11182</v>
      </c>
      <c r="E205" s="700" t="s">
        <v>9335</v>
      </c>
      <c r="F205" s="699" t="s">
        <v>11185</v>
      </c>
    </row>
    <row r="206" spans="1:6" hidden="1">
      <c r="A206" s="701">
        <v>97137</v>
      </c>
      <c r="B206" s="699" t="s">
        <v>11754</v>
      </c>
      <c r="C206" s="699" t="s">
        <v>478</v>
      </c>
      <c r="D206" s="699" t="s">
        <v>11182</v>
      </c>
      <c r="E206" s="700" t="s">
        <v>11224</v>
      </c>
      <c r="F206" s="699" t="s">
        <v>11185</v>
      </c>
    </row>
    <row r="207" spans="1:6" hidden="1">
      <c r="A207" s="701">
        <v>97138</v>
      </c>
      <c r="B207" s="699" t="s">
        <v>11755</v>
      </c>
      <c r="C207" s="699" t="s">
        <v>478</v>
      </c>
      <c r="D207" s="699" t="s">
        <v>11182</v>
      </c>
      <c r="E207" s="700" t="s">
        <v>9083</v>
      </c>
      <c r="F207" s="699" t="s">
        <v>11185</v>
      </c>
    </row>
    <row r="208" spans="1:6" hidden="1">
      <c r="A208" s="701">
        <v>97139</v>
      </c>
      <c r="B208" s="699" t="s">
        <v>11756</v>
      </c>
      <c r="C208" s="699" t="s">
        <v>478</v>
      </c>
      <c r="D208" s="699" t="s">
        <v>11182</v>
      </c>
      <c r="E208" s="700" t="s">
        <v>11757</v>
      </c>
      <c r="F208" s="699" t="s">
        <v>11185</v>
      </c>
    </row>
    <row r="209" spans="1:6" hidden="1">
      <c r="A209" s="701">
        <v>97140</v>
      </c>
      <c r="B209" s="699" t="s">
        <v>11758</v>
      </c>
      <c r="C209" s="699" t="s">
        <v>478</v>
      </c>
      <c r="D209" s="699" t="s">
        <v>11182</v>
      </c>
      <c r="E209" s="700" t="s">
        <v>8937</v>
      </c>
      <c r="F209" s="699" t="s">
        <v>11185</v>
      </c>
    </row>
    <row r="210" spans="1:6" hidden="1">
      <c r="A210" s="701">
        <v>103089</v>
      </c>
      <c r="B210" s="699" t="s">
        <v>11759</v>
      </c>
      <c r="C210" s="699" t="s">
        <v>478</v>
      </c>
      <c r="D210" s="699" t="s">
        <v>11182</v>
      </c>
      <c r="E210" s="700" t="s">
        <v>8115</v>
      </c>
      <c r="F210" s="699" t="s">
        <v>11185</v>
      </c>
    </row>
    <row r="211" spans="1:6" hidden="1">
      <c r="A211" s="701">
        <v>103090</v>
      </c>
      <c r="B211" s="699" t="s">
        <v>11764</v>
      </c>
      <c r="C211" s="699" t="s">
        <v>478</v>
      </c>
      <c r="D211" s="699" t="s">
        <v>11182</v>
      </c>
      <c r="E211" s="700" t="s">
        <v>8283</v>
      </c>
      <c r="F211" s="699" t="s">
        <v>11185</v>
      </c>
    </row>
    <row r="212" spans="1:6" hidden="1">
      <c r="A212" s="701">
        <v>103091</v>
      </c>
      <c r="B212" s="699" t="s">
        <v>11765</v>
      </c>
      <c r="C212" s="699" t="s">
        <v>478</v>
      </c>
      <c r="D212" s="699" t="s">
        <v>11182</v>
      </c>
      <c r="E212" s="700" t="s">
        <v>3451</v>
      </c>
      <c r="F212" s="699" t="s">
        <v>11185</v>
      </c>
    </row>
    <row r="213" spans="1:6" hidden="1">
      <c r="A213" s="701">
        <v>103092</v>
      </c>
      <c r="B213" s="699" t="s">
        <v>11766</v>
      </c>
      <c r="C213" s="699" t="s">
        <v>478</v>
      </c>
      <c r="D213" s="699" t="s">
        <v>11182</v>
      </c>
      <c r="E213" s="700" t="s">
        <v>11767</v>
      </c>
      <c r="F213" s="699" t="s">
        <v>11185</v>
      </c>
    </row>
    <row r="214" spans="1:6" hidden="1">
      <c r="A214" s="701">
        <v>103093</v>
      </c>
      <c r="B214" s="699" t="s">
        <v>11771</v>
      </c>
      <c r="C214" s="699" t="s">
        <v>478</v>
      </c>
      <c r="D214" s="699" t="s">
        <v>11182</v>
      </c>
      <c r="E214" s="700" t="s">
        <v>11772</v>
      </c>
      <c r="F214" s="699" t="s">
        <v>11185</v>
      </c>
    </row>
    <row r="215" spans="1:6" hidden="1">
      <c r="A215" s="701">
        <v>103094</v>
      </c>
      <c r="B215" s="699" t="s">
        <v>11774</v>
      </c>
      <c r="C215" s="699" t="s">
        <v>478</v>
      </c>
      <c r="D215" s="699" t="s">
        <v>11182</v>
      </c>
      <c r="E215" s="700" t="s">
        <v>11775</v>
      </c>
      <c r="F215" s="699" t="s">
        <v>11185</v>
      </c>
    </row>
    <row r="216" spans="1:6" hidden="1">
      <c r="A216" s="701">
        <v>103095</v>
      </c>
      <c r="B216" s="699" t="s">
        <v>11777</v>
      </c>
      <c r="C216" s="699" t="s">
        <v>478</v>
      </c>
      <c r="D216" s="699" t="s">
        <v>11182</v>
      </c>
      <c r="E216" s="700" t="s">
        <v>11778</v>
      </c>
      <c r="F216" s="699" t="s">
        <v>11185</v>
      </c>
    </row>
    <row r="217" spans="1:6" hidden="1">
      <c r="A217" s="701">
        <v>103096</v>
      </c>
      <c r="B217" s="699" t="s">
        <v>11780</v>
      </c>
      <c r="C217" s="699" t="s">
        <v>478</v>
      </c>
      <c r="D217" s="699" t="s">
        <v>11182</v>
      </c>
      <c r="E217" s="700" t="s">
        <v>11781</v>
      </c>
      <c r="F217" s="699" t="s">
        <v>11185</v>
      </c>
    </row>
    <row r="218" spans="1:6" hidden="1">
      <c r="A218" s="701">
        <v>103097</v>
      </c>
      <c r="B218" s="699" t="s">
        <v>11785</v>
      </c>
      <c r="C218" s="699" t="s">
        <v>478</v>
      </c>
      <c r="D218" s="699" t="s">
        <v>11182</v>
      </c>
      <c r="E218" s="700" t="s">
        <v>11786</v>
      </c>
      <c r="F218" s="699" t="s">
        <v>11185</v>
      </c>
    </row>
    <row r="219" spans="1:6" hidden="1">
      <c r="A219" s="701">
        <v>103098</v>
      </c>
      <c r="B219" s="699" t="s">
        <v>11789</v>
      </c>
      <c r="C219" s="699" t="s">
        <v>478</v>
      </c>
      <c r="D219" s="699" t="s">
        <v>11182</v>
      </c>
      <c r="E219" s="700" t="s">
        <v>11790</v>
      </c>
      <c r="F219" s="699" t="s">
        <v>11185</v>
      </c>
    </row>
    <row r="220" spans="1:6" hidden="1">
      <c r="A220" s="701">
        <v>103099</v>
      </c>
      <c r="B220" s="699" t="s">
        <v>11793</v>
      </c>
      <c r="C220" s="699" t="s">
        <v>478</v>
      </c>
      <c r="D220" s="699" t="s">
        <v>11182</v>
      </c>
      <c r="E220" s="700" t="s">
        <v>11794</v>
      </c>
      <c r="F220" s="699" t="s">
        <v>11185</v>
      </c>
    </row>
    <row r="221" spans="1:6" hidden="1">
      <c r="A221" s="701">
        <v>103100</v>
      </c>
      <c r="B221" s="699" t="s">
        <v>11796</v>
      </c>
      <c r="C221" s="699" t="s">
        <v>478</v>
      </c>
      <c r="D221" s="699" t="s">
        <v>11182</v>
      </c>
      <c r="E221" s="700" t="s">
        <v>11797</v>
      </c>
      <c r="F221" s="699" t="s">
        <v>11185</v>
      </c>
    </row>
    <row r="222" spans="1:6" hidden="1">
      <c r="A222" s="701">
        <v>103101</v>
      </c>
      <c r="B222" s="699" t="s">
        <v>11800</v>
      </c>
      <c r="C222" s="699" t="s">
        <v>478</v>
      </c>
      <c r="D222" s="699" t="s">
        <v>11182</v>
      </c>
      <c r="E222" s="700" t="s">
        <v>11801</v>
      </c>
      <c r="F222" s="699" t="s">
        <v>11185</v>
      </c>
    </row>
    <row r="223" spans="1:6" hidden="1">
      <c r="A223" s="701">
        <v>103102</v>
      </c>
      <c r="B223" s="699" t="s">
        <v>11805</v>
      </c>
      <c r="C223" s="699" t="s">
        <v>478</v>
      </c>
      <c r="D223" s="699" t="s">
        <v>11182</v>
      </c>
      <c r="E223" s="700" t="s">
        <v>11806</v>
      </c>
      <c r="F223" s="699" t="s">
        <v>11185</v>
      </c>
    </row>
    <row r="224" spans="1:6" hidden="1">
      <c r="A224" s="701">
        <v>103103</v>
      </c>
      <c r="B224" s="699" t="s">
        <v>11807</v>
      </c>
      <c r="C224" s="699" t="s">
        <v>478</v>
      </c>
      <c r="D224" s="699" t="s">
        <v>11182</v>
      </c>
      <c r="E224" s="700" t="s">
        <v>5859</v>
      </c>
      <c r="F224" s="699" t="s">
        <v>11185</v>
      </c>
    </row>
    <row r="225" spans="1:6" hidden="1">
      <c r="A225" s="701">
        <v>103104</v>
      </c>
      <c r="B225" s="699" t="s">
        <v>11810</v>
      </c>
      <c r="C225" s="699" t="s">
        <v>478</v>
      </c>
      <c r="D225" s="699" t="s">
        <v>11182</v>
      </c>
      <c r="E225" s="700" t="s">
        <v>11811</v>
      </c>
      <c r="F225" s="699" t="s">
        <v>11185</v>
      </c>
    </row>
    <row r="226" spans="1:6" hidden="1">
      <c r="A226" s="701">
        <v>103105</v>
      </c>
      <c r="B226" s="699" t="s">
        <v>11814</v>
      </c>
      <c r="C226" s="699" t="s">
        <v>475</v>
      </c>
      <c r="D226" s="699" t="s">
        <v>11182</v>
      </c>
      <c r="E226" s="700" t="s">
        <v>11815</v>
      </c>
      <c r="F226" s="699" t="s">
        <v>11185</v>
      </c>
    </row>
    <row r="227" spans="1:6" hidden="1">
      <c r="A227" s="701">
        <v>103106</v>
      </c>
      <c r="B227" s="699" t="s">
        <v>11818</v>
      </c>
      <c r="C227" s="699" t="s">
        <v>475</v>
      </c>
      <c r="D227" s="699" t="s">
        <v>11182</v>
      </c>
      <c r="E227" s="700" t="s">
        <v>11819</v>
      </c>
      <c r="F227" s="699" t="s">
        <v>11185</v>
      </c>
    </row>
    <row r="228" spans="1:6" hidden="1">
      <c r="A228" s="701">
        <v>103107</v>
      </c>
      <c r="B228" s="699" t="s">
        <v>11823</v>
      </c>
      <c r="C228" s="699" t="s">
        <v>475</v>
      </c>
      <c r="D228" s="699" t="s">
        <v>11182</v>
      </c>
      <c r="E228" s="700" t="s">
        <v>7425</v>
      </c>
      <c r="F228" s="699" t="s">
        <v>11185</v>
      </c>
    </row>
    <row r="229" spans="1:6" hidden="1">
      <c r="A229" s="701">
        <v>103108</v>
      </c>
      <c r="B229" s="699" t="s">
        <v>11826</v>
      </c>
      <c r="C229" s="699" t="s">
        <v>475</v>
      </c>
      <c r="D229" s="699" t="s">
        <v>11182</v>
      </c>
      <c r="E229" s="700" t="s">
        <v>3246</v>
      </c>
      <c r="F229" s="699" t="s">
        <v>11185</v>
      </c>
    </row>
    <row r="230" spans="1:6" hidden="1">
      <c r="A230" s="701">
        <v>103109</v>
      </c>
      <c r="B230" s="699" t="s">
        <v>11827</v>
      </c>
      <c r="C230" s="699" t="s">
        <v>475</v>
      </c>
      <c r="D230" s="699" t="s">
        <v>11182</v>
      </c>
      <c r="E230" s="700" t="s">
        <v>11828</v>
      </c>
      <c r="F230" s="699" t="s">
        <v>11185</v>
      </c>
    </row>
    <row r="231" spans="1:6" hidden="1">
      <c r="A231" s="701">
        <v>103110</v>
      </c>
      <c r="B231" s="699" t="s">
        <v>11830</v>
      </c>
      <c r="C231" s="699" t="s">
        <v>475</v>
      </c>
      <c r="D231" s="699" t="s">
        <v>11182</v>
      </c>
      <c r="E231" s="700" t="s">
        <v>11831</v>
      </c>
      <c r="F231" s="699" t="s">
        <v>11185</v>
      </c>
    </row>
    <row r="232" spans="1:6" hidden="1">
      <c r="A232" s="701">
        <v>103111</v>
      </c>
      <c r="B232" s="699" t="s">
        <v>11833</v>
      </c>
      <c r="C232" s="699" t="s">
        <v>475</v>
      </c>
      <c r="D232" s="699" t="s">
        <v>11182</v>
      </c>
      <c r="E232" s="700" t="s">
        <v>11834</v>
      </c>
      <c r="F232" s="699" t="s">
        <v>11185</v>
      </c>
    </row>
    <row r="233" spans="1:6" hidden="1">
      <c r="A233" s="701">
        <v>103112</v>
      </c>
      <c r="B233" s="699" t="s">
        <v>11835</v>
      </c>
      <c r="C233" s="699" t="s">
        <v>475</v>
      </c>
      <c r="D233" s="699" t="s">
        <v>11182</v>
      </c>
      <c r="E233" s="700" t="s">
        <v>11836</v>
      </c>
      <c r="F233" s="699" t="s">
        <v>11185</v>
      </c>
    </row>
    <row r="234" spans="1:6" hidden="1">
      <c r="A234" s="701">
        <v>103113</v>
      </c>
      <c r="B234" s="699" t="s">
        <v>11838</v>
      </c>
      <c r="C234" s="699" t="s">
        <v>475</v>
      </c>
      <c r="D234" s="699" t="s">
        <v>11182</v>
      </c>
      <c r="E234" s="700" t="s">
        <v>11839</v>
      </c>
      <c r="F234" s="699" t="s">
        <v>11185</v>
      </c>
    </row>
    <row r="235" spans="1:6" hidden="1">
      <c r="A235" s="701">
        <v>103114</v>
      </c>
      <c r="B235" s="699" t="s">
        <v>11842</v>
      </c>
      <c r="C235" s="699" t="s">
        <v>475</v>
      </c>
      <c r="D235" s="699" t="s">
        <v>11182</v>
      </c>
      <c r="E235" s="700" t="s">
        <v>11843</v>
      </c>
      <c r="F235" s="699" t="s">
        <v>11185</v>
      </c>
    </row>
    <row r="236" spans="1:6" hidden="1">
      <c r="A236" s="701">
        <v>103115</v>
      </c>
      <c r="B236" s="699" t="s">
        <v>11845</v>
      </c>
      <c r="C236" s="699" t="s">
        <v>475</v>
      </c>
      <c r="D236" s="699" t="s">
        <v>11182</v>
      </c>
      <c r="E236" s="700" t="s">
        <v>11846</v>
      </c>
      <c r="F236" s="699" t="s">
        <v>11185</v>
      </c>
    </row>
    <row r="237" spans="1:6" hidden="1">
      <c r="A237" s="701">
        <v>103116</v>
      </c>
      <c r="B237" s="699" t="s">
        <v>11849</v>
      </c>
      <c r="C237" s="699" t="s">
        <v>475</v>
      </c>
      <c r="D237" s="699" t="s">
        <v>11182</v>
      </c>
      <c r="E237" s="700" t="s">
        <v>11850</v>
      </c>
      <c r="F237" s="699" t="s">
        <v>11185</v>
      </c>
    </row>
    <row r="238" spans="1:6" hidden="1">
      <c r="A238" s="701">
        <v>103117</v>
      </c>
      <c r="B238" s="699" t="s">
        <v>11852</v>
      </c>
      <c r="C238" s="699" t="s">
        <v>475</v>
      </c>
      <c r="D238" s="699" t="s">
        <v>11182</v>
      </c>
      <c r="E238" s="700" t="s">
        <v>11853</v>
      </c>
      <c r="F238" s="699" t="s">
        <v>11185</v>
      </c>
    </row>
    <row r="239" spans="1:6" hidden="1">
      <c r="A239" s="701">
        <v>103118</v>
      </c>
      <c r="B239" s="699" t="s">
        <v>11856</v>
      </c>
      <c r="C239" s="699" t="s">
        <v>475</v>
      </c>
      <c r="D239" s="699" t="s">
        <v>11182</v>
      </c>
      <c r="E239" s="700" t="s">
        <v>11857</v>
      </c>
      <c r="F239" s="699" t="s">
        <v>11185</v>
      </c>
    </row>
    <row r="240" spans="1:6" hidden="1">
      <c r="A240" s="701">
        <v>103119</v>
      </c>
      <c r="B240" s="699" t="s">
        <v>11860</v>
      </c>
      <c r="C240" s="699" t="s">
        <v>475</v>
      </c>
      <c r="D240" s="699" t="s">
        <v>11182</v>
      </c>
      <c r="E240" s="700" t="s">
        <v>11861</v>
      </c>
      <c r="F240" s="699" t="s">
        <v>11185</v>
      </c>
    </row>
    <row r="241" spans="1:6" hidden="1">
      <c r="A241" s="701">
        <v>103120</v>
      </c>
      <c r="B241" s="699" t="s">
        <v>11862</v>
      </c>
      <c r="C241" s="699" t="s">
        <v>475</v>
      </c>
      <c r="D241" s="699" t="s">
        <v>11182</v>
      </c>
      <c r="E241" s="700" t="s">
        <v>11863</v>
      </c>
      <c r="F241" s="699" t="s">
        <v>11185</v>
      </c>
    </row>
    <row r="242" spans="1:6" hidden="1">
      <c r="A242" s="701">
        <v>103121</v>
      </c>
      <c r="B242" s="699" t="s">
        <v>11865</v>
      </c>
      <c r="C242" s="699" t="s">
        <v>475</v>
      </c>
      <c r="D242" s="699" t="s">
        <v>11182</v>
      </c>
      <c r="E242" s="700" t="s">
        <v>11866</v>
      </c>
      <c r="F242" s="699" t="s">
        <v>11185</v>
      </c>
    </row>
    <row r="243" spans="1:6" hidden="1">
      <c r="A243" s="701">
        <v>103122</v>
      </c>
      <c r="B243" s="699" t="s">
        <v>11867</v>
      </c>
      <c r="C243" s="699" t="s">
        <v>475</v>
      </c>
      <c r="D243" s="699" t="s">
        <v>11182</v>
      </c>
      <c r="E243" s="700" t="s">
        <v>11868</v>
      </c>
      <c r="F243" s="699" t="s">
        <v>11185</v>
      </c>
    </row>
    <row r="244" spans="1:6" hidden="1">
      <c r="A244" s="701">
        <v>103123</v>
      </c>
      <c r="B244" s="699" t="s">
        <v>11871</v>
      </c>
      <c r="C244" s="699" t="s">
        <v>475</v>
      </c>
      <c r="D244" s="699" t="s">
        <v>11182</v>
      </c>
      <c r="E244" s="700" t="s">
        <v>11872</v>
      </c>
      <c r="F244" s="699" t="s">
        <v>11185</v>
      </c>
    </row>
    <row r="245" spans="1:6" hidden="1">
      <c r="A245" s="701">
        <v>103124</v>
      </c>
      <c r="B245" s="699" t="s">
        <v>11874</v>
      </c>
      <c r="C245" s="699" t="s">
        <v>475</v>
      </c>
      <c r="D245" s="699" t="s">
        <v>11182</v>
      </c>
      <c r="E245" s="700" t="s">
        <v>11875</v>
      </c>
      <c r="F245" s="699" t="s">
        <v>11185</v>
      </c>
    </row>
    <row r="246" spans="1:6" hidden="1">
      <c r="A246" s="701">
        <v>103125</v>
      </c>
      <c r="B246" s="699" t="s">
        <v>11878</v>
      </c>
      <c r="C246" s="699" t="s">
        <v>475</v>
      </c>
      <c r="D246" s="699" t="s">
        <v>11182</v>
      </c>
      <c r="E246" s="700" t="s">
        <v>11879</v>
      </c>
      <c r="F246" s="699" t="s">
        <v>11185</v>
      </c>
    </row>
    <row r="247" spans="1:6" hidden="1">
      <c r="A247" s="701">
        <v>103126</v>
      </c>
      <c r="B247" s="699" t="s">
        <v>11881</v>
      </c>
      <c r="C247" s="699" t="s">
        <v>475</v>
      </c>
      <c r="D247" s="699" t="s">
        <v>11182</v>
      </c>
      <c r="E247" s="700" t="s">
        <v>11882</v>
      </c>
      <c r="F247" s="699" t="s">
        <v>11185</v>
      </c>
    </row>
    <row r="248" spans="1:6" hidden="1">
      <c r="A248" s="701">
        <v>103127</v>
      </c>
      <c r="B248" s="699" t="s">
        <v>11884</v>
      </c>
      <c r="C248" s="699" t="s">
        <v>475</v>
      </c>
      <c r="D248" s="699" t="s">
        <v>11182</v>
      </c>
      <c r="E248" s="700" t="s">
        <v>11885</v>
      </c>
      <c r="F248" s="699" t="s">
        <v>11185</v>
      </c>
    </row>
    <row r="249" spans="1:6" hidden="1">
      <c r="A249" s="701">
        <v>103128</v>
      </c>
      <c r="B249" s="699" t="s">
        <v>11886</v>
      </c>
      <c r="C249" s="699" t="s">
        <v>475</v>
      </c>
      <c r="D249" s="699" t="s">
        <v>11182</v>
      </c>
      <c r="E249" s="700" t="s">
        <v>11887</v>
      </c>
      <c r="F249" s="699" t="s">
        <v>11185</v>
      </c>
    </row>
    <row r="250" spans="1:6" hidden="1">
      <c r="A250" s="701">
        <v>103129</v>
      </c>
      <c r="B250" s="699" t="s">
        <v>11889</v>
      </c>
      <c r="C250" s="699" t="s">
        <v>475</v>
      </c>
      <c r="D250" s="699" t="s">
        <v>11182</v>
      </c>
      <c r="E250" s="700" t="s">
        <v>11890</v>
      </c>
      <c r="F250" s="699" t="s">
        <v>11185</v>
      </c>
    </row>
    <row r="251" spans="1:6" hidden="1">
      <c r="A251" s="701">
        <v>103130</v>
      </c>
      <c r="B251" s="699" t="s">
        <v>11891</v>
      </c>
      <c r="C251" s="699" t="s">
        <v>475</v>
      </c>
      <c r="D251" s="699" t="s">
        <v>11182</v>
      </c>
      <c r="E251" s="700" t="s">
        <v>11892</v>
      </c>
      <c r="F251" s="699" t="s">
        <v>11185</v>
      </c>
    </row>
    <row r="252" spans="1:6" hidden="1">
      <c r="A252" s="701">
        <v>103131</v>
      </c>
      <c r="B252" s="699" t="s">
        <v>11894</v>
      </c>
      <c r="C252" s="699" t="s">
        <v>475</v>
      </c>
      <c r="D252" s="699" t="s">
        <v>11182</v>
      </c>
      <c r="E252" s="700" t="s">
        <v>11895</v>
      </c>
      <c r="F252" s="699" t="s">
        <v>11185</v>
      </c>
    </row>
    <row r="253" spans="1:6" hidden="1">
      <c r="A253" s="701">
        <v>103132</v>
      </c>
      <c r="B253" s="699" t="s">
        <v>11898</v>
      </c>
      <c r="C253" s="699" t="s">
        <v>475</v>
      </c>
      <c r="D253" s="699" t="s">
        <v>11182</v>
      </c>
      <c r="E253" s="700" t="s">
        <v>11899</v>
      </c>
      <c r="F253" s="699" t="s">
        <v>11185</v>
      </c>
    </row>
    <row r="254" spans="1:6" hidden="1">
      <c r="A254" s="701">
        <v>103133</v>
      </c>
      <c r="B254" s="699" t="s">
        <v>11901</v>
      </c>
      <c r="C254" s="699" t="s">
        <v>475</v>
      </c>
      <c r="D254" s="699" t="s">
        <v>11182</v>
      </c>
      <c r="E254" s="700" t="s">
        <v>11902</v>
      </c>
      <c r="F254" s="699" t="s">
        <v>11185</v>
      </c>
    </row>
    <row r="255" spans="1:6" hidden="1">
      <c r="A255" s="701">
        <v>103134</v>
      </c>
      <c r="B255" s="699" t="s">
        <v>11903</v>
      </c>
      <c r="C255" s="699" t="s">
        <v>475</v>
      </c>
      <c r="D255" s="699" t="s">
        <v>11182</v>
      </c>
      <c r="E255" s="700" t="s">
        <v>11904</v>
      </c>
      <c r="F255" s="699" t="s">
        <v>11185</v>
      </c>
    </row>
    <row r="256" spans="1:6" hidden="1">
      <c r="A256" s="701">
        <v>103135</v>
      </c>
      <c r="B256" s="699" t="s">
        <v>11906</v>
      </c>
      <c r="C256" s="699" t="s">
        <v>475</v>
      </c>
      <c r="D256" s="699" t="s">
        <v>11182</v>
      </c>
      <c r="E256" s="700" t="s">
        <v>11907</v>
      </c>
      <c r="F256" s="699" t="s">
        <v>11185</v>
      </c>
    </row>
    <row r="257" spans="1:6" hidden="1">
      <c r="A257" s="701">
        <v>103136</v>
      </c>
      <c r="B257" s="699" t="s">
        <v>11908</v>
      </c>
      <c r="C257" s="699" t="s">
        <v>475</v>
      </c>
      <c r="D257" s="699" t="s">
        <v>11182</v>
      </c>
      <c r="E257" s="700" t="s">
        <v>11909</v>
      </c>
      <c r="F257" s="699" t="s">
        <v>11185</v>
      </c>
    </row>
    <row r="258" spans="1:6" hidden="1">
      <c r="A258" s="701">
        <v>103137</v>
      </c>
      <c r="B258" s="699" t="s">
        <v>11911</v>
      </c>
      <c r="C258" s="699" t="s">
        <v>475</v>
      </c>
      <c r="D258" s="699" t="s">
        <v>11182</v>
      </c>
      <c r="E258" s="700" t="s">
        <v>2487</v>
      </c>
      <c r="F258" s="699" t="s">
        <v>11185</v>
      </c>
    </row>
    <row r="259" spans="1:6" hidden="1">
      <c r="A259" s="701">
        <v>103138</v>
      </c>
      <c r="B259" s="699" t="s">
        <v>11913</v>
      </c>
      <c r="C259" s="699" t="s">
        <v>475</v>
      </c>
      <c r="D259" s="699" t="s">
        <v>11182</v>
      </c>
      <c r="E259" s="700" t="s">
        <v>6102</v>
      </c>
      <c r="F259" s="699" t="s">
        <v>11185</v>
      </c>
    </row>
    <row r="260" spans="1:6" hidden="1">
      <c r="A260" s="701">
        <v>103139</v>
      </c>
      <c r="B260" s="699" t="s">
        <v>11916</v>
      </c>
      <c r="C260" s="699" t="s">
        <v>475</v>
      </c>
      <c r="D260" s="699" t="s">
        <v>11182</v>
      </c>
      <c r="E260" s="700" t="s">
        <v>11917</v>
      </c>
      <c r="F260" s="699" t="s">
        <v>11185</v>
      </c>
    </row>
    <row r="261" spans="1:6" hidden="1">
      <c r="A261" s="701">
        <v>103140</v>
      </c>
      <c r="B261" s="699" t="s">
        <v>11920</v>
      </c>
      <c r="C261" s="699" t="s">
        <v>475</v>
      </c>
      <c r="D261" s="699" t="s">
        <v>11182</v>
      </c>
      <c r="E261" s="700" t="s">
        <v>11921</v>
      </c>
      <c r="F261" s="699" t="s">
        <v>11185</v>
      </c>
    </row>
    <row r="262" spans="1:6" hidden="1">
      <c r="A262" s="701">
        <v>103141</v>
      </c>
      <c r="B262" s="699" t="s">
        <v>11923</v>
      </c>
      <c r="C262" s="699" t="s">
        <v>475</v>
      </c>
      <c r="D262" s="699" t="s">
        <v>11182</v>
      </c>
      <c r="E262" s="700" t="s">
        <v>11924</v>
      </c>
      <c r="F262" s="699" t="s">
        <v>11185</v>
      </c>
    </row>
    <row r="263" spans="1:6" hidden="1">
      <c r="A263" s="701">
        <v>103142</v>
      </c>
      <c r="B263" s="699" t="s">
        <v>11925</v>
      </c>
      <c r="C263" s="699" t="s">
        <v>475</v>
      </c>
      <c r="D263" s="699" t="s">
        <v>11182</v>
      </c>
      <c r="E263" s="700" t="s">
        <v>11926</v>
      </c>
      <c r="F263" s="699" t="s">
        <v>11185</v>
      </c>
    </row>
    <row r="264" spans="1:6" hidden="1">
      <c r="A264" s="701">
        <v>103143</v>
      </c>
      <c r="B264" s="699" t="s">
        <v>11927</v>
      </c>
      <c r="C264" s="699" t="s">
        <v>475</v>
      </c>
      <c r="D264" s="699" t="s">
        <v>11182</v>
      </c>
      <c r="E264" s="700" t="s">
        <v>11928</v>
      </c>
      <c r="F264" s="699" t="s">
        <v>11185</v>
      </c>
    </row>
    <row r="265" spans="1:6" hidden="1">
      <c r="A265" s="701">
        <v>103144</v>
      </c>
      <c r="B265" s="699" t="s">
        <v>11929</v>
      </c>
      <c r="C265" s="699" t="s">
        <v>475</v>
      </c>
      <c r="D265" s="699" t="s">
        <v>11182</v>
      </c>
      <c r="E265" s="700" t="s">
        <v>11930</v>
      </c>
      <c r="F265" s="699" t="s">
        <v>11185</v>
      </c>
    </row>
    <row r="266" spans="1:6" hidden="1">
      <c r="A266" s="701">
        <v>103145</v>
      </c>
      <c r="B266" s="699" t="s">
        <v>11932</v>
      </c>
      <c r="C266" s="699" t="s">
        <v>475</v>
      </c>
      <c r="D266" s="699" t="s">
        <v>11182</v>
      </c>
      <c r="E266" s="700" t="s">
        <v>11933</v>
      </c>
      <c r="F266" s="699" t="s">
        <v>11185</v>
      </c>
    </row>
    <row r="267" spans="1:6" hidden="1">
      <c r="A267" s="701">
        <v>103146</v>
      </c>
      <c r="B267" s="699" t="s">
        <v>11935</v>
      </c>
      <c r="C267" s="699" t="s">
        <v>475</v>
      </c>
      <c r="D267" s="699" t="s">
        <v>11182</v>
      </c>
      <c r="E267" s="700" t="s">
        <v>11936</v>
      </c>
      <c r="F267" s="699" t="s">
        <v>11185</v>
      </c>
    </row>
    <row r="268" spans="1:6" hidden="1">
      <c r="A268" s="701">
        <v>103147</v>
      </c>
      <c r="B268" s="699" t="s">
        <v>11940</v>
      </c>
      <c r="C268" s="699" t="s">
        <v>475</v>
      </c>
      <c r="D268" s="699" t="s">
        <v>11182</v>
      </c>
      <c r="E268" s="700" t="s">
        <v>11941</v>
      </c>
      <c r="F268" s="699" t="s">
        <v>11185</v>
      </c>
    </row>
    <row r="269" spans="1:6" hidden="1">
      <c r="A269" s="701">
        <v>103148</v>
      </c>
      <c r="B269" s="699" t="s">
        <v>11944</v>
      </c>
      <c r="C269" s="699" t="s">
        <v>475</v>
      </c>
      <c r="D269" s="699" t="s">
        <v>11182</v>
      </c>
      <c r="E269" s="700" t="s">
        <v>11945</v>
      </c>
      <c r="F269" s="699" t="s">
        <v>11185</v>
      </c>
    </row>
    <row r="270" spans="1:6" hidden="1">
      <c r="A270" s="701">
        <v>103149</v>
      </c>
      <c r="B270" s="699" t="s">
        <v>11947</v>
      </c>
      <c r="C270" s="699" t="s">
        <v>475</v>
      </c>
      <c r="D270" s="699" t="s">
        <v>11182</v>
      </c>
      <c r="E270" s="700" t="s">
        <v>4375</v>
      </c>
      <c r="F270" s="699" t="s">
        <v>11185</v>
      </c>
    </row>
    <row r="271" spans="1:6" hidden="1">
      <c r="A271" s="701">
        <v>103150</v>
      </c>
      <c r="B271" s="699" t="s">
        <v>11948</v>
      </c>
      <c r="C271" s="699" t="s">
        <v>475</v>
      </c>
      <c r="D271" s="699" t="s">
        <v>11182</v>
      </c>
      <c r="E271" s="700" t="s">
        <v>11949</v>
      </c>
      <c r="F271" s="699" t="s">
        <v>11185</v>
      </c>
    </row>
    <row r="272" spans="1:6" hidden="1">
      <c r="A272" s="701">
        <v>103151</v>
      </c>
      <c r="B272" s="699" t="s">
        <v>11951</v>
      </c>
      <c r="C272" s="699" t="s">
        <v>475</v>
      </c>
      <c r="D272" s="699" t="s">
        <v>11182</v>
      </c>
      <c r="E272" s="700" t="s">
        <v>11952</v>
      </c>
      <c r="F272" s="699" t="s">
        <v>11185</v>
      </c>
    </row>
    <row r="273" spans="1:6" hidden="1">
      <c r="A273" s="701">
        <v>103152</v>
      </c>
      <c r="B273" s="699" t="s">
        <v>11954</v>
      </c>
      <c r="C273" s="699" t="s">
        <v>475</v>
      </c>
      <c r="D273" s="699" t="s">
        <v>11182</v>
      </c>
      <c r="E273" s="700" t="s">
        <v>11955</v>
      </c>
      <c r="F273" s="699" t="s">
        <v>11185</v>
      </c>
    </row>
    <row r="274" spans="1:6" hidden="1">
      <c r="A274" s="701">
        <v>93206</v>
      </c>
      <c r="B274" s="699" t="s">
        <v>11956</v>
      </c>
      <c r="C274" s="699" t="s">
        <v>480</v>
      </c>
      <c r="D274" s="699" t="s">
        <v>11182</v>
      </c>
      <c r="E274" s="700" t="s">
        <v>11957</v>
      </c>
      <c r="F274" s="699" t="s">
        <v>11185</v>
      </c>
    </row>
    <row r="275" spans="1:6" hidden="1">
      <c r="A275" s="701">
        <v>93207</v>
      </c>
      <c r="B275" s="699" t="s">
        <v>12052</v>
      </c>
      <c r="C275" s="699" t="s">
        <v>480</v>
      </c>
      <c r="D275" s="699" t="s">
        <v>11182</v>
      </c>
      <c r="E275" s="700" t="s">
        <v>12053</v>
      </c>
      <c r="F275" s="699" t="s">
        <v>11185</v>
      </c>
    </row>
    <row r="276" spans="1:6" hidden="1">
      <c r="A276" s="701">
        <v>93208</v>
      </c>
      <c r="B276" s="699" t="s">
        <v>12085</v>
      </c>
      <c r="C276" s="699" t="s">
        <v>480</v>
      </c>
      <c r="D276" s="699" t="s">
        <v>11182</v>
      </c>
      <c r="E276" s="700" t="s">
        <v>12086</v>
      </c>
      <c r="F276" s="699" t="s">
        <v>11185</v>
      </c>
    </row>
    <row r="277" spans="1:6" hidden="1">
      <c r="A277" s="701">
        <v>93209</v>
      </c>
      <c r="B277" s="699" t="s">
        <v>12092</v>
      </c>
      <c r="C277" s="699" t="s">
        <v>480</v>
      </c>
      <c r="D277" s="699" t="s">
        <v>11182</v>
      </c>
      <c r="E277" s="700" t="s">
        <v>12093</v>
      </c>
      <c r="F277" s="699" t="s">
        <v>11185</v>
      </c>
    </row>
    <row r="278" spans="1:6" hidden="1">
      <c r="A278" s="701">
        <v>93210</v>
      </c>
      <c r="B278" s="699" t="s">
        <v>12100</v>
      </c>
      <c r="C278" s="699" t="s">
        <v>480</v>
      </c>
      <c r="D278" s="699" t="s">
        <v>11182</v>
      </c>
      <c r="E278" s="700" t="s">
        <v>12101</v>
      </c>
      <c r="F278" s="699" t="s">
        <v>11185</v>
      </c>
    </row>
    <row r="279" spans="1:6" hidden="1">
      <c r="A279" s="701">
        <v>93211</v>
      </c>
      <c r="B279" s="699" t="s">
        <v>12111</v>
      </c>
      <c r="C279" s="699" t="s">
        <v>480</v>
      </c>
      <c r="D279" s="699" t="s">
        <v>11182</v>
      </c>
      <c r="E279" s="700" t="s">
        <v>12112</v>
      </c>
      <c r="F279" s="699" t="s">
        <v>11185</v>
      </c>
    </row>
    <row r="280" spans="1:6" hidden="1">
      <c r="A280" s="701">
        <v>93212</v>
      </c>
      <c r="B280" s="699" t="s">
        <v>12117</v>
      </c>
      <c r="C280" s="699" t="s">
        <v>480</v>
      </c>
      <c r="D280" s="699" t="s">
        <v>11182</v>
      </c>
      <c r="E280" s="700" t="s">
        <v>12118</v>
      </c>
      <c r="F280" s="699" t="s">
        <v>11185</v>
      </c>
    </row>
    <row r="281" spans="1:6" hidden="1">
      <c r="A281" s="701">
        <v>93213</v>
      </c>
      <c r="B281" s="699" t="s">
        <v>12143</v>
      </c>
      <c r="C281" s="699" t="s">
        <v>480</v>
      </c>
      <c r="D281" s="699" t="s">
        <v>11182</v>
      </c>
      <c r="E281" s="700" t="s">
        <v>12144</v>
      </c>
      <c r="F281" s="699" t="s">
        <v>11185</v>
      </c>
    </row>
    <row r="282" spans="1:6" hidden="1">
      <c r="A282" s="701">
        <v>93214</v>
      </c>
      <c r="B282" s="699" t="s">
        <v>12154</v>
      </c>
      <c r="C282" s="699" t="s">
        <v>475</v>
      </c>
      <c r="D282" s="699" t="s">
        <v>11189</v>
      </c>
      <c r="E282" s="700" t="s">
        <v>12155</v>
      </c>
      <c r="F282" s="699" t="s">
        <v>11185</v>
      </c>
    </row>
    <row r="283" spans="1:6" hidden="1">
      <c r="A283" s="701">
        <v>93243</v>
      </c>
      <c r="B283" s="699" t="s">
        <v>12165</v>
      </c>
      <c r="C283" s="699" t="s">
        <v>475</v>
      </c>
      <c r="D283" s="699" t="s">
        <v>11189</v>
      </c>
      <c r="E283" s="700" t="s">
        <v>12166</v>
      </c>
      <c r="F283" s="699" t="s">
        <v>11185</v>
      </c>
    </row>
    <row r="284" spans="1:6" hidden="1">
      <c r="A284" s="701">
        <v>93582</v>
      </c>
      <c r="B284" s="699" t="s">
        <v>12169</v>
      </c>
      <c r="C284" s="699" t="s">
        <v>480</v>
      </c>
      <c r="D284" s="699" t="s">
        <v>11182</v>
      </c>
      <c r="E284" s="700" t="s">
        <v>12170</v>
      </c>
      <c r="F284" s="699" t="s">
        <v>11185</v>
      </c>
    </row>
    <row r="285" spans="1:6" hidden="1">
      <c r="A285" s="701">
        <v>93583</v>
      </c>
      <c r="B285" s="699" t="s">
        <v>12173</v>
      </c>
      <c r="C285" s="699" t="s">
        <v>480</v>
      </c>
      <c r="D285" s="699" t="s">
        <v>11182</v>
      </c>
      <c r="E285" s="700" t="s">
        <v>12174</v>
      </c>
      <c r="F285" s="699" t="s">
        <v>11185</v>
      </c>
    </row>
    <row r="286" spans="1:6" hidden="1">
      <c r="A286" s="701">
        <v>93584</v>
      </c>
      <c r="B286" s="699" t="s">
        <v>12178</v>
      </c>
      <c r="C286" s="699" t="s">
        <v>480</v>
      </c>
      <c r="D286" s="699" t="s">
        <v>11182</v>
      </c>
      <c r="E286" s="700" t="s">
        <v>12179</v>
      </c>
      <c r="F286" s="699" t="s">
        <v>11185</v>
      </c>
    </row>
    <row r="287" spans="1:6" hidden="1">
      <c r="A287" s="701">
        <v>93585</v>
      </c>
      <c r="B287" s="699" t="s">
        <v>12181</v>
      </c>
      <c r="C287" s="699" t="s">
        <v>480</v>
      </c>
      <c r="D287" s="699" t="s">
        <v>11182</v>
      </c>
      <c r="E287" s="700" t="s">
        <v>12182</v>
      </c>
      <c r="F287" s="699" t="s">
        <v>11185</v>
      </c>
    </row>
    <row r="288" spans="1:6" hidden="1">
      <c r="A288" s="701">
        <v>98441</v>
      </c>
      <c r="B288" s="699" t="s">
        <v>12069</v>
      </c>
      <c r="C288" s="699" t="s">
        <v>480</v>
      </c>
      <c r="D288" s="699" t="s">
        <v>11189</v>
      </c>
      <c r="E288" s="700" t="s">
        <v>12070</v>
      </c>
      <c r="F288" s="699" t="s">
        <v>11185</v>
      </c>
    </row>
    <row r="289" spans="1:6" hidden="1">
      <c r="A289" s="701">
        <v>98442</v>
      </c>
      <c r="B289" s="699" t="s">
        <v>12071</v>
      </c>
      <c r="C289" s="699" t="s">
        <v>480</v>
      </c>
      <c r="D289" s="699" t="s">
        <v>11189</v>
      </c>
      <c r="E289" s="700" t="s">
        <v>12072</v>
      </c>
      <c r="F289" s="699" t="s">
        <v>11185</v>
      </c>
    </row>
    <row r="290" spans="1:6" hidden="1">
      <c r="A290" s="701">
        <v>98443</v>
      </c>
      <c r="B290" s="699" t="s">
        <v>12073</v>
      </c>
      <c r="C290" s="699" t="s">
        <v>480</v>
      </c>
      <c r="D290" s="699" t="s">
        <v>11189</v>
      </c>
      <c r="E290" s="700" t="s">
        <v>3297</v>
      </c>
      <c r="F290" s="699" t="s">
        <v>11185</v>
      </c>
    </row>
    <row r="291" spans="1:6" hidden="1">
      <c r="A291" s="701">
        <v>98444</v>
      </c>
      <c r="B291" s="699" t="s">
        <v>12074</v>
      </c>
      <c r="C291" s="699" t="s">
        <v>480</v>
      </c>
      <c r="D291" s="699" t="s">
        <v>11189</v>
      </c>
      <c r="E291" s="700" t="s">
        <v>12075</v>
      </c>
      <c r="F291" s="699" t="s">
        <v>11185</v>
      </c>
    </row>
    <row r="292" spans="1:6" hidden="1">
      <c r="A292" s="701">
        <v>98445</v>
      </c>
      <c r="B292" s="699" t="s">
        <v>12076</v>
      </c>
      <c r="C292" s="699" t="s">
        <v>480</v>
      </c>
      <c r="D292" s="699" t="s">
        <v>11189</v>
      </c>
      <c r="E292" s="700" t="s">
        <v>12077</v>
      </c>
      <c r="F292" s="699" t="s">
        <v>11185</v>
      </c>
    </row>
    <row r="293" spans="1:6" hidden="1">
      <c r="A293" s="701">
        <v>98446</v>
      </c>
      <c r="B293" s="699" t="s">
        <v>12078</v>
      </c>
      <c r="C293" s="699" t="s">
        <v>480</v>
      </c>
      <c r="D293" s="699" t="s">
        <v>11189</v>
      </c>
      <c r="E293" s="700" t="s">
        <v>12079</v>
      </c>
      <c r="F293" s="699" t="s">
        <v>11185</v>
      </c>
    </row>
    <row r="294" spans="1:6" hidden="1">
      <c r="A294" s="701">
        <v>98447</v>
      </c>
      <c r="B294" s="699" t="s">
        <v>12080</v>
      </c>
      <c r="C294" s="699" t="s">
        <v>480</v>
      </c>
      <c r="D294" s="699" t="s">
        <v>11189</v>
      </c>
      <c r="E294" s="700" t="s">
        <v>12081</v>
      </c>
      <c r="F294" s="699" t="s">
        <v>11185</v>
      </c>
    </row>
    <row r="295" spans="1:6" hidden="1">
      <c r="A295" s="701">
        <v>98448</v>
      </c>
      <c r="B295" s="699" t="s">
        <v>12083</v>
      </c>
      <c r="C295" s="699" t="s">
        <v>480</v>
      </c>
      <c r="D295" s="699" t="s">
        <v>11189</v>
      </c>
      <c r="E295" s="700" t="s">
        <v>12084</v>
      </c>
      <c r="F295" s="699" t="s">
        <v>11185</v>
      </c>
    </row>
    <row r="296" spans="1:6" hidden="1">
      <c r="A296" s="701">
        <v>98449</v>
      </c>
      <c r="B296" s="699" t="s">
        <v>12200</v>
      </c>
      <c r="C296" s="699" t="s">
        <v>480</v>
      </c>
      <c r="D296" s="699" t="s">
        <v>11189</v>
      </c>
      <c r="E296" s="700" t="s">
        <v>12201</v>
      </c>
      <c r="F296" s="699" t="s">
        <v>11185</v>
      </c>
    </row>
    <row r="297" spans="1:6" hidden="1">
      <c r="A297" s="701">
        <v>98450</v>
      </c>
      <c r="B297" s="699" t="s">
        <v>12203</v>
      </c>
      <c r="C297" s="699" t="s">
        <v>480</v>
      </c>
      <c r="D297" s="699" t="s">
        <v>11189</v>
      </c>
      <c r="E297" s="700" t="s">
        <v>12204</v>
      </c>
      <c r="F297" s="699" t="s">
        <v>11185</v>
      </c>
    </row>
    <row r="298" spans="1:6" hidden="1">
      <c r="A298" s="701">
        <v>98451</v>
      </c>
      <c r="B298" s="699" t="s">
        <v>12207</v>
      </c>
      <c r="C298" s="699" t="s">
        <v>480</v>
      </c>
      <c r="D298" s="699" t="s">
        <v>11189</v>
      </c>
      <c r="E298" s="700" t="s">
        <v>12208</v>
      </c>
      <c r="F298" s="699" t="s">
        <v>11185</v>
      </c>
    </row>
    <row r="299" spans="1:6" hidden="1">
      <c r="A299" s="701">
        <v>98452</v>
      </c>
      <c r="B299" s="699" t="s">
        <v>12209</v>
      </c>
      <c r="C299" s="699" t="s">
        <v>480</v>
      </c>
      <c r="D299" s="699" t="s">
        <v>11189</v>
      </c>
      <c r="E299" s="700" t="s">
        <v>12210</v>
      </c>
      <c r="F299" s="699" t="s">
        <v>11185</v>
      </c>
    </row>
    <row r="300" spans="1:6" hidden="1">
      <c r="A300" s="701">
        <v>98453</v>
      </c>
      <c r="B300" s="699" t="s">
        <v>12212</v>
      </c>
      <c r="C300" s="699" t="s">
        <v>480</v>
      </c>
      <c r="D300" s="699" t="s">
        <v>11189</v>
      </c>
      <c r="E300" s="700" t="s">
        <v>8878</v>
      </c>
      <c r="F300" s="699" t="s">
        <v>11185</v>
      </c>
    </row>
    <row r="301" spans="1:6" hidden="1">
      <c r="A301" s="701">
        <v>98454</v>
      </c>
      <c r="B301" s="699" t="s">
        <v>12213</v>
      </c>
      <c r="C301" s="699" t="s">
        <v>480</v>
      </c>
      <c r="D301" s="699" t="s">
        <v>11189</v>
      </c>
      <c r="E301" s="700" t="s">
        <v>12214</v>
      </c>
      <c r="F301" s="699" t="s">
        <v>11185</v>
      </c>
    </row>
    <row r="302" spans="1:6" hidden="1">
      <c r="A302" s="701">
        <v>98455</v>
      </c>
      <c r="B302" s="699" t="s">
        <v>12215</v>
      </c>
      <c r="C302" s="699" t="s">
        <v>480</v>
      </c>
      <c r="D302" s="699" t="s">
        <v>11189</v>
      </c>
      <c r="E302" s="700" t="s">
        <v>12216</v>
      </c>
      <c r="F302" s="699" t="s">
        <v>11185</v>
      </c>
    </row>
    <row r="303" spans="1:6" hidden="1">
      <c r="A303" s="701">
        <v>98456</v>
      </c>
      <c r="B303" s="699" t="s">
        <v>12217</v>
      </c>
      <c r="C303" s="699" t="s">
        <v>480</v>
      </c>
      <c r="D303" s="699" t="s">
        <v>11189</v>
      </c>
      <c r="E303" s="700" t="s">
        <v>12218</v>
      </c>
      <c r="F303" s="699" t="s">
        <v>11185</v>
      </c>
    </row>
    <row r="304" spans="1:6" hidden="1">
      <c r="A304" s="701">
        <v>98458</v>
      </c>
      <c r="B304" s="699" t="s">
        <v>12220</v>
      </c>
      <c r="C304" s="699" t="s">
        <v>480</v>
      </c>
      <c r="D304" s="699" t="s">
        <v>11189</v>
      </c>
      <c r="E304" s="700" t="s">
        <v>12221</v>
      </c>
      <c r="F304" s="699" t="s">
        <v>11185</v>
      </c>
    </row>
    <row r="305" spans="1:6" hidden="1">
      <c r="A305" s="701">
        <v>98459</v>
      </c>
      <c r="B305" s="699" t="s">
        <v>1792</v>
      </c>
      <c r="C305" s="699" t="s">
        <v>480</v>
      </c>
      <c r="D305" s="699" t="s">
        <v>11189</v>
      </c>
      <c r="E305" s="700" t="s">
        <v>12222</v>
      </c>
      <c r="F305" s="699" t="s">
        <v>11185</v>
      </c>
    </row>
    <row r="306" spans="1:6" hidden="1">
      <c r="A306" s="701">
        <v>98460</v>
      </c>
      <c r="B306" s="699" t="s">
        <v>12224</v>
      </c>
      <c r="C306" s="699" t="s">
        <v>480</v>
      </c>
      <c r="D306" s="699" t="s">
        <v>11189</v>
      </c>
      <c r="E306" s="700" t="s">
        <v>12225</v>
      </c>
      <c r="F306" s="699" t="s">
        <v>11185</v>
      </c>
    </row>
    <row r="307" spans="1:6" hidden="1">
      <c r="A307" s="701">
        <v>98461</v>
      </c>
      <c r="B307" s="699" t="s">
        <v>12163</v>
      </c>
      <c r="C307" s="699" t="s">
        <v>475</v>
      </c>
      <c r="D307" s="699" t="s">
        <v>11189</v>
      </c>
      <c r="E307" s="700" t="s">
        <v>12164</v>
      </c>
      <c r="F307" s="699" t="s">
        <v>11185</v>
      </c>
    </row>
    <row r="308" spans="1:6" hidden="1">
      <c r="A308" s="701">
        <v>98462</v>
      </c>
      <c r="B308" s="699" t="s">
        <v>12167</v>
      </c>
      <c r="C308" s="699" t="s">
        <v>475</v>
      </c>
      <c r="D308" s="699" t="s">
        <v>11189</v>
      </c>
      <c r="E308" s="700" t="s">
        <v>12168</v>
      </c>
      <c r="F308" s="699" t="s">
        <v>11185</v>
      </c>
    </row>
    <row r="309" spans="1:6" hidden="1">
      <c r="A309" s="701">
        <v>5631</v>
      </c>
      <c r="B309" s="699" t="s">
        <v>11217</v>
      </c>
      <c r="C309" s="699" t="s">
        <v>687</v>
      </c>
      <c r="D309" s="699" t="s">
        <v>11182</v>
      </c>
      <c r="E309" s="700" t="s">
        <v>11218</v>
      </c>
      <c r="F309" s="699" t="s">
        <v>11185</v>
      </c>
    </row>
    <row r="310" spans="1:6" hidden="1">
      <c r="A310" s="701">
        <v>5678</v>
      </c>
      <c r="B310" s="699" t="s">
        <v>11186</v>
      </c>
      <c r="C310" s="699" t="s">
        <v>687</v>
      </c>
      <c r="D310" s="699" t="s">
        <v>11182</v>
      </c>
      <c r="E310" s="700" t="s">
        <v>10406</v>
      </c>
      <c r="F310" s="699" t="s">
        <v>11185</v>
      </c>
    </row>
    <row r="311" spans="1:6" hidden="1">
      <c r="A311" s="701">
        <v>5680</v>
      </c>
      <c r="B311" s="699" t="s">
        <v>12241</v>
      </c>
      <c r="C311" s="699" t="s">
        <v>687</v>
      </c>
      <c r="D311" s="699" t="s">
        <v>11182</v>
      </c>
      <c r="E311" s="700" t="s">
        <v>12242</v>
      </c>
      <c r="F311" s="699" t="s">
        <v>11185</v>
      </c>
    </row>
    <row r="312" spans="1:6" hidden="1">
      <c r="A312" s="701">
        <v>5684</v>
      </c>
      <c r="B312" s="699" t="s">
        <v>1726</v>
      </c>
      <c r="C312" s="699" t="s">
        <v>687</v>
      </c>
      <c r="D312" s="699" t="s">
        <v>11182</v>
      </c>
      <c r="E312" s="700" t="s">
        <v>12247</v>
      </c>
      <c r="F312" s="699" t="s">
        <v>11185</v>
      </c>
    </row>
    <row r="313" spans="1:6" hidden="1">
      <c r="A313" s="701">
        <v>5689</v>
      </c>
      <c r="B313" s="699" t="s">
        <v>12257</v>
      </c>
      <c r="C313" s="699" t="s">
        <v>687</v>
      </c>
      <c r="D313" s="699" t="s">
        <v>11182</v>
      </c>
      <c r="E313" s="700" t="s">
        <v>11769</v>
      </c>
      <c r="F313" s="699" t="s">
        <v>11185</v>
      </c>
    </row>
    <row r="314" spans="1:6" hidden="1">
      <c r="A314" s="701">
        <v>5795</v>
      </c>
      <c r="B314" s="699" t="s">
        <v>12261</v>
      </c>
      <c r="C314" s="699" t="s">
        <v>687</v>
      </c>
      <c r="D314" s="699" t="s">
        <v>11189</v>
      </c>
      <c r="E314" s="700" t="s">
        <v>12262</v>
      </c>
      <c r="F314" s="699" t="s">
        <v>11185</v>
      </c>
    </row>
    <row r="315" spans="1:6" hidden="1">
      <c r="A315" s="701">
        <v>5811</v>
      </c>
      <c r="B315" s="699" t="s">
        <v>12268</v>
      </c>
      <c r="C315" s="699" t="s">
        <v>687</v>
      </c>
      <c r="D315" s="699" t="s">
        <v>11182</v>
      </c>
      <c r="E315" s="700" t="s">
        <v>12269</v>
      </c>
      <c r="F315" s="699" t="s">
        <v>11185</v>
      </c>
    </row>
    <row r="316" spans="1:6" hidden="1">
      <c r="A316" s="701">
        <v>5823</v>
      </c>
      <c r="B316" s="699" t="s">
        <v>12278</v>
      </c>
      <c r="C316" s="699" t="s">
        <v>687</v>
      </c>
      <c r="D316" s="699" t="s">
        <v>11182</v>
      </c>
      <c r="E316" s="700" t="s">
        <v>12279</v>
      </c>
      <c r="F316" s="699" t="s">
        <v>11185</v>
      </c>
    </row>
    <row r="317" spans="1:6" hidden="1">
      <c r="A317" s="701">
        <v>5824</v>
      </c>
      <c r="B317" s="699" t="s">
        <v>12286</v>
      </c>
      <c r="C317" s="699" t="s">
        <v>687</v>
      </c>
      <c r="D317" s="699" t="s">
        <v>11182</v>
      </c>
      <c r="E317" s="700" t="s">
        <v>12287</v>
      </c>
      <c r="F317" s="699" t="s">
        <v>11185</v>
      </c>
    </row>
    <row r="318" spans="1:6" hidden="1">
      <c r="A318" s="701">
        <v>5835</v>
      </c>
      <c r="B318" s="699" t="s">
        <v>12298</v>
      </c>
      <c r="C318" s="699" t="s">
        <v>687</v>
      </c>
      <c r="D318" s="699" t="s">
        <v>11182</v>
      </c>
      <c r="E318" s="700" t="s">
        <v>12299</v>
      </c>
      <c r="F318" s="699" t="s">
        <v>11185</v>
      </c>
    </row>
    <row r="319" spans="1:6" hidden="1">
      <c r="A319" s="701">
        <v>5839</v>
      </c>
      <c r="B319" s="699" t="s">
        <v>12310</v>
      </c>
      <c r="C319" s="699" t="s">
        <v>687</v>
      </c>
      <c r="D319" s="699" t="s">
        <v>11182</v>
      </c>
      <c r="E319" s="700" t="s">
        <v>7980</v>
      </c>
      <c r="F319" s="699" t="s">
        <v>11185</v>
      </c>
    </row>
    <row r="320" spans="1:6" hidden="1">
      <c r="A320" s="701">
        <v>5843</v>
      </c>
      <c r="B320" s="699" t="s">
        <v>12315</v>
      </c>
      <c r="C320" s="699" t="s">
        <v>687</v>
      </c>
      <c r="D320" s="699" t="s">
        <v>11182</v>
      </c>
      <c r="E320" s="700" t="s">
        <v>12316</v>
      </c>
      <c r="F320" s="699" t="s">
        <v>11185</v>
      </c>
    </row>
    <row r="321" spans="1:6" hidden="1">
      <c r="A321" s="701">
        <v>5847</v>
      </c>
      <c r="B321" s="699" t="s">
        <v>12324</v>
      </c>
      <c r="C321" s="699" t="s">
        <v>687</v>
      </c>
      <c r="D321" s="699" t="s">
        <v>11182</v>
      </c>
      <c r="E321" s="700" t="s">
        <v>12325</v>
      </c>
      <c r="F321" s="699" t="s">
        <v>11185</v>
      </c>
    </row>
    <row r="322" spans="1:6" hidden="1">
      <c r="A322" s="701">
        <v>5851</v>
      </c>
      <c r="B322" s="699" t="s">
        <v>12334</v>
      </c>
      <c r="C322" s="699" t="s">
        <v>687</v>
      </c>
      <c r="D322" s="699" t="s">
        <v>11182</v>
      </c>
      <c r="E322" s="700" t="s">
        <v>12335</v>
      </c>
      <c r="F322" s="699" t="s">
        <v>11185</v>
      </c>
    </row>
    <row r="323" spans="1:6" hidden="1">
      <c r="A323" s="701">
        <v>5855</v>
      </c>
      <c r="B323" s="699" t="s">
        <v>12344</v>
      </c>
      <c r="C323" s="699" t="s">
        <v>687</v>
      </c>
      <c r="D323" s="699" t="s">
        <v>11182</v>
      </c>
      <c r="E323" s="700" t="s">
        <v>12345</v>
      </c>
      <c r="F323" s="699" t="s">
        <v>11185</v>
      </c>
    </row>
    <row r="324" spans="1:6" hidden="1">
      <c r="A324" s="701">
        <v>5863</v>
      </c>
      <c r="B324" s="699" t="s">
        <v>12354</v>
      </c>
      <c r="C324" s="699" t="s">
        <v>687</v>
      </c>
      <c r="D324" s="699" t="s">
        <v>11182</v>
      </c>
      <c r="E324" s="700" t="s">
        <v>11869</v>
      </c>
      <c r="F324" s="699" t="s">
        <v>11185</v>
      </c>
    </row>
    <row r="325" spans="1:6" hidden="1">
      <c r="A325" s="701">
        <v>5867</v>
      </c>
      <c r="B325" s="699" t="s">
        <v>12358</v>
      </c>
      <c r="C325" s="699" t="s">
        <v>687</v>
      </c>
      <c r="D325" s="699" t="s">
        <v>11182</v>
      </c>
      <c r="E325" s="700" t="s">
        <v>12359</v>
      </c>
      <c r="F325" s="699" t="s">
        <v>11185</v>
      </c>
    </row>
    <row r="326" spans="1:6" hidden="1">
      <c r="A326" s="701">
        <v>5875</v>
      </c>
      <c r="B326" s="699" t="s">
        <v>12368</v>
      </c>
      <c r="C326" s="699" t="s">
        <v>687</v>
      </c>
      <c r="D326" s="699" t="s">
        <v>11182</v>
      </c>
      <c r="E326" s="700" t="s">
        <v>12369</v>
      </c>
      <c r="F326" s="699" t="s">
        <v>11185</v>
      </c>
    </row>
    <row r="327" spans="1:6" hidden="1">
      <c r="A327" s="701">
        <v>5879</v>
      </c>
      <c r="B327" s="699" t="s">
        <v>12376</v>
      </c>
      <c r="C327" s="699" t="s">
        <v>687</v>
      </c>
      <c r="D327" s="699" t="s">
        <v>11182</v>
      </c>
      <c r="E327" s="700" t="s">
        <v>12377</v>
      </c>
      <c r="F327" s="699" t="s">
        <v>11185</v>
      </c>
    </row>
    <row r="328" spans="1:6" hidden="1">
      <c r="A328" s="701">
        <v>5882</v>
      </c>
      <c r="B328" s="699" t="s">
        <v>12383</v>
      </c>
      <c r="C328" s="699" t="s">
        <v>687</v>
      </c>
      <c r="D328" s="699" t="s">
        <v>11182</v>
      </c>
      <c r="E328" s="700" t="s">
        <v>12384</v>
      </c>
      <c r="F328" s="699" t="s">
        <v>11185</v>
      </c>
    </row>
    <row r="329" spans="1:6" hidden="1">
      <c r="A329" s="701">
        <v>5890</v>
      </c>
      <c r="B329" s="699" t="s">
        <v>12390</v>
      </c>
      <c r="C329" s="699" t="s">
        <v>687</v>
      </c>
      <c r="D329" s="699" t="s">
        <v>11182</v>
      </c>
      <c r="E329" s="700" t="s">
        <v>12391</v>
      </c>
      <c r="F329" s="699" t="s">
        <v>11185</v>
      </c>
    </row>
    <row r="330" spans="1:6" hidden="1">
      <c r="A330" s="701">
        <v>5894</v>
      </c>
      <c r="B330" s="699" t="s">
        <v>12399</v>
      </c>
      <c r="C330" s="699" t="s">
        <v>687</v>
      </c>
      <c r="D330" s="699" t="s">
        <v>11182</v>
      </c>
      <c r="E330" s="700" t="s">
        <v>12400</v>
      </c>
      <c r="F330" s="699" t="s">
        <v>11185</v>
      </c>
    </row>
    <row r="331" spans="1:6" hidden="1">
      <c r="A331" s="701">
        <v>5901</v>
      </c>
      <c r="B331" s="699" t="s">
        <v>12407</v>
      </c>
      <c r="C331" s="699" t="s">
        <v>687</v>
      </c>
      <c r="D331" s="699" t="s">
        <v>11182</v>
      </c>
      <c r="E331" s="700" t="s">
        <v>12408</v>
      </c>
      <c r="F331" s="699" t="s">
        <v>11185</v>
      </c>
    </row>
    <row r="332" spans="1:6" hidden="1">
      <c r="A332" s="701">
        <v>5909</v>
      </c>
      <c r="B332" s="699" t="s">
        <v>12416</v>
      </c>
      <c r="C332" s="699" t="s">
        <v>687</v>
      </c>
      <c r="D332" s="699" t="s">
        <v>11182</v>
      </c>
      <c r="E332" s="700" t="s">
        <v>12417</v>
      </c>
      <c r="F332" s="699" t="s">
        <v>11185</v>
      </c>
    </row>
    <row r="333" spans="1:6" hidden="1">
      <c r="A333" s="701">
        <v>5921</v>
      </c>
      <c r="B333" s="699" t="s">
        <v>12422</v>
      </c>
      <c r="C333" s="699" t="s">
        <v>687</v>
      </c>
      <c r="D333" s="699" t="s">
        <v>11182</v>
      </c>
      <c r="E333" s="700" t="s">
        <v>1935</v>
      </c>
      <c r="F333" s="699" t="s">
        <v>11185</v>
      </c>
    </row>
    <row r="334" spans="1:6" hidden="1">
      <c r="A334" s="701">
        <v>5928</v>
      </c>
      <c r="B334" s="699" t="s">
        <v>11760</v>
      </c>
      <c r="C334" s="699" t="s">
        <v>687</v>
      </c>
      <c r="D334" s="699" t="s">
        <v>11182</v>
      </c>
      <c r="E334" s="700" t="s">
        <v>11761</v>
      </c>
      <c r="F334" s="699" t="s">
        <v>11185</v>
      </c>
    </row>
    <row r="335" spans="1:6" hidden="1">
      <c r="A335" s="701">
        <v>5932</v>
      </c>
      <c r="B335" s="699" t="s">
        <v>1728</v>
      </c>
      <c r="C335" s="699" t="s">
        <v>687</v>
      </c>
      <c r="D335" s="699" t="s">
        <v>11182</v>
      </c>
      <c r="E335" s="700" t="s">
        <v>12434</v>
      </c>
      <c r="F335" s="699" t="s">
        <v>11185</v>
      </c>
    </row>
    <row r="336" spans="1:6" hidden="1">
      <c r="A336" s="701">
        <v>5940</v>
      </c>
      <c r="B336" s="699" t="s">
        <v>12444</v>
      </c>
      <c r="C336" s="699" t="s">
        <v>687</v>
      </c>
      <c r="D336" s="699" t="s">
        <v>11182</v>
      </c>
      <c r="E336" s="700" t="s">
        <v>12445</v>
      </c>
      <c r="F336" s="699" t="s">
        <v>11185</v>
      </c>
    </row>
    <row r="337" spans="1:6" hidden="1">
      <c r="A337" s="701">
        <v>5944</v>
      </c>
      <c r="B337" s="699" t="s">
        <v>12454</v>
      </c>
      <c r="C337" s="699" t="s">
        <v>687</v>
      </c>
      <c r="D337" s="699" t="s">
        <v>11182</v>
      </c>
      <c r="E337" s="700" t="s">
        <v>12455</v>
      </c>
      <c r="F337" s="699" t="s">
        <v>11185</v>
      </c>
    </row>
    <row r="338" spans="1:6" hidden="1">
      <c r="A338" s="701">
        <v>5953</v>
      </c>
      <c r="B338" s="699" t="s">
        <v>12463</v>
      </c>
      <c r="C338" s="699" t="s">
        <v>687</v>
      </c>
      <c r="D338" s="699" t="s">
        <v>11182</v>
      </c>
      <c r="E338" s="700" t="s">
        <v>12464</v>
      </c>
      <c r="F338" s="699" t="s">
        <v>11185</v>
      </c>
    </row>
    <row r="339" spans="1:6" hidden="1">
      <c r="A339" s="701">
        <v>6259</v>
      </c>
      <c r="B339" s="699" t="s">
        <v>12469</v>
      </c>
      <c r="C339" s="699" t="s">
        <v>687</v>
      </c>
      <c r="D339" s="699" t="s">
        <v>11182</v>
      </c>
      <c r="E339" s="700" t="s">
        <v>12470</v>
      </c>
      <c r="F339" s="699" t="s">
        <v>11185</v>
      </c>
    </row>
    <row r="340" spans="1:6" hidden="1">
      <c r="A340" s="701">
        <v>6879</v>
      </c>
      <c r="B340" s="699" t="s">
        <v>12476</v>
      </c>
      <c r="C340" s="699" t="s">
        <v>687</v>
      </c>
      <c r="D340" s="699" t="s">
        <v>11182</v>
      </c>
      <c r="E340" s="700" t="s">
        <v>12477</v>
      </c>
      <c r="F340" s="699" t="s">
        <v>11185</v>
      </c>
    </row>
    <row r="341" spans="1:6" hidden="1">
      <c r="A341" s="701">
        <v>7030</v>
      </c>
      <c r="B341" s="699" t="s">
        <v>12484</v>
      </c>
      <c r="C341" s="699" t="s">
        <v>687</v>
      </c>
      <c r="D341" s="699" t="s">
        <v>11182</v>
      </c>
      <c r="E341" s="700" t="s">
        <v>12145</v>
      </c>
      <c r="F341" s="699" t="s">
        <v>11185</v>
      </c>
    </row>
    <row r="342" spans="1:6" hidden="1">
      <c r="A342" s="701">
        <v>7042</v>
      </c>
      <c r="B342" s="699" t="s">
        <v>12491</v>
      </c>
      <c r="C342" s="699" t="s">
        <v>687</v>
      </c>
      <c r="D342" s="699" t="s">
        <v>11189</v>
      </c>
      <c r="E342" s="700" t="s">
        <v>12492</v>
      </c>
      <c r="F342" s="699" t="s">
        <v>11185</v>
      </c>
    </row>
    <row r="343" spans="1:6" hidden="1">
      <c r="A343" s="701">
        <v>7049</v>
      </c>
      <c r="B343" s="699" t="s">
        <v>12497</v>
      </c>
      <c r="C343" s="699" t="s">
        <v>687</v>
      </c>
      <c r="D343" s="699" t="s">
        <v>11182</v>
      </c>
      <c r="E343" s="700" t="s">
        <v>12498</v>
      </c>
      <c r="F343" s="699" t="s">
        <v>11185</v>
      </c>
    </row>
    <row r="344" spans="1:6" hidden="1">
      <c r="A344" s="701">
        <v>67826</v>
      </c>
      <c r="B344" s="699" t="s">
        <v>12505</v>
      </c>
      <c r="C344" s="699" t="s">
        <v>687</v>
      </c>
      <c r="D344" s="699" t="s">
        <v>11182</v>
      </c>
      <c r="E344" s="700" t="s">
        <v>12506</v>
      </c>
      <c r="F344" s="699" t="s">
        <v>11185</v>
      </c>
    </row>
    <row r="345" spans="1:6" hidden="1">
      <c r="A345" s="701">
        <v>73417</v>
      </c>
      <c r="B345" s="699" t="s">
        <v>12516</v>
      </c>
      <c r="C345" s="699" t="s">
        <v>687</v>
      </c>
      <c r="D345" s="699" t="s">
        <v>11182</v>
      </c>
      <c r="E345" s="700" t="s">
        <v>12517</v>
      </c>
      <c r="F345" s="699" t="s">
        <v>11185</v>
      </c>
    </row>
    <row r="346" spans="1:6" hidden="1">
      <c r="A346" s="701">
        <v>73436</v>
      </c>
      <c r="B346" s="699" t="s">
        <v>12523</v>
      </c>
      <c r="C346" s="699" t="s">
        <v>687</v>
      </c>
      <c r="D346" s="699" t="s">
        <v>11182</v>
      </c>
      <c r="E346" s="700" t="s">
        <v>12524</v>
      </c>
      <c r="F346" s="699" t="s">
        <v>11185</v>
      </c>
    </row>
    <row r="347" spans="1:6" hidden="1">
      <c r="A347" s="701">
        <v>73467</v>
      </c>
      <c r="B347" s="699" t="s">
        <v>12531</v>
      </c>
      <c r="C347" s="699" t="s">
        <v>687</v>
      </c>
      <c r="D347" s="699" t="s">
        <v>11182</v>
      </c>
      <c r="E347" s="700" t="s">
        <v>12532</v>
      </c>
      <c r="F347" s="699" t="s">
        <v>11185</v>
      </c>
    </row>
    <row r="348" spans="1:6" hidden="1">
      <c r="A348" s="701">
        <v>73536</v>
      </c>
      <c r="B348" s="699" t="s">
        <v>12538</v>
      </c>
      <c r="C348" s="699" t="s">
        <v>687</v>
      </c>
      <c r="D348" s="699" t="s">
        <v>11189</v>
      </c>
      <c r="E348" s="700" t="s">
        <v>3905</v>
      </c>
      <c r="F348" s="699" t="s">
        <v>11185</v>
      </c>
    </row>
    <row r="349" spans="1:6" hidden="1">
      <c r="A349" s="701">
        <v>83362</v>
      </c>
      <c r="B349" s="699" t="s">
        <v>12543</v>
      </c>
      <c r="C349" s="699" t="s">
        <v>687</v>
      </c>
      <c r="D349" s="699" t="s">
        <v>11182</v>
      </c>
      <c r="E349" s="700" t="s">
        <v>12544</v>
      </c>
      <c r="F349" s="699" t="s">
        <v>11185</v>
      </c>
    </row>
    <row r="350" spans="1:6" hidden="1">
      <c r="A350" s="701">
        <v>83765</v>
      </c>
      <c r="B350" s="699" t="s">
        <v>12553</v>
      </c>
      <c r="C350" s="699" t="s">
        <v>687</v>
      </c>
      <c r="D350" s="699" t="s">
        <v>11182</v>
      </c>
      <c r="E350" s="700" t="s">
        <v>12554</v>
      </c>
      <c r="F350" s="699" t="s">
        <v>11185</v>
      </c>
    </row>
    <row r="351" spans="1:6" hidden="1">
      <c r="A351" s="701">
        <v>87445</v>
      </c>
      <c r="B351" s="699" t="s">
        <v>12561</v>
      </c>
      <c r="C351" s="699" t="s">
        <v>687</v>
      </c>
      <c r="D351" s="699" t="s">
        <v>11189</v>
      </c>
      <c r="E351" s="700" t="s">
        <v>4982</v>
      </c>
      <c r="F351" s="699" t="s">
        <v>11185</v>
      </c>
    </row>
    <row r="352" spans="1:6" hidden="1">
      <c r="A352" s="701">
        <v>88386</v>
      </c>
      <c r="B352" s="699" t="s">
        <v>12567</v>
      </c>
      <c r="C352" s="699" t="s">
        <v>687</v>
      </c>
      <c r="D352" s="699" t="s">
        <v>11189</v>
      </c>
      <c r="E352" s="700" t="s">
        <v>7301</v>
      </c>
      <c r="F352" s="699" t="s">
        <v>11185</v>
      </c>
    </row>
    <row r="353" spans="1:6" hidden="1">
      <c r="A353" s="701">
        <v>88393</v>
      </c>
      <c r="B353" s="699" t="s">
        <v>12572</v>
      </c>
      <c r="C353" s="699" t="s">
        <v>687</v>
      </c>
      <c r="D353" s="699" t="s">
        <v>11189</v>
      </c>
      <c r="E353" s="700" t="s">
        <v>12573</v>
      </c>
      <c r="F353" s="699" t="s">
        <v>11185</v>
      </c>
    </row>
    <row r="354" spans="1:6" hidden="1">
      <c r="A354" s="701">
        <v>88399</v>
      </c>
      <c r="B354" s="699" t="s">
        <v>12578</v>
      </c>
      <c r="C354" s="699" t="s">
        <v>687</v>
      </c>
      <c r="D354" s="699" t="s">
        <v>11189</v>
      </c>
      <c r="E354" s="700" t="s">
        <v>11529</v>
      </c>
      <c r="F354" s="699" t="s">
        <v>11185</v>
      </c>
    </row>
    <row r="355" spans="1:6" hidden="1">
      <c r="A355" s="701">
        <v>88418</v>
      </c>
      <c r="B355" s="699" t="s">
        <v>12583</v>
      </c>
      <c r="C355" s="699" t="s">
        <v>687</v>
      </c>
      <c r="D355" s="699" t="s">
        <v>11189</v>
      </c>
      <c r="E355" s="700" t="s">
        <v>12584</v>
      </c>
      <c r="F355" s="699" t="s">
        <v>11185</v>
      </c>
    </row>
    <row r="356" spans="1:6" hidden="1">
      <c r="A356" s="701">
        <v>88433</v>
      </c>
      <c r="B356" s="699" t="s">
        <v>12589</v>
      </c>
      <c r="C356" s="699" t="s">
        <v>687</v>
      </c>
      <c r="D356" s="699" t="s">
        <v>11189</v>
      </c>
      <c r="E356" s="700" t="s">
        <v>11407</v>
      </c>
      <c r="F356" s="699" t="s">
        <v>11185</v>
      </c>
    </row>
    <row r="357" spans="1:6" hidden="1">
      <c r="A357" s="701">
        <v>88830</v>
      </c>
      <c r="B357" s="699" t="s">
        <v>12594</v>
      </c>
      <c r="C357" s="699" t="s">
        <v>687</v>
      </c>
      <c r="D357" s="699" t="s">
        <v>11189</v>
      </c>
      <c r="E357" s="700" t="s">
        <v>2160</v>
      </c>
      <c r="F357" s="699" t="s">
        <v>11185</v>
      </c>
    </row>
    <row r="358" spans="1:6" hidden="1">
      <c r="A358" s="701">
        <v>88843</v>
      </c>
      <c r="B358" s="699" t="s">
        <v>12599</v>
      </c>
      <c r="C358" s="699" t="s">
        <v>687</v>
      </c>
      <c r="D358" s="699" t="s">
        <v>11182</v>
      </c>
      <c r="E358" s="700" t="s">
        <v>12600</v>
      </c>
      <c r="F358" s="699" t="s">
        <v>11185</v>
      </c>
    </row>
    <row r="359" spans="1:6" hidden="1">
      <c r="A359" s="701">
        <v>88907</v>
      </c>
      <c r="B359" s="699" t="s">
        <v>11315</v>
      </c>
      <c r="C359" s="699" t="s">
        <v>687</v>
      </c>
      <c r="D359" s="699" t="s">
        <v>11182</v>
      </c>
      <c r="E359" s="700" t="s">
        <v>11316</v>
      </c>
      <c r="F359" s="699" t="s">
        <v>11185</v>
      </c>
    </row>
    <row r="360" spans="1:6" hidden="1">
      <c r="A360" s="701">
        <v>89021</v>
      </c>
      <c r="B360" s="699" t="s">
        <v>12614</v>
      </c>
      <c r="C360" s="699" t="s">
        <v>687</v>
      </c>
      <c r="D360" s="699" t="s">
        <v>11182</v>
      </c>
      <c r="E360" s="700" t="s">
        <v>12148</v>
      </c>
      <c r="F360" s="699" t="s">
        <v>11185</v>
      </c>
    </row>
    <row r="361" spans="1:6" hidden="1">
      <c r="A361" s="701">
        <v>89028</v>
      </c>
      <c r="B361" s="699" t="s">
        <v>12619</v>
      </c>
      <c r="C361" s="699" t="s">
        <v>687</v>
      </c>
      <c r="D361" s="699" t="s">
        <v>11182</v>
      </c>
      <c r="E361" s="700" t="s">
        <v>12620</v>
      </c>
      <c r="F361" s="699" t="s">
        <v>11185</v>
      </c>
    </row>
    <row r="362" spans="1:6" hidden="1">
      <c r="A362" s="701">
        <v>89032</v>
      </c>
      <c r="B362" s="699" t="s">
        <v>12627</v>
      </c>
      <c r="C362" s="699" t="s">
        <v>687</v>
      </c>
      <c r="D362" s="699" t="s">
        <v>11182</v>
      </c>
      <c r="E362" s="700" t="s">
        <v>12628</v>
      </c>
      <c r="F362" s="699" t="s">
        <v>11185</v>
      </c>
    </row>
    <row r="363" spans="1:6" hidden="1">
      <c r="A363" s="701">
        <v>89035</v>
      </c>
      <c r="B363" s="699" t="s">
        <v>12636</v>
      </c>
      <c r="C363" s="699" t="s">
        <v>687</v>
      </c>
      <c r="D363" s="699" t="s">
        <v>11182</v>
      </c>
      <c r="E363" s="700" t="s">
        <v>12637</v>
      </c>
      <c r="F363" s="699" t="s">
        <v>11185</v>
      </c>
    </row>
    <row r="364" spans="1:6" hidden="1">
      <c r="A364" s="701">
        <v>89225</v>
      </c>
      <c r="B364" s="699" t="s">
        <v>12643</v>
      </c>
      <c r="C364" s="699" t="s">
        <v>687</v>
      </c>
      <c r="D364" s="699" t="s">
        <v>11189</v>
      </c>
      <c r="E364" s="700" t="s">
        <v>11471</v>
      </c>
      <c r="F364" s="699" t="s">
        <v>11185</v>
      </c>
    </row>
    <row r="365" spans="1:6" hidden="1">
      <c r="A365" s="701">
        <v>89234</v>
      </c>
      <c r="B365" s="699" t="s">
        <v>12648</v>
      </c>
      <c r="C365" s="699" t="s">
        <v>687</v>
      </c>
      <c r="D365" s="699" t="s">
        <v>11182</v>
      </c>
      <c r="E365" s="700" t="s">
        <v>12649</v>
      </c>
      <c r="F365" s="699" t="s">
        <v>11185</v>
      </c>
    </row>
    <row r="366" spans="1:6" hidden="1">
      <c r="A366" s="701">
        <v>89242</v>
      </c>
      <c r="B366" s="699" t="s">
        <v>12657</v>
      </c>
      <c r="C366" s="699" t="s">
        <v>687</v>
      </c>
      <c r="D366" s="699" t="s">
        <v>11182</v>
      </c>
      <c r="E366" s="700" t="s">
        <v>12658</v>
      </c>
      <c r="F366" s="699" t="s">
        <v>11185</v>
      </c>
    </row>
    <row r="367" spans="1:6" hidden="1">
      <c r="A367" s="701">
        <v>89250</v>
      </c>
      <c r="B367" s="699" t="s">
        <v>12667</v>
      </c>
      <c r="C367" s="699" t="s">
        <v>687</v>
      </c>
      <c r="D367" s="699" t="s">
        <v>11182</v>
      </c>
      <c r="E367" s="700" t="s">
        <v>8564</v>
      </c>
      <c r="F367" s="699" t="s">
        <v>11185</v>
      </c>
    </row>
    <row r="368" spans="1:6" hidden="1">
      <c r="A368" s="701">
        <v>89257</v>
      </c>
      <c r="B368" s="699" t="s">
        <v>12675</v>
      </c>
      <c r="C368" s="699" t="s">
        <v>687</v>
      </c>
      <c r="D368" s="699" t="s">
        <v>11182</v>
      </c>
      <c r="E368" s="700" t="s">
        <v>12676</v>
      </c>
      <c r="F368" s="699" t="s">
        <v>11185</v>
      </c>
    </row>
    <row r="369" spans="1:6" hidden="1">
      <c r="A369" s="701">
        <v>89272</v>
      </c>
      <c r="B369" s="699" t="s">
        <v>12683</v>
      </c>
      <c r="C369" s="699" t="s">
        <v>687</v>
      </c>
      <c r="D369" s="699" t="s">
        <v>11182</v>
      </c>
      <c r="E369" s="700" t="s">
        <v>12684</v>
      </c>
      <c r="F369" s="699" t="s">
        <v>11185</v>
      </c>
    </row>
    <row r="370" spans="1:6" hidden="1">
      <c r="A370" s="701">
        <v>89278</v>
      </c>
      <c r="B370" s="699" t="s">
        <v>12694</v>
      </c>
      <c r="C370" s="699" t="s">
        <v>687</v>
      </c>
      <c r="D370" s="699" t="s">
        <v>11189</v>
      </c>
      <c r="E370" s="700" t="s">
        <v>2038</v>
      </c>
      <c r="F370" s="699" t="s">
        <v>11185</v>
      </c>
    </row>
    <row r="371" spans="1:6" hidden="1">
      <c r="A371" s="701">
        <v>89843</v>
      </c>
      <c r="B371" s="699" t="s">
        <v>12699</v>
      </c>
      <c r="C371" s="699" t="s">
        <v>687</v>
      </c>
      <c r="D371" s="699" t="s">
        <v>11182</v>
      </c>
      <c r="E371" s="700" t="s">
        <v>12700</v>
      </c>
      <c r="F371" s="699" t="s">
        <v>11185</v>
      </c>
    </row>
    <row r="372" spans="1:6" hidden="1">
      <c r="A372" s="701">
        <v>89876</v>
      </c>
      <c r="B372" s="699" t="s">
        <v>12711</v>
      </c>
      <c r="C372" s="699" t="s">
        <v>687</v>
      </c>
      <c r="D372" s="699" t="s">
        <v>11182</v>
      </c>
      <c r="E372" s="700" t="s">
        <v>12712</v>
      </c>
      <c r="F372" s="699" t="s">
        <v>11185</v>
      </c>
    </row>
    <row r="373" spans="1:6" hidden="1">
      <c r="A373" s="701">
        <v>89883</v>
      </c>
      <c r="B373" s="699" t="s">
        <v>12720</v>
      </c>
      <c r="C373" s="699" t="s">
        <v>687</v>
      </c>
      <c r="D373" s="699" t="s">
        <v>11182</v>
      </c>
      <c r="E373" s="700" t="s">
        <v>12721</v>
      </c>
      <c r="F373" s="699" t="s">
        <v>11185</v>
      </c>
    </row>
    <row r="374" spans="1:6" hidden="1">
      <c r="A374" s="701">
        <v>90586</v>
      </c>
      <c r="B374" s="699" t="s">
        <v>688</v>
      </c>
      <c r="C374" s="699" t="s">
        <v>687</v>
      </c>
      <c r="D374" s="699" t="s">
        <v>11182</v>
      </c>
      <c r="E374" s="700" t="s">
        <v>11744</v>
      </c>
      <c r="F374" s="699" t="s">
        <v>11185</v>
      </c>
    </row>
    <row r="375" spans="1:6" hidden="1">
      <c r="A375" s="701">
        <v>90625</v>
      </c>
      <c r="B375" s="699" t="s">
        <v>12733</v>
      </c>
      <c r="C375" s="699" t="s">
        <v>687</v>
      </c>
      <c r="D375" s="699" t="s">
        <v>11189</v>
      </c>
      <c r="E375" s="700" t="s">
        <v>12734</v>
      </c>
      <c r="F375" s="699" t="s">
        <v>11185</v>
      </c>
    </row>
    <row r="376" spans="1:6" hidden="1">
      <c r="A376" s="701">
        <v>90631</v>
      </c>
      <c r="B376" s="699" t="s">
        <v>12739</v>
      </c>
      <c r="C376" s="699" t="s">
        <v>687</v>
      </c>
      <c r="D376" s="699" t="s">
        <v>11182</v>
      </c>
      <c r="E376" s="700" t="s">
        <v>12740</v>
      </c>
      <c r="F376" s="699" t="s">
        <v>11185</v>
      </c>
    </row>
    <row r="377" spans="1:6" hidden="1">
      <c r="A377" s="701">
        <v>90637</v>
      </c>
      <c r="B377" s="699" t="s">
        <v>12746</v>
      </c>
      <c r="C377" s="699" t="s">
        <v>687</v>
      </c>
      <c r="D377" s="699" t="s">
        <v>11189</v>
      </c>
      <c r="E377" s="700" t="s">
        <v>2272</v>
      </c>
      <c r="F377" s="699" t="s">
        <v>11185</v>
      </c>
    </row>
    <row r="378" spans="1:6" hidden="1">
      <c r="A378" s="701">
        <v>90643</v>
      </c>
      <c r="B378" s="699" t="s">
        <v>12753</v>
      </c>
      <c r="C378" s="699" t="s">
        <v>687</v>
      </c>
      <c r="D378" s="699" t="s">
        <v>11189</v>
      </c>
      <c r="E378" s="700" t="s">
        <v>12290</v>
      </c>
      <c r="F378" s="699" t="s">
        <v>11185</v>
      </c>
    </row>
    <row r="379" spans="1:6" hidden="1">
      <c r="A379" s="701">
        <v>90650</v>
      </c>
      <c r="B379" s="699" t="s">
        <v>12758</v>
      </c>
      <c r="C379" s="699" t="s">
        <v>687</v>
      </c>
      <c r="D379" s="699" t="s">
        <v>11189</v>
      </c>
      <c r="E379" s="700" t="s">
        <v>2286</v>
      </c>
      <c r="F379" s="699" t="s">
        <v>11185</v>
      </c>
    </row>
    <row r="380" spans="1:6" hidden="1">
      <c r="A380" s="701">
        <v>90656</v>
      </c>
      <c r="B380" s="699" t="s">
        <v>12763</v>
      </c>
      <c r="C380" s="699" t="s">
        <v>687</v>
      </c>
      <c r="D380" s="699" t="s">
        <v>11189</v>
      </c>
      <c r="E380" s="700" t="s">
        <v>11841</v>
      </c>
      <c r="F380" s="699" t="s">
        <v>11185</v>
      </c>
    </row>
    <row r="381" spans="1:6" hidden="1">
      <c r="A381" s="701">
        <v>90662</v>
      </c>
      <c r="B381" s="699" t="s">
        <v>12768</v>
      </c>
      <c r="C381" s="699" t="s">
        <v>687</v>
      </c>
      <c r="D381" s="699" t="s">
        <v>11189</v>
      </c>
      <c r="E381" s="700" t="s">
        <v>7745</v>
      </c>
      <c r="F381" s="699" t="s">
        <v>11185</v>
      </c>
    </row>
    <row r="382" spans="1:6" hidden="1">
      <c r="A382" s="701">
        <v>90668</v>
      </c>
      <c r="B382" s="699" t="s">
        <v>12773</v>
      </c>
      <c r="C382" s="699" t="s">
        <v>687</v>
      </c>
      <c r="D382" s="699" t="s">
        <v>11182</v>
      </c>
      <c r="E382" s="700" t="s">
        <v>4394</v>
      </c>
      <c r="F382" s="699" t="s">
        <v>11185</v>
      </c>
    </row>
    <row r="383" spans="1:6" hidden="1">
      <c r="A383" s="701">
        <v>90674</v>
      </c>
      <c r="B383" s="699" t="s">
        <v>12779</v>
      </c>
      <c r="C383" s="699" t="s">
        <v>687</v>
      </c>
      <c r="D383" s="699" t="s">
        <v>11182</v>
      </c>
      <c r="E383" s="700" t="s">
        <v>12780</v>
      </c>
      <c r="F383" s="699" t="s">
        <v>11185</v>
      </c>
    </row>
    <row r="384" spans="1:6" hidden="1">
      <c r="A384" s="701">
        <v>90680</v>
      </c>
      <c r="B384" s="699" t="s">
        <v>12788</v>
      </c>
      <c r="C384" s="699" t="s">
        <v>687</v>
      </c>
      <c r="D384" s="699" t="s">
        <v>11182</v>
      </c>
      <c r="E384" s="700" t="s">
        <v>12789</v>
      </c>
      <c r="F384" s="699" t="s">
        <v>11185</v>
      </c>
    </row>
    <row r="385" spans="1:6" hidden="1">
      <c r="A385" s="701">
        <v>90686</v>
      </c>
      <c r="B385" s="699" t="s">
        <v>12798</v>
      </c>
      <c r="C385" s="699" t="s">
        <v>687</v>
      </c>
      <c r="D385" s="699" t="s">
        <v>11182</v>
      </c>
      <c r="E385" s="700" t="s">
        <v>12799</v>
      </c>
      <c r="F385" s="699" t="s">
        <v>11185</v>
      </c>
    </row>
    <row r="386" spans="1:6" hidden="1">
      <c r="A386" s="701">
        <v>90692</v>
      </c>
      <c r="B386" s="699" t="s">
        <v>12807</v>
      </c>
      <c r="C386" s="699" t="s">
        <v>687</v>
      </c>
      <c r="D386" s="699" t="s">
        <v>11182</v>
      </c>
      <c r="E386" s="700" t="s">
        <v>12808</v>
      </c>
      <c r="F386" s="699" t="s">
        <v>11185</v>
      </c>
    </row>
    <row r="387" spans="1:6" hidden="1">
      <c r="A387" s="701">
        <v>90964</v>
      </c>
      <c r="B387" s="699" t="s">
        <v>12815</v>
      </c>
      <c r="C387" s="699" t="s">
        <v>687</v>
      </c>
      <c r="D387" s="699" t="s">
        <v>11182</v>
      </c>
      <c r="E387" s="700" t="s">
        <v>9865</v>
      </c>
      <c r="F387" s="699" t="s">
        <v>11185</v>
      </c>
    </row>
    <row r="388" spans="1:6" hidden="1">
      <c r="A388" s="701">
        <v>90972</v>
      </c>
      <c r="B388" s="699" t="s">
        <v>12822</v>
      </c>
      <c r="C388" s="699" t="s">
        <v>687</v>
      </c>
      <c r="D388" s="699" t="s">
        <v>11182</v>
      </c>
      <c r="E388" s="700" t="s">
        <v>12823</v>
      </c>
      <c r="F388" s="699" t="s">
        <v>11185</v>
      </c>
    </row>
    <row r="389" spans="1:6" hidden="1">
      <c r="A389" s="701">
        <v>90979</v>
      </c>
      <c r="B389" s="699" t="s">
        <v>12829</v>
      </c>
      <c r="C389" s="699" t="s">
        <v>687</v>
      </c>
      <c r="D389" s="699" t="s">
        <v>11182</v>
      </c>
      <c r="E389" s="700" t="s">
        <v>12830</v>
      </c>
      <c r="F389" s="699" t="s">
        <v>11185</v>
      </c>
    </row>
    <row r="390" spans="1:6" hidden="1">
      <c r="A390" s="701">
        <v>90991</v>
      </c>
      <c r="B390" s="699" t="s">
        <v>12837</v>
      </c>
      <c r="C390" s="699" t="s">
        <v>687</v>
      </c>
      <c r="D390" s="699" t="s">
        <v>11182</v>
      </c>
      <c r="E390" s="700" t="s">
        <v>12838</v>
      </c>
      <c r="F390" s="699" t="s">
        <v>11185</v>
      </c>
    </row>
    <row r="391" spans="1:6" hidden="1">
      <c r="A391" s="701">
        <v>90999</v>
      </c>
      <c r="B391" s="699" t="s">
        <v>12844</v>
      </c>
      <c r="C391" s="699" t="s">
        <v>687</v>
      </c>
      <c r="D391" s="699" t="s">
        <v>11182</v>
      </c>
      <c r="E391" s="700" t="s">
        <v>12845</v>
      </c>
      <c r="F391" s="699" t="s">
        <v>11185</v>
      </c>
    </row>
    <row r="392" spans="1:6" hidden="1">
      <c r="A392" s="701">
        <v>91031</v>
      </c>
      <c r="B392" s="699" t="s">
        <v>12851</v>
      </c>
      <c r="C392" s="699" t="s">
        <v>687</v>
      </c>
      <c r="D392" s="699" t="s">
        <v>11182</v>
      </c>
      <c r="E392" s="700" t="s">
        <v>12852</v>
      </c>
      <c r="F392" s="699" t="s">
        <v>11185</v>
      </c>
    </row>
    <row r="393" spans="1:6" hidden="1">
      <c r="A393" s="701">
        <v>91277</v>
      </c>
      <c r="B393" s="699" t="s">
        <v>1732</v>
      </c>
      <c r="C393" s="699" t="s">
        <v>687</v>
      </c>
      <c r="D393" s="699" t="s">
        <v>11182</v>
      </c>
      <c r="E393" s="700" t="s">
        <v>12859</v>
      </c>
      <c r="F393" s="699" t="s">
        <v>11185</v>
      </c>
    </row>
    <row r="394" spans="1:6" hidden="1">
      <c r="A394" s="701">
        <v>91283</v>
      </c>
      <c r="B394" s="699" t="s">
        <v>12864</v>
      </c>
      <c r="C394" s="699" t="s">
        <v>687</v>
      </c>
      <c r="D394" s="699" t="s">
        <v>11189</v>
      </c>
      <c r="E394" s="700" t="s">
        <v>11607</v>
      </c>
      <c r="F394" s="699" t="s">
        <v>11185</v>
      </c>
    </row>
    <row r="395" spans="1:6" hidden="1">
      <c r="A395" s="701">
        <v>91386</v>
      </c>
      <c r="B395" s="699" t="s">
        <v>12869</v>
      </c>
      <c r="C395" s="699" t="s">
        <v>687</v>
      </c>
      <c r="D395" s="699" t="s">
        <v>11182</v>
      </c>
      <c r="E395" s="700" t="s">
        <v>12870</v>
      </c>
      <c r="F395" s="699" t="s">
        <v>11185</v>
      </c>
    </row>
    <row r="396" spans="1:6" hidden="1">
      <c r="A396" s="701">
        <v>91533</v>
      </c>
      <c r="B396" s="699" t="s">
        <v>12877</v>
      </c>
      <c r="C396" s="699" t="s">
        <v>687</v>
      </c>
      <c r="D396" s="699" t="s">
        <v>11182</v>
      </c>
      <c r="E396" s="700" t="s">
        <v>12878</v>
      </c>
      <c r="F396" s="699" t="s">
        <v>11185</v>
      </c>
    </row>
    <row r="397" spans="1:6" hidden="1">
      <c r="A397" s="701">
        <v>91634</v>
      </c>
      <c r="B397" s="699" t="s">
        <v>12884</v>
      </c>
      <c r="C397" s="699" t="s">
        <v>687</v>
      </c>
      <c r="D397" s="699" t="s">
        <v>11182</v>
      </c>
      <c r="E397" s="700" t="s">
        <v>12885</v>
      </c>
      <c r="F397" s="699" t="s">
        <v>11185</v>
      </c>
    </row>
    <row r="398" spans="1:6" hidden="1">
      <c r="A398" s="701">
        <v>91645</v>
      </c>
      <c r="B398" s="699" t="s">
        <v>12895</v>
      </c>
      <c r="C398" s="699" t="s">
        <v>687</v>
      </c>
      <c r="D398" s="699" t="s">
        <v>11182</v>
      </c>
      <c r="E398" s="700" t="s">
        <v>12896</v>
      </c>
      <c r="F398" s="699" t="s">
        <v>11185</v>
      </c>
    </row>
    <row r="399" spans="1:6" hidden="1">
      <c r="A399" s="701">
        <v>91692</v>
      </c>
      <c r="B399" s="699" t="s">
        <v>12195</v>
      </c>
      <c r="C399" s="699" t="s">
        <v>687</v>
      </c>
      <c r="D399" s="699" t="s">
        <v>11189</v>
      </c>
      <c r="E399" s="700" t="s">
        <v>9321</v>
      </c>
      <c r="F399" s="699" t="s">
        <v>11185</v>
      </c>
    </row>
    <row r="400" spans="1:6" hidden="1">
      <c r="A400" s="701">
        <v>92043</v>
      </c>
      <c r="B400" s="699" t="s">
        <v>12910</v>
      </c>
      <c r="C400" s="699" t="s">
        <v>687</v>
      </c>
      <c r="D400" s="699" t="s">
        <v>11182</v>
      </c>
      <c r="E400" s="700" t="s">
        <v>4043</v>
      </c>
      <c r="F400" s="699" t="s">
        <v>11185</v>
      </c>
    </row>
    <row r="401" spans="1:6" hidden="1">
      <c r="A401" s="701">
        <v>92106</v>
      </c>
      <c r="B401" s="699" t="s">
        <v>12914</v>
      </c>
      <c r="C401" s="699" t="s">
        <v>687</v>
      </c>
      <c r="D401" s="699" t="s">
        <v>11182</v>
      </c>
      <c r="E401" s="700" t="s">
        <v>12915</v>
      </c>
      <c r="F401" s="699" t="s">
        <v>11185</v>
      </c>
    </row>
    <row r="402" spans="1:6" hidden="1">
      <c r="A402" s="701">
        <v>92112</v>
      </c>
      <c r="B402" s="699" t="s">
        <v>12923</v>
      </c>
      <c r="C402" s="699" t="s">
        <v>687</v>
      </c>
      <c r="D402" s="699" t="s">
        <v>11189</v>
      </c>
      <c r="E402" s="700" t="s">
        <v>11308</v>
      </c>
      <c r="F402" s="699" t="s">
        <v>11185</v>
      </c>
    </row>
    <row r="403" spans="1:6" hidden="1">
      <c r="A403" s="701">
        <v>92118</v>
      </c>
      <c r="B403" s="699" t="s">
        <v>12928</v>
      </c>
      <c r="C403" s="699" t="s">
        <v>687</v>
      </c>
      <c r="D403" s="699" t="s">
        <v>11189</v>
      </c>
      <c r="E403" s="700" t="s">
        <v>12128</v>
      </c>
      <c r="F403" s="699" t="s">
        <v>11185</v>
      </c>
    </row>
    <row r="404" spans="1:6" hidden="1">
      <c r="A404" s="701">
        <v>92138</v>
      </c>
      <c r="B404" s="699" t="s">
        <v>12932</v>
      </c>
      <c r="C404" s="699" t="s">
        <v>687</v>
      </c>
      <c r="D404" s="699" t="s">
        <v>11189</v>
      </c>
      <c r="E404" s="700" t="s">
        <v>12933</v>
      </c>
      <c r="F404" s="699" t="s">
        <v>11185</v>
      </c>
    </row>
    <row r="405" spans="1:6" hidden="1">
      <c r="A405" s="701">
        <v>92145</v>
      </c>
      <c r="B405" s="699" t="s">
        <v>1129</v>
      </c>
      <c r="C405" s="699" t="s">
        <v>687</v>
      </c>
      <c r="D405" s="699" t="s">
        <v>11189</v>
      </c>
      <c r="E405" s="700" t="s">
        <v>12941</v>
      </c>
      <c r="F405" s="699" t="s">
        <v>11185</v>
      </c>
    </row>
    <row r="406" spans="1:6" hidden="1">
      <c r="A406" s="701">
        <v>92242</v>
      </c>
      <c r="B406" s="699" t="s">
        <v>12948</v>
      </c>
      <c r="C406" s="699" t="s">
        <v>687</v>
      </c>
      <c r="D406" s="699" t="s">
        <v>11182</v>
      </c>
      <c r="E406" s="700" t="s">
        <v>12949</v>
      </c>
      <c r="F406" s="699" t="s">
        <v>11185</v>
      </c>
    </row>
    <row r="407" spans="1:6" hidden="1">
      <c r="A407" s="701">
        <v>92716</v>
      </c>
      <c r="B407" s="699" t="s">
        <v>12958</v>
      </c>
      <c r="C407" s="699" t="s">
        <v>687</v>
      </c>
      <c r="D407" s="699" t="s">
        <v>11189</v>
      </c>
      <c r="E407" s="700" t="s">
        <v>12959</v>
      </c>
      <c r="F407" s="699" t="s">
        <v>11185</v>
      </c>
    </row>
    <row r="408" spans="1:6" hidden="1">
      <c r="A408" s="701">
        <v>92960</v>
      </c>
      <c r="B408" s="699" t="s">
        <v>12964</v>
      </c>
      <c r="C408" s="699" t="s">
        <v>687</v>
      </c>
      <c r="D408" s="699" t="s">
        <v>11182</v>
      </c>
      <c r="E408" s="700" t="s">
        <v>12965</v>
      </c>
      <c r="F408" s="699" t="s">
        <v>11185</v>
      </c>
    </row>
    <row r="409" spans="1:6" hidden="1">
      <c r="A409" s="701">
        <v>92966</v>
      </c>
      <c r="B409" s="699" t="s">
        <v>12970</v>
      </c>
      <c r="C409" s="699" t="s">
        <v>687</v>
      </c>
      <c r="D409" s="699" t="s">
        <v>11189</v>
      </c>
      <c r="E409" s="700" t="s">
        <v>12971</v>
      </c>
      <c r="F409" s="699" t="s">
        <v>11185</v>
      </c>
    </row>
    <row r="410" spans="1:6" hidden="1">
      <c r="A410" s="701">
        <v>93224</v>
      </c>
      <c r="B410" s="699" t="s">
        <v>12975</v>
      </c>
      <c r="C410" s="699" t="s">
        <v>687</v>
      </c>
      <c r="D410" s="699" t="s">
        <v>11182</v>
      </c>
      <c r="E410" s="700" t="s">
        <v>12976</v>
      </c>
      <c r="F410" s="699" t="s">
        <v>11185</v>
      </c>
    </row>
    <row r="411" spans="1:6" hidden="1">
      <c r="A411" s="701">
        <v>93233</v>
      </c>
      <c r="B411" s="699" t="s">
        <v>12985</v>
      </c>
      <c r="C411" s="699" t="s">
        <v>687</v>
      </c>
      <c r="D411" s="699" t="s">
        <v>11189</v>
      </c>
      <c r="E411" s="700" t="s">
        <v>6031</v>
      </c>
      <c r="F411" s="699" t="s">
        <v>11185</v>
      </c>
    </row>
    <row r="412" spans="1:6" hidden="1">
      <c r="A412" s="701">
        <v>93272</v>
      </c>
      <c r="B412" s="699" t="s">
        <v>12990</v>
      </c>
      <c r="C412" s="699" t="s">
        <v>687</v>
      </c>
      <c r="D412" s="699" t="s">
        <v>11182</v>
      </c>
      <c r="E412" s="700" t="s">
        <v>12991</v>
      </c>
      <c r="F412" s="699" t="s">
        <v>11185</v>
      </c>
    </row>
    <row r="413" spans="1:6" hidden="1">
      <c r="A413" s="701">
        <v>93281</v>
      </c>
      <c r="B413" s="699" t="s">
        <v>1472</v>
      </c>
      <c r="C413" s="699" t="s">
        <v>687</v>
      </c>
      <c r="D413" s="699" t="s">
        <v>11189</v>
      </c>
      <c r="E413" s="700" t="s">
        <v>11915</v>
      </c>
      <c r="F413" s="699" t="s">
        <v>11185</v>
      </c>
    </row>
    <row r="414" spans="1:6" hidden="1">
      <c r="A414" s="701">
        <v>93287</v>
      </c>
      <c r="B414" s="699" t="s">
        <v>13003</v>
      </c>
      <c r="C414" s="699" t="s">
        <v>687</v>
      </c>
      <c r="D414" s="699" t="s">
        <v>11182</v>
      </c>
      <c r="E414" s="700" t="s">
        <v>13004</v>
      </c>
      <c r="F414" s="699" t="s">
        <v>11185</v>
      </c>
    </row>
    <row r="415" spans="1:6" hidden="1">
      <c r="A415" s="701">
        <v>93402</v>
      </c>
      <c r="B415" s="699" t="s">
        <v>13014</v>
      </c>
      <c r="C415" s="699" t="s">
        <v>687</v>
      </c>
      <c r="D415" s="699" t="s">
        <v>11182</v>
      </c>
      <c r="E415" s="700" t="s">
        <v>13015</v>
      </c>
      <c r="F415" s="699" t="s">
        <v>11185</v>
      </c>
    </row>
    <row r="416" spans="1:6" hidden="1">
      <c r="A416" s="701">
        <v>93408</v>
      </c>
      <c r="B416" s="699" t="s">
        <v>13021</v>
      </c>
      <c r="C416" s="699" t="s">
        <v>687</v>
      </c>
      <c r="D416" s="699" t="s">
        <v>11182</v>
      </c>
      <c r="E416" s="700" t="s">
        <v>13022</v>
      </c>
      <c r="F416" s="699" t="s">
        <v>11185</v>
      </c>
    </row>
    <row r="417" spans="1:6" hidden="1">
      <c r="A417" s="701">
        <v>93415</v>
      </c>
      <c r="B417" s="699" t="s">
        <v>13030</v>
      </c>
      <c r="C417" s="699" t="s">
        <v>687</v>
      </c>
      <c r="D417" s="699" t="s">
        <v>11182</v>
      </c>
      <c r="E417" s="700" t="s">
        <v>12486</v>
      </c>
      <c r="F417" s="699" t="s">
        <v>11185</v>
      </c>
    </row>
    <row r="418" spans="1:6" hidden="1">
      <c r="A418" s="701">
        <v>93421</v>
      </c>
      <c r="B418" s="699" t="s">
        <v>13036</v>
      </c>
      <c r="C418" s="699" t="s">
        <v>687</v>
      </c>
      <c r="D418" s="699" t="s">
        <v>11182</v>
      </c>
      <c r="E418" s="700" t="s">
        <v>9568</v>
      </c>
      <c r="F418" s="699" t="s">
        <v>11185</v>
      </c>
    </row>
    <row r="419" spans="1:6" hidden="1">
      <c r="A419" s="701">
        <v>93427</v>
      </c>
      <c r="B419" s="699" t="s">
        <v>13042</v>
      </c>
      <c r="C419" s="699" t="s">
        <v>687</v>
      </c>
      <c r="D419" s="699" t="s">
        <v>11182</v>
      </c>
      <c r="E419" s="700" t="s">
        <v>13043</v>
      </c>
      <c r="F419" s="699" t="s">
        <v>11185</v>
      </c>
    </row>
    <row r="420" spans="1:6" hidden="1">
      <c r="A420" s="701">
        <v>93433</v>
      </c>
      <c r="B420" s="699" t="s">
        <v>13049</v>
      </c>
      <c r="C420" s="699" t="s">
        <v>687</v>
      </c>
      <c r="D420" s="699" t="s">
        <v>11182</v>
      </c>
      <c r="E420" s="700" t="s">
        <v>13050</v>
      </c>
      <c r="F420" s="699" t="s">
        <v>11185</v>
      </c>
    </row>
    <row r="421" spans="1:6" hidden="1">
      <c r="A421" s="701">
        <v>93439</v>
      </c>
      <c r="B421" s="699" t="s">
        <v>13058</v>
      </c>
      <c r="C421" s="699" t="s">
        <v>687</v>
      </c>
      <c r="D421" s="699" t="s">
        <v>11182</v>
      </c>
      <c r="E421" s="700" t="s">
        <v>5089</v>
      </c>
      <c r="F421" s="699" t="s">
        <v>11185</v>
      </c>
    </row>
    <row r="422" spans="1:6" hidden="1">
      <c r="A422" s="701">
        <v>95121</v>
      </c>
      <c r="B422" s="699" t="s">
        <v>13065</v>
      </c>
      <c r="C422" s="699" t="s">
        <v>687</v>
      </c>
      <c r="D422" s="699" t="s">
        <v>11182</v>
      </c>
      <c r="E422" s="700" t="s">
        <v>13066</v>
      </c>
      <c r="F422" s="699" t="s">
        <v>11185</v>
      </c>
    </row>
    <row r="423" spans="1:6" hidden="1">
      <c r="A423" s="701">
        <v>95127</v>
      </c>
      <c r="B423" s="699" t="s">
        <v>13074</v>
      </c>
      <c r="C423" s="699" t="s">
        <v>687</v>
      </c>
      <c r="D423" s="699" t="s">
        <v>11182</v>
      </c>
      <c r="E423" s="700" t="s">
        <v>13075</v>
      </c>
      <c r="F423" s="699" t="s">
        <v>11185</v>
      </c>
    </row>
    <row r="424" spans="1:6" hidden="1">
      <c r="A424" s="701">
        <v>95133</v>
      </c>
      <c r="B424" s="699" t="s">
        <v>13083</v>
      </c>
      <c r="C424" s="699" t="s">
        <v>687</v>
      </c>
      <c r="D424" s="699" t="s">
        <v>11182</v>
      </c>
      <c r="E424" s="700" t="s">
        <v>13084</v>
      </c>
      <c r="F424" s="699" t="s">
        <v>11185</v>
      </c>
    </row>
    <row r="425" spans="1:6" hidden="1">
      <c r="A425" s="701">
        <v>95139</v>
      </c>
      <c r="B425" s="699" t="s">
        <v>13095</v>
      </c>
      <c r="C425" s="699" t="s">
        <v>687</v>
      </c>
      <c r="D425" s="699" t="s">
        <v>11192</v>
      </c>
      <c r="E425" s="700" t="s">
        <v>8086</v>
      </c>
      <c r="F425" s="699" t="s">
        <v>11185</v>
      </c>
    </row>
    <row r="426" spans="1:6" hidden="1">
      <c r="A426" s="701">
        <v>95212</v>
      </c>
      <c r="B426" s="699" t="s">
        <v>13099</v>
      </c>
      <c r="C426" s="699" t="s">
        <v>687</v>
      </c>
      <c r="D426" s="699" t="s">
        <v>11182</v>
      </c>
      <c r="E426" s="700" t="s">
        <v>13100</v>
      </c>
      <c r="F426" s="699" t="s">
        <v>11185</v>
      </c>
    </row>
    <row r="427" spans="1:6" hidden="1">
      <c r="A427" s="701">
        <v>95258</v>
      </c>
      <c r="B427" s="699" t="s">
        <v>13107</v>
      </c>
      <c r="C427" s="699" t="s">
        <v>687</v>
      </c>
      <c r="D427" s="699" t="s">
        <v>11189</v>
      </c>
      <c r="E427" s="700" t="s">
        <v>3128</v>
      </c>
      <c r="F427" s="699" t="s">
        <v>11185</v>
      </c>
    </row>
    <row r="428" spans="1:6" hidden="1">
      <c r="A428" s="701">
        <v>95264</v>
      </c>
      <c r="B428" s="699" t="s">
        <v>13111</v>
      </c>
      <c r="C428" s="699" t="s">
        <v>687</v>
      </c>
      <c r="D428" s="699" t="s">
        <v>11182</v>
      </c>
      <c r="E428" s="700" t="s">
        <v>5424</v>
      </c>
      <c r="F428" s="699" t="s">
        <v>11185</v>
      </c>
    </row>
    <row r="429" spans="1:6" hidden="1">
      <c r="A429" s="701">
        <v>95270</v>
      </c>
      <c r="B429" s="699" t="s">
        <v>13116</v>
      </c>
      <c r="C429" s="699" t="s">
        <v>687</v>
      </c>
      <c r="D429" s="699" t="s">
        <v>11182</v>
      </c>
      <c r="E429" s="700" t="s">
        <v>3463</v>
      </c>
      <c r="F429" s="699" t="s">
        <v>11185</v>
      </c>
    </row>
    <row r="430" spans="1:6" hidden="1">
      <c r="A430" s="701">
        <v>95276</v>
      </c>
      <c r="B430" s="699" t="s">
        <v>13121</v>
      </c>
      <c r="C430" s="699" t="s">
        <v>687</v>
      </c>
      <c r="D430" s="699" t="s">
        <v>11182</v>
      </c>
      <c r="E430" s="700" t="s">
        <v>2843</v>
      </c>
      <c r="F430" s="699" t="s">
        <v>11185</v>
      </c>
    </row>
    <row r="431" spans="1:6" hidden="1">
      <c r="A431" s="701">
        <v>95282</v>
      </c>
      <c r="B431" s="699" t="s">
        <v>13126</v>
      </c>
      <c r="C431" s="699" t="s">
        <v>687</v>
      </c>
      <c r="D431" s="699" t="s">
        <v>11182</v>
      </c>
      <c r="E431" s="700" t="s">
        <v>2803</v>
      </c>
      <c r="F431" s="699" t="s">
        <v>11185</v>
      </c>
    </row>
    <row r="432" spans="1:6" hidden="1">
      <c r="A432" s="701">
        <v>95620</v>
      </c>
      <c r="B432" s="699" t="s">
        <v>13131</v>
      </c>
      <c r="C432" s="699" t="s">
        <v>687</v>
      </c>
      <c r="D432" s="699" t="s">
        <v>11189</v>
      </c>
      <c r="E432" s="700" t="s">
        <v>13132</v>
      </c>
      <c r="F432" s="699" t="s">
        <v>11185</v>
      </c>
    </row>
    <row r="433" spans="1:6" hidden="1">
      <c r="A433" s="701">
        <v>95631</v>
      </c>
      <c r="B433" s="699" t="s">
        <v>13136</v>
      </c>
      <c r="C433" s="699" t="s">
        <v>687</v>
      </c>
      <c r="D433" s="699" t="s">
        <v>11182</v>
      </c>
      <c r="E433" s="700" t="s">
        <v>13137</v>
      </c>
      <c r="F433" s="699" t="s">
        <v>11185</v>
      </c>
    </row>
    <row r="434" spans="1:6" hidden="1">
      <c r="A434" s="701">
        <v>95702</v>
      </c>
      <c r="B434" s="699" t="s">
        <v>13144</v>
      </c>
      <c r="C434" s="699" t="s">
        <v>687</v>
      </c>
      <c r="D434" s="699" t="s">
        <v>11189</v>
      </c>
      <c r="E434" s="700" t="s">
        <v>13145</v>
      </c>
      <c r="F434" s="699" t="s">
        <v>11185</v>
      </c>
    </row>
    <row r="435" spans="1:6" hidden="1">
      <c r="A435" s="701">
        <v>95708</v>
      </c>
      <c r="B435" s="699" t="s">
        <v>13150</v>
      </c>
      <c r="C435" s="699" t="s">
        <v>687</v>
      </c>
      <c r="D435" s="699" t="s">
        <v>11182</v>
      </c>
      <c r="E435" s="700" t="s">
        <v>13151</v>
      </c>
      <c r="F435" s="699" t="s">
        <v>11185</v>
      </c>
    </row>
    <row r="436" spans="1:6" hidden="1">
      <c r="A436" s="701">
        <v>95714</v>
      </c>
      <c r="B436" s="699" t="s">
        <v>13158</v>
      </c>
      <c r="C436" s="699" t="s">
        <v>687</v>
      </c>
      <c r="D436" s="699" t="s">
        <v>11182</v>
      </c>
      <c r="E436" s="700" t="s">
        <v>13159</v>
      </c>
      <c r="F436" s="699" t="s">
        <v>11185</v>
      </c>
    </row>
    <row r="437" spans="1:6" hidden="1">
      <c r="A437" s="701">
        <v>95720</v>
      </c>
      <c r="B437" s="699" t="s">
        <v>13165</v>
      </c>
      <c r="C437" s="699" t="s">
        <v>687</v>
      </c>
      <c r="D437" s="699" t="s">
        <v>11182</v>
      </c>
      <c r="E437" s="700" t="s">
        <v>13166</v>
      </c>
      <c r="F437" s="699" t="s">
        <v>11185</v>
      </c>
    </row>
    <row r="438" spans="1:6" hidden="1">
      <c r="A438" s="701">
        <v>95872</v>
      </c>
      <c r="B438" s="699" t="s">
        <v>13173</v>
      </c>
      <c r="C438" s="699" t="s">
        <v>687</v>
      </c>
      <c r="D438" s="699" t="s">
        <v>11182</v>
      </c>
      <c r="E438" s="700" t="s">
        <v>13174</v>
      </c>
      <c r="F438" s="699" t="s">
        <v>11185</v>
      </c>
    </row>
    <row r="439" spans="1:6" hidden="1">
      <c r="A439" s="701">
        <v>96013</v>
      </c>
      <c r="B439" s="699" t="s">
        <v>13180</v>
      </c>
      <c r="C439" s="699" t="s">
        <v>687</v>
      </c>
      <c r="D439" s="699" t="s">
        <v>11182</v>
      </c>
      <c r="E439" s="700" t="s">
        <v>13181</v>
      </c>
      <c r="F439" s="699" t="s">
        <v>11185</v>
      </c>
    </row>
    <row r="440" spans="1:6" hidden="1">
      <c r="A440" s="701">
        <v>96020</v>
      </c>
      <c r="B440" s="699" t="s">
        <v>13188</v>
      </c>
      <c r="C440" s="699" t="s">
        <v>687</v>
      </c>
      <c r="D440" s="699" t="s">
        <v>11182</v>
      </c>
      <c r="E440" s="700" t="s">
        <v>13189</v>
      </c>
      <c r="F440" s="699" t="s">
        <v>11185</v>
      </c>
    </row>
    <row r="441" spans="1:6" hidden="1">
      <c r="A441" s="701">
        <v>96028</v>
      </c>
      <c r="B441" s="699" t="s">
        <v>13196</v>
      </c>
      <c r="C441" s="699" t="s">
        <v>687</v>
      </c>
      <c r="D441" s="699" t="s">
        <v>11182</v>
      </c>
      <c r="E441" s="700" t="s">
        <v>13197</v>
      </c>
      <c r="F441" s="699" t="s">
        <v>11185</v>
      </c>
    </row>
    <row r="442" spans="1:6" hidden="1">
      <c r="A442" s="701">
        <v>96035</v>
      </c>
      <c r="B442" s="699" t="s">
        <v>13202</v>
      </c>
      <c r="C442" s="699" t="s">
        <v>687</v>
      </c>
      <c r="D442" s="699" t="s">
        <v>11182</v>
      </c>
      <c r="E442" s="700" t="s">
        <v>13203</v>
      </c>
      <c r="F442" s="699" t="s">
        <v>11185</v>
      </c>
    </row>
    <row r="443" spans="1:6" hidden="1">
      <c r="A443" s="701">
        <v>96157</v>
      </c>
      <c r="B443" s="699" t="s">
        <v>13210</v>
      </c>
      <c r="C443" s="699" t="s">
        <v>687</v>
      </c>
      <c r="D443" s="699" t="s">
        <v>11182</v>
      </c>
      <c r="E443" s="700" t="s">
        <v>13211</v>
      </c>
      <c r="F443" s="699" t="s">
        <v>11185</v>
      </c>
    </row>
    <row r="444" spans="1:6" hidden="1">
      <c r="A444" s="701">
        <v>96158</v>
      </c>
      <c r="B444" s="699" t="s">
        <v>13218</v>
      </c>
      <c r="C444" s="699" t="s">
        <v>687</v>
      </c>
      <c r="D444" s="699" t="s">
        <v>11182</v>
      </c>
      <c r="E444" s="700" t="s">
        <v>13219</v>
      </c>
      <c r="F444" s="699" t="s">
        <v>11185</v>
      </c>
    </row>
    <row r="445" spans="1:6" hidden="1">
      <c r="A445" s="701">
        <v>96245</v>
      </c>
      <c r="B445" s="699" t="s">
        <v>13225</v>
      </c>
      <c r="C445" s="699" t="s">
        <v>687</v>
      </c>
      <c r="D445" s="699" t="s">
        <v>11182</v>
      </c>
      <c r="E445" s="700" t="s">
        <v>13226</v>
      </c>
      <c r="F445" s="699" t="s">
        <v>11185</v>
      </c>
    </row>
    <row r="446" spans="1:6" hidden="1">
      <c r="A446" s="701">
        <v>96463</v>
      </c>
      <c r="B446" s="699" t="s">
        <v>13232</v>
      </c>
      <c r="C446" s="699" t="s">
        <v>687</v>
      </c>
      <c r="D446" s="699" t="s">
        <v>11182</v>
      </c>
      <c r="E446" s="700" t="s">
        <v>13233</v>
      </c>
      <c r="F446" s="699" t="s">
        <v>11185</v>
      </c>
    </row>
    <row r="447" spans="1:6" hidden="1">
      <c r="A447" s="701">
        <v>98764</v>
      </c>
      <c r="B447" s="699" t="s">
        <v>13240</v>
      </c>
      <c r="C447" s="699" t="s">
        <v>687</v>
      </c>
      <c r="D447" s="699" t="s">
        <v>11189</v>
      </c>
      <c r="E447" s="700" t="s">
        <v>12520</v>
      </c>
      <c r="F447" s="699" t="s">
        <v>11185</v>
      </c>
    </row>
    <row r="448" spans="1:6" hidden="1">
      <c r="A448" s="701">
        <v>99833</v>
      </c>
      <c r="B448" s="699" t="s">
        <v>13245</v>
      </c>
      <c r="C448" s="699" t="s">
        <v>687</v>
      </c>
      <c r="D448" s="699" t="s">
        <v>11189</v>
      </c>
      <c r="E448" s="700" t="s">
        <v>11195</v>
      </c>
      <c r="F448" s="699" t="s">
        <v>11185</v>
      </c>
    </row>
    <row r="449" spans="1:6" hidden="1">
      <c r="A449" s="701">
        <v>100641</v>
      </c>
      <c r="B449" s="699" t="s">
        <v>13250</v>
      </c>
      <c r="C449" s="699" t="s">
        <v>687</v>
      </c>
      <c r="D449" s="699" t="s">
        <v>11182</v>
      </c>
      <c r="E449" s="700" t="s">
        <v>13251</v>
      </c>
      <c r="F449" s="699" t="s">
        <v>11185</v>
      </c>
    </row>
    <row r="450" spans="1:6" hidden="1">
      <c r="A450" s="701">
        <v>100647</v>
      </c>
      <c r="B450" s="699" t="s">
        <v>13260</v>
      </c>
      <c r="C450" s="699" t="s">
        <v>687</v>
      </c>
      <c r="D450" s="699" t="s">
        <v>11182</v>
      </c>
      <c r="E450" s="700" t="s">
        <v>13261</v>
      </c>
      <c r="F450" s="699" t="s">
        <v>11185</v>
      </c>
    </row>
    <row r="451" spans="1:6" hidden="1">
      <c r="A451" s="701">
        <v>102275</v>
      </c>
      <c r="B451" s="699" t="s">
        <v>13270</v>
      </c>
      <c r="C451" s="699" t="s">
        <v>687</v>
      </c>
      <c r="D451" s="699" t="s">
        <v>11189</v>
      </c>
      <c r="E451" s="700" t="s">
        <v>3094</v>
      </c>
      <c r="F451" s="699" t="s">
        <v>11185</v>
      </c>
    </row>
    <row r="452" spans="1:6" hidden="1">
      <c r="A452" s="701">
        <v>5632</v>
      </c>
      <c r="B452" s="699" t="s">
        <v>11219</v>
      </c>
      <c r="C452" s="699" t="s">
        <v>1471</v>
      </c>
      <c r="D452" s="699" t="s">
        <v>11182</v>
      </c>
      <c r="E452" s="700" t="s">
        <v>11220</v>
      </c>
      <c r="F452" s="699" t="s">
        <v>11185</v>
      </c>
    </row>
    <row r="453" spans="1:6" hidden="1">
      <c r="A453" s="701">
        <v>5679</v>
      </c>
      <c r="B453" s="699" t="s">
        <v>11187</v>
      </c>
      <c r="C453" s="699" t="s">
        <v>1471</v>
      </c>
      <c r="D453" s="699" t="s">
        <v>11182</v>
      </c>
      <c r="E453" s="700" t="s">
        <v>11188</v>
      </c>
      <c r="F453" s="699" t="s">
        <v>11185</v>
      </c>
    </row>
    <row r="454" spans="1:6" hidden="1">
      <c r="A454" s="701">
        <v>5681</v>
      </c>
      <c r="B454" s="699" t="s">
        <v>13275</v>
      </c>
      <c r="C454" s="699" t="s">
        <v>1471</v>
      </c>
      <c r="D454" s="699" t="s">
        <v>11182</v>
      </c>
      <c r="E454" s="700" t="s">
        <v>13276</v>
      </c>
      <c r="F454" s="699" t="s">
        <v>11185</v>
      </c>
    </row>
    <row r="455" spans="1:6" hidden="1">
      <c r="A455" s="701">
        <v>5685</v>
      </c>
      <c r="B455" s="699" t="s">
        <v>13277</v>
      </c>
      <c r="C455" s="699" t="s">
        <v>1471</v>
      </c>
      <c r="D455" s="699" t="s">
        <v>11182</v>
      </c>
      <c r="E455" s="700" t="s">
        <v>13278</v>
      </c>
      <c r="F455" s="699" t="s">
        <v>11185</v>
      </c>
    </row>
    <row r="456" spans="1:6" hidden="1">
      <c r="A456" s="701">
        <v>5690</v>
      </c>
      <c r="B456" s="699" t="s">
        <v>13279</v>
      </c>
      <c r="C456" s="699" t="s">
        <v>1471</v>
      </c>
      <c r="D456" s="699" t="s">
        <v>11182</v>
      </c>
      <c r="E456" s="700" t="s">
        <v>8105</v>
      </c>
      <c r="F456" s="699" t="s">
        <v>11185</v>
      </c>
    </row>
    <row r="457" spans="1:6" hidden="1">
      <c r="A457" s="701">
        <v>5806</v>
      </c>
      <c r="B457" s="699" t="s">
        <v>13280</v>
      </c>
      <c r="C457" s="699" t="s">
        <v>1471</v>
      </c>
      <c r="D457" s="699" t="s">
        <v>11189</v>
      </c>
      <c r="E457" s="700" t="s">
        <v>12128</v>
      </c>
      <c r="F457" s="699" t="s">
        <v>11185</v>
      </c>
    </row>
    <row r="458" spans="1:6" hidden="1">
      <c r="A458" s="701">
        <v>5826</v>
      </c>
      <c r="B458" s="699" t="s">
        <v>13281</v>
      </c>
      <c r="C458" s="699" t="s">
        <v>1471</v>
      </c>
      <c r="D458" s="699" t="s">
        <v>11182</v>
      </c>
      <c r="E458" s="700" t="s">
        <v>11311</v>
      </c>
      <c r="F458" s="699" t="s">
        <v>11185</v>
      </c>
    </row>
    <row r="459" spans="1:6" hidden="1">
      <c r="A459" s="701">
        <v>5829</v>
      </c>
      <c r="B459" s="699" t="s">
        <v>13282</v>
      </c>
      <c r="C459" s="699" t="s">
        <v>1471</v>
      </c>
      <c r="D459" s="699" t="s">
        <v>11182</v>
      </c>
      <c r="E459" s="700" t="s">
        <v>13283</v>
      </c>
      <c r="F459" s="699" t="s">
        <v>11185</v>
      </c>
    </row>
    <row r="460" spans="1:6" hidden="1">
      <c r="A460" s="701">
        <v>5837</v>
      </c>
      <c r="B460" s="699" t="s">
        <v>13285</v>
      </c>
      <c r="C460" s="699" t="s">
        <v>1471</v>
      </c>
      <c r="D460" s="699" t="s">
        <v>11182</v>
      </c>
      <c r="E460" s="700" t="s">
        <v>13286</v>
      </c>
      <c r="F460" s="699" t="s">
        <v>11185</v>
      </c>
    </row>
    <row r="461" spans="1:6" hidden="1">
      <c r="A461" s="701">
        <v>5841</v>
      </c>
      <c r="B461" s="699" t="s">
        <v>13287</v>
      </c>
      <c r="C461" s="699" t="s">
        <v>1471</v>
      </c>
      <c r="D461" s="699" t="s">
        <v>11182</v>
      </c>
      <c r="E461" s="700" t="s">
        <v>13288</v>
      </c>
      <c r="F461" s="699" t="s">
        <v>11185</v>
      </c>
    </row>
    <row r="462" spans="1:6" hidden="1">
      <c r="A462" s="701">
        <v>5845</v>
      </c>
      <c r="B462" s="699" t="s">
        <v>13289</v>
      </c>
      <c r="C462" s="699" t="s">
        <v>1471</v>
      </c>
      <c r="D462" s="699" t="s">
        <v>11182</v>
      </c>
      <c r="E462" s="700" t="s">
        <v>8057</v>
      </c>
      <c r="F462" s="699" t="s">
        <v>11185</v>
      </c>
    </row>
    <row r="463" spans="1:6" hidden="1">
      <c r="A463" s="701">
        <v>5849</v>
      </c>
      <c r="B463" s="699" t="s">
        <v>13291</v>
      </c>
      <c r="C463" s="699" t="s">
        <v>1471</v>
      </c>
      <c r="D463" s="699" t="s">
        <v>11182</v>
      </c>
      <c r="E463" s="700" t="s">
        <v>11678</v>
      </c>
      <c r="F463" s="699" t="s">
        <v>11185</v>
      </c>
    </row>
    <row r="464" spans="1:6" hidden="1">
      <c r="A464" s="701">
        <v>5853</v>
      </c>
      <c r="B464" s="699" t="s">
        <v>13292</v>
      </c>
      <c r="C464" s="699" t="s">
        <v>1471</v>
      </c>
      <c r="D464" s="699" t="s">
        <v>11182</v>
      </c>
      <c r="E464" s="700" t="s">
        <v>13293</v>
      </c>
      <c r="F464" s="699" t="s">
        <v>11185</v>
      </c>
    </row>
    <row r="465" spans="1:6" hidden="1">
      <c r="A465" s="701">
        <v>5857</v>
      </c>
      <c r="B465" s="699" t="s">
        <v>13294</v>
      </c>
      <c r="C465" s="699" t="s">
        <v>1471</v>
      </c>
      <c r="D465" s="699" t="s">
        <v>11182</v>
      </c>
      <c r="E465" s="700" t="s">
        <v>13295</v>
      </c>
      <c r="F465" s="699" t="s">
        <v>11185</v>
      </c>
    </row>
    <row r="466" spans="1:6" hidden="1">
      <c r="A466" s="701">
        <v>5865</v>
      </c>
      <c r="B466" s="699" t="s">
        <v>13296</v>
      </c>
      <c r="C466" s="699" t="s">
        <v>1471</v>
      </c>
      <c r="D466" s="699" t="s">
        <v>11182</v>
      </c>
      <c r="E466" s="700" t="s">
        <v>4415</v>
      </c>
      <c r="F466" s="699" t="s">
        <v>11185</v>
      </c>
    </row>
    <row r="467" spans="1:6" hidden="1">
      <c r="A467" s="701">
        <v>5869</v>
      </c>
      <c r="B467" s="699" t="s">
        <v>13297</v>
      </c>
      <c r="C467" s="699" t="s">
        <v>1471</v>
      </c>
      <c r="D467" s="699" t="s">
        <v>11182</v>
      </c>
      <c r="E467" s="700" t="s">
        <v>13298</v>
      </c>
      <c r="F467" s="699" t="s">
        <v>11185</v>
      </c>
    </row>
    <row r="468" spans="1:6" hidden="1">
      <c r="A468" s="701">
        <v>5877</v>
      </c>
      <c r="B468" s="699" t="s">
        <v>13299</v>
      </c>
      <c r="C468" s="699" t="s">
        <v>1471</v>
      </c>
      <c r="D468" s="699" t="s">
        <v>11182</v>
      </c>
      <c r="E468" s="700" t="s">
        <v>13300</v>
      </c>
      <c r="F468" s="699" t="s">
        <v>11185</v>
      </c>
    </row>
    <row r="469" spans="1:6" hidden="1">
      <c r="A469" s="701">
        <v>5881</v>
      </c>
      <c r="B469" s="699" t="s">
        <v>13301</v>
      </c>
      <c r="C469" s="699" t="s">
        <v>1471</v>
      </c>
      <c r="D469" s="699" t="s">
        <v>11182</v>
      </c>
      <c r="E469" s="700" t="s">
        <v>13302</v>
      </c>
      <c r="F469" s="699" t="s">
        <v>11185</v>
      </c>
    </row>
    <row r="470" spans="1:6" hidden="1">
      <c r="A470" s="701">
        <v>5884</v>
      </c>
      <c r="B470" s="699" t="s">
        <v>13304</v>
      </c>
      <c r="C470" s="699" t="s">
        <v>1471</v>
      </c>
      <c r="D470" s="699" t="s">
        <v>11182</v>
      </c>
      <c r="E470" s="700" t="s">
        <v>4908</v>
      </c>
      <c r="F470" s="699" t="s">
        <v>11185</v>
      </c>
    </row>
    <row r="471" spans="1:6" hidden="1">
      <c r="A471" s="701">
        <v>5892</v>
      </c>
      <c r="B471" s="699" t="s">
        <v>13305</v>
      </c>
      <c r="C471" s="699" t="s">
        <v>1471</v>
      </c>
      <c r="D471" s="699" t="s">
        <v>11182</v>
      </c>
      <c r="E471" s="700" t="s">
        <v>13306</v>
      </c>
      <c r="F471" s="699" t="s">
        <v>11185</v>
      </c>
    </row>
    <row r="472" spans="1:6" hidden="1">
      <c r="A472" s="701">
        <v>5896</v>
      </c>
      <c r="B472" s="699" t="s">
        <v>13307</v>
      </c>
      <c r="C472" s="699" t="s">
        <v>1471</v>
      </c>
      <c r="D472" s="699" t="s">
        <v>11182</v>
      </c>
      <c r="E472" s="700" t="s">
        <v>6108</v>
      </c>
      <c r="F472" s="699" t="s">
        <v>11185</v>
      </c>
    </row>
    <row r="473" spans="1:6" hidden="1">
      <c r="A473" s="701">
        <v>5903</v>
      </c>
      <c r="B473" s="699" t="s">
        <v>1727</v>
      </c>
      <c r="C473" s="699" t="s">
        <v>1471</v>
      </c>
      <c r="D473" s="699" t="s">
        <v>11182</v>
      </c>
      <c r="E473" s="700" t="s">
        <v>11698</v>
      </c>
      <c r="F473" s="699" t="s">
        <v>11185</v>
      </c>
    </row>
    <row r="474" spans="1:6" hidden="1">
      <c r="A474" s="701">
        <v>5911</v>
      </c>
      <c r="B474" s="699" t="s">
        <v>13308</v>
      </c>
      <c r="C474" s="699" t="s">
        <v>1471</v>
      </c>
      <c r="D474" s="699" t="s">
        <v>11182</v>
      </c>
      <c r="E474" s="700" t="s">
        <v>13309</v>
      </c>
      <c r="F474" s="699" t="s">
        <v>11185</v>
      </c>
    </row>
    <row r="475" spans="1:6" hidden="1">
      <c r="A475" s="701">
        <v>5923</v>
      </c>
      <c r="B475" s="699" t="s">
        <v>13310</v>
      </c>
      <c r="C475" s="699" t="s">
        <v>1471</v>
      </c>
      <c r="D475" s="699" t="s">
        <v>11182</v>
      </c>
      <c r="E475" s="700" t="s">
        <v>2841</v>
      </c>
      <c r="F475" s="699" t="s">
        <v>11185</v>
      </c>
    </row>
    <row r="476" spans="1:6" hidden="1">
      <c r="A476" s="701">
        <v>5930</v>
      </c>
      <c r="B476" s="699" t="s">
        <v>11762</v>
      </c>
      <c r="C476" s="699" t="s">
        <v>1471</v>
      </c>
      <c r="D476" s="699" t="s">
        <v>11182</v>
      </c>
      <c r="E476" s="700" t="s">
        <v>11763</v>
      </c>
      <c r="F476" s="699" t="s">
        <v>11185</v>
      </c>
    </row>
    <row r="477" spans="1:6" hidden="1">
      <c r="A477" s="701">
        <v>5934</v>
      </c>
      <c r="B477" s="699" t="s">
        <v>1729</v>
      </c>
      <c r="C477" s="699" t="s">
        <v>1471</v>
      </c>
      <c r="D477" s="699" t="s">
        <v>11182</v>
      </c>
      <c r="E477" s="700" t="s">
        <v>11496</v>
      </c>
      <c r="F477" s="699" t="s">
        <v>11185</v>
      </c>
    </row>
    <row r="478" spans="1:6" hidden="1">
      <c r="A478" s="701">
        <v>5942</v>
      </c>
      <c r="B478" s="699" t="s">
        <v>13312</v>
      </c>
      <c r="C478" s="699" t="s">
        <v>1471</v>
      </c>
      <c r="D478" s="699" t="s">
        <v>11182</v>
      </c>
      <c r="E478" s="700" t="s">
        <v>13313</v>
      </c>
      <c r="F478" s="699" t="s">
        <v>11185</v>
      </c>
    </row>
    <row r="479" spans="1:6" hidden="1">
      <c r="A479" s="701">
        <v>5946</v>
      </c>
      <c r="B479" s="699" t="s">
        <v>13315</v>
      </c>
      <c r="C479" s="699" t="s">
        <v>1471</v>
      </c>
      <c r="D479" s="699" t="s">
        <v>11182</v>
      </c>
      <c r="E479" s="700" t="s">
        <v>13316</v>
      </c>
      <c r="F479" s="699" t="s">
        <v>11185</v>
      </c>
    </row>
    <row r="480" spans="1:6" hidden="1">
      <c r="A480" s="701">
        <v>5952</v>
      </c>
      <c r="B480" s="699" t="s">
        <v>13317</v>
      </c>
      <c r="C480" s="699" t="s">
        <v>1471</v>
      </c>
      <c r="D480" s="699" t="s">
        <v>11189</v>
      </c>
      <c r="E480" s="700" t="s">
        <v>4597</v>
      </c>
      <c r="F480" s="699" t="s">
        <v>11185</v>
      </c>
    </row>
    <row r="481" spans="1:6" hidden="1">
      <c r="A481" s="701">
        <v>5954</v>
      </c>
      <c r="B481" s="699" t="s">
        <v>13318</v>
      </c>
      <c r="C481" s="699" t="s">
        <v>1471</v>
      </c>
      <c r="D481" s="699" t="s">
        <v>11182</v>
      </c>
      <c r="E481" s="700" t="s">
        <v>11209</v>
      </c>
      <c r="F481" s="699" t="s">
        <v>11185</v>
      </c>
    </row>
    <row r="482" spans="1:6" hidden="1">
      <c r="A482" s="701">
        <v>5961</v>
      </c>
      <c r="B482" s="699" t="s">
        <v>13319</v>
      </c>
      <c r="C482" s="699" t="s">
        <v>1471</v>
      </c>
      <c r="D482" s="699" t="s">
        <v>11182</v>
      </c>
      <c r="E482" s="700" t="s">
        <v>13320</v>
      </c>
      <c r="F482" s="699" t="s">
        <v>11185</v>
      </c>
    </row>
    <row r="483" spans="1:6" hidden="1">
      <c r="A483" s="701">
        <v>6260</v>
      </c>
      <c r="B483" s="699" t="s">
        <v>13321</v>
      </c>
      <c r="C483" s="699" t="s">
        <v>1471</v>
      </c>
      <c r="D483" s="699" t="s">
        <v>11182</v>
      </c>
      <c r="E483" s="700" t="s">
        <v>11702</v>
      </c>
      <c r="F483" s="699" t="s">
        <v>11185</v>
      </c>
    </row>
    <row r="484" spans="1:6" hidden="1">
      <c r="A484" s="701">
        <v>6880</v>
      </c>
      <c r="B484" s="699" t="s">
        <v>13322</v>
      </c>
      <c r="C484" s="699" t="s">
        <v>1471</v>
      </c>
      <c r="D484" s="699" t="s">
        <v>11182</v>
      </c>
      <c r="E484" s="700" t="s">
        <v>13323</v>
      </c>
      <c r="F484" s="699" t="s">
        <v>11185</v>
      </c>
    </row>
    <row r="485" spans="1:6" hidden="1">
      <c r="A485" s="701">
        <v>7031</v>
      </c>
      <c r="B485" s="699" t="s">
        <v>13325</v>
      </c>
      <c r="C485" s="699" t="s">
        <v>1471</v>
      </c>
      <c r="D485" s="699" t="s">
        <v>11182</v>
      </c>
      <c r="E485" s="700" t="s">
        <v>2861</v>
      </c>
      <c r="F485" s="699" t="s">
        <v>11185</v>
      </c>
    </row>
    <row r="486" spans="1:6" hidden="1">
      <c r="A486" s="701">
        <v>7043</v>
      </c>
      <c r="B486" s="699" t="s">
        <v>13326</v>
      </c>
      <c r="C486" s="699" t="s">
        <v>1471</v>
      </c>
      <c r="D486" s="699" t="s">
        <v>11189</v>
      </c>
      <c r="E486" s="700" t="s">
        <v>5905</v>
      </c>
      <c r="F486" s="699" t="s">
        <v>11185</v>
      </c>
    </row>
    <row r="487" spans="1:6" hidden="1">
      <c r="A487" s="701">
        <v>7050</v>
      </c>
      <c r="B487" s="699" t="s">
        <v>13327</v>
      </c>
      <c r="C487" s="699" t="s">
        <v>1471</v>
      </c>
      <c r="D487" s="699" t="s">
        <v>11182</v>
      </c>
      <c r="E487" s="700" t="s">
        <v>13328</v>
      </c>
      <c r="F487" s="699" t="s">
        <v>11185</v>
      </c>
    </row>
    <row r="488" spans="1:6" hidden="1">
      <c r="A488" s="701">
        <v>67827</v>
      </c>
      <c r="B488" s="699" t="s">
        <v>13329</v>
      </c>
      <c r="C488" s="699" t="s">
        <v>1471</v>
      </c>
      <c r="D488" s="699" t="s">
        <v>11182</v>
      </c>
      <c r="E488" s="700" t="s">
        <v>13330</v>
      </c>
      <c r="F488" s="699" t="s">
        <v>11185</v>
      </c>
    </row>
    <row r="489" spans="1:6" hidden="1">
      <c r="A489" s="701">
        <v>73395</v>
      </c>
      <c r="B489" s="699" t="s">
        <v>13332</v>
      </c>
      <c r="C489" s="699" t="s">
        <v>1471</v>
      </c>
      <c r="D489" s="699" t="s">
        <v>11182</v>
      </c>
      <c r="E489" s="700" t="s">
        <v>13061</v>
      </c>
      <c r="F489" s="699" t="s">
        <v>11185</v>
      </c>
    </row>
    <row r="490" spans="1:6" hidden="1">
      <c r="A490" s="701">
        <v>83766</v>
      </c>
      <c r="B490" s="699" t="s">
        <v>13334</v>
      </c>
      <c r="C490" s="699" t="s">
        <v>1471</v>
      </c>
      <c r="D490" s="699" t="s">
        <v>11182</v>
      </c>
      <c r="E490" s="700" t="s">
        <v>13335</v>
      </c>
      <c r="F490" s="699" t="s">
        <v>11185</v>
      </c>
    </row>
    <row r="491" spans="1:6" hidden="1">
      <c r="A491" s="701">
        <v>84013</v>
      </c>
      <c r="B491" s="699" t="s">
        <v>13337</v>
      </c>
      <c r="C491" s="699" t="s">
        <v>1471</v>
      </c>
      <c r="D491" s="699" t="s">
        <v>11182</v>
      </c>
      <c r="E491" s="700" t="s">
        <v>13338</v>
      </c>
      <c r="F491" s="699" t="s">
        <v>11185</v>
      </c>
    </row>
    <row r="492" spans="1:6" hidden="1">
      <c r="A492" s="701">
        <v>87446</v>
      </c>
      <c r="B492" s="699" t="s">
        <v>13339</v>
      </c>
      <c r="C492" s="699" t="s">
        <v>1471</v>
      </c>
      <c r="D492" s="699" t="s">
        <v>11189</v>
      </c>
      <c r="E492" s="700" t="s">
        <v>9457</v>
      </c>
      <c r="F492" s="699" t="s">
        <v>11185</v>
      </c>
    </row>
    <row r="493" spans="1:6" hidden="1">
      <c r="A493" s="701">
        <v>88392</v>
      </c>
      <c r="B493" s="699" t="s">
        <v>13340</v>
      </c>
      <c r="C493" s="699" t="s">
        <v>1471</v>
      </c>
      <c r="D493" s="699" t="s">
        <v>11189</v>
      </c>
      <c r="E493" s="700" t="s">
        <v>2827</v>
      </c>
      <c r="F493" s="699" t="s">
        <v>11185</v>
      </c>
    </row>
    <row r="494" spans="1:6" hidden="1">
      <c r="A494" s="701">
        <v>88398</v>
      </c>
      <c r="B494" s="699" t="s">
        <v>13341</v>
      </c>
      <c r="C494" s="699" t="s">
        <v>1471</v>
      </c>
      <c r="D494" s="699" t="s">
        <v>11189</v>
      </c>
      <c r="E494" s="700" t="s">
        <v>1920</v>
      </c>
      <c r="F494" s="699" t="s">
        <v>11185</v>
      </c>
    </row>
    <row r="495" spans="1:6" hidden="1">
      <c r="A495" s="701">
        <v>88404</v>
      </c>
      <c r="B495" s="699" t="s">
        <v>13342</v>
      </c>
      <c r="C495" s="699" t="s">
        <v>1471</v>
      </c>
      <c r="D495" s="699" t="s">
        <v>11189</v>
      </c>
      <c r="E495" s="700" t="s">
        <v>2596</v>
      </c>
      <c r="F495" s="699" t="s">
        <v>11185</v>
      </c>
    </row>
    <row r="496" spans="1:6" hidden="1">
      <c r="A496" s="701">
        <v>88430</v>
      </c>
      <c r="B496" s="699" t="s">
        <v>13343</v>
      </c>
      <c r="C496" s="699" t="s">
        <v>1471</v>
      </c>
      <c r="D496" s="699" t="s">
        <v>11189</v>
      </c>
      <c r="E496" s="700" t="s">
        <v>13013</v>
      </c>
      <c r="F496" s="699" t="s">
        <v>11185</v>
      </c>
    </row>
    <row r="497" spans="1:6" hidden="1">
      <c r="A497" s="701">
        <v>88438</v>
      </c>
      <c r="B497" s="699" t="s">
        <v>13344</v>
      </c>
      <c r="C497" s="699" t="s">
        <v>1471</v>
      </c>
      <c r="D497" s="699" t="s">
        <v>11189</v>
      </c>
      <c r="E497" s="700" t="s">
        <v>11396</v>
      </c>
      <c r="F497" s="699" t="s">
        <v>11185</v>
      </c>
    </row>
    <row r="498" spans="1:6" hidden="1">
      <c r="A498" s="701">
        <v>88831</v>
      </c>
      <c r="B498" s="699" t="s">
        <v>13345</v>
      </c>
      <c r="C498" s="699" t="s">
        <v>1471</v>
      </c>
      <c r="D498" s="699" t="s">
        <v>11192</v>
      </c>
      <c r="E498" s="700" t="s">
        <v>5732</v>
      </c>
      <c r="F498" s="699" t="s">
        <v>11185</v>
      </c>
    </row>
    <row r="499" spans="1:6" hidden="1">
      <c r="A499" s="701">
        <v>88844</v>
      </c>
      <c r="B499" s="699" t="s">
        <v>13346</v>
      </c>
      <c r="C499" s="699" t="s">
        <v>1471</v>
      </c>
      <c r="D499" s="699" t="s">
        <v>11182</v>
      </c>
      <c r="E499" s="700" t="s">
        <v>11812</v>
      </c>
      <c r="F499" s="699" t="s">
        <v>11185</v>
      </c>
    </row>
    <row r="500" spans="1:6" hidden="1">
      <c r="A500" s="701">
        <v>88908</v>
      </c>
      <c r="B500" s="699" t="s">
        <v>11317</v>
      </c>
      <c r="C500" s="699" t="s">
        <v>1471</v>
      </c>
      <c r="D500" s="699" t="s">
        <v>11182</v>
      </c>
      <c r="E500" s="700" t="s">
        <v>11318</v>
      </c>
      <c r="F500" s="699" t="s">
        <v>11185</v>
      </c>
    </row>
    <row r="501" spans="1:6" hidden="1">
      <c r="A501" s="701">
        <v>89022</v>
      </c>
      <c r="B501" s="699" t="s">
        <v>13348</v>
      </c>
      <c r="C501" s="699" t="s">
        <v>1471</v>
      </c>
      <c r="D501" s="699" t="s">
        <v>11182</v>
      </c>
      <c r="E501" s="700" t="s">
        <v>11203</v>
      </c>
      <c r="F501" s="699" t="s">
        <v>11185</v>
      </c>
    </row>
    <row r="502" spans="1:6" hidden="1">
      <c r="A502" s="701">
        <v>89027</v>
      </c>
      <c r="B502" s="699" t="s">
        <v>13349</v>
      </c>
      <c r="C502" s="699" t="s">
        <v>1471</v>
      </c>
      <c r="D502" s="699" t="s">
        <v>11182</v>
      </c>
      <c r="E502" s="700" t="s">
        <v>11681</v>
      </c>
      <c r="F502" s="699" t="s">
        <v>11185</v>
      </c>
    </row>
    <row r="503" spans="1:6" hidden="1">
      <c r="A503" s="701">
        <v>89031</v>
      </c>
      <c r="B503" s="699" t="s">
        <v>13350</v>
      </c>
      <c r="C503" s="699" t="s">
        <v>1471</v>
      </c>
      <c r="D503" s="699" t="s">
        <v>11182</v>
      </c>
      <c r="E503" s="700" t="s">
        <v>13351</v>
      </c>
      <c r="F503" s="699" t="s">
        <v>11185</v>
      </c>
    </row>
    <row r="504" spans="1:6" hidden="1">
      <c r="A504" s="701">
        <v>89036</v>
      </c>
      <c r="B504" s="699" t="s">
        <v>13352</v>
      </c>
      <c r="C504" s="699" t="s">
        <v>1471</v>
      </c>
      <c r="D504" s="699" t="s">
        <v>11182</v>
      </c>
      <c r="E504" s="700" t="s">
        <v>13353</v>
      </c>
      <c r="F504" s="699" t="s">
        <v>11185</v>
      </c>
    </row>
    <row r="505" spans="1:6" hidden="1">
      <c r="A505" s="701">
        <v>89218</v>
      </c>
      <c r="B505" s="699" t="s">
        <v>13354</v>
      </c>
      <c r="C505" s="699" t="s">
        <v>1471</v>
      </c>
      <c r="D505" s="699" t="s">
        <v>11182</v>
      </c>
      <c r="E505" s="700" t="s">
        <v>13355</v>
      </c>
      <c r="F505" s="699" t="s">
        <v>11185</v>
      </c>
    </row>
    <row r="506" spans="1:6" hidden="1">
      <c r="A506" s="701">
        <v>89226</v>
      </c>
      <c r="B506" s="699" t="s">
        <v>13357</v>
      </c>
      <c r="C506" s="699" t="s">
        <v>1471</v>
      </c>
      <c r="D506" s="699" t="s">
        <v>11189</v>
      </c>
      <c r="E506" s="700" t="s">
        <v>3411</v>
      </c>
      <c r="F506" s="699" t="s">
        <v>11185</v>
      </c>
    </row>
    <row r="507" spans="1:6" hidden="1">
      <c r="A507" s="701">
        <v>89235</v>
      </c>
      <c r="B507" s="699" t="s">
        <v>13358</v>
      </c>
      <c r="C507" s="699" t="s">
        <v>1471</v>
      </c>
      <c r="D507" s="699" t="s">
        <v>11182</v>
      </c>
      <c r="E507" s="700" t="s">
        <v>13359</v>
      </c>
      <c r="F507" s="699" t="s">
        <v>11185</v>
      </c>
    </row>
    <row r="508" spans="1:6" hidden="1">
      <c r="A508" s="701">
        <v>89243</v>
      </c>
      <c r="B508" s="699" t="s">
        <v>13360</v>
      </c>
      <c r="C508" s="699" t="s">
        <v>1471</v>
      </c>
      <c r="D508" s="699" t="s">
        <v>11182</v>
      </c>
      <c r="E508" s="700" t="s">
        <v>13361</v>
      </c>
      <c r="F508" s="699" t="s">
        <v>11185</v>
      </c>
    </row>
    <row r="509" spans="1:6" hidden="1">
      <c r="A509" s="701">
        <v>89251</v>
      </c>
      <c r="B509" s="699" t="s">
        <v>13362</v>
      </c>
      <c r="C509" s="699" t="s">
        <v>1471</v>
      </c>
      <c r="D509" s="699" t="s">
        <v>11182</v>
      </c>
      <c r="E509" s="700" t="s">
        <v>13363</v>
      </c>
      <c r="F509" s="699" t="s">
        <v>11185</v>
      </c>
    </row>
    <row r="510" spans="1:6" hidden="1">
      <c r="A510" s="701">
        <v>89258</v>
      </c>
      <c r="B510" s="699" t="s">
        <v>13364</v>
      </c>
      <c r="C510" s="699" t="s">
        <v>1471</v>
      </c>
      <c r="D510" s="699" t="s">
        <v>11182</v>
      </c>
      <c r="E510" s="700" t="s">
        <v>13365</v>
      </c>
      <c r="F510" s="699" t="s">
        <v>11185</v>
      </c>
    </row>
    <row r="511" spans="1:6" hidden="1">
      <c r="A511" s="701">
        <v>89273</v>
      </c>
      <c r="B511" s="699" t="s">
        <v>13367</v>
      </c>
      <c r="C511" s="699" t="s">
        <v>1471</v>
      </c>
      <c r="D511" s="699" t="s">
        <v>11182</v>
      </c>
      <c r="E511" s="700" t="s">
        <v>13368</v>
      </c>
      <c r="F511" s="699" t="s">
        <v>11185</v>
      </c>
    </row>
    <row r="512" spans="1:6" hidden="1">
      <c r="A512" s="701">
        <v>89279</v>
      </c>
      <c r="B512" s="699" t="s">
        <v>13369</v>
      </c>
      <c r="C512" s="699" t="s">
        <v>1471</v>
      </c>
      <c r="D512" s="699" t="s">
        <v>11189</v>
      </c>
      <c r="E512" s="700" t="s">
        <v>1885</v>
      </c>
      <c r="F512" s="699" t="s">
        <v>11185</v>
      </c>
    </row>
    <row r="513" spans="1:6" hidden="1">
      <c r="A513" s="701">
        <v>89877</v>
      </c>
      <c r="B513" s="699" t="s">
        <v>13370</v>
      </c>
      <c r="C513" s="699" t="s">
        <v>1471</v>
      </c>
      <c r="D513" s="699" t="s">
        <v>11182</v>
      </c>
      <c r="E513" s="700" t="s">
        <v>13371</v>
      </c>
      <c r="F513" s="699" t="s">
        <v>11185</v>
      </c>
    </row>
    <row r="514" spans="1:6" hidden="1">
      <c r="A514" s="701">
        <v>89884</v>
      </c>
      <c r="B514" s="699" t="s">
        <v>13372</v>
      </c>
      <c r="C514" s="699" t="s">
        <v>1471</v>
      </c>
      <c r="D514" s="699" t="s">
        <v>11182</v>
      </c>
      <c r="E514" s="700" t="s">
        <v>13373</v>
      </c>
      <c r="F514" s="699" t="s">
        <v>11185</v>
      </c>
    </row>
    <row r="515" spans="1:6" hidden="1">
      <c r="A515" s="701">
        <v>90587</v>
      </c>
      <c r="B515" s="699" t="s">
        <v>721</v>
      </c>
      <c r="C515" s="699" t="s">
        <v>1471</v>
      </c>
      <c r="D515" s="699" t="s">
        <v>11182</v>
      </c>
      <c r="E515" s="700" t="s">
        <v>9091</v>
      </c>
      <c r="F515" s="699" t="s">
        <v>11185</v>
      </c>
    </row>
    <row r="516" spans="1:6" hidden="1">
      <c r="A516" s="701">
        <v>90626</v>
      </c>
      <c r="B516" s="699" t="s">
        <v>13375</v>
      </c>
      <c r="C516" s="699" t="s">
        <v>1471</v>
      </c>
      <c r="D516" s="699" t="s">
        <v>11189</v>
      </c>
      <c r="E516" s="700" t="s">
        <v>11379</v>
      </c>
      <c r="F516" s="699" t="s">
        <v>11185</v>
      </c>
    </row>
    <row r="517" spans="1:6" hidden="1">
      <c r="A517" s="701">
        <v>90632</v>
      </c>
      <c r="B517" s="699" t="s">
        <v>13376</v>
      </c>
      <c r="C517" s="699" t="s">
        <v>1471</v>
      </c>
      <c r="D517" s="699" t="s">
        <v>11182</v>
      </c>
      <c r="E517" s="700" t="s">
        <v>13377</v>
      </c>
      <c r="F517" s="699" t="s">
        <v>11185</v>
      </c>
    </row>
    <row r="518" spans="1:6" hidden="1">
      <c r="A518" s="701">
        <v>90638</v>
      </c>
      <c r="B518" s="699" t="s">
        <v>13378</v>
      </c>
      <c r="C518" s="699" t="s">
        <v>1471</v>
      </c>
      <c r="D518" s="699" t="s">
        <v>11189</v>
      </c>
      <c r="E518" s="700" t="s">
        <v>13379</v>
      </c>
      <c r="F518" s="699" t="s">
        <v>11185</v>
      </c>
    </row>
    <row r="519" spans="1:6" hidden="1">
      <c r="A519" s="701">
        <v>90644</v>
      </c>
      <c r="B519" s="699" t="s">
        <v>13380</v>
      </c>
      <c r="C519" s="699" t="s">
        <v>1471</v>
      </c>
      <c r="D519" s="699" t="s">
        <v>11189</v>
      </c>
      <c r="E519" s="700" t="s">
        <v>6566</v>
      </c>
      <c r="F519" s="699" t="s">
        <v>11185</v>
      </c>
    </row>
    <row r="520" spans="1:6" hidden="1">
      <c r="A520" s="701">
        <v>90651</v>
      </c>
      <c r="B520" s="699" t="s">
        <v>13381</v>
      </c>
      <c r="C520" s="699" t="s">
        <v>1471</v>
      </c>
      <c r="D520" s="699" t="s">
        <v>11189</v>
      </c>
      <c r="E520" s="700" t="s">
        <v>11247</v>
      </c>
      <c r="F520" s="699" t="s">
        <v>11185</v>
      </c>
    </row>
    <row r="521" spans="1:6" hidden="1">
      <c r="A521" s="701">
        <v>90657</v>
      </c>
      <c r="B521" s="699" t="s">
        <v>13382</v>
      </c>
      <c r="C521" s="699" t="s">
        <v>1471</v>
      </c>
      <c r="D521" s="699" t="s">
        <v>11189</v>
      </c>
      <c r="E521" s="700" t="s">
        <v>12135</v>
      </c>
      <c r="F521" s="699" t="s">
        <v>11185</v>
      </c>
    </row>
    <row r="522" spans="1:6" hidden="1">
      <c r="A522" s="701">
        <v>90663</v>
      </c>
      <c r="B522" s="699" t="s">
        <v>13383</v>
      </c>
      <c r="C522" s="699" t="s">
        <v>1471</v>
      </c>
      <c r="D522" s="699" t="s">
        <v>11189</v>
      </c>
      <c r="E522" s="700" t="s">
        <v>13384</v>
      </c>
      <c r="F522" s="699" t="s">
        <v>11185</v>
      </c>
    </row>
    <row r="523" spans="1:6" hidden="1">
      <c r="A523" s="701">
        <v>90669</v>
      </c>
      <c r="B523" s="699" t="s">
        <v>13385</v>
      </c>
      <c r="C523" s="699" t="s">
        <v>1471</v>
      </c>
      <c r="D523" s="699" t="s">
        <v>11182</v>
      </c>
      <c r="E523" s="700" t="s">
        <v>6930</v>
      </c>
      <c r="F523" s="699" t="s">
        <v>11185</v>
      </c>
    </row>
    <row r="524" spans="1:6" hidden="1">
      <c r="A524" s="701">
        <v>90675</v>
      </c>
      <c r="B524" s="699" t="s">
        <v>13386</v>
      </c>
      <c r="C524" s="699" t="s">
        <v>1471</v>
      </c>
      <c r="D524" s="699" t="s">
        <v>11182</v>
      </c>
      <c r="E524" s="700" t="s">
        <v>13387</v>
      </c>
      <c r="F524" s="699" t="s">
        <v>11185</v>
      </c>
    </row>
    <row r="525" spans="1:6" hidden="1">
      <c r="A525" s="701">
        <v>90681</v>
      </c>
      <c r="B525" s="699" t="s">
        <v>13388</v>
      </c>
      <c r="C525" s="699" t="s">
        <v>1471</v>
      </c>
      <c r="D525" s="699" t="s">
        <v>11182</v>
      </c>
      <c r="E525" s="700" t="s">
        <v>13389</v>
      </c>
      <c r="F525" s="699" t="s">
        <v>11185</v>
      </c>
    </row>
    <row r="526" spans="1:6" hidden="1">
      <c r="A526" s="701">
        <v>90687</v>
      </c>
      <c r="B526" s="699" t="s">
        <v>13390</v>
      </c>
      <c r="C526" s="699" t="s">
        <v>1471</v>
      </c>
      <c r="D526" s="699" t="s">
        <v>11182</v>
      </c>
      <c r="E526" s="700" t="s">
        <v>13391</v>
      </c>
      <c r="F526" s="699" t="s">
        <v>11185</v>
      </c>
    </row>
    <row r="527" spans="1:6" hidden="1">
      <c r="A527" s="701">
        <v>90693</v>
      </c>
      <c r="B527" s="699" t="s">
        <v>13393</v>
      </c>
      <c r="C527" s="699" t="s">
        <v>1471</v>
      </c>
      <c r="D527" s="699" t="s">
        <v>11182</v>
      </c>
      <c r="E527" s="700" t="s">
        <v>13394</v>
      </c>
      <c r="F527" s="699" t="s">
        <v>11185</v>
      </c>
    </row>
    <row r="528" spans="1:6" hidden="1">
      <c r="A528" s="701">
        <v>90965</v>
      </c>
      <c r="B528" s="699" t="s">
        <v>13395</v>
      </c>
      <c r="C528" s="699" t="s">
        <v>1471</v>
      </c>
      <c r="D528" s="699" t="s">
        <v>11182</v>
      </c>
      <c r="E528" s="700" t="s">
        <v>12066</v>
      </c>
      <c r="F528" s="699" t="s">
        <v>11185</v>
      </c>
    </row>
    <row r="529" spans="1:6" hidden="1">
      <c r="A529" s="701">
        <v>90973</v>
      </c>
      <c r="B529" s="699" t="s">
        <v>13396</v>
      </c>
      <c r="C529" s="699" t="s">
        <v>1471</v>
      </c>
      <c r="D529" s="699" t="s">
        <v>11182</v>
      </c>
      <c r="E529" s="700" t="s">
        <v>13397</v>
      </c>
      <c r="F529" s="699" t="s">
        <v>11185</v>
      </c>
    </row>
    <row r="530" spans="1:6" hidden="1">
      <c r="A530" s="701">
        <v>90982</v>
      </c>
      <c r="B530" s="699" t="s">
        <v>13398</v>
      </c>
      <c r="C530" s="699" t="s">
        <v>1471</v>
      </c>
      <c r="D530" s="699" t="s">
        <v>11182</v>
      </c>
      <c r="E530" s="700" t="s">
        <v>13399</v>
      </c>
      <c r="F530" s="699" t="s">
        <v>11185</v>
      </c>
    </row>
    <row r="531" spans="1:6" hidden="1">
      <c r="A531" s="701">
        <v>91001</v>
      </c>
      <c r="B531" s="699" t="s">
        <v>13400</v>
      </c>
      <c r="C531" s="699" t="s">
        <v>1471</v>
      </c>
      <c r="D531" s="699" t="s">
        <v>11182</v>
      </c>
      <c r="E531" s="700" t="s">
        <v>9083</v>
      </c>
      <c r="F531" s="699" t="s">
        <v>11185</v>
      </c>
    </row>
    <row r="532" spans="1:6" hidden="1">
      <c r="A532" s="701">
        <v>91032</v>
      </c>
      <c r="B532" s="699" t="s">
        <v>13401</v>
      </c>
      <c r="C532" s="699" t="s">
        <v>1471</v>
      </c>
      <c r="D532" s="699" t="s">
        <v>11182</v>
      </c>
      <c r="E532" s="700" t="s">
        <v>8903</v>
      </c>
      <c r="F532" s="699" t="s">
        <v>11185</v>
      </c>
    </row>
    <row r="533" spans="1:6" hidden="1">
      <c r="A533" s="701">
        <v>91278</v>
      </c>
      <c r="B533" s="699" t="s">
        <v>13402</v>
      </c>
      <c r="C533" s="699" t="s">
        <v>1471</v>
      </c>
      <c r="D533" s="699" t="s">
        <v>11182</v>
      </c>
      <c r="E533" s="700" t="s">
        <v>11421</v>
      </c>
      <c r="F533" s="699" t="s">
        <v>11185</v>
      </c>
    </row>
    <row r="534" spans="1:6" hidden="1">
      <c r="A534" s="701">
        <v>91285</v>
      </c>
      <c r="B534" s="699" t="s">
        <v>13403</v>
      </c>
      <c r="C534" s="699" t="s">
        <v>1471</v>
      </c>
      <c r="D534" s="699" t="s">
        <v>11189</v>
      </c>
      <c r="E534" s="700" t="s">
        <v>5642</v>
      </c>
      <c r="F534" s="699" t="s">
        <v>11185</v>
      </c>
    </row>
    <row r="535" spans="1:6" hidden="1">
      <c r="A535" s="701">
        <v>91387</v>
      </c>
      <c r="B535" s="699" t="s">
        <v>13404</v>
      </c>
      <c r="C535" s="699" t="s">
        <v>1471</v>
      </c>
      <c r="D535" s="699" t="s">
        <v>11182</v>
      </c>
      <c r="E535" s="700" t="s">
        <v>13405</v>
      </c>
      <c r="F535" s="699" t="s">
        <v>11185</v>
      </c>
    </row>
    <row r="536" spans="1:6" hidden="1">
      <c r="A536" s="701">
        <v>91395</v>
      </c>
      <c r="B536" s="699" t="s">
        <v>13406</v>
      </c>
      <c r="C536" s="699" t="s">
        <v>1471</v>
      </c>
      <c r="D536" s="699" t="s">
        <v>11182</v>
      </c>
      <c r="E536" s="700" t="s">
        <v>13407</v>
      </c>
      <c r="F536" s="699" t="s">
        <v>11185</v>
      </c>
    </row>
    <row r="537" spans="1:6" hidden="1">
      <c r="A537" s="701">
        <v>91486</v>
      </c>
      <c r="B537" s="699" t="s">
        <v>13408</v>
      </c>
      <c r="C537" s="699" t="s">
        <v>1471</v>
      </c>
      <c r="D537" s="699" t="s">
        <v>11182</v>
      </c>
      <c r="E537" s="700" t="s">
        <v>13409</v>
      </c>
      <c r="F537" s="699" t="s">
        <v>11185</v>
      </c>
    </row>
    <row r="538" spans="1:6" hidden="1">
      <c r="A538" s="701">
        <v>91534</v>
      </c>
      <c r="B538" s="699" t="s">
        <v>13410</v>
      </c>
      <c r="C538" s="699" t="s">
        <v>1471</v>
      </c>
      <c r="D538" s="699" t="s">
        <v>11182</v>
      </c>
      <c r="E538" s="700" t="s">
        <v>4031</v>
      </c>
      <c r="F538" s="699" t="s">
        <v>11185</v>
      </c>
    </row>
    <row r="539" spans="1:6" hidden="1">
      <c r="A539" s="701">
        <v>91635</v>
      </c>
      <c r="B539" s="699" t="s">
        <v>13411</v>
      </c>
      <c r="C539" s="699" t="s">
        <v>1471</v>
      </c>
      <c r="D539" s="699" t="s">
        <v>11182</v>
      </c>
      <c r="E539" s="700" t="s">
        <v>13392</v>
      </c>
      <c r="F539" s="699" t="s">
        <v>11185</v>
      </c>
    </row>
    <row r="540" spans="1:6" hidden="1">
      <c r="A540" s="701">
        <v>91646</v>
      </c>
      <c r="B540" s="699" t="s">
        <v>13412</v>
      </c>
      <c r="C540" s="699" t="s">
        <v>1471</v>
      </c>
      <c r="D540" s="699" t="s">
        <v>11182</v>
      </c>
      <c r="E540" s="700" t="s">
        <v>13413</v>
      </c>
      <c r="F540" s="699" t="s">
        <v>11185</v>
      </c>
    </row>
    <row r="541" spans="1:6" hidden="1">
      <c r="A541" s="701">
        <v>91693</v>
      </c>
      <c r="B541" s="699" t="s">
        <v>12196</v>
      </c>
      <c r="C541" s="699" t="s">
        <v>1471</v>
      </c>
      <c r="D541" s="699" t="s">
        <v>11189</v>
      </c>
      <c r="E541" s="700" t="s">
        <v>8110</v>
      </c>
      <c r="F541" s="699" t="s">
        <v>11185</v>
      </c>
    </row>
    <row r="542" spans="1:6" hidden="1">
      <c r="A542" s="701">
        <v>92044</v>
      </c>
      <c r="B542" s="699" t="s">
        <v>13414</v>
      </c>
      <c r="C542" s="699" t="s">
        <v>1471</v>
      </c>
      <c r="D542" s="699" t="s">
        <v>11182</v>
      </c>
      <c r="E542" s="700" t="s">
        <v>8069</v>
      </c>
      <c r="F542" s="699" t="s">
        <v>11185</v>
      </c>
    </row>
    <row r="543" spans="1:6" hidden="1">
      <c r="A543" s="701">
        <v>92107</v>
      </c>
      <c r="B543" s="699" t="s">
        <v>13415</v>
      </c>
      <c r="C543" s="699" t="s">
        <v>1471</v>
      </c>
      <c r="D543" s="699" t="s">
        <v>11182</v>
      </c>
      <c r="E543" s="700" t="s">
        <v>9508</v>
      </c>
      <c r="F543" s="699" t="s">
        <v>11185</v>
      </c>
    </row>
    <row r="544" spans="1:6" hidden="1">
      <c r="A544" s="701">
        <v>92113</v>
      </c>
      <c r="B544" s="699" t="s">
        <v>13416</v>
      </c>
      <c r="C544" s="699" t="s">
        <v>1471</v>
      </c>
      <c r="D544" s="699" t="s">
        <v>11189</v>
      </c>
      <c r="E544" s="700" t="s">
        <v>5669</v>
      </c>
      <c r="F544" s="699" t="s">
        <v>11185</v>
      </c>
    </row>
    <row r="545" spans="1:6" hidden="1">
      <c r="A545" s="701">
        <v>92119</v>
      </c>
      <c r="B545" s="699" t="s">
        <v>13417</v>
      </c>
      <c r="C545" s="699" t="s">
        <v>1471</v>
      </c>
      <c r="D545" s="699" t="s">
        <v>11189</v>
      </c>
      <c r="E545" s="700" t="s">
        <v>8091</v>
      </c>
      <c r="F545" s="699" t="s">
        <v>11185</v>
      </c>
    </row>
    <row r="546" spans="1:6" hidden="1">
      <c r="A546" s="701">
        <v>92139</v>
      </c>
      <c r="B546" s="699" t="s">
        <v>13418</v>
      </c>
      <c r="C546" s="699" t="s">
        <v>1471</v>
      </c>
      <c r="D546" s="699" t="s">
        <v>11189</v>
      </c>
      <c r="E546" s="700" t="s">
        <v>3511</v>
      </c>
      <c r="F546" s="699" t="s">
        <v>11185</v>
      </c>
    </row>
    <row r="547" spans="1:6" hidden="1">
      <c r="A547" s="701">
        <v>92146</v>
      </c>
      <c r="B547" s="699" t="s">
        <v>13420</v>
      </c>
      <c r="C547" s="699" t="s">
        <v>1471</v>
      </c>
      <c r="D547" s="699" t="s">
        <v>11189</v>
      </c>
      <c r="E547" s="700" t="s">
        <v>7239</v>
      </c>
      <c r="F547" s="699" t="s">
        <v>11185</v>
      </c>
    </row>
    <row r="548" spans="1:6" hidden="1">
      <c r="A548" s="701">
        <v>92243</v>
      </c>
      <c r="B548" s="699" t="s">
        <v>13421</v>
      </c>
      <c r="C548" s="699" t="s">
        <v>1471</v>
      </c>
      <c r="D548" s="699" t="s">
        <v>11182</v>
      </c>
      <c r="E548" s="700" t="s">
        <v>13422</v>
      </c>
      <c r="F548" s="699" t="s">
        <v>11185</v>
      </c>
    </row>
    <row r="549" spans="1:6" hidden="1">
      <c r="A549" s="701">
        <v>92717</v>
      </c>
      <c r="B549" s="699" t="s">
        <v>13424</v>
      </c>
      <c r="C549" s="699" t="s">
        <v>1471</v>
      </c>
      <c r="D549" s="699" t="s">
        <v>11189</v>
      </c>
      <c r="E549" s="700" t="s">
        <v>8077</v>
      </c>
      <c r="F549" s="699" t="s">
        <v>11185</v>
      </c>
    </row>
    <row r="550" spans="1:6" hidden="1">
      <c r="A550" s="701">
        <v>92961</v>
      </c>
      <c r="B550" s="699" t="s">
        <v>13425</v>
      </c>
      <c r="C550" s="699" t="s">
        <v>1471</v>
      </c>
      <c r="D550" s="699" t="s">
        <v>11182</v>
      </c>
      <c r="E550" s="700" t="s">
        <v>4982</v>
      </c>
      <c r="F550" s="699" t="s">
        <v>11185</v>
      </c>
    </row>
    <row r="551" spans="1:6" hidden="1">
      <c r="A551" s="701">
        <v>92967</v>
      </c>
      <c r="B551" s="699" t="s">
        <v>13426</v>
      </c>
      <c r="C551" s="699" t="s">
        <v>1471</v>
      </c>
      <c r="D551" s="699" t="s">
        <v>11189</v>
      </c>
      <c r="E551" s="700" t="s">
        <v>2199</v>
      </c>
      <c r="F551" s="699" t="s">
        <v>11185</v>
      </c>
    </row>
    <row r="552" spans="1:6" hidden="1">
      <c r="A552" s="701">
        <v>93225</v>
      </c>
      <c r="B552" s="699" t="s">
        <v>13427</v>
      </c>
      <c r="C552" s="699" t="s">
        <v>1471</v>
      </c>
      <c r="D552" s="699" t="s">
        <v>11182</v>
      </c>
      <c r="E552" s="700" t="s">
        <v>13428</v>
      </c>
      <c r="F552" s="699" t="s">
        <v>11185</v>
      </c>
    </row>
    <row r="553" spans="1:6" hidden="1">
      <c r="A553" s="701">
        <v>93234</v>
      </c>
      <c r="B553" s="699" t="s">
        <v>13429</v>
      </c>
      <c r="C553" s="699" t="s">
        <v>1471</v>
      </c>
      <c r="D553" s="699" t="s">
        <v>11189</v>
      </c>
      <c r="E553" s="700" t="s">
        <v>8138</v>
      </c>
      <c r="F553" s="699" t="s">
        <v>11185</v>
      </c>
    </row>
    <row r="554" spans="1:6" hidden="1">
      <c r="A554" s="701">
        <v>93244</v>
      </c>
      <c r="B554" s="699" t="s">
        <v>13430</v>
      </c>
      <c r="C554" s="699" t="s">
        <v>1471</v>
      </c>
      <c r="D554" s="699" t="s">
        <v>11182</v>
      </c>
      <c r="E554" s="700" t="s">
        <v>8740</v>
      </c>
      <c r="F554" s="699" t="s">
        <v>11185</v>
      </c>
    </row>
    <row r="555" spans="1:6" hidden="1">
      <c r="A555" s="701">
        <v>93274</v>
      </c>
      <c r="B555" s="699" t="s">
        <v>13431</v>
      </c>
      <c r="C555" s="699" t="s">
        <v>1471</v>
      </c>
      <c r="D555" s="699" t="s">
        <v>11182</v>
      </c>
      <c r="E555" s="700" t="s">
        <v>13432</v>
      </c>
      <c r="F555" s="699" t="s">
        <v>11185</v>
      </c>
    </row>
    <row r="556" spans="1:6" hidden="1">
      <c r="A556" s="701">
        <v>93282</v>
      </c>
      <c r="B556" s="699" t="s">
        <v>1470</v>
      </c>
      <c r="C556" s="699" t="s">
        <v>1471</v>
      </c>
      <c r="D556" s="699" t="s">
        <v>11189</v>
      </c>
      <c r="E556" s="700" t="s">
        <v>5571</v>
      </c>
      <c r="F556" s="699" t="s">
        <v>11185</v>
      </c>
    </row>
    <row r="557" spans="1:6" hidden="1">
      <c r="A557" s="701">
        <v>93288</v>
      </c>
      <c r="B557" s="699" t="s">
        <v>13433</v>
      </c>
      <c r="C557" s="699" t="s">
        <v>1471</v>
      </c>
      <c r="D557" s="699" t="s">
        <v>11182</v>
      </c>
      <c r="E557" s="700" t="s">
        <v>13434</v>
      </c>
      <c r="F557" s="699" t="s">
        <v>11185</v>
      </c>
    </row>
    <row r="558" spans="1:6" hidden="1">
      <c r="A558" s="701">
        <v>93403</v>
      </c>
      <c r="B558" s="699" t="s">
        <v>13435</v>
      </c>
      <c r="C558" s="699" t="s">
        <v>1471</v>
      </c>
      <c r="D558" s="699" t="s">
        <v>11182</v>
      </c>
      <c r="E558" s="700" t="s">
        <v>13392</v>
      </c>
      <c r="F558" s="699" t="s">
        <v>11185</v>
      </c>
    </row>
    <row r="559" spans="1:6" hidden="1">
      <c r="A559" s="701">
        <v>93409</v>
      </c>
      <c r="B559" s="699" t="s">
        <v>13436</v>
      </c>
      <c r="C559" s="699" t="s">
        <v>1471</v>
      </c>
      <c r="D559" s="699" t="s">
        <v>11182</v>
      </c>
      <c r="E559" s="700" t="s">
        <v>8465</v>
      </c>
      <c r="F559" s="699" t="s">
        <v>11185</v>
      </c>
    </row>
    <row r="560" spans="1:6" hidden="1">
      <c r="A560" s="701">
        <v>93416</v>
      </c>
      <c r="B560" s="699" t="s">
        <v>13437</v>
      </c>
      <c r="C560" s="699" t="s">
        <v>1471</v>
      </c>
      <c r="D560" s="699" t="s">
        <v>11182</v>
      </c>
      <c r="E560" s="700" t="s">
        <v>11201</v>
      </c>
      <c r="F560" s="699" t="s">
        <v>11185</v>
      </c>
    </row>
    <row r="561" spans="1:6" hidden="1">
      <c r="A561" s="701">
        <v>93422</v>
      </c>
      <c r="B561" s="699" t="s">
        <v>13438</v>
      </c>
      <c r="C561" s="699" t="s">
        <v>1471</v>
      </c>
      <c r="D561" s="699" t="s">
        <v>11182</v>
      </c>
      <c r="E561" s="700" t="s">
        <v>4890</v>
      </c>
      <c r="F561" s="699" t="s">
        <v>11185</v>
      </c>
    </row>
    <row r="562" spans="1:6" hidden="1">
      <c r="A562" s="701">
        <v>93428</v>
      </c>
      <c r="B562" s="699" t="s">
        <v>13439</v>
      </c>
      <c r="C562" s="699" t="s">
        <v>1471</v>
      </c>
      <c r="D562" s="699" t="s">
        <v>11182</v>
      </c>
      <c r="E562" s="700" t="s">
        <v>5202</v>
      </c>
      <c r="F562" s="699" t="s">
        <v>11185</v>
      </c>
    </row>
    <row r="563" spans="1:6" hidden="1">
      <c r="A563" s="701">
        <v>93434</v>
      </c>
      <c r="B563" s="699" t="s">
        <v>13440</v>
      </c>
      <c r="C563" s="699" t="s">
        <v>1471</v>
      </c>
      <c r="D563" s="699" t="s">
        <v>11182</v>
      </c>
      <c r="E563" s="700" t="s">
        <v>7061</v>
      </c>
      <c r="F563" s="699" t="s">
        <v>11185</v>
      </c>
    </row>
    <row r="564" spans="1:6" hidden="1">
      <c r="A564" s="701">
        <v>93440</v>
      </c>
      <c r="B564" s="699" t="s">
        <v>13441</v>
      </c>
      <c r="C564" s="699" t="s">
        <v>1471</v>
      </c>
      <c r="D564" s="699" t="s">
        <v>11182</v>
      </c>
      <c r="E564" s="700" t="s">
        <v>13442</v>
      </c>
      <c r="F564" s="699" t="s">
        <v>11185</v>
      </c>
    </row>
    <row r="565" spans="1:6" hidden="1">
      <c r="A565" s="701">
        <v>95122</v>
      </c>
      <c r="B565" s="699" t="s">
        <v>13444</v>
      </c>
      <c r="C565" s="699" t="s">
        <v>1471</v>
      </c>
      <c r="D565" s="699" t="s">
        <v>11182</v>
      </c>
      <c r="E565" s="700" t="s">
        <v>13445</v>
      </c>
      <c r="F565" s="699" t="s">
        <v>11185</v>
      </c>
    </row>
    <row r="566" spans="1:6" hidden="1">
      <c r="A566" s="701">
        <v>95128</v>
      </c>
      <c r="B566" s="699" t="s">
        <v>13446</v>
      </c>
      <c r="C566" s="699" t="s">
        <v>1471</v>
      </c>
      <c r="D566" s="699" t="s">
        <v>11182</v>
      </c>
      <c r="E566" s="700" t="s">
        <v>13447</v>
      </c>
      <c r="F566" s="699" t="s">
        <v>11185</v>
      </c>
    </row>
    <row r="567" spans="1:6" hidden="1">
      <c r="A567" s="701">
        <v>95140</v>
      </c>
      <c r="B567" s="699" t="s">
        <v>13448</v>
      </c>
      <c r="C567" s="699" t="s">
        <v>1471</v>
      </c>
      <c r="D567" s="699" t="s">
        <v>11192</v>
      </c>
      <c r="E567" s="700" t="s">
        <v>5894</v>
      </c>
      <c r="F567" s="699" t="s">
        <v>11185</v>
      </c>
    </row>
    <row r="568" spans="1:6" hidden="1">
      <c r="A568" s="701">
        <v>95213</v>
      </c>
      <c r="B568" s="699" t="s">
        <v>13449</v>
      </c>
      <c r="C568" s="699" t="s">
        <v>1471</v>
      </c>
      <c r="D568" s="699" t="s">
        <v>11182</v>
      </c>
      <c r="E568" s="700" t="s">
        <v>13450</v>
      </c>
      <c r="F568" s="699" t="s">
        <v>11185</v>
      </c>
    </row>
    <row r="569" spans="1:6" hidden="1">
      <c r="A569" s="701">
        <v>95259</v>
      </c>
      <c r="B569" s="699" t="s">
        <v>13451</v>
      </c>
      <c r="C569" s="699" t="s">
        <v>1471</v>
      </c>
      <c r="D569" s="699" t="s">
        <v>11189</v>
      </c>
      <c r="E569" s="700" t="s">
        <v>8475</v>
      </c>
      <c r="F569" s="699" t="s">
        <v>11185</v>
      </c>
    </row>
    <row r="570" spans="1:6" hidden="1">
      <c r="A570" s="701">
        <v>95265</v>
      </c>
      <c r="B570" s="699" t="s">
        <v>13452</v>
      </c>
      <c r="C570" s="699" t="s">
        <v>1471</v>
      </c>
      <c r="D570" s="699" t="s">
        <v>11182</v>
      </c>
      <c r="E570" s="700" t="s">
        <v>11478</v>
      </c>
      <c r="F570" s="699" t="s">
        <v>11185</v>
      </c>
    </row>
    <row r="571" spans="1:6" hidden="1">
      <c r="A571" s="701">
        <v>95271</v>
      </c>
      <c r="B571" s="699" t="s">
        <v>13453</v>
      </c>
      <c r="C571" s="699" t="s">
        <v>1471</v>
      </c>
      <c r="D571" s="699" t="s">
        <v>11182</v>
      </c>
      <c r="E571" s="700" t="s">
        <v>8160</v>
      </c>
      <c r="F571" s="699" t="s">
        <v>11185</v>
      </c>
    </row>
    <row r="572" spans="1:6" hidden="1">
      <c r="A572" s="701">
        <v>95277</v>
      </c>
      <c r="B572" s="699" t="s">
        <v>13454</v>
      </c>
      <c r="C572" s="699" t="s">
        <v>1471</v>
      </c>
      <c r="D572" s="699" t="s">
        <v>11182</v>
      </c>
      <c r="E572" s="700" t="s">
        <v>8160</v>
      </c>
      <c r="F572" s="699" t="s">
        <v>11185</v>
      </c>
    </row>
    <row r="573" spans="1:6" hidden="1">
      <c r="A573" s="701">
        <v>95283</v>
      </c>
      <c r="B573" s="699" t="s">
        <v>13455</v>
      </c>
      <c r="C573" s="699" t="s">
        <v>1471</v>
      </c>
      <c r="D573" s="699" t="s">
        <v>11182</v>
      </c>
      <c r="E573" s="700" t="s">
        <v>2090</v>
      </c>
      <c r="F573" s="699" t="s">
        <v>11185</v>
      </c>
    </row>
    <row r="574" spans="1:6" hidden="1">
      <c r="A574" s="701">
        <v>95621</v>
      </c>
      <c r="B574" s="699" t="s">
        <v>13456</v>
      </c>
      <c r="C574" s="699" t="s">
        <v>1471</v>
      </c>
      <c r="D574" s="699" t="s">
        <v>11189</v>
      </c>
      <c r="E574" s="700" t="s">
        <v>13085</v>
      </c>
      <c r="F574" s="699" t="s">
        <v>11185</v>
      </c>
    </row>
    <row r="575" spans="1:6" hidden="1">
      <c r="A575" s="701">
        <v>95632</v>
      </c>
      <c r="B575" s="699" t="s">
        <v>13457</v>
      </c>
      <c r="C575" s="699" t="s">
        <v>1471</v>
      </c>
      <c r="D575" s="699" t="s">
        <v>11182</v>
      </c>
      <c r="E575" s="700" t="s">
        <v>13458</v>
      </c>
      <c r="F575" s="699" t="s">
        <v>11185</v>
      </c>
    </row>
    <row r="576" spans="1:6" hidden="1">
      <c r="A576" s="701">
        <v>95703</v>
      </c>
      <c r="B576" s="699" t="s">
        <v>13459</v>
      </c>
      <c r="C576" s="699" t="s">
        <v>1471</v>
      </c>
      <c r="D576" s="699" t="s">
        <v>11189</v>
      </c>
      <c r="E576" s="700" t="s">
        <v>13460</v>
      </c>
      <c r="F576" s="699" t="s">
        <v>11185</v>
      </c>
    </row>
    <row r="577" spans="1:6" hidden="1">
      <c r="A577" s="701">
        <v>95709</v>
      </c>
      <c r="B577" s="699" t="s">
        <v>13461</v>
      </c>
      <c r="C577" s="699" t="s">
        <v>1471</v>
      </c>
      <c r="D577" s="699" t="s">
        <v>11182</v>
      </c>
      <c r="E577" s="700" t="s">
        <v>13462</v>
      </c>
      <c r="F577" s="699" t="s">
        <v>11185</v>
      </c>
    </row>
    <row r="578" spans="1:6" hidden="1">
      <c r="A578" s="701">
        <v>95715</v>
      </c>
      <c r="B578" s="699" t="s">
        <v>13463</v>
      </c>
      <c r="C578" s="699" t="s">
        <v>1471</v>
      </c>
      <c r="D578" s="699" t="s">
        <v>11182</v>
      </c>
      <c r="E578" s="700" t="s">
        <v>13464</v>
      </c>
      <c r="F578" s="699" t="s">
        <v>11185</v>
      </c>
    </row>
    <row r="579" spans="1:6" hidden="1">
      <c r="A579" s="701">
        <v>95721</v>
      </c>
      <c r="B579" s="699" t="s">
        <v>13465</v>
      </c>
      <c r="C579" s="699" t="s">
        <v>1471</v>
      </c>
      <c r="D579" s="699" t="s">
        <v>11182</v>
      </c>
      <c r="E579" s="700" t="s">
        <v>8177</v>
      </c>
      <c r="F579" s="699" t="s">
        <v>11185</v>
      </c>
    </row>
    <row r="580" spans="1:6" hidden="1">
      <c r="A580" s="701">
        <v>95873</v>
      </c>
      <c r="B580" s="699" t="s">
        <v>13467</v>
      </c>
      <c r="C580" s="699" t="s">
        <v>1471</v>
      </c>
      <c r="D580" s="699" t="s">
        <v>11182</v>
      </c>
      <c r="E580" s="700" t="s">
        <v>4758</v>
      </c>
      <c r="F580" s="699" t="s">
        <v>11185</v>
      </c>
    </row>
    <row r="581" spans="1:6" hidden="1">
      <c r="A581" s="701">
        <v>96014</v>
      </c>
      <c r="B581" s="699" t="s">
        <v>13468</v>
      </c>
      <c r="C581" s="699" t="s">
        <v>1471</v>
      </c>
      <c r="D581" s="699" t="s">
        <v>11182</v>
      </c>
      <c r="E581" s="700" t="s">
        <v>13469</v>
      </c>
      <c r="F581" s="699" t="s">
        <v>11185</v>
      </c>
    </row>
    <row r="582" spans="1:6" hidden="1">
      <c r="A582" s="701">
        <v>96021</v>
      </c>
      <c r="B582" s="699" t="s">
        <v>1730</v>
      </c>
      <c r="C582" s="699" t="s">
        <v>1471</v>
      </c>
      <c r="D582" s="699" t="s">
        <v>11182</v>
      </c>
      <c r="E582" s="700" t="s">
        <v>13471</v>
      </c>
      <c r="F582" s="699" t="s">
        <v>11185</v>
      </c>
    </row>
    <row r="583" spans="1:6" hidden="1">
      <c r="A583" s="701">
        <v>96029</v>
      </c>
      <c r="B583" s="699" t="s">
        <v>13472</v>
      </c>
      <c r="C583" s="699" t="s">
        <v>1471</v>
      </c>
      <c r="D583" s="699" t="s">
        <v>11182</v>
      </c>
      <c r="E583" s="700" t="s">
        <v>13394</v>
      </c>
      <c r="F583" s="699" t="s">
        <v>11185</v>
      </c>
    </row>
    <row r="584" spans="1:6" hidden="1">
      <c r="A584" s="701">
        <v>96036</v>
      </c>
      <c r="B584" s="699" t="s">
        <v>13473</v>
      </c>
      <c r="C584" s="699" t="s">
        <v>1471</v>
      </c>
      <c r="D584" s="699" t="s">
        <v>11182</v>
      </c>
      <c r="E584" s="700" t="s">
        <v>11974</v>
      </c>
      <c r="F584" s="699" t="s">
        <v>11185</v>
      </c>
    </row>
    <row r="585" spans="1:6" hidden="1">
      <c r="A585" s="701">
        <v>96155</v>
      </c>
      <c r="B585" s="699" t="s">
        <v>13475</v>
      </c>
      <c r="C585" s="699" t="s">
        <v>1471</v>
      </c>
      <c r="D585" s="699" t="s">
        <v>11182</v>
      </c>
      <c r="E585" s="700" t="s">
        <v>2252</v>
      </c>
      <c r="F585" s="699" t="s">
        <v>11185</v>
      </c>
    </row>
    <row r="586" spans="1:6" hidden="1">
      <c r="A586" s="701">
        <v>96156</v>
      </c>
      <c r="B586" s="699" t="s">
        <v>13476</v>
      </c>
      <c r="C586" s="699" t="s">
        <v>1471</v>
      </c>
      <c r="D586" s="699" t="s">
        <v>11182</v>
      </c>
      <c r="E586" s="700" t="s">
        <v>13477</v>
      </c>
      <c r="F586" s="699" t="s">
        <v>11185</v>
      </c>
    </row>
    <row r="587" spans="1:6" hidden="1">
      <c r="A587" s="701">
        <v>96159</v>
      </c>
      <c r="B587" s="699" t="s">
        <v>13478</v>
      </c>
      <c r="C587" s="699" t="s">
        <v>1471</v>
      </c>
      <c r="D587" s="699" t="s">
        <v>11182</v>
      </c>
      <c r="E587" s="700" t="s">
        <v>10994</v>
      </c>
      <c r="F587" s="699" t="s">
        <v>11185</v>
      </c>
    </row>
    <row r="588" spans="1:6" hidden="1">
      <c r="A588" s="701">
        <v>96246</v>
      </c>
      <c r="B588" s="699" t="s">
        <v>13479</v>
      </c>
      <c r="C588" s="699" t="s">
        <v>1471</v>
      </c>
      <c r="D588" s="699" t="s">
        <v>11182</v>
      </c>
      <c r="E588" s="700" t="s">
        <v>3846</v>
      </c>
      <c r="F588" s="699" t="s">
        <v>11185</v>
      </c>
    </row>
    <row r="589" spans="1:6" hidden="1">
      <c r="A589" s="701">
        <v>96464</v>
      </c>
      <c r="B589" s="699" t="s">
        <v>13480</v>
      </c>
      <c r="C589" s="699" t="s">
        <v>1471</v>
      </c>
      <c r="D589" s="699" t="s">
        <v>11182</v>
      </c>
      <c r="E589" s="700" t="s">
        <v>12227</v>
      </c>
      <c r="F589" s="699" t="s">
        <v>11185</v>
      </c>
    </row>
    <row r="590" spans="1:6" hidden="1">
      <c r="A590" s="701">
        <v>98765</v>
      </c>
      <c r="B590" s="699" t="s">
        <v>13481</v>
      </c>
      <c r="C590" s="699" t="s">
        <v>1471</v>
      </c>
      <c r="D590" s="699" t="s">
        <v>11192</v>
      </c>
      <c r="E590" s="700" t="s">
        <v>8074</v>
      </c>
      <c r="F590" s="699" t="s">
        <v>11185</v>
      </c>
    </row>
    <row r="591" spans="1:6" hidden="1">
      <c r="A591" s="701">
        <v>99834</v>
      </c>
      <c r="B591" s="699" t="s">
        <v>13482</v>
      </c>
      <c r="C591" s="699" t="s">
        <v>1471</v>
      </c>
      <c r="D591" s="699" t="s">
        <v>11192</v>
      </c>
      <c r="E591" s="700" t="s">
        <v>3022</v>
      </c>
      <c r="F591" s="699" t="s">
        <v>11185</v>
      </c>
    </row>
    <row r="592" spans="1:6" hidden="1">
      <c r="A592" s="701">
        <v>100642</v>
      </c>
      <c r="B592" s="699" t="s">
        <v>13483</v>
      </c>
      <c r="C592" s="699" t="s">
        <v>1471</v>
      </c>
      <c r="D592" s="699" t="s">
        <v>11182</v>
      </c>
      <c r="E592" s="700" t="s">
        <v>13484</v>
      </c>
      <c r="F592" s="699" t="s">
        <v>11185</v>
      </c>
    </row>
    <row r="593" spans="1:6" hidden="1">
      <c r="A593" s="701">
        <v>100648</v>
      </c>
      <c r="B593" s="699" t="s">
        <v>13485</v>
      </c>
      <c r="C593" s="699" t="s">
        <v>1471</v>
      </c>
      <c r="D593" s="699" t="s">
        <v>11182</v>
      </c>
      <c r="E593" s="700" t="s">
        <v>13486</v>
      </c>
      <c r="F593" s="699" t="s">
        <v>11185</v>
      </c>
    </row>
    <row r="594" spans="1:6" hidden="1">
      <c r="A594" s="701">
        <v>102274</v>
      </c>
      <c r="B594" s="699" t="s">
        <v>13487</v>
      </c>
      <c r="C594" s="699" t="s">
        <v>1471</v>
      </c>
      <c r="D594" s="699" t="s">
        <v>11189</v>
      </c>
      <c r="E594" s="700" t="s">
        <v>13488</v>
      </c>
      <c r="F594" s="699" t="s">
        <v>11185</v>
      </c>
    </row>
    <row r="595" spans="1:6" hidden="1">
      <c r="A595" s="701">
        <v>5089</v>
      </c>
      <c r="B595" s="699" t="s">
        <v>12525</v>
      </c>
      <c r="C595" s="699" t="s">
        <v>477</v>
      </c>
      <c r="D595" s="699" t="s">
        <v>11182</v>
      </c>
      <c r="E595" s="700" t="s">
        <v>12526</v>
      </c>
      <c r="F595" s="699" t="s">
        <v>11185</v>
      </c>
    </row>
    <row r="596" spans="1:6" hidden="1">
      <c r="A596" s="701">
        <v>5627</v>
      </c>
      <c r="B596" s="699" t="s">
        <v>12228</v>
      </c>
      <c r="C596" s="699" t="s">
        <v>477</v>
      </c>
      <c r="D596" s="699" t="s">
        <v>11182</v>
      </c>
      <c r="E596" s="700" t="s">
        <v>11670</v>
      </c>
      <c r="F596" s="699" t="s">
        <v>11185</v>
      </c>
    </row>
    <row r="597" spans="1:6" hidden="1">
      <c r="A597" s="701">
        <v>5628</v>
      </c>
      <c r="B597" s="699" t="s">
        <v>12229</v>
      </c>
      <c r="C597" s="699" t="s">
        <v>477</v>
      </c>
      <c r="D597" s="699" t="s">
        <v>11182</v>
      </c>
      <c r="E597" s="700" t="s">
        <v>12230</v>
      </c>
      <c r="F597" s="699" t="s">
        <v>11185</v>
      </c>
    </row>
    <row r="598" spans="1:6" hidden="1">
      <c r="A598" s="701">
        <v>5629</v>
      </c>
      <c r="B598" s="699" t="s">
        <v>12231</v>
      </c>
      <c r="C598" s="699" t="s">
        <v>477</v>
      </c>
      <c r="D598" s="699" t="s">
        <v>11182</v>
      </c>
      <c r="E598" s="700" t="s">
        <v>11701</v>
      </c>
      <c r="F598" s="699" t="s">
        <v>11185</v>
      </c>
    </row>
    <row r="599" spans="1:6" hidden="1">
      <c r="A599" s="701">
        <v>5630</v>
      </c>
      <c r="B599" s="699" t="s">
        <v>12232</v>
      </c>
      <c r="C599" s="699" t="s">
        <v>477</v>
      </c>
      <c r="D599" s="699" t="s">
        <v>11192</v>
      </c>
      <c r="E599" s="700" t="s">
        <v>12233</v>
      </c>
      <c r="F599" s="699" t="s">
        <v>11185</v>
      </c>
    </row>
    <row r="600" spans="1:6" hidden="1">
      <c r="A600" s="701">
        <v>5658</v>
      </c>
      <c r="B600" s="699" t="s">
        <v>12258</v>
      </c>
      <c r="C600" s="699" t="s">
        <v>477</v>
      </c>
      <c r="D600" s="699" t="s">
        <v>11182</v>
      </c>
      <c r="E600" s="700" t="s">
        <v>5735</v>
      </c>
      <c r="F600" s="699" t="s">
        <v>11185</v>
      </c>
    </row>
    <row r="601" spans="1:6" hidden="1">
      <c r="A601" s="701">
        <v>5664</v>
      </c>
      <c r="B601" s="699" t="s">
        <v>12236</v>
      </c>
      <c r="C601" s="699" t="s">
        <v>477</v>
      </c>
      <c r="D601" s="699" t="s">
        <v>11182</v>
      </c>
      <c r="E601" s="700" t="s">
        <v>4563</v>
      </c>
      <c r="F601" s="699" t="s">
        <v>11185</v>
      </c>
    </row>
    <row r="602" spans="1:6" hidden="1">
      <c r="A602" s="701">
        <v>5667</v>
      </c>
      <c r="B602" s="699" t="s">
        <v>12243</v>
      </c>
      <c r="C602" s="699" t="s">
        <v>477</v>
      </c>
      <c r="D602" s="699" t="s">
        <v>11182</v>
      </c>
      <c r="E602" s="700" t="s">
        <v>11603</v>
      </c>
      <c r="F602" s="699" t="s">
        <v>11185</v>
      </c>
    </row>
    <row r="603" spans="1:6" hidden="1">
      <c r="A603" s="701">
        <v>5668</v>
      </c>
      <c r="B603" s="699" t="s">
        <v>12244</v>
      </c>
      <c r="C603" s="699" t="s">
        <v>477</v>
      </c>
      <c r="D603" s="699" t="s">
        <v>11192</v>
      </c>
      <c r="E603" s="700" t="s">
        <v>11639</v>
      </c>
      <c r="F603" s="699" t="s">
        <v>11185</v>
      </c>
    </row>
    <row r="604" spans="1:6" hidden="1">
      <c r="A604" s="701">
        <v>5674</v>
      </c>
      <c r="B604" s="699" t="s">
        <v>12248</v>
      </c>
      <c r="C604" s="699" t="s">
        <v>477</v>
      </c>
      <c r="D604" s="699" t="s">
        <v>11182</v>
      </c>
      <c r="E604" s="700" t="s">
        <v>12249</v>
      </c>
      <c r="F604" s="699" t="s">
        <v>11185</v>
      </c>
    </row>
    <row r="605" spans="1:6" hidden="1">
      <c r="A605" s="701">
        <v>5692</v>
      </c>
      <c r="B605" s="699" t="s">
        <v>12539</v>
      </c>
      <c r="C605" s="699" t="s">
        <v>477</v>
      </c>
      <c r="D605" s="699" t="s">
        <v>11189</v>
      </c>
      <c r="E605" s="700" t="s">
        <v>12128</v>
      </c>
      <c r="F605" s="699" t="s">
        <v>11185</v>
      </c>
    </row>
    <row r="606" spans="1:6" hidden="1">
      <c r="A606" s="701">
        <v>5693</v>
      </c>
      <c r="B606" s="699" t="s">
        <v>12540</v>
      </c>
      <c r="C606" s="699" t="s">
        <v>477</v>
      </c>
      <c r="D606" s="699" t="s">
        <v>11192</v>
      </c>
      <c r="E606" s="700" t="s">
        <v>2028</v>
      </c>
      <c r="F606" s="699" t="s">
        <v>11185</v>
      </c>
    </row>
    <row r="607" spans="1:6" hidden="1">
      <c r="A607" s="701">
        <v>5695</v>
      </c>
      <c r="B607" s="699" t="s">
        <v>12270</v>
      </c>
      <c r="C607" s="699" t="s">
        <v>477</v>
      </c>
      <c r="D607" s="699" t="s">
        <v>11182</v>
      </c>
      <c r="E607" s="700" t="s">
        <v>8167</v>
      </c>
      <c r="F607" s="699" t="s">
        <v>11185</v>
      </c>
    </row>
    <row r="608" spans="1:6" hidden="1">
      <c r="A608" s="701">
        <v>5703</v>
      </c>
      <c r="B608" s="699" t="s">
        <v>12281</v>
      </c>
      <c r="C608" s="699" t="s">
        <v>477</v>
      </c>
      <c r="D608" s="699" t="s">
        <v>11189</v>
      </c>
      <c r="E608" s="700" t="s">
        <v>4239</v>
      </c>
      <c r="F608" s="699" t="s">
        <v>11185</v>
      </c>
    </row>
    <row r="609" spans="1:6" hidden="1">
      <c r="A609" s="701">
        <v>5705</v>
      </c>
      <c r="B609" s="699" t="s">
        <v>12289</v>
      </c>
      <c r="C609" s="699" t="s">
        <v>477</v>
      </c>
      <c r="D609" s="699" t="s">
        <v>11182</v>
      </c>
      <c r="E609" s="700" t="s">
        <v>12290</v>
      </c>
      <c r="F609" s="699" t="s">
        <v>11185</v>
      </c>
    </row>
    <row r="610" spans="1:6" hidden="1">
      <c r="A610" s="701">
        <v>5707</v>
      </c>
      <c r="B610" s="699" t="s">
        <v>13068</v>
      </c>
      <c r="C610" s="699" t="s">
        <v>477</v>
      </c>
      <c r="D610" s="699" t="s">
        <v>11182</v>
      </c>
      <c r="E610" s="700" t="s">
        <v>13069</v>
      </c>
      <c r="F610" s="699" t="s">
        <v>11185</v>
      </c>
    </row>
    <row r="611" spans="1:6" hidden="1">
      <c r="A611" s="701">
        <v>5710</v>
      </c>
      <c r="B611" s="699" t="s">
        <v>12301</v>
      </c>
      <c r="C611" s="699" t="s">
        <v>477</v>
      </c>
      <c r="D611" s="699" t="s">
        <v>11182</v>
      </c>
      <c r="E611" s="700" t="s">
        <v>12302</v>
      </c>
      <c r="F611" s="699" t="s">
        <v>11185</v>
      </c>
    </row>
    <row r="612" spans="1:6" hidden="1">
      <c r="A612" s="701">
        <v>5711</v>
      </c>
      <c r="B612" s="699" t="s">
        <v>12303</v>
      </c>
      <c r="C612" s="699" t="s">
        <v>477</v>
      </c>
      <c r="D612" s="699" t="s">
        <v>11192</v>
      </c>
      <c r="E612" s="700" t="s">
        <v>12304</v>
      </c>
      <c r="F612" s="699" t="s">
        <v>11185</v>
      </c>
    </row>
    <row r="613" spans="1:6" hidden="1">
      <c r="A613" s="701">
        <v>5714</v>
      </c>
      <c r="B613" s="699" t="s">
        <v>12638</v>
      </c>
      <c r="C613" s="699" t="s">
        <v>477</v>
      </c>
      <c r="D613" s="699" t="s">
        <v>11182</v>
      </c>
      <c r="E613" s="700" t="s">
        <v>12639</v>
      </c>
      <c r="F613" s="699" t="s">
        <v>11185</v>
      </c>
    </row>
    <row r="614" spans="1:6" hidden="1">
      <c r="A614" s="701">
        <v>5715</v>
      </c>
      <c r="B614" s="699" t="s">
        <v>12640</v>
      </c>
      <c r="C614" s="699" t="s">
        <v>477</v>
      </c>
      <c r="D614" s="699" t="s">
        <v>11192</v>
      </c>
      <c r="E614" s="700" t="s">
        <v>10340</v>
      </c>
      <c r="F614" s="699" t="s">
        <v>11185</v>
      </c>
    </row>
    <row r="615" spans="1:6" hidden="1">
      <c r="A615" s="701">
        <v>5718</v>
      </c>
      <c r="B615" s="699" t="s">
        <v>12327</v>
      </c>
      <c r="C615" s="699" t="s">
        <v>477</v>
      </c>
      <c r="D615" s="699" t="s">
        <v>11192</v>
      </c>
      <c r="E615" s="700" t="s">
        <v>12328</v>
      </c>
      <c r="F615" s="699" t="s">
        <v>11185</v>
      </c>
    </row>
    <row r="616" spans="1:6" hidden="1">
      <c r="A616" s="701">
        <v>5721</v>
      </c>
      <c r="B616" s="699" t="s">
        <v>12337</v>
      </c>
      <c r="C616" s="699" t="s">
        <v>477</v>
      </c>
      <c r="D616" s="699" t="s">
        <v>11192</v>
      </c>
      <c r="E616" s="700" t="s">
        <v>12338</v>
      </c>
      <c r="F616" s="699" t="s">
        <v>11185</v>
      </c>
    </row>
    <row r="617" spans="1:6" hidden="1">
      <c r="A617" s="701">
        <v>5722</v>
      </c>
      <c r="B617" s="699" t="s">
        <v>12346</v>
      </c>
      <c r="C617" s="699" t="s">
        <v>477</v>
      </c>
      <c r="D617" s="699" t="s">
        <v>11192</v>
      </c>
      <c r="E617" s="700" t="s">
        <v>12347</v>
      </c>
      <c r="F617" s="699" t="s">
        <v>11185</v>
      </c>
    </row>
    <row r="618" spans="1:6" hidden="1">
      <c r="A618" s="701">
        <v>5724</v>
      </c>
      <c r="B618" s="699" t="s">
        <v>12630</v>
      </c>
      <c r="C618" s="699" t="s">
        <v>477</v>
      </c>
      <c r="D618" s="699" t="s">
        <v>11182</v>
      </c>
      <c r="E618" s="700" t="s">
        <v>12631</v>
      </c>
      <c r="F618" s="699" t="s">
        <v>11185</v>
      </c>
    </row>
    <row r="619" spans="1:6" hidden="1">
      <c r="A619" s="701">
        <v>5727</v>
      </c>
      <c r="B619" s="699" t="s">
        <v>12355</v>
      </c>
      <c r="C619" s="699" t="s">
        <v>477</v>
      </c>
      <c r="D619" s="699" t="s">
        <v>11182</v>
      </c>
      <c r="E619" s="700" t="s">
        <v>4984</v>
      </c>
      <c r="F619" s="699" t="s">
        <v>11185</v>
      </c>
    </row>
    <row r="620" spans="1:6" hidden="1">
      <c r="A620" s="701">
        <v>5729</v>
      </c>
      <c r="B620" s="699" t="s">
        <v>12361</v>
      </c>
      <c r="C620" s="699" t="s">
        <v>477</v>
      </c>
      <c r="D620" s="699" t="s">
        <v>11182</v>
      </c>
      <c r="E620" s="700" t="s">
        <v>12362</v>
      </c>
      <c r="F620" s="699" t="s">
        <v>11185</v>
      </c>
    </row>
    <row r="621" spans="1:6" hidden="1">
      <c r="A621" s="701">
        <v>5730</v>
      </c>
      <c r="B621" s="699" t="s">
        <v>12363</v>
      </c>
      <c r="C621" s="699" t="s">
        <v>477</v>
      </c>
      <c r="D621" s="699" t="s">
        <v>11192</v>
      </c>
      <c r="E621" s="700" t="s">
        <v>12364</v>
      </c>
      <c r="F621" s="699" t="s">
        <v>11185</v>
      </c>
    </row>
    <row r="622" spans="1:6" hidden="1">
      <c r="A622" s="701">
        <v>5735</v>
      </c>
      <c r="B622" s="699" t="s">
        <v>12371</v>
      </c>
      <c r="C622" s="699" t="s">
        <v>477</v>
      </c>
      <c r="D622" s="699" t="s">
        <v>11182</v>
      </c>
      <c r="E622" s="700" t="s">
        <v>12372</v>
      </c>
      <c r="F622" s="699" t="s">
        <v>11185</v>
      </c>
    </row>
    <row r="623" spans="1:6" hidden="1">
      <c r="A623" s="701">
        <v>5736</v>
      </c>
      <c r="B623" s="699" t="s">
        <v>12373</v>
      </c>
      <c r="C623" s="699" t="s">
        <v>477</v>
      </c>
      <c r="D623" s="699" t="s">
        <v>11192</v>
      </c>
      <c r="E623" s="700" t="s">
        <v>7290</v>
      </c>
      <c r="F623" s="699" t="s">
        <v>11185</v>
      </c>
    </row>
    <row r="624" spans="1:6" hidden="1">
      <c r="A624" s="701">
        <v>5738</v>
      </c>
      <c r="B624" s="699" t="s">
        <v>12378</v>
      </c>
      <c r="C624" s="699" t="s">
        <v>477</v>
      </c>
      <c r="D624" s="699" t="s">
        <v>11182</v>
      </c>
      <c r="E624" s="700" t="s">
        <v>12379</v>
      </c>
      <c r="F624" s="699" t="s">
        <v>11185</v>
      </c>
    </row>
    <row r="625" spans="1:6" hidden="1">
      <c r="A625" s="701">
        <v>5739</v>
      </c>
      <c r="B625" s="699" t="s">
        <v>12380</v>
      </c>
      <c r="C625" s="699" t="s">
        <v>477</v>
      </c>
      <c r="D625" s="699" t="s">
        <v>11182</v>
      </c>
      <c r="E625" s="700" t="s">
        <v>4908</v>
      </c>
      <c r="F625" s="699" t="s">
        <v>11185</v>
      </c>
    </row>
    <row r="626" spans="1:6" hidden="1">
      <c r="A626" s="701">
        <v>5741</v>
      </c>
      <c r="B626" s="699" t="s">
        <v>12385</v>
      </c>
      <c r="C626" s="699" t="s">
        <v>477</v>
      </c>
      <c r="D626" s="699" t="s">
        <v>11182</v>
      </c>
      <c r="E626" s="700" t="s">
        <v>12386</v>
      </c>
      <c r="F626" s="699" t="s">
        <v>11185</v>
      </c>
    </row>
    <row r="627" spans="1:6" hidden="1">
      <c r="A627" s="701">
        <v>5742</v>
      </c>
      <c r="B627" s="699" t="s">
        <v>12387</v>
      </c>
      <c r="C627" s="699" t="s">
        <v>477</v>
      </c>
      <c r="D627" s="699" t="s">
        <v>11192</v>
      </c>
      <c r="E627" s="700" t="s">
        <v>8292</v>
      </c>
      <c r="F627" s="699" t="s">
        <v>11185</v>
      </c>
    </row>
    <row r="628" spans="1:6" hidden="1">
      <c r="A628" s="701">
        <v>5747</v>
      </c>
      <c r="B628" s="699" t="s">
        <v>12471</v>
      </c>
      <c r="C628" s="699" t="s">
        <v>477</v>
      </c>
      <c r="D628" s="699" t="s">
        <v>11192</v>
      </c>
      <c r="E628" s="700" t="s">
        <v>12433</v>
      </c>
      <c r="F628" s="699" t="s">
        <v>11185</v>
      </c>
    </row>
    <row r="629" spans="1:6" hidden="1">
      <c r="A629" s="701">
        <v>5751</v>
      </c>
      <c r="B629" s="699" t="s">
        <v>12392</v>
      </c>
      <c r="C629" s="699" t="s">
        <v>477</v>
      </c>
      <c r="D629" s="699" t="s">
        <v>11182</v>
      </c>
      <c r="E629" s="700" t="s">
        <v>12393</v>
      </c>
      <c r="F629" s="699" t="s">
        <v>11185</v>
      </c>
    </row>
    <row r="630" spans="1:6" hidden="1">
      <c r="A630" s="701">
        <v>5754</v>
      </c>
      <c r="B630" s="699" t="s">
        <v>12401</v>
      </c>
      <c r="C630" s="699" t="s">
        <v>477</v>
      </c>
      <c r="D630" s="699" t="s">
        <v>11182</v>
      </c>
      <c r="E630" s="700" t="s">
        <v>12402</v>
      </c>
      <c r="F630" s="699" t="s">
        <v>11185</v>
      </c>
    </row>
    <row r="631" spans="1:6" hidden="1">
      <c r="A631" s="701">
        <v>5763</v>
      </c>
      <c r="B631" s="699" t="s">
        <v>12410</v>
      </c>
      <c r="C631" s="699" t="s">
        <v>477</v>
      </c>
      <c r="D631" s="699" t="s">
        <v>11182</v>
      </c>
      <c r="E631" s="700" t="s">
        <v>8477</v>
      </c>
      <c r="F631" s="699" t="s">
        <v>11185</v>
      </c>
    </row>
    <row r="632" spans="1:6" hidden="1">
      <c r="A632" s="701">
        <v>5765</v>
      </c>
      <c r="B632" s="699" t="s">
        <v>12418</v>
      </c>
      <c r="C632" s="699" t="s">
        <v>477</v>
      </c>
      <c r="D632" s="699" t="s">
        <v>11182</v>
      </c>
      <c r="E632" s="700" t="s">
        <v>11308</v>
      </c>
      <c r="F632" s="699" t="s">
        <v>11185</v>
      </c>
    </row>
    <row r="633" spans="1:6" hidden="1">
      <c r="A633" s="701">
        <v>5766</v>
      </c>
      <c r="B633" s="699" t="s">
        <v>12419</v>
      </c>
      <c r="C633" s="699" t="s">
        <v>477</v>
      </c>
      <c r="D633" s="699" t="s">
        <v>11192</v>
      </c>
      <c r="E633" s="700" t="s">
        <v>3135</v>
      </c>
      <c r="F633" s="699" t="s">
        <v>11185</v>
      </c>
    </row>
    <row r="634" spans="1:6" hidden="1">
      <c r="A634" s="701">
        <v>5779</v>
      </c>
      <c r="B634" s="699" t="s">
        <v>12435</v>
      </c>
      <c r="C634" s="699" t="s">
        <v>477</v>
      </c>
      <c r="D634" s="699" t="s">
        <v>11182</v>
      </c>
      <c r="E634" s="700" t="s">
        <v>12436</v>
      </c>
      <c r="F634" s="699" t="s">
        <v>11185</v>
      </c>
    </row>
    <row r="635" spans="1:6" hidden="1">
      <c r="A635" s="701">
        <v>5787</v>
      </c>
      <c r="B635" s="699" t="s">
        <v>12456</v>
      </c>
      <c r="C635" s="699" t="s">
        <v>477</v>
      </c>
      <c r="D635" s="699" t="s">
        <v>11192</v>
      </c>
      <c r="E635" s="700" t="s">
        <v>12457</v>
      </c>
      <c r="F635" s="699" t="s">
        <v>11185</v>
      </c>
    </row>
    <row r="636" spans="1:6" hidden="1">
      <c r="A636" s="701">
        <v>5797</v>
      </c>
      <c r="B636" s="699" t="s">
        <v>12465</v>
      </c>
      <c r="C636" s="699" t="s">
        <v>477</v>
      </c>
      <c r="D636" s="699" t="s">
        <v>11182</v>
      </c>
      <c r="E636" s="700" t="s">
        <v>11276</v>
      </c>
      <c r="F636" s="699" t="s">
        <v>11185</v>
      </c>
    </row>
    <row r="637" spans="1:6" hidden="1">
      <c r="A637" s="701">
        <v>5800</v>
      </c>
      <c r="B637" s="699" t="s">
        <v>12615</v>
      </c>
      <c r="C637" s="699" t="s">
        <v>477</v>
      </c>
      <c r="D637" s="699" t="s">
        <v>11182</v>
      </c>
      <c r="E637" s="700" t="s">
        <v>11203</v>
      </c>
      <c r="F637" s="699" t="s">
        <v>11185</v>
      </c>
    </row>
    <row r="638" spans="1:6" hidden="1">
      <c r="A638" s="701">
        <v>7032</v>
      </c>
      <c r="B638" s="699" t="s">
        <v>12487</v>
      </c>
      <c r="C638" s="699" t="s">
        <v>477</v>
      </c>
      <c r="D638" s="699" t="s">
        <v>11182</v>
      </c>
      <c r="E638" s="700" t="s">
        <v>6481</v>
      </c>
      <c r="F638" s="699" t="s">
        <v>11185</v>
      </c>
    </row>
    <row r="639" spans="1:6" hidden="1">
      <c r="A639" s="701">
        <v>7033</v>
      </c>
      <c r="B639" s="699" t="s">
        <v>12488</v>
      </c>
      <c r="C639" s="699" t="s">
        <v>477</v>
      </c>
      <c r="D639" s="699" t="s">
        <v>11182</v>
      </c>
      <c r="E639" s="700" t="s">
        <v>2531</v>
      </c>
      <c r="F639" s="699" t="s">
        <v>11185</v>
      </c>
    </row>
    <row r="640" spans="1:6" hidden="1">
      <c r="A640" s="701">
        <v>7034</v>
      </c>
      <c r="B640" s="699" t="s">
        <v>12489</v>
      </c>
      <c r="C640" s="699" t="s">
        <v>477</v>
      </c>
      <c r="D640" s="699" t="s">
        <v>11182</v>
      </c>
      <c r="E640" s="700" t="s">
        <v>2541</v>
      </c>
      <c r="F640" s="699" t="s">
        <v>11185</v>
      </c>
    </row>
    <row r="641" spans="1:6" hidden="1">
      <c r="A641" s="701">
        <v>7035</v>
      </c>
      <c r="B641" s="699" t="s">
        <v>12490</v>
      </c>
      <c r="C641" s="699" t="s">
        <v>477</v>
      </c>
      <c r="D641" s="699" t="s">
        <v>11192</v>
      </c>
      <c r="E641" s="700" t="s">
        <v>12485</v>
      </c>
      <c r="F641" s="699" t="s">
        <v>11185</v>
      </c>
    </row>
    <row r="642" spans="1:6" hidden="1">
      <c r="A642" s="701">
        <v>7038</v>
      </c>
      <c r="B642" s="699" t="s">
        <v>12478</v>
      </c>
      <c r="C642" s="699" t="s">
        <v>477</v>
      </c>
      <c r="D642" s="699" t="s">
        <v>11182</v>
      </c>
      <c r="E642" s="700" t="s">
        <v>12479</v>
      </c>
      <c r="F642" s="699" t="s">
        <v>11185</v>
      </c>
    </row>
    <row r="643" spans="1:6" hidden="1">
      <c r="A643" s="701">
        <v>7039</v>
      </c>
      <c r="B643" s="699" t="s">
        <v>12480</v>
      </c>
      <c r="C643" s="699" t="s">
        <v>477</v>
      </c>
      <c r="D643" s="699" t="s">
        <v>11182</v>
      </c>
      <c r="E643" s="700" t="s">
        <v>7963</v>
      </c>
      <c r="F643" s="699" t="s">
        <v>11185</v>
      </c>
    </row>
    <row r="644" spans="1:6" hidden="1">
      <c r="A644" s="701">
        <v>7040</v>
      </c>
      <c r="B644" s="699" t="s">
        <v>12481</v>
      </c>
      <c r="C644" s="699" t="s">
        <v>477</v>
      </c>
      <c r="D644" s="699" t="s">
        <v>11182</v>
      </c>
      <c r="E644" s="700" t="s">
        <v>12482</v>
      </c>
      <c r="F644" s="699" t="s">
        <v>11185</v>
      </c>
    </row>
    <row r="645" spans="1:6" hidden="1">
      <c r="A645" s="701">
        <v>7044</v>
      </c>
      <c r="B645" s="699" t="s">
        <v>12493</v>
      </c>
      <c r="C645" s="699" t="s">
        <v>477</v>
      </c>
      <c r="D645" s="699" t="s">
        <v>11189</v>
      </c>
      <c r="E645" s="700" t="s">
        <v>1875</v>
      </c>
      <c r="F645" s="699" t="s">
        <v>11185</v>
      </c>
    </row>
    <row r="646" spans="1:6" hidden="1">
      <c r="A646" s="701">
        <v>7045</v>
      </c>
      <c r="B646" s="699" t="s">
        <v>12494</v>
      </c>
      <c r="C646" s="699" t="s">
        <v>477</v>
      </c>
      <c r="D646" s="699" t="s">
        <v>11189</v>
      </c>
      <c r="E646" s="700" t="s">
        <v>8072</v>
      </c>
      <c r="F646" s="699" t="s">
        <v>11185</v>
      </c>
    </row>
    <row r="647" spans="1:6" hidden="1">
      <c r="A647" s="701">
        <v>7046</v>
      </c>
      <c r="B647" s="699" t="s">
        <v>12495</v>
      </c>
      <c r="C647" s="699" t="s">
        <v>477</v>
      </c>
      <c r="D647" s="699" t="s">
        <v>11189</v>
      </c>
      <c r="E647" s="700" t="s">
        <v>5905</v>
      </c>
      <c r="F647" s="699" t="s">
        <v>11185</v>
      </c>
    </row>
    <row r="648" spans="1:6" hidden="1">
      <c r="A648" s="701">
        <v>7047</v>
      </c>
      <c r="B648" s="699" t="s">
        <v>12496</v>
      </c>
      <c r="C648" s="699" t="s">
        <v>477</v>
      </c>
      <c r="D648" s="699" t="s">
        <v>11192</v>
      </c>
      <c r="E648" s="700" t="s">
        <v>1989</v>
      </c>
      <c r="F648" s="699" t="s">
        <v>11185</v>
      </c>
    </row>
    <row r="649" spans="1:6" hidden="1">
      <c r="A649" s="701">
        <v>7051</v>
      </c>
      <c r="B649" s="699" t="s">
        <v>12499</v>
      </c>
      <c r="C649" s="699" t="s">
        <v>477</v>
      </c>
      <c r="D649" s="699" t="s">
        <v>11182</v>
      </c>
      <c r="E649" s="700" t="s">
        <v>3854</v>
      </c>
      <c r="F649" s="699" t="s">
        <v>11185</v>
      </c>
    </row>
    <row r="650" spans="1:6" hidden="1">
      <c r="A650" s="701">
        <v>7052</v>
      </c>
      <c r="B650" s="699" t="s">
        <v>12500</v>
      </c>
      <c r="C650" s="699" t="s">
        <v>477</v>
      </c>
      <c r="D650" s="699" t="s">
        <v>11182</v>
      </c>
      <c r="E650" s="700" t="s">
        <v>11535</v>
      </c>
      <c r="F650" s="699" t="s">
        <v>11185</v>
      </c>
    </row>
    <row r="651" spans="1:6" hidden="1">
      <c r="A651" s="701">
        <v>7053</v>
      </c>
      <c r="B651" s="699" t="s">
        <v>12501</v>
      </c>
      <c r="C651" s="699" t="s">
        <v>477</v>
      </c>
      <c r="D651" s="699" t="s">
        <v>11182</v>
      </c>
      <c r="E651" s="700" t="s">
        <v>12502</v>
      </c>
      <c r="F651" s="699" t="s">
        <v>11185</v>
      </c>
    </row>
    <row r="652" spans="1:6" hidden="1">
      <c r="A652" s="701">
        <v>7054</v>
      </c>
      <c r="B652" s="699" t="s">
        <v>12503</v>
      </c>
      <c r="C652" s="699" t="s">
        <v>477</v>
      </c>
      <c r="D652" s="699" t="s">
        <v>11192</v>
      </c>
      <c r="E652" s="700" t="s">
        <v>12504</v>
      </c>
      <c r="F652" s="699" t="s">
        <v>11185</v>
      </c>
    </row>
    <row r="653" spans="1:6" hidden="1">
      <c r="A653" s="701">
        <v>7058</v>
      </c>
      <c r="B653" s="699" t="s">
        <v>12509</v>
      </c>
      <c r="C653" s="699" t="s">
        <v>477</v>
      </c>
      <c r="D653" s="699" t="s">
        <v>11182</v>
      </c>
      <c r="E653" s="700" t="s">
        <v>11888</v>
      </c>
      <c r="F653" s="699" t="s">
        <v>11185</v>
      </c>
    </row>
    <row r="654" spans="1:6" hidden="1">
      <c r="A654" s="701">
        <v>7059</v>
      </c>
      <c r="B654" s="699" t="s">
        <v>12510</v>
      </c>
      <c r="C654" s="699" t="s">
        <v>477</v>
      </c>
      <c r="D654" s="699" t="s">
        <v>11182</v>
      </c>
      <c r="E654" s="700" t="s">
        <v>7373</v>
      </c>
      <c r="F654" s="699" t="s">
        <v>11185</v>
      </c>
    </row>
    <row r="655" spans="1:6" hidden="1">
      <c r="A655" s="701">
        <v>7060</v>
      </c>
      <c r="B655" s="699" t="s">
        <v>12511</v>
      </c>
      <c r="C655" s="699" t="s">
        <v>477</v>
      </c>
      <c r="D655" s="699" t="s">
        <v>11182</v>
      </c>
      <c r="E655" s="700" t="s">
        <v>12512</v>
      </c>
      <c r="F655" s="699" t="s">
        <v>11185</v>
      </c>
    </row>
    <row r="656" spans="1:6" hidden="1">
      <c r="A656" s="701">
        <v>7061</v>
      </c>
      <c r="B656" s="699" t="s">
        <v>12513</v>
      </c>
      <c r="C656" s="699" t="s">
        <v>477</v>
      </c>
      <c r="D656" s="699" t="s">
        <v>11192</v>
      </c>
      <c r="E656" s="700" t="s">
        <v>12514</v>
      </c>
      <c r="F656" s="699" t="s">
        <v>11185</v>
      </c>
    </row>
    <row r="657" spans="1:6" hidden="1">
      <c r="A657" s="701">
        <v>7063</v>
      </c>
      <c r="B657" s="699" t="s">
        <v>12318</v>
      </c>
      <c r="C657" s="699" t="s">
        <v>477</v>
      </c>
      <c r="D657" s="699" t="s">
        <v>11182</v>
      </c>
      <c r="E657" s="700" t="s">
        <v>8896</v>
      </c>
      <c r="F657" s="699" t="s">
        <v>11185</v>
      </c>
    </row>
    <row r="658" spans="1:6" hidden="1">
      <c r="A658" s="701">
        <v>7064</v>
      </c>
      <c r="B658" s="699" t="s">
        <v>12319</v>
      </c>
      <c r="C658" s="699" t="s">
        <v>477</v>
      </c>
      <c r="D658" s="699" t="s">
        <v>11182</v>
      </c>
      <c r="E658" s="700" t="s">
        <v>8248</v>
      </c>
      <c r="F658" s="699" t="s">
        <v>11185</v>
      </c>
    </row>
    <row r="659" spans="1:6" hidden="1">
      <c r="A659" s="701">
        <v>7065</v>
      </c>
      <c r="B659" s="699" t="s">
        <v>12320</v>
      </c>
      <c r="C659" s="699" t="s">
        <v>477</v>
      </c>
      <c r="D659" s="699" t="s">
        <v>11182</v>
      </c>
      <c r="E659" s="700" t="s">
        <v>7497</v>
      </c>
      <c r="F659" s="699" t="s">
        <v>11185</v>
      </c>
    </row>
    <row r="660" spans="1:6" hidden="1">
      <c r="A660" s="701">
        <v>7066</v>
      </c>
      <c r="B660" s="699" t="s">
        <v>12321</v>
      </c>
      <c r="C660" s="699" t="s">
        <v>477</v>
      </c>
      <c r="D660" s="699" t="s">
        <v>11192</v>
      </c>
      <c r="E660" s="700" t="s">
        <v>12322</v>
      </c>
      <c r="F660" s="699" t="s">
        <v>11185</v>
      </c>
    </row>
    <row r="661" spans="1:6" hidden="1">
      <c r="A661" s="701">
        <v>53786</v>
      </c>
      <c r="B661" s="699" t="s">
        <v>12237</v>
      </c>
      <c r="C661" s="699" t="s">
        <v>477</v>
      </c>
      <c r="D661" s="699" t="s">
        <v>11192</v>
      </c>
      <c r="E661" s="700" t="s">
        <v>12238</v>
      </c>
      <c r="F661" s="699" t="s">
        <v>11185</v>
      </c>
    </row>
    <row r="662" spans="1:6" hidden="1">
      <c r="A662" s="701">
        <v>53788</v>
      </c>
      <c r="B662" s="699" t="s">
        <v>12250</v>
      </c>
      <c r="C662" s="699" t="s">
        <v>477</v>
      </c>
      <c r="D662" s="699" t="s">
        <v>11192</v>
      </c>
      <c r="E662" s="700" t="s">
        <v>12251</v>
      </c>
      <c r="F662" s="699" t="s">
        <v>11185</v>
      </c>
    </row>
    <row r="663" spans="1:6" hidden="1">
      <c r="A663" s="701">
        <v>53792</v>
      </c>
      <c r="B663" s="699" t="s">
        <v>12271</v>
      </c>
      <c r="C663" s="699" t="s">
        <v>477</v>
      </c>
      <c r="D663" s="699" t="s">
        <v>11192</v>
      </c>
      <c r="E663" s="700" t="s">
        <v>12272</v>
      </c>
      <c r="F663" s="699" t="s">
        <v>11185</v>
      </c>
    </row>
    <row r="664" spans="1:6" hidden="1">
      <c r="A664" s="701">
        <v>53794</v>
      </c>
      <c r="B664" s="699" t="s">
        <v>12282</v>
      </c>
      <c r="C664" s="699" t="s">
        <v>477</v>
      </c>
      <c r="D664" s="699" t="s">
        <v>11182</v>
      </c>
      <c r="E664" s="700" t="s">
        <v>3846</v>
      </c>
      <c r="F664" s="699" t="s">
        <v>11185</v>
      </c>
    </row>
    <row r="665" spans="1:6" hidden="1">
      <c r="A665" s="701">
        <v>53797</v>
      </c>
      <c r="B665" s="699" t="s">
        <v>12291</v>
      </c>
      <c r="C665" s="699" t="s">
        <v>477</v>
      </c>
      <c r="D665" s="699" t="s">
        <v>11192</v>
      </c>
      <c r="E665" s="700" t="s">
        <v>12292</v>
      </c>
      <c r="F665" s="699" t="s">
        <v>11185</v>
      </c>
    </row>
    <row r="666" spans="1:6" hidden="1">
      <c r="A666" s="701">
        <v>53804</v>
      </c>
      <c r="B666" s="699" t="s">
        <v>12311</v>
      </c>
      <c r="C666" s="699" t="s">
        <v>477</v>
      </c>
      <c r="D666" s="699" t="s">
        <v>11182</v>
      </c>
      <c r="E666" s="700" t="s">
        <v>2274</v>
      </c>
      <c r="F666" s="699" t="s">
        <v>11185</v>
      </c>
    </row>
    <row r="667" spans="1:6" hidden="1">
      <c r="A667" s="701">
        <v>53806</v>
      </c>
      <c r="B667" s="699" t="s">
        <v>12329</v>
      </c>
      <c r="C667" s="699" t="s">
        <v>477</v>
      </c>
      <c r="D667" s="699" t="s">
        <v>11182</v>
      </c>
      <c r="E667" s="700" t="s">
        <v>12330</v>
      </c>
      <c r="F667" s="699" t="s">
        <v>11185</v>
      </c>
    </row>
    <row r="668" spans="1:6" hidden="1">
      <c r="A668" s="701">
        <v>53810</v>
      </c>
      <c r="B668" s="699" t="s">
        <v>12339</v>
      </c>
      <c r="C668" s="699" t="s">
        <v>477</v>
      </c>
      <c r="D668" s="699" t="s">
        <v>11182</v>
      </c>
      <c r="E668" s="700" t="s">
        <v>12340</v>
      </c>
      <c r="F668" s="699" t="s">
        <v>11185</v>
      </c>
    </row>
    <row r="669" spans="1:6" hidden="1">
      <c r="A669" s="701">
        <v>53814</v>
      </c>
      <c r="B669" s="699" t="s">
        <v>12348</v>
      </c>
      <c r="C669" s="699" t="s">
        <v>477</v>
      </c>
      <c r="D669" s="699" t="s">
        <v>11182</v>
      </c>
      <c r="E669" s="700" t="s">
        <v>12349</v>
      </c>
      <c r="F669" s="699" t="s">
        <v>11185</v>
      </c>
    </row>
    <row r="670" spans="1:6" hidden="1">
      <c r="A670" s="701">
        <v>53817</v>
      </c>
      <c r="B670" s="699" t="s">
        <v>12632</v>
      </c>
      <c r="C670" s="699" t="s">
        <v>477</v>
      </c>
      <c r="D670" s="699" t="s">
        <v>11192</v>
      </c>
      <c r="E670" s="700" t="s">
        <v>11938</v>
      </c>
      <c r="F670" s="699" t="s">
        <v>11185</v>
      </c>
    </row>
    <row r="671" spans="1:6" hidden="1">
      <c r="A671" s="701">
        <v>53818</v>
      </c>
      <c r="B671" s="699" t="s">
        <v>12356</v>
      </c>
      <c r="C671" s="699" t="s">
        <v>477</v>
      </c>
      <c r="D671" s="699" t="s">
        <v>11182</v>
      </c>
      <c r="E671" s="700" t="s">
        <v>11769</v>
      </c>
      <c r="F671" s="699" t="s">
        <v>11185</v>
      </c>
    </row>
    <row r="672" spans="1:6" hidden="1">
      <c r="A672" s="701">
        <v>53827</v>
      </c>
      <c r="B672" s="699" t="s">
        <v>12394</v>
      </c>
      <c r="C672" s="699" t="s">
        <v>477</v>
      </c>
      <c r="D672" s="699" t="s">
        <v>11192</v>
      </c>
      <c r="E672" s="700" t="s">
        <v>12395</v>
      </c>
      <c r="F672" s="699" t="s">
        <v>11185</v>
      </c>
    </row>
    <row r="673" spans="1:6" hidden="1">
      <c r="A673" s="701">
        <v>53829</v>
      </c>
      <c r="B673" s="699" t="s">
        <v>12403</v>
      </c>
      <c r="C673" s="699" t="s">
        <v>477</v>
      </c>
      <c r="D673" s="699" t="s">
        <v>11192</v>
      </c>
      <c r="E673" s="700" t="s">
        <v>12292</v>
      </c>
      <c r="F673" s="699" t="s">
        <v>11185</v>
      </c>
    </row>
    <row r="674" spans="1:6" hidden="1">
      <c r="A674" s="701">
        <v>53831</v>
      </c>
      <c r="B674" s="699" t="s">
        <v>12411</v>
      </c>
      <c r="C674" s="699" t="s">
        <v>477</v>
      </c>
      <c r="D674" s="699" t="s">
        <v>11192</v>
      </c>
      <c r="E674" s="700" t="s">
        <v>12412</v>
      </c>
      <c r="F674" s="699" t="s">
        <v>11185</v>
      </c>
    </row>
    <row r="675" spans="1:6" hidden="1">
      <c r="A675" s="701">
        <v>53840</v>
      </c>
      <c r="B675" s="699" t="s">
        <v>12423</v>
      </c>
      <c r="C675" s="699" t="s">
        <v>477</v>
      </c>
      <c r="D675" s="699" t="s">
        <v>11182</v>
      </c>
      <c r="E675" s="700" t="s">
        <v>2813</v>
      </c>
      <c r="F675" s="699" t="s">
        <v>11185</v>
      </c>
    </row>
    <row r="676" spans="1:6" hidden="1">
      <c r="A676" s="701">
        <v>53841</v>
      </c>
      <c r="B676" s="699" t="s">
        <v>12424</v>
      </c>
      <c r="C676" s="699" t="s">
        <v>477</v>
      </c>
      <c r="D676" s="699" t="s">
        <v>11182</v>
      </c>
      <c r="E676" s="700" t="s">
        <v>3088</v>
      </c>
      <c r="F676" s="699" t="s">
        <v>11185</v>
      </c>
    </row>
    <row r="677" spans="1:6" hidden="1">
      <c r="A677" s="701">
        <v>53849</v>
      </c>
      <c r="B677" s="699" t="s">
        <v>12437</v>
      </c>
      <c r="C677" s="699" t="s">
        <v>477</v>
      </c>
      <c r="D677" s="699" t="s">
        <v>11192</v>
      </c>
      <c r="E677" s="700" t="s">
        <v>12438</v>
      </c>
      <c r="F677" s="699" t="s">
        <v>11185</v>
      </c>
    </row>
    <row r="678" spans="1:6" hidden="1">
      <c r="A678" s="701">
        <v>53857</v>
      </c>
      <c r="B678" s="699" t="s">
        <v>12446</v>
      </c>
      <c r="C678" s="699" t="s">
        <v>477</v>
      </c>
      <c r="D678" s="699" t="s">
        <v>11182</v>
      </c>
      <c r="E678" s="700" t="s">
        <v>12447</v>
      </c>
      <c r="F678" s="699" t="s">
        <v>11185</v>
      </c>
    </row>
    <row r="679" spans="1:6" hidden="1">
      <c r="A679" s="701">
        <v>53858</v>
      </c>
      <c r="B679" s="699" t="s">
        <v>12448</v>
      </c>
      <c r="C679" s="699" t="s">
        <v>477</v>
      </c>
      <c r="D679" s="699" t="s">
        <v>11192</v>
      </c>
      <c r="E679" s="700" t="s">
        <v>12449</v>
      </c>
      <c r="F679" s="699" t="s">
        <v>11185</v>
      </c>
    </row>
    <row r="680" spans="1:6" hidden="1">
      <c r="A680" s="701">
        <v>53861</v>
      </c>
      <c r="B680" s="699" t="s">
        <v>12458</v>
      </c>
      <c r="C680" s="699" t="s">
        <v>477</v>
      </c>
      <c r="D680" s="699" t="s">
        <v>11182</v>
      </c>
      <c r="E680" s="700" t="s">
        <v>12459</v>
      </c>
      <c r="F680" s="699" t="s">
        <v>11185</v>
      </c>
    </row>
    <row r="681" spans="1:6" hidden="1">
      <c r="A681" s="701">
        <v>53863</v>
      </c>
      <c r="B681" s="699" t="s">
        <v>12263</v>
      </c>
      <c r="C681" s="699" t="s">
        <v>477</v>
      </c>
      <c r="D681" s="699" t="s">
        <v>11189</v>
      </c>
      <c r="E681" s="700" t="s">
        <v>1890</v>
      </c>
      <c r="F681" s="699" t="s">
        <v>11185</v>
      </c>
    </row>
    <row r="682" spans="1:6" hidden="1">
      <c r="A682" s="701">
        <v>53865</v>
      </c>
      <c r="B682" s="699" t="s">
        <v>12466</v>
      </c>
      <c r="C682" s="699" t="s">
        <v>477</v>
      </c>
      <c r="D682" s="699" t="s">
        <v>11192</v>
      </c>
      <c r="E682" s="700" t="s">
        <v>4737</v>
      </c>
      <c r="F682" s="699" t="s">
        <v>11185</v>
      </c>
    </row>
    <row r="683" spans="1:6" hidden="1">
      <c r="A683" s="701">
        <v>53866</v>
      </c>
      <c r="B683" s="699" t="s">
        <v>12616</v>
      </c>
      <c r="C683" s="699" t="s">
        <v>477</v>
      </c>
      <c r="D683" s="699" t="s">
        <v>11192</v>
      </c>
      <c r="E683" s="700" t="s">
        <v>7454</v>
      </c>
      <c r="F683" s="699" t="s">
        <v>11185</v>
      </c>
    </row>
    <row r="684" spans="1:6" hidden="1">
      <c r="A684" s="701">
        <v>53882</v>
      </c>
      <c r="B684" s="699" t="s">
        <v>12472</v>
      </c>
      <c r="C684" s="699" t="s">
        <v>477</v>
      </c>
      <c r="D684" s="699" t="s">
        <v>11182</v>
      </c>
      <c r="E684" s="700" t="s">
        <v>1848</v>
      </c>
      <c r="F684" s="699" t="s">
        <v>11185</v>
      </c>
    </row>
    <row r="685" spans="1:6" hidden="1">
      <c r="A685" s="701">
        <v>55263</v>
      </c>
      <c r="B685" s="699" t="s">
        <v>12483</v>
      </c>
      <c r="C685" s="699" t="s">
        <v>477</v>
      </c>
      <c r="D685" s="699" t="s">
        <v>11192</v>
      </c>
      <c r="E685" s="700" t="s">
        <v>12233</v>
      </c>
      <c r="F685" s="699" t="s">
        <v>11185</v>
      </c>
    </row>
    <row r="686" spans="1:6" hidden="1">
      <c r="A686" s="701">
        <v>73303</v>
      </c>
      <c r="B686" s="699" t="s">
        <v>12519</v>
      </c>
      <c r="C686" s="699" t="s">
        <v>477</v>
      </c>
      <c r="D686" s="699" t="s">
        <v>11182</v>
      </c>
      <c r="E686" s="700" t="s">
        <v>12520</v>
      </c>
      <c r="F686" s="699" t="s">
        <v>11185</v>
      </c>
    </row>
    <row r="687" spans="1:6" hidden="1">
      <c r="A687" s="701">
        <v>73307</v>
      </c>
      <c r="B687" s="699" t="s">
        <v>12521</v>
      </c>
      <c r="C687" s="699" t="s">
        <v>477</v>
      </c>
      <c r="D687" s="699" t="s">
        <v>11182</v>
      </c>
      <c r="E687" s="700" t="s">
        <v>2833</v>
      </c>
      <c r="F687" s="699" t="s">
        <v>11185</v>
      </c>
    </row>
    <row r="688" spans="1:6" hidden="1">
      <c r="A688" s="701">
        <v>73309</v>
      </c>
      <c r="B688" s="699" t="s">
        <v>12527</v>
      </c>
      <c r="C688" s="699" t="s">
        <v>477</v>
      </c>
      <c r="D688" s="699" t="s">
        <v>11182</v>
      </c>
      <c r="E688" s="700" t="s">
        <v>9877</v>
      </c>
      <c r="F688" s="699" t="s">
        <v>11185</v>
      </c>
    </row>
    <row r="689" spans="1:6" hidden="1">
      <c r="A689" s="701">
        <v>73311</v>
      </c>
      <c r="B689" s="699" t="s">
        <v>12522</v>
      </c>
      <c r="C689" s="699" t="s">
        <v>477</v>
      </c>
      <c r="D689" s="699" t="s">
        <v>11192</v>
      </c>
      <c r="E689" s="700" t="s">
        <v>12518</v>
      </c>
      <c r="F689" s="699" t="s">
        <v>11185</v>
      </c>
    </row>
    <row r="690" spans="1:6" hidden="1">
      <c r="A690" s="701">
        <v>73313</v>
      </c>
      <c r="B690" s="699" t="s">
        <v>12528</v>
      </c>
      <c r="C690" s="699" t="s">
        <v>477</v>
      </c>
      <c r="D690" s="699" t="s">
        <v>11182</v>
      </c>
      <c r="E690" s="700" t="s">
        <v>11531</v>
      </c>
      <c r="F690" s="699" t="s">
        <v>11185</v>
      </c>
    </row>
    <row r="691" spans="1:6" hidden="1">
      <c r="A691" s="701">
        <v>73315</v>
      </c>
      <c r="B691" s="699" t="s">
        <v>12529</v>
      </c>
      <c r="C691" s="699" t="s">
        <v>477</v>
      </c>
      <c r="D691" s="699" t="s">
        <v>11192</v>
      </c>
      <c r="E691" s="700" t="s">
        <v>12251</v>
      </c>
      <c r="F691" s="699" t="s">
        <v>11185</v>
      </c>
    </row>
    <row r="692" spans="1:6" hidden="1">
      <c r="A692" s="701">
        <v>73335</v>
      </c>
      <c r="B692" s="699" t="s">
        <v>12533</v>
      </c>
      <c r="C692" s="699" t="s">
        <v>477</v>
      </c>
      <c r="D692" s="699" t="s">
        <v>11182</v>
      </c>
      <c r="E692" s="700" t="s">
        <v>8748</v>
      </c>
      <c r="F692" s="699" t="s">
        <v>11185</v>
      </c>
    </row>
    <row r="693" spans="1:6" hidden="1">
      <c r="A693" s="701">
        <v>73340</v>
      </c>
      <c r="B693" s="699" t="s">
        <v>12534</v>
      </c>
      <c r="C693" s="699" t="s">
        <v>477</v>
      </c>
      <c r="D693" s="699" t="s">
        <v>11192</v>
      </c>
      <c r="E693" s="700" t="s">
        <v>12514</v>
      </c>
      <c r="F693" s="699" t="s">
        <v>11185</v>
      </c>
    </row>
    <row r="694" spans="1:6" hidden="1">
      <c r="A694" s="701">
        <v>83361</v>
      </c>
      <c r="B694" s="699" t="s">
        <v>12545</v>
      </c>
      <c r="C694" s="699" t="s">
        <v>477</v>
      </c>
      <c r="D694" s="699" t="s">
        <v>11182</v>
      </c>
      <c r="E694" s="700" t="s">
        <v>12546</v>
      </c>
      <c r="F694" s="699" t="s">
        <v>11185</v>
      </c>
    </row>
    <row r="695" spans="1:6" hidden="1">
      <c r="A695" s="701">
        <v>83761</v>
      </c>
      <c r="B695" s="699" t="s">
        <v>12555</v>
      </c>
      <c r="C695" s="699" t="s">
        <v>477</v>
      </c>
      <c r="D695" s="699" t="s">
        <v>11182</v>
      </c>
      <c r="E695" s="700" t="s">
        <v>11816</v>
      </c>
      <c r="F695" s="699" t="s">
        <v>11185</v>
      </c>
    </row>
    <row r="696" spans="1:6" hidden="1">
      <c r="A696" s="701">
        <v>83762</v>
      </c>
      <c r="B696" s="699" t="s">
        <v>12556</v>
      </c>
      <c r="C696" s="699" t="s">
        <v>477</v>
      </c>
      <c r="D696" s="699" t="s">
        <v>11182</v>
      </c>
      <c r="E696" s="700" t="s">
        <v>12557</v>
      </c>
      <c r="F696" s="699" t="s">
        <v>11185</v>
      </c>
    </row>
    <row r="697" spans="1:6" hidden="1">
      <c r="A697" s="701">
        <v>83763</v>
      </c>
      <c r="B697" s="699" t="s">
        <v>12558</v>
      </c>
      <c r="C697" s="699" t="s">
        <v>477</v>
      </c>
      <c r="D697" s="699" t="s">
        <v>11192</v>
      </c>
      <c r="E697" s="700" t="s">
        <v>12559</v>
      </c>
      <c r="F697" s="699" t="s">
        <v>11185</v>
      </c>
    </row>
    <row r="698" spans="1:6" hidden="1">
      <c r="A698" s="701">
        <v>83764</v>
      </c>
      <c r="B698" s="699" t="s">
        <v>12560</v>
      </c>
      <c r="C698" s="699" t="s">
        <v>477</v>
      </c>
      <c r="D698" s="699" t="s">
        <v>11182</v>
      </c>
      <c r="E698" s="700" t="s">
        <v>6560</v>
      </c>
      <c r="F698" s="699" t="s">
        <v>11185</v>
      </c>
    </row>
    <row r="699" spans="1:6" hidden="1">
      <c r="A699" s="701">
        <v>87026</v>
      </c>
      <c r="B699" s="699" t="s">
        <v>12425</v>
      </c>
      <c r="C699" s="699" t="s">
        <v>477</v>
      </c>
      <c r="D699" s="699" t="s">
        <v>11182</v>
      </c>
      <c r="E699" s="700" t="s">
        <v>11482</v>
      </c>
      <c r="F699" s="699" t="s">
        <v>11185</v>
      </c>
    </row>
    <row r="700" spans="1:6" hidden="1">
      <c r="A700" s="701">
        <v>87441</v>
      </c>
      <c r="B700" s="699" t="s">
        <v>12562</v>
      </c>
      <c r="C700" s="699" t="s">
        <v>477</v>
      </c>
      <c r="D700" s="699" t="s">
        <v>11189</v>
      </c>
      <c r="E700" s="700" t="s">
        <v>11482</v>
      </c>
      <c r="F700" s="699" t="s">
        <v>11185</v>
      </c>
    </row>
    <row r="701" spans="1:6" hidden="1">
      <c r="A701" s="701">
        <v>87442</v>
      </c>
      <c r="B701" s="699" t="s">
        <v>12563</v>
      </c>
      <c r="C701" s="699" t="s">
        <v>477</v>
      </c>
      <c r="D701" s="699" t="s">
        <v>11189</v>
      </c>
      <c r="E701" s="700" t="s">
        <v>12564</v>
      </c>
      <c r="F701" s="699" t="s">
        <v>11185</v>
      </c>
    </row>
    <row r="702" spans="1:6" hidden="1">
      <c r="A702" s="701">
        <v>87443</v>
      </c>
      <c r="B702" s="699" t="s">
        <v>12565</v>
      </c>
      <c r="C702" s="699" t="s">
        <v>477</v>
      </c>
      <c r="D702" s="699" t="s">
        <v>11189</v>
      </c>
      <c r="E702" s="700" t="s">
        <v>12063</v>
      </c>
      <c r="F702" s="699" t="s">
        <v>11185</v>
      </c>
    </row>
    <row r="703" spans="1:6" hidden="1">
      <c r="A703" s="701">
        <v>87444</v>
      </c>
      <c r="B703" s="699" t="s">
        <v>12566</v>
      </c>
      <c r="C703" s="699" t="s">
        <v>477</v>
      </c>
      <c r="D703" s="699" t="s">
        <v>11192</v>
      </c>
      <c r="E703" s="700" t="s">
        <v>3230</v>
      </c>
      <c r="F703" s="699" t="s">
        <v>11185</v>
      </c>
    </row>
    <row r="704" spans="1:6" hidden="1">
      <c r="A704" s="701">
        <v>88387</v>
      </c>
      <c r="B704" s="699" t="s">
        <v>12568</v>
      </c>
      <c r="C704" s="699" t="s">
        <v>477</v>
      </c>
      <c r="D704" s="699" t="s">
        <v>11189</v>
      </c>
      <c r="E704" s="700" t="s">
        <v>2824</v>
      </c>
      <c r="F704" s="699" t="s">
        <v>11185</v>
      </c>
    </row>
    <row r="705" spans="1:6" hidden="1">
      <c r="A705" s="701">
        <v>88389</v>
      </c>
      <c r="B705" s="699" t="s">
        <v>12569</v>
      </c>
      <c r="C705" s="699" t="s">
        <v>477</v>
      </c>
      <c r="D705" s="699" t="s">
        <v>11189</v>
      </c>
      <c r="E705" s="700" t="s">
        <v>12149</v>
      </c>
      <c r="F705" s="699" t="s">
        <v>11185</v>
      </c>
    </row>
    <row r="706" spans="1:6" hidden="1">
      <c r="A706" s="701">
        <v>88390</v>
      </c>
      <c r="B706" s="699" t="s">
        <v>12570</v>
      </c>
      <c r="C706" s="699" t="s">
        <v>477</v>
      </c>
      <c r="D706" s="699" t="s">
        <v>11189</v>
      </c>
      <c r="E706" s="700" t="s">
        <v>11480</v>
      </c>
      <c r="F706" s="699" t="s">
        <v>11185</v>
      </c>
    </row>
    <row r="707" spans="1:6" hidden="1">
      <c r="A707" s="701">
        <v>88391</v>
      </c>
      <c r="B707" s="699" t="s">
        <v>12571</v>
      </c>
      <c r="C707" s="699" t="s">
        <v>477</v>
      </c>
      <c r="D707" s="699" t="s">
        <v>11189</v>
      </c>
      <c r="E707" s="700" t="s">
        <v>5931</v>
      </c>
      <c r="F707" s="699" t="s">
        <v>11185</v>
      </c>
    </row>
    <row r="708" spans="1:6" hidden="1">
      <c r="A708" s="701">
        <v>88394</v>
      </c>
      <c r="B708" s="699" t="s">
        <v>12574</v>
      </c>
      <c r="C708" s="699" t="s">
        <v>477</v>
      </c>
      <c r="D708" s="699" t="s">
        <v>11189</v>
      </c>
      <c r="E708" s="700" t="s">
        <v>11749</v>
      </c>
      <c r="F708" s="699" t="s">
        <v>11185</v>
      </c>
    </row>
    <row r="709" spans="1:6" hidden="1">
      <c r="A709" s="701">
        <v>88395</v>
      </c>
      <c r="B709" s="699" t="s">
        <v>12575</v>
      </c>
      <c r="C709" s="699" t="s">
        <v>477</v>
      </c>
      <c r="D709" s="699" t="s">
        <v>11189</v>
      </c>
      <c r="E709" s="700" t="s">
        <v>8091</v>
      </c>
      <c r="F709" s="699" t="s">
        <v>11185</v>
      </c>
    </row>
    <row r="710" spans="1:6" hidden="1">
      <c r="A710" s="701">
        <v>88396</v>
      </c>
      <c r="B710" s="699" t="s">
        <v>12576</v>
      </c>
      <c r="C710" s="699" t="s">
        <v>477</v>
      </c>
      <c r="D710" s="699" t="s">
        <v>11189</v>
      </c>
      <c r="E710" s="700" t="s">
        <v>2811</v>
      </c>
      <c r="F710" s="699" t="s">
        <v>11185</v>
      </c>
    </row>
    <row r="711" spans="1:6" hidden="1">
      <c r="A711" s="701">
        <v>88397</v>
      </c>
      <c r="B711" s="699" t="s">
        <v>12577</v>
      </c>
      <c r="C711" s="699" t="s">
        <v>477</v>
      </c>
      <c r="D711" s="699" t="s">
        <v>11189</v>
      </c>
      <c r="E711" s="700" t="s">
        <v>11227</v>
      </c>
      <c r="F711" s="699" t="s">
        <v>11185</v>
      </c>
    </row>
    <row r="712" spans="1:6" hidden="1">
      <c r="A712" s="701">
        <v>88400</v>
      </c>
      <c r="B712" s="699" t="s">
        <v>12579</v>
      </c>
      <c r="C712" s="699" t="s">
        <v>477</v>
      </c>
      <c r="D712" s="699" t="s">
        <v>11189</v>
      </c>
      <c r="E712" s="700" t="s">
        <v>6589</v>
      </c>
      <c r="F712" s="699" t="s">
        <v>11185</v>
      </c>
    </row>
    <row r="713" spans="1:6" hidden="1">
      <c r="A713" s="701">
        <v>88401</v>
      </c>
      <c r="B713" s="699" t="s">
        <v>12580</v>
      </c>
      <c r="C713" s="699" t="s">
        <v>477</v>
      </c>
      <c r="D713" s="699" t="s">
        <v>11189</v>
      </c>
      <c r="E713" s="700" t="s">
        <v>12149</v>
      </c>
      <c r="F713" s="699" t="s">
        <v>11185</v>
      </c>
    </row>
    <row r="714" spans="1:6" hidden="1">
      <c r="A714" s="701">
        <v>88402</v>
      </c>
      <c r="B714" s="699" t="s">
        <v>12581</v>
      </c>
      <c r="C714" s="699" t="s">
        <v>477</v>
      </c>
      <c r="D714" s="699" t="s">
        <v>11189</v>
      </c>
      <c r="E714" s="700" t="s">
        <v>11749</v>
      </c>
      <c r="F714" s="699" t="s">
        <v>11185</v>
      </c>
    </row>
    <row r="715" spans="1:6" hidden="1">
      <c r="A715" s="701">
        <v>88403</v>
      </c>
      <c r="B715" s="699" t="s">
        <v>12582</v>
      </c>
      <c r="C715" s="699" t="s">
        <v>477</v>
      </c>
      <c r="D715" s="699" t="s">
        <v>11189</v>
      </c>
      <c r="E715" s="700" t="s">
        <v>7699</v>
      </c>
      <c r="F715" s="699" t="s">
        <v>11185</v>
      </c>
    </row>
    <row r="716" spans="1:6" hidden="1">
      <c r="A716" s="701">
        <v>88419</v>
      </c>
      <c r="B716" s="699" t="s">
        <v>12585</v>
      </c>
      <c r="C716" s="699" t="s">
        <v>477</v>
      </c>
      <c r="D716" s="699" t="s">
        <v>11189</v>
      </c>
      <c r="E716" s="700" t="s">
        <v>11525</v>
      </c>
      <c r="F716" s="699" t="s">
        <v>11185</v>
      </c>
    </row>
    <row r="717" spans="1:6" hidden="1">
      <c r="A717" s="701">
        <v>88422</v>
      </c>
      <c r="B717" s="699" t="s">
        <v>12586</v>
      </c>
      <c r="C717" s="699" t="s">
        <v>477</v>
      </c>
      <c r="D717" s="699" t="s">
        <v>11189</v>
      </c>
      <c r="E717" s="700" t="s">
        <v>11750</v>
      </c>
      <c r="F717" s="699" t="s">
        <v>11185</v>
      </c>
    </row>
    <row r="718" spans="1:6" hidden="1">
      <c r="A718" s="701">
        <v>88425</v>
      </c>
      <c r="B718" s="699" t="s">
        <v>12587</v>
      </c>
      <c r="C718" s="699" t="s">
        <v>477</v>
      </c>
      <c r="D718" s="699" t="s">
        <v>11189</v>
      </c>
      <c r="E718" s="700" t="s">
        <v>11912</v>
      </c>
      <c r="F718" s="699" t="s">
        <v>11185</v>
      </c>
    </row>
    <row r="719" spans="1:6" hidden="1">
      <c r="A719" s="701">
        <v>88427</v>
      </c>
      <c r="B719" s="699" t="s">
        <v>12588</v>
      </c>
      <c r="C719" s="699" t="s">
        <v>477</v>
      </c>
      <c r="D719" s="699" t="s">
        <v>11189</v>
      </c>
      <c r="E719" s="700" t="s">
        <v>5751</v>
      </c>
      <c r="F719" s="699" t="s">
        <v>11185</v>
      </c>
    </row>
    <row r="720" spans="1:6" hidden="1">
      <c r="A720" s="701">
        <v>88434</v>
      </c>
      <c r="B720" s="699" t="s">
        <v>12590</v>
      </c>
      <c r="C720" s="699" t="s">
        <v>477</v>
      </c>
      <c r="D720" s="699" t="s">
        <v>11189</v>
      </c>
      <c r="E720" s="700" t="s">
        <v>8069</v>
      </c>
      <c r="F720" s="699" t="s">
        <v>11185</v>
      </c>
    </row>
    <row r="721" spans="1:6" hidden="1">
      <c r="A721" s="701">
        <v>88435</v>
      </c>
      <c r="B721" s="699" t="s">
        <v>12591</v>
      </c>
      <c r="C721" s="699" t="s">
        <v>477</v>
      </c>
      <c r="D721" s="699" t="s">
        <v>11189</v>
      </c>
      <c r="E721" s="700" t="s">
        <v>1926</v>
      </c>
      <c r="F721" s="699" t="s">
        <v>11185</v>
      </c>
    </row>
    <row r="722" spans="1:6" hidden="1">
      <c r="A722" s="701">
        <v>88436</v>
      </c>
      <c r="B722" s="699" t="s">
        <v>12592</v>
      </c>
      <c r="C722" s="699" t="s">
        <v>477</v>
      </c>
      <c r="D722" s="699" t="s">
        <v>11189</v>
      </c>
      <c r="E722" s="700" t="s">
        <v>11922</v>
      </c>
      <c r="F722" s="699" t="s">
        <v>11185</v>
      </c>
    </row>
    <row r="723" spans="1:6" hidden="1">
      <c r="A723" s="701">
        <v>88437</v>
      </c>
      <c r="B723" s="699" t="s">
        <v>12593</v>
      </c>
      <c r="C723" s="699" t="s">
        <v>477</v>
      </c>
      <c r="D723" s="699" t="s">
        <v>11189</v>
      </c>
      <c r="E723" s="700" t="s">
        <v>5751</v>
      </c>
      <c r="F723" s="699" t="s">
        <v>11185</v>
      </c>
    </row>
    <row r="724" spans="1:6" hidden="1">
      <c r="A724" s="701">
        <v>88569</v>
      </c>
      <c r="B724" s="699" t="s">
        <v>12420</v>
      </c>
      <c r="C724" s="699" t="s">
        <v>477</v>
      </c>
      <c r="D724" s="699" t="s">
        <v>11182</v>
      </c>
      <c r="E724" s="700" t="s">
        <v>12194</v>
      </c>
      <c r="F724" s="699" t="s">
        <v>11185</v>
      </c>
    </row>
    <row r="725" spans="1:6" hidden="1">
      <c r="A725" s="701">
        <v>88570</v>
      </c>
      <c r="B725" s="699" t="s">
        <v>12421</v>
      </c>
      <c r="C725" s="699" t="s">
        <v>477</v>
      </c>
      <c r="D725" s="699" t="s">
        <v>11182</v>
      </c>
      <c r="E725" s="700" t="s">
        <v>6184</v>
      </c>
      <c r="F725" s="699" t="s">
        <v>11185</v>
      </c>
    </row>
    <row r="726" spans="1:6" hidden="1">
      <c r="A726" s="701">
        <v>88826</v>
      </c>
      <c r="B726" s="699" t="s">
        <v>12595</v>
      </c>
      <c r="C726" s="699" t="s">
        <v>477</v>
      </c>
      <c r="D726" s="699" t="s">
        <v>11192</v>
      </c>
      <c r="E726" s="700" t="s">
        <v>11203</v>
      </c>
      <c r="F726" s="699" t="s">
        <v>11185</v>
      </c>
    </row>
    <row r="727" spans="1:6" hidden="1">
      <c r="A727" s="701">
        <v>88827</v>
      </c>
      <c r="B727" s="699" t="s">
        <v>12596</v>
      </c>
      <c r="C727" s="699" t="s">
        <v>477</v>
      </c>
      <c r="D727" s="699" t="s">
        <v>11192</v>
      </c>
      <c r="E727" s="700" t="s">
        <v>8072</v>
      </c>
      <c r="F727" s="699" t="s">
        <v>11185</v>
      </c>
    </row>
    <row r="728" spans="1:6" hidden="1">
      <c r="A728" s="701">
        <v>88828</v>
      </c>
      <c r="B728" s="699" t="s">
        <v>12597</v>
      </c>
      <c r="C728" s="699" t="s">
        <v>477</v>
      </c>
      <c r="D728" s="699" t="s">
        <v>11192</v>
      </c>
      <c r="E728" s="700" t="s">
        <v>11355</v>
      </c>
      <c r="F728" s="699" t="s">
        <v>11185</v>
      </c>
    </row>
    <row r="729" spans="1:6" hidden="1">
      <c r="A729" s="701">
        <v>88829</v>
      </c>
      <c r="B729" s="699" t="s">
        <v>12598</v>
      </c>
      <c r="C729" s="699" t="s">
        <v>477</v>
      </c>
      <c r="D729" s="699" t="s">
        <v>11189</v>
      </c>
      <c r="E729" s="700" t="s">
        <v>6802</v>
      </c>
      <c r="F729" s="699" t="s">
        <v>11185</v>
      </c>
    </row>
    <row r="730" spans="1:6" hidden="1">
      <c r="A730" s="701">
        <v>88832</v>
      </c>
      <c r="B730" s="699" t="s">
        <v>12839</v>
      </c>
      <c r="C730" s="699" t="s">
        <v>477</v>
      </c>
      <c r="D730" s="699" t="s">
        <v>11182</v>
      </c>
      <c r="E730" s="700" t="s">
        <v>12512</v>
      </c>
      <c r="F730" s="699" t="s">
        <v>11185</v>
      </c>
    </row>
    <row r="731" spans="1:6" hidden="1">
      <c r="A731" s="701">
        <v>88834</v>
      </c>
      <c r="B731" s="699" t="s">
        <v>12840</v>
      </c>
      <c r="C731" s="699" t="s">
        <v>477</v>
      </c>
      <c r="D731" s="699" t="s">
        <v>11182</v>
      </c>
      <c r="E731" s="700" t="s">
        <v>3135</v>
      </c>
      <c r="F731" s="699" t="s">
        <v>11185</v>
      </c>
    </row>
    <row r="732" spans="1:6" hidden="1">
      <c r="A732" s="701">
        <v>88835</v>
      </c>
      <c r="B732" s="699" t="s">
        <v>12841</v>
      </c>
      <c r="C732" s="699" t="s">
        <v>477</v>
      </c>
      <c r="D732" s="699" t="s">
        <v>11182</v>
      </c>
      <c r="E732" s="700" t="s">
        <v>2118</v>
      </c>
      <c r="F732" s="699" t="s">
        <v>11185</v>
      </c>
    </row>
    <row r="733" spans="1:6" hidden="1">
      <c r="A733" s="701">
        <v>88836</v>
      </c>
      <c r="B733" s="699" t="s">
        <v>12842</v>
      </c>
      <c r="C733" s="699" t="s">
        <v>477</v>
      </c>
      <c r="D733" s="699" t="s">
        <v>11192</v>
      </c>
      <c r="E733" s="700" t="s">
        <v>12843</v>
      </c>
      <c r="F733" s="699" t="s">
        <v>11185</v>
      </c>
    </row>
    <row r="734" spans="1:6" hidden="1">
      <c r="A734" s="701">
        <v>88839</v>
      </c>
      <c r="B734" s="699" t="s">
        <v>12601</v>
      </c>
      <c r="C734" s="699" t="s">
        <v>477</v>
      </c>
      <c r="D734" s="699" t="s">
        <v>11182</v>
      </c>
      <c r="E734" s="700" t="s">
        <v>12602</v>
      </c>
      <c r="F734" s="699" t="s">
        <v>11185</v>
      </c>
    </row>
    <row r="735" spans="1:6" hidden="1">
      <c r="A735" s="701">
        <v>88840</v>
      </c>
      <c r="B735" s="699" t="s">
        <v>12603</v>
      </c>
      <c r="C735" s="699" t="s">
        <v>477</v>
      </c>
      <c r="D735" s="699" t="s">
        <v>11182</v>
      </c>
      <c r="E735" s="700" t="s">
        <v>12604</v>
      </c>
      <c r="F735" s="699" t="s">
        <v>11185</v>
      </c>
    </row>
    <row r="736" spans="1:6" hidden="1">
      <c r="A736" s="701">
        <v>88841</v>
      </c>
      <c r="B736" s="699" t="s">
        <v>12605</v>
      </c>
      <c r="C736" s="699" t="s">
        <v>477</v>
      </c>
      <c r="D736" s="699" t="s">
        <v>11182</v>
      </c>
      <c r="E736" s="700" t="s">
        <v>3236</v>
      </c>
      <c r="F736" s="699" t="s">
        <v>11185</v>
      </c>
    </row>
    <row r="737" spans="1:6" hidden="1">
      <c r="A737" s="701">
        <v>88842</v>
      </c>
      <c r="B737" s="699" t="s">
        <v>12606</v>
      </c>
      <c r="C737" s="699" t="s">
        <v>477</v>
      </c>
      <c r="D737" s="699" t="s">
        <v>11192</v>
      </c>
      <c r="E737" s="700" t="s">
        <v>12607</v>
      </c>
      <c r="F737" s="699" t="s">
        <v>11185</v>
      </c>
    </row>
    <row r="738" spans="1:6" hidden="1">
      <c r="A738" s="701">
        <v>88847</v>
      </c>
      <c r="B738" s="699" t="s">
        <v>12388</v>
      </c>
      <c r="C738" s="699" t="s">
        <v>477</v>
      </c>
      <c r="D738" s="699" t="s">
        <v>11182</v>
      </c>
      <c r="E738" s="700" t="s">
        <v>7708</v>
      </c>
      <c r="F738" s="699" t="s">
        <v>11185</v>
      </c>
    </row>
    <row r="739" spans="1:6" hidden="1">
      <c r="A739" s="701">
        <v>88848</v>
      </c>
      <c r="B739" s="699" t="s">
        <v>12389</v>
      </c>
      <c r="C739" s="699" t="s">
        <v>477</v>
      </c>
      <c r="D739" s="699" t="s">
        <v>11182</v>
      </c>
      <c r="E739" s="700" t="s">
        <v>9335</v>
      </c>
      <c r="F739" s="699" t="s">
        <v>11185</v>
      </c>
    </row>
    <row r="740" spans="1:6" hidden="1">
      <c r="A740" s="701">
        <v>88853</v>
      </c>
      <c r="B740" s="699" t="s">
        <v>12541</v>
      </c>
      <c r="C740" s="699" t="s">
        <v>477</v>
      </c>
      <c r="D740" s="699" t="s">
        <v>11189</v>
      </c>
      <c r="E740" s="700" t="s">
        <v>5730</v>
      </c>
      <c r="F740" s="699" t="s">
        <v>11185</v>
      </c>
    </row>
    <row r="741" spans="1:6" hidden="1">
      <c r="A741" s="701">
        <v>88854</v>
      </c>
      <c r="B741" s="699" t="s">
        <v>12542</v>
      </c>
      <c r="C741" s="699" t="s">
        <v>477</v>
      </c>
      <c r="D741" s="699" t="s">
        <v>11189</v>
      </c>
      <c r="E741" s="700" t="s">
        <v>12191</v>
      </c>
      <c r="F741" s="699" t="s">
        <v>11185</v>
      </c>
    </row>
    <row r="742" spans="1:6" hidden="1">
      <c r="A742" s="701">
        <v>88855</v>
      </c>
      <c r="B742" s="699" t="s">
        <v>12259</v>
      </c>
      <c r="C742" s="699" t="s">
        <v>477</v>
      </c>
      <c r="D742" s="699" t="s">
        <v>11182</v>
      </c>
      <c r="E742" s="700" t="s">
        <v>3823</v>
      </c>
      <c r="F742" s="699" t="s">
        <v>11185</v>
      </c>
    </row>
    <row r="743" spans="1:6" hidden="1">
      <c r="A743" s="701">
        <v>88856</v>
      </c>
      <c r="B743" s="699" t="s">
        <v>12260</v>
      </c>
      <c r="C743" s="699" t="s">
        <v>477</v>
      </c>
      <c r="D743" s="699" t="s">
        <v>11182</v>
      </c>
      <c r="E743" s="700" t="s">
        <v>11421</v>
      </c>
      <c r="F743" s="699" t="s">
        <v>11185</v>
      </c>
    </row>
    <row r="744" spans="1:6" hidden="1">
      <c r="A744" s="701">
        <v>88857</v>
      </c>
      <c r="B744" s="699" t="s">
        <v>12239</v>
      </c>
      <c r="C744" s="699" t="s">
        <v>477</v>
      </c>
      <c r="D744" s="699" t="s">
        <v>11182</v>
      </c>
      <c r="E744" s="700" t="s">
        <v>9312</v>
      </c>
      <c r="F744" s="699" t="s">
        <v>11185</v>
      </c>
    </row>
    <row r="745" spans="1:6" hidden="1">
      <c r="A745" s="701">
        <v>88858</v>
      </c>
      <c r="B745" s="699" t="s">
        <v>12240</v>
      </c>
      <c r="C745" s="699" t="s">
        <v>477</v>
      </c>
      <c r="D745" s="699" t="s">
        <v>11182</v>
      </c>
      <c r="E745" s="700" t="s">
        <v>11379</v>
      </c>
      <c r="F745" s="699" t="s">
        <v>11185</v>
      </c>
    </row>
    <row r="746" spans="1:6" hidden="1">
      <c r="A746" s="701">
        <v>88859</v>
      </c>
      <c r="B746" s="699" t="s">
        <v>12245</v>
      </c>
      <c r="C746" s="699" t="s">
        <v>477</v>
      </c>
      <c r="D746" s="699" t="s">
        <v>11182</v>
      </c>
      <c r="E746" s="700" t="s">
        <v>11746</v>
      </c>
      <c r="F746" s="699" t="s">
        <v>11185</v>
      </c>
    </row>
    <row r="747" spans="1:6" hidden="1">
      <c r="A747" s="701">
        <v>88860</v>
      </c>
      <c r="B747" s="699" t="s">
        <v>12246</v>
      </c>
      <c r="C747" s="699" t="s">
        <v>477</v>
      </c>
      <c r="D747" s="699" t="s">
        <v>11182</v>
      </c>
      <c r="E747" s="700" t="s">
        <v>3445</v>
      </c>
      <c r="F747" s="699" t="s">
        <v>11185</v>
      </c>
    </row>
    <row r="748" spans="1:6" hidden="1">
      <c r="A748" s="701">
        <v>88900</v>
      </c>
      <c r="B748" s="699" t="s">
        <v>12608</v>
      </c>
      <c r="C748" s="699" t="s">
        <v>477</v>
      </c>
      <c r="D748" s="699" t="s">
        <v>11182</v>
      </c>
      <c r="E748" s="700" t="s">
        <v>12609</v>
      </c>
      <c r="F748" s="699" t="s">
        <v>11185</v>
      </c>
    </row>
    <row r="749" spans="1:6" hidden="1">
      <c r="A749" s="701">
        <v>88902</v>
      </c>
      <c r="B749" s="699" t="s">
        <v>12610</v>
      </c>
      <c r="C749" s="699" t="s">
        <v>477</v>
      </c>
      <c r="D749" s="699" t="s">
        <v>11182</v>
      </c>
      <c r="E749" s="700" t="s">
        <v>11200</v>
      </c>
      <c r="F749" s="699" t="s">
        <v>11185</v>
      </c>
    </row>
    <row r="750" spans="1:6" hidden="1">
      <c r="A750" s="701">
        <v>88903</v>
      </c>
      <c r="B750" s="699" t="s">
        <v>12611</v>
      </c>
      <c r="C750" s="699" t="s">
        <v>477</v>
      </c>
      <c r="D750" s="699" t="s">
        <v>11182</v>
      </c>
      <c r="E750" s="700" t="s">
        <v>12612</v>
      </c>
      <c r="F750" s="699" t="s">
        <v>11185</v>
      </c>
    </row>
    <row r="751" spans="1:6" hidden="1">
      <c r="A751" s="701">
        <v>88904</v>
      </c>
      <c r="B751" s="699" t="s">
        <v>12613</v>
      </c>
      <c r="C751" s="699" t="s">
        <v>477</v>
      </c>
      <c r="D751" s="699" t="s">
        <v>11192</v>
      </c>
      <c r="E751" s="700" t="s">
        <v>10595</v>
      </c>
      <c r="F751" s="699" t="s">
        <v>11185</v>
      </c>
    </row>
    <row r="752" spans="1:6" hidden="1">
      <c r="A752" s="701">
        <v>89009</v>
      </c>
      <c r="B752" s="699" t="s">
        <v>12341</v>
      </c>
      <c r="C752" s="699" t="s">
        <v>477</v>
      </c>
      <c r="D752" s="699" t="s">
        <v>11182</v>
      </c>
      <c r="E752" s="700" t="s">
        <v>12342</v>
      </c>
      <c r="F752" s="699" t="s">
        <v>11185</v>
      </c>
    </row>
    <row r="753" spans="1:6" hidden="1">
      <c r="A753" s="701">
        <v>89010</v>
      </c>
      <c r="B753" s="699" t="s">
        <v>12343</v>
      </c>
      <c r="C753" s="699" t="s">
        <v>477</v>
      </c>
      <c r="D753" s="699" t="s">
        <v>11182</v>
      </c>
      <c r="E753" s="700" t="s">
        <v>6754</v>
      </c>
      <c r="F753" s="699" t="s">
        <v>11185</v>
      </c>
    </row>
    <row r="754" spans="1:6" hidden="1">
      <c r="A754" s="701">
        <v>89011</v>
      </c>
      <c r="B754" s="699" t="s">
        <v>12374</v>
      </c>
      <c r="C754" s="699" t="s">
        <v>477</v>
      </c>
      <c r="D754" s="699" t="s">
        <v>11182</v>
      </c>
      <c r="E754" s="700" t="s">
        <v>12275</v>
      </c>
      <c r="F754" s="699" t="s">
        <v>11185</v>
      </c>
    </row>
    <row r="755" spans="1:6" hidden="1">
      <c r="A755" s="701">
        <v>89012</v>
      </c>
      <c r="B755" s="699" t="s">
        <v>12375</v>
      </c>
      <c r="C755" s="699" t="s">
        <v>477</v>
      </c>
      <c r="D755" s="699" t="s">
        <v>11182</v>
      </c>
      <c r="E755" s="700" t="s">
        <v>2205</v>
      </c>
      <c r="F755" s="699" t="s">
        <v>11185</v>
      </c>
    </row>
    <row r="756" spans="1:6" hidden="1">
      <c r="A756" s="701">
        <v>89013</v>
      </c>
      <c r="B756" s="699" t="s">
        <v>12350</v>
      </c>
      <c r="C756" s="699" t="s">
        <v>477</v>
      </c>
      <c r="D756" s="699" t="s">
        <v>11182</v>
      </c>
      <c r="E756" s="700" t="s">
        <v>12351</v>
      </c>
      <c r="F756" s="699" t="s">
        <v>11185</v>
      </c>
    </row>
    <row r="757" spans="1:6" hidden="1">
      <c r="A757" s="701">
        <v>89014</v>
      </c>
      <c r="B757" s="699" t="s">
        <v>12352</v>
      </c>
      <c r="C757" s="699" t="s">
        <v>477</v>
      </c>
      <c r="D757" s="699" t="s">
        <v>11182</v>
      </c>
      <c r="E757" s="700" t="s">
        <v>12353</v>
      </c>
      <c r="F757" s="699" t="s">
        <v>11185</v>
      </c>
    </row>
    <row r="758" spans="1:6" hidden="1">
      <c r="A758" s="701">
        <v>89015</v>
      </c>
      <c r="B758" s="699" t="s">
        <v>12312</v>
      </c>
      <c r="C758" s="699" t="s">
        <v>477</v>
      </c>
      <c r="D758" s="699" t="s">
        <v>11182</v>
      </c>
      <c r="E758" s="700" t="s">
        <v>12313</v>
      </c>
      <c r="F758" s="699" t="s">
        <v>11185</v>
      </c>
    </row>
    <row r="759" spans="1:6" hidden="1">
      <c r="A759" s="701">
        <v>89016</v>
      </c>
      <c r="B759" s="699" t="s">
        <v>12314</v>
      </c>
      <c r="C759" s="699" t="s">
        <v>477</v>
      </c>
      <c r="D759" s="699" t="s">
        <v>11182</v>
      </c>
      <c r="E759" s="700" t="s">
        <v>11750</v>
      </c>
      <c r="F759" s="699" t="s">
        <v>11185</v>
      </c>
    </row>
    <row r="760" spans="1:6" hidden="1">
      <c r="A760" s="701">
        <v>89017</v>
      </c>
      <c r="B760" s="699" t="s">
        <v>12331</v>
      </c>
      <c r="C760" s="699" t="s">
        <v>477</v>
      </c>
      <c r="D760" s="699" t="s">
        <v>11182</v>
      </c>
      <c r="E760" s="700" t="s">
        <v>12332</v>
      </c>
      <c r="F760" s="699" t="s">
        <v>11185</v>
      </c>
    </row>
    <row r="761" spans="1:6" hidden="1">
      <c r="A761" s="701">
        <v>89018</v>
      </c>
      <c r="B761" s="699" t="s">
        <v>12333</v>
      </c>
      <c r="C761" s="699" t="s">
        <v>477</v>
      </c>
      <c r="D761" s="699" t="s">
        <v>11182</v>
      </c>
      <c r="E761" s="700" t="s">
        <v>7504</v>
      </c>
      <c r="F761" s="699" t="s">
        <v>11185</v>
      </c>
    </row>
    <row r="762" spans="1:6" hidden="1">
      <c r="A762" s="701">
        <v>89019</v>
      </c>
      <c r="B762" s="699" t="s">
        <v>12617</v>
      </c>
      <c r="C762" s="699" t="s">
        <v>477</v>
      </c>
      <c r="D762" s="699" t="s">
        <v>11182</v>
      </c>
      <c r="E762" s="700" t="s">
        <v>5905</v>
      </c>
      <c r="F762" s="699" t="s">
        <v>11185</v>
      </c>
    </row>
    <row r="763" spans="1:6" hidden="1">
      <c r="A763" s="701">
        <v>89020</v>
      </c>
      <c r="B763" s="699" t="s">
        <v>12618</v>
      </c>
      <c r="C763" s="699" t="s">
        <v>477</v>
      </c>
      <c r="D763" s="699" t="s">
        <v>11182</v>
      </c>
      <c r="E763" s="700" t="s">
        <v>8072</v>
      </c>
      <c r="F763" s="699" t="s">
        <v>11185</v>
      </c>
    </row>
    <row r="764" spans="1:6" hidden="1">
      <c r="A764" s="701">
        <v>89023</v>
      </c>
      <c r="B764" s="699" t="s">
        <v>12622</v>
      </c>
      <c r="C764" s="699" t="s">
        <v>477</v>
      </c>
      <c r="D764" s="699" t="s">
        <v>11182</v>
      </c>
      <c r="E764" s="700" t="s">
        <v>12623</v>
      </c>
      <c r="F764" s="699" t="s">
        <v>11185</v>
      </c>
    </row>
    <row r="765" spans="1:6" hidden="1">
      <c r="A765" s="701">
        <v>89024</v>
      </c>
      <c r="B765" s="699" t="s">
        <v>12624</v>
      </c>
      <c r="C765" s="699" t="s">
        <v>477</v>
      </c>
      <c r="D765" s="699" t="s">
        <v>11182</v>
      </c>
      <c r="E765" s="700" t="s">
        <v>7400</v>
      </c>
      <c r="F765" s="699" t="s">
        <v>11185</v>
      </c>
    </row>
    <row r="766" spans="1:6" hidden="1">
      <c r="A766" s="701">
        <v>89025</v>
      </c>
      <c r="B766" s="699" t="s">
        <v>12625</v>
      </c>
      <c r="C766" s="699" t="s">
        <v>477</v>
      </c>
      <c r="D766" s="699" t="s">
        <v>11182</v>
      </c>
      <c r="E766" s="700" t="s">
        <v>5192</v>
      </c>
      <c r="F766" s="699" t="s">
        <v>11185</v>
      </c>
    </row>
    <row r="767" spans="1:6" hidden="1">
      <c r="A767" s="701">
        <v>89026</v>
      </c>
      <c r="B767" s="699" t="s">
        <v>12626</v>
      </c>
      <c r="C767" s="699" t="s">
        <v>477</v>
      </c>
      <c r="D767" s="699" t="s">
        <v>11192</v>
      </c>
      <c r="E767" s="700" t="s">
        <v>12621</v>
      </c>
      <c r="F767" s="699" t="s">
        <v>11185</v>
      </c>
    </row>
    <row r="768" spans="1:6" hidden="1">
      <c r="A768" s="701">
        <v>89029</v>
      </c>
      <c r="B768" s="699" t="s">
        <v>12633</v>
      </c>
      <c r="C768" s="699" t="s">
        <v>477</v>
      </c>
      <c r="D768" s="699" t="s">
        <v>11182</v>
      </c>
      <c r="E768" s="700" t="s">
        <v>12634</v>
      </c>
      <c r="F768" s="699" t="s">
        <v>11185</v>
      </c>
    </row>
    <row r="769" spans="1:6" hidden="1">
      <c r="A769" s="701">
        <v>89030</v>
      </c>
      <c r="B769" s="699" t="s">
        <v>12635</v>
      </c>
      <c r="C769" s="699" t="s">
        <v>477</v>
      </c>
      <c r="D769" s="699" t="s">
        <v>11182</v>
      </c>
      <c r="E769" s="700" t="s">
        <v>11739</v>
      </c>
      <c r="F769" s="699" t="s">
        <v>11185</v>
      </c>
    </row>
    <row r="770" spans="1:6" hidden="1">
      <c r="A770" s="701">
        <v>89033</v>
      </c>
      <c r="B770" s="699" t="s">
        <v>12641</v>
      </c>
      <c r="C770" s="699" t="s">
        <v>477</v>
      </c>
      <c r="D770" s="699" t="s">
        <v>11182</v>
      </c>
      <c r="E770" s="700" t="s">
        <v>4437</v>
      </c>
      <c r="F770" s="699" t="s">
        <v>11185</v>
      </c>
    </row>
    <row r="771" spans="1:6" hidden="1">
      <c r="A771" s="701">
        <v>89034</v>
      </c>
      <c r="B771" s="699" t="s">
        <v>12642</v>
      </c>
      <c r="C771" s="699" t="s">
        <v>477</v>
      </c>
      <c r="D771" s="699" t="s">
        <v>11182</v>
      </c>
      <c r="E771" s="700" t="s">
        <v>11380</v>
      </c>
      <c r="F771" s="699" t="s">
        <v>11185</v>
      </c>
    </row>
    <row r="772" spans="1:6" hidden="1">
      <c r="A772" s="701">
        <v>89128</v>
      </c>
      <c r="B772" s="699" t="s">
        <v>12452</v>
      </c>
      <c r="C772" s="699" t="s">
        <v>477</v>
      </c>
      <c r="D772" s="699" t="s">
        <v>11182</v>
      </c>
      <c r="E772" s="700" t="s">
        <v>10078</v>
      </c>
      <c r="F772" s="699" t="s">
        <v>11185</v>
      </c>
    </row>
    <row r="773" spans="1:6" hidden="1">
      <c r="A773" s="701">
        <v>89129</v>
      </c>
      <c r="B773" s="699" t="s">
        <v>12453</v>
      </c>
      <c r="C773" s="699" t="s">
        <v>477</v>
      </c>
      <c r="D773" s="699" t="s">
        <v>11182</v>
      </c>
      <c r="E773" s="700" t="s">
        <v>5185</v>
      </c>
      <c r="F773" s="699" t="s">
        <v>11185</v>
      </c>
    </row>
    <row r="774" spans="1:6" hidden="1">
      <c r="A774" s="701">
        <v>89130</v>
      </c>
      <c r="B774" s="699" t="s">
        <v>12460</v>
      </c>
      <c r="C774" s="699" t="s">
        <v>477</v>
      </c>
      <c r="D774" s="699" t="s">
        <v>11182</v>
      </c>
      <c r="E774" s="700" t="s">
        <v>12461</v>
      </c>
      <c r="F774" s="699" t="s">
        <v>11185</v>
      </c>
    </row>
    <row r="775" spans="1:6" hidden="1">
      <c r="A775" s="701">
        <v>89131</v>
      </c>
      <c r="B775" s="699" t="s">
        <v>12462</v>
      </c>
      <c r="C775" s="699" t="s">
        <v>477</v>
      </c>
      <c r="D775" s="699" t="s">
        <v>11182</v>
      </c>
      <c r="E775" s="700" t="s">
        <v>8504</v>
      </c>
      <c r="F775" s="699" t="s">
        <v>11185</v>
      </c>
    </row>
    <row r="776" spans="1:6" hidden="1">
      <c r="A776" s="701">
        <v>89210</v>
      </c>
      <c r="B776" s="699" t="s">
        <v>12254</v>
      </c>
      <c r="C776" s="699" t="s">
        <v>477</v>
      </c>
      <c r="D776" s="699" t="s">
        <v>11182</v>
      </c>
      <c r="E776" s="700" t="s">
        <v>12255</v>
      </c>
      <c r="F776" s="699" t="s">
        <v>11185</v>
      </c>
    </row>
    <row r="777" spans="1:6" hidden="1">
      <c r="A777" s="701">
        <v>89211</v>
      </c>
      <c r="B777" s="699" t="s">
        <v>12256</v>
      </c>
      <c r="C777" s="699" t="s">
        <v>477</v>
      </c>
      <c r="D777" s="699" t="s">
        <v>11182</v>
      </c>
      <c r="E777" s="700" t="s">
        <v>3500</v>
      </c>
      <c r="F777" s="699" t="s">
        <v>11185</v>
      </c>
    </row>
    <row r="778" spans="1:6" hidden="1">
      <c r="A778" s="701">
        <v>89212</v>
      </c>
      <c r="B778" s="699" t="s">
        <v>12704</v>
      </c>
      <c r="C778" s="699" t="s">
        <v>477</v>
      </c>
      <c r="D778" s="699" t="s">
        <v>11182</v>
      </c>
      <c r="E778" s="700" t="s">
        <v>12705</v>
      </c>
      <c r="F778" s="699" t="s">
        <v>11185</v>
      </c>
    </row>
    <row r="779" spans="1:6" hidden="1">
      <c r="A779" s="701">
        <v>89213</v>
      </c>
      <c r="B779" s="699" t="s">
        <v>12706</v>
      </c>
      <c r="C779" s="699" t="s">
        <v>477</v>
      </c>
      <c r="D779" s="699" t="s">
        <v>11182</v>
      </c>
      <c r="E779" s="700" t="s">
        <v>11440</v>
      </c>
      <c r="F779" s="699" t="s">
        <v>11185</v>
      </c>
    </row>
    <row r="780" spans="1:6" hidden="1">
      <c r="A780" s="701">
        <v>89214</v>
      </c>
      <c r="B780" s="699" t="s">
        <v>12707</v>
      </c>
      <c r="C780" s="699" t="s">
        <v>477</v>
      </c>
      <c r="D780" s="699" t="s">
        <v>11182</v>
      </c>
      <c r="E780" s="700" t="s">
        <v>12708</v>
      </c>
      <c r="F780" s="699" t="s">
        <v>11185</v>
      </c>
    </row>
    <row r="781" spans="1:6" hidden="1">
      <c r="A781" s="701">
        <v>89215</v>
      </c>
      <c r="B781" s="699" t="s">
        <v>12709</v>
      </c>
      <c r="C781" s="699" t="s">
        <v>477</v>
      </c>
      <c r="D781" s="699" t="s">
        <v>11192</v>
      </c>
      <c r="E781" s="700" t="s">
        <v>12710</v>
      </c>
      <c r="F781" s="699" t="s">
        <v>11185</v>
      </c>
    </row>
    <row r="782" spans="1:6" hidden="1">
      <c r="A782" s="701">
        <v>89221</v>
      </c>
      <c r="B782" s="699" t="s">
        <v>12644</v>
      </c>
      <c r="C782" s="699" t="s">
        <v>477</v>
      </c>
      <c r="D782" s="699" t="s">
        <v>11189</v>
      </c>
      <c r="E782" s="700" t="s">
        <v>2579</v>
      </c>
      <c r="F782" s="699" t="s">
        <v>11185</v>
      </c>
    </row>
    <row r="783" spans="1:6" hidden="1">
      <c r="A783" s="701">
        <v>89222</v>
      </c>
      <c r="B783" s="699" t="s">
        <v>12645</v>
      </c>
      <c r="C783" s="699" t="s">
        <v>477</v>
      </c>
      <c r="D783" s="699" t="s">
        <v>11189</v>
      </c>
      <c r="E783" s="700" t="s">
        <v>11196</v>
      </c>
      <c r="F783" s="699" t="s">
        <v>11185</v>
      </c>
    </row>
    <row r="784" spans="1:6" hidden="1">
      <c r="A784" s="701">
        <v>89223</v>
      </c>
      <c r="B784" s="699" t="s">
        <v>12646</v>
      </c>
      <c r="C784" s="699" t="s">
        <v>477</v>
      </c>
      <c r="D784" s="699" t="s">
        <v>11189</v>
      </c>
      <c r="E784" s="700" t="s">
        <v>2304</v>
      </c>
      <c r="F784" s="699" t="s">
        <v>11185</v>
      </c>
    </row>
    <row r="785" spans="1:6" hidden="1">
      <c r="A785" s="701">
        <v>89224</v>
      </c>
      <c r="B785" s="699" t="s">
        <v>12647</v>
      </c>
      <c r="C785" s="699" t="s">
        <v>477</v>
      </c>
      <c r="D785" s="699" t="s">
        <v>11189</v>
      </c>
      <c r="E785" s="700" t="s">
        <v>11740</v>
      </c>
      <c r="F785" s="699" t="s">
        <v>11185</v>
      </c>
    </row>
    <row r="786" spans="1:6" hidden="1">
      <c r="A786" s="701">
        <v>89228</v>
      </c>
      <c r="B786" s="699" t="s">
        <v>12441</v>
      </c>
      <c r="C786" s="699" t="s">
        <v>477</v>
      </c>
      <c r="D786" s="699" t="s">
        <v>11182</v>
      </c>
      <c r="E786" s="700" t="s">
        <v>12442</v>
      </c>
      <c r="F786" s="699" t="s">
        <v>11185</v>
      </c>
    </row>
    <row r="787" spans="1:6" hidden="1">
      <c r="A787" s="701">
        <v>89229</v>
      </c>
      <c r="B787" s="699" t="s">
        <v>12443</v>
      </c>
      <c r="C787" s="699" t="s">
        <v>477</v>
      </c>
      <c r="D787" s="699" t="s">
        <v>11182</v>
      </c>
      <c r="E787" s="700" t="s">
        <v>5239</v>
      </c>
      <c r="F787" s="699" t="s">
        <v>11185</v>
      </c>
    </row>
    <row r="788" spans="1:6" hidden="1">
      <c r="A788" s="701">
        <v>89230</v>
      </c>
      <c r="B788" s="699" t="s">
        <v>12650</v>
      </c>
      <c r="C788" s="699" t="s">
        <v>477</v>
      </c>
      <c r="D788" s="699" t="s">
        <v>11182</v>
      </c>
      <c r="E788" s="700" t="s">
        <v>12651</v>
      </c>
      <c r="F788" s="699" t="s">
        <v>11185</v>
      </c>
    </row>
    <row r="789" spans="1:6" hidden="1">
      <c r="A789" s="701">
        <v>89231</v>
      </c>
      <c r="B789" s="699" t="s">
        <v>12652</v>
      </c>
      <c r="C789" s="699" t="s">
        <v>477</v>
      </c>
      <c r="D789" s="699" t="s">
        <v>11182</v>
      </c>
      <c r="E789" s="700" t="s">
        <v>2492</v>
      </c>
      <c r="F789" s="699" t="s">
        <v>11185</v>
      </c>
    </row>
    <row r="790" spans="1:6" hidden="1">
      <c r="A790" s="701">
        <v>89232</v>
      </c>
      <c r="B790" s="699" t="s">
        <v>12653</v>
      </c>
      <c r="C790" s="699" t="s">
        <v>477</v>
      </c>
      <c r="D790" s="699" t="s">
        <v>11182</v>
      </c>
      <c r="E790" s="700" t="s">
        <v>12654</v>
      </c>
      <c r="F790" s="699" t="s">
        <v>11185</v>
      </c>
    </row>
    <row r="791" spans="1:6" hidden="1">
      <c r="A791" s="701">
        <v>89233</v>
      </c>
      <c r="B791" s="699" t="s">
        <v>12655</v>
      </c>
      <c r="C791" s="699" t="s">
        <v>477</v>
      </c>
      <c r="D791" s="699" t="s">
        <v>11192</v>
      </c>
      <c r="E791" s="700" t="s">
        <v>12656</v>
      </c>
      <c r="F791" s="699" t="s">
        <v>11185</v>
      </c>
    </row>
    <row r="792" spans="1:6" hidden="1">
      <c r="A792" s="701">
        <v>89236</v>
      </c>
      <c r="B792" s="699" t="s">
        <v>12659</v>
      </c>
      <c r="C792" s="699" t="s">
        <v>477</v>
      </c>
      <c r="D792" s="699" t="s">
        <v>11182</v>
      </c>
      <c r="E792" s="700" t="s">
        <v>12660</v>
      </c>
      <c r="F792" s="699" t="s">
        <v>11185</v>
      </c>
    </row>
    <row r="793" spans="1:6" hidden="1">
      <c r="A793" s="701">
        <v>89237</v>
      </c>
      <c r="B793" s="699" t="s">
        <v>12661</v>
      </c>
      <c r="C793" s="699" t="s">
        <v>477</v>
      </c>
      <c r="D793" s="699" t="s">
        <v>11182</v>
      </c>
      <c r="E793" s="700" t="s">
        <v>12662</v>
      </c>
      <c r="F793" s="699" t="s">
        <v>11185</v>
      </c>
    </row>
    <row r="794" spans="1:6" hidden="1">
      <c r="A794" s="701">
        <v>89238</v>
      </c>
      <c r="B794" s="699" t="s">
        <v>12663</v>
      </c>
      <c r="C794" s="699" t="s">
        <v>477</v>
      </c>
      <c r="D794" s="699" t="s">
        <v>11182</v>
      </c>
      <c r="E794" s="700" t="s">
        <v>12664</v>
      </c>
      <c r="F794" s="699" t="s">
        <v>11185</v>
      </c>
    </row>
    <row r="795" spans="1:6" hidden="1">
      <c r="A795" s="701">
        <v>89239</v>
      </c>
      <c r="B795" s="699" t="s">
        <v>12665</v>
      </c>
      <c r="C795" s="699" t="s">
        <v>477</v>
      </c>
      <c r="D795" s="699" t="s">
        <v>11192</v>
      </c>
      <c r="E795" s="700" t="s">
        <v>12666</v>
      </c>
      <c r="F795" s="699" t="s">
        <v>11185</v>
      </c>
    </row>
    <row r="796" spans="1:6" hidden="1">
      <c r="A796" s="701">
        <v>89240</v>
      </c>
      <c r="B796" s="699" t="s">
        <v>12307</v>
      </c>
      <c r="C796" s="699" t="s">
        <v>477</v>
      </c>
      <c r="D796" s="699" t="s">
        <v>11182</v>
      </c>
      <c r="E796" s="700" t="s">
        <v>12308</v>
      </c>
      <c r="F796" s="699" t="s">
        <v>11185</v>
      </c>
    </row>
    <row r="797" spans="1:6" hidden="1">
      <c r="A797" s="701">
        <v>89241</v>
      </c>
      <c r="B797" s="699" t="s">
        <v>12309</v>
      </c>
      <c r="C797" s="699" t="s">
        <v>477</v>
      </c>
      <c r="D797" s="699" t="s">
        <v>11182</v>
      </c>
      <c r="E797" s="700" t="s">
        <v>4214</v>
      </c>
      <c r="F797" s="699" t="s">
        <v>11185</v>
      </c>
    </row>
    <row r="798" spans="1:6" hidden="1">
      <c r="A798" s="701">
        <v>89246</v>
      </c>
      <c r="B798" s="699" t="s">
        <v>12668</v>
      </c>
      <c r="C798" s="699" t="s">
        <v>477</v>
      </c>
      <c r="D798" s="699" t="s">
        <v>11182</v>
      </c>
      <c r="E798" s="700" t="s">
        <v>10754</v>
      </c>
      <c r="F798" s="699" t="s">
        <v>11185</v>
      </c>
    </row>
    <row r="799" spans="1:6" hidden="1">
      <c r="A799" s="701">
        <v>89247</v>
      </c>
      <c r="B799" s="699" t="s">
        <v>12669</v>
      </c>
      <c r="C799" s="699" t="s">
        <v>477</v>
      </c>
      <c r="D799" s="699" t="s">
        <v>11182</v>
      </c>
      <c r="E799" s="700" t="s">
        <v>12670</v>
      </c>
      <c r="F799" s="699" t="s">
        <v>11185</v>
      </c>
    </row>
    <row r="800" spans="1:6" hidden="1">
      <c r="A800" s="701">
        <v>89248</v>
      </c>
      <c r="B800" s="699" t="s">
        <v>12671</v>
      </c>
      <c r="C800" s="699" t="s">
        <v>477</v>
      </c>
      <c r="D800" s="699" t="s">
        <v>11182</v>
      </c>
      <c r="E800" s="700" t="s">
        <v>12672</v>
      </c>
      <c r="F800" s="699" t="s">
        <v>11185</v>
      </c>
    </row>
    <row r="801" spans="1:6" hidden="1">
      <c r="A801" s="701">
        <v>89249</v>
      </c>
      <c r="B801" s="699" t="s">
        <v>12673</v>
      </c>
      <c r="C801" s="699" t="s">
        <v>477</v>
      </c>
      <c r="D801" s="699" t="s">
        <v>11192</v>
      </c>
      <c r="E801" s="700" t="s">
        <v>12674</v>
      </c>
      <c r="F801" s="699" t="s">
        <v>11185</v>
      </c>
    </row>
    <row r="802" spans="1:6" hidden="1">
      <c r="A802" s="701">
        <v>89253</v>
      </c>
      <c r="B802" s="699" t="s">
        <v>12677</v>
      </c>
      <c r="C802" s="699" t="s">
        <v>477</v>
      </c>
      <c r="D802" s="699" t="s">
        <v>11182</v>
      </c>
      <c r="E802" s="700" t="s">
        <v>11493</v>
      </c>
      <c r="F802" s="699" t="s">
        <v>11185</v>
      </c>
    </row>
    <row r="803" spans="1:6" hidden="1">
      <c r="A803" s="701">
        <v>89254</v>
      </c>
      <c r="B803" s="699" t="s">
        <v>12678</v>
      </c>
      <c r="C803" s="699" t="s">
        <v>477</v>
      </c>
      <c r="D803" s="699" t="s">
        <v>11182</v>
      </c>
      <c r="E803" s="700" t="s">
        <v>12175</v>
      </c>
      <c r="F803" s="699" t="s">
        <v>11185</v>
      </c>
    </row>
    <row r="804" spans="1:6" hidden="1">
      <c r="A804" s="701">
        <v>89255</v>
      </c>
      <c r="B804" s="699" t="s">
        <v>12679</v>
      </c>
      <c r="C804" s="699" t="s">
        <v>477</v>
      </c>
      <c r="D804" s="699" t="s">
        <v>11182</v>
      </c>
      <c r="E804" s="700" t="s">
        <v>12680</v>
      </c>
      <c r="F804" s="699" t="s">
        <v>11185</v>
      </c>
    </row>
    <row r="805" spans="1:6" hidden="1">
      <c r="A805" s="701">
        <v>89256</v>
      </c>
      <c r="B805" s="699" t="s">
        <v>12681</v>
      </c>
      <c r="C805" s="699" t="s">
        <v>477</v>
      </c>
      <c r="D805" s="699" t="s">
        <v>11192</v>
      </c>
      <c r="E805" s="700" t="s">
        <v>12682</v>
      </c>
      <c r="F805" s="699" t="s">
        <v>11185</v>
      </c>
    </row>
    <row r="806" spans="1:6" hidden="1">
      <c r="A806" s="701">
        <v>89259</v>
      </c>
      <c r="B806" s="699" t="s">
        <v>12428</v>
      </c>
      <c r="C806" s="699" t="s">
        <v>477</v>
      </c>
      <c r="D806" s="699" t="s">
        <v>11182</v>
      </c>
      <c r="E806" s="700" t="s">
        <v>12090</v>
      </c>
      <c r="F806" s="699" t="s">
        <v>11185</v>
      </c>
    </row>
    <row r="807" spans="1:6" hidden="1">
      <c r="A807" s="701">
        <v>89260</v>
      </c>
      <c r="B807" s="699" t="s">
        <v>12429</v>
      </c>
      <c r="C807" s="699" t="s">
        <v>477</v>
      </c>
      <c r="D807" s="699" t="s">
        <v>11182</v>
      </c>
      <c r="E807" s="700" t="s">
        <v>4533</v>
      </c>
      <c r="F807" s="699" t="s">
        <v>11185</v>
      </c>
    </row>
    <row r="808" spans="1:6" hidden="1">
      <c r="A808" s="701">
        <v>89262</v>
      </c>
      <c r="B808" s="699" t="s">
        <v>12430</v>
      </c>
      <c r="C808" s="699" t="s">
        <v>477</v>
      </c>
      <c r="D808" s="699" t="s">
        <v>11182</v>
      </c>
      <c r="E808" s="700" t="s">
        <v>11880</v>
      </c>
      <c r="F808" s="699" t="s">
        <v>11185</v>
      </c>
    </row>
    <row r="809" spans="1:6" hidden="1">
      <c r="A809" s="701">
        <v>89264</v>
      </c>
      <c r="B809" s="699" t="s">
        <v>12294</v>
      </c>
      <c r="C809" s="699" t="s">
        <v>477</v>
      </c>
      <c r="D809" s="699" t="s">
        <v>11182</v>
      </c>
      <c r="E809" s="700" t="s">
        <v>12295</v>
      </c>
      <c r="F809" s="699" t="s">
        <v>11185</v>
      </c>
    </row>
    <row r="810" spans="1:6" hidden="1">
      <c r="A810" s="701">
        <v>89265</v>
      </c>
      <c r="B810" s="699" t="s">
        <v>12296</v>
      </c>
      <c r="C810" s="699" t="s">
        <v>477</v>
      </c>
      <c r="D810" s="699" t="s">
        <v>11182</v>
      </c>
      <c r="E810" s="700" t="s">
        <v>3198</v>
      </c>
      <c r="F810" s="699" t="s">
        <v>11185</v>
      </c>
    </row>
    <row r="811" spans="1:6" hidden="1">
      <c r="A811" s="701">
        <v>89266</v>
      </c>
      <c r="B811" s="699" t="s">
        <v>12297</v>
      </c>
      <c r="C811" s="699" t="s">
        <v>477</v>
      </c>
      <c r="D811" s="699" t="s">
        <v>11182</v>
      </c>
      <c r="E811" s="700" t="s">
        <v>2517</v>
      </c>
      <c r="F811" s="699" t="s">
        <v>11185</v>
      </c>
    </row>
    <row r="812" spans="1:6" hidden="1">
      <c r="A812" s="701">
        <v>89267</v>
      </c>
      <c r="B812" s="699" t="s">
        <v>800</v>
      </c>
      <c r="C812" s="699" t="s">
        <v>477</v>
      </c>
      <c r="D812" s="699" t="s">
        <v>11182</v>
      </c>
      <c r="E812" s="700" t="s">
        <v>12687</v>
      </c>
      <c r="F812" s="699" t="s">
        <v>11185</v>
      </c>
    </row>
    <row r="813" spans="1:6" hidden="1">
      <c r="A813" s="701">
        <v>89268</v>
      </c>
      <c r="B813" s="699" t="s">
        <v>12688</v>
      </c>
      <c r="C813" s="699" t="s">
        <v>477</v>
      </c>
      <c r="D813" s="699" t="s">
        <v>11182</v>
      </c>
      <c r="E813" s="700" t="s">
        <v>11646</v>
      </c>
      <c r="F813" s="699" t="s">
        <v>11185</v>
      </c>
    </row>
    <row r="814" spans="1:6" hidden="1">
      <c r="A814" s="701">
        <v>89269</v>
      </c>
      <c r="B814" s="699" t="s">
        <v>12689</v>
      </c>
      <c r="C814" s="699" t="s">
        <v>477</v>
      </c>
      <c r="D814" s="699" t="s">
        <v>11182</v>
      </c>
      <c r="E814" s="700" t="s">
        <v>4533</v>
      </c>
      <c r="F814" s="699" t="s">
        <v>11185</v>
      </c>
    </row>
    <row r="815" spans="1:6" hidden="1">
      <c r="A815" s="701">
        <v>89270</v>
      </c>
      <c r="B815" s="699" t="s">
        <v>12690</v>
      </c>
      <c r="C815" s="699" t="s">
        <v>477</v>
      </c>
      <c r="D815" s="699" t="s">
        <v>11182</v>
      </c>
      <c r="E815" s="700" t="s">
        <v>12691</v>
      </c>
      <c r="F815" s="699" t="s">
        <v>11185</v>
      </c>
    </row>
    <row r="816" spans="1:6" hidden="1">
      <c r="A816" s="701">
        <v>89271</v>
      </c>
      <c r="B816" s="699" t="s">
        <v>12692</v>
      </c>
      <c r="C816" s="699" t="s">
        <v>477</v>
      </c>
      <c r="D816" s="699" t="s">
        <v>11192</v>
      </c>
      <c r="E816" s="700" t="s">
        <v>12693</v>
      </c>
      <c r="F816" s="699" t="s">
        <v>11185</v>
      </c>
    </row>
    <row r="817" spans="1:6" hidden="1">
      <c r="A817" s="701">
        <v>89274</v>
      </c>
      <c r="B817" s="699" t="s">
        <v>12695</v>
      </c>
      <c r="C817" s="699" t="s">
        <v>477</v>
      </c>
      <c r="D817" s="699" t="s">
        <v>11189</v>
      </c>
      <c r="E817" s="700" t="s">
        <v>11195</v>
      </c>
      <c r="F817" s="699" t="s">
        <v>11185</v>
      </c>
    </row>
    <row r="818" spans="1:6" hidden="1">
      <c r="A818" s="701">
        <v>89275</v>
      </c>
      <c r="B818" s="699" t="s">
        <v>12696</v>
      </c>
      <c r="C818" s="699" t="s">
        <v>477</v>
      </c>
      <c r="D818" s="699" t="s">
        <v>11189</v>
      </c>
      <c r="E818" s="700" t="s">
        <v>8067</v>
      </c>
      <c r="F818" s="699" t="s">
        <v>11185</v>
      </c>
    </row>
    <row r="819" spans="1:6" hidden="1">
      <c r="A819" s="701">
        <v>89276</v>
      </c>
      <c r="B819" s="699" t="s">
        <v>12697</v>
      </c>
      <c r="C819" s="699" t="s">
        <v>477</v>
      </c>
      <c r="D819" s="699" t="s">
        <v>11189</v>
      </c>
      <c r="E819" s="700" t="s">
        <v>1914</v>
      </c>
      <c r="F819" s="699" t="s">
        <v>11185</v>
      </c>
    </row>
    <row r="820" spans="1:6" hidden="1">
      <c r="A820" s="701">
        <v>89277</v>
      </c>
      <c r="B820" s="699" t="s">
        <v>12698</v>
      </c>
      <c r="C820" s="699" t="s">
        <v>477</v>
      </c>
      <c r="D820" s="699" t="s">
        <v>11192</v>
      </c>
      <c r="E820" s="700" t="s">
        <v>11296</v>
      </c>
      <c r="F820" s="699" t="s">
        <v>11185</v>
      </c>
    </row>
    <row r="821" spans="1:6" hidden="1">
      <c r="A821" s="701">
        <v>89280</v>
      </c>
      <c r="B821" s="699" t="s">
        <v>12365</v>
      </c>
      <c r="C821" s="699" t="s">
        <v>477</v>
      </c>
      <c r="D821" s="699" t="s">
        <v>11182</v>
      </c>
      <c r="E821" s="700" t="s">
        <v>12366</v>
      </c>
      <c r="F821" s="699" t="s">
        <v>11185</v>
      </c>
    </row>
    <row r="822" spans="1:6" hidden="1">
      <c r="A822" s="701">
        <v>89281</v>
      </c>
      <c r="B822" s="699" t="s">
        <v>12367</v>
      </c>
      <c r="C822" s="699" t="s">
        <v>477</v>
      </c>
      <c r="D822" s="699" t="s">
        <v>11182</v>
      </c>
      <c r="E822" s="700" t="s">
        <v>3153</v>
      </c>
      <c r="F822" s="699" t="s">
        <v>11185</v>
      </c>
    </row>
    <row r="823" spans="1:6" hidden="1">
      <c r="A823" s="701">
        <v>89870</v>
      </c>
      <c r="B823" s="699" t="s">
        <v>12713</v>
      </c>
      <c r="C823" s="699" t="s">
        <v>477</v>
      </c>
      <c r="D823" s="699" t="s">
        <v>11182</v>
      </c>
      <c r="E823" s="700" t="s">
        <v>8736</v>
      </c>
      <c r="F823" s="699" t="s">
        <v>11185</v>
      </c>
    </row>
    <row r="824" spans="1:6" hidden="1">
      <c r="A824" s="701">
        <v>89871</v>
      </c>
      <c r="B824" s="699" t="s">
        <v>12714</v>
      </c>
      <c r="C824" s="699" t="s">
        <v>477</v>
      </c>
      <c r="D824" s="699" t="s">
        <v>11182</v>
      </c>
      <c r="E824" s="700" t="s">
        <v>4774</v>
      </c>
      <c r="F824" s="699" t="s">
        <v>11185</v>
      </c>
    </row>
    <row r="825" spans="1:6" hidden="1">
      <c r="A825" s="701">
        <v>89872</v>
      </c>
      <c r="B825" s="699" t="s">
        <v>12715</v>
      </c>
      <c r="C825" s="699" t="s">
        <v>477</v>
      </c>
      <c r="D825" s="699" t="s">
        <v>11182</v>
      </c>
      <c r="E825" s="700" t="s">
        <v>7043</v>
      </c>
      <c r="F825" s="699" t="s">
        <v>11185</v>
      </c>
    </row>
    <row r="826" spans="1:6" hidden="1">
      <c r="A826" s="701">
        <v>89873</v>
      </c>
      <c r="B826" s="699" t="s">
        <v>12716</v>
      </c>
      <c r="C826" s="699" t="s">
        <v>477</v>
      </c>
      <c r="D826" s="699" t="s">
        <v>11182</v>
      </c>
      <c r="E826" s="700" t="s">
        <v>12717</v>
      </c>
      <c r="F826" s="699" t="s">
        <v>11185</v>
      </c>
    </row>
    <row r="827" spans="1:6" hidden="1">
      <c r="A827" s="701">
        <v>89874</v>
      </c>
      <c r="B827" s="699" t="s">
        <v>12718</v>
      </c>
      <c r="C827" s="699" t="s">
        <v>477</v>
      </c>
      <c r="D827" s="699" t="s">
        <v>11192</v>
      </c>
      <c r="E827" s="700" t="s">
        <v>12719</v>
      </c>
      <c r="F827" s="699" t="s">
        <v>11185</v>
      </c>
    </row>
    <row r="828" spans="1:6" hidden="1">
      <c r="A828" s="701">
        <v>89878</v>
      </c>
      <c r="B828" s="699" t="s">
        <v>12722</v>
      </c>
      <c r="C828" s="699" t="s">
        <v>477</v>
      </c>
      <c r="D828" s="699" t="s">
        <v>11182</v>
      </c>
      <c r="E828" s="700" t="s">
        <v>12526</v>
      </c>
      <c r="F828" s="699" t="s">
        <v>11185</v>
      </c>
    </row>
    <row r="829" spans="1:6" hidden="1">
      <c r="A829" s="701">
        <v>89879</v>
      </c>
      <c r="B829" s="699" t="s">
        <v>12723</v>
      </c>
      <c r="C829" s="699" t="s">
        <v>477</v>
      </c>
      <c r="D829" s="699" t="s">
        <v>11182</v>
      </c>
      <c r="E829" s="700" t="s">
        <v>4863</v>
      </c>
      <c r="F829" s="699" t="s">
        <v>11185</v>
      </c>
    </row>
    <row r="830" spans="1:6" hidden="1">
      <c r="A830" s="701">
        <v>89880</v>
      </c>
      <c r="B830" s="699" t="s">
        <v>12724</v>
      </c>
      <c r="C830" s="699" t="s">
        <v>477</v>
      </c>
      <c r="D830" s="699" t="s">
        <v>11182</v>
      </c>
      <c r="E830" s="700" t="s">
        <v>7502</v>
      </c>
      <c r="F830" s="699" t="s">
        <v>11185</v>
      </c>
    </row>
    <row r="831" spans="1:6" hidden="1">
      <c r="A831" s="701">
        <v>89881</v>
      </c>
      <c r="B831" s="699" t="s">
        <v>12725</v>
      </c>
      <c r="C831" s="699" t="s">
        <v>477</v>
      </c>
      <c r="D831" s="699" t="s">
        <v>11182</v>
      </c>
      <c r="E831" s="700" t="s">
        <v>12726</v>
      </c>
      <c r="F831" s="699" t="s">
        <v>11185</v>
      </c>
    </row>
    <row r="832" spans="1:6" hidden="1">
      <c r="A832" s="701">
        <v>89882</v>
      </c>
      <c r="B832" s="699" t="s">
        <v>12727</v>
      </c>
      <c r="C832" s="699" t="s">
        <v>477</v>
      </c>
      <c r="D832" s="699" t="s">
        <v>11192</v>
      </c>
      <c r="E832" s="700" t="s">
        <v>12728</v>
      </c>
      <c r="F832" s="699" t="s">
        <v>11185</v>
      </c>
    </row>
    <row r="833" spans="1:6" hidden="1">
      <c r="A833" s="701">
        <v>90582</v>
      </c>
      <c r="B833" s="699" t="s">
        <v>12729</v>
      </c>
      <c r="C833" s="699" t="s">
        <v>477</v>
      </c>
      <c r="D833" s="699" t="s">
        <v>11182</v>
      </c>
      <c r="E833" s="700" t="s">
        <v>8137</v>
      </c>
      <c r="F833" s="699" t="s">
        <v>11185</v>
      </c>
    </row>
    <row r="834" spans="1:6" hidden="1">
      <c r="A834" s="701">
        <v>90583</v>
      </c>
      <c r="B834" s="699" t="s">
        <v>12730</v>
      </c>
      <c r="C834" s="699" t="s">
        <v>477</v>
      </c>
      <c r="D834" s="699" t="s">
        <v>11182</v>
      </c>
      <c r="E834" s="700" t="s">
        <v>8072</v>
      </c>
      <c r="F834" s="699" t="s">
        <v>11185</v>
      </c>
    </row>
    <row r="835" spans="1:6" hidden="1">
      <c r="A835" s="701">
        <v>90584</v>
      </c>
      <c r="B835" s="699" t="s">
        <v>12731</v>
      </c>
      <c r="C835" s="699" t="s">
        <v>477</v>
      </c>
      <c r="D835" s="699" t="s">
        <v>11182</v>
      </c>
      <c r="E835" s="700" t="s">
        <v>4609</v>
      </c>
      <c r="F835" s="699" t="s">
        <v>11185</v>
      </c>
    </row>
    <row r="836" spans="1:6" hidden="1">
      <c r="A836" s="701">
        <v>90585</v>
      </c>
      <c r="B836" s="699" t="s">
        <v>12732</v>
      </c>
      <c r="C836" s="699" t="s">
        <v>477</v>
      </c>
      <c r="D836" s="699" t="s">
        <v>11189</v>
      </c>
      <c r="E836" s="700" t="s">
        <v>6802</v>
      </c>
      <c r="F836" s="699" t="s">
        <v>11185</v>
      </c>
    </row>
    <row r="837" spans="1:6" hidden="1">
      <c r="A837" s="701">
        <v>90621</v>
      </c>
      <c r="B837" s="699" t="s">
        <v>12735</v>
      </c>
      <c r="C837" s="699" t="s">
        <v>477</v>
      </c>
      <c r="D837" s="699" t="s">
        <v>11189</v>
      </c>
      <c r="E837" s="700" t="s">
        <v>3830</v>
      </c>
      <c r="F837" s="699" t="s">
        <v>11185</v>
      </c>
    </row>
    <row r="838" spans="1:6" hidden="1">
      <c r="A838" s="701">
        <v>90622</v>
      </c>
      <c r="B838" s="699" t="s">
        <v>12736</v>
      </c>
      <c r="C838" s="699" t="s">
        <v>477</v>
      </c>
      <c r="D838" s="699" t="s">
        <v>11189</v>
      </c>
      <c r="E838" s="700" t="s">
        <v>4609</v>
      </c>
      <c r="F838" s="699" t="s">
        <v>11185</v>
      </c>
    </row>
    <row r="839" spans="1:6" hidden="1">
      <c r="A839" s="701">
        <v>90623</v>
      </c>
      <c r="B839" s="699" t="s">
        <v>12737</v>
      </c>
      <c r="C839" s="699" t="s">
        <v>477</v>
      </c>
      <c r="D839" s="699" t="s">
        <v>11189</v>
      </c>
      <c r="E839" s="700" t="s">
        <v>9842</v>
      </c>
      <c r="F839" s="699" t="s">
        <v>11185</v>
      </c>
    </row>
    <row r="840" spans="1:6" hidden="1">
      <c r="A840" s="701">
        <v>90624</v>
      </c>
      <c r="B840" s="699" t="s">
        <v>12738</v>
      </c>
      <c r="C840" s="699" t="s">
        <v>477</v>
      </c>
      <c r="D840" s="699" t="s">
        <v>11189</v>
      </c>
      <c r="E840" s="700" t="s">
        <v>5931</v>
      </c>
      <c r="F840" s="699" t="s">
        <v>11185</v>
      </c>
    </row>
    <row r="841" spans="1:6" hidden="1">
      <c r="A841" s="701">
        <v>90627</v>
      </c>
      <c r="B841" s="699" t="s">
        <v>12742</v>
      </c>
      <c r="C841" s="699" t="s">
        <v>477</v>
      </c>
      <c r="D841" s="699" t="s">
        <v>11182</v>
      </c>
      <c r="E841" s="700" t="s">
        <v>9553</v>
      </c>
      <c r="F841" s="699" t="s">
        <v>11185</v>
      </c>
    </row>
    <row r="842" spans="1:6" hidden="1">
      <c r="A842" s="701">
        <v>90628</v>
      </c>
      <c r="B842" s="699" t="s">
        <v>12743</v>
      </c>
      <c r="C842" s="699" t="s">
        <v>477</v>
      </c>
      <c r="D842" s="699" t="s">
        <v>11182</v>
      </c>
      <c r="E842" s="700" t="s">
        <v>11681</v>
      </c>
      <c r="F842" s="699" t="s">
        <v>11185</v>
      </c>
    </row>
    <row r="843" spans="1:6" hidden="1">
      <c r="A843" s="701">
        <v>90629</v>
      </c>
      <c r="B843" s="699" t="s">
        <v>12744</v>
      </c>
      <c r="C843" s="699" t="s">
        <v>477</v>
      </c>
      <c r="D843" s="699" t="s">
        <v>11182</v>
      </c>
      <c r="E843" s="700" t="s">
        <v>10850</v>
      </c>
      <c r="F843" s="699" t="s">
        <v>11185</v>
      </c>
    </row>
    <row r="844" spans="1:6" hidden="1">
      <c r="A844" s="701">
        <v>90630</v>
      </c>
      <c r="B844" s="699" t="s">
        <v>12745</v>
      </c>
      <c r="C844" s="699" t="s">
        <v>477</v>
      </c>
      <c r="D844" s="699" t="s">
        <v>11189</v>
      </c>
      <c r="E844" s="700" t="s">
        <v>9695</v>
      </c>
      <c r="F844" s="699" t="s">
        <v>11185</v>
      </c>
    </row>
    <row r="845" spans="1:6" hidden="1">
      <c r="A845" s="701">
        <v>90633</v>
      </c>
      <c r="B845" s="699" t="s">
        <v>12748</v>
      </c>
      <c r="C845" s="699" t="s">
        <v>477</v>
      </c>
      <c r="D845" s="699" t="s">
        <v>11189</v>
      </c>
      <c r="E845" s="700" t="s">
        <v>12749</v>
      </c>
      <c r="F845" s="699" t="s">
        <v>11185</v>
      </c>
    </row>
    <row r="846" spans="1:6" hidden="1">
      <c r="A846" s="701">
        <v>90634</v>
      </c>
      <c r="B846" s="699" t="s">
        <v>12750</v>
      </c>
      <c r="C846" s="699" t="s">
        <v>477</v>
      </c>
      <c r="D846" s="699" t="s">
        <v>11189</v>
      </c>
      <c r="E846" s="700" t="s">
        <v>2589</v>
      </c>
      <c r="F846" s="699" t="s">
        <v>11185</v>
      </c>
    </row>
    <row r="847" spans="1:6" hidden="1">
      <c r="A847" s="701">
        <v>90635</v>
      </c>
      <c r="B847" s="699" t="s">
        <v>12751</v>
      </c>
      <c r="C847" s="699" t="s">
        <v>477</v>
      </c>
      <c r="D847" s="699" t="s">
        <v>11189</v>
      </c>
      <c r="E847" s="700" t="s">
        <v>3889</v>
      </c>
      <c r="F847" s="699" t="s">
        <v>11185</v>
      </c>
    </row>
    <row r="848" spans="1:6" hidden="1">
      <c r="A848" s="701">
        <v>90636</v>
      </c>
      <c r="B848" s="699" t="s">
        <v>12752</v>
      </c>
      <c r="C848" s="699" t="s">
        <v>477</v>
      </c>
      <c r="D848" s="699" t="s">
        <v>11189</v>
      </c>
      <c r="E848" s="700" t="s">
        <v>11269</v>
      </c>
      <c r="F848" s="699" t="s">
        <v>11185</v>
      </c>
    </row>
    <row r="849" spans="1:6" hidden="1">
      <c r="A849" s="701">
        <v>90639</v>
      </c>
      <c r="B849" s="699" t="s">
        <v>12754</v>
      </c>
      <c r="C849" s="699" t="s">
        <v>477</v>
      </c>
      <c r="D849" s="699" t="s">
        <v>11189</v>
      </c>
      <c r="E849" s="700" t="s">
        <v>3218</v>
      </c>
      <c r="F849" s="699" t="s">
        <v>11185</v>
      </c>
    </row>
    <row r="850" spans="1:6" hidden="1">
      <c r="A850" s="701">
        <v>90640</v>
      </c>
      <c r="B850" s="699" t="s">
        <v>12755</v>
      </c>
      <c r="C850" s="699" t="s">
        <v>477</v>
      </c>
      <c r="D850" s="699" t="s">
        <v>11189</v>
      </c>
      <c r="E850" s="700" t="s">
        <v>7400</v>
      </c>
      <c r="F850" s="699" t="s">
        <v>11185</v>
      </c>
    </row>
    <row r="851" spans="1:6" hidden="1">
      <c r="A851" s="701">
        <v>90641</v>
      </c>
      <c r="B851" s="699" t="s">
        <v>12756</v>
      </c>
      <c r="C851" s="699" t="s">
        <v>477</v>
      </c>
      <c r="D851" s="699" t="s">
        <v>11189</v>
      </c>
      <c r="E851" s="700" t="s">
        <v>5239</v>
      </c>
      <c r="F851" s="699" t="s">
        <v>11185</v>
      </c>
    </row>
    <row r="852" spans="1:6" hidden="1">
      <c r="A852" s="701">
        <v>90642</v>
      </c>
      <c r="B852" s="699" t="s">
        <v>12757</v>
      </c>
      <c r="C852" s="699" t="s">
        <v>477</v>
      </c>
      <c r="D852" s="699" t="s">
        <v>11192</v>
      </c>
      <c r="E852" s="700" t="s">
        <v>5747</v>
      </c>
      <c r="F852" s="699" t="s">
        <v>11185</v>
      </c>
    </row>
    <row r="853" spans="1:6" hidden="1">
      <c r="A853" s="701">
        <v>90646</v>
      </c>
      <c r="B853" s="699" t="s">
        <v>12759</v>
      </c>
      <c r="C853" s="699" t="s">
        <v>477</v>
      </c>
      <c r="D853" s="699" t="s">
        <v>11189</v>
      </c>
      <c r="E853" s="700" t="s">
        <v>11392</v>
      </c>
      <c r="F853" s="699" t="s">
        <v>11185</v>
      </c>
    </row>
    <row r="854" spans="1:6" hidden="1">
      <c r="A854" s="701">
        <v>90647</v>
      </c>
      <c r="B854" s="699" t="s">
        <v>12760</v>
      </c>
      <c r="C854" s="699" t="s">
        <v>477</v>
      </c>
      <c r="D854" s="699" t="s">
        <v>11189</v>
      </c>
      <c r="E854" s="700" t="s">
        <v>1871</v>
      </c>
      <c r="F854" s="699" t="s">
        <v>11185</v>
      </c>
    </row>
    <row r="855" spans="1:6" hidden="1">
      <c r="A855" s="701">
        <v>90648</v>
      </c>
      <c r="B855" s="699" t="s">
        <v>12761</v>
      </c>
      <c r="C855" s="699" t="s">
        <v>477</v>
      </c>
      <c r="D855" s="699" t="s">
        <v>11189</v>
      </c>
      <c r="E855" s="700" t="s">
        <v>1926</v>
      </c>
      <c r="F855" s="699" t="s">
        <v>11185</v>
      </c>
    </row>
    <row r="856" spans="1:6" hidden="1">
      <c r="A856" s="701">
        <v>90649</v>
      </c>
      <c r="B856" s="699" t="s">
        <v>12762</v>
      </c>
      <c r="C856" s="699" t="s">
        <v>477</v>
      </c>
      <c r="D856" s="699" t="s">
        <v>11192</v>
      </c>
      <c r="E856" s="700" t="s">
        <v>2635</v>
      </c>
      <c r="F856" s="699" t="s">
        <v>11185</v>
      </c>
    </row>
    <row r="857" spans="1:6" hidden="1">
      <c r="A857" s="701">
        <v>90652</v>
      </c>
      <c r="B857" s="699" t="s">
        <v>12764</v>
      </c>
      <c r="C857" s="699" t="s">
        <v>477</v>
      </c>
      <c r="D857" s="699" t="s">
        <v>11189</v>
      </c>
      <c r="E857" s="700" t="s">
        <v>3176</v>
      </c>
      <c r="F857" s="699" t="s">
        <v>11185</v>
      </c>
    </row>
    <row r="858" spans="1:6" hidden="1">
      <c r="A858" s="701">
        <v>90653</v>
      </c>
      <c r="B858" s="699" t="s">
        <v>12765</v>
      </c>
      <c r="C858" s="699" t="s">
        <v>477</v>
      </c>
      <c r="D858" s="699" t="s">
        <v>11189</v>
      </c>
      <c r="E858" s="700" t="s">
        <v>3026</v>
      </c>
      <c r="F858" s="699" t="s">
        <v>11185</v>
      </c>
    </row>
    <row r="859" spans="1:6" hidden="1">
      <c r="A859" s="701">
        <v>90654</v>
      </c>
      <c r="B859" s="699" t="s">
        <v>12766</v>
      </c>
      <c r="C859" s="699" t="s">
        <v>477</v>
      </c>
      <c r="D859" s="699" t="s">
        <v>11189</v>
      </c>
      <c r="E859" s="700" t="s">
        <v>4530</v>
      </c>
      <c r="F859" s="699" t="s">
        <v>11185</v>
      </c>
    </row>
    <row r="860" spans="1:6" hidden="1">
      <c r="A860" s="701">
        <v>90655</v>
      </c>
      <c r="B860" s="699" t="s">
        <v>12767</v>
      </c>
      <c r="C860" s="699" t="s">
        <v>477</v>
      </c>
      <c r="D860" s="699" t="s">
        <v>11192</v>
      </c>
      <c r="E860" s="700" t="s">
        <v>7447</v>
      </c>
      <c r="F860" s="699" t="s">
        <v>11185</v>
      </c>
    </row>
    <row r="861" spans="1:6" hidden="1">
      <c r="A861" s="701">
        <v>90658</v>
      </c>
      <c r="B861" s="699" t="s">
        <v>12769</v>
      </c>
      <c r="C861" s="699" t="s">
        <v>477</v>
      </c>
      <c r="D861" s="699" t="s">
        <v>11189</v>
      </c>
      <c r="E861" s="700" t="s">
        <v>4805</v>
      </c>
      <c r="F861" s="699" t="s">
        <v>11185</v>
      </c>
    </row>
    <row r="862" spans="1:6" hidden="1">
      <c r="A862" s="701">
        <v>90659</v>
      </c>
      <c r="B862" s="699" t="s">
        <v>12770</v>
      </c>
      <c r="C862" s="699" t="s">
        <v>477</v>
      </c>
      <c r="D862" s="699" t="s">
        <v>11189</v>
      </c>
      <c r="E862" s="700" t="s">
        <v>8160</v>
      </c>
      <c r="F862" s="699" t="s">
        <v>11185</v>
      </c>
    </row>
    <row r="863" spans="1:6" hidden="1">
      <c r="A863" s="701">
        <v>90660</v>
      </c>
      <c r="B863" s="699" t="s">
        <v>12771</v>
      </c>
      <c r="C863" s="699" t="s">
        <v>477</v>
      </c>
      <c r="D863" s="699" t="s">
        <v>11189</v>
      </c>
      <c r="E863" s="700" t="s">
        <v>3105</v>
      </c>
      <c r="F863" s="699" t="s">
        <v>11185</v>
      </c>
    </row>
    <row r="864" spans="1:6" hidden="1">
      <c r="A864" s="701">
        <v>90661</v>
      </c>
      <c r="B864" s="699" t="s">
        <v>12772</v>
      </c>
      <c r="C864" s="699" t="s">
        <v>477</v>
      </c>
      <c r="D864" s="699" t="s">
        <v>11192</v>
      </c>
      <c r="E864" s="700" t="s">
        <v>7447</v>
      </c>
      <c r="F864" s="699" t="s">
        <v>11185</v>
      </c>
    </row>
    <row r="865" spans="1:6" hidden="1">
      <c r="A865" s="701">
        <v>90664</v>
      </c>
      <c r="B865" s="699" t="s">
        <v>12775</v>
      </c>
      <c r="C865" s="699" t="s">
        <v>477</v>
      </c>
      <c r="D865" s="699" t="s">
        <v>11182</v>
      </c>
      <c r="E865" s="700" t="s">
        <v>2274</v>
      </c>
      <c r="F865" s="699" t="s">
        <v>11185</v>
      </c>
    </row>
    <row r="866" spans="1:6" hidden="1">
      <c r="A866" s="701">
        <v>90665</v>
      </c>
      <c r="B866" s="699" t="s">
        <v>12776</v>
      </c>
      <c r="C866" s="699" t="s">
        <v>477</v>
      </c>
      <c r="D866" s="699" t="s">
        <v>11182</v>
      </c>
      <c r="E866" s="700" t="s">
        <v>11388</v>
      </c>
      <c r="F866" s="699" t="s">
        <v>11185</v>
      </c>
    </row>
    <row r="867" spans="1:6" hidden="1">
      <c r="A867" s="701">
        <v>90666</v>
      </c>
      <c r="B867" s="699" t="s">
        <v>12777</v>
      </c>
      <c r="C867" s="699" t="s">
        <v>477</v>
      </c>
      <c r="D867" s="699" t="s">
        <v>11182</v>
      </c>
      <c r="E867" s="700" t="s">
        <v>6564</v>
      </c>
      <c r="F867" s="699" t="s">
        <v>11185</v>
      </c>
    </row>
    <row r="868" spans="1:6" hidden="1">
      <c r="A868" s="701">
        <v>90667</v>
      </c>
      <c r="B868" s="699" t="s">
        <v>12778</v>
      </c>
      <c r="C868" s="699" t="s">
        <v>477</v>
      </c>
      <c r="D868" s="699" t="s">
        <v>11192</v>
      </c>
      <c r="E868" s="700" t="s">
        <v>4199</v>
      </c>
      <c r="F868" s="699" t="s">
        <v>11185</v>
      </c>
    </row>
    <row r="869" spans="1:6" hidden="1">
      <c r="A869" s="701">
        <v>90670</v>
      </c>
      <c r="B869" s="699" t="s">
        <v>12781</v>
      </c>
      <c r="C869" s="699" t="s">
        <v>477</v>
      </c>
      <c r="D869" s="699" t="s">
        <v>11182</v>
      </c>
      <c r="E869" s="700" t="s">
        <v>12782</v>
      </c>
      <c r="F869" s="699" t="s">
        <v>11185</v>
      </c>
    </row>
    <row r="870" spans="1:6" hidden="1">
      <c r="A870" s="701">
        <v>90671</v>
      </c>
      <c r="B870" s="699" t="s">
        <v>12783</v>
      </c>
      <c r="C870" s="699" t="s">
        <v>477</v>
      </c>
      <c r="D870" s="699" t="s">
        <v>11182</v>
      </c>
      <c r="E870" s="700" t="s">
        <v>8805</v>
      </c>
      <c r="F870" s="699" t="s">
        <v>11185</v>
      </c>
    </row>
    <row r="871" spans="1:6" hidden="1">
      <c r="A871" s="701">
        <v>90672</v>
      </c>
      <c r="B871" s="699" t="s">
        <v>12784</v>
      </c>
      <c r="C871" s="699" t="s">
        <v>477</v>
      </c>
      <c r="D871" s="699" t="s">
        <v>11182</v>
      </c>
      <c r="E871" s="700" t="s">
        <v>12785</v>
      </c>
      <c r="F871" s="699" t="s">
        <v>11185</v>
      </c>
    </row>
    <row r="872" spans="1:6" hidden="1">
      <c r="A872" s="701">
        <v>90673</v>
      </c>
      <c r="B872" s="699" t="s">
        <v>12786</v>
      </c>
      <c r="C872" s="699" t="s">
        <v>477</v>
      </c>
      <c r="D872" s="699" t="s">
        <v>11192</v>
      </c>
      <c r="E872" s="700" t="s">
        <v>12787</v>
      </c>
      <c r="F872" s="699" t="s">
        <v>11185</v>
      </c>
    </row>
    <row r="873" spans="1:6" hidden="1">
      <c r="A873" s="701">
        <v>90676</v>
      </c>
      <c r="B873" s="699" t="s">
        <v>12790</v>
      </c>
      <c r="C873" s="699" t="s">
        <v>477</v>
      </c>
      <c r="D873" s="699" t="s">
        <v>11182</v>
      </c>
      <c r="E873" s="700" t="s">
        <v>12791</v>
      </c>
      <c r="F873" s="699" t="s">
        <v>11185</v>
      </c>
    </row>
    <row r="874" spans="1:6" hidden="1">
      <c r="A874" s="701">
        <v>90677</v>
      </c>
      <c r="B874" s="699" t="s">
        <v>12792</v>
      </c>
      <c r="C874" s="699" t="s">
        <v>477</v>
      </c>
      <c r="D874" s="699" t="s">
        <v>11182</v>
      </c>
      <c r="E874" s="700" t="s">
        <v>4520</v>
      </c>
      <c r="F874" s="699" t="s">
        <v>11185</v>
      </c>
    </row>
    <row r="875" spans="1:6" hidden="1">
      <c r="A875" s="701">
        <v>90678</v>
      </c>
      <c r="B875" s="699" t="s">
        <v>12793</v>
      </c>
      <c r="C875" s="699" t="s">
        <v>477</v>
      </c>
      <c r="D875" s="699" t="s">
        <v>11182</v>
      </c>
      <c r="E875" s="700" t="s">
        <v>12794</v>
      </c>
      <c r="F875" s="699" t="s">
        <v>11185</v>
      </c>
    </row>
    <row r="876" spans="1:6" hidden="1">
      <c r="A876" s="701">
        <v>90679</v>
      </c>
      <c r="B876" s="699" t="s">
        <v>12795</v>
      </c>
      <c r="C876" s="699" t="s">
        <v>477</v>
      </c>
      <c r="D876" s="699" t="s">
        <v>11192</v>
      </c>
      <c r="E876" s="700" t="s">
        <v>12796</v>
      </c>
      <c r="F876" s="699" t="s">
        <v>11185</v>
      </c>
    </row>
    <row r="877" spans="1:6" hidden="1">
      <c r="A877" s="701">
        <v>90682</v>
      </c>
      <c r="B877" s="699" t="s">
        <v>12800</v>
      </c>
      <c r="C877" s="699" t="s">
        <v>477</v>
      </c>
      <c r="D877" s="699" t="s">
        <v>11182</v>
      </c>
      <c r="E877" s="700" t="s">
        <v>12801</v>
      </c>
      <c r="F877" s="699" t="s">
        <v>11185</v>
      </c>
    </row>
    <row r="878" spans="1:6" hidden="1">
      <c r="A878" s="701">
        <v>90683</v>
      </c>
      <c r="B878" s="699" t="s">
        <v>12802</v>
      </c>
      <c r="C878" s="699" t="s">
        <v>477</v>
      </c>
      <c r="D878" s="699" t="s">
        <v>11182</v>
      </c>
      <c r="E878" s="700" t="s">
        <v>1883</v>
      </c>
      <c r="F878" s="699" t="s">
        <v>11185</v>
      </c>
    </row>
    <row r="879" spans="1:6" hidden="1">
      <c r="A879" s="701">
        <v>90684</v>
      </c>
      <c r="B879" s="699" t="s">
        <v>12803</v>
      </c>
      <c r="C879" s="699" t="s">
        <v>477</v>
      </c>
      <c r="D879" s="699" t="s">
        <v>11182</v>
      </c>
      <c r="E879" s="700" t="s">
        <v>12804</v>
      </c>
      <c r="F879" s="699" t="s">
        <v>11185</v>
      </c>
    </row>
    <row r="880" spans="1:6" hidden="1">
      <c r="A880" s="701">
        <v>90685</v>
      </c>
      <c r="B880" s="699" t="s">
        <v>12805</v>
      </c>
      <c r="C880" s="699" t="s">
        <v>477</v>
      </c>
      <c r="D880" s="699" t="s">
        <v>11192</v>
      </c>
      <c r="E880" s="700" t="s">
        <v>12806</v>
      </c>
      <c r="F880" s="699" t="s">
        <v>11185</v>
      </c>
    </row>
    <row r="881" spans="1:6" hidden="1">
      <c r="A881" s="701">
        <v>90688</v>
      </c>
      <c r="B881" s="699" t="s">
        <v>12809</v>
      </c>
      <c r="C881" s="699" t="s">
        <v>477</v>
      </c>
      <c r="D881" s="699" t="s">
        <v>11182</v>
      </c>
      <c r="E881" s="700" t="s">
        <v>12810</v>
      </c>
      <c r="F881" s="699" t="s">
        <v>11185</v>
      </c>
    </row>
    <row r="882" spans="1:6" hidden="1">
      <c r="A882" s="701">
        <v>90689</v>
      </c>
      <c r="B882" s="699" t="s">
        <v>12811</v>
      </c>
      <c r="C882" s="699" t="s">
        <v>477</v>
      </c>
      <c r="D882" s="699" t="s">
        <v>11182</v>
      </c>
      <c r="E882" s="700" t="s">
        <v>11363</v>
      </c>
      <c r="F882" s="699" t="s">
        <v>11185</v>
      </c>
    </row>
    <row r="883" spans="1:6" hidden="1">
      <c r="A883" s="701">
        <v>90690</v>
      </c>
      <c r="B883" s="699" t="s">
        <v>12812</v>
      </c>
      <c r="C883" s="699" t="s">
        <v>477</v>
      </c>
      <c r="D883" s="699" t="s">
        <v>11182</v>
      </c>
      <c r="E883" s="700" t="s">
        <v>4461</v>
      </c>
      <c r="F883" s="699" t="s">
        <v>11185</v>
      </c>
    </row>
    <row r="884" spans="1:6" hidden="1">
      <c r="A884" s="701">
        <v>90691</v>
      </c>
      <c r="B884" s="699" t="s">
        <v>12813</v>
      </c>
      <c r="C884" s="699" t="s">
        <v>477</v>
      </c>
      <c r="D884" s="699" t="s">
        <v>11192</v>
      </c>
      <c r="E884" s="700" t="s">
        <v>12814</v>
      </c>
      <c r="F884" s="699" t="s">
        <v>11185</v>
      </c>
    </row>
    <row r="885" spans="1:6" hidden="1">
      <c r="A885" s="701">
        <v>90957</v>
      </c>
      <c r="B885" s="699" t="s">
        <v>12467</v>
      </c>
      <c r="C885" s="699" t="s">
        <v>477</v>
      </c>
      <c r="D885" s="699" t="s">
        <v>11182</v>
      </c>
      <c r="E885" s="700" t="s">
        <v>2841</v>
      </c>
      <c r="F885" s="699" t="s">
        <v>11185</v>
      </c>
    </row>
    <row r="886" spans="1:6" hidden="1">
      <c r="A886" s="701">
        <v>90958</v>
      </c>
      <c r="B886" s="699" t="s">
        <v>12468</v>
      </c>
      <c r="C886" s="699" t="s">
        <v>477</v>
      </c>
      <c r="D886" s="699" t="s">
        <v>11182</v>
      </c>
      <c r="E886" s="700" t="s">
        <v>9457</v>
      </c>
      <c r="F886" s="699" t="s">
        <v>11185</v>
      </c>
    </row>
    <row r="887" spans="1:6" hidden="1">
      <c r="A887" s="701">
        <v>90960</v>
      </c>
      <c r="B887" s="699" t="s">
        <v>12817</v>
      </c>
      <c r="C887" s="699" t="s">
        <v>477</v>
      </c>
      <c r="D887" s="699" t="s">
        <v>11182</v>
      </c>
      <c r="E887" s="700" t="s">
        <v>12818</v>
      </c>
      <c r="F887" s="699" t="s">
        <v>11185</v>
      </c>
    </row>
    <row r="888" spans="1:6" hidden="1">
      <c r="A888" s="701">
        <v>90961</v>
      </c>
      <c r="B888" s="699" t="s">
        <v>12819</v>
      </c>
      <c r="C888" s="699" t="s">
        <v>477</v>
      </c>
      <c r="D888" s="699" t="s">
        <v>11182</v>
      </c>
      <c r="E888" s="700" t="s">
        <v>11388</v>
      </c>
      <c r="F888" s="699" t="s">
        <v>11185</v>
      </c>
    </row>
    <row r="889" spans="1:6" hidden="1">
      <c r="A889" s="701">
        <v>90962</v>
      </c>
      <c r="B889" s="699" t="s">
        <v>12820</v>
      </c>
      <c r="C889" s="699" t="s">
        <v>477</v>
      </c>
      <c r="D889" s="699" t="s">
        <v>11182</v>
      </c>
      <c r="E889" s="700" t="s">
        <v>3552</v>
      </c>
      <c r="F889" s="699" t="s">
        <v>11185</v>
      </c>
    </row>
    <row r="890" spans="1:6" hidden="1">
      <c r="A890" s="701">
        <v>90963</v>
      </c>
      <c r="B890" s="699" t="s">
        <v>12821</v>
      </c>
      <c r="C890" s="699" t="s">
        <v>477</v>
      </c>
      <c r="D890" s="699" t="s">
        <v>11192</v>
      </c>
      <c r="E890" s="700" t="s">
        <v>4199</v>
      </c>
      <c r="F890" s="699" t="s">
        <v>11185</v>
      </c>
    </row>
    <row r="891" spans="1:6" hidden="1">
      <c r="A891" s="701">
        <v>90968</v>
      </c>
      <c r="B891" s="699" t="s">
        <v>12825</v>
      </c>
      <c r="C891" s="699" t="s">
        <v>477</v>
      </c>
      <c r="D891" s="699" t="s">
        <v>11182</v>
      </c>
      <c r="E891" s="700" t="s">
        <v>3817</v>
      </c>
      <c r="F891" s="699" t="s">
        <v>11185</v>
      </c>
    </row>
    <row r="892" spans="1:6" hidden="1">
      <c r="A892" s="701">
        <v>90969</v>
      </c>
      <c r="B892" s="699" t="s">
        <v>12826</v>
      </c>
      <c r="C892" s="699" t="s">
        <v>477</v>
      </c>
      <c r="D892" s="699" t="s">
        <v>11182</v>
      </c>
      <c r="E892" s="700" t="s">
        <v>11388</v>
      </c>
      <c r="F892" s="699" t="s">
        <v>11185</v>
      </c>
    </row>
    <row r="893" spans="1:6" hidden="1">
      <c r="A893" s="701">
        <v>90970</v>
      </c>
      <c r="B893" s="699" t="s">
        <v>12827</v>
      </c>
      <c r="C893" s="699" t="s">
        <v>477</v>
      </c>
      <c r="D893" s="699" t="s">
        <v>11182</v>
      </c>
      <c r="E893" s="700" t="s">
        <v>1907</v>
      </c>
      <c r="F893" s="699" t="s">
        <v>11185</v>
      </c>
    </row>
    <row r="894" spans="1:6" hidden="1">
      <c r="A894" s="701">
        <v>90971</v>
      </c>
      <c r="B894" s="699" t="s">
        <v>12828</v>
      </c>
      <c r="C894" s="699" t="s">
        <v>477</v>
      </c>
      <c r="D894" s="699" t="s">
        <v>11192</v>
      </c>
      <c r="E894" s="700" t="s">
        <v>12824</v>
      </c>
      <c r="F894" s="699" t="s">
        <v>11185</v>
      </c>
    </row>
    <row r="895" spans="1:6" hidden="1">
      <c r="A895" s="701">
        <v>90975</v>
      </c>
      <c r="B895" s="699" t="s">
        <v>12832</v>
      </c>
      <c r="C895" s="699" t="s">
        <v>477</v>
      </c>
      <c r="D895" s="699" t="s">
        <v>11182</v>
      </c>
      <c r="E895" s="700" t="s">
        <v>1985</v>
      </c>
      <c r="F895" s="699" t="s">
        <v>11185</v>
      </c>
    </row>
    <row r="896" spans="1:6" hidden="1">
      <c r="A896" s="701">
        <v>90976</v>
      </c>
      <c r="B896" s="699" t="s">
        <v>12833</v>
      </c>
      <c r="C896" s="699" t="s">
        <v>477</v>
      </c>
      <c r="D896" s="699" t="s">
        <v>11182</v>
      </c>
      <c r="E896" s="700" t="s">
        <v>3632</v>
      </c>
      <c r="F896" s="699" t="s">
        <v>11185</v>
      </c>
    </row>
    <row r="897" spans="1:6" hidden="1">
      <c r="A897" s="701">
        <v>90977</v>
      </c>
      <c r="B897" s="699" t="s">
        <v>12834</v>
      </c>
      <c r="C897" s="699" t="s">
        <v>477</v>
      </c>
      <c r="D897" s="699" t="s">
        <v>11182</v>
      </c>
      <c r="E897" s="700" t="s">
        <v>12835</v>
      </c>
      <c r="F897" s="699" t="s">
        <v>11185</v>
      </c>
    </row>
    <row r="898" spans="1:6" hidden="1">
      <c r="A898" s="701">
        <v>90978</v>
      </c>
      <c r="B898" s="699" t="s">
        <v>12836</v>
      </c>
      <c r="C898" s="699" t="s">
        <v>477</v>
      </c>
      <c r="D898" s="699" t="s">
        <v>11192</v>
      </c>
      <c r="E898" s="700" t="s">
        <v>12831</v>
      </c>
      <c r="F898" s="699" t="s">
        <v>11185</v>
      </c>
    </row>
    <row r="899" spans="1:6" hidden="1">
      <c r="A899" s="701">
        <v>90992</v>
      </c>
      <c r="B899" s="699" t="s">
        <v>12847</v>
      </c>
      <c r="C899" s="699" t="s">
        <v>477</v>
      </c>
      <c r="D899" s="699" t="s">
        <v>11182</v>
      </c>
      <c r="E899" s="700" t="s">
        <v>10023</v>
      </c>
      <c r="F899" s="699" t="s">
        <v>11185</v>
      </c>
    </row>
    <row r="900" spans="1:6" hidden="1">
      <c r="A900" s="701">
        <v>90993</v>
      </c>
      <c r="B900" s="699" t="s">
        <v>12848</v>
      </c>
      <c r="C900" s="699" t="s">
        <v>477</v>
      </c>
      <c r="D900" s="699" t="s">
        <v>11182</v>
      </c>
      <c r="E900" s="700" t="s">
        <v>1918</v>
      </c>
      <c r="F900" s="699" t="s">
        <v>11185</v>
      </c>
    </row>
    <row r="901" spans="1:6" hidden="1">
      <c r="A901" s="701">
        <v>90994</v>
      </c>
      <c r="B901" s="699" t="s">
        <v>12849</v>
      </c>
      <c r="C901" s="699" t="s">
        <v>477</v>
      </c>
      <c r="D901" s="699" t="s">
        <v>11182</v>
      </c>
      <c r="E901" s="700" t="s">
        <v>12199</v>
      </c>
      <c r="F901" s="699" t="s">
        <v>11185</v>
      </c>
    </row>
    <row r="902" spans="1:6" hidden="1">
      <c r="A902" s="701">
        <v>90995</v>
      </c>
      <c r="B902" s="699" t="s">
        <v>12850</v>
      </c>
      <c r="C902" s="699" t="s">
        <v>477</v>
      </c>
      <c r="D902" s="699" t="s">
        <v>11192</v>
      </c>
      <c r="E902" s="700" t="s">
        <v>12846</v>
      </c>
      <c r="F902" s="699" t="s">
        <v>11185</v>
      </c>
    </row>
    <row r="903" spans="1:6" hidden="1">
      <c r="A903" s="701">
        <v>91021</v>
      </c>
      <c r="B903" s="699" t="s">
        <v>12797</v>
      </c>
      <c r="C903" s="699" t="s">
        <v>477</v>
      </c>
      <c r="D903" s="699" t="s">
        <v>11182</v>
      </c>
      <c r="E903" s="700" t="s">
        <v>11798</v>
      </c>
      <c r="F903" s="699" t="s">
        <v>11185</v>
      </c>
    </row>
    <row r="904" spans="1:6" hidden="1">
      <c r="A904" s="701">
        <v>91026</v>
      </c>
      <c r="B904" s="699" t="s">
        <v>12853</v>
      </c>
      <c r="C904" s="699" t="s">
        <v>477</v>
      </c>
      <c r="D904" s="699" t="s">
        <v>11182</v>
      </c>
      <c r="E904" s="700" t="s">
        <v>12584</v>
      </c>
      <c r="F904" s="699" t="s">
        <v>11185</v>
      </c>
    </row>
    <row r="905" spans="1:6" hidden="1">
      <c r="A905" s="701">
        <v>91027</v>
      </c>
      <c r="B905" s="699" t="s">
        <v>12854</v>
      </c>
      <c r="C905" s="699" t="s">
        <v>477</v>
      </c>
      <c r="D905" s="699" t="s">
        <v>11182</v>
      </c>
      <c r="E905" s="700" t="s">
        <v>1881</v>
      </c>
      <c r="F905" s="699" t="s">
        <v>11185</v>
      </c>
    </row>
    <row r="906" spans="1:6" hidden="1">
      <c r="A906" s="701">
        <v>91028</v>
      </c>
      <c r="B906" s="699" t="s">
        <v>12855</v>
      </c>
      <c r="C906" s="699" t="s">
        <v>477</v>
      </c>
      <c r="D906" s="699" t="s">
        <v>11182</v>
      </c>
      <c r="E906" s="700" t="s">
        <v>2579</v>
      </c>
      <c r="F906" s="699" t="s">
        <v>11185</v>
      </c>
    </row>
    <row r="907" spans="1:6" hidden="1">
      <c r="A907" s="701">
        <v>91029</v>
      </c>
      <c r="B907" s="699" t="s">
        <v>12856</v>
      </c>
      <c r="C907" s="699" t="s">
        <v>477</v>
      </c>
      <c r="D907" s="699" t="s">
        <v>11182</v>
      </c>
      <c r="E907" s="700" t="s">
        <v>2537</v>
      </c>
      <c r="F907" s="699" t="s">
        <v>11185</v>
      </c>
    </row>
    <row r="908" spans="1:6" hidden="1">
      <c r="A908" s="701">
        <v>91030</v>
      </c>
      <c r="B908" s="699" t="s">
        <v>12857</v>
      </c>
      <c r="C908" s="699" t="s">
        <v>477</v>
      </c>
      <c r="D908" s="699" t="s">
        <v>11192</v>
      </c>
      <c r="E908" s="700" t="s">
        <v>12858</v>
      </c>
      <c r="F908" s="699" t="s">
        <v>11185</v>
      </c>
    </row>
    <row r="909" spans="1:6" hidden="1">
      <c r="A909" s="701">
        <v>91273</v>
      </c>
      <c r="B909" s="699" t="s">
        <v>12860</v>
      </c>
      <c r="C909" s="699" t="s">
        <v>477</v>
      </c>
      <c r="D909" s="699" t="s">
        <v>11182</v>
      </c>
      <c r="E909" s="700" t="s">
        <v>8160</v>
      </c>
      <c r="F909" s="699" t="s">
        <v>11185</v>
      </c>
    </row>
    <row r="910" spans="1:6" hidden="1">
      <c r="A910" s="701">
        <v>91274</v>
      </c>
      <c r="B910" s="699" t="s">
        <v>12861</v>
      </c>
      <c r="C910" s="699" t="s">
        <v>477</v>
      </c>
      <c r="D910" s="699" t="s">
        <v>11182</v>
      </c>
      <c r="E910" s="700" t="s">
        <v>3018</v>
      </c>
      <c r="F910" s="699" t="s">
        <v>11185</v>
      </c>
    </row>
    <row r="911" spans="1:6" hidden="1">
      <c r="A911" s="701">
        <v>91275</v>
      </c>
      <c r="B911" s="699" t="s">
        <v>12862</v>
      </c>
      <c r="C911" s="699" t="s">
        <v>477</v>
      </c>
      <c r="D911" s="699" t="s">
        <v>11182</v>
      </c>
      <c r="E911" s="700" t="s">
        <v>11750</v>
      </c>
      <c r="F911" s="699" t="s">
        <v>11185</v>
      </c>
    </row>
    <row r="912" spans="1:6" hidden="1">
      <c r="A912" s="701">
        <v>91276</v>
      </c>
      <c r="B912" s="699" t="s">
        <v>12863</v>
      </c>
      <c r="C912" s="699" t="s">
        <v>477</v>
      </c>
      <c r="D912" s="699" t="s">
        <v>11192</v>
      </c>
      <c r="E912" s="700" t="s">
        <v>2028</v>
      </c>
      <c r="F912" s="699" t="s">
        <v>11185</v>
      </c>
    </row>
    <row r="913" spans="1:6" hidden="1">
      <c r="A913" s="701">
        <v>91279</v>
      </c>
      <c r="B913" s="699" t="s">
        <v>12865</v>
      </c>
      <c r="C913" s="699" t="s">
        <v>477</v>
      </c>
      <c r="D913" s="699" t="s">
        <v>11189</v>
      </c>
      <c r="E913" s="700" t="s">
        <v>3209</v>
      </c>
      <c r="F913" s="699" t="s">
        <v>11185</v>
      </c>
    </row>
    <row r="914" spans="1:6" hidden="1">
      <c r="A914" s="701">
        <v>91280</v>
      </c>
      <c r="B914" s="699" t="s">
        <v>12866</v>
      </c>
      <c r="C914" s="699" t="s">
        <v>477</v>
      </c>
      <c r="D914" s="699" t="s">
        <v>11189</v>
      </c>
      <c r="E914" s="700" t="s">
        <v>3021</v>
      </c>
      <c r="F914" s="699" t="s">
        <v>11185</v>
      </c>
    </row>
    <row r="915" spans="1:6" hidden="1">
      <c r="A915" s="701">
        <v>91281</v>
      </c>
      <c r="B915" s="699" t="s">
        <v>12867</v>
      </c>
      <c r="C915" s="699" t="s">
        <v>477</v>
      </c>
      <c r="D915" s="699" t="s">
        <v>11189</v>
      </c>
      <c r="E915" s="700" t="s">
        <v>2304</v>
      </c>
      <c r="F915" s="699" t="s">
        <v>11185</v>
      </c>
    </row>
    <row r="916" spans="1:6" hidden="1">
      <c r="A916" s="701">
        <v>91282</v>
      </c>
      <c r="B916" s="699" t="s">
        <v>12868</v>
      </c>
      <c r="C916" s="699" t="s">
        <v>477</v>
      </c>
      <c r="D916" s="699" t="s">
        <v>11192</v>
      </c>
      <c r="E916" s="700" t="s">
        <v>6516</v>
      </c>
      <c r="F916" s="699" t="s">
        <v>11185</v>
      </c>
    </row>
    <row r="917" spans="1:6" hidden="1">
      <c r="A917" s="701">
        <v>91354</v>
      </c>
      <c r="B917" s="699" t="s">
        <v>12396</v>
      </c>
      <c r="C917" s="699" t="s">
        <v>477</v>
      </c>
      <c r="D917" s="699" t="s">
        <v>11182</v>
      </c>
      <c r="E917" s="700" t="s">
        <v>4069</v>
      </c>
      <c r="F917" s="699" t="s">
        <v>11185</v>
      </c>
    </row>
    <row r="918" spans="1:6" hidden="1">
      <c r="A918" s="701">
        <v>91355</v>
      </c>
      <c r="B918" s="699" t="s">
        <v>12397</v>
      </c>
      <c r="C918" s="699" t="s">
        <v>477</v>
      </c>
      <c r="D918" s="699" t="s">
        <v>11182</v>
      </c>
      <c r="E918" s="700" t="s">
        <v>9894</v>
      </c>
      <c r="F918" s="699" t="s">
        <v>11185</v>
      </c>
    </row>
    <row r="919" spans="1:6" hidden="1">
      <c r="A919" s="701">
        <v>91356</v>
      </c>
      <c r="B919" s="699" t="s">
        <v>12398</v>
      </c>
      <c r="C919" s="699" t="s">
        <v>477</v>
      </c>
      <c r="D919" s="699" t="s">
        <v>11182</v>
      </c>
      <c r="E919" s="700" t="s">
        <v>11749</v>
      </c>
      <c r="F919" s="699" t="s">
        <v>11185</v>
      </c>
    </row>
    <row r="920" spans="1:6" hidden="1">
      <c r="A920" s="701">
        <v>91359</v>
      </c>
      <c r="B920" s="699" t="s">
        <v>12473</v>
      </c>
      <c r="C920" s="699" t="s">
        <v>477</v>
      </c>
      <c r="D920" s="699" t="s">
        <v>11182</v>
      </c>
      <c r="E920" s="700" t="s">
        <v>7464</v>
      </c>
      <c r="F920" s="699" t="s">
        <v>11185</v>
      </c>
    </row>
    <row r="921" spans="1:6" hidden="1">
      <c r="A921" s="701">
        <v>91360</v>
      </c>
      <c r="B921" s="699" t="s">
        <v>12474</v>
      </c>
      <c r="C921" s="699" t="s">
        <v>477</v>
      </c>
      <c r="D921" s="699" t="s">
        <v>11182</v>
      </c>
      <c r="E921" s="700" t="s">
        <v>11332</v>
      </c>
      <c r="F921" s="699" t="s">
        <v>11185</v>
      </c>
    </row>
    <row r="922" spans="1:6" hidden="1">
      <c r="A922" s="701">
        <v>91361</v>
      </c>
      <c r="B922" s="699" t="s">
        <v>12475</v>
      </c>
      <c r="C922" s="699" t="s">
        <v>477</v>
      </c>
      <c r="D922" s="699" t="s">
        <v>11182</v>
      </c>
      <c r="E922" s="700" t="s">
        <v>3171</v>
      </c>
      <c r="F922" s="699" t="s">
        <v>11185</v>
      </c>
    </row>
    <row r="923" spans="1:6" hidden="1">
      <c r="A923" s="701">
        <v>91367</v>
      </c>
      <c r="B923" s="699" t="s">
        <v>12274</v>
      </c>
      <c r="C923" s="699" t="s">
        <v>477</v>
      </c>
      <c r="D923" s="699" t="s">
        <v>11182</v>
      </c>
      <c r="E923" s="700" t="s">
        <v>12275</v>
      </c>
      <c r="F923" s="699" t="s">
        <v>11185</v>
      </c>
    </row>
    <row r="924" spans="1:6" hidden="1">
      <c r="A924" s="701">
        <v>91368</v>
      </c>
      <c r="B924" s="699" t="s">
        <v>12276</v>
      </c>
      <c r="C924" s="699" t="s">
        <v>477</v>
      </c>
      <c r="D924" s="699" t="s">
        <v>11182</v>
      </c>
      <c r="E924" s="700" t="s">
        <v>9678</v>
      </c>
      <c r="F924" s="699" t="s">
        <v>11185</v>
      </c>
    </row>
    <row r="925" spans="1:6" hidden="1">
      <c r="A925" s="701">
        <v>91369</v>
      </c>
      <c r="B925" s="699" t="s">
        <v>12277</v>
      </c>
      <c r="C925" s="699" t="s">
        <v>477</v>
      </c>
      <c r="D925" s="699" t="s">
        <v>11182</v>
      </c>
      <c r="E925" s="700" t="s">
        <v>2829</v>
      </c>
      <c r="F925" s="699" t="s">
        <v>11185</v>
      </c>
    </row>
    <row r="926" spans="1:6" hidden="1">
      <c r="A926" s="701">
        <v>91375</v>
      </c>
      <c r="B926" s="699" t="s">
        <v>12404</v>
      </c>
      <c r="C926" s="699" t="s">
        <v>477</v>
      </c>
      <c r="D926" s="699" t="s">
        <v>11182</v>
      </c>
      <c r="E926" s="700" t="s">
        <v>11237</v>
      </c>
      <c r="F926" s="699" t="s">
        <v>11185</v>
      </c>
    </row>
    <row r="927" spans="1:6" hidden="1">
      <c r="A927" s="701">
        <v>91376</v>
      </c>
      <c r="B927" s="699" t="s">
        <v>12405</v>
      </c>
      <c r="C927" s="699" t="s">
        <v>477</v>
      </c>
      <c r="D927" s="699" t="s">
        <v>11182</v>
      </c>
      <c r="E927" s="700" t="s">
        <v>11510</v>
      </c>
      <c r="F927" s="699" t="s">
        <v>11185</v>
      </c>
    </row>
    <row r="928" spans="1:6" hidden="1">
      <c r="A928" s="701">
        <v>91377</v>
      </c>
      <c r="B928" s="699" t="s">
        <v>12406</v>
      </c>
      <c r="C928" s="699" t="s">
        <v>477</v>
      </c>
      <c r="D928" s="699" t="s">
        <v>11182</v>
      </c>
      <c r="E928" s="700" t="s">
        <v>2509</v>
      </c>
      <c r="F928" s="699" t="s">
        <v>11185</v>
      </c>
    </row>
    <row r="929" spans="1:6" hidden="1">
      <c r="A929" s="701">
        <v>91380</v>
      </c>
      <c r="B929" s="699" t="s">
        <v>12871</v>
      </c>
      <c r="C929" s="699" t="s">
        <v>477</v>
      </c>
      <c r="D929" s="699" t="s">
        <v>11182</v>
      </c>
      <c r="E929" s="700" t="s">
        <v>11691</v>
      </c>
      <c r="F929" s="699" t="s">
        <v>11185</v>
      </c>
    </row>
    <row r="930" spans="1:6" hidden="1">
      <c r="A930" s="701">
        <v>91381</v>
      </c>
      <c r="B930" s="699" t="s">
        <v>12872</v>
      </c>
      <c r="C930" s="699" t="s">
        <v>477</v>
      </c>
      <c r="D930" s="699" t="s">
        <v>11182</v>
      </c>
      <c r="E930" s="700" t="s">
        <v>6332</v>
      </c>
      <c r="F930" s="699" t="s">
        <v>11185</v>
      </c>
    </row>
    <row r="931" spans="1:6" hidden="1">
      <c r="A931" s="701">
        <v>91382</v>
      </c>
      <c r="B931" s="699" t="s">
        <v>12873</v>
      </c>
      <c r="C931" s="699" t="s">
        <v>477</v>
      </c>
      <c r="D931" s="699" t="s">
        <v>11182</v>
      </c>
      <c r="E931" s="700" t="s">
        <v>7230</v>
      </c>
      <c r="F931" s="699" t="s">
        <v>11185</v>
      </c>
    </row>
    <row r="932" spans="1:6" hidden="1">
      <c r="A932" s="701">
        <v>91383</v>
      </c>
      <c r="B932" s="699" t="s">
        <v>12874</v>
      </c>
      <c r="C932" s="699" t="s">
        <v>477</v>
      </c>
      <c r="D932" s="699" t="s">
        <v>11182</v>
      </c>
      <c r="E932" s="700" t="s">
        <v>6757</v>
      </c>
      <c r="F932" s="699" t="s">
        <v>11185</v>
      </c>
    </row>
    <row r="933" spans="1:6" hidden="1">
      <c r="A933" s="701">
        <v>91384</v>
      </c>
      <c r="B933" s="699" t="s">
        <v>12875</v>
      </c>
      <c r="C933" s="699" t="s">
        <v>477</v>
      </c>
      <c r="D933" s="699" t="s">
        <v>11192</v>
      </c>
      <c r="E933" s="700" t="s">
        <v>12876</v>
      </c>
      <c r="F933" s="699" t="s">
        <v>11185</v>
      </c>
    </row>
    <row r="934" spans="1:6" hidden="1">
      <c r="A934" s="701">
        <v>91390</v>
      </c>
      <c r="B934" s="699" t="s">
        <v>12535</v>
      </c>
      <c r="C934" s="699" t="s">
        <v>477</v>
      </c>
      <c r="D934" s="699" t="s">
        <v>11182</v>
      </c>
      <c r="E934" s="700" t="s">
        <v>3893</v>
      </c>
      <c r="F934" s="699" t="s">
        <v>11185</v>
      </c>
    </row>
    <row r="935" spans="1:6" hidden="1">
      <c r="A935" s="701">
        <v>91391</v>
      </c>
      <c r="B935" s="699" t="s">
        <v>12536</v>
      </c>
      <c r="C935" s="699" t="s">
        <v>477</v>
      </c>
      <c r="D935" s="699" t="s">
        <v>11182</v>
      </c>
      <c r="E935" s="700" t="s">
        <v>5546</v>
      </c>
      <c r="F935" s="699" t="s">
        <v>11185</v>
      </c>
    </row>
    <row r="936" spans="1:6" hidden="1">
      <c r="A936" s="701">
        <v>91392</v>
      </c>
      <c r="B936" s="699" t="s">
        <v>12537</v>
      </c>
      <c r="C936" s="699" t="s">
        <v>477</v>
      </c>
      <c r="D936" s="699" t="s">
        <v>11182</v>
      </c>
      <c r="E936" s="700" t="s">
        <v>2822</v>
      </c>
      <c r="F936" s="699" t="s">
        <v>11185</v>
      </c>
    </row>
    <row r="937" spans="1:6" hidden="1">
      <c r="A937" s="701">
        <v>91396</v>
      </c>
      <c r="B937" s="699" t="s">
        <v>12413</v>
      </c>
      <c r="C937" s="699" t="s">
        <v>477</v>
      </c>
      <c r="D937" s="699" t="s">
        <v>11182</v>
      </c>
      <c r="E937" s="700" t="s">
        <v>5938</v>
      </c>
      <c r="F937" s="699" t="s">
        <v>11185</v>
      </c>
    </row>
    <row r="938" spans="1:6" hidden="1">
      <c r="A938" s="701">
        <v>91397</v>
      </c>
      <c r="B938" s="699" t="s">
        <v>12414</v>
      </c>
      <c r="C938" s="699" t="s">
        <v>477</v>
      </c>
      <c r="D938" s="699" t="s">
        <v>11182</v>
      </c>
      <c r="E938" s="700" t="s">
        <v>1895</v>
      </c>
      <c r="F938" s="699" t="s">
        <v>11185</v>
      </c>
    </row>
    <row r="939" spans="1:6" hidden="1">
      <c r="A939" s="701">
        <v>91398</v>
      </c>
      <c r="B939" s="699" t="s">
        <v>12415</v>
      </c>
      <c r="C939" s="699" t="s">
        <v>477</v>
      </c>
      <c r="D939" s="699" t="s">
        <v>11182</v>
      </c>
      <c r="E939" s="700" t="s">
        <v>7230</v>
      </c>
      <c r="F939" s="699" t="s">
        <v>11185</v>
      </c>
    </row>
    <row r="940" spans="1:6" hidden="1">
      <c r="A940" s="701">
        <v>91402</v>
      </c>
      <c r="B940" s="699" t="s">
        <v>12515</v>
      </c>
      <c r="C940" s="699" t="s">
        <v>477</v>
      </c>
      <c r="D940" s="699" t="s">
        <v>11182</v>
      </c>
      <c r="E940" s="700" t="s">
        <v>2811</v>
      </c>
      <c r="F940" s="699" t="s">
        <v>11185</v>
      </c>
    </row>
    <row r="941" spans="1:6" hidden="1">
      <c r="A941" s="701">
        <v>91466</v>
      </c>
      <c r="B941" s="699" t="s">
        <v>12431</v>
      </c>
      <c r="C941" s="699" t="s">
        <v>477</v>
      </c>
      <c r="D941" s="699" t="s">
        <v>11182</v>
      </c>
      <c r="E941" s="700" t="s">
        <v>3171</v>
      </c>
      <c r="F941" s="699" t="s">
        <v>11185</v>
      </c>
    </row>
    <row r="942" spans="1:6" hidden="1">
      <c r="A942" s="701">
        <v>91467</v>
      </c>
      <c r="B942" s="699" t="s">
        <v>12432</v>
      </c>
      <c r="C942" s="699" t="s">
        <v>477</v>
      </c>
      <c r="D942" s="699" t="s">
        <v>11192</v>
      </c>
      <c r="E942" s="700" t="s">
        <v>12433</v>
      </c>
      <c r="F942" s="699" t="s">
        <v>11185</v>
      </c>
    </row>
    <row r="943" spans="1:6" hidden="1">
      <c r="A943" s="701">
        <v>91468</v>
      </c>
      <c r="B943" s="699" t="s">
        <v>12547</v>
      </c>
      <c r="C943" s="699" t="s">
        <v>477</v>
      </c>
      <c r="D943" s="699" t="s">
        <v>11182</v>
      </c>
      <c r="E943" s="700" t="s">
        <v>12548</v>
      </c>
      <c r="F943" s="699" t="s">
        <v>11185</v>
      </c>
    </row>
    <row r="944" spans="1:6" hidden="1">
      <c r="A944" s="701">
        <v>91469</v>
      </c>
      <c r="B944" s="699" t="s">
        <v>12549</v>
      </c>
      <c r="C944" s="699" t="s">
        <v>477</v>
      </c>
      <c r="D944" s="699" t="s">
        <v>11182</v>
      </c>
      <c r="E944" s="700" t="s">
        <v>5450</v>
      </c>
      <c r="F944" s="699" t="s">
        <v>11185</v>
      </c>
    </row>
    <row r="945" spans="1:6" hidden="1">
      <c r="A945" s="701">
        <v>91484</v>
      </c>
      <c r="B945" s="699" t="s">
        <v>12550</v>
      </c>
      <c r="C945" s="699" t="s">
        <v>477</v>
      </c>
      <c r="D945" s="699" t="s">
        <v>11182</v>
      </c>
      <c r="E945" s="700" t="s">
        <v>3732</v>
      </c>
      <c r="F945" s="699" t="s">
        <v>11185</v>
      </c>
    </row>
    <row r="946" spans="1:6" hidden="1">
      <c r="A946" s="701">
        <v>91485</v>
      </c>
      <c r="B946" s="699" t="s">
        <v>12551</v>
      </c>
      <c r="C946" s="699" t="s">
        <v>477</v>
      </c>
      <c r="D946" s="699" t="s">
        <v>11192</v>
      </c>
      <c r="E946" s="700" t="s">
        <v>12552</v>
      </c>
      <c r="F946" s="699" t="s">
        <v>11185</v>
      </c>
    </row>
    <row r="947" spans="1:6" hidden="1">
      <c r="A947" s="701">
        <v>91529</v>
      </c>
      <c r="B947" s="699" t="s">
        <v>12879</v>
      </c>
      <c r="C947" s="699" t="s">
        <v>477</v>
      </c>
      <c r="D947" s="699" t="s">
        <v>11182</v>
      </c>
      <c r="E947" s="700" t="s">
        <v>11222</v>
      </c>
      <c r="F947" s="699" t="s">
        <v>11185</v>
      </c>
    </row>
    <row r="948" spans="1:6" hidden="1">
      <c r="A948" s="701">
        <v>91530</v>
      </c>
      <c r="B948" s="699" t="s">
        <v>12880</v>
      </c>
      <c r="C948" s="699" t="s">
        <v>477</v>
      </c>
      <c r="D948" s="699" t="s">
        <v>11182</v>
      </c>
      <c r="E948" s="700" t="s">
        <v>12149</v>
      </c>
      <c r="F948" s="699" t="s">
        <v>11185</v>
      </c>
    </row>
    <row r="949" spans="1:6" hidden="1">
      <c r="A949" s="701">
        <v>91531</v>
      </c>
      <c r="B949" s="699" t="s">
        <v>12881</v>
      </c>
      <c r="C949" s="699" t="s">
        <v>477</v>
      </c>
      <c r="D949" s="699" t="s">
        <v>11182</v>
      </c>
      <c r="E949" s="700" t="s">
        <v>2598</v>
      </c>
      <c r="F949" s="699" t="s">
        <v>11185</v>
      </c>
    </row>
    <row r="950" spans="1:6" hidden="1">
      <c r="A950" s="701">
        <v>91532</v>
      </c>
      <c r="B950" s="699" t="s">
        <v>12882</v>
      </c>
      <c r="C950" s="699" t="s">
        <v>477</v>
      </c>
      <c r="D950" s="699" t="s">
        <v>11192</v>
      </c>
      <c r="E950" s="700" t="s">
        <v>12883</v>
      </c>
      <c r="F950" s="699" t="s">
        <v>11185</v>
      </c>
    </row>
    <row r="951" spans="1:6" hidden="1">
      <c r="A951" s="701">
        <v>91629</v>
      </c>
      <c r="B951" s="699" t="s">
        <v>12887</v>
      </c>
      <c r="C951" s="699" t="s">
        <v>477</v>
      </c>
      <c r="D951" s="699" t="s">
        <v>11182</v>
      </c>
      <c r="E951" s="700" t="s">
        <v>12888</v>
      </c>
      <c r="F951" s="699" t="s">
        <v>11185</v>
      </c>
    </row>
    <row r="952" spans="1:6" hidden="1">
      <c r="A952" s="701">
        <v>91630</v>
      </c>
      <c r="B952" s="699" t="s">
        <v>12889</v>
      </c>
      <c r="C952" s="699" t="s">
        <v>477</v>
      </c>
      <c r="D952" s="699" t="s">
        <v>11182</v>
      </c>
      <c r="E952" s="700" t="s">
        <v>2523</v>
      </c>
      <c r="F952" s="699" t="s">
        <v>11185</v>
      </c>
    </row>
    <row r="953" spans="1:6" hidden="1">
      <c r="A953" s="701">
        <v>91631</v>
      </c>
      <c r="B953" s="699" t="s">
        <v>12890</v>
      </c>
      <c r="C953" s="699" t="s">
        <v>477</v>
      </c>
      <c r="D953" s="699" t="s">
        <v>11182</v>
      </c>
      <c r="E953" s="700" t="s">
        <v>5642</v>
      </c>
      <c r="F953" s="699" t="s">
        <v>11185</v>
      </c>
    </row>
    <row r="954" spans="1:6" hidden="1">
      <c r="A954" s="701">
        <v>91632</v>
      </c>
      <c r="B954" s="699" t="s">
        <v>12891</v>
      </c>
      <c r="C954" s="699" t="s">
        <v>477</v>
      </c>
      <c r="D954" s="699" t="s">
        <v>11182</v>
      </c>
      <c r="E954" s="700" t="s">
        <v>12892</v>
      </c>
      <c r="F954" s="699" t="s">
        <v>11185</v>
      </c>
    </row>
    <row r="955" spans="1:6" hidden="1">
      <c r="A955" s="701">
        <v>91633</v>
      </c>
      <c r="B955" s="699" t="s">
        <v>12893</v>
      </c>
      <c r="C955" s="699" t="s">
        <v>477</v>
      </c>
      <c r="D955" s="699" t="s">
        <v>11192</v>
      </c>
      <c r="E955" s="700" t="s">
        <v>12894</v>
      </c>
      <c r="F955" s="699" t="s">
        <v>11185</v>
      </c>
    </row>
    <row r="956" spans="1:6" hidden="1">
      <c r="A956" s="701">
        <v>91640</v>
      </c>
      <c r="B956" s="699" t="s">
        <v>12899</v>
      </c>
      <c r="C956" s="699" t="s">
        <v>477</v>
      </c>
      <c r="D956" s="699" t="s">
        <v>11182</v>
      </c>
      <c r="E956" s="700" t="s">
        <v>3522</v>
      </c>
      <c r="F956" s="699" t="s">
        <v>11185</v>
      </c>
    </row>
    <row r="957" spans="1:6" hidden="1">
      <c r="A957" s="701">
        <v>91641</v>
      </c>
      <c r="B957" s="699" t="s">
        <v>12900</v>
      </c>
      <c r="C957" s="699" t="s">
        <v>477</v>
      </c>
      <c r="D957" s="699" t="s">
        <v>11182</v>
      </c>
      <c r="E957" s="700" t="s">
        <v>1937</v>
      </c>
      <c r="F957" s="699" t="s">
        <v>11185</v>
      </c>
    </row>
    <row r="958" spans="1:6" hidden="1">
      <c r="A958" s="701">
        <v>91642</v>
      </c>
      <c r="B958" s="699" t="s">
        <v>12901</v>
      </c>
      <c r="C958" s="699" t="s">
        <v>477</v>
      </c>
      <c r="D958" s="699" t="s">
        <v>11182</v>
      </c>
      <c r="E958" s="700" t="s">
        <v>2529</v>
      </c>
      <c r="F958" s="699" t="s">
        <v>11185</v>
      </c>
    </row>
    <row r="959" spans="1:6" hidden="1">
      <c r="A959" s="701">
        <v>91643</v>
      </c>
      <c r="B959" s="699" t="s">
        <v>12902</v>
      </c>
      <c r="C959" s="699" t="s">
        <v>477</v>
      </c>
      <c r="D959" s="699" t="s">
        <v>11182</v>
      </c>
      <c r="E959" s="700" t="s">
        <v>12903</v>
      </c>
      <c r="F959" s="699" t="s">
        <v>11185</v>
      </c>
    </row>
    <row r="960" spans="1:6" hidden="1">
      <c r="A960" s="701">
        <v>91644</v>
      </c>
      <c r="B960" s="699" t="s">
        <v>12904</v>
      </c>
      <c r="C960" s="699" t="s">
        <v>477</v>
      </c>
      <c r="D960" s="699" t="s">
        <v>11192</v>
      </c>
      <c r="E960" s="700" t="s">
        <v>12905</v>
      </c>
      <c r="F960" s="699" t="s">
        <v>11185</v>
      </c>
    </row>
    <row r="961" spans="1:6" hidden="1">
      <c r="A961" s="701">
        <v>91688</v>
      </c>
      <c r="B961" s="699" t="s">
        <v>12906</v>
      </c>
      <c r="C961" s="699" t="s">
        <v>477</v>
      </c>
      <c r="D961" s="699" t="s">
        <v>11189</v>
      </c>
      <c r="E961" s="700" t="s">
        <v>8091</v>
      </c>
      <c r="F961" s="699" t="s">
        <v>11185</v>
      </c>
    </row>
    <row r="962" spans="1:6" hidden="1">
      <c r="A962" s="701">
        <v>91689</v>
      </c>
      <c r="B962" s="699" t="s">
        <v>12907</v>
      </c>
      <c r="C962" s="699" t="s">
        <v>477</v>
      </c>
      <c r="D962" s="699" t="s">
        <v>11189</v>
      </c>
      <c r="E962" s="700" t="s">
        <v>12191</v>
      </c>
      <c r="F962" s="699" t="s">
        <v>11185</v>
      </c>
    </row>
    <row r="963" spans="1:6" hidden="1">
      <c r="A963" s="701">
        <v>91690</v>
      </c>
      <c r="B963" s="699" t="s">
        <v>12908</v>
      </c>
      <c r="C963" s="699" t="s">
        <v>477</v>
      </c>
      <c r="D963" s="699" t="s">
        <v>11189</v>
      </c>
      <c r="E963" s="700" t="s">
        <v>8086</v>
      </c>
      <c r="F963" s="699" t="s">
        <v>11185</v>
      </c>
    </row>
    <row r="964" spans="1:6" hidden="1">
      <c r="A964" s="701">
        <v>91691</v>
      </c>
      <c r="B964" s="699" t="s">
        <v>12909</v>
      </c>
      <c r="C964" s="699" t="s">
        <v>477</v>
      </c>
      <c r="D964" s="699" t="s">
        <v>11189</v>
      </c>
      <c r="E964" s="700" t="s">
        <v>11183</v>
      </c>
      <c r="F964" s="699" t="s">
        <v>11185</v>
      </c>
    </row>
    <row r="965" spans="1:6" hidden="1">
      <c r="A965" s="701">
        <v>92040</v>
      </c>
      <c r="B965" s="699" t="s">
        <v>12911</v>
      </c>
      <c r="C965" s="699" t="s">
        <v>477</v>
      </c>
      <c r="D965" s="699" t="s">
        <v>11182</v>
      </c>
      <c r="E965" s="700" t="s">
        <v>6163</v>
      </c>
      <c r="F965" s="699" t="s">
        <v>11185</v>
      </c>
    </row>
    <row r="966" spans="1:6" hidden="1">
      <c r="A966" s="701">
        <v>92041</v>
      </c>
      <c r="B966" s="699" t="s">
        <v>12912</v>
      </c>
      <c r="C966" s="699" t="s">
        <v>477</v>
      </c>
      <c r="D966" s="699" t="s">
        <v>11182</v>
      </c>
      <c r="E966" s="700" t="s">
        <v>11388</v>
      </c>
      <c r="F966" s="699" t="s">
        <v>11185</v>
      </c>
    </row>
    <row r="967" spans="1:6" hidden="1">
      <c r="A967" s="701">
        <v>92042</v>
      </c>
      <c r="B967" s="699" t="s">
        <v>12913</v>
      </c>
      <c r="C967" s="699" t="s">
        <v>477</v>
      </c>
      <c r="D967" s="699" t="s">
        <v>11182</v>
      </c>
      <c r="E967" s="700" t="s">
        <v>11525</v>
      </c>
      <c r="F967" s="699" t="s">
        <v>11185</v>
      </c>
    </row>
    <row r="968" spans="1:6" hidden="1">
      <c r="A968" s="701">
        <v>92101</v>
      </c>
      <c r="B968" s="699" t="s">
        <v>12916</v>
      </c>
      <c r="C968" s="699" t="s">
        <v>477</v>
      </c>
      <c r="D968" s="699" t="s">
        <v>11182</v>
      </c>
      <c r="E968" s="700" t="s">
        <v>12917</v>
      </c>
      <c r="F968" s="699" t="s">
        <v>11185</v>
      </c>
    </row>
    <row r="969" spans="1:6" hidden="1">
      <c r="A969" s="701">
        <v>92102</v>
      </c>
      <c r="B969" s="699" t="s">
        <v>12918</v>
      </c>
      <c r="C969" s="699" t="s">
        <v>477</v>
      </c>
      <c r="D969" s="699" t="s">
        <v>11182</v>
      </c>
      <c r="E969" s="700" t="s">
        <v>12135</v>
      </c>
      <c r="F969" s="699" t="s">
        <v>11185</v>
      </c>
    </row>
    <row r="970" spans="1:6" hidden="1">
      <c r="A970" s="701">
        <v>92103</v>
      </c>
      <c r="B970" s="699" t="s">
        <v>12919</v>
      </c>
      <c r="C970" s="699" t="s">
        <v>477</v>
      </c>
      <c r="D970" s="699" t="s">
        <v>11182</v>
      </c>
      <c r="E970" s="700" t="s">
        <v>4539</v>
      </c>
      <c r="F970" s="699" t="s">
        <v>11185</v>
      </c>
    </row>
    <row r="971" spans="1:6" hidden="1">
      <c r="A971" s="701">
        <v>92104</v>
      </c>
      <c r="B971" s="699" t="s">
        <v>12920</v>
      </c>
      <c r="C971" s="699" t="s">
        <v>477</v>
      </c>
      <c r="D971" s="699" t="s">
        <v>11182</v>
      </c>
      <c r="E971" s="700" t="s">
        <v>12921</v>
      </c>
      <c r="F971" s="699" t="s">
        <v>11185</v>
      </c>
    </row>
    <row r="972" spans="1:6" hidden="1">
      <c r="A972" s="701">
        <v>92105</v>
      </c>
      <c r="B972" s="699" t="s">
        <v>12922</v>
      </c>
      <c r="C972" s="699" t="s">
        <v>477</v>
      </c>
      <c r="D972" s="699" t="s">
        <v>11192</v>
      </c>
      <c r="E972" s="700" t="s">
        <v>12412</v>
      </c>
      <c r="F972" s="699" t="s">
        <v>11185</v>
      </c>
    </row>
    <row r="973" spans="1:6" hidden="1">
      <c r="A973" s="701">
        <v>92108</v>
      </c>
      <c r="B973" s="699" t="s">
        <v>12924</v>
      </c>
      <c r="C973" s="699" t="s">
        <v>477</v>
      </c>
      <c r="D973" s="699" t="s">
        <v>11189</v>
      </c>
      <c r="E973" s="700" t="s">
        <v>5594</v>
      </c>
      <c r="F973" s="699" t="s">
        <v>11185</v>
      </c>
    </row>
    <row r="974" spans="1:6" hidden="1">
      <c r="A974" s="701">
        <v>92109</v>
      </c>
      <c r="B974" s="699" t="s">
        <v>12925</v>
      </c>
      <c r="C974" s="699" t="s">
        <v>477</v>
      </c>
      <c r="D974" s="699" t="s">
        <v>11189</v>
      </c>
      <c r="E974" s="700" t="s">
        <v>3021</v>
      </c>
      <c r="F974" s="699" t="s">
        <v>11185</v>
      </c>
    </row>
    <row r="975" spans="1:6" hidden="1">
      <c r="A975" s="701">
        <v>92110</v>
      </c>
      <c r="B975" s="699" t="s">
        <v>12926</v>
      </c>
      <c r="C975" s="699" t="s">
        <v>477</v>
      </c>
      <c r="D975" s="699" t="s">
        <v>11189</v>
      </c>
      <c r="E975" s="700" t="s">
        <v>2584</v>
      </c>
      <c r="F975" s="699" t="s">
        <v>11185</v>
      </c>
    </row>
    <row r="976" spans="1:6" hidden="1">
      <c r="A976" s="701">
        <v>92111</v>
      </c>
      <c r="B976" s="699" t="s">
        <v>12927</v>
      </c>
      <c r="C976" s="699" t="s">
        <v>477</v>
      </c>
      <c r="D976" s="699" t="s">
        <v>11189</v>
      </c>
      <c r="E976" s="700" t="s">
        <v>6802</v>
      </c>
      <c r="F976" s="699" t="s">
        <v>11185</v>
      </c>
    </row>
    <row r="977" spans="1:6" hidden="1">
      <c r="A977" s="701">
        <v>92114</v>
      </c>
      <c r="B977" s="699" t="s">
        <v>12929</v>
      </c>
      <c r="C977" s="699" t="s">
        <v>477</v>
      </c>
      <c r="D977" s="699" t="s">
        <v>11189</v>
      </c>
      <c r="E977" s="700" t="s">
        <v>3021</v>
      </c>
      <c r="F977" s="699" t="s">
        <v>11185</v>
      </c>
    </row>
    <row r="978" spans="1:6" hidden="1">
      <c r="A978" s="701">
        <v>92115</v>
      </c>
      <c r="B978" s="699" t="s">
        <v>12930</v>
      </c>
      <c r="C978" s="699" t="s">
        <v>477</v>
      </c>
      <c r="D978" s="699" t="s">
        <v>11189</v>
      </c>
      <c r="E978" s="700" t="s">
        <v>5911</v>
      </c>
      <c r="F978" s="699" t="s">
        <v>11185</v>
      </c>
    </row>
    <row r="979" spans="1:6" hidden="1">
      <c r="A979" s="701">
        <v>92116</v>
      </c>
      <c r="B979" s="699" t="s">
        <v>12931</v>
      </c>
      <c r="C979" s="699" t="s">
        <v>477</v>
      </c>
      <c r="D979" s="699" t="s">
        <v>11189</v>
      </c>
      <c r="E979" s="700" t="s">
        <v>3735</v>
      </c>
      <c r="F979" s="699" t="s">
        <v>11185</v>
      </c>
    </row>
    <row r="980" spans="1:6" hidden="1">
      <c r="A980" s="701">
        <v>92133</v>
      </c>
      <c r="B980" s="699" t="s">
        <v>12936</v>
      </c>
      <c r="C980" s="699" t="s">
        <v>477</v>
      </c>
      <c r="D980" s="699" t="s">
        <v>11192</v>
      </c>
      <c r="E980" s="700" t="s">
        <v>2286</v>
      </c>
      <c r="F980" s="699" t="s">
        <v>11185</v>
      </c>
    </row>
    <row r="981" spans="1:6" hidden="1">
      <c r="A981" s="701">
        <v>92134</v>
      </c>
      <c r="B981" s="699" t="s">
        <v>12937</v>
      </c>
      <c r="C981" s="699" t="s">
        <v>477</v>
      </c>
      <c r="D981" s="699" t="s">
        <v>11192</v>
      </c>
      <c r="E981" s="700" t="s">
        <v>3496</v>
      </c>
      <c r="F981" s="699" t="s">
        <v>11185</v>
      </c>
    </row>
    <row r="982" spans="1:6" hidden="1">
      <c r="A982" s="701">
        <v>92135</v>
      </c>
      <c r="B982" s="699" t="s">
        <v>12938</v>
      </c>
      <c r="C982" s="699" t="s">
        <v>477</v>
      </c>
      <c r="D982" s="699" t="s">
        <v>11192</v>
      </c>
      <c r="E982" s="700" t="s">
        <v>12043</v>
      </c>
      <c r="F982" s="699" t="s">
        <v>11185</v>
      </c>
    </row>
    <row r="983" spans="1:6" hidden="1">
      <c r="A983" s="701">
        <v>92136</v>
      </c>
      <c r="B983" s="699" t="s">
        <v>12939</v>
      </c>
      <c r="C983" s="699" t="s">
        <v>477</v>
      </c>
      <c r="D983" s="699" t="s">
        <v>11192</v>
      </c>
      <c r="E983" s="700" t="s">
        <v>4401</v>
      </c>
      <c r="F983" s="699" t="s">
        <v>11185</v>
      </c>
    </row>
    <row r="984" spans="1:6" hidden="1">
      <c r="A984" s="701">
        <v>92137</v>
      </c>
      <c r="B984" s="699" t="s">
        <v>12940</v>
      </c>
      <c r="C984" s="699" t="s">
        <v>477</v>
      </c>
      <c r="D984" s="699" t="s">
        <v>11192</v>
      </c>
      <c r="E984" s="700" t="s">
        <v>8163</v>
      </c>
      <c r="F984" s="699" t="s">
        <v>11185</v>
      </c>
    </row>
    <row r="985" spans="1:6" hidden="1">
      <c r="A985" s="701">
        <v>92140</v>
      </c>
      <c r="B985" s="699" t="s">
        <v>12942</v>
      </c>
      <c r="C985" s="699" t="s">
        <v>477</v>
      </c>
      <c r="D985" s="699" t="s">
        <v>11189</v>
      </c>
      <c r="E985" s="700" t="s">
        <v>8081</v>
      </c>
      <c r="F985" s="699" t="s">
        <v>11185</v>
      </c>
    </row>
    <row r="986" spans="1:6" hidden="1">
      <c r="A986" s="701">
        <v>92141</v>
      </c>
      <c r="B986" s="699" t="s">
        <v>12943</v>
      </c>
      <c r="C986" s="699" t="s">
        <v>477</v>
      </c>
      <c r="D986" s="699" t="s">
        <v>11189</v>
      </c>
      <c r="E986" s="700" t="s">
        <v>12116</v>
      </c>
      <c r="F986" s="699" t="s">
        <v>11185</v>
      </c>
    </row>
    <row r="987" spans="1:6" hidden="1">
      <c r="A987" s="701">
        <v>92142</v>
      </c>
      <c r="B987" s="699" t="s">
        <v>12944</v>
      </c>
      <c r="C987" s="699" t="s">
        <v>477</v>
      </c>
      <c r="D987" s="699" t="s">
        <v>11189</v>
      </c>
      <c r="E987" s="700" t="s">
        <v>1873</v>
      </c>
      <c r="F987" s="699" t="s">
        <v>11185</v>
      </c>
    </row>
    <row r="988" spans="1:6" hidden="1">
      <c r="A988" s="701">
        <v>92143</v>
      </c>
      <c r="B988" s="699" t="s">
        <v>12945</v>
      </c>
      <c r="C988" s="699" t="s">
        <v>477</v>
      </c>
      <c r="D988" s="699" t="s">
        <v>11189</v>
      </c>
      <c r="E988" s="700" t="s">
        <v>5185</v>
      </c>
      <c r="F988" s="699" t="s">
        <v>11185</v>
      </c>
    </row>
    <row r="989" spans="1:6" hidden="1">
      <c r="A989" s="701">
        <v>92144</v>
      </c>
      <c r="B989" s="699" t="s">
        <v>12946</v>
      </c>
      <c r="C989" s="699" t="s">
        <v>477</v>
      </c>
      <c r="D989" s="699" t="s">
        <v>11192</v>
      </c>
      <c r="E989" s="700" t="s">
        <v>12947</v>
      </c>
      <c r="F989" s="699" t="s">
        <v>11185</v>
      </c>
    </row>
    <row r="990" spans="1:6" hidden="1">
      <c r="A990" s="701">
        <v>92237</v>
      </c>
      <c r="B990" s="699" t="s">
        <v>12950</v>
      </c>
      <c r="C990" s="699" t="s">
        <v>477</v>
      </c>
      <c r="D990" s="699" t="s">
        <v>11182</v>
      </c>
      <c r="E990" s="700" t="s">
        <v>12951</v>
      </c>
      <c r="F990" s="699" t="s">
        <v>11185</v>
      </c>
    </row>
    <row r="991" spans="1:6" hidden="1">
      <c r="A991" s="701">
        <v>92238</v>
      </c>
      <c r="B991" s="699" t="s">
        <v>12952</v>
      </c>
      <c r="C991" s="699" t="s">
        <v>477</v>
      </c>
      <c r="D991" s="699" t="s">
        <v>11182</v>
      </c>
      <c r="E991" s="700" t="s">
        <v>5202</v>
      </c>
      <c r="F991" s="699" t="s">
        <v>11185</v>
      </c>
    </row>
    <row r="992" spans="1:6" hidden="1">
      <c r="A992" s="701">
        <v>92239</v>
      </c>
      <c r="B992" s="699" t="s">
        <v>12953</v>
      </c>
      <c r="C992" s="699" t="s">
        <v>477</v>
      </c>
      <c r="D992" s="699" t="s">
        <v>11182</v>
      </c>
      <c r="E992" s="700" t="s">
        <v>11198</v>
      </c>
      <c r="F992" s="699" t="s">
        <v>11185</v>
      </c>
    </row>
    <row r="993" spans="1:6" hidden="1">
      <c r="A993" s="701">
        <v>92240</v>
      </c>
      <c r="B993" s="699" t="s">
        <v>12954</v>
      </c>
      <c r="C993" s="699" t="s">
        <v>477</v>
      </c>
      <c r="D993" s="699" t="s">
        <v>11182</v>
      </c>
      <c r="E993" s="700" t="s">
        <v>12955</v>
      </c>
      <c r="F993" s="699" t="s">
        <v>11185</v>
      </c>
    </row>
    <row r="994" spans="1:6" hidden="1">
      <c r="A994" s="701">
        <v>92241</v>
      </c>
      <c r="B994" s="699" t="s">
        <v>12956</v>
      </c>
      <c r="C994" s="699" t="s">
        <v>477</v>
      </c>
      <c r="D994" s="699" t="s">
        <v>11192</v>
      </c>
      <c r="E994" s="700" t="s">
        <v>12957</v>
      </c>
      <c r="F994" s="699" t="s">
        <v>11185</v>
      </c>
    </row>
    <row r="995" spans="1:6" hidden="1">
      <c r="A995" s="701">
        <v>92712</v>
      </c>
      <c r="B995" s="699" t="s">
        <v>12960</v>
      </c>
      <c r="C995" s="699" t="s">
        <v>477</v>
      </c>
      <c r="D995" s="699" t="s">
        <v>11189</v>
      </c>
      <c r="E995" s="700" t="s">
        <v>11355</v>
      </c>
      <c r="F995" s="699" t="s">
        <v>11185</v>
      </c>
    </row>
    <row r="996" spans="1:6" hidden="1">
      <c r="A996" s="701">
        <v>92713</v>
      </c>
      <c r="B996" s="699" t="s">
        <v>12961</v>
      </c>
      <c r="C996" s="699" t="s">
        <v>477</v>
      </c>
      <c r="D996" s="699" t="s">
        <v>11189</v>
      </c>
      <c r="E996" s="700" t="s">
        <v>8072</v>
      </c>
      <c r="F996" s="699" t="s">
        <v>11185</v>
      </c>
    </row>
    <row r="997" spans="1:6" hidden="1">
      <c r="A997" s="701">
        <v>92714</v>
      </c>
      <c r="B997" s="699" t="s">
        <v>12962</v>
      </c>
      <c r="C997" s="699" t="s">
        <v>477</v>
      </c>
      <c r="D997" s="699" t="s">
        <v>11189</v>
      </c>
      <c r="E997" s="700" t="s">
        <v>3013</v>
      </c>
      <c r="F997" s="699" t="s">
        <v>11185</v>
      </c>
    </row>
    <row r="998" spans="1:6" hidden="1">
      <c r="A998" s="701">
        <v>92715</v>
      </c>
      <c r="B998" s="699" t="s">
        <v>12963</v>
      </c>
      <c r="C998" s="699" t="s">
        <v>477</v>
      </c>
      <c r="D998" s="699" t="s">
        <v>11189</v>
      </c>
      <c r="E998" s="700" t="s">
        <v>10260</v>
      </c>
      <c r="F998" s="699" t="s">
        <v>11185</v>
      </c>
    </row>
    <row r="999" spans="1:6" hidden="1">
      <c r="A999" s="701">
        <v>92956</v>
      </c>
      <c r="B999" s="699" t="s">
        <v>12966</v>
      </c>
      <c r="C999" s="699" t="s">
        <v>477</v>
      </c>
      <c r="D999" s="699" t="s">
        <v>11182</v>
      </c>
      <c r="E999" s="700" t="s">
        <v>10095</v>
      </c>
      <c r="F999" s="699" t="s">
        <v>11185</v>
      </c>
    </row>
    <row r="1000" spans="1:6" hidden="1">
      <c r="A1000" s="701">
        <v>92957</v>
      </c>
      <c r="B1000" s="699" t="s">
        <v>12967</v>
      </c>
      <c r="C1000" s="699" t="s">
        <v>477</v>
      </c>
      <c r="D1000" s="699" t="s">
        <v>11182</v>
      </c>
      <c r="E1000" s="700" t="s">
        <v>9457</v>
      </c>
      <c r="F1000" s="699" t="s">
        <v>11185</v>
      </c>
    </row>
    <row r="1001" spans="1:6" hidden="1">
      <c r="A1001" s="701">
        <v>92958</v>
      </c>
      <c r="B1001" s="699" t="s">
        <v>12968</v>
      </c>
      <c r="C1001" s="699" t="s">
        <v>477</v>
      </c>
      <c r="D1001" s="699" t="s">
        <v>11182</v>
      </c>
      <c r="E1001" s="700" t="s">
        <v>2241</v>
      </c>
      <c r="F1001" s="699" t="s">
        <v>11185</v>
      </c>
    </row>
    <row r="1002" spans="1:6" hidden="1">
      <c r="A1002" s="701">
        <v>92959</v>
      </c>
      <c r="B1002" s="699" t="s">
        <v>12969</v>
      </c>
      <c r="C1002" s="699" t="s">
        <v>477</v>
      </c>
      <c r="D1002" s="699" t="s">
        <v>11192</v>
      </c>
      <c r="E1002" s="700" t="s">
        <v>12176</v>
      </c>
      <c r="F1002" s="699" t="s">
        <v>11185</v>
      </c>
    </row>
    <row r="1003" spans="1:6" hidden="1">
      <c r="A1003" s="701">
        <v>92963</v>
      </c>
      <c r="B1003" s="699" t="s">
        <v>12972</v>
      </c>
      <c r="C1003" s="699" t="s">
        <v>477</v>
      </c>
      <c r="D1003" s="699" t="s">
        <v>11189</v>
      </c>
      <c r="E1003" s="700" t="s">
        <v>7454</v>
      </c>
      <c r="F1003" s="699" t="s">
        <v>11185</v>
      </c>
    </row>
    <row r="1004" spans="1:6" hidden="1">
      <c r="A1004" s="701">
        <v>92964</v>
      </c>
      <c r="B1004" s="699" t="s">
        <v>12973</v>
      </c>
      <c r="C1004" s="699" t="s">
        <v>477</v>
      </c>
      <c r="D1004" s="699" t="s">
        <v>11189</v>
      </c>
      <c r="E1004" s="700" t="s">
        <v>3022</v>
      </c>
      <c r="F1004" s="699" t="s">
        <v>11185</v>
      </c>
    </row>
    <row r="1005" spans="1:6" hidden="1">
      <c r="A1005" s="701">
        <v>92965</v>
      </c>
      <c r="B1005" s="699" t="s">
        <v>12974</v>
      </c>
      <c r="C1005" s="699" t="s">
        <v>477</v>
      </c>
      <c r="D1005" s="699" t="s">
        <v>11189</v>
      </c>
      <c r="E1005" s="700" t="s">
        <v>5181</v>
      </c>
      <c r="F1005" s="699" t="s">
        <v>11185</v>
      </c>
    </row>
    <row r="1006" spans="1:6" hidden="1">
      <c r="A1006" s="701">
        <v>93220</v>
      </c>
      <c r="B1006" s="699" t="s">
        <v>12977</v>
      </c>
      <c r="C1006" s="699" t="s">
        <v>477</v>
      </c>
      <c r="D1006" s="699" t="s">
        <v>11182</v>
      </c>
      <c r="E1006" s="700" t="s">
        <v>12978</v>
      </c>
      <c r="F1006" s="699" t="s">
        <v>11185</v>
      </c>
    </row>
    <row r="1007" spans="1:6" hidden="1">
      <c r="A1007" s="701">
        <v>93221</v>
      </c>
      <c r="B1007" s="699" t="s">
        <v>12979</v>
      </c>
      <c r="C1007" s="699" t="s">
        <v>477</v>
      </c>
      <c r="D1007" s="699" t="s">
        <v>11182</v>
      </c>
      <c r="E1007" s="700" t="s">
        <v>12980</v>
      </c>
      <c r="F1007" s="699" t="s">
        <v>11185</v>
      </c>
    </row>
    <row r="1008" spans="1:6" hidden="1">
      <c r="A1008" s="701">
        <v>93222</v>
      </c>
      <c r="B1008" s="699" t="s">
        <v>12981</v>
      </c>
      <c r="C1008" s="699" t="s">
        <v>477</v>
      </c>
      <c r="D1008" s="699" t="s">
        <v>11182</v>
      </c>
      <c r="E1008" s="700" t="s">
        <v>12982</v>
      </c>
      <c r="F1008" s="699" t="s">
        <v>11185</v>
      </c>
    </row>
    <row r="1009" spans="1:6" hidden="1">
      <c r="A1009" s="701">
        <v>93223</v>
      </c>
      <c r="B1009" s="699" t="s">
        <v>12983</v>
      </c>
      <c r="C1009" s="699" t="s">
        <v>477</v>
      </c>
      <c r="D1009" s="699" t="s">
        <v>11192</v>
      </c>
      <c r="E1009" s="700" t="s">
        <v>12984</v>
      </c>
      <c r="F1009" s="699" t="s">
        <v>11185</v>
      </c>
    </row>
    <row r="1010" spans="1:6" hidden="1">
      <c r="A1010" s="701">
        <v>93229</v>
      </c>
      <c r="B1010" s="699" t="s">
        <v>12986</v>
      </c>
      <c r="C1010" s="699" t="s">
        <v>477</v>
      </c>
      <c r="D1010" s="699" t="s">
        <v>11189</v>
      </c>
      <c r="E1010" s="700" t="s">
        <v>8558</v>
      </c>
      <c r="F1010" s="699" t="s">
        <v>11185</v>
      </c>
    </row>
    <row r="1011" spans="1:6" hidden="1">
      <c r="A1011" s="701">
        <v>93230</v>
      </c>
      <c r="B1011" s="699" t="s">
        <v>12987</v>
      </c>
      <c r="C1011" s="699" t="s">
        <v>477</v>
      </c>
      <c r="D1011" s="699" t="s">
        <v>11189</v>
      </c>
      <c r="E1011" s="700" t="s">
        <v>5894</v>
      </c>
      <c r="F1011" s="699" t="s">
        <v>11185</v>
      </c>
    </row>
    <row r="1012" spans="1:6" hidden="1">
      <c r="A1012" s="701">
        <v>93231</v>
      </c>
      <c r="B1012" s="699" t="s">
        <v>12988</v>
      </c>
      <c r="C1012" s="699" t="s">
        <v>477</v>
      </c>
      <c r="D1012" s="699" t="s">
        <v>11189</v>
      </c>
      <c r="E1012" s="700" t="s">
        <v>9091</v>
      </c>
      <c r="F1012" s="699" t="s">
        <v>11185</v>
      </c>
    </row>
    <row r="1013" spans="1:6" hidden="1">
      <c r="A1013" s="701">
        <v>93232</v>
      </c>
      <c r="B1013" s="699" t="s">
        <v>12989</v>
      </c>
      <c r="C1013" s="699" t="s">
        <v>477</v>
      </c>
      <c r="D1013" s="699" t="s">
        <v>11192</v>
      </c>
      <c r="E1013" s="700" t="s">
        <v>5025</v>
      </c>
      <c r="F1013" s="699" t="s">
        <v>11185</v>
      </c>
    </row>
    <row r="1014" spans="1:6" hidden="1">
      <c r="A1014" s="701">
        <v>93235</v>
      </c>
      <c r="B1014" s="699" t="s">
        <v>13333</v>
      </c>
      <c r="C1014" s="699" t="s">
        <v>477</v>
      </c>
      <c r="D1014" s="699" t="s">
        <v>11182</v>
      </c>
      <c r="E1014" s="700" t="s">
        <v>1926</v>
      </c>
      <c r="F1014" s="699" t="s">
        <v>11185</v>
      </c>
    </row>
    <row r="1015" spans="1:6" hidden="1">
      <c r="A1015" s="701">
        <v>93238</v>
      </c>
      <c r="B1015" s="699" t="s">
        <v>12357</v>
      </c>
      <c r="C1015" s="699" t="s">
        <v>477</v>
      </c>
      <c r="D1015" s="699" t="s">
        <v>11182</v>
      </c>
      <c r="E1015" s="700" t="s">
        <v>11749</v>
      </c>
      <c r="F1015" s="699" t="s">
        <v>11185</v>
      </c>
    </row>
    <row r="1016" spans="1:6" hidden="1">
      <c r="A1016" s="701">
        <v>93239</v>
      </c>
      <c r="B1016" s="699" t="s">
        <v>12381</v>
      </c>
      <c r="C1016" s="699" t="s">
        <v>477</v>
      </c>
      <c r="D1016" s="699" t="s">
        <v>11182</v>
      </c>
      <c r="E1016" s="700" t="s">
        <v>6098</v>
      </c>
      <c r="F1016" s="699" t="s">
        <v>11185</v>
      </c>
    </row>
    <row r="1017" spans="1:6" hidden="1">
      <c r="A1017" s="701">
        <v>93240</v>
      </c>
      <c r="B1017" s="699" t="s">
        <v>12382</v>
      </c>
      <c r="C1017" s="699" t="s">
        <v>477</v>
      </c>
      <c r="D1017" s="699" t="s">
        <v>11192</v>
      </c>
      <c r="E1017" s="700" t="s">
        <v>4039</v>
      </c>
      <c r="F1017" s="699" t="s">
        <v>11185</v>
      </c>
    </row>
    <row r="1018" spans="1:6" hidden="1">
      <c r="A1018" s="701">
        <v>93267</v>
      </c>
      <c r="B1018" s="699" t="s">
        <v>12992</v>
      </c>
      <c r="C1018" s="699" t="s">
        <v>477</v>
      </c>
      <c r="D1018" s="699" t="s">
        <v>11182</v>
      </c>
      <c r="E1018" s="700" t="s">
        <v>12993</v>
      </c>
      <c r="F1018" s="699" t="s">
        <v>11185</v>
      </c>
    </row>
    <row r="1019" spans="1:6" hidden="1">
      <c r="A1019" s="701">
        <v>93269</v>
      </c>
      <c r="B1019" s="699" t="s">
        <v>12994</v>
      </c>
      <c r="C1019" s="699" t="s">
        <v>477</v>
      </c>
      <c r="D1019" s="699" t="s">
        <v>11182</v>
      </c>
      <c r="E1019" s="700" t="s">
        <v>12818</v>
      </c>
      <c r="F1019" s="699" t="s">
        <v>11185</v>
      </c>
    </row>
    <row r="1020" spans="1:6" hidden="1">
      <c r="A1020" s="701">
        <v>93270</v>
      </c>
      <c r="B1020" s="699" t="s">
        <v>12995</v>
      </c>
      <c r="C1020" s="699" t="s">
        <v>477</v>
      </c>
      <c r="D1020" s="699" t="s">
        <v>11182</v>
      </c>
      <c r="E1020" s="700" t="s">
        <v>12996</v>
      </c>
      <c r="F1020" s="699" t="s">
        <v>11185</v>
      </c>
    </row>
    <row r="1021" spans="1:6" hidden="1">
      <c r="A1021" s="701">
        <v>93271</v>
      </c>
      <c r="B1021" s="699" t="s">
        <v>12997</v>
      </c>
      <c r="C1021" s="699" t="s">
        <v>477</v>
      </c>
      <c r="D1021" s="699" t="s">
        <v>11189</v>
      </c>
      <c r="E1021" s="700" t="s">
        <v>9376</v>
      </c>
      <c r="F1021" s="699" t="s">
        <v>11185</v>
      </c>
    </row>
    <row r="1022" spans="1:6" hidden="1">
      <c r="A1022" s="701">
        <v>93277</v>
      </c>
      <c r="B1022" s="699" t="s">
        <v>12999</v>
      </c>
      <c r="C1022" s="699" t="s">
        <v>477</v>
      </c>
      <c r="D1022" s="699" t="s">
        <v>11189</v>
      </c>
      <c r="E1022" s="700" t="s">
        <v>8137</v>
      </c>
      <c r="F1022" s="699" t="s">
        <v>11185</v>
      </c>
    </row>
    <row r="1023" spans="1:6" hidden="1">
      <c r="A1023" s="701">
        <v>93278</v>
      </c>
      <c r="B1023" s="699" t="s">
        <v>13000</v>
      </c>
      <c r="C1023" s="699" t="s">
        <v>477</v>
      </c>
      <c r="D1023" s="699" t="s">
        <v>11189</v>
      </c>
      <c r="E1023" s="700" t="s">
        <v>8072</v>
      </c>
      <c r="F1023" s="699" t="s">
        <v>11185</v>
      </c>
    </row>
    <row r="1024" spans="1:6" hidden="1">
      <c r="A1024" s="701">
        <v>93279</v>
      </c>
      <c r="B1024" s="699" t="s">
        <v>13001</v>
      </c>
      <c r="C1024" s="699" t="s">
        <v>477</v>
      </c>
      <c r="D1024" s="699" t="s">
        <v>11189</v>
      </c>
      <c r="E1024" s="700" t="s">
        <v>11203</v>
      </c>
      <c r="F1024" s="699" t="s">
        <v>11185</v>
      </c>
    </row>
    <row r="1025" spans="1:6" hidden="1">
      <c r="A1025" s="701">
        <v>93280</v>
      </c>
      <c r="B1025" s="699" t="s">
        <v>13002</v>
      </c>
      <c r="C1025" s="699" t="s">
        <v>477</v>
      </c>
      <c r="D1025" s="699" t="s">
        <v>11189</v>
      </c>
      <c r="E1025" s="700" t="s">
        <v>11222</v>
      </c>
      <c r="F1025" s="699" t="s">
        <v>11185</v>
      </c>
    </row>
    <row r="1026" spans="1:6" hidden="1">
      <c r="A1026" s="701">
        <v>93283</v>
      </c>
      <c r="B1026" s="699" t="s">
        <v>13006</v>
      </c>
      <c r="C1026" s="699" t="s">
        <v>477</v>
      </c>
      <c r="D1026" s="699" t="s">
        <v>11182</v>
      </c>
      <c r="E1026" s="700" t="s">
        <v>13007</v>
      </c>
      <c r="F1026" s="699" t="s">
        <v>11185</v>
      </c>
    </row>
    <row r="1027" spans="1:6" hidden="1">
      <c r="A1027" s="701">
        <v>93284</v>
      </c>
      <c r="B1027" s="699" t="s">
        <v>13008</v>
      </c>
      <c r="C1027" s="699" t="s">
        <v>477</v>
      </c>
      <c r="D1027" s="699" t="s">
        <v>11182</v>
      </c>
      <c r="E1027" s="700" t="s">
        <v>2042</v>
      </c>
      <c r="F1027" s="699" t="s">
        <v>11185</v>
      </c>
    </row>
    <row r="1028" spans="1:6" hidden="1">
      <c r="A1028" s="701">
        <v>93285</v>
      </c>
      <c r="B1028" s="699" t="s">
        <v>13009</v>
      </c>
      <c r="C1028" s="699" t="s">
        <v>477</v>
      </c>
      <c r="D1028" s="699" t="s">
        <v>11182</v>
      </c>
      <c r="E1028" s="700" t="s">
        <v>13010</v>
      </c>
      <c r="F1028" s="699" t="s">
        <v>11185</v>
      </c>
    </row>
    <row r="1029" spans="1:6" hidden="1">
      <c r="A1029" s="701">
        <v>93286</v>
      </c>
      <c r="B1029" s="699" t="s">
        <v>13011</v>
      </c>
      <c r="C1029" s="699" t="s">
        <v>477</v>
      </c>
      <c r="D1029" s="699" t="s">
        <v>11189</v>
      </c>
      <c r="E1029" s="700" t="s">
        <v>13005</v>
      </c>
      <c r="F1029" s="699" t="s">
        <v>11185</v>
      </c>
    </row>
    <row r="1030" spans="1:6" hidden="1">
      <c r="A1030" s="701">
        <v>93296</v>
      </c>
      <c r="B1030" s="699" t="s">
        <v>13012</v>
      </c>
      <c r="C1030" s="699" t="s">
        <v>477</v>
      </c>
      <c r="D1030" s="699" t="s">
        <v>11182</v>
      </c>
      <c r="E1030" s="700" t="s">
        <v>13013</v>
      </c>
      <c r="F1030" s="699" t="s">
        <v>11185</v>
      </c>
    </row>
    <row r="1031" spans="1:6" hidden="1">
      <c r="A1031" s="701">
        <v>93397</v>
      </c>
      <c r="B1031" s="699" t="s">
        <v>13016</v>
      </c>
      <c r="C1031" s="699" t="s">
        <v>477</v>
      </c>
      <c r="D1031" s="699" t="s">
        <v>11182</v>
      </c>
      <c r="E1031" s="700" t="s">
        <v>12888</v>
      </c>
      <c r="F1031" s="699" t="s">
        <v>11185</v>
      </c>
    </row>
    <row r="1032" spans="1:6" hidden="1">
      <c r="A1032" s="701">
        <v>93398</v>
      </c>
      <c r="B1032" s="699" t="s">
        <v>13017</v>
      </c>
      <c r="C1032" s="699" t="s">
        <v>477</v>
      </c>
      <c r="D1032" s="699" t="s">
        <v>11182</v>
      </c>
      <c r="E1032" s="700" t="s">
        <v>2523</v>
      </c>
      <c r="F1032" s="699" t="s">
        <v>11185</v>
      </c>
    </row>
    <row r="1033" spans="1:6" hidden="1">
      <c r="A1033" s="701">
        <v>93399</v>
      </c>
      <c r="B1033" s="699" t="s">
        <v>13018</v>
      </c>
      <c r="C1033" s="699" t="s">
        <v>477</v>
      </c>
      <c r="D1033" s="699" t="s">
        <v>11182</v>
      </c>
      <c r="E1033" s="700" t="s">
        <v>5642</v>
      </c>
      <c r="F1033" s="699" t="s">
        <v>11185</v>
      </c>
    </row>
    <row r="1034" spans="1:6" hidden="1">
      <c r="A1034" s="701">
        <v>93400</v>
      </c>
      <c r="B1034" s="699" t="s">
        <v>13019</v>
      </c>
      <c r="C1034" s="699" t="s">
        <v>477</v>
      </c>
      <c r="D1034" s="699" t="s">
        <v>11182</v>
      </c>
      <c r="E1034" s="700" t="s">
        <v>12892</v>
      </c>
      <c r="F1034" s="699" t="s">
        <v>11185</v>
      </c>
    </row>
    <row r="1035" spans="1:6" hidden="1">
      <c r="A1035" s="701">
        <v>93401</v>
      </c>
      <c r="B1035" s="699" t="s">
        <v>13020</v>
      </c>
      <c r="C1035" s="699" t="s">
        <v>477</v>
      </c>
      <c r="D1035" s="699" t="s">
        <v>11192</v>
      </c>
      <c r="E1035" s="700" t="s">
        <v>12433</v>
      </c>
      <c r="F1035" s="699" t="s">
        <v>11185</v>
      </c>
    </row>
    <row r="1036" spans="1:6" hidden="1">
      <c r="A1036" s="701">
        <v>93404</v>
      </c>
      <c r="B1036" s="699" t="s">
        <v>13026</v>
      </c>
      <c r="C1036" s="699" t="s">
        <v>477</v>
      </c>
      <c r="D1036" s="699" t="s">
        <v>11182</v>
      </c>
      <c r="E1036" s="700" t="s">
        <v>8280</v>
      </c>
      <c r="F1036" s="699" t="s">
        <v>11185</v>
      </c>
    </row>
    <row r="1037" spans="1:6" hidden="1">
      <c r="A1037" s="701">
        <v>93405</v>
      </c>
      <c r="B1037" s="699" t="s">
        <v>13027</v>
      </c>
      <c r="C1037" s="699" t="s">
        <v>477</v>
      </c>
      <c r="D1037" s="699" t="s">
        <v>11182</v>
      </c>
      <c r="E1037" s="700" t="s">
        <v>12043</v>
      </c>
      <c r="F1037" s="699" t="s">
        <v>11185</v>
      </c>
    </row>
    <row r="1038" spans="1:6" hidden="1">
      <c r="A1038" s="701">
        <v>93406</v>
      </c>
      <c r="B1038" s="699" t="s">
        <v>13028</v>
      </c>
      <c r="C1038" s="699" t="s">
        <v>477</v>
      </c>
      <c r="D1038" s="699" t="s">
        <v>11182</v>
      </c>
      <c r="E1038" s="700" t="s">
        <v>12041</v>
      </c>
      <c r="F1038" s="699" t="s">
        <v>11185</v>
      </c>
    </row>
    <row r="1039" spans="1:6" hidden="1">
      <c r="A1039" s="701">
        <v>93407</v>
      </c>
      <c r="B1039" s="699" t="s">
        <v>13029</v>
      </c>
      <c r="C1039" s="699" t="s">
        <v>477</v>
      </c>
      <c r="D1039" s="699" t="s">
        <v>11192</v>
      </c>
      <c r="E1039" s="700" t="s">
        <v>4737</v>
      </c>
      <c r="F1039" s="699" t="s">
        <v>11185</v>
      </c>
    </row>
    <row r="1040" spans="1:6" hidden="1">
      <c r="A1040" s="701">
        <v>93411</v>
      </c>
      <c r="B1040" s="699" t="s">
        <v>13032</v>
      </c>
      <c r="C1040" s="699" t="s">
        <v>477</v>
      </c>
      <c r="D1040" s="699" t="s">
        <v>11182</v>
      </c>
      <c r="E1040" s="700" t="s">
        <v>5730</v>
      </c>
      <c r="F1040" s="699" t="s">
        <v>11185</v>
      </c>
    </row>
    <row r="1041" spans="1:6" hidden="1">
      <c r="A1041" s="701">
        <v>93412</v>
      </c>
      <c r="B1041" s="699" t="s">
        <v>13033</v>
      </c>
      <c r="C1041" s="699" t="s">
        <v>477</v>
      </c>
      <c r="D1041" s="699" t="s">
        <v>11182</v>
      </c>
      <c r="E1041" s="700" t="s">
        <v>8072</v>
      </c>
      <c r="F1041" s="699" t="s">
        <v>11185</v>
      </c>
    </row>
    <row r="1042" spans="1:6" hidden="1">
      <c r="A1042" s="701">
        <v>93413</v>
      </c>
      <c r="B1042" s="699" t="s">
        <v>13034</v>
      </c>
      <c r="C1042" s="699" t="s">
        <v>477</v>
      </c>
      <c r="D1042" s="699" t="s">
        <v>11182</v>
      </c>
      <c r="E1042" s="700" t="s">
        <v>1873</v>
      </c>
      <c r="F1042" s="699" t="s">
        <v>11185</v>
      </c>
    </row>
    <row r="1043" spans="1:6" hidden="1">
      <c r="A1043" s="701">
        <v>93414</v>
      </c>
      <c r="B1043" s="699" t="s">
        <v>13035</v>
      </c>
      <c r="C1043" s="699" t="s">
        <v>477</v>
      </c>
      <c r="D1043" s="699" t="s">
        <v>11192</v>
      </c>
      <c r="E1043" s="700" t="s">
        <v>13031</v>
      </c>
      <c r="F1043" s="699" t="s">
        <v>11185</v>
      </c>
    </row>
    <row r="1044" spans="1:6" hidden="1">
      <c r="A1044" s="701">
        <v>93417</v>
      </c>
      <c r="B1044" s="699" t="s">
        <v>13038</v>
      </c>
      <c r="C1044" s="699" t="s">
        <v>477</v>
      </c>
      <c r="D1044" s="699" t="s">
        <v>11182</v>
      </c>
      <c r="E1044" s="700" t="s">
        <v>9363</v>
      </c>
      <c r="F1044" s="699" t="s">
        <v>11185</v>
      </c>
    </row>
    <row r="1045" spans="1:6" hidden="1">
      <c r="A1045" s="701">
        <v>93418</v>
      </c>
      <c r="B1045" s="699" t="s">
        <v>13039</v>
      </c>
      <c r="C1045" s="699" t="s">
        <v>477</v>
      </c>
      <c r="D1045" s="699" t="s">
        <v>11182</v>
      </c>
      <c r="E1045" s="700" t="s">
        <v>12116</v>
      </c>
      <c r="F1045" s="699" t="s">
        <v>11185</v>
      </c>
    </row>
    <row r="1046" spans="1:6" hidden="1">
      <c r="A1046" s="701">
        <v>93419</v>
      </c>
      <c r="B1046" s="699" t="s">
        <v>13040</v>
      </c>
      <c r="C1046" s="699" t="s">
        <v>477</v>
      </c>
      <c r="D1046" s="699" t="s">
        <v>11182</v>
      </c>
      <c r="E1046" s="700" t="s">
        <v>4203</v>
      </c>
      <c r="F1046" s="699" t="s">
        <v>11185</v>
      </c>
    </row>
    <row r="1047" spans="1:6" hidden="1">
      <c r="A1047" s="701">
        <v>93420</v>
      </c>
      <c r="B1047" s="699" t="s">
        <v>13041</v>
      </c>
      <c r="C1047" s="699" t="s">
        <v>477</v>
      </c>
      <c r="D1047" s="699" t="s">
        <v>11192</v>
      </c>
      <c r="E1047" s="700" t="s">
        <v>13037</v>
      </c>
      <c r="F1047" s="699" t="s">
        <v>11185</v>
      </c>
    </row>
    <row r="1048" spans="1:6" hidden="1">
      <c r="A1048" s="701">
        <v>93423</v>
      </c>
      <c r="B1048" s="699" t="s">
        <v>13045</v>
      </c>
      <c r="C1048" s="699" t="s">
        <v>477</v>
      </c>
      <c r="D1048" s="699" t="s">
        <v>11182</v>
      </c>
      <c r="E1048" s="700" t="s">
        <v>2883</v>
      </c>
      <c r="F1048" s="699" t="s">
        <v>11185</v>
      </c>
    </row>
    <row r="1049" spans="1:6" hidden="1">
      <c r="A1049" s="701">
        <v>93424</v>
      </c>
      <c r="B1049" s="699" t="s">
        <v>13046</v>
      </c>
      <c r="C1049" s="699" t="s">
        <v>477</v>
      </c>
      <c r="D1049" s="699" t="s">
        <v>11182</v>
      </c>
      <c r="E1049" s="700" t="s">
        <v>2584</v>
      </c>
      <c r="F1049" s="699" t="s">
        <v>11185</v>
      </c>
    </row>
    <row r="1050" spans="1:6" hidden="1">
      <c r="A1050" s="701">
        <v>93425</v>
      </c>
      <c r="B1050" s="699" t="s">
        <v>13047</v>
      </c>
      <c r="C1050" s="699" t="s">
        <v>477</v>
      </c>
      <c r="D1050" s="699" t="s">
        <v>11182</v>
      </c>
      <c r="E1050" s="700" t="s">
        <v>5188</v>
      </c>
      <c r="F1050" s="699" t="s">
        <v>11185</v>
      </c>
    </row>
    <row r="1051" spans="1:6" hidden="1">
      <c r="A1051" s="701">
        <v>93426</v>
      </c>
      <c r="B1051" s="699" t="s">
        <v>13048</v>
      </c>
      <c r="C1051" s="699" t="s">
        <v>477</v>
      </c>
      <c r="D1051" s="699" t="s">
        <v>11192</v>
      </c>
      <c r="E1051" s="700" t="s">
        <v>13044</v>
      </c>
      <c r="F1051" s="699" t="s">
        <v>11185</v>
      </c>
    </row>
    <row r="1052" spans="1:6" hidden="1">
      <c r="A1052" s="701">
        <v>93429</v>
      </c>
      <c r="B1052" s="699" t="s">
        <v>13051</v>
      </c>
      <c r="C1052" s="699" t="s">
        <v>477</v>
      </c>
      <c r="D1052" s="699" t="s">
        <v>11182</v>
      </c>
      <c r="E1052" s="700" t="s">
        <v>13052</v>
      </c>
      <c r="F1052" s="699" t="s">
        <v>11185</v>
      </c>
    </row>
    <row r="1053" spans="1:6" hidden="1">
      <c r="A1053" s="701">
        <v>93430</v>
      </c>
      <c r="B1053" s="699" t="s">
        <v>13053</v>
      </c>
      <c r="C1053" s="699" t="s">
        <v>477</v>
      </c>
      <c r="D1053" s="699" t="s">
        <v>11182</v>
      </c>
      <c r="E1053" s="700" t="s">
        <v>8125</v>
      </c>
      <c r="F1053" s="699" t="s">
        <v>11185</v>
      </c>
    </row>
    <row r="1054" spans="1:6" hidden="1">
      <c r="A1054" s="701">
        <v>93431</v>
      </c>
      <c r="B1054" s="699" t="s">
        <v>13054</v>
      </c>
      <c r="C1054" s="699" t="s">
        <v>477</v>
      </c>
      <c r="D1054" s="699" t="s">
        <v>11182</v>
      </c>
      <c r="E1054" s="700" t="s">
        <v>13055</v>
      </c>
      <c r="F1054" s="699" t="s">
        <v>11185</v>
      </c>
    </row>
    <row r="1055" spans="1:6" hidden="1">
      <c r="A1055" s="701">
        <v>93432</v>
      </c>
      <c r="B1055" s="699" t="s">
        <v>13056</v>
      </c>
      <c r="C1055" s="699" t="s">
        <v>477</v>
      </c>
      <c r="D1055" s="699" t="s">
        <v>11192</v>
      </c>
      <c r="E1055" s="700" t="s">
        <v>13057</v>
      </c>
      <c r="F1055" s="699" t="s">
        <v>11185</v>
      </c>
    </row>
    <row r="1056" spans="1:6" hidden="1">
      <c r="A1056" s="701">
        <v>93435</v>
      </c>
      <c r="B1056" s="699" t="s">
        <v>13060</v>
      </c>
      <c r="C1056" s="699" t="s">
        <v>477</v>
      </c>
      <c r="D1056" s="699" t="s">
        <v>11182</v>
      </c>
      <c r="E1056" s="700" t="s">
        <v>13061</v>
      </c>
      <c r="F1056" s="699" t="s">
        <v>11185</v>
      </c>
    </row>
    <row r="1057" spans="1:6" hidden="1">
      <c r="A1057" s="701">
        <v>93436</v>
      </c>
      <c r="B1057" s="699" t="s">
        <v>13062</v>
      </c>
      <c r="C1057" s="699" t="s">
        <v>477</v>
      </c>
      <c r="D1057" s="699" t="s">
        <v>11182</v>
      </c>
      <c r="E1057" s="700" t="s">
        <v>11966</v>
      </c>
      <c r="F1057" s="699" t="s">
        <v>11185</v>
      </c>
    </row>
    <row r="1058" spans="1:6" hidden="1">
      <c r="A1058" s="701">
        <v>93437</v>
      </c>
      <c r="B1058" s="699" t="s">
        <v>13063</v>
      </c>
      <c r="C1058" s="699" t="s">
        <v>477</v>
      </c>
      <c r="D1058" s="699" t="s">
        <v>11182</v>
      </c>
      <c r="E1058" s="700" t="s">
        <v>7990</v>
      </c>
      <c r="F1058" s="699" t="s">
        <v>11185</v>
      </c>
    </row>
    <row r="1059" spans="1:6" hidden="1">
      <c r="A1059" s="701">
        <v>93438</v>
      </c>
      <c r="B1059" s="699" t="s">
        <v>13064</v>
      </c>
      <c r="C1059" s="699" t="s">
        <v>477</v>
      </c>
      <c r="D1059" s="699" t="s">
        <v>11192</v>
      </c>
      <c r="E1059" s="700" t="s">
        <v>7284</v>
      </c>
      <c r="F1059" s="699" t="s">
        <v>11185</v>
      </c>
    </row>
    <row r="1060" spans="1:6" hidden="1">
      <c r="A1060" s="701">
        <v>95114</v>
      </c>
      <c r="B1060" s="699" t="s">
        <v>12266</v>
      </c>
      <c r="C1060" s="699" t="s">
        <v>477</v>
      </c>
      <c r="D1060" s="699" t="s">
        <v>11189</v>
      </c>
      <c r="E1060" s="700" t="s">
        <v>3634</v>
      </c>
      <c r="F1060" s="699" t="s">
        <v>11185</v>
      </c>
    </row>
    <row r="1061" spans="1:6" hidden="1">
      <c r="A1061" s="701">
        <v>95115</v>
      </c>
      <c r="B1061" s="699" t="s">
        <v>12267</v>
      </c>
      <c r="C1061" s="699" t="s">
        <v>477</v>
      </c>
      <c r="D1061" s="699" t="s">
        <v>11189</v>
      </c>
      <c r="E1061" s="700" t="s">
        <v>3022</v>
      </c>
      <c r="F1061" s="699" t="s">
        <v>11185</v>
      </c>
    </row>
    <row r="1062" spans="1:6" hidden="1">
      <c r="A1062" s="701">
        <v>95116</v>
      </c>
      <c r="B1062" s="699" t="s">
        <v>12284</v>
      </c>
      <c r="C1062" s="699" t="s">
        <v>477</v>
      </c>
      <c r="D1062" s="699" t="s">
        <v>11182</v>
      </c>
      <c r="E1062" s="700" t="s">
        <v>3534</v>
      </c>
      <c r="F1062" s="699" t="s">
        <v>11185</v>
      </c>
    </row>
    <row r="1063" spans="1:6" hidden="1">
      <c r="A1063" s="701">
        <v>95117</v>
      </c>
      <c r="B1063" s="699" t="s">
        <v>12285</v>
      </c>
      <c r="C1063" s="699" t="s">
        <v>477</v>
      </c>
      <c r="D1063" s="699" t="s">
        <v>11182</v>
      </c>
      <c r="E1063" s="700" t="s">
        <v>3503</v>
      </c>
      <c r="F1063" s="699" t="s">
        <v>11185</v>
      </c>
    </row>
    <row r="1064" spans="1:6" hidden="1">
      <c r="A1064" s="701">
        <v>95118</v>
      </c>
      <c r="B1064" s="699" t="s">
        <v>13070</v>
      </c>
      <c r="C1064" s="699" t="s">
        <v>477</v>
      </c>
      <c r="D1064" s="699" t="s">
        <v>11182</v>
      </c>
      <c r="E1064" s="700" t="s">
        <v>13071</v>
      </c>
      <c r="F1064" s="699" t="s">
        <v>11185</v>
      </c>
    </row>
    <row r="1065" spans="1:6" hidden="1">
      <c r="A1065" s="701">
        <v>95119</v>
      </c>
      <c r="B1065" s="699" t="s">
        <v>13072</v>
      </c>
      <c r="C1065" s="699" t="s">
        <v>477</v>
      </c>
      <c r="D1065" s="699" t="s">
        <v>11182</v>
      </c>
      <c r="E1065" s="700" t="s">
        <v>6170</v>
      </c>
      <c r="F1065" s="699" t="s">
        <v>11185</v>
      </c>
    </row>
    <row r="1066" spans="1:6" hidden="1">
      <c r="A1066" s="701">
        <v>95120</v>
      </c>
      <c r="B1066" s="699" t="s">
        <v>13073</v>
      </c>
      <c r="C1066" s="699" t="s">
        <v>477</v>
      </c>
      <c r="D1066" s="699" t="s">
        <v>11189</v>
      </c>
      <c r="E1066" s="700" t="s">
        <v>13067</v>
      </c>
      <c r="F1066" s="699" t="s">
        <v>11185</v>
      </c>
    </row>
    <row r="1067" spans="1:6" hidden="1">
      <c r="A1067" s="701">
        <v>95123</v>
      </c>
      <c r="B1067" s="699" t="s">
        <v>13076</v>
      </c>
      <c r="C1067" s="699" t="s">
        <v>477</v>
      </c>
      <c r="D1067" s="699" t="s">
        <v>11182</v>
      </c>
      <c r="E1067" s="700" t="s">
        <v>13077</v>
      </c>
      <c r="F1067" s="699" t="s">
        <v>11185</v>
      </c>
    </row>
    <row r="1068" spans="1:6" hidden="1">
      <c r="A1068" s="701">
        <v>95124</v>
      </c>
      <c r="B1068" s="699" t="s">
        <v>13078</v>
      </c>
      <c r="C1068" s="699" t="s">
        <v>477</v>
      </c>
      <c r="D1068" s="699" t="s">
        <v>11182</v>
      </c>
      <c r="E1068" s="700" t="s">
        <v>3192</v>
      </c>
      <c r="F1068" s="699" t="s">
        <v>11185</v>
      </c>
    </row>
    <row r="1069" spans="1:6" hidden="1">
      <c r="A1069" s="701">
        <v>95125</v>
      </c>
      <c r="B1069" s="699" t="s">
        <v>13079</v>
      </c>
      <c r="C1069" s="699" t="s">
        <v>477</v>
      </c>
      <c r="D1069" s="699" t="s">
        <v>11182</v>
      </c>
      <c r="E1069" s="700" t="s">
        <v>13080</v>
      </c>
      <c r="F1069" s="699" t="s">
        <v>11185</v>
      </c>
    </row>
    <row r="1070" spans="1:6" hidden="1">
      <c r="A1070" s="701">
        <v>95126</v>
      </c>
      <c r="B1070" s="699" t="s">
        <v>13081</v>
      </c>
      <c r="C1070" s="699" t="s">
        <v>477</v>
      </c>
      <c r="D1070" s="699" t="s">
        <v>11192</v>
      </c>
      <c r="E1070" s="700" t="s">
        <v>13082</v>
      </c>
      <c r="F1070" s="699" t="s">
        <v>11185</v>
      </c>
    </row>
    <row r="1071" spans="1:6" hidden="1">
      <c r="A1071" s="701">
        <v>95129</v>
      </c>
      <c r="B1071" s="699" t="s">
        <v>13089</v>
      </c>
      <c r="C1071" s="699" t="s">
        <v>477</v>
      </c>
      <c r="D1071" s="699" t="s">
        <v>11182</v>
      </c>
      <c r="E1071" s="700" t="s">
        <v>13090</v>
      </c>
      <c r="F1071" s="699" t="s">
        <v>11185</v>
      </c>
    </row>
    <row r="1072" spans="1:6" hidden="1">
      <c r="A1072" s="701">
        <v>95130</v>
      </c>
      <c r="B1072" s="699" t="s">
        <v>13091</v>
      </c>
      <c r="C1072" s="699" t="s">
        <v>477</v>
      </c>
      <c r="D1072" s="699" t="s">
        <v>11182</v>
      </c>
      <c r="E1072" s="700" t="s">
        <v>2139</v>
      </c>
      <c r="F1072" s="699" t="s">
        <v>11185</v>
      </c>
    </row>
    <row r="1073" spans="1:6" hidden="1">
      <c r="A1073" s="701">
        <v>95131</v>
      </c>
      <c r="B1073" s="699" t="s">
        <v>13092</v>
      </c>
      <c r="C1073" s="699" t="s">
        <v>477</v>
      </c>
      <c r="D1073" s="699" t="s">
        <v>11182</v>
      </c>
      <c r="E1073" s="700" t="s">
        <v>5708</v>
      </c>
      <c r="F1073" s="699" t="s">
        <v>11185</v>
      </c>
    </row>
    <row r="1074" spans="1:6" hidden="1">
      <c r="A1074" s="701">
        <v>95132</v>
      </c>
      <c r="B1074" s="699" t="s">
        <v>13093</v>
      </c>
      <c r="C1074" s="699" t="s">
        <v>477</v>
      </c>
      <c r="D1074" s="699" t="s">
        <v>11192</v>
      </c>
      <c r="E1074" s="700" t="s">
        <v>13094</v>
      </c>
      <c r="F1074" s="699" t="s">
        <v>11185</v>
      </c>
    </row>
    <row r="1075" spans="1:6" hidden="1">
      <c r="A1075" s="701">
        <v>95136</v>
      </c>
      <c r="B1075" s="699" t="s">
        <v>13096</v>
      </c>
      <c r="C1075" s="699" t="s">
        <v>477</v>
      </c>
      <c r="D1075" s="699" t="s">
        <v>11192</v>
      </c>
      <c r="E1075" s="700" t="s">
        <v>8072</v>
      </c>
      <c r="F1075" s="699" t="s">
        <v>11185</v>
      </c>
    </row>
    <row r="1076" spans="1:6" hidden="1">
      <c r="A1076" s="701">
        <v>95137</v>
      </c>
      <c r="B1076" s="699" t="s">
        <v>13097</v>
      </c>
      <c r="C1076" s="699" t="s">
        <v>477</v>
      </c>
      <c r="D1076" s="699" t="s">
        <v>11192</v>
      </c>
      <c r="E1076" s="700" t="s">
        <v>5911</v>
      </c>
      <c r="F1076" s="699" t="s">
        <v>11185</v>
      </c>
    </row>
    <row r="1077" spans="1:6" hidden="1">
      <c r="A1077" s="701">
        <v>95138</v>
      </c>
      <c r="B1077" s="699" t="s">
        <v>13098</v>
      </c>
      <c r="C1077" s="699" t="s">
        <v>477</v>
      </c>
      <c r="D1077" s="699" t="s">
        <v>11192</v>
      </c>
      <c r="E1077" s="700" t="s">
        <v>8072</v>
      </c>
      <c r="F1077" s="699" t="s">
        <v>11185</v>
      </c>
    </row>
    <row r="1078" spans="1:6" hidden="1">
      <c r="A1078" s="701">
        <v>95208</v>
      </c>
      <c r="B1078" s="699" t="s">
        <v>13101</v>
      </c>
      <c r="C1078" s="699" t="s">
        <v>477</v>
      </c>
      <c r="D1078" s="699" t="s">
        <v>11182</v>
      </c>
      <c r="E1078" s="700" t="s">
        <v>13102</v>
      </c>
      <c r="F1078" s="699" t="s">
        <v>11185</v>
      </c>
    </row>
    <row r="1079" spans="1:6" hidden="1">
      <c r="A1079" s="701">
        <v>95209</v>
      </c>
      <c r="B1079" s="699" t="s">
        <v>13103</v>
      </c>
      <c r="C1079" s="699" t="s">
        <v>477</v>
      </c>
      <c r="D1079" s="699" t="s">
        <v>11182</v>
      </c>
      <c r="E1079" s="700" t="s">
        <v>4955</v>
      </c>
      <c r="F1079" s="699" t="s">
        <v>11185</v>
      </c>
    </row>
    <row r="1080" spans="1:6" hidden="1">
      <c r="A1080" s="701">
        <v>95210</v>
      </c>
      <c r="B1080" s="699" t="s">
        <v>13104</v>
      </c>
      <c r="C1080" s="699" t="s">
        <v>477</v>
      </c>
      <c r="D1080" s="699" t="s">
        <v>11182</v>
      </c>
      <c r="E1080" s="700" t="s">
        <v>13105</v>
      </c>
      <c r="F1080" s="699" t="s">
        <v>11185</v>
      </c>
    </row>
    <row r="1081" spans="1:6" hidden="1">
      <c r="A1081" s="701">
        <v>95211</v>
      </c>
      <c r="B1081" s="699" t="s">
        <v>13106</v>
      </c>
      <c r="C1081" s="699" t="s">
        <v>477</v>
      </c>
      <c r="D1081" s="699" t="s">
        <v>11189</v>
      </c>
      <c r="E1081" s="700" t="s">
        <v>9376</v>
      </c>
      <c r="F1081" s="699" t="s">
        <v>11185</v>
      </c>
    </row>
    <row r="1082" spans="1:6" hidden="1">
      <c r="A1082" s="701">
        <v>95217</v>
      </c>
      <c r="B1082" s="699" t="s">
        <v>13498</v>
      </c>
      <c r="C1082" s="699" t="s">
        <v>477</v>
      </c>
      <c r="D1082" s="699" t="s">
        <v>11189</v>
      </c>
      <c r="E1082" s="700" t="s">
        <v>6587</v>
      </c>
      <c r="F1082" s="699" t="s">
        <v>11185</v>
      </c>
    </row>
    <row r="1083" spans="1:6" hidden="1">
      <c r="A1083" s="701">
        <v>95255</v>
      </c>
      <c r="B1083" s="699" t="s">
        <v>13108</v>
      </c>
      <c r="C1083" s="699" t="s">
        <v>477</v>
      </c>
      <c r="D1083" s="699" t="s">
        <v>11189</v>
      </c>
      <c r="E1083" s="700" t="s">
        <v>3828</v>
      </c>
      <c r="F1083" s="699" t="s">
        <v>11185</v>
      </c>
    </row>
    <row r="1084" spans="1:6" hidden="1">
      <c r="A1084" s="701">
        <v>95256</v>
      </c>
      <c r="B1084" s="699" t="s">
        <v>13109</v>
      </c>
      <c r="C1084" s="699" t="s">
        <v>477</v>
      </c>
      <c r="D1084" s="699" t="s">
        <v>11189</v>
      </c>
      <c r="E1084" s="700" t="s">
        <v>8097</v>
      </c>
      <c r="F1084" s="699" t="s">
        <v>11185</v>
      </c>
    </row>
    <row r="1085" spans="1:6" hidden="1">
      <c r="A1085" s="701">
        <v>95257</v>
      </c>
      <c r="B1085" s="699" t="s">
        <v>13110</v>
      </c>
      <c r="C1085" s="699" t="s">
        <v>477</v>
      </c>
      <c r="D1085" s="699" t="s">
        <v>11189</v>
      </c>
      <c r="E1085" s="700" t="s">
        <v>1900</v>
      </c>
      <c r="F1085" s="699" t="s">
        <v>11185</v>
      </c>
    </row>
    <row r="1086" spans="1:6" hidden="1">
      <c r="A1086" s="701">
        <v>95260</v>
      </c>
      <c r="B1086" s="699" t="s">
        <v>13112</v>
      </c>
      <c r="C1086" s="699" t="s">
        <v>477</v>
      </c>
      <c r="D1086" s="699" t="s">
        <v>11182</v>
      </c>
      <c r="E1086" s="700" t="s">
        <v>6587</v>
      </c>
      <c r="F1086" s="699" t="s">
        <v>11185</v>
      </c>
    </row>
    <row r="1087" spans="1:6" hidden="1">
      <c r="A1087" s="701">
        <v>95261</v>
      </c>
      <c r="B1087" s="699" t="s">
        <v>13113</v>
      </c>
      <c r="C1087" s="699" t="s">
        <v>477</v>
      </c>
      <c r="D1087" s="699" t="s">
        <v>11189</v>
      </c>
      <c r="E1087" s="700" t="s">
        <v>8097</v>
      </c>
      <c r="F1087" s="699" t="s">
        <v>11185</v>
      </c>
    </row>
    <row r="1088" spans="1:6" hidden="1">
      <c r="A1088" s="701">
        <v>95262</v>
      </c>
      <c r="B1088" s="699" t="s">
        <v>13114</v>
      </c>
      <c r="C1088" s="699" t="s">
        <v>477</v>
      </c>
      <c r="D1088" s="699" t="s">
        <v>11189</v>
      </c>
      <c r="E1088" s="700" t="s">
        <v>11256</v>
      </c>
      <c r="F1088" s="699" t="s">
        <v>11185</v>
      </c>
    </row>
    <row r="1089" spans="1:6" hidden="1">
      <c r="A1089" s="701">
        <v>95263</v>
      </c>
      <c r="B1089" s="699" t="s">
        <v>13115</v>
      </c>
      <c r="C1089" s="699" t="s">
        <v>477</v>
      </c>
      <c r="D1089" s="699" t="s">
        <v>11192</v>
      </c>
      <c r="E1089" s="700" t="s">
        <v>12156</v>
      </c>
      <c r="F1089" s="699" t="s">
        <v>11185</v>
      </c>
    </row>
    <row r="1090" spans="1:6" hidden="1">
      <c r="A1090" s="701">
        <v>95266</v>
      </c>
      <c r="B1090" s="699" t="s">
        <v>13117</v>
      </c>
      <c r="C1090" s="699" t="s">
        <v>477</v>
      </c>
      <c r="D1090" s="699" t="s">
        <v>11182</v>
      </c>
      <c r="E1090" s="700" t="s">
        <v>11445</v>
      </c>
      <c r="F1090" s="699" t="s">
        <v>11185</v>
      </c>
    </row>
    <row r="1091" spans="1:6" hidden="1">
      <c r="A1091" s="701">
        <v>95267</v>
      </c>
      <c r="B1091" s="699" t="s">
        <v>13118</v>
      </c>
      <c r="C1091" s="699" t="s">
        <v>477</v>
      </c>
      <c r="D1091" s="699" t="s">
        <v>11182</v>
      </c>
      <c r="E1091" s="700" t="s">
        <v>5894</v>
      </c>
      <c r="F1091" s="699" t="s">
        <v>11185</v>
      </c>
    </row>
    <row r="1092" spans="1:6" hidden="1">
      <c r="A1092" s="701">
        <v>95268</v>
      </c>
      <c r="B1092" s="699" t="s">
        <v>13119</v>
      </c>
      <c r="C1092" s="699" t="s">
        <v>477</v>
      </c>
      <c r="D1092" s="699" t="s">
        <v>11182</v>
      </c>
      <c r="E1092" s="700" t="s">
        <v>8138</v>
      </c>
      <c r="F1092" s="699" t="s">
        <v>11185</v>
      </c>
    </row>
    <row r="1093" spans="1:6" hidden="1">
      <c r="A1093" s="701">
        <v>95269</v>
      </c>
      <c r="B1093" s="699" t="s">
        <v>13120</v>
      </c>
      <c r="C1093" s="699" t="s">
        <v>477</v>
      </c>
      <c r="D1093" s="699" t="s">
        <v>11192</v>
      </c>
      <c r="E1093" s="700" t="s">
        <v>5025</v>
      </c>
      <c r="F1093" s="699" t="s">
        <v>11185</v>
      </c>
    </row>
    <row r="1094" spans="1:6" hidden="1">
      <c r="A1094" s="701">
        <v>95272</v>
      </c>
      <c r="B1094" s="699" t="s">
        <v>13122</v>
      </c>
      <c r="C1094" s="699" t="s">
        <v>477</v>
      </c>
      <c r="D1094" s="699" t="s">
        <v>11182</v>
      </c>
      <c r="E1094" s="700" t="s">
        <v>8138</v>
      </c>
      <c r="F1094" s="699" t="s">
        <v>11185</v>
      </c>
    </row>
    <row r="1095" spans="1:6" hidden="1">
      <c r="A1095" s="701">
        <v>95273</v>
      </c>
      <c r="B1095" s="699" t="s">
        <v>13123</v>
      </c>
      <c r="C1095" s="699" t="s">
        <v>477</v>
      </c>
      <c r="D1095" s="699" t="s">
        <v>11182</v>
      </c>
      <c r="E1095" s="700" t="s">
        <v>12564</v>
      </c>
      <c r="F1095" s="699" t="s">
        <v>11185</v>
      </c>
    </row>
    <row r="1096" spans="1:6" hidden="1">
      <c r="A1096" s="701">
        <v>95274</v>
      </c>
      <c r="B1096" s="699" t="s">
        <v>13124</v>
      </c>
      <c r="C1096" s="699" t="s">
        <v>477</v>
      </c>
      <c r="D1096" s="699" t="s">
        <v>11182</v>
      </c>
      <c r="E1096" s="700" t="s">
        <v>5732</v>
      </c>
      <c r="F1096" s="699" t="s">
        <v>11185</v>
      </c>
    </row>
    <row r="1097" spans="1:6" hidden="1">
      <c r="A1097" s="701">
        <v>95275</v>
      </c>
      <c r="B1097" s="699" t="s">
        <v>13125</v>
      </c>
      <c r="C1097" s="699" t="s">
        <v>477</v>
      </c>
      <c r="D1097" s="699" t="s">
        <v>11189</v>
      </c>
      <c r="E1097" s="700" t="s">
        <v>7119</v>
      </c>
      <c r="F1097" s="699" t="s">
        <v>11185</v>
      </c>
    </row>
    <row r="1098" spans="1:6" hidden="1">
      <c r="A1098" s="701">
        <v>95278</v>
      </c>
      <c r="B1098" s="699" t="s">
        <v>13127</v>
      </c>
      <c r="C1098" s="699" t="s">
        <v>477</v>
      </c>
      <c r="D1098" s="699" t="s">
        <v>11182</v>
      </c>
      <c r="E1098" s="700" t="s">
        <v>9457</v>
      </c>
      <c r="F1098" s="699" t="s">
        <v>11185</v>
      </c>
    </row>
    <row r="1099" spans="1:6" hidden="1">
      <c r="A1099" s="701">
        <v>95279</v>
      </c>
      <c r="B1099" s="699" t="s">
        <v>13128</v>
      </c>
      <c r="C1099" s="699" t="s">
        <v>477</v>
      </c>
      <c r="D1099" s="699" t="s">
        <v>11182</v>
      </c>
      <c r="E1099" s="700" t="s">
        <v>12564</v>
      </c>
      <c r="F1099" s="699" t="s">
        <v>11185</v>
      </c>
    </row>
    <row r="1100" spans="1:6" hidden="1">
      <c r="A1100" s="701">
        <v>95280</v>
      </c>
      <c r="B1100" s="699" t="s">
        <v>13129</v>
      </c>
      <c r="C1100" s="699" t="s">
        <v>477</v>
      </c>
      <c r="D1100" s="699" t="s">
        <v>11182</v>
      </c>
      <c r="E1100" s="700" t="s">
        <v>3013</v>
      </c>
      <c r="F1100" s="699" t="s">
        <v>11185</v>
      </c>
    </row>
    <row r="1101" spans="1:6" hidden="1">
      <c r="A1101" s="701">
        <v>95281</v>
      </c>
      <c r="B1101" s="699" t="s">
        <v>13130</v>
      </c>
      <c r="C1101" s="699" t="s">
        <v>477</v>
      </c>
      <c r="D1101" s="699" t="s">
        <v>11192</v>
      </c>
      <c r="E1101" s="700" t="s">
        <v>5025</v>
      </c>
      <c r="F1101" s="699" t="s">
        <v>11185</v>
      </c>
    </row>
    <row r="1102" spans="1:6" hidden="1">
      <c r="A1102" s="701">
        <v>95617</v>
      </c>
      <c r="B1102" s="699" t="s">
        <v>13133</v>
      </c>
      <c r="C1102" s="699" t="s">
        <v>477</v>
      </c>
      <c r="D1102" s="699" t="s">
        <v>11189</v>
      </c>
      <c r="E1102" s="700" t="s">
        <v>2811</v>
      </c>
      <c r="F1102" s="699" t="s">
        <v>11185</v>
      </c>
    </row>
    <row r="1103" spans="1:6" hidden="1">
      <c r="A1103" s="701">
        <v>95618</v>
      </c>
      <c r="B1103" s="699" t="s">
        <v>13134</v>
      </c>
      <c r="C1103" s="699" t="s">
        <v>477</v>
      </c>
      <c r="D1103" s="699" t="s">
        <v>11189</v>
      </c>
      <c r="E1103" s="700" t="s">
        <v>8093</v>
      </c>
      <c r="F1103" s="699" t="s">
        <v>11185</v>
      </c>
    </row>
    <row r="1104" spans="1:6" hidden="1">
      <c r="A1104" s="701">
        <v>95619</v>
      </c>
      <c r="B1104" s="699" t="s">
        <v>13135</v>
      </c>
      <c r="C1104" s="699" t="s">
        <v>477</v>
      </c>
      <c r="D1104" s="699" t="s">
        <v>11189</v>
      </c>
      <c r="E1104" s="700" t="s">
        <v>11195</v>
      </c>
      <c r="F1104" s="699" t="s">
        <v>11185</v>
      </c>
    </row>
    <row r="1105" spans="1:6" hidden="1">
      <c r="A1105" s="701">
        <v>95627</v>
      </c>
      <c r="B1105" s="699" t="s">
        <v>13139</v>
      </c>
      <c r="C1105" s="699" t="s">
        <v>477</v>
      </c>
      <c r="D1105" s="699" t="s">
        <v>11182</v>
      </c>
      <c r="E1105" s="700" t="s">
        <v>4112</v>
      </c>
      <c r="F1105" s="699" t="s">
        <v>11185</v>
      </c>
    </row>
    <row r="1106" spans="1:6" hidden="1">
      <c r="A1106" s="701">
        <v>95628</v>
      </c>
      <c r="B1106" s="699" t="s">
        <v>13140</v>
      </c>
      <c r="C1106" s="699" t="s">
        <v>477</v>
      </c>
      <c r="D1106" s="699" t="s">
        <v>11182</v>
      </c>
      <c r="E1106" s="700" t="s">
        <v>11681</v>
      </c>
      <c r="F1106" s="699" t="s">
        <v>11185</v>
      </c>
    </row>
    <row r="1107" spans="1:6" hidden="1">
      <c r="A1107" s="701">
        <v>95629</v>
      </c>
      <c r="B1107" s="699" t="s">
        <v>13141</v>
      </c>
      <c r="C1107" s="699" t="s">
        <v>477</v>
      </c>
      <c r="D1107" s="699" t="s">
        <v>11182</v>
      </c>
      <c r="E1107" s="700" t="s">
        <v>13142</v>
      </c>
      <c r="F1107" s="699" t="s">
        <v>11185</v>
      </c>
    </row>
    <row r="1108" spans="1:6" hidden="1">
      <c r="A1108" s="701">
        <v>95630</v>
      </c>
      <c r="B1108" s="699" t="s">
        <v>13143</v>
      </c>
      <c r="C1108" s="699" t="s">
        <v>477</v>
      </c>
      <c r="D1108" s="699" t="s">
        <v>11192</v>
      </c>
      <c r="E1108" s="700" t="s">
        <v>12504</v>
      </c>
      <c r="F1108" s="699" t="s">
        <v>11185</v>
      </c>
    </row>
    <row r="1109" spans="1:6" hidden="1">
      <c r="A1109" s="701">
        <v>95698</v>
      </c>
      <c r="B1109" s="699" t="s">
        <v>13146</v>
      </c>
      <c r="C1109" s="699" t="s">
        <v>477</v>
      </c>
      <c r="D1109" s="699" t="s">
        <v>11189</v>
      </c>
      <c r="E1109" s="700" t="s">
        <v>5555</v>
      </c>
      <c r="F1109" s="699" t="s">
        <v>11185</v>
      </c>
    </row>
    <row r="1110" spans="1:6" hidden="1">
      <c r="A1110" s="701">
        <v>95699</v>
      </c>
      <c r="B1110" s="699" t="s">
        <v>13147</v>
      </c>
      <c r="C1110" s="699" t="s">
        <v>477</v>
      </c>
      <c r="D1110" s="699" t="s">
        <v>11189</v>
      </c>
      <c r="E1110" s="700" t="s">
        <v>11473</v>
      </c>
      <c r="F1110" s="699" t="s">
        <v>11185</v>
      </c>
    </row>
    <row r="1111" spans="1:6" hidden="1">
      <c r="A1111" s="701">
        <v>95700</v>
      </c>
      <c r="B1111" s="699" t="s">
        <v>13148</v>
      </c>
      <c r="C1111" s="699" t="s">
        <v>477</v>
      </c>
      <c r="D1111" s="699" t="s">
        <v>11189</v>
      </c>
      <c r="E1111" s="700" t="s">
        <v>2674</v>
      </c>
      <c r="F1111" s="699" t="s">
        <v>11185</v>
      </c>
    </row>
    <row r="1112" spans="1:6" hidden="1">
      <c r="A1112" s="701">
        <v>95701</v>
      </c>
      <c r="B1112" s="699" t="s">
        <v>13149</v>
      </c>
      <c r="C1112" s="699" t="s">
        <v>477</v>
      </c>
      <c r="D1112" s="699" t="s">
        <v>11189</v>
      </c>
      <c r="E1112" s="700" t="s">
        <v>5931</v>
      </c>
      <c r="F1112" s="699" t="s">
        <v>11185</v>
      </c>
    </row>
    <row r="1113" spans="1:6" hidden="1">
      <c r="A1113" s="701">
        <v>95704</v>
      </c>
      <c r="B1113" s="699" t="s">
        <v>13152</v>
      </c>
      <c r="C1113" s="699" t="s">
        <v>477</v>
      </c>
      <c r="D1113" s="699" t="s">
        <v>11182</v>
      </c>
      <c r="E1113" s="700" t="s">
        <v>13153</v>
      </c>
      <c r="F1113" s="699" t="s">
        <v>11185</v>
      </c>
    </row>
    <row r="1114" spans="1:6" hidden="1">
      <c r="A1114" s="701">
        <v>95705</v>
      </c>
      <c r="B1114" s="699" t="s">
        <v>13154</v>
      </c>
      <c r="C1114" s="699" t="s">
        <v>477</v>
      </c>
      <c r="D1114" s="699" t="s">
        <v>11182</v>
      </c>
      <c r="E1114" s="700" t="s">
        <v>11721</v>
      </c>
      <c r="F1114" s="699" t="s">
        <v>11185</v>
      </c>
    </row>
    <row r="1115" spans="1:6" hidden="1">
      <c r="A1115" s="701">
        <v>95706</v>
      </c>
      <c r="B1115" s="699" t="s">
        <v>13155</v>
      </c>
      <c r="C1115" s="699" t="s">
        <v>477</v>
      </c>
      <c r="D1115" s="699" t="s">
        <v>11182</v>
      </c>
      <c r="E1115" s="700" t="s">
        <v>13156</v>
      </c>
      <c r="F1115" s="699" t="s">
        <v>11185</v>
      </c>
    </row>
    <row r="1116" spans="1:6" hidden="1">
      <c r="A1116" s="701">
        <v>95707</v>
      </c>
      <c r="B1116" s="699" t="s">
        <v>13157</v>
      </c>
      <c r="C1116" s="699" t="s">
        <v>477</v>
      </c>
      <c r="D1116" s="699" t="s">
        <v>11189</v>
      </c>
      <c r="E1116" s="700" t="s">
        <v>4821</v>
      </c>
      <c r="F1116" s="699" t="s">
        <v>11185</v>
      </c>
    </row>
    <row r="1117" spans="1:6" hidden="1">
      <c r="A1117" s="701">
        <v>95710</v>
      </c>
      <c r="B1117" s="699" t="s">
        <v>13160</v>
      </c>
      <c r="C1117" s="699" t="s">
        <v>477</v>
      </c>
      <c r="D1117" s="699" t="s">
        <v>11182</v>
      </c>
      <c r="E1117" s="700" t="s">
        <v>13161</v>
      </c>
      <c r="F1117" s="699" t="s">
        <v>11185</v>
      </c>
    </row>
    <row r="1118" spans="1:6" hidden="1">
      <c r="A1118" s="701">
        <v>95711</v>
      </c>
      <c r="B1118" s="699" t="s">
        <v>13162</v>
      </c>
      <c r="C1118" s="699" t="s">
        <v>477</v>
      </c>
      <c r="D1118" s="699" t="s">
        <v>11182</v>
      </c>
      <c r="E1118" s="700" t="s">
        <v>10738</v>
      </c>
      <c r="F1118" s="699" t="s">
        <v>11185</v>
      </c>
    </row>
    <row r="1119" spans="1:6" hidden="1">
      <c r="A1119" s="701">
        <v>95712</v>
      </c>
      <c r="B1119" s="699" t="s">
        <v>13163</v>
      </c>
      <c r="C1119" s="699" t="s">
        <v>477</v>
      </c>
      <c r="D1119" s="699" t="s">
        <v>11182</v>
      </c>
      <c r="E1119" s="700" t="s">
        <v>7213</v>
      </c>
      <c r="F1119" s="699" t="s">
        <v>11185</v>
      </c>
    </row>
    <row r="1120" spans="1:6" hidden="1">
      <c r="A1120" s="701">
        <v>95713</v>
      </c>
      <c r="B1120" s="699" t="s">
        <v>13164</v>
      </c>
      <c r="C1120" s="699" t="s">
        <v>477</v>
      </c>
      <c r="D1120" s="699" t="s">
        <v>11192</v>
      </c>
      <c r="E1120" s="700" t="s">
        <v>10595</v>
      </c>
      <c r="F1120" s="699" t="s">
        <v>11185</v>
      </c>
    </row>
    <row r="1121" spans="1:6" hidden="1">
      <c r="A1121" s="701">
        <v>95716</v>
      </c>
      <c r="B1121" s="699" t="s">
        <v>13167</v>
      </c>
      <c r="C1121" s="699" t="s">
        <v>477</v>
      </c>
      <c r="D1121" s="699" t="s">
        <v>11182</v>
      </c>
      <c r="E1121" s="700" t="s">
        <v>13168</v>
      </c>
      <c r="F1121" s="699" t="s">
        <v>11185</v>
      </c>
    </row>
    <row r="1122" spans="1:6" hidden="1">
      <c r="A1122" s="701">
        <v>95717</v>
      </c>
      <c r="B1122" s="699" t="s">
        <v>13169</v>
      </c>
      <c r="C1122" s="699" t="s">
        <v>477</v>
      </c>
      <c r="D1122" s="699" t="s">
        <v>11182</v>
      </c>
      <c r="E1122" s="700" t="s">
        <v>11266</v>
      </c>
      <c r="F1122" s="699" t="s">
        <v>11185</v>
      </c>
    </row>
    <row r="1123" spans="1:6" hidden="1">
      <c r="A1123" s="701">
        <v>95718</v>
      </c>
      <c r="B1123" s="699" t="s">
        <v>13170</v>
      </c>
      <c r="C1123" s="699" t="s">
        <v>477</v>
      </c>
      <c r="D1123" s="699" t="s">
        <v>11182</v>
      </c>
      <c r="E1123" s="700" t="s">
        <v>13171</v>
      </c>
      <c r="F1123" s="699" t="s">
        <v>11185</v>
      </c>
    </row>
    <row r="1124" spans="1:6" hidden="1">
      <c r="A1124" s="701">
        <v>95719</v>
      </c>
      <c r="B1124" s="699" t="s">
        <v>13172</v>
      </c>
      <c r="C1124" s="699" t="s">
        <v>477</v>
      </c>
      <c r="D1124" s="699" t="s">
        <v>11192</v>
      </c>
      <c r="E1124" s="700" t="s">
        <v>10595</v>
      </c>
      <c r="F1124" s="699" t="s">
        <v>11185</v>
      </c>
    </row>
    <row r="1125" spans="1:6" hidden="1">
      <c r="A1125" s="701">
        <v>95869</v>
      </c>
      <c r="B1125" s="699" t="s">
        <v>13176</v>
      </c>
      <c r="C1125" s="699" t="s">
        <v>477</v>
      </c>
      <c r="D1125" s="699" t="s">
        <v>11182</v>
      </c>
      <c r="E1125" s="700" t="s">
        <v>6802</v>
      </c>
      <c r="F1125" s="699" t="s">
        <v>11185</v>
      </c>
    </row>
    <row r="1126" spans="1:6" hidden="1">
      <c r="A1126" s="701">
        <v>95870</v>
      </c>
      <c r="B1126" s="699" t="s">
        <v>13177</v>
      </c>
      <c r="C1126" s="699" t="s">
        <v>477</v>
      </c>
      <c r="D1126" s="699" t="s">
        <v>11182</v>
      </c>
      <c r="E1126" s="700" t="s">
        <v>4863</v>
      </c>
      <c r="F1126" s="699" t="s">
        <v>11185</v>
      </c>
    </row>
    <row r="1127" spans="1:6" hidden="1">
      <c r="A1127" s="701">
        <v>95871</v>
      </c>
      <c r="B1127" s="699" t="s">
        <v>13178</v>
      </c>
      <c r="C1127" s="699" t="s">
        <v>477</v>
      </c>
      <c r="D1127" s="699" t="s">
        <v>11192</v>
      </c>
      <c r="E1127" s="700" t="s">
        <v>13175</v>
      </c>
      <c r="F1127" s="699" t="s">
        <v>11185</v>
      </c>
    </row>
    <row r="1128" spans="1:6" hidden="1">
      <c r="A1128" s="701">
        <v>95874</v>
      </c>
      <c r="B1128" s="699" t="s">
        <v>13179</v>
      </c>
      <c r="C1128" s="699" t="s">
        <v>477</v>
      </c>
      <c r="D1128" s="699" t="s">
        <v>11182</v>
      </c>
      <c r="E1128" s="700" t="s">
        <v>11742</v>
      </c>
      <c r="F1128" s="699" t="s">
        <v>11185</v>
      </c>
    </row>
    <row r="1129" spans="1:6" hidden="1">
      <c r="A1129" s="701">
        <v>96008</v>
      </c>
      <c r="B1129" s="699" t="s">
        <v>13182</v>
      </c>
      <c r="C1129" s="699" t="s">
        <v>477</v>
      </c>
      <c r="D1129" s="699" t="s">
        <v>11182</v>
      </c>
      <c r="E1129" s="700" t="s">
        <v>13183</v>
      </c>
      <c r="F1129" s="699" t="s">
        <v>11185</v>
      </c>
    </row>
    <row r="1130" spans="1:6" hidden="1">
      <c r="A1130" s="701">
        <v>96009</v>
      </c>
      <c r="B1130" s="699" t="s">
        <v>13184</v>
      </c>
      <c r="C1130" s="699" t="s">
        <v>477</v>
      </c>
      <c r="D1130" s="699" t="s">
        <v>11182</v>
      </c>
      <c r="E1130" s="700" t="s">
        <v>5546</v>
      </c>
      <c r="F1130" s="699" t="s">
        <v>11185</v>
      </c>
    </row>
    <row r="1131" spans="1:6" hidden="1">
      <c r="A1131" s="701">
        <v>96011</v>
      </c>
      <c r="B1131" s="699" t="s">
        <v>13185</v>
      </c>
      <c r="C1131" s="699" t="s">
        <v>477</v>
      </c>
      <c r="D1131" s="699" t="s">
        <v>11182</v>
      </c>
      <c r="E1131" s="700" t="s">
        <v>13186</v>
      </c>
      <c r="F1131" s="699" t="s">
        <v>11185</v>
      </c>
    </row>
    <row r="1132" spans="1:6" hidden="1">
      <c r="A1132" s="701">
        <v>96012</v>
      </c>
      <c r="B1132" s="699" t="s">
        <v>13187</v>
      </c>
      <c r="C1132" s="699" t="s">
        <v>477</v>
      </c>
      <c r="D1132" s="699" t="s">
        <v>11192</v>
      </c>
      <c r="E1132" s="700" t="s">
        <v>12322</v>
      </c>
      <c r="F1132" s="699" t="s">
        <v>11185</v>
      </c>
    </row>
    <row r="1133" spans="1:6" hidden="1">
      <c r="A1133" s="701">
        <v>96015</v>
      </c>
      <c r="B1133" s="699" t="s">
        <v>13191</v>
      </c>
      <c r="C1133" s="699" t="s">
        <v>477</v>
      </c>
      <c r="D1133" s="699" t="s">
        <v>11182</v>
      </c>
      <c r="E1133" s="700" t="s">
        <v>13192</v>
      </c>
      <c r="F1133" s="699" t="s">
        <v>11185</v>
      </c>
    </row>
    <row r="1134" spans="1:6" hidden="1">
      <c r="A1134" s="701">
        <v>96016</v>
      </c>
      <c r="B1134" s="699" t="s">
        <v>13193</v>
      </c>
      <c r="C1134" s="699" t="s">
        <v>477</v>
      </c>
      <c r="D1134" s="699" t="s">
        <v>11182</v>
      </c>
      <c r="E1134" s="700" t="s">
        <v>11305</v>
      </c>
      <c r="F1134" s="699" t="s">
        <v>11185</v>
      </c>
    </row>
    <row r="1135" spans="1:6" hidden="1">
      <c r="A1135" s="701">
        <v>96018</v>
      </c>
      <c r="B1135" s="699" t="s">
        <v>13194</v>
      </c>
      <c r="C1135" s="699" t="s">
        <v>477</v>
      </c>
      <c r="D1135" s="699" t="s">
        <v>11182</v>
      </c>
      <c r="E1135" s="700" t="s">
        <v>11799</v>
      </c>
      <c r="F1135" s="699" t="s">
        <v>11185</v>
      </c>
    </row>
    <row r="1136" spans="1:6" hidden="1">
      <c r="A1136" s="701">
        <v>96019</v>
      </c>
      <c r="B1136" s="699" t="s">
        <v>13195</v>
      </c>
      <c r="C1136" s="699" t="s">
        <v>477</v>
      </c>
      <c r="D1136" s="699" t="s">
        <v>11192</v>
      </c>
      <c r="E1136" s="700" t="s">
        <v>12322</v>
      </c>
      <c r="F1136" s="699" t="s">
        <v>11185</v>
      </c>
    </row>
    <row r="1137" spans="1:6" hidden="1">
      <c r="A1137" s="701">
        <v>96023</v>
      </c>
      <c r="B1137" s="699" t="s">
        <v>13198</v>
      </c>
      <c r="C1137" s="699" t="s">
        <v>477</v>
      </c>
      <c r="D1137" s="699" t="s">
        <v>11182</v>
      </c>
      <c r="E1137" s="700" t="s">
        <v>7243</v>
      </c>
      <c r="F1137" s="699" t="s">
        <v>11185</v>
      </c>
    </row>
    <row r="1138" spans="1:6" hidden="1">
      <c r="A1138" s="701">
        <v>96024</v>
      </c>
      <c r="B1138" s="699" t="s">
        <v>13199</v>
      </c>
      <c r="C1138" s="699" t="s">
        <v>477</v>
      </c>
      <c r="D1138" s="699" t="s">
        <v>11182</v>
      </c>
      <c r="E1138" s="700" t="s">
        <v>11510</v>
      </c>
      <c r="F1138" s="699" t="s">
        <v>11185</v>
      </c>
    </row>
    <row r="1139" spans="1:6" hidden="1">
      <c r="A1139" s="701">
        <v>96026</v>
      </c>
      <c r="B1139" s="699" t="s">
        <v>13200</v>
      </c>
      <c r="C1139" s="699" t="s">
        <v>477</v>
      </c>
      <c r="D1139" s="699" t="s">
        <v>11182</v>
      </c>
      <c r="E1139" s="700" t="s">
        <v>6643</v>
      </c>
      <c r="F1139" s="699" t="s">
        <v>11185</v>
      </c>
    </row>
    <row r="1140" spans="1:6" hidden="1">
      <c r="A1140" s="701">
        <v>96027</v>
      </c>
      <c r="B1140" s="699" t="s">
        <v>13201</v>
      </c>
      <c r="C1140" s="699" t="s">
        <v>477</v>
      </c>
      <c r="D1140" s="699" t="s">
        <v>11192</v>
      </c>
      <c r="E1140" s="700" t="s">
        <v>10340</v>
      </c>
      <c r="F1140" s="699" t="s">
        <v>11185</v>
      </c>
    </row>
    <row r="1141" spans="1:6" hidden="1">
      <c r="A1141" s="701">
        <v>96030</v>
      </c>
      <c r="B1141" s="699" t="s">
        <v>13204</v>
      </c>
      <c r="C1141" s="699" t="s">
        <v>477</v>
      </c>
      <c r="D1141" s="699" t="s">
        <v>11182</v>
      </c>
      <c r="E1141" s="700" t="s">
        <v>13205</v>
      </c>
      <c r="F1141" s="699" t="s">
        <v>11185</v>
      </c>
    </row>
    <row r="1142" spans="1:6" hidden="1">
      <c r="A1142" s="701">
        <v>96031</v>
      </c>
      <c r="B1142" s="699" t="s">
        <v>13206</v>
      </c>
      <c r="C1142" s="699" t="s">
        <v>477</v>
      </c>
      <c r="D1142" s="699" t="s">
        <v>11182</v>
      </c>
      <c r="E1142" s="700" t="s">
        <v>3211</v>
      </c>
      <c r="F1142" s="699" t="s">
        <v>11185</v>
      </c>
    </row>
    <row r="1143" spans="1:6" hidden="1">
      <c r="A1143" s="701">
        <v>96032</v>
      </c>
      <c r="B1143" s="699" t="s">
        <v>13207</v>
      </c>
      <c r="C1143" s="699" t="s">
        <v>477</v>
      </c>
      <c r="D1143" s="699" t="s">
        <v>11182</v>
      </c>
      <c r="E1143" s="700" t="s">
        <v>11404</v>
      </c>
      <c r="F1143" s="699" t="s">
        <v>11185</v>
      </c>
    </row>
    <row r="1144" spans="1:6" hidden="1">
      <c r="A1144" s="701">
        <v>96033</v>
      </c>
      <c r="B1144" s="699" t="s">
        <v>13208</v>
      </c>
      <c r="C1144" s="699" t="s">
        <v>477</v>
      </c>
      <c r="D1144" s="699" t="s">
        <v>11182</v>
      </c>
      <c r="E1144" s="700" t="s">
        <v>10950</v>
      </c>
      <c r="F1144" s="699" t="s">
        <v>11185</v>
      </c>
    </row>
    <row r="1145" spans="1:6" hidden="1">
      <c r="A1145" s="701">
        <v>96034</v>
      </c>
      <c r="B1145" s="699" t="s">
        <v>13209</v>
      </c>
      <c r="C1145" s="699" t="s">
        <v>477</v>
      </c>
      <c r="D1145" s="699" t="s">
        <v>11192</v>
      </c>
      <c r="E1145" s="700" t="s">
        <v>12876</v>
      </c>
      <c r="F1145" s="699" t="s">
        <v>11185</v>
      </c>
    </row>
    <row r="1146" spans="1:6" hidden="1">
      <c r="A1146" s="701">
        <v>96053</v>
      </c>
      <c r="B1146" s="699" t="s">
        <v>13212</v>
      </c>
      <c r="C1146" s="699" t="s">
        <v>477</v>
      </c>
      <c r="D1146" s="699" t="s">
        <v>11182</v>
      </c>
      <c r="E1146" s="700" t="s">
        <v>13213</v>
      </c>
      <c r="F1146" s="699" t="s">
        <v>11185</v>
      </c>
    </row>
    <row r="1147" spans="1:6" hidden="1">
      <c r="A1147" s="701">
        <v>96054</v>
      </c>
      <c r="B1147" s="699" t="s">
        <v>13220</v>
      </c>
      <c r="C1147" s="699" t="s">
        <v>477</v>
      </c>
      <c r="D1147" s="699" t="s">
        <v>11182</v>
      </c>
      <c r="E1147" s="700" t="s">
        <v>11322</v>
      </c>
      <c r="F1147" s="699" t="s">
        <v>11185</v>
      </c>
    </row>
    <row r="1148" spans="1:6" hidden="1">
      <c r="A1148" s="701">
        <v>96055</v>
      </c>
      <c r="B1148" s="699" t="s">
        <v>13214</v>
      </c>
      <c r="C1148" s="699" t="s">
        <v>477</v>
      </c>
      <c r="D1148" s="699" t="s">
        <v>11182</v>
      </c>
      <c r="E1148" s="700" t="s">
        <v>6019</v>
      </c>
      <c r="F1148" s="699" t="s">
        <v>11185</v>
      </c>
    </row>
    <row r="1149" spans="1:6" hidden="1">
      <c r="A1149" s="701">
        <v>96056</v>
      </c>
      <c r="B1149" s="699" t="s">
        <v>13215</v>
      </c>
      <c r="C1149" s="699" t="s">
        <v>477</v>
      </c>
      <c r="D1149" s="699" t="s">
        <v>11182</v>
      </c>
      <c r="E1149" s="700" t="s">
        <v>13216</v>
      </c>
      <c r="F1149" s="699" t="s">
        <v>11185</v>
      </c>
    </row>
    <row r="1150" spans="1:6" hidden="1">
      <c r="A1150" s="701">
        <v>96057</v>
      </c>
      <c r="B1150" s="699" t="s">
        <v>13217</v>
      </c>
      <c r="C1150" s="699" t="s">
        <v>477</v>
      </c>
      <c r="D1150" s="699" t="s">
        <v>11192</v>
      </c>
      <c r="E1150" s="700" t="s">
        <v>10340</v>
      </c>
      <c r="F1150" s="699" t="s">
        <v>11185</v>
      </c>
    </row>
    <row r="1151" spans="1:6" hidden="1">
      <c r="A1151" s="701">
        <v>96060</v>
      </c>
      <c r="B1151" s="699" t="s">
        <v>13221</v>
      </c>
      <c r="C1151" s="699" t="s">
        <v>477</v>
      </c>
      <c r="D1151" s="699" t="s">
        <v>11182</v>
      </c>
      <c r="E1151" s="700" t="s">
        <v>6019</v>
      </c>
      <c r="F1151" s="699" t="s">
        <v>11185</v>
      </c>
    </row>
    <row r="1152" spans="1:6" hidden="1">
      <c r="A1152" s="701">
        <v>96061</v>
      </c>
      <c r="B1152" s="699" t="s">
        <v>13222</v>
      </c>
      <c r="C1152" s="699" t="s">
        <v>477</v>
      </c>
      <c r="D1152" s="699" t="s">
        <v>11182</v>
      </c>
      <c r="E1152" s="700" t="s">
        <v>13223</v>
      </c>
      <c r="F1152" s="699" t="s">
        <v>11185</v>
      </c>
    </row>
    <row r="1153" spans="1:6" hidden="1">
      <c r="A1153" s="701">
        <v>96062</v>
      </c>
      <c r="B1153" s="699" t="s">
        <v>13224</v>
      </c>
      <c r="C1153" s="699" t="s">
        <v>477</v>
      </c>
      <c r="D1153" s="699" t="s">
        <v>11192</v>
      </c>
      <c r="E1153" s="700" t="s">
        <v>12814</v>
      </c>
      <c r="F1153" s="699" t="s">
        <v>11185</v>
      </c>
    </row>
    <row r="1154" spans="1:6" hidden="1">
      <c r="A1154" s="701">
        <v>96241</v>
      </c>
      <c r="B1154" s="699" t="s">
        <v>13227</v>
      </c>
      <c r="C1154" s="699" t="s">
        <v>477</v>
      </c>
      <c r="D1154" s="699" t="s">
        <v>11182</v>
      </c>
      <c r="E1154" s="700" t="s">
        <v>11232</v>
      </c>
      <c r="F1154" s="699" t="s">
        <v>11185</v>
      </c>
    </row>
    <row r="1155" spans="1:6" hidden="1">
      <c r="A1155" s="701">
        <v>96242</v>
      </c>
      <c r="B1155" s="699" t="s">
        <v>13228</v>
      </c>
      <c r="C1155" s="699" t="s">
        <v>477</v>
      </c>
      <c r="D1155" s="699" t="s">
        <v>11182</v>
      </c>
      <c r="E1155" s="700" t="s">
        <v>5181</v>
      </c>
      <c r="F1155" s="699" t="s">
        <v>11185</v>
      </c>
    </row>
    <row r="1156" spans="1:6" hidden="1">
      <c r="A1156" s="701">
        <v>96243</v>
      </c>
      <c r="B1156" s="699" t="s">
        <v>13229</v>
      </c>
      <c r="C1156" s="699" t="s">
        <v>477</v>
      </c>
      <c r="D1156" s="699" t="s">
        <v>11182</v>
      </c>
      <c r="E1156" s="700" t="s">
        <v>5578</v>
      </c>
      <c r="F1156" s="699" t="s">
        <v>11185</v>
      </c>
    </row>
    <row r="1157" spans="1:6" hidden="1">
      <c r="A1157" s="701">
        <v>96244</v>
      </c>
      <c r="B1157" s="699" t="s">
        <v>13230</v>
      </c>
      <c r="C1157" s="699" t="s">
        <v>477</v>
      </c>
      <c r="D1157" s="699" t="s">
        <v>11192</v>
      </c>
      <c r="E1157" s="700" t="s">
        <v>13231</v>
      </c>
      <c r="F1157" s="699" t="s">
        <v>11185</v>
      </c>
    </row>
    <row r="1158" spans="1:6" hidden="1">
      <c r="A1158" s="701">
        <v>96301</v>
      </c>
      <c r="B1158" s="699" t="s">
        <v>13499</v>
      </c>
      <c r="C1158" s="699" t="s">
        <v>477</v>
      </c>
      <c r="D1158" s="699" t="s">
        <v>11192</v>
      </c>
      <c r="E1158" s="700" t="s">
        <v>13324</v>
      </c>
      <c r="F1158" s="699" t="s">
        <v>11185</v>
      </c>
    </row>
    <row r="1159" spans="1:6" hidden="1">
      <c r="A1159" s="701">
        <v>96457</v>
      </c>
      <c r="B1159" s="699" t="s">
        <v>13234</v>
      </c>
      <c r="C1159" s="699" t="s">
        <v>477</v>
      </c>
      <c r="D1159" s="699" t="s">
        <v>11192</v>
      </c>
      <c r="E1159" s="700" t="s">
        <v>12843</v>
      </c>
      <c r="F1159" s="699" t="s">
        <v>11185</v>
      </c>
    </row>
    <row r="1160" spans="1:6" hidden="1">
      <c r="A1160" s="701">
        <v>96458</v>
      </c>
      <c r="B1160" s="699" t="s">
        <v>13235</v>
      </c>
      <c r="C1160" s="699" t="s">
        <v>477</v>
      </c>
      <c r="D1160" s="699" t="s">
        <v>11182</v>
      </c>
      <c r="E1160" s="700" t="s">
        <v>13236</v>
      </c>
      <c r="F1160" s="699" t="s">
        <v>11185</v>
      </c>
    </row>
    <row r="1161" spans="1:6" hidden="1">
      <c r="A1161" s="701">
        <v>96459</v>
      </c>
      <c r="B1161" s="699" t="s">
        <v>13237</v>
      </c>
      <c r="C1161" s="699" t="s">
        <v>477</v>
      </c>
      <c r="D1161" s="699" t="s">
        <v>11182</v>
      </c>
      <c r="E1161" s="700" t="s">
        <v>2139</v>
      </c>
      <c r="F1161" s="699" t="s">
        <v>11185</v>
      </c>
    </row>
    <row r="1162" spans="1:6" hidden="1">
      <c r="A1162" s="701">
        <v>96460</v>
      </c>
      <c r="B1162" s="699" t="s">
        <v>13238</v>
      </c>
      <c r="C1162" s="699" t="s">
        <v>477</v>
      </c>
      <c r="D1162" s="699" t="s">
        <v>11182</v>
      </c>
      <c r="E1162" s="700" t="s">
        <v>13239</v>
      </c>
      <c r="F1162" s="699" t="s">
        <v>11185</v>
      </c>
    </row>
    <row r="1163" spans="1:6" hidden="1">
      <c r="A1163" s="701">
        <v>98760</v>
      </c>
      <c r="B1163" s="699" t="s">
        <v>13241</v>
      </c>
      <c r="C1163" s="699" t="s">
        <v>477</v>
      </c>
      <c r="D1163" s="699" t="s">
        <v>11192</v>
      </c>
      <c r="E1163" s="700" t="s">
        <v>8091</v>
      </c>
      <c r="F1163" s="699" t="s">
        <v>11185</v>
      </c>
    </row>
    <row r="1164" spans="1:6" hidden="1">
      <c r="A1164" s="701">
        <v>98761</v>
      </c>
      <c r="B1164" s="699" t="s">
        <v>13242</v>
      </c>
      <c r="C1164" s="699" t="s">
        <v>477</v>
      </c>
      <c r="D1164" s="699" t="s">
        <v>11192</v>
      </c>
      <c r="E1164" s="700" t="s">
        <v>12191</v>
      </c>
      <c r="F1164" s="699" t="s">
        <v>11185</v>
      </c>
    </row>
    <row r="1165" spans="1:6" hidden="1">
      <c r="A1165" s="701">
        <v>98762</v>
      </c>
      <c r="B1165" s="699" t="s">
        <v>13243</v>
      </c>
      <c r="C1165" s="699" t="s">
        <v>477</v>
      </c>
      <c r="D1165" s="699" t="s">
        <v>11192</v>
      </c>
      <c r="E1165" s="700" t="s">
        <v>8093</v>
      </c>
      <c r="F1165" s="699" t="s">
        <v>11185</v>
      </c>
    </row>
    <row r="1166" spans="1:6" hidden="1">
      <c r="A1166" s="701">
        <v>98763</v>
      </c>
      <c r="B1166" s="699" t="s">
        <v>13244</v>
      </c>
      <c r="C1166" s="699" t="s">
        <v>477</v>
      </c>
      <c r="D1166" s="699" t="s">
        <v>11189</v>
      </c>
      <c r="E1166" s="700" t="s">
        <v>4530</v>
      </c>
      <c r="F1166" s="699" t="s">
        <v>11185</v>
      </c>
    </row>
    <row r="1167" spans="1:6" hidden="1">
      <c r="A1167" s="701">
        <v>99829</v>
      </c>
      <c r="B1167" s="699" t="s">
        <v>13246</v>
      </c>
      <c r="C1167" s="699" t="s">
        <v>477</v>
      </c>
      <c r="D1167" s="699" t="s">
        <v>11192</v>
      </c>
      <c r="E1167" s="700" t="s">
        <v>8067</v>
      </c>
      <c r="F1167" s="699" t="s">
        <v>11185</v>
      </c>
    </row>
    <row r="1168" spans="1:6" hidden="1">
      <c r="A1168" s="701">
        <v>99830</v>
      </c>
      <c r="B1168" s="699" t="s">
        <v>13247</v>
      </c>
      <c r="C1168" s="699" t="s">
        <v>477</v>
      </c>
      <c r="D1168" s="699" t="s">
        <v>11192</v>
      </c>
      <c r="E1168" s="700" t="s">
        <v>12191</v>
      </c>
      <c r="F1168" s="699" t="s">
        <v>11185</v>
      </c>
    </row>
    <row r="1169" spans="1:6" hidden="1">
      <c r="A1169" s="701">
        <v>99831</v>
      </c>
      <c r="B1169" s="699" t="s">
        <v>13248</v>
      </c>
      <c r="C1169" s="699" t="s">
        <v>477</v>
      </c>
      <c r="D1169" s="699" t="s">
        <v>11192</v>
      </c>
      <c r="E1169" s="700" t="s">
        <v>4609</v>
      </c>
      <c r="F1169" s="699" t="s">
        <v>11185</v>
      </c>
    </row>
    <row r="1170" spans="1:6" hidden="1">
      <c r="A1170" s="701">
        <v>99832</v>
      </c>
      <c r="B1170" s="699" t="s">
        <v>13249</v>
      </c>
      <c r="C1170" s="699" t="s">
        <v>477</v>
      </c>
      <c r="D1170" s="699" t="s">
        <v>11189</v>
      </c>
      <c r="E1170" s="700" t="s">
        <v>11249</v>
      </c>
      <c r="F1170" s="699" t="s">
        <v>11185</v>
      </c>
    </row>
    <row r="1171" spans="1:6" hidden="1">
      <c r="A1171" s="701">
        <v>100637</v>
      </c>
      <c r="B1171" s="699" t="s">
        <v>13253</v>
      </c>
      <c r="C1171" s="699" t="s">
        <v>477</v>
      </c>
      <c r="D1171" s="699" t="s">
        <v>11182</v>
      </c>
      <c r="E1171" s="700" t="s">
        <v>13254</v>
      </c>
      <c r="F1171" s="699" t="s">
        <v>11185</v>
      </c>
    </row>
    <row r="1172" spans="1:6" hidden="1">
      <c r="A1172" s="701">
        <v>100638</v>
      </c>
      <c r="B1172" s="699" t="s">
        <v>13255</v>
      </c>
      <c r="C1172" s="699" t="s">
        <v>477</v>
      </c>
      <c r="D1172" s="699" t="s">
        <v>11182</v>
      </c>
      <c r="E1172" s="700" t="s">
        <v>13256</v>
      </c>
      <c r="F1172" s="699" t="s">
        <v>11185</v>
      </c>
    </row>
    <row r="1173" spans="1:6" hidden="1">
      <c r="A1173" s="701">
        <v>100639</v>
      </c>
      <c r="B1173" s="699" t="s">
        <v>13257</v>
      </c>
      <c r="C1173" s="699" t="s">
        <v>477</v>
      </c>
      <c r="D1173" s="699" t="s">
        <v>11182</v>
      </c>
      <c r="E1173" s="700" t="s">
        <v>13258</v>
      </c>
      <c r="F1173" s="699" t="s">
        <v>11185</v>
      </c>
    </row>
    <row r="1174" spans="1:6" hidden="1">
      <c r="A1174" s="701">
        <v>100640</v>
      </c>
      <c r="B1174" s="699" t="s">
        <v>13259</v>
      </c>
      <c r="C1174" s="699" t="s">
        <v>477</v>
      </c>
      <c r="D1174" s="699" t="s">
        <v>11189</v>
      </c>
      <c r="E1174" s="700" t="s">
        <v>13252</v>
      </c>
      <c r="F1174" s="699" t="s">
        <v>11185</v>
      </c>
    </row>
    <row r="1175" spans="1:6" hidden="1">
      <c r="A1175" s="701">
        <v>100643</v>
      </c>
      <c r="B1175" s="699" t="s">
        <v>13263</v>
      </c>
      <c r="C1175" s="699" t="s">
        <v>477</v>
      </c>
      <c r="D1175" s="699" t="s">
        <v>11182</v>
      </c>
      <c r="E1175" s="700" t="s">
        <v>13264</v>
      </c>
      <c r="F1175" s="699" t="s">
        <v>11185</v>
      </c>
    </row>
    <row r="1176" spans="1:6" hidden="1">
      <c r="A1176" s="701">
        <v>100644</v>
      </c>
      <c r="B1176" s="699" t="s">
        <v>13265</v>
      </c>
      <c r="C1176" s="699" t="s">
        <v>477</v>
      </c>
      <c r="D1176" s="699" t="s">
        <v>11182</v>
      </c>
      <c r="E1176" s="700" t="s">
        <v>13266</v>
      </c>
      <c r="F1176" s="699" t="s">
        <v>11185</v>
      </c>
    </row>
    <row r="1177" spans="1:6" hidden="1">
      <c r="A1177" s="701">
        <v>100645</v>
      </c>
      <c r="B1177" s="699" t="s">
        <v>13267</v>
      </c>
      <c r="C1177" s="699" t="s">
        <v>477</v>
      </c>
      <c r="D1177" s="699" t="s">
        <v>11182</v>
      </c>
      <c r="E1177" s="700" t="s">
        <v>13268</v>
      </c>
      <c r="F1177" s="699" t="s">
        <v>11185</v>
      </c>
    </row>
    <row r="1178" spans="1:6" hidden="1">
      <c r="A1178" s="701">
        <v>100646</v>
      </c>
      <c r="B1178" s="699" t="s">
        <v>13269</v>
      </c>
      <c r="C1178" s="699" t="s">
        <v>477</v>
      </c>
      <c r="D1178" s="699" t="s">
        <v>11189</v>
      </c>
      <c r="E1178" s="700" t="s">
        <v>13262</v>
      </c>
      <c r="F1178" s="699" t="s">
        <v>11185</v>
      </c>
    </row>
    <row r="1179" spans="1:6" hidden="1">
      <c r="A1179" s="701">
        <v>102270</v>
      </c>
      <c r="B1179" s="699" t="s">
        <v>13271</v>
      </c>
      <c r="C1179" s="699" t="s">
        <v>477</v>
      </c>
      <c r="D1179" s="699" t="s">
        <v>11192</v>
      </c>
      <c r="E1179" s="700" t="s">
        <v>2598</v>
      </c>
      <c r="F1179" s="699" t="s">
        <v>11185</v>
      </c>
    </row>
    <row r="1180" spans="1:6" hidden="1">
      <c r="A1180" s="701">
        <v>102271</v>
      </c>
      <c r="B1180" s="699" t="s">
        <v>13272</v>
      </c>
      <c r="C1180" s="699" t="s">
        <v>477</v>
      </c>
      <c r="D1180" s="699" t="s">
        <v>11192</v>
      </c>
      <c r="E1180" s="700" t="s">
        <v>1875</v>
      </c>
      <c r="F1180" s="699" t="s">
        <v>11185</v>
      </c>
    </row>
    <row r="1181" spans="1:6" hidden="1">
      <c r="A1181" s="701">
        <v>102272</v>
      </c>
      <c r="B1181" s="699" t="s">
        <v>13273</v>
      </c>
      <c r="C1181" s="699" t="s">
        <v>477</v>
      </c>
      <c r="D1181" s="699" t="s">
        <v>11192</v>
      </c>
      <c r="E1181" s="700" t="s">
        <v>5638</v>
      </c>
      <c r="F1181" s="699" t="s">
        <v>11185</v>
      </c>
    </row>
    <row r="1182" spans="1:6" hidden="1">
      <c r="A1182" s="701">
        <v>102273</v>
      </c>
      <c r="B1182" s="699" t="s">
        <v>13274</v>
      </c>
      <c r="C1182" s="699" t="s">
        <v>477</v>
      </c>
      <c r="D1182" s="699" t="s">
        <v>11189</v>
      </c>
      <c r="E1182" s="700" t="s">
        <v>11195</v>
      </c>
      <c r="F1182" s="699" t="s">
        <v>11185</v>
      </c>
    </row>
    <row r="1183" spans="1:6" hidden="1">
      <c r="A1183" s="701">
        <v>92259</v>
      </c>
      <c r="B1183" s="699" t="s">
        <v>13500</v>
      </c>
      <c r="C1183" s="699" t="s">
        <v>475</v>
      </c>
      <c r="D1183" s="699" t="s">
        <v>11182</v>
      </c>
      <c r="E1183" s="700" t="s">
        <v>13501</v>
      </c>
      <c r="F1183" s="699" t="s">
        <v>11185</v>
      </c>
    </row>
    <row r="1184" spans="1:6" hidden="1">
      <c r="A1184" s="701">
        <v>92260</v>
      </c>
      <c r="B1184" s="699" t="s">
        <v>13502</v>
      </c>
      <c r="C1184" s="699" t="s">
        <v>475</v>
      </c>
      <c r="D1184" s="699" t="s">
        <v>11182</v>
      </c>
      <c r="E1184" s="700" t="s">
        <v>13503</v>
      </c>
      <c r="F1184" s="699" t="s">
        <v>11185</v>
      </c>
    </row>
    <row r="1185" spans="1:6" hidden="1">
      <c r="A1185" s="701">
        <v>92261</v>
      </c>
      <c r="B1185" s="699" t="s">
        <v>13504</v>
      </c>
      <c r="C1185" s="699" t="s">
        <v>475</v>
      </c>
      <c r="D1185" s="699" t="s">
        <v>11182</v>
      </c>
      <c r="E1185" s="700" t="s">
        <v>13505</v>
      </c>
      <c r="F1185" s="699" t="s">
        <v>11185</v>
      </c>
    </row>
    <row r="1186" spans="1:6" hidden="1">
      <c r="A1186" s="701">
        <v>92262</v>
      </c>
      <c r="B1186" s="699" t="s">
        <v>13506</v>
      </c>
      <c r="C1186" s="699" t="s">
        <v>475</v>
      </c>
      <c r="D1186" s="699" t="s">
        <v>11182</v>
      </c>
      <c r="E1186" s="700" t="s">
        <v>13507</v>
      </c>
      <c r="F1186" s="699" t="s">
        <v>11185</v>
      </c>
    </row>
    <row r="1187" spans="1:6" hidden="1">
      <c r="A1187" s="701">
        <v>92539</v>
      </c>
      <c r="B1187" s="699" t="s">
        <v>13508</v>
      </c>
      <c r="C1187" s="699" t="s">
        <v>480</v>
      </c>
      <c r="D1187" s="699" t="s">
        <v>11189</v>
      </c>
      <c r="E1187" s="700" t="s">
        <v>13509</v>
      </c>
      <c r="F1187" s="699" t="s">
        <v>11185</v>
      </c>
    </row>
    <row r="1188" spans="1:6" hidden="1">
      <c r="A1188" s="701">
        <v>92540</v>
      </c>
      <c r="B1188" s="699" t="s">
        <v>13511</v>
      </c>
      <c r="C1188" s="699" t="s">
        <v>480</v>
      </c>
      <c r="D1188" s="699" t="s">
        <v>11189</v>
      </c>
      <c r="E1188" s="700" t="s">
        <v>13512</v>
      </c>
      <c r="F1188" s="699" t="s">
        <v>11185</v>
      </c>
    </row>
    <row r="1189" spans="1:6" hidden="1">
      <c r="A1189" s="701">
        <v>92541</v>
      </c>
      <c r="B1189" s="699" t="s">
        <v>13514</v>
      </c>
      <c r="C1189" s="699" t="s">
        <v>480</v>
      </c>
      <c r="D1189" s="699" t="s">
        <v>11189</v>
      </c>
      <c r="E1189" s="700" t="s">
        <v>3747</v>
      </c>
      <c r="F1189" s="699" t="s">
        <v>11185</v>
      </c>
    </row>
    <row r="1190" spans="1:6" hidden="1">
      <c r="A1190" s="701">
        <v>92542</v>
      </c>
      <c r="B1190" s="699" t="s">
        <v>13516</v>
      </c>
      <c r="C1190" s="699" t="s">
        <v>480</v>
      </c>
      <c r="D1190" s="699" t="s">
        <v>11189</v>
      </c>
      <c r="E1190" s="700" t="s">
        <v>13517</v>
      </c>
      <c r="F1190" s="699" t="s">
        <v>11185</v>
      </c>
    </row>
    <row r="1191" spans="1:6" hidden="1">
      <c r="A1191" s="701">
        <v>92543</v>
      </c>
      <c r="B1191" s="699" t="s">
        <v>12013</v>
      </c>
      <c r="C1191" s="699" t="s">
        <v>480</v>
      </c>
      <c r="D1191" s="699" t="s">
        <v>11189</v>
      </c>
      <c r="E1191" s="700" t="s">
        <v>12014</v>
      </c>
      <c r="F1191" s="699" t="s">
        <v>11185</v>
      </c>
    </row>
    <row r="1192" spans="1:6" hidden="1">
      <c r="A1192" s="701">
        <v>92544</v>
      </c>
      <c r="B1192" s="699" t="s">
        <v>13519</v>
      </c>
      <c r="C1192" s="699" t="s">
        <v>480</v>
      </c>
      <c r="D1192" s="699" t="s">
        <v>11189</v>
      </c>
      <c r="E1192" s="700" t="s">
        <v>11585</v>
      </c>
      <c r="F1192" s="699" t="s">
        <v>11185</v>
      </c>
    </row>
    <row r="1193" spans="1:6" hidden="1">
      <c r="A1193" s="701">
        <v>92545</v>
      </c>
      <c r="B1193" s="699" t="s">
        <v>13520</v>
      </c>
      <c r="C1193" s="699" t="s">
        <v>475</v>
      </c>
      <c r="D1193" s="699" t="s">
        <v>11182</v>
      </c>
      <c r="E1193" s="700" t="s">
        <v>13521</v>
      </c>
      <c r="F1193" s="699" t="s">
        <v>11185</v>
      </c>
    </row>
    <row r="1194" spans="1:6" hidden="1">
      <c r="A1194" s="701">
        <v>92546</v>
      </c>
      <c r="B1194" s="699" t="s">
        <v>13522</v>
      </c>
      <c r="C1194" s="699" t="s">
        <v>475</v>
      </c>
      <c r="D1194" s="699" t="s">
        <v>11182</v>
      </c>
      <c r="E1194" s="700" t="s">
        <v>13523</v>
      </c>
      <c r="F1194" s="699" t="s">
        <v>11185</v>
      </c>
    </row>
    <row r="1195" spans="1:6" hidden="1">
      <c r="A1195" s="701">
        <v>92547</v>
      </c>
      <c r="B1195" s="699" t="s">
        <v>13525</v>
      </c>
      <c r="C1195" s="699" t="s">
        <v>475</v>
      </c>
      <c r="D1195" s="699" t="s">
        <v>11182</v>
      </c>
      <c r="E1195" s="700" t="s">
        <v>13526</v>
      </c>
      <c r="F1195" s="699" t="s">
        <v>11185</v>
      </c>
    </row>
    <row r="1196" spans="1:6" hidden="1">
      <c r="A1196" s="701">
        <v>92548</v>
      </c>
      <c r="B1196" s="699" t="s">
        <v>13527</v>
      </c>
      <c r="C1196" s="699" t="s">
        <v>475</v>
      </c>
      <c r="D1196" s="699" t="s">
        <v>11182</v>
      </c>
      <c r="E1196" s="700" t="s">
        <v>13528</v>
      </c>
      <c r="F1196" s="699" t="s">
        <v>11185</v>
      </c>
    </row>
    <row r="1197" spans="1:6" hidden="1">
      <c r="A1197" s="701">
        <v>92549</v>
      </c>
      <c r="B1197" s="699" t="s">
        <v>13529</v>
      </c>
      <c r="C1197" s="699" t="s">
        <v>475</v>
      </c>
      <c r="D1197" s="699" t="s">
        <v>11182</v>
      </c>
      <c r="E1197" s="700" t="s">
        <v>13530</v>
      </c>
      <c r="F1197" s="699" t="s">
        <v>11185</v>
      </c>
    </row>
    <row r="1198" spans="1:6" hidden="1">
      <c r="A1198" s="701">
        <v>92550</v>
      </c>
      <c r="B1198" s="699" t="s">
        <v>13531</v>
      </c>
      <c r="C1198" s="699" t="s">
        <v>475</v>
      </c>
      <c r="D1198" s="699" t="s">
        <v>11182</v>
      </c>
      <c r="E1198" s="700" t="s">
        <v>13532</v>
      </c>
      <c r="F1198" s="699" t="s">
        <v>11185</v>
      </c>
    </row>
    <row r="1199" spans="1:6" hidden="1">
      <c r="A1199" s="701">
        <v>92551</v>
      </c>
      <c r="B1199" s="699" t="s">
        <v>13533</v>
      </c>
      <c r="C1199" s="699" t="s">
        <v>475</v>
      </c>
      <c r="D1199" s="699" t="s">
        <v>11182</v>
      </c>
      <c r="E1199" s="700" t="s">
        <v>13534</v>
      </c>
      <c r="F1199" s="699" t="s">
        <v>11185</v>
      </c>
    </row>
    <row r="1200" spans="1:6" hidden="1">
      <c r="A1200" s="701">
        <v>92552</v>
      </c>
      <c r="B1200" s="699" t="s">
        <v>13535</v>
      </c>
      <c r="C1200" s="699" t="s">
        <v>475</v>
      </c>
      <c r="D1200" s="699" t="s">
        <v>11182</v>
      </c>
      <c r="E1200" s="700" t="s">
        <v>13536</v>
      </c>
      <c r="F1200" s="699" t="s">
        <v>11185</v>
      </c>
    </row>
    <row r="1201" spans="1:6" hidden="1">
      <c r="A1201" s="701">
        <v>92553</v>
      </c>
      <c r="B1201" s="699" t="s">
        <v>13537</v>
      </c>
      <c r="C1201" s="699" t="s">
        <v>475</v>
      </c>
      <c r="D1201" s="699" t="s">
        <v>11182</v>
      </c>
      <c r="E1201" s="700" t="s">
        <v>13538</v>
      </c>
      <c r="F1201" s="699" t="s">
        <v>11185</v>
      </c>
    </row>
    <row r="1202" spans="1:6" hidden="1">
      <c r="A1202" s="701">
        <v>92554</v>
      </c>
      <c r="B1202" s="699" t="s">
        <v>13539</v>
      </c>
      <c r="C1202" s="699" t="s">
        <v>475</v>
      </c>
      <c r="D1202" s="699" t="s">
        <v>11182</v>
      </c>
      <c r="E1202" s="700" t="s">
        <v>13540</v>
      </c>
      <c r="F1202" s="699" t="s">
        <v>11185</v>
      </c>
    </row>
    <row r="1203" spans="1:6" hidden="1">
      <c r="A1203" s="701">
        <v>92555</v>
      </c>
      <c r="B1203" s="699" t="s">
        <v>13541</v>
      </c>
      <c r="C1203" s="699" t="s">
        <v>475</v>
      </c>
      <c r="D1203" s="699" t="s">
        <v>11182</v>
      </c>
      <c r="E1203" s="700" t="s">
        <v>13542</v>
      </c>
      <c r="F1203" s="699" t="s">
        <v>11185</v>
      </c>
    </row>
    <row r="1204" spans="1:6" hidden="1">
      <c r="A1204" s="701">
        <v>92556</v>
      </c>
      <c r="B1204" s="699" t="s">
        <v>13543</v>
      </c>
      <c r="C1204" s="699" t="s">
        <v>475</v>
      </c>
      <c r="D1204" s="699" t="s">
        <v>11182</v>
      </c>
      <c r="E1204" s="700" t="s">
        <v>13544</v>
      </c>
      <c r="F1204" s="699" t="s">
        <v>11185</v>
      </c>
    </row>
    <row r="1205" spans="1:6" hidden="1">
      <c r="A1205" s="701">
        <v>92557</v>
      </c>
      <c r="B1205" s="699" t="s">
        <v>13545</v>
      </c>
      <c r="C1205" s="699" t="s">
        <v>475</v>
      </c>
      <c r="D1205" s="699" t="s">
        <v>11182</v>
      </c>
      <c r="E1205" s="700" t="s">
        <v>13546</v>
      </c>
      <c r="F1205" s="699" t="s">
        <v>11185</v>
      </c>
    </row>
    <row r="1206" spans="1:6" hidden="1">
      <c r="A1206" s="701">
        <v>92558</v>
      </c>
      <c r="B1206" s="699" t="s">
        <v>13547</v>
      </c>
      <c r="C1206" s="699" t="s">
        <v>475</v>
      </c>
      <c r="D1206" s="699" t="s">
        <v>11182</v>
      </c>
      <c r="E1206" s="700" t="s">
        <v>13548</v>
      </c>
      <c r="F1206" s="699" t="s">
        <v>11185</v>
      </c>
    </row>
    <row r="1207" spans="1:6" hidden="1">
      <c r="A1207" s="701">
        <v>92559</v>
      </c>
      <c r="B1207" s="699" t="s">
        <v>13549</v>
      </c>
      <c r="C1207" s="699" t="s">
        <v>475</v>
      </c>
      <c r="D1207" s="699" t="s">
        <v>11182</v>
      </c>
      <c r="E1207" s="700" t="s">
        <v>13550</v>
      </c>
      <c r="F1207" s="699" t="s">
        <v>11185</v>
      </c>
    </row>
    <row r="1208" spans="1:6" hidden="1">
      <c r="A1208" s="701">
        <v>92560</v>
      </c>
      <c r="B1208" s="699" t="s">
        <v>13551</v>
      </c>
      <c r="C1208" s="699" t="s">
        <v>475</v>
      </c>
      <c r="D1208" s="699" t="s">
        <v>11182</v>
      </c>
      <c r="E1208" s="700" t="s">
        <v>13552</v>
      </c>
      <c r="F1208" s="699" t="s">
        <v>11185</v>
      </c>
    </row>
    <row r="1209" spans="1:6" hidden="1">
      <c r="A1209" s="701">
        <v>92561</v>
      </c>
      <c r="B1209" s="699" t="s">
        <v>13553</v>
      </c>
      <c r="C1209" s="699" t="s">
        <v>475</v>
      </c>
      <c r="D1209" s="699" t="s">
        <v>11182</v>
      </c>
      <c r="E1209" s="700" t="s">
        <v>13554</v>
      </c>
      <c r="F1209" s="699" t="s">
        <v>11185</v>
      </c>
    </row>
    <row r="1210" spans="1:6" hidden="1">
      <c r="A1210" s="701">
        <v>92562</v>
      </c>
      <c r="B1210" s="699" t="s">
        <v>13555</v>
      </c>
      <c r="C1210" s="699" t="s">
        <v>475</v>
      </c>
      <c r="D1210" s="699" t="s">
        <v>11182</v>
      </c>
      <c r="E1210" s="700" t="s">
        <v>13556</v>
      </c>
      <c r="F1210" s="699" t="s">
        <v>11185</v>
      </c>
    </row>
    <row r="1211" spans="1:6" hidden="1">
      <c r="A1211" s="701">
        <v>92563</v>
      </c>
      <c r="B1211" s="699" t="s">
        <v>13557</v>
      </c>
      <c r="C1211" s="699" t="s">
        <v>475</v>
      </c>
      <c r="D1211" s="699" t="s">
        <v>11182</v>
      </c>
      <c r="E1211" s="700" t="s">
        <v>13558</v>
      </c>
      <c r="F1211" s="699" t="s">
        <v>11185</v>
      </c>
    </row>
    <row r="1212" spans="1:6" hidden="1">
      <c r="A1212" s="701">
        <v>92564</v>
      </c>
      <c r="B1212" s="699" t="s">
        <v>13559</v>
      </c>
      <c r="C1212" s="699" t="s">
        <v>475</v>
      </c>
      <c r="D1212" s="699" t="s">
        <v>11182</v>
      </c>
      <c r="E1212" s="700" t="s">
        <v>13560</v>
      </c>
      <c r="F1212" s="699" t="s">
        <v>11185</v>
      </c>
    </row>
    <row r="1213" spans="1:6" hidden="1">
      <c r="A1213" s="701">
        <v>92565</v>
      </c>
      <c r="B1213" s="699" t="s">
        <v>13561</v>
      </c>
      <c r="C1213" s="699" t="s">
        <v>480</v>
      </c>
      <c r="D1213" s="699" t="s">
        <v>11189</v>
      </c>
      <c r="E1213" s="700" t="s">
        <v>6939</v>
      </c>
      <c r="F1213" s="699" t="s">
        <v>11185</v>
      </c>
    </row>
    <row r="1214" spans="1:6" hidden="1">
      <c r="A1214" s="701">
        <v>92566</v>
      </c>
      <c r="B1214" s="699" t="s">
        <v>13562</v>
      </c>
      <c r="C1214" s="699" t="s">
        <v>480</v>
      </c>
      <c r="D1214" s="699" t="s">
        <v>11189</v>
      </c>
      <c r="E1214" s="700" t="s">
        <v>13563</v>
      </c>
      <c r="F1214" s="699" t="s">
        <v>11185</v>
      </c>
    </row>
    <row r="1215" spans="1:6" hidden="1">
      <c r="A1215" s="701">
        <v>92567</v>
      </c>
      <c r="B1215" s="699" t="s">
        <v>13564</v>
      </c>
      <c r="C1215" s="699" t="s">
        <v>480</v>
      </c>
      <c r="D1215" s="699" t="s">
        <v>11189</v>
      </c>
      <c r="E1215" s="700" t="s">
        <v>13565</v>
      </c>
      <c r="F1215" s="699" t="s">
        <v>11185</v>
      </c>
    </row>
    <row r="1216" spans="1:6" hidden="1">
      <c r="A1216" s="701">
        <v>100379</v>
      </c>
      <c r="B1216" s="699" t="s">
        <v>13566</v>
      </c>
      <c r="C1216" s="699" t="s">
        <v>480</v>
      </c>
      <c r="D1216" s="699" t="s">
        <v>11189</v>
      </c>
      <c r="E1216" s="700" t="s">
        <v>6939</v>
      </c>
      <c r="F1216" s="699" t="s">
        <v>11185</v>
      </c>
    </row>
    <row r="1217" spans="1:6" hidden="1">
      <c r="A1217" s="701">
        <v>100380</v>
      </c>
      <c r="B1217" s="699" t="s">
        <v>13567</v>
      </c>
      <c r="C1217" s="699" t="s">
        <v>480</v>
      </c>
      <c r="D1217" s="699" t="s">
        <v>11182</v>
      </c>
      <c r="E1217" s="700" t="s">
        <v>13568</v>
      </c>
      <c r="F1217" s="699" t="s">
        <v>11185</v>
      </c>
    </row>
    <row r="1218" spans="1:6" hidden="1">
      <c r="A1218" s="701">
        <v>100381</v>
      </c>
      <c r="B1218" s="699" t="s">
        <v>13569</v>
      </c>
      <c r="C1218" s="699" t="s">
        <v>480</v>
      </c>
      <c r="D1218" s="699" t="s">
        <v>11189</v>
      </c>
      <c r="E1218" s="700" t="s">
        <v>13570</v>
      </c>
      <c r="F1218" s="699" t="s">
        <v>11185</v>
      </c>
    </row>
    <row r="1219" spans="1:6" hidden="1">
      <c r="A1219" s="701">
        <v>100383</v>
      </c>
      <c r="B1219" s="699" t="s">
        <v>13571</v>
      </c>
      <c r="C1219" s="699" t="s">
        <v>480</v>
      </c>
      <c r="D1219" s="699" t="s">
        <v>11182</v>
      </c>
      <c r="E1219" s="700" t="s">
        <v>13572</v>
      </c>
      <c r="F1219" s="699" t="s">
        <v>11185</v>
      </c>
    </row>
    <row r="1220" spans="1:6" hidden="1">
      <c r="A1220" s="701">
        <v>100384</v>
      </c>
      <c r="B1220" s="699" t="s">
        <v>13573</v>
      </c>
      <c r="C1220" s="699" t="s">
        <v>480</v>
      </c>
      <c r="D1220" s="699" t="s">
        <v>11189</v>
      </c>
      <c r="E1220" s="700" t="s">
        <v>2120</v>
      </c>
      <c r="F1220" s="699" t="s">
        <v>11185</v>
      </c>
    </row>
    <row r="1221" spans="1:6" hidden="1">
      <c r="A1221" s="701">
        <v>100385</v>
      </c>
      <c r="B1221" s="699" t="s">
        <v>13574</v>
      </c>
      <c r="C1221" s="699" t="s">
        <v>480</v>
      </c>
      <c r="D1221" s="699" t="s">
        <v>11189</v>
      </c>
      <c r="E1221" s="700" t="s">
        <v>13565</v>
      </c>
      <c r="F1221" s="699" t="s">
        <v>11185</v>
      </c>
    </row>
    <row r="1222" spans="1:6" hidden="1">
      <c r="A1222" s="701">
        <v>100386</v>
      </c>
      <c r="B1222" s="699" t="s">
        <v>13575</v>
      </c>
      <c r="C1222" s="699" t="s">
        <v>480</v>
      </c>
      <c r="D1222" s="699" t="s">
        <v>11182</v>
      </c>
      <c r="E1222" s="700" t="s">
        <v>4604</v>
      </c>
      <c r="F1222" s="699" t="s">
        <v>11185</v>
      </c>
    </row>
    <row r="1223" spans="1:6" hidden="1">
      <c r="A1223" s="701">
        <v>100387</v>
      </c>
      <c r="B1223" s="699" t="s">
        <v>13578</v>
      </c>
      <c r="C1223" s="699" t="s">
        <v>480</v>
      </c>
      <c r="D1223" s="699" t="s">
        <v>11189</v>
      </c>
      <c r="E1223" s="700" t="s">
        <v>12362</v>
      </c>
      <c r="F1223" s="699" t="s">
        <v>11185</v>
      </c>
    </row>
    <row r="1224" spans="1:6" hidden="1">
      <c r="A1224" s="701">
        <v>100388</v>
      </c>
      <c r="B1224" s="699" t="s">
        <v>13579</v>
      </c>
      <c r="C1224" s="699" t="s">
        <v>480</v>
      </c>
      <c r="D1224" s="699" t="s">
        <v>11189</v>
      </c>
      <c r="E1224" s="700" t="s">
        <v>7984</v>
      </c>
      <c r="F1224" s="699" t="s">
        <v>11185</v>
      </c>
    </row>
    <row r="1225" spans="1:6" hidden="1">
      <c r="A1225" s="701">
        <v>100389</v>
      </c>
      <c r="B1225" s="699" t="s">
        <v>13580</v>
      </c>
      <c r="C1225" s="699" t="s">
        <v>480</v>
      </c>
      <c r="D1225" s="699" t="s">
        <v>11189</v>
      </c>
      <c r="E1225" s="700" t="s">
        <v>11644</v>
      </c>
      <c r="F1225" s="699" t="s">
        <v>11185</v>
      </c>
    </row>
    <row r="1226" spans="1:6" hidden="1">
      <c r="A1226" s="701">
        <v>100390</v>
      </c>
      <c r="B1226" s="699" t="s">
        <v>13581</v>
      </c>
      <c r="C1226" s="699" t="s">
        <v>480</v>
      </c>
      <c r="D1226" s="699" t="s">
        <v>11189</v>
      </c>
      <c r="E1226" s="700" t="s">
        <v>13582</v>
      </c>
      <c r="F1226" s="699" t="s">
        <v>11185</v>
      </c>
    </row>
    <row r="1227" spans="1:6" hidden="1">
      <c r="A1227" s="701">
        <v>100391</v>
      </c>
      <c r="B1227" s="699" t="s">
        <v>13583</v>
      </c>
      <c r="C1227" s="699" t="s">
        <v>480</v>
      </c>
      <c r="D1227" s="699" t="s">
        <v>11189</v>
      </c>
      <c r="E1227" s="700" t="s">
        <v>5571</v>
      </c>
      <c r="F1227" s="699" t="s">
        <v>11185</v>
      </c>
    </row>
    <row r="1228" spans="1:6" hidden="1">
      <c r="A1228" s="701">
        <v>100392</v>
      </c>
      <c r="B1228" s="699" t="s">
        <v>13584</v>
      </c>
      <c r="C1228" s="699" t="s">
        <v>480</v>
      </c>
      <c r="D1228" s="699" t="s">
        <v>11189</v>
      </c>
      <c r="E1228" s="700" t="s">
        <v>11463</v>
      </c>
      <c r="F1228" s="699" t="s">
        <v>11185</v>
      </c>
    </row>
    <row r="1229" spans="1:6" hidden="1">
      <c r="A1229" s="701">
        <v>100393</v>
      </c>
      <c r="B1229" s="699" t="s">
        <v>13585</v>
      </c>
      <c r="C1229" s="699" t="s">
        <v>480</v>
      </c>
      <c r="D1229" s="699" t="s">
        <v>11189</v>
      </c>
      <c r="E1229" s="700" t="s">
        <v>2191</v>
      </c>
      <c r="F1229" s="699" t="s">
        <v>11185</v>
      </c>
    </row>
    <row r="1230" spans="1:6" hidden="1">
      <c r="A1230" s="701">
        <v>100394</v>
      </c>
      <c r="B1230" s="699" t="s">
        <v>13586</v>
      </c>
      <c r="C1230" s="699" t="s">
        <v>480</v>
      </c>
      <c r="D1230" s="699" t="s">
        <v>11189</v>
      </c>
      <c r="E1230" s="700" t="s">
        <v>11589</v>
      </c>
      <c r="F1230" s="699" t="s">
        <v>11185</v>
      </c>
    </row>
    <row r="1231" spans="1:6" hidden="1">
      <c r="A1231" s="701">
        <v>100395</v>
      </c>
      <c r="B1231" s="699" t="s">
        <v>13588</v>
      </c>
      <c r="C1231" s="699" t="s">
        <v>480</v>
      </c>
      <c r="D1231" s="699" t="s">
        <v>11189</v>
      </c>
      <c r="E1231" s="700" t="s">
        <v>12584</v>
      </c>
      <c r="F1231" s="699" t="s">
        <v>11185</v>
      </c>
    </row>
    <row r="1232" spans="1:6" hidden="1">
      <c r="A1232" s="701">
        <v>94189</v>
      </c>
      <c r="B1232" s="699" t="s">
        <v>13589</v>
      </c>
      <c r="C1232" s="699" t="s">
        <v>480</v>
      </c>
      <c r="D1232" s="699" t="s">
        <v>11189</v>
      </c>
      <c r="E1232" s="700" t="s">
        <v>13590</v>
      </c>
      <c r="F1232" s="699" t="s">
        <v>11185</v>
      </c>
    </row>
    <row r="1233" spans="1:6" hidden="1">
      <c r="A1233" s="701">
        <v>94192</v>
      </c>
      <c r="B1233" s="699" t="s">
        <v>13591</v>
      </c>
      <c r="C1233" s="699" t="s">
        <v>480</v>
      </c>
      <c r="D1233" s="699" t="s">
        <v>11189</v>
      </c>
      <c r="E1233" s="700" t="s">
        <v>7144</v>
      </c>
      <c r="F1233" s="699" t="s">
        <v>11185</v>
      </c>
    </row>
    <row r="1234" spans="1:6" hidden="1">
      <c r="A1234" s="701">
        <v>94195</v>
      </c>
      <c r="B1234" s="699" t="s">
        <v>13592</v>
      </c>
      <c r="C1234" s="699" t="s">
        <v>480</v>
      </c>
      <c r="D1234" s="699" t="s">
        <v>11189</v>
      </c>
      <c r="E1234" s="700" t="s">
        <v>11356</v>
      </c>
      <c r="F1234" s="699" t="s">
        <v>11185</v>
      </c>
    </row>
    <row r="1235" spans="1:6" hidden="1">
      <c r="A1235" s="701">
        <v>94198</v>
      </c>
      <c r="B1235" s="699" t="s">
        <v>13594</v>
      </c>
      <c r="C1235" s="699" t="s">
        <v>480</v>
      </c>
      <c r="D1235" s="699" t="s">
        <v>11189</v>
      </c>
      <c r="E1235" s="700" t="s">
        <v>13595</v>
      </c>
      <c r="F1235" s="699" t="s">
        <v>11185</v>
      </c>
    </row>
    <row r="1236" spans="1:6" hidden="1">
      <c r="A1236" s="701">
        <v>94201</v>
      </c>
      <c r="B1236" s="699" t="s">
        <v>13596</v>
      </c>
      <c r="C1236" s="699" t="s">
        <v>480</v>
      </c>
      <c r="D1236" s="699" t="s">
        <v>11189</v>
      </c>
      <c r="E1236" s="700" t="s">
        <v>9177</v>
      </c>
      <c r="F1236" s="699" t="s">
        <v>11185</v>
      </c>
    </row>
    <row r="1237" spans="1:6" hidden="1">
      <c r="A1237" s="701">
        <v>94204</v>
      </c>
      <c r="B1237" s="699" t="s">
        <v>13597</v>
      </c>
      <c r="C1237" s="699" t="s">
        <v>480</v>
      </c>
      <c r="D1237" s="699" t="s">
        <v>11189</v>
      </c>
      <c r="E1237" s="700" t="s">
        <v>3155</v>
      </c>
      <c r="F1237" s="699" t="s">
        <v>11185</v>
      </c>
    </row>
    <row r="1238" spans="1:6" hidden="1">
      <c r="A1238" s="701">
        <v>94224</v>
      </c>
      <c r="B1238" s="699" t="s">
        <v>13599</v>
      </c>
      <c r="C1238" s="699" t="s">
        <v>478</v>
      </c>
      <c r="D1238" s="699" t="s">
        <v>11189</v>
      </c>
      <c r="E1238" s="700" t="s">
        <v>13600</v>
      </c>
      <c r="F1238" s="699" t="s">
        <v>11185</v>
      </c>
    </row>
    <row r="1239" spans="1:6" hidden="1">
      <c r="A1239" s="701">
        <v>94226</v>
      </c>
      <c r="B1239" s="699" t="s">
        <v>13603</v>
      </c>
      <c r="C1239" s="699" t="s">
        <v>480</v>
      </c>
      <c r="D1239" s="699" t="s">
        <v>11189</v>
      </c>
      <c r="E1239" s="700" t="s">
        <v>4591</v>
      </c>
      <c r="F1239" s="699" t="s">
        <v>11185</v>
      </c>
    </row>
    <row r="1240" spans="1:6" hidden="1">
      <c r="A1240" s="701">
        <v>94232</v>
      </c>
      <c r="B1240" s="699" t="s">
        <v>13604</v>
      </c>
      <c r="C1240" s="699" t="s">
        <v>475</v>
      </c>
      <c r="D1240" s="699" t="s">
        <v>11189</v>
      </c>
      <c r="E1240" s="700" t="s">
        <v>5749</v>
      </c>
      <c r="F1240" s="699" t="s">
        <v>11185</v>
      </c>
    </row>
    <row r="1241" spans="1:6" hidden="1">
      <c r="A1241" s="701">
        <v>94440</v>
      </c>
      <c r="B1241" s="699" t="s">
        <v>13605</v>
      </c>
      <c r="C1241" s="699" t="s">
        <v>480</v>
      </c>
      <c r="D1241" s="699" t="s">
        <v>11189</v>
      </c>
      <c r="E1241" s="700" t="s">
        <v>11356</v>
      </c>
      <c r="F1241" s="699" t="s">
        <v>11185</v>
      </c>
    </row>
    <row r="1242" spans="1:6" hidden="1">
      <c r="A1242" s="701">
        <v>94441</v>
      </c>
      <c r="B1242" s="699" t="s">
        <v>13606</v>
      </c>
      <c r="C1242" s="699" t="s">
        <v>480</v>
      </c>
      <c r="D1242" s="699" t="s">
        <v>11189</v>
      </c>
      <c r="E1242" s="700" t="s">
        <v>13595</v>
      </c>
      <c r="F1242" s="699" t="s">
        <v>11185</v>
      </c>
    </row>
    <row r="1243" spans="1:6" hidden="1">
      <c r="A1243" s="701">
        <v>94442</v>
      </c>
      <c r="B1243" s="699" t="s">
        <v>13607</v>
      </c>
      <c r="C1243" s="699" t="s">
        <v>480</v>
      </c>
      <c r="D1243" s="699" t="s">
        <v>11189</v>
      </c>
      <c r="E1243" s="700" t="s">
        <v>11356</v>
      </c>
      <c r="F1243" s="699" t="s">
        <v>11185</v>
      </c>
    </row>
    <row r="1244" spans="1:6" hidden="1">
      <c r="A1244" s="701">
        <v>94443</v>
      </c>
      <c r="B1244" s="699" t="s">
        <v>13608</v>
      </c>
      <c r="C1244" s="699" t="s">
        <v>480</v>
      </c>
      <c r="D1244" s="699" t="s">
        <v>11189</v>
      </c>
      <c r="E1244" s="700" t="s">
        <v>13595</v>
      </c>
      <c r="F1244" s="699" t="s">
        <v>11185</v>
      </c>
    </row>
    <row r="1245" spans="1:6" hidden="1">
      <c r="A1245" s="701">
        <v>94445</v>
      </c>
      <c r="B1245" s="699" t="s">
        <v>13609</v>
      </c>
      <c r="C1245" s="699" t="s">
        <v>480</v>
      </c>
      <c r="D1245" s="699" t="s">
        <v>11189</v>
      </c>
      <c r="E1245" s="700" t="s">
        <v>9177</v>
      </c>
      <c r="F1245" s="699" t="s">
        <v>11185</v>
      </c>
    </row>
    <row r="1246" spans="1:6" hidden="1">
      <c r="A1246" s="701">
        <v>94446</v>
      </c>
      <c r="B1246" s="699" t="s">
        <v>13610</v>
      </c>
      <c r="C1246" s="699" t="s">
        <v>480</v>
      </c>
      <c r="D1246" s="699" t="s">
        <v>11189</v>
      </c>
      <c r="E1246" s="700" t="s">
        <v>3155</v>
      </c>
      <c r="F1246" s="699" t="s">
        <v>11185</v>
      </c>
    </row>
    <row r="1247" spans="1:6" hidden="1">
      <c r="A1247" s="701">
        <v>94447</v>
      </c>
      <c r="B1247" s="699" t="s">
        <v>13611</v>
      </c>
      <c r="C1247" s="699" t="s">
        <v>480</v>
      </c>
      <c r="D1247" s="699" t="s">
        <v>11189</v>
      </c>
      <c r="E1247" s="700" t="s">
        <v>9177</v>
      </c>
      <c r="F1247" s="699" t="s">
        <v>11185</v>
      </c>
    </row>
    <row r="1248" spans="1:6" hidden="1">
      <c r="A1248" s="701">
        <v>94448</v>
      </c>
      <c r="B1248" s="699" t="s">
        <v>13612</v>
      </c>
      <c r="C1248" s="699" t="s">
        <v>480</v>
      </c>
      <c r="D1248" s="699" t="s">
        <v>11189</v>
      </c>
      <c r="E1248" s="700" t="s">
        <v>3155</v>
      </c>
      <c r="F1248" s="699" t="s">
        <v>11185</v>
      </c>
    </row>
    <row r="1249" spans="1:6" hidden="1">
      <c r="A1249" s="701">
        <v>94207</v>
      </c>
      <c r="B1249" s="699" t="s">
        <v>13613</v>
      </c>
      <c r="C1249" s="699" t="s">
        <v>480</v>
      </c>
      <c r="D1249" s="699" t="s">
        <v>11189</v>
      </c>
      <c r="E1249" s="700" t="s">
        <v>13614</v>
      </c>
      <c r="F1249" s="699" t="s">
        <v>11185</v>
      </c>
    </row>
    <row r="1250" spans="1:6" hidden="1">
      <c r="A1250" s="701">
        <v>94210</v>
      </c>
      <c r="B1250" s="699" t="s">
        <v>12020</v>
      </c>
      <c r="C1250" s="699" t="s">
        <v>480</v>
      </c>
      <c r="D1250" s="699" t="s">
        <v>11189</v>
      </c>
      <c r="E1250" s="700" t="s">
        <v>12021</v>
      </c>
      <c r="F1250" s="699" t="s">
        <v>11185</v>
      </c>
    </row>
    <row r="1251" spans="1:6" hidden="1">
      <c r="A1251" s="701">
        <v>94218</v>
      </c>
      <c r="B1251" s="699" t="s">
        <v>13617</v>
      </c>
      <c r="C1251" s="699" t="s">
        <v>480</v>
      </c>
      <c r="D1251" s="699" t="s">
        <v>11189</v>
      </c>
      <c r="E1251" s="700" t="s">
        <v>13618</v>
      </c>
      <c r="F1251" s="699" t="s">
        <v>11185</v>
      </c>
    </row>
    <row r="1252" spans="1:6" hidden="1">
      <c r="A1252" s="701">
        <v>94213</v>
      </c>
      <c r="B1252" s="699" t="s">
        <v>13620</v>
      </c>
      <c r="C1252" s="699" t="s">
        <v>480</v>
      </c>
      <c r="D1252" s="699" t="s">
        <v>11189</v>
      </c>
      <c r="E1252" s="700" t="s">
        <v>13621</v>
      </c>
      <c r="F1252" s="699" t="s">
        <v>11185</v>
      </c>
    </row>
    <row r="1253" spans="1:6" hidden="1">
      <c r="A1253" s="701">
        <v>94216</v>
      </c>
      <c r="B1253" s="699" t="s">
        <v>13622</v>
      </c>
      <c r="C1253" s="699" t="s">
        <v>480</v>
      </c>
      <c r="D1253" s="699" t="s">
        <v>11189</v>
      </c>
      <c r="E1253" s="700" t="s">
        <v>13623</v>
      </c>
      <c r="F1253" s="699" t="s">
        <v>11185</v>
      </c>
    </row>
    <row r="1254" spans="1:6" hidden="1">
      <c r="A1254" s="701">
        <v>94219</v>
      </c>
      <c r="B1254" s="699" t="s">
        <v>13624</v>
      </c>
      <c r="C1254" s="699" t="s">
        <v>478</v>
      </c>
      <c r="D1254" s="699" t="s">
        <v>11189</v>
      </c>
      <c r="E1254" s="700" t="s">
        <v>13489</v>
      </c>
      <c r="F1254" s="699" t="s">
        <v>11185</v>
      </c>
    </row>
    <row r="1255" spans="1:6" hidden="1">
      <c r="A1255" s="701">
        <v>94220</v>
      </c>
      <c r="B1255" s="699" t="s">
        <v>13625</v>
      </c>
      <c r="C1255" s="699" t="s">
        <v>478</v>
      </c>
      <c r="D1255" s="699" t="s">
        <v>11189</v>
      </c>
      <c r="E1255" s="700" t="s">
        <v>13626</v>
      </c>
      <c r="F1255" s="699" t="s">
        <v>11185</v>
      </c>
    </row>
    <row r="1256" spans="1:6" hidden="1">
      <c r="A1256" s="701">
        <v>94221</v>
      </c>
      <c r="B1256" s="699" t="s">
        <v>13628</v>
      </c>
      <c r="C1256" s="699" t="s">
        <v>478</v>
      </c>
      <c r="D1256" s="699" t="s">
        <v>11189</v>
      </c>
      <c r="E1256" s="700" t="s">
        <v>13629</v>
      </c>
      <c r="F1256" s="699" t="s">
        <v>11185</v>
      </c>
    </row>
    <row r="1257" spans="1:6" hidden="1">
      <c r="A1257" s="701">
        <v>94222</v>
      </c>
      <c r="B1257" s="699" t="s">
        <v>13631</v>
      </c>
      <c r="C1257" s="699" t="s">
        <v>478</v>
      </c>
      <c r="D1257" s="699" t="s">
        <v>11189</v>
      </c>
      <c r="E1257" s="700" t="s">
        <v>13632</v>
      </c>
      <c r="F1257" s="699" t="s">
        <v>11185</v>
      </c>
    </row>
    <row r="1258" spans="1:6" hidden="1">
      <c r="A1258" s="701">
        <v>94223</v>
      </c>
      <c r="B1258" s="699" t="s">
        <v>13633</v>
      </c>
      <c r="C1258" s="699" t="s">
        <v>478</v>
      </c>
      <c r="D1258" s="699" t="s">
        <v>11189</v>
      </c>
      <c r="E1258" s="700" t="s">
        <v>11897</v>
      </c>
      <c r="F1258" s="699" t="s">
        <v>11185</v>
      </c>
    </row>
    <row r="1259" spans="1:6" hidden="1">
      <c r="A1259" s="701">
        <v>94451</v>
      </c>
      <c r="B1259" s="699" t="s">
        <v>13635</v>
      </c>
      <c r="C1259" s="699" t="s">
        <v>478</v>
      </c>
      <c r="D1259" s="699" t="s">
        <v>11189</v>
      </c>
      <c r="E1259" s="700" t="s">
        <v>13636</v>
      </c>
      <c r="F1259" s="699" t="s">
        <v>11185</v>
      </c>
    </row>
    <row r="1260" spans="1:6" hidden="1">
      <c r="A1260" s="701">
        <v>100325</v>
      </c>
      <c r="B1260" s="699" t="s">
        <v>13637</v>
      </c>
      <c r="C1260" s="699" t="s">
        <v>478</v>
      </c>
      <c r="D1260" s="699" t="s">
        <v>11189</v>
      </c>
      <c r="E1260" s="700" t="s">
        <v>7381</v>
      </c>
      <c r="F1260" s="699" t="s">
        <v>11185</v>
      </c>
    </row>
    <row r="1261" spans="1:6" hidden="1">
      <c r="A1261" s="701">
        <v>100327</v>
      </c>
      <c r="B1261" s="699" t="s">
        <v>13638</v>
      </c>
      <c r="C1261" s="699" t="s">
        <v>478</v>
      </c>
      <c r="D1261" s="699" t="s">
        <v>11182</v>
      </c>
      <c r="E1261" s="700" t="s">
        <v>13293</v>
      </c>
      <c r="F1261" s="699" t="s">
        <v>11185</v>
      </c>
    </row>
    <row r="1262" spans="1:6" hidden="1">
      <c r="A1262" s="701">
        <v>100328</v>
      </c>
      <c r="B1262" s="699" t="s">
        <v>13639</v>
      </c>
      <c r="C1262" s="699" t="s">
        <v>480</v>
      </c>
      <c r="D1262" s="699" t="s">
        <v>11189</v>
      </c>
      <c r="E1262" s="700" t="s">
        <v>7844</v>
      </c>
      <c r="F1262" s="699" t="s">
        <v>11185</v>
      </c>
    </row>
    <row r="1263" spans="1:6" hidden="1">
      <c r="A1263" s="701">
        <v>100329</v>
      </c>
      <c r="B1263" s="699" t="s">
        <v>13641</v>
      </c>
      <c r="C1263" s="699" t="s">
        <v>480</v>
      </c>
      <c r="D1263" s="699" t="s">
        <v>11189</v>
      </c>
      <c r="E1263" s="700" t="s">
        <v>11588</v>
      </c>
      <c r="F1263" s="699" t="s">
        <v>11185</v>
      </c>
    </row>
    <row r="1264" spans="1:6" hidden="1">
      <c r="A1264" s="701">
        <v>100330</v>
      </c>
      <c r="B1264" s="699" t="s">
        <v>13642</v>
      </c>
      <c r="C1264" s="699" t="s">
        <v>480</v>
      </c>
      <c r="D1264" s="699" t="s">
        <v>11189</v>
      </c>
      <c r="E1264" s="700" t="s">
        <v>13643</v>
      </c>
      <c r="F1264" s="699" t="s">
        <v>11185</v>
      </c>
    </row>
    <row r="1265" spans="1:6" hidden="1">
      <c r="A1265" s="701">
        <v>100331</v>
      </c>
      <c r="B1265" s="699" t="s">
        <v>13644</v>
      </c>
      <c r="C1265" s="699" t="s">
        <v>480</v>
      </c>
      <c r="D1265" s="699" t="s">
        <v>11189</v>
      </c>
      <c r="E1265" s="700" t="s">
        <v>3489</v>
      </c>
      <c r="F1265" s="699" t="s">
        <v>11185</v>
      </c>
    </row>
    <row r="1266" spans="1:6" hidden="1">
      <c r="A1266" s="701">
        <v>100434</v>
      </c>
      <c r="B1266" s="699" t="s">
        <v>13645</v>
      </c>
      <c r="C1266" s="699" t="s">
        <v>478</v>
      </c>
      <c r="D1266" s="699" t="s">
        <v>11182</v>
      </c>
      <c r="E1266" s="700" t="s">
        <v>13646</v>
      </c>
      <c r="F1266" s="699" t="s">
        <v>11185</v>
      </c>
    </row>
    <row r="1267" spans="1:6" hidden="1">
      <c r="A1267" s="701">
        <v>100435</v>
      </c>
      <c r="B1267" s="699" t="s">
        <v>13648</v>
      </c>
      <c r="C1267" s="699" t="s">
        <v>478</v>
      </c>
      <c r="D1267" s="699" t="s">
        <v>11189</v>
      </c>
      <c r="E1267" s="700" t="s">
        <v>13649</v>
      </c>
      <c r="F1267" s="699" t="s">
        <v>11185</v>
      </c>
    </row>
    <row r="1268" spans="1:6" hidden="1">
      <c r="A1268" s="701">
        <v>94227</v>
      </c>
      <c r="B1268" s="699" t="s">
        <v>916</v>
      </c>
      <c r="C1268" s="699" t="s">
        <v>478</v>
      </c>
      <c r="D1268" s="699" t="s">
        <v>11182</v>
      </c>
      <c r="E1268" s="700" t="s">
        <v>13650</v>
      </c>
      <c r="F1268" s="699" t="s">
        <v>11185</v>
      </c>
    </row>
    <row r="1269" spans="1:6" hidden="1">
      <c r="A1269" s="701">
        <v>94228</v>
      </c>
      <c r="B1269" s="699" t="s">
        <v>681</v>
      </c>
      <c r="C1269" s="699" t="s">
        <v>478</v>
      </c>
      <c r="D1269" s="699" t="s">
        <v>11182</v>
      </c>
      <c r="E1269" s="700" t="s">
        <v>13651</v>
      </c>
      <c r="F1269" s="699" t="s">
        <v>11185</v>
      </c>
    </row>
    <row r="1270" spans="1:6" hidden="1">
      <c r="A1270" s="701">
        <v>94229</v>
      </c>
      <c r="B1270" s="699" t="s">
        <v>917</v>
      </c>
      <c r="C1270" s="699" t="s">
        <v>478</v>
      </c>
      <c r="D1270" s="699" t="s">
        <v>11182</v>
      </c>
      <c r="E1270" s="700" t="s">
        <v>13653</v>
      </c>
      <c r="F1270" s="699" t="s">
        <v>11185</v>
      </c>
    </row>
    <row r="1271" spans="1:6" hidden="1">
      <c r="A1271" s="701">
        <v>94231</v>
      </c>
      <c r="B1271" s="699" t="s">
        <v>682</v>
      </c>
      <c r="C1271" s="699" t="s">
        <v>478</v>
      </c>
      <c r="D1271" s="699" t="s">
        <v>11182</v>
      </c>
      <c r="E1271" s="700" t="s">
        <v>13654</v>
      </c>
      <c r="F1271" s="699" t="s">
        <v>11185</v>
      </c>
    </row>
    <row r="1272" spans="1:6" hidden="1">
      <c r="A1272" s="701">
        <v>94449</v>
      </c>
      <c r="B1272" s="699" t="s">
        <v>13655</v>
      </c>
      <c r="C1272" s="699" t="s">
        <v>480</v>
      </c>
      <c r="D1272" s="699" t="s">
        <v>11189</v>
      </c>
      <c r="E1272" s="700" t="s">
        <v>13656</v>
      </c>
      <c r="F1272" s="699" t="s">
        <v>11185</v>
      </c>
    </row>
    <row r="1273" spans="1:6" hidden="1">
      <c r="A1273" s="701">
        <v>92255</v>
      </c>
      <c r="B1273" s="699" t="s">
        <v>13657</v>
      </c>
      <c r="C1273" s="699" t="s">
        <v>475</v>
      </c>
      <c r="D1273" s="699" t="s">
        <v>11182</v>
      </c>
      <c r="E1273" s="700" t="s">
        <v>13658</v>
      </c>
      <c r="F1273" s="699" t="s">
        <v>11185</v>
      </c>
    </row>
    <row r="1274" spans="1:6" hidden="1">
      <c r="A1274" s="701">
        <v>92256</v>
      </c>
      <c r="B1274" s="699" t="s">
        <v>13661</v>
      </c>
      <c r="C1274" s="699" t="s">
        <v>475</v>
      </c>
      <c r="D1274" s="699" t="s">
        <v>11182</v>
      </c>
      <c r="E1274" s="700" t="s">
        <v>13662</v>
      </c>
      <c r="F1274" s="699" t="s">
        <v>11185</v>
      </c>
    </row>
    <row r="1275" spans="1:6" hidden="1">
      <c r="A1275" s="701">
        <v>92257</v>
      </c>
      <c r="B1275" s="699" t="s">
        <v>13665</v>
      </c>
      <c r="C1275" s="699" t="s">
        <v>475</v>
      </c>
      <c r="D1275" s="699" t="s">
        <v>11182</v>
      </c>
      <c r="E1275" s="700" t="s">
        <v>13666</v>
      </c>
      <c r="F1275" s="699" t="s">
        <v>11185</v>
      </c>
    </row>
    <row r="1276" spans="1:6" hidden="1">
      <c r="A1276" s="701">
        <v>92258</v>
      </c>
      <c r="B1276" s="699" t="s">
        <v>13668</v>
      </c>
      <c r="C1276" s="699" t="s">
        <v>475</v>
      </c>
      <c r="D1276" s="699" t="s">
        <v>11182</v>
      </c>
      <c r="E1276" s="700" t="s">
        <v>13669</v>
      </c>
      <c r="F1276" s="699" t="s">
        <v>11185</v>
      </c>
    </row>
    <row r="1277" spans="1:6" hidden="1">
      <c r="A1277" s="701">
        <v>92568</v>
      </c>
      <c r="B1277" s="699" t="s">
        <v>13670</v>
      </c>
      <c r="C1277" s="699" t="s">
        <v>480</v>
      </c>
      <c r="D1277" s="699" t="s">
        <v>11182</v>
      </c>
      <c r="E1277" s="700" t="s">
        <v>13671</v>
      </c>
      <c r="F1277" s="699" t="s">
        <v>11185</v>
      </c>
    </row>
    <row r="1278" spans="1:6" hidden="1">
      <c r="A1278" s="701">
        <v>92569</v>
      </c>
      <c r="B1278" s="699" t="s">
        <v>13672</v>
      </c>
      <c r="C1278" s="699" t="s">
        <v>480</v>
      </c>
      <c r="D1278" s="699" t="s">
        <v>11182</v>
      </c>
      <c r="E1278" s="700" t="s">
        <v>13673</v>
      </c>
      <c r="F1278" s="699" t="s">
        <v>11185</v>
      </c>
    </row>
    <row r="1279" spans="1:6" hidden="1">
      <c r="A1279" s="701">
        <v>92570</v>
      </c>
      <c r="B1279" s="699" t="s">
        <v>13674</v>
      </c>
      <c r="C1279" s="699" t="s">
        <v>480</v>
      </c>
      <c r="D1279" s="699" t="s">
        <v>11182</v>
      </c>
      <c r="E1279" s="700" t="s">
        <v>13675</v>
      </c>
      <c r="F1279" s="699" t="s">
        <v>11185</v>
      </c>
    </row>
    <row r="1280" spans="1:6" hidden="1">
      <c r="A1280" s="701">
        <v>92571</v>
      </c>
      <c r="B1280" s="699" t="s">
        <v>13676</v>
      </c>
      <c r="C1280" s="699" t="s">
        <v>480</v>
      </c>
      <c r="D1280" s="699" t="s">
        <v>11182</v>
      </c>
      <c r="E1280" s="700" t="s">
        <v>13677</v>
      </c>
      <c r="F1280" s="699" t="s">
        <v>11185</v>
      </c>
    </row>
    <row r="1281" spans="1:6" hidden="1">
      <c r="A1281" s="701">
        <v>92572</v>
      </c>
      <c r="B1281" s="699" t="s">
        <v>13679</v>
      </c>
      <c r="C1281" s="699" t="s">
        <v>480</v>
      </c>
      <c r="D1281" s="699" t="s">
        <v>11182</v>
      </c>
      <c r="E1281" s="700" t="s">
        <v>13680</v>
      </c>
      <c r="F1281" s="699" t="s">
        <v>11185</v>
      </c>
    </row>
    <row r="1282" spans="1:6" hidden="1">
      <c r="A1282" s="701">
        <v>92573</v>
      </c>
      <c r="B1282" s="699" t="s">
        <v>13681</v>
      </c>
      <c r="C1282" s="699" t="s">
        <v>480</v>
      </c>
      <c r="D1282" s="699" t="s">
        <v>11182</v>
      </c>
      <c r="E1282" s="700" t="s">
        <v>13682</v>
      </c>
      <c r="F1282" s="699" t="s">
        <v>11185</v>
      </c>
    </row>
    <row r="1283" spans="1:6" hidden="1">
      <c r="A1283" s="701">
        <v>92574</v>
      </c>
      <c r="B1283" s="699" t="s">
        <v>13683</v>
      </c>
      <c r="C1283" s="699" t="s">
        <v>480</v>
      </c>
      <c r="D1283" s="699" t="s">
        <v>11182</v>
      </c>
      <c r="E1283" s="700" t="s">
        <v>13684</v>
      </c>
      <c r="F1283" s="699" t="s">
        <v>11185</v>
      </c>
    </row>
    <row r="1284" spans="1:6" hidden="1">
      <c r="A1284" s="701">
        <v>92575</v>
      </c>
      <c r="B1284" s="699" t="s">
        <v>13686</v>
      </c>
      <c r="C1284" s="699" t="s">
        <v>480</v>
      </c>
      <c r="D1284" s="699" t="s">
        <v>11182</v>
      </c>
      <c r="E1284" s="700" t="s">
        <v>12223</v>
      </c>
      <c r="F1284" s="699" t="s">
        <v>11185</v>
      </c>
    </row>
    <row r="1285" spans="1:6" hidden="1">
      <c r="A1285" s="701">
        <v>92576</v>
      </c>
      <c r="B1285" s="699" t="s">
        <v>13687</v>
      </c>
      <c r="C1285" s="699" t="s">
        <v>480</v>
      </c>
      <c r="D1285" s="699" t="s">
        <v>11182</v>
      </c>
      <c r="E1285" s="700" t="s">
        <v>13688</v>
      </c>
      <c r="F1285" s="699" t="s">
        <v>11185</v>
      </c>
    </row>
    <row r="1286" spans="1:6" hidden="1">
      <c r="A1286" s="701">
        <v>92577</v>
      </c>
      <c r="B1286" s="699" t="s">
        <v>13689</v>
      </c>
      <c r="C1286" s="699" t="s">
        <v>480</v>
      </c>
      <c r="D1286" s="699" t="s">
        <v>11182</v>
      </c>
      <c r="E1286" s="700" t="s">
        <v>13690</v>
      </c>
      <c r="F1286" s="699" t="s">
        <v>11185</v>
      </c>
    </row>
    <row r="1287" spans="1:6" hidden="1">
      <c r="A1287" s="701">
        <v>92578</v>
      </c>
      <c r="B1287" s="699" t="s">
        <v>13691</v>
      </c>
      <c r="C1287" s="699" t="s">
        <v>480</v>
      </c>
      <c r="D1287" s="699" t="s">
        <v>11182</v>
      </c>
      <c r="E1287" s="700" t="s">
        <v>9480</v>
      </c>
      <c r="F1287" s="699" t="s">
        <v>11185</v>
      </c>
    </row>
    <row r="1288" spans="1:6" hidden="1">
      <c r="A1288" s="701">
        <v>92579</v>
      </c>
      <c r="B1288" s="699" t="s">
        <v>13692</v>
      </c>
      <c r="C1288" s="699" t="s">
        <v>480</v>
      </c>
      <c r="D1288" s="699" t="s">
        <v>11182</v>
      </c>
      <c r="E1288" s="700" t="s">
        <v>13693</v>
      </c>
      <c r="F1288" s="699" t="s">
        <v>11185</v>
      </c>
    </row>
    <row r="1289" spans="1:6" hidden="1">
      <c r="A1289" s="701">
        <v>92580</v>
      </c>
      <c r="B1289" s="699" t="s">
        <v>13694</v>
      </c>
      <c r="C1289" s="699" t="s">
        <v>480</v>
      </c>
      <c r="D1289" s="699" t="s">
        <v>11182</v>
      </c>
      <c r="E1289" s="700" t="s">
        <v>13695</v>
      </c>
      <c r="F1289" s="699" t="s">
        <v>11185</v>
      </c>
    </row>
    <row r="1290" spans="1:6" hidden="1">
      <c r="A1290" s="701">
        <v>92581</v>
      </c>
      <c r="B1290" s="699" t="s">
        <v>13696</v>
      </c>
      <c r="C1290" s="699" t="s">
        <v>480</v>
      </c>
      <c r="D1290" s="699" t="s">
        <v>11182</v>
      </c>
      <c r="E1290" s="700" t="s">
        <v>13697</v>
      </c>
      <c r="F1290" s="699" t="s">
        <v>11185</v>
      </c>
    </row>
    <row r="1291" spans="1:6" hidden="1">
      <c r="A1291" s="701">
        <v>92582</v>
      </c>
      <c r="B1291" s="699" t="s">
        <v>13698</v>
      </c>
      <c r="C1291" s="699" t="s">
        <v>475</v>
      </c>
      <c r="D1291" s="699" t="s">
        <v>11182</v>
      </c>
      <c r="E1291" s="700" t="s">
        <v>13699</v>
      </c>
      <c r="F1291" s="699" t="s">
        <v>11185</v>
      </c>
    </row>
    <row r="1292" spans="1:6" hidden="1">
      <c r="A1292" s="701">
        <v>92584</v>
      </c>
      <c r="B1292" s="699" t="s">
        <v>13700</v>
      </c>
      <c r="C1292" s="699" t="s">
        <v>475</v>
      </c>
      <c r="D1292" s="699" t="s">
        <v>11182</v>
      </c>
      <c r="E1292" s="700" t="s">
        <v>13701</v>
      </c>
      <c r="F1292" s="699" t="s">
        <v>11185</v>
      </c>
    </row>
    <row r="1293" spans="1:6" hidden="1">
      <c r="A1293" s="701">
        <v>92586</v>
      </c>
      <c r="B1293" s="699" t="s">
        <v>13702</v>
      </c>
      <c r="C1293" s="699" t="s">
        <v>475</v>
      </c>
      <c r="D1293" s="699" t="s">
        <v>11182</v>
      </c>
      <c r="E1293" s="700" t="s">
        <v>13703</v>
      </c>
      <c r="F1293" s="699" t="s">
        <v>11185</v>
      </c>
    </row>
    <row r="1294" spans="1:6" hidden="1">
      <c r="A1294" s="701">
        <v>92588</v>
      </c>
      <c r="B1294" s="699" t="s">
        <v>13704</v>
      </c>
      <c r="C1294" s="699" t="s">
        <v>475</v>
      </c>
      <c r="D1294" s="699" t="s">
        <v>11182</v>
      </c>
      <c r="E1294" s="700" t="s">
        <v>13705</v>
      </c>
      <c r="F1294" s="699" t="s">
        <v>11185</v>
      </c>
    </row>
    <row r="1295" spans="1:6" hidden="1">
      <c r="A1295" s="701">
        <v>92590</v>
      </c>
      <c r="B1295" s="699" t="s">
        <v>13706</v>
      </c>
      <c r="C1295" s="699" t="s">
        <v>475</v>
      </c>
      <c r="D1295" s="699" t="s">
        <v>11182</v>
      </c>
      <c r="E1295" s="700" t="s">
        <v>13707</v>
      </c>
      <c r="F1295" s="699" t="s">
        <v>11185</v>
      </c>
    </row>
    <row r="1296" spans="1:6" hidden="1">
      <c r="A1296" s="701">
        <v>92592</v>
      </c>
      <c r="B1296" s="699" t="s">
        <v>13708</v>
      </c>
      <c r="C1296" s="699" t="s">
        <v>475</v>
      </c>
      <c r="D1296" s="699" t="s">
        <v>11182</v>
      </c>
      <c r="E1296" s="700" t="s">
        <v>13709</v>
      </c>
      <c r="F1296" s="699" t="s">
        <v>11185</v>
      </c>
    </row>
    <row r="1297" spans="1:6" hidden="1">
      <c r="A1297" s="701">
        <v>92593</v>
      </c>
      <c r="B1297" s="699" t="s">
        <v>13710</v>
      </c>
      <c r="C1297" s="699" t="s">
        <v>476</v>
      </c>
      <c r="D1297" s="699" t="s">
        <v>11182</v>
      </c>
      <c r="E1297" s="700" t="s">
        <v>11226</v>
      </c>
      <c r="F1297" s="699" t="s">
        <v>11185</v>
      </c>
    </row>
    <row r="1298" spans="1:6" hidden="1">
      <c r="A1298" s="701">
        <v>92594</v>
      </c>
      <c r="B1298" s="699" t="s">
        <v>13711</v>
      </c>
      <c r="C1298" s="699" t="s">
        <v>475</v>
      </c>
      <c r="D1298" s="699" t="s">
        <v>11182</v>
      </c>
      <c r="E1298" s="700" t="s">
        <v>13712</v>
      </c>
      <c r="F1298" s="699" t="s">
        <v>11185</v>
      </c>
    </row>
    <row r="1299" spans="1:6" hidden="1">
      <c r="A1299" s="701">
        <v>92596</v>
      </c>
      <c r="B1299" s="699" t="s">
        <v>13713</v>
      </c>
      <c r="C1299" s="699" t="s">
        <v>475</v>
      </c>
      <c r="D1299" s="699" t="s">
        <v>11182</v>
      </c>
      <c r="E1299" s="700" t="s">
        <v>13714</v>
      </c>
      <c r="F1299" s="699" t="s">
        <v>11185</v>
      </c>
    </row>
    <row r="1300" spans="1:6" hidden="1">
      <c r="A1300" s="701">
        <v>92598</v>
      </c>
      <c r="B1300" s="699" t="s">
        <v>13715</v>
      </c>
      <c r="C1300" s="699" t="s">
        <v>475</v>
      </c>
      <c r="D1300" s="699" t="s">
        <v>11182</v>
      </c>
      <c r="E1300" s="700" t="s">
        <v>13716</v>
      </c>
      <c r="F1300" s="699" t="s">
        <v>11185</v>
      </c>
    </row>
    <row r="1301" spans="1:6" hidden="1">
      <c r="A1301" s="701">
        <v>92600</v>
      </c>
      <c r="B1301" s="699" t="s">
        <v>13717</v>
      </c>
      <c r="C1301" s="699" t="s">
        <v>475</v>
      </c>
      <c r="D1301" s="699" t="s">
        <v>11182</v>
      </c>
      <c r="E1301" s="700" t="s">
        <v>13718</v>
      </c>
      <c r="F1301" s="699" t="s">
        <v>11185</v>
      </c>
    </row>
    <row r="1302" spans="1:6" hidden="1">
      <c r="A1302" s="701">
        <v>92602</v>
      </c>
      <c r="B1302" s="699" t="s">
        <v>13719</v>
      </c>
      <c r="C1302" s="699" t="s">
        <v>475</v>
      </c>
      <c r="D1302" s="699" t="s">
        <v>11182</v>
      </c>
      <c r="E1302" s="700" t="s">
        <v>13699</v>
      </c>
      <c r="F1302" s="699" t="s">
        <v>11185</v>
      </c>
    </row>
    <row r="1303" spans="1:6" hidden="1">
      <c r="A1303" s="701">
        <v>92604</v>
      </c>
      <c r="B1303" s="699" t="s">
        <v>13720</v>
      </c>
      <c r="C1303" s="699" t="s">
        <v>475</v>
      </c>
      <c r="D1303" s="699" t="s">
        <v>11182</v>
      </c>
      <c r="E1303" s="700" t="s">
        <v>13721</v>
      </c>
      <c r="F1303" s="699" t="s">
        <v>11185</v>
      </c>
    </row>
    <row r="1304" spans="1:6" hidden="1">
      <c r="A1304" s="701">
        <v>92606</v>
      </c>
      <c r="B1304" s="699" t="s">
        <v>13722</v>
      </c>
      <c r="C1304" s="699" t="s">
        <v>475</v>
      </c>
      <c r="D1304" s="699" t="s">
        <v>11182</v>
      </c>
      <c r="E1304" s="700" t="s">
        <v>13723</v>
      </c>
      <c r="F1304" s="699" t="s">
        <v>11185</v>
      </c>
    </row>
    <row r="1305" spans="1:6" hidden="1">
      <c r="A1305" s="701">
        <v>92608</v>
      </c>
      <c r="B1305" s="699" t="s">
        <v>13724</v>
      </c>
      <c r="C1305" s="699" t="s">
        <v>475</v>
      </c>
      <c r="D1305" s="699" t="s">
        <v>11182</v>
      </c>
      <c r="E1305" s="700" t="s">
        <v>13725</v>
      </c>
      <c r="F1305" s="699" t="s">
        <v>11185</v>
      </c>
    </row>
    <row r="1306" spans="1:6" hidden="1">
      <c r="A1306" s="701">
        <v>92610</v>
      </c>
      <c r="B1306" s="699" t="s">
        <v>13726</v>
      </c>
      <c r="C1306" s="699" t="s">
        <v>475</v>
      </c>
      <c r="D1306" s="699" t="s">
        <v>11182</v>
      </c>
      <c r="E1306" s="700" t="s">
        <v>13727</v>
      </c>
      <c r="F1306" s="699" t="s">
        <v>11185</v>
      </c>
    </row>
    <row r="1307" spans="1:6" hidden="1">
      <c r="A1307" s="701">
        <v>92612</v>
      </c>
      <c r="B1307" s="699" t="s">
        <v>13728</v>
      </c>
      <c r="C1307" s="699" t="s">
        <v>475</v>
      </c>
      <c r="D1307" s="699" t="s">
        <v>11182</v>
      </c>
      <c r="E1307" s="700" t="s">
        <v>13729</v>
      </c>
      <c r="F1307" s="699" t="s">
        <v>11185</v>
      </c>
    </row>
    <row r="1308" spans="1:6" hidden="1">
      <c r="A1308" s="701">
        <v>92614</v>
      </c>
      <c r="B1308" s="699" t="s">
        <v>13730</v>
      </c>
      <c r="C1308" s="699" t="s">
        <v>475</v>
      </c>
      <c r="D1308" s="699" t="s">
        <v>11182</v>
      </c>
      <c r="E1308" s="700" t="s">
        <v>13731</v>
      </c>
      <c r="F1308" s="699" t="s">
        <v>11185</v>
      </c>
    </row>
    <row r="1309" spans="1:6" hidden="1">
      <c r="A1309" s="701">
        <v>92616</v>
      </c>
      <c r="B1309" s="699" t="s">
        <v>13732</v>
      </c>
      <c r="C1309" s="699" t="s">
        <v>475</v>
      </c>
      <c r="D1309" s="699" t="s">
        <v>11182</v>
      </c>
      <c r="E1309" s="700" t="s">
        <v>13733</v>
      </c>
      <c r="F1309" s="699" t="s">
        <v>11185</v>
      </c>
    </row>
    <row r="1310" spans="1:6" hidden="1">
      <c r="A1310" s="701">
        <v>92618</v>
      </c>
      <c r="B1310" s="699" t="s">
        <v>13734</v>
      </c>
      <c r="C1310" s="699" t="s">
        <v>475</v>
      </c>
      <c r="D1310" s="699" t="s">
        <v>11182</v>
      </c>
      <c r="E1310" s="700" t="s">
        <v>13735</v>
      </c>
      <c r="F1310" s="699" t="s">
        <v>11185</v>
      </c>
    </row>
    <row r="1311" spans="1:6" hidden="1">
      <c r="A1311" s="701">
        <v>92620</v>
      </c>
      <c r="B1311" s="699" t="s">
        <v>13736</v>
      </c>
      <c r="C1311" s="699" t="s">
        <v>475</v>
      </c>
      <c r="D1311" s="699" t="s">
        <v>11182</v>
      </c>
      <c r="E1311" s="700" t="s">
        <v>13737</v>
      </c>
      <c r="F1311" s="699" t="s">
        <v>11185</v>
      </c>
    </row>
    <row r="1312" spans="1:6" hidden="1">
      <c r="A1312" s="701">
        <v>100357</v>
      </c>
      <c r="B1312" s="699" t="s">
        <v>13738</v>
      </c>
      <c r="C1312" s="699" t="s">
        <v>475</v>
      </c>
      <c r="D1312" s="699" t="s">
        <v>11182</v>
      </c>
      <c r="E1312" s="700" t="s">
        <v>13739</v>
      </c>
      <c r="F1312" s="699" t="s">
        <v>11185</v>
      </c>
    </row>
    <row r="1313" spans="1:6" hidden="1">
      <c r="A1313" s="701">
        <v>100358</v>
      </c>
      <c r="B1313" s="699" t="s">
        <v>13740</v>
      </c>
      <c r="C1313" s="699" t="s">
        <v>475</v>
      </c>
      <c r="D1313" s="699" t="s">
        <v>11182</v>
      </c>
      <c r="E1313" s="700" t="s">
        <v>13741</v>
      </c>
      <c r="F1313" s="699" t="s">
        <v>11185</v>
      </c>
    </row>
    <row r="1314" spans="1:6" hidden="1">
      <c r="A1314" s="701">
        <v>100359</v>
      </c>
      <c r="B1314" s="699" t="s">
        <v>13743</v>
      </c>
      <c r="C1314" s="699" t="s">
        <v>475</v>
      </c>
      <c r="D1314" s="699" t="s">
        <v>11182</v>
      </c>
      <c r="E1314" s="700" t="s">
        <v>13744</v>
      </c>
      <c r="F1314" s="699" t="s">
        <v>11185</v>
      </c>
    </row>
    <row r="1315" spans="1:6" hidden="1">
      <c r="A1315" s="701">
        <v>100360</v>
      </c>
      <c r="B1315" s="699" t="s">
        <v>13745</v>
      </c>
      <c r="C1315" s="699" t="s">
        <v>475</v>
      </c>
      <c r="D1315" s="699" t="s">
        <v>11182</v>
      </c>
      <c r="E1315" s="700" t="s">
        <v>13746</v>
      </c>
      <c r="F1315" s="699" t="s">
        <v>11185</v>
      </c>
    </row>
    <row r="1316" spans="1:6" hidden="1">
      <c r="A1316" s="701">
        <v>100361</v>
      </c>
      <c r="B1316" s="699" t="s">
        <v>13747</v>
      </c>
      <c r="C1316" s="699" t="s">
        <v>475</v>
      </c>
      <c r="D1316" s="699" t="s">
        <v>11182</v>
      </c>
      <c r="E1316" s="700" t="s">
        <v>13748</v>
      </c>
      <c r="F1316" s="699" t="s">
        <v>11185</v>
      </c>
    </row>
    <row r="1317" spans="1:6" hidden="1">
      <c r="A1317" s="701">
        <v>100362</v>
      </c>
      <c r="B1317" s="699" t="s">
        <v>13751</v>
      </c>
      <c r="C1317" s="699" t="s">
        <v>475</v>
      </c>
      <c r="D1317" s="699" t="s">
        <v>11182</v>
      </c>
      <c r="E1317" s="700" t="s">
        <v>13752</v>
      </c>
      <c r="F1317" s="699" t="s">
        <v>11185</v>
      </c>
    </row>
    <row r="1318" spans="1:6" hidden="1">
      <c r="A1318" s="701">
        <v>100363</v>
      </c>
      <c r="B1318" s="699" t="s">
        <v>13753</v>
      </c>
      <c r="C1318" s="699" t="s">
        <v>475</v>
      </c>
      <c r="D1318" s="699" t="s">
        <v>11182</v>
      </c>
      <c r="E1318" s="700" t="s">
        <v>13754</v>
      </c>
      <c r="F1318" s="699" t="s">
        <v>11185</v>
      </c>
    </row>
    <row r="1319" spans="1:6" hidden="1">
      <c r="A1319" s="701">
        <v>100364</v>
      </c>
      <c r="B1319" s="699" t="s">
        <v>13755</v>
      </c>
      <c r="C1319" s="699" t="s">
        <v>475</v>
      </c>
      <c r="D1319" s="699" t="s">
        <v>11182</v>
      </c>
      <c r="E1319" s="700" t="s">
        <v>13756</v>
      </c>
      <c r="F1319" s="699" t="s">
        <v>11185</v>
      </c>
    </row>
    <row r="1320" spans="1:6" hidden="1">
      <c r="A1320" s="701">
        <v>100365</v>
      </c>
      <c r="B1320" s="699" t="s">
        <v>13757</v>
      </c>
      <c r="C1320" s="699" t="s">
        <v>475</v>
      </c>
      <c r="D1320" s="699" t="s">
        <v>11182</v>
      </c>
      <c r="E1320" s="700" t="s">
        <v>13758</v>
      </c>
      <c r="F1320" s="699" t="s">
        <v>11185</v>
      </c>
    </row>
    <row r="1321" spans="1:6" hidden="1">
      <c r="A1321" s="701">
        <v>100366</v>
      </c>
      <c r="B1321" s="699" t="s">
        <v>13759</v>
      </c>
      <c r="C1321" s="699" t="s">
        <v>475</v>
      </c>
      <c r="D1321" s="699" t="s">
        <v>11182</v>
      </c>
      <c r="E1321" s="700" t="s">
        <v>13760</v>
      </c>
      <c r="F1321" s="699" t="s">
        <v>11185</v>
      </c>
    </row>
    <row r="1322" spans="1:6" hidden="1">
      <c r="A1322" s="701">
        <v>100367</v>
      </c>
      <c r="B1322" s="699" t="s">
        <v>13761</v>
      </c>
      <c r="C1322" s="699" t="s">
        <v>475</v>
      </c>
      <c r="D1322" s="699" t="s">
        <v>11182</v>
      </c>
      <c r="E1322" s="700" t="s">
        <v>13762</v>
      </c>
      <c r="F1322" s="699" t="s">
        <v>11185</v>
      </c>
    </row>
    <row r="1323" spans="1:6" hidden="1">
      <c r="A1323" s="701">
        <v>100368</v>
      </c>
      <c r="B1323" s="699" t="s">
        <v>13764</v>
      </c>
      <c r="C1323" s="699" t="s">
        <v>475</v>
      </c>
      <c r="D1323" s="699" t="s">
        <v>11182</v>
      </c>
      <c r="E1323" s="700" t="s">
        <v>13765</v>
      </c>
      <c r="F1323" s="699" t="s">
        <v>11185</v>
      </c>
    </row>
    <row r="1324" spans="1:6" hidden="1">
      <c r="A1324" s="701">
        <v>100369</v>
      </c>
      <c r="B1324" s="699" t="s">
        <v>13766</v>
      </c>
      <c r="C1324" s="699" t="s">
        <v>475</v>
      </c>
      <c r="D1324" s="699" t="s">
        <v>11182</v>
      </c>
      <c r="E1324" s="700" t="s">
        <v>13767</v>
      </c>
      <c r="F1324" s="699" t="s">
        <v>11185</v>
      </c>
    </row>
    <row r="1325" spans="1:6" hidden="1">
      <c r="A1325" s="701">
        <v>100370</v>
      </c>
      <c r="B1325" s="699" t="s">
        <v>13768</v>
      </c>
      <c r="C1325" s="699" t="s">
        <v>475</v>
      </c>
      <c r="D1325" s="699" t="s">
        <v>11182</v>
      </c>
      <c r="E1325" s="700" t="s">
        <v>13769</v>
      </c>
      <c r="F1325" s="699" t="s">
        <v>11185</v>
      </c>
    </row>
    <row r="1326" spans="1:6" hidden="1">
      <c r="A1326" s="701">
        <v>100371</v>
      </c>
      <c r="B1326" s="699" t="s">
        <v>13770</v>
      </c>
      <c r="C1326" s="699" t="s">
        <v>475</v>
      </c>
      <c r="D1326" s="699" t="s">
        <v>11182</v>
      </c>
      <c r="E1326" s="700" t="s">
        <v>13771</v>
      </c>
      <c r="F1326" s="699" t="s">
        <v>11185</v>
      </c>
    </row>
    <row r="1327" spans="1:6" hidden="1">
      <c r="A1327" s="701">
        <v>100372</v>
      </c>
      <c r="B1327" s="699" t="s">
        <v>13772</v>
      </c>
      <c r="C1327" s="699" t="s">
        <v>475</v>
      </c>
      <c r="D1327" s="699" t="s">
        <v>11182</v>
      </c>
      <c r="E1327" s="700" t="s">
        <v>13773</v>
      </c>
      <c r="F1327" s="699" t="s">
        <v>11185</v>
      </c>
    </row>
    <row r="1328" spans="1:6" hidden="1">
      <c r="A1328" s="701">
        <v>100373</v>
      </c>
      <c r="B1328" s="699" t="s">
        <v>13774</v>
      </c>
      <c r="C1328" s="699" t="s">
        <v>475</v>
      </c>
      <c r="D1328" s="699" t="s">
        <v>11182</v>
      </c>
      <c r="E1328" s="700" t="s">
        <v>13775</v>
      </c>
      <c r="F1328" s="699" t="s">
        <v>11185</v>
      </c>
    </row>
    <row r="1329" spans="1:6" hidden="1">
      <c r="A1329" s="701">
        <v>100374</v>
      </c>
      <c r="B1329" s="699" t="s">
        <v>13776</v>
      </c>
      <c r="C1329" s="699" t="s">
        <v>475</v>
      </c>
      <c r="D1329" s="699" t="s">
        <v>11182</v>
      </c>
      <c r="E1329" s="700" t="s">
        <v>13777</v>
      </c>
      <c r="F1329" s="699" t="s">
        <v>11185</v>
      </c>
    </row>
    <row r="1330" spans="1:6" hidden="1">
      <c r="A1330" s="701">
        <v>100375</v>
      </c>
      <c r="B1330" s="699" t="s">
        <v>13779</v>
      </c>
      <c r="C1330" s="699" t="s">
        <v>475</v>
      </c>
      <c r="D1330" s="699" t="s">
        <v>11182</v>
      </c>
      <c r="E1330" s="700" t="s">
        <v>13780</v>
      </c>
      <c r="F1330" s="699" t="s">
        <v>11185</v>
      </c>
    </row>
    <row r="1331" spans="1:6" hidden="1">
      <c r="A1331" s="701">
        <v>100376</v>
      </c>
      <c r="B1331" s="699" t="s">
        <v>13781</v>
      </c>
      <c r="C1331" s="699" t="s">
        <v>475</v>
      </c>
      <c r="D1331" s="699" t="s">
        <v>11182</v>
      </c>
      <c r="E1331" s="700" t="s">
        <v>13782</v>
      </c>
      <c r="F1331" s="699" t="s">
        <v>11185</v>
      </c>
    </row>
    <row r="1332" spans="1:6" hidden="1">
      <c r="A1332" s="701">
        <v>100377</v>
      </c>
      <c r="B1332" s="699" t="s">
        <v>13783</v>
      </c>
      <c r="C1332" s="699" t="s">
        <v>476</v>
      </c>
      <c r="D1332" s="699" t="s">
        <v>11182</v>
      </c>
      <c r="E1332" s="700" t="s">
        <v>5465</v>
      </c>
      <c r="F1332" s="699" t="s">
        <v>11185</v>
      </c>
    </row>
    <row r="1333" spans="1:6" hidden="1">
      <c r="A1333" s="701">
        <v>100378</v>
      </c>
      <c r="B1333" s="699" t="s">
        <v>13785</v>
      </c>
      <c r="C1333" s="699" t="s">
        <v>476</v>
      </c>
      <c r="D1333" s="699" t="s">
        <v>11182</v>
      </c>
      <c r="E1333" s="700" t="s">
        <v>6417</v>
      </c>
      <c r="F1333" s="699" t="s">
        <v>11185</v>
      </c>
    </row>
    <row r="1334" spans="1:6" hidden="1">
      <c r="A1334" s="701">
        <v>100382</v>
      </c>
      <c r="B1334" s="699" t="s">
        <v>13786</v>
      </c>
      <c r="C1334" s="699" t="s">
        <v>480</v>
      </c>
      <c r="D1334" s="699" t="s">
        <v>11189</v>
      </c>
      <c r="E1334" s="700" t="s">
        <v>13563</v>
      </c>
      <c r="F1334" s="699" t="s">
        <v>11185</v>
      </c>
    </row>
    <row r="1335" spans="1:6" hidden="1">
      <c r="A1335" s="701">
        <v>94444</v>
      </c>
      <c r="B1335" s="699" t="s">
        <v>13787</v>
      </c>
      <c r="C1335" s="699" t="s">
        <v>480</v>
      </c>
      <c r="D1335" s="699" t="s">
        <v>11189</v>
      </c>
      <c r="E1335" s="700" t="s">
        <v>13788</v>
      </c>
      <c r="F1335" s="699" t="s">
        <v>11185</v>
      </c>
    </row>
    <row r="1336" spans="1:6" hidden="1">
      <c r="A1336" s="701">
        <v>102661</v>
      </c>
      <c r="B1336" s="699" t="s">
        <v>13789</v>
      </c>
      <c r="C1336" s="699" t="s">
        <v>478</v>
      </c>
      <c r="D1336" s="699" t="s">
        <v>11182</v>
      </c>
      <c r="E1336" s="700" t="s">
        <v>7187</v>
      </c>
      <c r="F1336" s="699" t="s">
        <v>11185</v>
      </c>
    </row>
    <row r="1337" spans="1:6" hidden="1">
      <c r="A1337" s="701">
        <v>102663</v>
      </c>
      <c r="B1337" s="699" t="s">
        <v>13792</v>
      </c>
      <c r="C1337" s="699" t="s">
        <v>478</v>
      </c>
      <c r="D1337" s="699" t="s">
        <v>11182</v>
      </c>
      <c r="E1337" s="700" t="s">
        <v>4817</v>
      </c>
      <c r="F1337" s="699" t="s">
        <v>11185</v>
      </c>
    </row>
    <row r="1338" spans="1:6" hidden="1">
      <c r="A1338" s="701">
        <v>102664</v>
      </c>
      <c r="B1338" s="699" t="s">
        <v>13794</v>
      </c>
      <c r="C1338" s="699" t="s">
        <v>478</v>
      </c>
      <c r="D1338" s="699" t="s">
        <v>11182</v>
      </c>
      <c r="E1338" s="700" t="s">
        <v>13795</v>
      </c>
      <c r="F1338" s="699" t="s">
        <v>11185</v>
      </c>
    </row>
    <row r="1339" spans="1:6" hidden="1">
      <c r="A1339" s="701">
        <v>102665</v>
      </c>
      <c r="B1339" s="699" t="s">
        <v>13797</v>
      </c>
      <c r="C1339" s="699" t="s">
        <v>478</v>
      </c>
      <c r="D1339" s="699" t="s">
        <v>11182</v>
      </c>
      <c r="E1339" s="700" t="s">
        <v>2278</v>
      </c>
      <c r="F1339" s="699" t="s">
        <v>11185</v>
      </c>
    </row>
    <row r="1340" spans="1:6" hidden="1">
      <c r="A1340" s="701">
        <v>102666</v>
      </c>
      <c r="B1340" s="699" t="s">
        <v>13798</v>
      </c>
      <c r="C1340" s="699" t="s">
        <v>478</v>
      </c>
      <c r="D1340" s="699" t="s">
        <v>11182</v>
      </c>
      <c r="E1340" s="700" t="s">
        <v>11976</v>
      </c>
      <c r="F1340" s="699" t="s">
        <v>11185</v>
      </c>
    </row>
    <row r="1341" spans="1:6" hidden="1">
      <c r="A1341" s="701">
        <v>102669</v>
      </c>
      <c r="B1341" s="699" t="s">
        <v>13799</v>
      </c>
      <c r="C1341" s="699" t="s">
        <v>478</v>
      </c>
      <c r="D1341" s="699" t="s">
        <v>11182</v>
      </c>
      <c r="E1341" s="700" t="s">
        <v>13800</v>
      </c>
      <c r="F1341" s="699" t="s">
        <v>11185</v>
      </c>
    </row>
    <row r="1342" spans="1:6" hidden="1">
      <c r="A1342" s="701">
        <v>102670</v>
      </c>
      <c r="B1342" s="699" t="s">
        <v>13801</v>
      </c>
      <c r="C1342" s="699" t="s">
        <v>478</v>
      </c>
      <c r="D1342" s="699" t="s">
        <v>11182</v>
      </c>
      <c r="E1342" s="700" t="s">
        <v>13802</v>
      </c>
      <c r="F1342" s="699" t="s">
        <v>11185</v>
      </c>
    </row>
    <row r="1343" spans="1:6" hidden="1">
      <c r="A1343" s="701">
        <v>102673</v>
      </c>
      <c r="B1343" s="699" t="s">
        <v>13803</v>
      </c>
      <c r="C1343" s="699" t="s">
        <v>478</v>
      </c>
      <c r="D1343" s="699" t="s">
        <v>11182</v>
      </c>
      <c r="E1343" s="700" t="s">
        <v>13804</v>
      </c>
      <c r="F1343" s="699" t="s">
        <v>11185</v>
      </c>
    </row>
    <row r="1344" spans="1:6" hidden="1">
      <c r="A1344" s="701">
        <v>102674</v>
      </c>
      <c r="B1344" s="699" t="s">
        <v>13805</v>
      </c>
      <c r="C1344" s="699" t="s">
        <v>478</v>
      </c>
      <c r="D1344" s="699" t="s">
        <v>11182</v>
      </c>
      <c r="E1344" s="700" t="s">
        <v>13806</v>
      </c>
      <c r="F1344" s="699" t="s">
        <v>11185</v>
      </c>
    </row>
    <row r="1345" spans="1:6" hidden="1">
      <c r="A1345" s="701">
        <v>102677</v>
      </c>
      <c r="B1345" s="699" t="s">
        <v>13808</v>
      </c>
      <c r="C1345" s="699" t="s">
        <v>478</v>
      </c>
      <c r="D1345" s="699" t="s">
        <v>11182</v>
      </c>
      <c r="E1345" s="700" t="s">
        <v>13809</v>
      </c>
      <c r="F1345" s="699" t="s">
        <v>11185</v>
      </c>
    </row>
    <row r="1346" spans="1:6" hidden="1">
      <c r="A1346" s="701">
        <v>102678</v>
      </c>
      <c r="B1346" s="699" t="s">
        <v>13812</v>
      </c>
      <c r="C1346" s="699" t="s">
        <v>478</v>
      </c>
      <c r="D1346" s="699" t="s">
        <v>11182</v>
      </c>
      <c r="E1346" s="700" t="s">
        <v>13813</v>
      </c>
      <c r="F1346" s="699" t="s">
        <v>11185</v>
      </c>
    </row>
    <row r="1347" spans="1:6" hidden="1">
      <c r="A1347" s="701">
        <v>102679</v>
      </c>
      <c r="B1347" s="699" t="s">
        <v>13815</v>
      </c>
      <c r="C1347" s="699" t="s">
        <v>478</v>
      </c>
      <c r="D1347" s="699" t="s">
        <v>11182</v>
      </c>
      <c r="E1347" s="700" t="s">
        <v>13816</v>
      </c>
      <c r="F1347" s="699" t="s">
        <v>11185</v>
      </c>
    </row>
    <row r="1348" spans="1:6" hidden="1">
      <c r="A1348" s="701">
        <v>102680</v>
      </c>
      <c r="B1348" s="699" t="s">
        <v>13817</v>
      </c>
      <c r="C1348" s="699" t="s">
        <v>478</v>
      </c>
      <c r="D1348" s="699" t="s">
        <v>11182</v>
      </c>
      <c r="E1348" s="700" t="s">
        <v>13818</v>
      </c>
      <c r="F1348" s="699" t="s">
        <v>11185</v>
      </c>
    </row>
    <row r="1349" spans="1:6" hidden="1">
      <c r="A1349" s="701">
        <v>102683</v>
      </c>
      <c r="B1349" s="699" t="s">
        <v>13819</v>
      </c>
      <c r="C1349" s="699" t="s">
        <v>478</v>
      </c>
      <c r="D1349" s="699" t="s">
        <v>11182</v>
      </c>
      <c r="E1349" s="700" t="s">
        <v>13820</v>
      </c>
      <c r="F1349" s="699" t="s">
        <v>11185</v>
      </c>
    </row>
    <row r="1350" spans="1:6" hidden="1">
      <c r="A1350" s="701">
        <v>102684</v>
      </c>
      <c r="B1350" s="699" t="s">
        <v>13821</v>
      </c>
      <c r="C1350" s="699" t="s">
        <v>478</v>
      </c>
      <c r="D1350" s="699" t="s">
        <v>11182</v>
      </c>
      <c r="E1350" s="700" t="s">
        <v>13822</v>
      </c>
      <c r="F1350" s="699" t="s">
        <v>11185</v>
      </c>
    </row>
    <row r="1351" spans="1:6" hidden="1">
      <c r="A1351" s="701">
        <v>102687</v>
      </c>
      <c r="B1351" s="699" t="s">
        <v>13823</v>
      </c>
      <c r="C1351" s="699" t="s">
        <v>478</v>
      </c>
      <c r="D1351" s="699" t="s">
        <v>11182</v>
      </c>
      <c r="E1351" s="700" t="s">
        <v>13824</v>
      </c>
      <c r="F1351" s="699" t="s">
        <v>11185</v>
      </c>
    </row>
    <row r="1352" spans="1:6" hidden="1">
      <c r="A1352" s="701">
        <v>102688</v>
      </c>
      <c r="B1352" s="699" t="s">
        <v>13825</v>
      </c>
      <c r="C1352" s="699" t="s">
        <v>478</v>
      </c>
      <c r="D1352" s="699" t="s">
        <v>11182</v>
      </c>
      <c r="E1352" s="700" t="s">
        <v>13826</v>
      </c>
      <c r="F1352" s="699" t="s">
        <v>11185</v>
      </c>
    </row>
    <row r="1353" spans="1:6" hidden="1">
      <c r="A1353" s="701">
        <v>102690</v>
      </c>
      <c r="B1353" s="699" t="s">
        <v>13828</v>
      </c>
      <c r="C1353" s="699" t="s">
        <v>478</v>
      </c>
      <c r="D1353" s="699" t="s">
        <v>11182</v>
      </c>
      <c r="E1353" s="700" t="s">
        <v>9873</v>
      </c>
      <c r="F1353" s="699" t="s">
        <v>11185</v>
      </c>
    </row>
    <row r="1354" spans="1:6" hidden="1">
      <c r="A1354" s="701">
        <v>102694</v>
      </c>
      <c r="B1354" s="699" t="s">
        <v>13829</v>
      </c>
      <c r="C1354" s="699" t="s">
        <v>478</v>
      </c>
      <c r="D1354" s="699" t="s">
        <v>11182</v>
      </c>
      <c r="E1354" s="700" t="s">
        <v>11656</v>
      </c>
      <c r="F1354" s="699" t="s">
        <v>11185</v>
      </c>
    </row>
    <row r="1355" spans="1:6" hidden="1">
      <c r="A1355" s="701">
        <v>102697</v>
      </c>
      <c r="B1355" s="699" t="s">
        <v>13830</v>
      </c>
      <c r="C1355" s="699" t="s">
        <v>478</v>
      </c>
      <c r="D1355" s="699" t="s">
        <v>11182</v>
      </c>
      <c r="E1355" s="700" t="s">
        <v>13831</v>
      </c>
      <c r="F1355" s="699" t="s">
        <v>11185</v>
      </c>
    </row>
    <row r="1356" spans="1:6" hidden="1">
      <c r="A1356" s="701">
        <v>102704</v>
      </c>
      <c r="B1356" s="699" t="s">
        <v>13832</v>
      </c>
      <c r="C1356" s="699" t="s">
        <v>478</v>
      </c>
      <c r="D1356" s="699" t="s">
        <v>11182</v>
      </c>
      <c r="E1356" s="700" t="s">
        <v>13833</v>
      </c>
      <c r="F1356" s="699" t="s">
        <v>11185</v>
      </c>
    </row>
    <row r="1357" spans="1:6" hidden="1">
      <c r="A1357" s="701">
        <v>102706</v>
      </c>
      <c r="B1357" s="699" t="s">
        <v>13834</v>
      </c>
      <c r="C1357" s="699" t="s">
        <v>478</v>
      </c>
      <c r="D1357" s="699" t="s">
        <v>11182</v>
      </c>
      <c r="E1357" s="700" t="s">
        <v>8123</v>
      </c>
      <c r="F1357" s="699" t="s">
        <v>11185</v>
      </c>
    </row>
    <row r="1358" spans="1:6" hidden="1">
      <c r="A1358" s="701">
        <v>102707</v>
      </c>
      <c r="B1358" s="699" t="s">
        <v>13835</v>
      </c>
      <c r="C1358" s="699" t="s">
        <v>478</v>
      </c>
      <c r="D1358" s="699" t="s">
        <v>11182</v>
      </c>
      <c r="E1358" s="700" t="s">
        <v>13836</v>
      </c>
      <c r="F1358" s="699" t="s">
        <v>11185</v>
      </c>
    </row>
    <row r="1359" spans="1:6" hidden="1">
      <c r="A1359" s="701">
        <v>102708</v>
      </c>
      <c r="B1359" s="699" t="s">
        <v>13837</v>
      </c>
      <c r="C1359" s="699" t="s">
        <v>475</v>
      </c>
      <c r="D1359" s="699" t="s">
        <v>11189</v>
      </c>
      <c r="E1359" s="700" t="s">
        <v>11652</v>
      </c>
      <c r="F1359" s="699" t="s">
        <v>11185</v>
      </c>
    </row>
    <row r="1360" spans="1:6" hidden="1">
      <c r="A1360" s="701">
        <v>102710</v>
      </c>
      <c r="B1360" s="699" t="s">
        <v>13838</v>
      </c>
      <c r="C1360" s="699" t="s">
        <v>475</v>
      </c>
      <c r="D1360" s="699" t="s">
        <v>11189</v>
      </c>
      <c r="E1360" s="700" t="s">
        <v>13839</v>
      </c>
      <c r="F1360" s="699" t="s">
        <v>11185</v>
      </c>
    </row>
    <row r="1361" spans="1:6" hidden="1">
      <c r="A1361" s="701">
        <v>102711</v>
      </c>
      <c r="B1361" s="699" t="s">
        <v>13840</v>
      </c>
      <c r="C1361" s="699" t="s">
        <v>475</v>
      </c>
      <c r="D1361" s="699" t="s">
        <v>11189</v>
      </c>
      <c r="E1361" s="700" t="s">
        <v>13685</v>
      </c>
      <c r="F1361" s="699" t="s">
        <v>11185</v>
      </c>
    </row>
    <row r="1362" spans="1:6" hidden="1">
      <c r="A1362" s="701">
        <v>102712</v>
      </c>
      <c r="B1362" s="699" t="s">
        <v>13841</v>
      </c>
      <c r="C1362" s="699" t="s">
        <v>480</v>
      </c>
      <c r="D1362" s="699" t="s">
        <v>11189</v>
      </c>
      <c r="E1362" s="700" t="s">
        <v>13492</v>
      </c>
      <c r="F1362" s="699" t="s">
        <v>11185</v>
      </c>
    </row>
    <row r="1363" spans="1:6" hidden="1">
      <c r="A1363" s="701">
        <v>102713</v>
      </c>
      <c r="B1363" s="699" t="s">
        <v>13842</v>
      </c>
      <c r="C1363" s="699" t="s">
        <v>480</v>
      </c>
      <c r="D1363" s="699" t="s">
        <v>11189</v>
      </c>
      <c r="E1363" s="700" t="s">
        <v>4041</v>
      </c>
      <c r="F1363" s="699" t="s">
        <v>11185</v>
      </c>
    </row>
    <row r="1364" spans="1:6" hidden="1">
      <c r="A1364" s="701">
        <v>102715</v>
      </c>
      <c r="B1364" s="699" t="s">
        <v>13843</v>
      </c>
      <c r="C1364" s="699" t="s">
        <v>480</v>
      </c>
      <c r="D1364" s="699" t="s">
        <v>11189</v>
      </c>
      <c r="E1364" s="700" t="s">
        <v>13844</v>
      </c>
      <c r="F1364" s="699" t="s">
        <v>11185</v>
      </c>
    </row>
    <row r="1365" spans="1:6" hidden="1">
      <c r="A1365" s="701">
        <v>102716</v>
      </c>
      <c r="B1365" s="699" t="s">
        <v>13846</v>
      </c>
      <c r="C1365" s="699" t="s">
        <v>479</v>
      </c>
      <c r="D1365" s="699" t="s">
        <v>11182</v>
      </c>
      <c r="E1365" s="700" t="s">
        <v>13847</v>
      </c>
      <c r="F1365" s="699" t="s">
        <v>11185</v>
      </c>
    </row>
    <row r="1366" spans="1:6" hidden="1">
      <c r="A1366" s="701">
        <v>102717</v>
      </c>
      <c r="B1366" s="699" t="s">
        <v>13848</v>
      </c>
      <c r="C1366" s="699" t="s">
        <v>479</v>
      </c>
      <c r="D1366" s="699" t="s">
        <v>11182</v>
      </c>
      <c r="E1366" s="700" t="s">
        <v>13849</v>
      </c>
      <c r="F1366" s="699" t="s">
        <v>11185</v>
      </c>
    </row>
    <row r="1367" spans="1:6" hidden="1">
      <c r="A1367" s="701">
        <v>102718</v>
      </c>
      <c r="B1367" s="699" t="s">
        <v>13850</v>
      </c>
      <c r="C1367" s="699" t="s">
        <v>479</v>
      </c>
      <c r="D1367" s="699" t="s">
        <v>11192</v>
      </c>
      <c r="E1367" s="700" t="s">
        <v>13851</v>
      </c>
      <c r="F1367" s="699" t="s">
        <v>11185</v>
      </c>
    </row>
    <row r="1368" spans="1:6" hidden="1">
      <c r="A1368" s="701">
        <v>102719</v>
      </c>
      <c r="B1368" s="699" t="s">
        <v>13853</v>
      </c>
      <c r="C1368" s="699" t="s">
        <v>479</v>
      </c>
      <c r="D1368" s="699" t="s">
        <v>11192</v>
      </c>
      <c r="E1368" s="700" t="s">
        <v>8843</v>
      </c>
      <c r="F1368" s="699" t="s">
        <v>11185</v>
      </c>
    </row>
    <row r="1369" spans="1:6" hidden="1">
      <c r="A1369" s="701">
        <v>102722</v>
      </c>
      <c r="B1369" s="699" t="s">
        <v>13854</v>
      </c>
      <c r="C1369" s="699" t="s">
        <v>478</v>
      </c>
      <c r="D1369" s="699" t="s">
        <v>11182</v>
      </c>
      <c r="E1369" s="700" t="s">
        <v>6202</v>
      </c>
      <c r="F1369" s="699" t="s">
        <v>11185</v>
      </c>
    </row>
    <row r="1370" spans="1:6" hidden="1">
      <c r="A1370" s="701">
        <v>102723</v>
      </c>
      <c r="B1370" s="699" t="s">
        <v>13855</v>
      </c>
      <c r="C1370" s="699" t="s">
        <v>478</v>
      </c>
      <c r="D1370" s="699" t="s">
        <v>11182</v>
      </c>
      <c r="E1370" s="700" t="s">
        <v>13856</v>
      </c>
      <c r="F1370" s="699" t="s">
        <v>11185</v>
      </c>
    </row>
    <row r="1371" spans="1:6" hidden="1">
      <c r="A1371" s="701">
        <v>102724</v>
      </c>
      <c r="B1371" s="699" t="s">
        <v>13857</v>
      </c>
      <c r="C1371" s="699" t="s">
        <v>475</v>
      </c>
      <c r="D1371" s="699" t="s">
        <v>11189</v>
      </c>
      <c r="E1371" s="700" t="s">
        <v>7568</v>
      </c>
      <c r="F1371" s="699" t="s">
        <v>11185</v>
      </c>
    </row>
    <row r="1372" spans="1:6" hidden="1">
      <c r="A1372" s="701">
        <v>102725</v>
      </c>
      <c r="B1372" s="699" t="s">
        <v>13858</v>
      </c>
      <c r="C1372" s="699" t="s">
        <v>475</v>
      </c>
      <c r="D1372" s="699" t="s">
        <v>11189</v>
      </c>
      <c r="E1372" s="700" t="s">
        <v>12353</v>
      </c>
      <c r="F1372" s="699" t="s">
        <v>11185</v>
      </c>
    </row>
    <row r="1373" spans="1:6" hidden="1">
      <c r="A1373" s="701">
        <v>102726</v>
      </c>
      <c r="B1373" s="699" t="s">
        <v>13859</v>
      </c>
      <c r="C1373" s="699" t="s">
        <v>475</v>
      </c>
      <c r="D1373" s="699" t="s">
        <v>11189</v>
      </c>
      <c r="E1373" s="700" t="s">
        <v>8245</v>
      </c>
      <c r="F1373" s="699" t="s">
        <v>11185</v>
      </c>
    </row>
    <row r="1374" spans="1:6" hidden="1">
      <c r="A1374" s="701">
        <v>92743</v>
      </c>
      <c r="B1374" s="699" t="s">
        <v>13860</v>
      </c>
      <c r="C1374" s="699" t="s">
        <v>479</v>
      </c>
      <c r="D1374" s="699" t="s">
        <v>11182</v>
      </c>
      <c r="E1374" s="700" t="s">
        <v>13861</v>
      </c>
      <c r="F1374" s="699" t="s">
        <v>11185</v>
      </c>
    </row>
    <row r="1375" spans="1:6" hidden="1">
      <c r="A1375" s="701">
        <v>92744</v>
      </c>
      <c r="B1375" s="699" t="s">
        <v>13863</v>
      </c>
      <c r="C1375" s="699" t="s">
        <v>479</v>
      </c>
      <c r="D1375" s="699" t="s">
        <v>11182</v>
      </c>
      <c r="E1375" s="700" t="s">
        <v>13864</v>
      </c>
      <c r="F1375" s="699" t="s">
        <v>11185</v>
      </c>
    </row>
    <row r="1376" spans="1:6" hidden="1">
      <c r="A1376" s="701">
        <v>92745</v>
      </c>
      <c r="B1376" s="699" t="s">
        <v>13866</v>
      </c>
      <c r="C1376" s="699" t="s">
        <v>479</v>
      </c>
      <c r="D1376" s="699" t="s">
        <v>11182</v>
      </c>
      <c r="E1376" s="700" t="s">
        <v>13867</v>
      </c>
      <c r="F1376" s="699" t="s">
        <v>11185</v>
      </c>
    </row>
    <row r="1377" spans="1:6" hidden="1">
      <c r="A1377" s="701">
        <v>92746</v>
      </c>
      <c r="B1377" s="699" t="s">
        <v>13869</v>
      </c>
      <c r="C1377" s="699" t="s">
        <v>479</v>
      </c>
      <c r="D1377" s="699" t="s">
        <v>11182</v>
      </c>
      <c r="E1377" s="700" t="s">
        <v>13870</v>
      </c>
      <c r="F1377" s="699" t="s">
        <v>11185</v>
      </c>
    </row>
    <row r="1378" spans="1:6" hidden="1">
      <c r="A1378" s="701">
        <v>92747</v>
      </c>
      <c r="B1378" s="699" t="s">
        <v>13872</v>
      </c>
      <c r="C1378" s="699" t="s">
        <v>479</v>
      </c>
      <c r="D1378" s="699" t="s">
        <v>11182</v>
      </c>
      <c r="E1378" s="700" t="s">
        <v>13873</v>
      </c>
      <c r="F1378" s="699" t="s">
        <v>11185</v>
      </c>
    </row>
    <row r="1379" spans="1:6" hidden="1">
      <c r="A1379" s="701">
        <v>92748</v>
      </c>
      <c r="B1379" s="699" t="s">
        <v>13874</v>
      </c>
      <c r="C1379" s="699" t="s">
        <v>479</v>
      </c>
      <c r="D1379" s="699" t="s">
        <v>11182</v>
      </c>
      <c r="E1379" s="700" t="s">
        <v>13875</v>
      </c>
      <c r="F1379" s="699" t="s">
        <v>11185</v>
      </c>
    </row>
    <row r="1380" spans="1:6" hidden="1">
      <c r="A1380" s="701">
        <v>92749</v>
      </c>
      <c r="B1380" s="699" t="s">
        <v>13877</v>
      </c>
      <c r="C1380" s="699" t="s">
        <v>479</v>
      </c>
      <c r="D1380" s="699" t="s">
        <v>11182</v>
      </c>
      <c r="E1380" s="700" t="s">
        <v>13878</v>
      </c>
      <c r="F1380" s="699" t="s">
        <v>11185</v>
      </c>
    </row>
    <row r="1381" spans="1:6" hidden="1">
      <c r="A1381" s="701">
        <v>92750</v>
      </c>
      <c r="B1381" s="699" t="s">
        <v>13880</v>
      </c>
      <c r="C1381" s="699" t="s">
        <v>479</v>
      </c>
      <c r="D1381" s="699" t="s">
        <v>11182</v>
      </c>
      <c r="E1381" s="700" t="s">
        <v>13881</v>
      </c>
      <c r="F1381" s="699" t="s">
        <v>11185</v>
      </c>
    </row>
    <row r="1382" spans="1:6" hidden="1">
      <c r="A1382" s="701">
        <v>92751</v>
      </c>
      <c r="B1382" s="699" t="s">
        <v>13884</v>
      </c>
      <c r="C1382" s="699" t="s">
        <v>479</v>
      </c>
      <c r="D1382" s="699" t="s">
        <v>11182</v>
      </c>
      <c r="E1382" s="700" t="s">
        <v>13885</v>
      </c>
      <c r="F1382" s="699" t="s">
        <v>11185</v>
      </c>
    </row>
    <row r="1383" spans="1:6" hidden="1">
      <c r="A1383" s="701">
        <v>92752</v>
      </c>
      <c r="B1383" s="699" t="s">
        <v>13887</v>
      </c>
      <c r="C1383" s="699" t="s">
        <v>479</v>
      </c>
      <c r="D1383" s="699" t="s">
        <v>11182</v>
      </c>
      <c r="E1383" s="700" t="s">
        <v>13888</v>
      </c>
      <c r="F1383" s="699" t="s">
        <v>11185</v>
      </c>
    </row>
    <row r="1384" spans="1:6" hidden="1">
      <c r="A1384" s="701">
        <v>92753</v>
      </c>
      <c r="B1384" s="699" t="s">
        <v>13890</v>
      </c>
      <c r="C1384" s="699" t="s">
        <v>479</v>
      </c>
      <c r="D1384" s="699" t="s">
        <v>11182</v>
      </c>
      <c r="E1384" s="700" t="s">
        <v>13891</v>
      </c>
      <c r="F1384" s="699" t="s">
        <v>11185</v>
      </c>
    </row>
    <row r="1385" spans="1:6" hidden="1">
      <c r="A1385" s="701">
        <v>92754</v>
      </c>
      <c r="B1385" s="699" t="s">
        <v>13895</v>
      </c>
      <c r="C1385" s="699" t="s">
        <v>479</v>
      </c>
      <c r="D1385" s="699" t="s">
        <v>11182</v>
      </c>
      <c r="E1385" s="700" t="s">
        <v>13896</v>
      </c>
      <c r="F1385" s="699" t="s">
        <v>11185</v>
      </c>
    </row>
    <row r="1386" spans="1:6" hidden="1">
      <c r="A1386" s="701">
        <v>92755</v>
      </c>
      <c r="B1386" s="699" t="s">
        <v>13897</v>
      </c>
      <c r="C1386" s="699" t="s">
        <v>480</v>
      </c>
      <c r="D1386" s="699" t="s">
        <v>11182</v>
      </c>
      <c r="E1386" s="700" t="s">
        <v>13898</v>
      </c>
      <c r="F1386" s="699" t="s">
        <v>11185</v>
      </c>
    </row>
    <row r="1387" spans="1:6" hidden="1">
      <c r="A1387" s="701">
        <v>92756</v>
      </c>
      <c r="B1387" s="699" t="s">
        <v>13899</v>
      </c>
      <c r="C1387" s="699" t="s">
        <v>480</v>
      </c>
      <c r="D1387" s="699" t="s">
        <v>11182</v>
      </c>
      <c r="E1387" s="700" t="s">
        <v>13900</v>
      </c>
      <c r="F1387" s="699" t="s">
        <v>11185</v>
      </c>
    </row>
    <row r="1388" spans="1:6" hidden="1">
      <c r="A1388" s="701">
        <v>92757</v>
      </c>
      <c r="B1388" s="699" t="s">
        <v>13901</v>
      </c>
      <c r="C1388" s="699" t="s">
        <v>480</v>
      </c>
      <c r="D1388" s="699" t="s">
        <v>11182</v>
      </c>
      <c r="E1388" s="700" t="s">
        <v>13902</v>
      </c>
      <c r="F1388" s="699" t="s">
        <v>11185</v>
      </c>
    </row>
    <row r="1389" spans="1:6" hidden="1">
      <c r="A1389" s="701">
        <v>92758</v>
      </c>
      <c r="B1389" s="699" t="s">
        <v>13904</v>
      </c>
      <c r="C1389" s="699" t="s">
        <v>479</v>
      </c>
      <c r="D1389" s="699" t="s">
        <v>11182</v>
      </c>
      <c r="E1389" s="700" t="s">
        <v>13905</v>
      </c>
      <c r="F1389" s="699" t="s">
        <v>11185</v>
      </c>
    </row>
    <row r="1390" spans="1:6" hidden="1">
      <c r="A1390" s="701">
        <v>91069</v>
      </c>
      <c r="B1390" s="699" t="s">
        <v>13906</v>
      </c>
      <c r="C1390" s="699" t="s">
        <v>480</v>
      </c>
      <c r="D1390" s="699" t="s">
        <v>11182</v>
      </c>
      <c r="E1390" s="700" t="s">
        <v>13907</v>
      </c>
      <c r="F1390" s="699" t="s">
        <v>11185</v>
      </c>
    </row>
    <row r="1391" spans="1:6" hidden="1">
      <c r="A1391" s="701">
        <v>91070</v>
      </c>
      <c r="B1391" s="699" t="s">
        <v>13912</v>
      </c>
      <c r="C1391" s="699" t="s">
        <v>480</v>
      </c>
      <c r="D1391" s="699" t="s">
        <v>11182</v>
      </c>
      <c r="E1391" s="700" t="s">
        <v>13913</v>
      </c>
      <c r="F1391" s="699" t="s">
        <v>11185</v>
      </c>
    </row>
    <row r="1392" spans="1:6" hidden="1">
      <c r="A1392" s="701">
        <v>91071</v>
      </c>
      <c r="B1392" s="699" t="s">
        <v>13914</v>
      </c>
      <c r="C1392" s="699" t="s">
        <v>480</v>
      </c>
      <c r="D1392" s="699" t="s">
        <v>11182</v>
      </c>
      <c r="E1392" s="700" t="s">
        <v>13915</v>
      </c>
      <c r="F1392" s="699" t="s">
        <v>11185</v>
      </c>
    </row>
    <row r="1393" spans="1:6" hidden="1">
      <c r="A1393" s="701">
        <v>91072</v>
      </c>
      <c r="B1393" s="699" t="s">
        <v>13917</v>
      </c>
      <c r="C1393" s="699" t="s">
        <v>480</v>
      </c>
      <c r="D1393" s="699" t="s">
        <v>11182</v>
      </c>
      <c r="E1393" s="700" t="s">
        <v>13918</v>
      </c>
      <c r="F1393" s="699" t="s">
        <v>11185</v>
      </c>
    </row>
    <row r="1394" spans="1:6" hidden="1">
      <c r="A1394" s="701">
        <v>91073</v>
      </c>
      <c r="B1394" s="699" t="s">
        <v>13921</v>
      </c>
      <c r="C1394" s="699" t="s">
        <v>480</v>
      </c>
      <c r="D1394" s="699" t="s">
        <v>11182</v>
      </c>
      <c r="E1394" s="700" t="s">
        <v>8228</v>
      </c>
      <c r="F1394" s="699" t="s">
        <v>11185</v>
      </c>
    </row>
    <row r="1395" spans="1:6" hidden="1">
      <c r="A1395" s="701">
        <v>91074</v>
      </c>
      <c r="B1395" s="699" t="s">
        <v>13923</v>
      </c>
      <c r="C1395" s="699" t="s">
        <v>480</v>
      </c>
      <c r="D1395" s="699" t="s">
        <v>11182</v>
      </c>
      <c r="E1395" s="700" t="s">
        <v>13924</v>
      </c>
      <c r="F1395" s="699" t="s">
        <v>11185</v>
      </c>
    </row>
    <row r="1396" spans="1:6" hidden="1">
      <c r="A1396" s="701">
        <v>91075</v>
      </c>
      <c r="B1396" s="699" t="s">
        <v>13925</v>
      </c>
      <c r="C1396" s="699" t="s">
        <v>480</v>
      </c>
      <c r="D1396" s="699" t="s">
        <v>11182</v>
      </c>
      <c r="E1396" s="700" t="s">
        <v>13926</v>
      </c>
      <c r="F1396" s="699" t="s">
        <v>11185</v>
      </c>
    </row>
    <row r="1397" spans="1:6" hidden="1">
      <c r="A1397" s="701">
        <v>91076</v>
      </c>
      <c r="B1397" s="699" t="s">
        <v>13928</v>
      </c>
      <c r="C1397" s="699" t="s">
        <v>480</v>
      </c>
      <c r="D1397" s="699" t="s">
        <v>11182</v>
      </c>
      <c r="E1397" s="700" t="s">
        <v>13929</v>
      </c>
      <c r="F1397" s="699" t="s">
        <v>11185</v>
      </c>
    </row>
    <row r="1398" spans="1:6" hidden="1">
      <c r="A1398" s="701">
        <v>91077</v>
      </c>
      <c r="B1398" s="699" t="s">
        <v>13931</v>
      </c>
      <c r="C1398" s="699" t="s">
        <v>480</v>
      </c>
      <c r="D1398" s="699" t="s">
        <v>11182</v>
      </c>
      <c r="E1398" s="700" t="s">
        <v>13932</v>
      </c>
      <c r="F1398" s="699" t="s">
        <v>11185</v>
      </c>
    </row>
    <row r="1399" spans="1:6" hidden="1">
      <c r="A1399" s="701">
        <v>91078</v>
      </c>
      <c r="B1399" s="699" t="s">
        <v>13934</v>
      </c>
      <c r="C1399" s="699" t="s">
        <v>480</v>
      </c>
      <c r="D1399" s="699" t="s">
        <v>11182</v>
      </c>
      <c r="E1399" s="700" t="s">
        <v>13935</v>
      </c>
      <c r="F1399" s="699" t="s">
        <v>11185</v>
      </c>
    </row>
    <row r="1400" spans="1:6" hidden="1">
      <c r="A1400" s="701">
        <v>91079</v>
      </c>
      <c r="B1400" s="699" t="s">
        <v>13936</v>
      </c>
      <c r="C1400" s="699" t="s">
        <v>480</v>
      </c>
      <c r="D1400" s="699" t="s">
        <v>11182</v>
      </c>
      <c r="E1400" s="700" t="s">
        <v>6431</v>
      </c>
      <c r="F1400" s="699" t="s">
        <v>11185</v>
      </c>
    </row>
    <row r="1401" spans="1:6" hidden="1">
      <c r="A1401" s="701">
        <v>91080</v>
      </c>
      <c r="B1401" s="699" t="s">
        <v>13937</v>
      </c>
      <c r="C1401" s="699" t="s">
        <v>480</v>
      </c>
      <c r="D1401" s="699" t="s">
        <v>11182</v>
      </c>
      <c r="E1401" s="700" t="s">
        <v>13938</v>
      </c>
      <c r="F1401" s="699" t="s">
        <v>11185</v>
      </c>
    </row>
    <row r="1402" spans="1:6" hidden="1">
      <c r="A1402" s="701">
        <v>91081</v>
      </c>
      <c r="B1402" s="699" t="s">
        <v>13939</v>
      </c>
      <c r="C1402" s="699" t="s">
        <v>480</v>
      </c>
      <c r="D1402" s="699" t="s">
        <v>11182</v>
      </c>
      <c r="E1402" s="700" t="s">
        <v>13940</v>
      </c>
      <c r="F1402" s="699" t="s">
        <v>11185</v>
      </c>
    </row>
    <row r="1403" spans="1:6" hidden="1">
      <c r="A1403" s="701">
        <v>91082</v>
      </c>
      <c r="B1403" s="699" t="s">
        <v>13941</v>
      </c>
      <c r="C1403" s="699" t="s">
        <v>480</v>
      </c>
      <c r="D1403" s="699" t="s">
        <v>11182</v>
      </c>
      <c r="E1403" s="700" t="s">
        <v>13942</v>
      </c>
      <c r="F1403" s="699" t="s">
        <v>11185</v>
      </c>
    </row>
    <row r="1404" spans="1:6" hidden="1">
      <c r="A1404" s="701">
        <v>91083</v>
      </c>
      <c r="B1404" s="699" t="s">
        <v>13944</v>
      </c>
      <c r="C1404" s="699" t="s">
        <v>480</v>
      </c>
      <c r="D1404" s="699" t="s">
        <v>11182</v>
      </c>
      <c r="E1404" s="700" t="s">
        <v>13945</v>
      </c>
      <c r="F1404" s="699" t="s">
        <v>11185</v>
      </c>
    </row>
    <row r="1405" spans="1:6" hidden="1">
      <c r="A1405" s="701">
        <v>91084</v>
      </c>
      <c r="B1405" s="699" t="s">
        <v>13946</v>
      </c>
      <c r="C1405" s="699" t="s">
        <v>480</v>
      </c>
      <c r="D1405" s="699" t="s">
        <v>11182</v>
      </c>
      <c r="E1405" s="700" t="s">
        <v>13947</v>
      </c>
      <c r="F1405" s="699" t="s">
        <v>11185</v>
      </c>
    </row>
    <row r="1406" spans="1:6" hidden="1">
      <c r="A1406" s="701">
        <v>91086</v>
      </c>
      <c r="B1406" s="699" t="s">
        <v>13948</v>
      </c>
      <c r="C1406" s="699" t="s">
        <v>480</v>
      </c>
      <c r="D1406" s="699" t="s">
        <v>11182</v>
      </c>
      <c r="E1406" s="700" t="s">
        <v>4373</v>
      </c>
      <c r="F1406" s="699" t="s">
        <v>11185</v>
      </c>
    </row>
    <row r="1407" spans="1:6" hidden="1">
      <c r="A1407" s="701">
        <v>91087</v>
      </c>
      <c r="B1407" s="699" t="s">
        <v>13949</v>
      </c>
      <c r="C1407" s="699" t="s">
        <v>480</v>
      </c>
      <c r="D1407" s="699" t="s">
        <v>11182</v>
      </c>
      <c r="E1407" s="700" t="s">
        <v>13950</v>
      </c>
      <c r="F1407" s="699" t="s">
        <v>11185</v>
      </c>
    </row>
    <row r="1408" spans="1:6" hidden="1">
      <c r="A1408" s="701">
        <v>91088</v>
      </c>
      <c r="B1408" s="699" t="s">
        <v>13952</v>
      </c>
      <c r="C1408" s="699" t="s">
        <v>480</v>
      </c>
      <c r="D1408" s="699" t="s">
        <v>11182</v>
      </c>
      <c r="E1408" s="700" t="s">
        <v>13953</v>
      </c>
      <c r="F1408" s="699" t="s">
        <v>11185</v>
      </c>
    </row>
    <row r="1409" spans="1:6" hidden="1">
      <c r="A1409" s="701">
        <v>91089</v>
      </c>
      <c r="B1409" s="699" t="s">
        <v>13956</v>
      </c>
      <c r="C1409" s="699" t="s">
        <v>480</v>
      </c>
      <c r="D1409" s="699" t="s">
        <v>11182</v>
      </c>
      <c r="E1409" s="700" t="s">
        <v>13957</v>
      </c>
      <c r="F1409" s="699" t="s">
        <v>11185</v>
      </c>
    </row>
    <row r="1410" spans="1:6" hidden="1">
      <c r="A1410" s="701">
        <v>91090</v>
      </c>
      <c r="B1410" s="699" t="s">
        <v>13958</v>
      </c>
      <c r="C1410" s="699" t="s">
        <v>480</v>
      </c>
      <c r="D1410" s="699" t="s">
        <v>11182</v>
      </c>
      <c r="E1410" s="700" t="s">
        <v>13959</v>
      </c>
      <c r="F1410" s="699" t="s">
        <v>11185</v>
      </c>
    </row>
    <row r="1411" spans="1:6" hidden="1">
      <c r="A1411" s="701">
        <v>91091</v>
      </c>
      <c r="B1411" s="699" t="s">
        <v>13960</v>
      </c>
      <c r="C1411" s="699" t="s">
        <v>480</v>
      </c>
      <c r="D1411" s="699" t="s">
        <v>11182</v>
      </c>
      <c r="E1411" s="700" t="s">
        <v>13961</v>
      </c>
      <c r="F1411" s="699" t="s">
        <v>11185</v>
      </c>
    </row>
    <row r="1412" spans="1:6" hidden="1">
      <c r="A1412" s="701">
        <v>91092</v>
      </c>
      <c r="B1412" s="699" t="s">
        <v>13962</v>
      </c>
      <c r="C1412" s="699" t="s">
        <v>480</v>
      </c>
      <c r="D1412" s="699" t="s">
        <v>11182</v>
      </c>
      <c r="E1412" s="700" t="s">
        <v>13963</v>
      </c>
      <c r="F1412" s="699" t="s">
        <v>11185</v>
      </c>
    </row>
    <row r="1413" spans="1:6" hidden="1">
      <c r="A1413" s="701">
        <v>91093</v>
      </c>
      <c r="B1413" s="699" t="s">
        <v>13965</v>
      </c>
      <c r="C1413" s="699" t="s">
        <v>480</v>
      </c>
      <c r="D1413" s="699" t="s">
        <v>11182</v>
      </c>
      <c r="E1413" s="700" t="s">
        <v>13966</v>
      </c>
      <c r="F1413" s="699" t="s">
        <v>11185</v>
      </c>
    </row>
    <row r="1414" spans="1:6" hidden="1">
      <c r="A1414" s="701">
        <v>91094</v>
      </c>
      <c r="B1414" s="699" t="s">
        <v>13967</v>
      </c>
      <c r="C1414" s="699" t="s">
        <v>480</v>
      </c>
      <c r="D1414" s="699" t="s">
        <v>11182</v>
      </c>
      <c r="E1414" s="700" t="s">
        <v>13968</v>
      </c>
      <c r="F1414" s="699" t="s">
        <v>11185</v>
      </c>
    </row>
    <row r="1415" spans="1:6" hidden="1">
      <c r="A1415" s="701">
        <v>91095</v>
      </c>
      <c r="B1415" s="699" t="s">
        <v>13969</v>
      </c>
      <c r="C1415" s="699" t="s">
        <v>480</v>
      </c>
      <c r="D1415" s="699" t="s">
        <v>11182</v>
      </c>
      <c r="E1415" s="700" t="s">
        <v>13970</v>
      </c>
      <c r="F1415" s="699" t="s">
        <v>11185</v>
      </c>
    </row>
    <row r="1416" spans="1:6" hidden="1">
      <c r="A1416" s="701">
        <v>91096</v>
      </c>
      <c r="B1416" s="699" t="s">
        <v>13971</v>
      </c>
      <c r="C1416" s="699" t="s">
        <v>480</v>
      </c>
      <c r="D1416" s="699" t="s">
        <v>11182</v>
      </c>
      <c r="E1416" s="700" t="s">
        <v>13972</v>
      </c>
      <c r="F1416" s="699" t="s">
        <v>11185</v>
      </c>
    </row>
    <row r="1417" spans="1:6" hidden="1">
      <c r="A1417" s="701">
        <v>91097</v>
      </c>
      <c r="B1417" s="699" t="s">
        <v>13975</v>
      </c>
      <c r="C1417" s="699" t="s">
        <v>480</v>
      </c>
      <c r="D1417" s="699" t="s">
        <v>11182</v>
      </c>
      <c r="E1417" s="700" t="s">
        <v>13976</v>
      </c>
      <c r="F1417" s="699" t="s">
        <v>11185</v>
      </c>
    </row>
    <row r="1418" spans="1:6" hidden="1">
      <c r="A1418" s="701">
        <v>91098</v>
      </c>
      <c r="B1418" s="699" t="s">
        <v>13978</v>
      </c>
      <c r="C1418" s="699" t="s">
        <v>480</v>
      </c>
      <c r="D1418" s="699" t="s">
        <v>11182</v>
      </c>
      <c r="E1418" s="700" t="s">
        <v>13979</v>
      </c>
      <c r="F1418" s="699" t="s">
        <v>11185</v>
      </c>
    </row>
    <row r="1419" spans="1:6" hidden="1">
      <c r="A1419" s="701">
        <v>91099</v>
      </c>
      <c r="B1419" s="699" t="s">
        <v>13981</v>
      </c>
      <c r="C1419" s="699" t="s">
        <v>480</v>
      </c>
      <c r="D1419" s="699" t="s">
        <v>11182</v>
      </c>
      <c r="E1419" s="700" t="s">
        <v>13982</v>
      </c>
      <c r="F1419" s="699" t="s">
        <v>11185</v>
      </c>
    </row>
    <row r="1420" spans="1:6" hidden="1">
      <c r="A1420" s="701">
        <v>91100</v>
      </c>
      <c r="B1420" s="699" t="s">
        <v>13983</v>
      </c>
      <c r="C1420" s="699" t="s">
        <v>480</v>
      </c>
      <c r="D1420" s="699" t="s">
        <v>11182</v>
      </c>
      <c r="E1420" s="700" t="s">
        <v>13984</v>
      </c>
      <c r="F1420" s="699" t="s">
        <v>11185</v>
      </c>
    </row>
    <row r="1421" spans="1:6" hidden="1">
      <c r="A1421" s="701">
        <v>91101</v>
      </c>
      <c r="B1421" s="699" t="s">
        <v>13986</v>
      </c>
      <c r="C1421" s="699" t="s">
        <v>480</v>
      </c>
      <c r="D1421" s="699" t="s">
        <v>11182</v>
      </c>
      <c r="E1421" s="700" t="s">
        <v>13987</v>
      </c>
      <c r="F1421" s="699" t="s">
        <v>11185</v>
      </c>
    </row>
    <row r="1422" spans="1:6" hidden="1">
      <c r="A1422" s="701">
        <v>93952</v>
      </c>
      <c r="B1422" s="699" t="s">
        <v>13989</v>
      </c>
      <c r="C1422" s="699" t="s">
        <v>478</v>
      </c>
      <c r="D1422" s="699" t="s">
        <v>11182</v>
      </c>
      <c r="E1422" s="700" t="s">
        <v>13990</v>
      </c>
      <c r="F1422" s="699" t="s">
        <v>11185</v>
      </c>
    </row>
    <row r="1423" spans="1:6" hidden="1">
      <c r="A1423" s="701">
        <v>93953</v>
      </c>
      <c r="B1423" s="699" t="s">
        <v>13997</v>
      </c>
      <c r="C1423" s="699" t="s">
        <v>478</v>
      </c>
      <c r="D1423" s="699" t="s">
        <v>11182</v>
      </c>
      <c r="E1423" s="700" t="s">
        <v>13998</v>
      </c>
      <c r="F1423" s="699" t="s">
        <v>11185</v>
      </c>
    </row>
    <row r="1424" spans="1:6" hidden="1">
      <c r="A1424" s="701">
        <v>93954</v>
      </c>
      <c r="B1424" s="699" t="s">
        <v>14002</v>
      </c>
      <c r="C1424" s="699" t="s">
        <v>478</v>
      </c>
      <c r="D1424" s="699" t="s">
        <v>11182</v>
      </c>
      <c r="E1424" s="700" t="s">
        <v>14003</v>
      </c>
      <c r="F1424" s="699" t="s">
        <v>11185</v>
      </c>
    </row>
    <row r="1425" spans="1:6" hidden="1">
      <c r="A1425" s="701">
        <v>93955</v>
      </c>
      <c r="B1425" s="699" t="s">
        <v>14006</v>
      </c>
      <c r="C1425" s="699" t="s">
        <v>478</v>
      </c>
      <c r="D1425" s="699" t="s">
        <v>11182</v>
      </c>
      <c r="E1425" s="700" t="s">
        <v>14007</v>
      </c>
      <c r="F1425" s="699" t="s">
        <v>11185</v>
      </c>
    </row>
    <row r="1426" spans="1:6" hidden="1">
      <c r="A1426" s="701">
        <v>93956</v>
      </c>
      <c r="B1426" s="699" t="s">
        <v>14010</v>
      </c>
      <c r="C1426" s="699" t="s">
        <v>478</v>
      </c>
      <c r="D1426" s="699" t="s">
        <v>11182</v>
      </c>
      <c r="E1426" s="700" t="s">
        <v>14011</v>
      </c>
      <c r="F1426" s="699" t="s">
        <v>11185</v>
      </c>
    </row>
    <row r="1427" spans="1:6" hidden="1">
      <c r="A1427" s="701">
        <v>93957</v>
      </c>
      <c r="B1427" s="699" t="s">
        <v>14014</v>
      </c>
      <c r="C1427" s="699" t="s">
        <v>478</v>
      </c>
      <c r="D1427" s="699" t="s">
        <v>11182</v>
      </c>
      <c r="E1427" s="700" t="s">
        <v>14015</v>
      </c>
      <c r="F1427" s="699" t="s">
        <v>11185</v>
      </c>
    </row>
    <row r="1428" spans="1:6" hidden="1">
      <c r="A1428" s="701">
        <v>93958</v>
      </c>
      <c r="B1428" s="699" t="s">
        <v>14016</v>
      </c>
      <c r="C1428" s="699" t="s">
        <v>478</v>
      </c>
      <c r="D1428" s="699" t="s">
        <v>11182</v>
      </c>
      <c r="E1428" s="700" t="s">
        <v>14017</v>
      </c>
      <c r="F1428" s="699" t="s">
        <v>11185</v>
      </c>
    </row>
    <row r="1429" spans="1:6" hidden="1">
      <c r="A1429" s="701">
        <v>93959</v>
      </c>
      <c r="B1429" s="699" t="s">
        <v>14018</v>
      </c>
      <c r="C1429" s="699" t="s">
        <v>478</v>
      </c>
      <c r="D1429" s="699" t="s">
        <v>11182</v>
      </c>
      <c r="E1429" s="700" t="s">
        <v>14019</v>
      </c>
      <c r="F1429" s="699" t="s">
        <v>11185</v>
      </c>
    </row>
    <row r="1430" spans="1:6" hidden="1">
      <c r="A1430" s="701">
        <v>93960</v>
      </c>
      <c r="B1430" s="699" t="s">
        <v>14020</v>
      </c>
      <c r="C1430" s="699" t="s">
        <v>478</v>
      </c>
      <c r="D1430" s="699" t="s">
        <v>11182</v>
      </c>
      <c r="E1430" s="700" t="s">
        <v>14021</v>
      </c>
      <c r="F1430" s="699" t="s">
        <v>11185</v>
      </c>
    </row>
    <row r="1431" spans="1:6" hidden="1">
      <c r="A1431" s="701">
        <v>93961</v>
      </c>
      <c r="B1431" s="699" t="s">
        <v>14023</v>
      </c>
      <c r="C1431" s="699" t="s">
        <v>478</v>
      </c>
      <c r="D1431" s="699" t="s">
        <v>11182</v>
      </c>
      <c r="E1431" s="700" t="s">
        <v>11858</v>
      </c>
      <c r="F1431" s="699" t="s">
        <v>11185</v>
      </c>
    </row>
    <row r="1432" spans="1:6" hidden="1">
      <c r="A1432" s="701">
        <v>93962</v>
      </c>
      <c r="B1432" s="699" t="s">
        <v>14025</v>
      </c>
      <c r="C1432" s="699" t="s">
        <v>478</v>
      </c>
      <c r="D1432" s="699" t="s">
        <v>11182</v>
      </c>
      <c r="E1432" s="700" t="s">
        <v>14026</v>
      </c>
      <c r="F1432" s="699" t="s">
        <v>11185</v>
      </c>
    </row>
    <row r="1433" spans="1:6" hidden="1">
      <c r="A1433" s="701">
        <v>93963</v>
      </c>
      <c r="B1433" s="699" t="s">
        <v>14029</v>
      </c>
      <c r="C1433" s="699" t="s">
        <v>478</v>
      </c>
      <c r="D1433" s="699" t="s">
        <v>11182</v>
      </c>
      <c r="E1433" s="700" t="s">
        <v>14030</v>
      </c>
      <c r="F1433" s="699" t="s">
        <v>11185</v>
      </c>
    </row>
    <row r="1434" spans="1:6" hidden="1">
      <c r="A1434" s="701">
        <v>93964</v>
      </c>
      <c r="B1434" s="699" t="s">
        <v>14035</v>
      </c>
      <c r="C1434" s="699" t="s">
        <v>478</v>
      </c>
      <c r="D1434" s="699" t="s">
        <v>11182</v>
      </c>
      <c r="E1434" s="700" t="s">
        <v>14036</v>
      </c>
      <c r="F1434" s="699" t="s">
        <v>11185</v>
      </c>
    </row>
    <row r="1435" spans="1:6" hidden="1">
      <c r="A1435" s="701">
        <v>93965</v>
      </c>
      <c r="B1435" s="699" t="s">
        <v>14038</v>
      </c>
      <c r="C1435" s="699" t="s">
        <v>478</v>
      </c>
      <c r="D1435" s="699" t="s">
        <v>11182</v>
      </c>
      <c r="E1435" s="700" t="s">
        <v>14039</v>
      </c>
      <c r="F1435" s="699" t="s">
        <v>11185</v>
      </c>
    </row>
    <row r="1436" spans="1:6" hidden="1">
      <c r="A1436" s="701">
        <v>93966</v>
      </c>
      <c r="B1436" s="699" t="s">
        <v>14041</v>
      </c>
      <c r="C1436" s="699" t="s">
        <v>478</v>
      </c>
      <c r="D1436" s="699" t="s">
        <v>11182</v>
      </c>
      <c r="E1436" s="700" t="s">
        <v>14042</v>
      </c>
      <c r="F1436" s="699" t="s">
        <v>11185</v>
      </c>
    </row>
    <row r="1437" spans="1:6" hidden="1">
      <c r="A1437" s="701">
        <v>93967</v>
      </c>
      <c r="B1437" s="699" t="s">
        <v>14043</v>
      </c>
      <c r="C1437" s="699" t="s">
        <v>478</v>
      </c>
      <c r="D1437" s="699" t="s">
        <v>11182</v>
      </c>
      <c r="E1437" s="700" t="s">
        <v>14044</v>
      </c>
      <c r="F1437" s="699" t="s">
        <v>11185</v>
      </c>
    </row>
    <row r="1438" spans="1:6" hidden="1">
      <c r="A1438" s="701">
        <v>93968</v>
      </c>
      <c r="B1438" s="699" t="s">
        <v>14046</v>
      </c>
      <c r="C1438" s="699" t="s">
        <v>478</v>
      </c>
      <c r="D1438" s="699" t="s">
        <v>11182</v>
      </c>
      <c r="E1438" s="700" t="s">
        <v>14047</v>
      </c>
      <c r="F1438" s="699" t="s">
        <v>11185</v>
      </c>
    </row>
    <row r="1439" spans="1:6" hidden="1">
      <c r="A1439" s="701">
        <v>93969</v>
      </c>
      <c r="B1439" s="699" t="s">
        <v>14048</v>
      </c>
      <c r="C1439" s="699" t="s">
        <v>478</v>
      </c>
      <c r="D1439" s="699" t="s">
        <v>11182</v>
      </c>
      <c r="E1439" s="700" t="s">
        <v>14049</v>
      </c>
      <c r="F1439" s="699" t="s">
        <v>11185</v>
      </c>
    </row>
    <row r="1440" spans="1:6" hidden="1">
      <c r="A1440" s="701">
        <v>93970</v>
      </c>
      <c r="B1440" s="699" t="s">
        <v>14051</v>
      </c>
      <c r="C1440" s="699" t="s">
        <v>478</v>
      </c>
      <c r="D1440" s="699" t="s">
        <v>11182</v>
      </c>
      <c r="E1440" s="700" t="s">
        <v>14052</v>
      </c>
      <c r="F1440" s="699" t="s">
        <v>11185</v>
      </c>
    </row>
    <row r="1441" spans="1:6" hidden="1">
      <c r="A1441" s="701">
        <v>93971</v>
      </c>
      <c r="B1441" s="699" t="s">
        <v>14054</v>
      </c>
      <c r="C1441" s="699" t="s">
        <v>478</v>
      </c>
      <c r="D1441" s="699" t="s">
        <v>11182</v>
      </c>
      <c r="E1441" s="700" t="s">
        <v>14055</v>
      </c>
      <c r="F1441" s="699" t="s">
        <v>11185</v>
      </c>
    </row>
    <row r="1442" spans="1:6" hidden="1">
      <c r="A1442" s="701">
        <v>95108</v>
      </c>
      <c r="B1442" s="699" t="s">
        <v>14056</v>
      </c>
      <c r="C1442" s="699" t="s">
        <v>475</v>
      </c>
      <c r="D1442" s="699" t="s">
        <v>11189</v>
      </c>
      <c r="E1442" s="700" t="s">
        <v>14057</v>
      </c>
      <c r="F1442" s="699" t="s">
        <v>11185</v>
      </c>
    </row>
    <row r="1443" spans="1:6" hidden="1">
      <c r="A1443" s="701">
        <v>100332</v>
      </c>
      <c r="B1443" s="699" t="s">
        <v>14061</v>
      </c>
      <c r="C1443" s="699" t="s">
        <v>480</v>
      </c>
      <c r="D1443" s="699" t="s">
        <v>11182</v>
      </c>
      <c r="E1443" s="700" t="s">
        <v>14062</v>
      </c>
      <c r="F1443" s="699" t="s">
        <v>11185</v>
      </c>
    </row>
    <row r="1444" spans="1:6" hidden="1">
      <c r="A1444" s="701">
        <v>100333</v>
      </c>
      <c r="B1444" s="699" t="s">
        <v>14064</v>
      </c>
      <c r="C1444" s="699" t="s">
        <v>480</v>
      </c>
      <c r="D1444" s="699" t="s">
        <v>11182</v>
      </c>
      <c r="E1444" s="700" t="s">
        <v>14065</v>
      </c>
      <c r="F1444" s="699" t="s">
        <v>11185</v>
      </c>
    </row>
    <row r="1445" spans="1:6" hidden="1">
      <c r="A1445" s="701">
        <v>100334</v>
      </c>
      <c r="B1445" s="699" t="s">
        <v>14067</v>
      </c>
      <c r="C1445" s="699" t="s">
        <v>480</v>
      </c>
      <c r="D1445" s="699" t="s">
        <v>11182</v>
      </c>
      <c r="E1445" s="700" t="s">
        <v>14068</v>
      </c>
      <c r="F1445" s="699" t="s">
        <v>11185</v>
      </c>
    </row>
    <row r="1446" spans="1:6" hidden="1">
      <c r="A1446" s="701">
        <v>100335</v>
      </c>
      <c r="B1446" s="699" t="s">
        <v>14069</v>
      </c>
      <c r="C1446" s="699" t="s">
        <v>480</v>
      </c>
      <c r="D1446" s="699" t="s">
        <v>11182</v>
      </c>
      <c r="E1446" s="700" t="s">
        <v>14070</v>
      </c>
      <c r="F1446" s="699" t="s">
        <v>11185</v>
      </c>
    </row>
    <row r="1447" spans="1:6" hidden="1">
      <c r="A1447" s="701">
        <v>100341</v>
      </c>
      <c r="B1447" s="699" t="s">
        <v>14071</v>
      </c>
      <c r="C1447" s="699" t="s">
        <v>480</v>
      </c>
      <c r="D1447" s="699" t="s">
        <v>11189</v>
      </c>
      <c r="E1447" s="700" t="s">
        <v>7284</v>
      </c>
      <c r="F1447" s="699" t="s">
        <v>11185</v>
      </c>
    </row>
    <row r="1448" spans="1:6" hidden="1">
      <c r="A1448" s="701">
        <v>100342</v>
      </c>
      <c r="B1448" s="699" t="s">
        <v>14073</v>
      </c>
      <c r="C1448" s="699" t="s">
        <v>476</v>
      </c>
      <c r="D1448" s="699" t="s">
        <v>11182</v>
      </c>
      <c r="E1448" s="700" t="s">
        <v>11918</v>
      </c>
      <c r="F1448" s="699" t="s">
        <v>11185</v>
      </c>
    </row>
    <row r="1449" spans="1:6" hidden="1">
      <c r="A1449" s="701">
        <v>100343</v>
      </c>
      <c r="B1449" s="699" t="s">
        <v>14076</v>
      </c>
      <c r="C1449" s="699" t="s">
        <v>476</v>
      </c>
      <c r="D1449" s="699" t="s">
        <v>11182</v>
      </c>
      <c r="E1449" s="700" t="s">
        <v>13572</v>
      </c>
      <c r="F1449" s="699" t="s">
        <v>11185</v>
      </c>
    </row>
    <row r="1450" spans="1:6" hidden="1">
      <c r="A1450" s="701">
        <v>100344</v>
      </c>
      <c r="B1450" s="699" t="s">
        <v>14078</v>
      </c>
      <c r="C1450" s="699" t="s">
        <v>476</v>
      </c>
      <c r="D1450" s="699" t="s">
        <v>11182</v>
      </c>
      <c r="E1450" s="700" t="s">
        <v>14079</v>
      </c>
      <c r="F1450" s="699" t="s">
        <v>11185</v>
      </c>
    </row>
    <row r="1451" spans="1:6" hidden="1">
      <c r="A1451" s="701">
        <v>100345</v>
      </c>
      <c r="B1451" s="699" t="s">
        <v>14082</v>
      </c>
      <c r="C1451" s="699" t="s">
        <v>476</v>
      </c>
      <c r="D1451" s="699" t="s">
        <v>11182</v>
      </c>
      <c r="E1451" s="700" t="s">
        <v>2288</v>
      </c>
      <c r="F1451" s="699" t="s">
        <v>11185</v>
      </c>
    </row>
    <row r="1452" spans="1:6" hidden="1">
      <c r="A1452" s="701">
        <v>100346</v>
      </c>
      <c r="B1452" s="699" t="s">
        <v>14084</v>
      </c>
      <c r="C1452" s="699" t="s">
        <v>476</v>
      </c>
      <c r="D1452" s="699" t="s">
        <v>11182</v>
      </c>
      <c r="E1452" s="700" t="s">
        <v>2199</v>
      </c>
      <c r="F1452" s="699" t="s">
        <v>11185</v>
      </c>
    </row>
    <row r="1453" spans="1:6" hidden="1">
      <c r="A1453" s="701">
        <v>100347</v>
      </c>
      <c r="B1453" s="699" t="s">
        <v>14086</v>
      </c>
      <c r="C1453" s="699" t="s">
        <v>476</v>
      </c>
      <c r="D1453" s="699" t="s">
        <v>11182</v>
      </c>
      <c r="E1453" s="700" t="s">
        <v>10124</v>
      </c>
      <c r="F1453" s="699" t="s">
        <v>11185</v>
      </c>
    </row>
    <row r="1454" spans="1:6" hidden="1">
      <c r="A1454" s="701">
        <v>100348</v>
      </c>
      <c r="B1454" s="699" t="s">
        <v>14089</v>
      </c>
      <c r="C1454" s="699" t="s">
        <v>476</v>
      </c>
      <c r="D1454" s="699" t="s">
        <v>11182</v>
      </c>
      <c r="E1454" s="700" t="s">
        <v>7745</v>
      </c>
      <c r="F1454" s="699" t="s">
        <v>11185</v>
      </c>
    </row>
    <row r="1455" spans="1:6" hidden="1">
      <c r="A1455" s="701">
        <v>100349</v>
      </c>
      <c r="B1455" s="699" t="s">
        <v>14091</v>
      </c>
      <c r="C1455" s="699" t="s">
        <v>479</v>
      </c>
      <c r="D1455" s="699" t="s">
        <v>11182</v>
      </c>
      <c r="E1455" s="700" t="s">
        <v>14092</v>
      </c>
      <c r="F1455" s="699" t="s">
        <v>11185</v>
      </c>
    </row>
    <row r="1456" spans="1:6" hidden="1">
      <c r="A1456" s="701">
        <v>102989</v>
      </c>
      <c r="B1456" s="699" t="s">
        <v>14093</v>
      </c>
      <c r="C1456" s="699" t="s">
        <v>478</v>
      </c>
      <c r="D1456" s="699" t="s">
        <v>11182</v>
      </c>
      <c r="E1456" s="700" t="s">
        <v>8433</v>
      </c>
      <c r="F1456" s="699" t="s">
        <v>11185</v>
      </c>
    </row>
    <row r="1457" spans="1:6" hidden="1">
      <c r="A1457" s="701">
        <v>102990</v>
      </c>
      <c r="B1457" s="699" t="s">
        <v>14094</v>
      </c>
      <c r="C1457" s="699" t="s">
        <v>478</v>
      </c>
      <c r="D1457" s="699" t="s">
        <v>11182</v>
      </c>
      <c r="E1457" s="700" t="s">
        <v>7572</v>
      </c>
      <c r="F1457" s="699" t="s">
        <v>11185</v>
      </c>
    </row>
    <row r="1458" spans="1:6" hidden="1">
      <c r="A1458" s="701">
        <v>102991</v>
      </c>
      <c r="B1458" s="699" t="s">
        <v>14096</v>
      </c>
      <c r="C1458" s="699" t="s">
        <v>478</v>
      </c>
      <c r="D1458" s="699" t="s">
        <v>11182</v>
      </c>
      <c r="E1458" s="700" t="s">
        <v>14097</v>
      </c>
      <c r="F1458" s="699" t="s">
        <v>11185</v>
      </c>
    </row>
    <row r="1459" spans="1:6" hidden="1">
      <c r="A1459" s="701">
        <v>102992</v>
      </c>
      <c r="B1459" s="699" t="s">
        <v>14099</v>
      </c>
      <c r="C1459" s="699" t="s">
        <v>478</v>
      </c>
      <c r="D1459" s="699" t="s">
        <v>11182</v>
      </c>
      <c r="E1459" s="700" t="s">
        <v>14100</v>
      </c>
      <c r="F1459" s="699" t="s">
        <v>11185</v>
      </c>
    </row>
    <row r="1460" spans="1:6" hidden="1">
      <c r="A1460" s="701">
        <v>102993</v>
      </c>
      <c r="B1460" s="699" t="s">
        <v>14101</v>
      </c>
      <c r="C1460" s="699" t="s">
        <v>478</v>
      </c>
      <c r="D1460" s="699" t="s">
        <v>11182</v>
      </c>
      <c r="E1460" s="700" t="s">
        <v>14102</v>
      </c>
      <c r="F1460" s="699" t="s">
        <v>11185</v>
      </c>
    </row>
    <row r="1461" spans="1:6" hidden="1">
      <c r="A1461" s="701">
        <v>102994</v>
      </c>
      <c r="B1461" s="699" t="s">
        <v>14103</v>
      </c>
      <c r="C1461" s="699" t="s">
        <v>478</v>
      </c>
      <c r="D1461" s="699" t="s">
        <v>11182</v>
      </c>
      <c r="E1461" s="700" t="s">
        <v>14104</v>
      </c>
      <c r="F1461" s="699" t="s">
        <v>11185</v>
      </c>
    </row>
    <row r="1462" spans="1:6" hidden="1">
      <c r="A1462" s="701">
        <v>102995</v>
      </c>
      <c r="B1462" s="699" t="s">
        <v>14106</v>
      </c>
      <c r="C1462" s="699" t="s">
        <v>478</v>
      </c>
      <c r="D1462" s="699" t="s">
        <v>11189</v>
      </c>
      <c r="E1462" s="700" t="s">
        <v>10776</v>
      </c>
      <c r="F1462" s="699" t="s">
        <v>11185</v>
      </c>
    </row>
    <row r="1463" spans="1:6" hidden="1">
      <c r="A1463" s="701">
        <v>102996</v>
      </c>
      <c r="B1463" s="699" t="s">
        <v>14113</v>
      </c>
      <c r="C1463" s="699" t="s">
        <v>478</v>
      </c>
      <c r="D1463" s="699" t="s">
        <v>11189</v>
      </c>
      <c r="E1463" s="700" t="s">
        <v>14114</v>
      </c>
      <c r="F1463" s="699" t="s">
        <v>11185</v>
      </c>
    </row>
    <row r="1464" spans="1:6" hidden="1">
      <c r="A1464" s="701">
        <v>102997</v>
      </c>
      <c r="B1464" s="699" t="s">
        <v>14115</v>
      </c>
      <c r="C1464" s="699" t="s">
        <v>478</v>
      </c>
      <c r="D1464" s="699" t="s">
        <v>11189</v>
      </c>
      <c r="E1464" s="700" t="s">
        <v>14116</v>
      </c>
      <c r="F1464" s="699" t="s">
        <v>11185</v>
      </c>
    </row>
    <row r="1465" spans="1:6" hidden="1">
      <c r="A1465" s="701">
        <v>102998</v>
      </c>
      <c r="B1465" s="699" t="s">
        <v>14117</v>
      </c>
      <c r="C1465" s="699" t="s">
        <v>478</v>
      </c>
      <c r="D1465" s="699" t="s">
        <v>11189</v>
      </c>
      <c r="E1465" s="700" t="s">
        <v>14118</v>
      </c>
      <c r="F1465" s="699" t="s">
        <v>11185</v>
      </c>
    </row>
    <row r="1466" spans="1:6" hidden="1">
      <c r="A1466" s="701">
        <v>102999</v>
      </c>
      <c r="B1466" s="699" t="s">
        <v>14119</v>
      </c>
      <c r="C1466" s="699" t="s">
        <v>478</v>
      </c>
      <c r="D1466" s="699" t="s">
        <v>11189</v>
      </c>
      <c r="E1466" s="700" t="s">
        <v>14120</v>
      </c>
      <c r="F1466" s="699" t="s">
        <v>11185</v>
      </c>
    </row>
    <row r="1467" spans="1:6" hidden="1">
      <c r="A1467" s="701">
        <v>103000</v>
      </c>
      <c r="B1467" s="699" t="s">
        <v>14122</v>
      </c>
      <c r="C1467" s="699" t="s">
        <v>478</v>
      </c>
      <c r="D1467" s="699" t="s">
        <v>11189</v>
      </c>
      <c r="E1467" s="700" t="s">
        <v>14123</v>
      </c>
      <c r="F1467" s="699" t="s">
        <v>11185</v>
      </c>
    </row>
    <row r="1468" spans="1:6" hidden="1">
      <c r="A1468" s="701">
        <v>103001</v>
      </c>
      <c r="B1468" s="699" t="s">
        <v>14125</v>
      </c>
      <c r="C1468" s="699" t="s">
        <v>475</v>
      </c>
      <c r="D1468" s="699" t="s">
        <v>11182</v>
      </c>
      <c r="E1468" s="700" t="s">
        <v>14126</v>
      </c>
      <c r="F1468" s="699" t="s">
        <v>11185</v>
      </c>
    </row>
    <row r="1469" spans="1:6" hidden="1">
      <c r="A1469" s="701">
        <v>103002</v>
      </c>
      <c r="B1469" s="699" t="s">
        <v>14127</v>
      </c>
      <c r="C1469" s="699" t="s">
        <v>475</v>
      </c>
      <c r="D1469" s="699" t="s">
        <v>11182</v>
      </c>
      <c r="E1469" s="700" t="s">
        <v>14128</v>
      </c>
      <c r="F1469" s="699" t="s">
        <v>11185</v>
      </c>
    </row>
    <row r="1470" spans="1:6" hidden="1">
      <c r="A1470" s="701">
        <v>103003</v>
      </c>
      <c r="B1470" s="699" t="s">
        <v>14129</v>
      </c>
      <c r="C1470" s="699" t="s">
        <v>475</v>
      </c>
      <c r="D1470" s="699" t="s">
        <v>11182</v>
      </c>
      <c r="E1470" s="700" t="s">
        <v>14130</v>
      </c>
      <c r="F1470" s="699" t="s">
        <v>11185</v>
      </c>
    </row>
    <row r="1471" spans="1:6" hidden="1">
      <c r="A1471" s="701">
        <v>103005</v>
      </c>
      <c r="B1471" s="699" t="s">
        <v>14131</v>
      </c>
      <c r="C1471" s="699" t="s">
        <v>475</v>
      </c>
      <c r="D1471" s="699" t="s">
        <v>11182</v>
      </c>
      <c r="E1471" s="700" t="s">
        <v>14132</v>
      </c>
      <c r="F1471" s="699" t="s">
        <v>11185</v>
      </c>
    </row>
    <row r="1472" spans="1:6" hidden="1">
      <c r="A1472" s="701">
        <v>103006</v>
      </c>
      <c r="B1472" s="699" t="s">
        <v>14146</v>
      </c>
      <c r="C1472" s="699" t="s">
        <v>475</v>
      </c>
      <c r="D1472" s="699" t="s">
        <v>11182</v>
      </c>
      <c r="E1472" s="700" t="s">
        <v>14147</v>
      </c>
      <c r="F1472" s="699" t="s">
        <v>11185</v>
      </c>
    </row>
    <row r="1473" spans="1:6" hidden="1">
      <c r="A1473" s="701">
        <v>103007</v>
      </c>
      <c r="B1473" s="699" t="s">
        <v>14149</v>
      </c>
      <c r="C1473" s="699" t="s">
        <v>475</v>
      </c>
      <c r="D1473" s="699" t="s">
        <v>11182</v>
      </c>
      <c r="E1473" s="700" t="s">
        <v>14150</v>
      </c>
      <c r="F1473" s="699" t="s">
        <v>11185</v>
      </c>
    </row>
    <row r="1474" spans="1:6" hidden="1">
      <c r="A1474" s="701">
        <v>97933</v>
      </c>
      <c r="B1474" s="699" t="s">
        <v>14151</v>
      </c>
      <c r="C1474" s="699" t="s">
        <v>475</v>
      </c>
      <c r="D1474" s="699" t="s">
        <v>11182</v>
      </c>
      <c r="E1474" s="700" t="s">
        <v>14152</v>
      </c>
      <c r="F1474" s="699" t="s">
        <v>11185</v>
      </c>
    </row>
    <row r="1475" spans="1:6" hidden="1">
      <c r="A1475" s="701">
        <v>97934</v>
      </c>
      <c r="B1475" s="699" t="s">
        <v>14156</v>
      </c>
      <c r="C1475" s="699" t="s">
        <v>475</v>
      </c>
      <c r="D1475" s="699" t="s">
        <v>11182</v>
      </c>
      <c r="E1475" s="700" t="s">
        <v>14157</v>
      </c>
      <c r="F1475" s="699" t="s">
        <v>11185</v>
      </c>
    </row>
    <row r="1476" spans="1:6" hidden="1">
      <c r="A1476" s="701">
        <v>97935</v>
      </c>
      <c r="B1476" s="699" t="s">
        <v>14162</v>
      </c>
      <c r="C1476" s="699" t="s">
        <v>475</v>
      </c>
      <c r="D1476" s="699" t="s">
        <v>11182</v>
      </c>
      <c r="E1476" s="700" t="s">
        <v>14163</v>
      </c>
      <c r="F1476" s="699" t="s">
        <v>11185</v>
      </c>
    </row>
    <row r="1477" spans="1:6" hidden="1">
      <c r="A1477" s="701">
        <v>97936</v>
      </c>
      <c r="B1477" s="699" t="s">
        <v>14167</v>
      </c>
      <c r="C1477" s="699" t="s">
        <v>475</v>
      </c>
      <c r="D1477" s="699" t="s">
        <v>11182</v>
      </c>
      <c r="E1477" s="700" t="s">
        <v>14168</v>
      </c>
      <c r="F1477" s="699" t="s">
        <v>11185</v>
      </c>
    </row>
    <row r="1478" spans="1:6" hidden="1">
      <c r="A1478" s="701">
        <v>97947</v>
      </c>
      <c r="B1478" s="699" t="s">
        <v>14171</v>
      </c>
      <c r="C1478" s="699" t="s">
        <v>475</v>
      </c>
      <c r="D1478" s="699" t="s">
        <v>11182</v>
      </c>
      <c r="E1478" s="700" t="s">
        <v>14172</v>
      </c>
      <c r="F1478" s="699" t="s">
        <v>11185</v>
      </c>
    </row>
    <row r="1479" spans="1:6" hidden="1">
      <c r="A1479" s="701">
        <v>97948</v>
      </c>
      <c r="B1479" s="699" t="s">
        <v>14176</v>
      </c>
      <c r="C1479" s="699" t="s">
        <v>475</v>
      </c>
      <c r="D1479" s="699" t="s">
        <v>11182</v>
      </c>
      <c r="E1479" s="700" t="s">
        <v>14177</v>
      </c>
      <c r="F1479" s="699" t="s">
        <v>11185</v>
      </c>
    </row>
    <row r="1480" spans="1:6" hidden="1">
      <c r="A1480" s="701">
        <v>97949</v>
      </c>
      <c r="B1480" s="699" t="s">
        <v>14179</v>
      </c>
      <c r="C1480" s="699" t="s">
        <v>475</v>
      </c>
      <c r="D1480" s="699" t="s">
        <v>11182</v>
      </c>
      <c r="E1480" s="700" t="s">
        <v>14180</v>
      </c>
      <c r="F1480" s="699" t="s">
        <v>11185</v>
      </c>
    </row>
    <row r="1481" spans="1:6" hidden="1">
      <c r="A1481" s="701">
        <v>97950</v>
      </c>
      <c r="B1481" s="699" t="s">
        <v>14182</v>
      </c>
      <c r="C1481" s="699" t="s">
        <v>475</v>
      </c>
      <c r="D1481" s="699" t="s">
        <v>11182</v>
      </c>
      <c r="E1481" s="700" t="s">
        <v>14183</v>
      </c>
      <c r="F1481" s="699" t="s">
        <v>11185</v>
      </c>
    </row>
    <row r="1482" spans="1:6" hidden="1">
      <c r="A1482" s="701">
        <v>97951</v>
      </c>
      <c r="B1482" s="699" t="s">
        <v>14188</v>
      </c>
      <c r="C1482" s="699" t="s">
        <v>475</v>
      </c>
      <c r="D1482" s="699" t="s">
        <v>11182</v>
      </c>
      <c r="E1482" s="700" t="s">
        <v>14189</v>
      </c>
      <c r="F1482" s="699" t="s">
        <v>11185</v>
      </c>
    </row>
    <row r="1483" spans="1:6" hidden="1">
      <c r="A1483" s="701">
        <v>97952</v>
      </c>
      <c r="B1483" s="699" t="s">
        <v>14190</v>
      </c>
      <c r="C1483" s="699" t="s">
        <v>475</v>
      </c>
      <c r="D1483" s="699" t="s">
        <v>11182</v>
      </c>
      <c r="E1483" s="700" t="s">
        <v>14191</v>
      </c>
      <c r="F1483" s="699" t="s">
        <v>11185</v>
      </c>
    </row>
    <row r="1484" spans="1:6" hidden="1">
      <c r="A1484" s="701">
        <v>97953</v>
      </c>
      <c r="B1484" s="699" t="s">
        <v>14193</v>
      </c>
      <c r="C1484" s="699" t="s">
        <v>475</v>
      </c>
      <c r="D1484" s="699" t="s">
        <v>11182</v>
      </c>
      <c r="E1484" s="700" t="s">
        <v>14194</v>
      </c>
      <c r="F1484" s="699" t="s">
        <v>11185</v>
      </c>
    </row>
    <row r="1485" spans="1:6" hidden="1">
      <c r="A1485" s="701">
        <v>97955</v>
      </c>
      <c r="B1485" s="699" t="s">
        <v>14196</v>
      </c>
      <c r="C1485" s="699" t="s">
        <v>475</v>
      </c>
      <c r="D1485" s="699" t="s">
        <v>11182</v>
      </c>
      <c r="E1485" s="700" t="s">
        <v>14197</v>
      </c>
      <c r="F1485" s="699" t="s">
        <v>11185</v>
      </c>
    </row>
    <row r="1486" spans="1:6" hidden="1">
      <c r="A1486" s="701">
        <v>97956</v>
      </c>
      <c r="B1486" s="699" t="s">
        <v>14202</v>
      </c>
      <c r="C1486" s="699" t="s">
        <v>475</v>
      </c>
      <c r="D1486" s="699" t="s">
        <v>11182</v>
      </c>
      <c r="E1486" s="700" t="s">
        <v>14203</v>
      </c>
      <c r="F1486" s="699" t="s">
        <v>11185</v>
      </c>
    </row>
    <row r="1487" spans="1:6" hidden="1">
      <c r="A1487" s="701">
        <v>97957</v>
      </c>
      <c r="B1487" s="699" t="s">
        <v>14206</v>
      </c>
      <c r="C1487" s="699" t="s">
        <v>475</v>
      </c>
      <c r="D1487" s="699" t="s">
        <v>11182</v>
      </c>
      <c r="E1487" s="700" t="s">
        <v>14207</v>
      </c>
      <c r="F1487" s="699" t="s">
        <v>11185</v>
      </c>
    </row>
    <row r="1488" spans="1:6" hidden="1">
      <c r="A1488" s="701">
        <v>97961</v>
      </c>
      <c r="B1488" s="699" t="s">
        <v>14208</v>
      </c>
      <c r="C1488" s="699" t="s">
        <v>475</v>
      </c>
      <c r="D1488" s="699" t="s">
        <v>11182</v>
      </c>
      <c r="E1488" s="700" t="s">
        <v>14209</v>
      </c>
      <c r="F1488" s="699" t="s">
        <v>11185</v>
      </c>
    </row>
    <row r="1489" spans="1:6" hidden="1">
      <c r="A1489" s="701">
        <v>97973</v>
      </c>
      <c r="B1489" s="699" t="s">
        <v>14210</v>
      </c>
      <c r="C1489" s="699" t="s">
        <v>475</v>
      </c>
      <c r="D1489" s="699" t="s">
        <v>11182</v>
      </c>
      <c r="E1489" s="700" t="s">
        <v>14211</v>
      </c>
      <c r="F1489" s="699" t="s">
        <v>11185</v>
      </c>
    </row>
    <row r="1490" spans="1:6" hidden="1">
      <c r="A1490" s="701">
        <v>97974</v>
      </c>
      <c r="B1490" s="699" t="s">
        <v>14212</v>
      </c>
      <c r="C1490" s="699" t="s">
        <v>475</v>
      </c>
      <c r="D1490" s="699" t="s">
        <v>11182</v>
      </c>
      <c r="E1490" s="700" t="s">
        <v>14213</v>
      </c>
      <c r="F1490" s="699" t="s">
        <v>11185</v>
      </c>
    </row>
    <row r="1491" spans="1:6" hidden="1">
      <c r="A1491" s="701">
        <v>97975</v>
      </c>
      <c r="B1491" s="699" t="s">
        <v>14221</v>
      </c>
      <c r="C1491" s="699" t="s">
        <v>475</v>
      </c>
      <c r="D1491" s="699" t="s">
        <v>11182</v>
      </c>
      <c r="E1491" s="700" t="s">
        <v>14222</v>
      </c>
      <c r="F1491" s="699" t="s">
        <v>11185</v>
      </c>
    </row>
    <row r="1492" spans="1:6" hidden="1">
      <c r="A1492" s="701">
        <v>97976</v>
      </c>
      <c r="B1492" s="699" t="s">
        <v>14224</v>
      </c>
      <c r="C1492" s="699" t="s">
        <v>475</v>
      </c>
      <c r="D1492" s="699" t="s">
        <v>11182</v>
      </c>
      <c r="E1492" s="700" t="s">
        <v>14225</v>
      </c>
      <c r="F1492" s="699" t="s">
        <v>11185</v>
      </c>
    </row>
    <row r="1493" spans="1:6" hidden="1">
      <c r="A1493" s="701">
        <v>97977</v>
      </c>
      <c r="B1493" s="699" t="s">
        <v>14229</v>
      </c>
      <c r="C1493" s="699" t="s">
        <v>475</v>
      </c>
      <c r="D1493" s="699" t="s">
        <v>11182</v>
      </c>
      <c r="E1493" s="700" t="s">
        <v>14230</v>
      </c>
      <c r="F1493" s="699" t="s">
        <v>11185</v>
      </c>
    </row>
    <row r="1494" spans="1:6" hidden="1">
      <c r="A1494" s="701">
        <v>97978</v>
      </c>
      <c r="B1494" s="699" t="s">
        <v>14231</v>
      </c>
      <c r="C1494" s="699" t="s">
        <v>475</v>
      </c>
      <c r="D1494" s="699" t="s">
        <v>11182</v>
      </c>
      <c r="E1494" s="700" t="s">
        <v>14232</v>
      </c>
      <c r="F1494" s="699" t="s">
        <v>11185</v>
      </c>
    </row>
    <row r="1495" spans="1:6" hidden="1">
      <c r="A1495" s="701">
        <v>97980</v>
      </c>
      <c r="B1495" s="699" t="s">
        <v>14238</v>
      </c>
      <c r="C1495" s="699" t="s">
        <v>475</v>
      </c>
      <c r="D1495" s="699" t="s">
        <v>11182</v>
      </c>
      <c r="E1495" s="700" t="s">
        <v>14239</v>
      </c>
      <c r="F1495" s="699" t="s">
        <v>11185</v>
      </c>
    </row>
    <row r="1496" spans="1:6" hidden="1">
      <c r="A1496" s="701">
        <v>97981</v>
      </c>
      <c r="B1496" s="699" t="s">
        <v>14244</v>
      </c>
      <c r="C1496" s="699" t="s">
        <v>478</v>
      </c>
      <c r="D1496" s="699" t="s">
        <v>11189</v>
      </c>
      <c r="E1496" s="700" t="s">
        <v>14245</v>
      </c>
      <c r="F1496" s="699" t="s">
        <v>11185</v>
      </c>
    </row>
    <row r="1497" spans="1:6" hidden="1">
      <c r="A1497" s="701">
        <v>97983</v>
      </c>
      <c r="B1497" s="699" t="s">
        <v>14246</v>
      </c>
      <c r="C1497" s="699" t="s">
        <v>478</v>
      </c>
      <c r="D1497" s="699" t="s">
        <v>11182</v>
      </c>
      <c r="E1497" s="700" t="s">
        <v>14247</v>
      </c>
      <c r="F1497" s="699" t="s">
        <v>11185</v>
      </c>
    </row>
    <row r="1498" spans="1:6" hidden="1">
      <c r="A1498" s="701">
        <v>97985</v>
      </c>
      <c r="B1498" s="699" t="s">
        <v>14250</v>
      </c>
      <c r="C1498" s="699" t="s">
        <v>478</v>
      </c>
      <c r="D1498" s="699" t="s">
        <v>11189</v>
      </c>
      <c r="E1498" s="700" t="s">
        <v>14251</v>
      </c>
      <c r="F1498" s="699" t="s">
        <v>11185</v>
      </c>
    </row>
    <row r="1499" spans="1:6" hidden="1">
      <c r="A1499" s="701">
        <v>97987</v>
      </c>
      <c r="B1499" s="699" t="s">
        <v>14253</v>
      </c>
      <c r="C1499" s="699" t="s">
        <v>478</v>
      </c>
      <c r="D1499" s="699" t="s">
        <v>11182</v>
      </c>
      <c r="E1499" s="700" t="s">
        <v>14254</v>
      </c>
      <c r="F1499" s="699" t="s">
        <v>11185</v>
      </c>
    </row>
    <row r="1500" spans="1:6" hidden="1">
      <c r="A1500" s="701">
        <v>97988</v>
      </c>
      <c r="B1500" s="699" t="s">
        <v>14255</v>
      </c>
      <c r="C1500" s="699" t="s">
        <v>475</v>
      </c>
      <c r="D1500" s="699" t="s">
        <v>11182</v>
      </c>
      <c r="E1500" s="700" t="s">
        <v>14256</v>
      </c>
      <c r="F1500" s="699" t="s">
        <v>11185</v>
      </c>
    </row>
    <row r="1501" spans="1:6" hidden="1">
      <c r="A1501" s="701">
        <v>97989</v>
      </c>
      <c r="B1501" s="699" t="s">
        <v>14257</v>
      </c>
      <c r="C1501" s="699" t="s">
        <v>478</v>
      </c>
      <c r="D1501" s="699" t="s">
        <v>11189</v>
      </c>
      <c r="E1501" s="700" t="s">
        <v>14258</v>
      </c>
      <c r="F1501" s="699" t="s">
        <v>11185</v>
      </c>
    </row>
    <row r="1502" spans="1:6" hidden="1">
      <c r="A1502" s="701">
        <v>97991</v>
      </c>
      <c r="B1502" s="699" t="s">
        <v>14259</v>
      </c>
      <c r="C1502" s="699" t="s">
        <v>478</v>
      </c>
      <c r="D1502" s="699" t="s">
        <v>11182</v>
      </c>
      <c r="E1502" s="700" t="s">
        <v>14260</v>
      </c>
      <c r="F1502" s="699" t="s">
        <v>11185</v>
      </c>
    </row>
    <row r="1503" spans="1:6" hidden="1">
      <c r="A1503" s="701">
        <v>97992</v>
      </c>
      <c r="B1503" s="699" t="s">
        <v>14262</v>
      </c>
      <c r="C1503" s="699" t="s">
        <v>475</v>
      </c>
      <c r="D1503" s="699" t="s">
        <v>11182</v>
      </c>
      <c r="E1503" s="700" t="s">
        <v>14263</v>
      </c>
      <c r="F1503" s="699" t="s">
        <v>11185</v>
      </c>
    </row>
    <row r="1504" spans="1:6" hidden="1">
      <c r="A1504" s="701">
        <v>97993</v>
      </c>
      <c r="B1504" s="699" t="s">
        <v>14266</v>
      </c>
      <c r="C1504" s="699" t="s">
        <v>478</v>
      </c>
      <c r="D1504" s="699" t="s">
        <v>11189</v>
      </c>
      <c r="E1504" s="700" t="s">
        <v>14267</v>
      </c>
      <c r="F1504" s="699" t="s">
        <v>11185</v>
      </c>
    </row>
    <row r="1505" spans="1:6" hidden="1">
      <c r="A1505" s="701">
        <v>97994</v>
      </c>
      <c r="B1505" s="699" t="s">
        <v>14269</v>
      </c>
      <c r="C1505" s="699" t="s">
        <v>475</v>
      </c>
      <c r="D1505" s="699" t="s">
        <v>11182</v>
      </c>
      <c r="E1505" s="700" t="s">
        <v>14270</v>
      </c>
      <c r="F1505" s="699" t="s">
        <v>11185</v>
      </c>
    </row>
    <row r="1506" spans="1:6" hidden="1">
      <c r="A1506" s="701">
        <v>97995</v>
      </c>
      <c r="B1506" s="699" t="s">
        <v>14271</v>
      </c>
      <c r="C1506" s="699" t="s">
        <v>478</v>
      </c>
      <c r="D1506" s="699" t="s">
        <v>11189</v>
      </c>
      <c r="E1506" s="700" t="s">
        <v>14272</v>
      </c>
      <c r="F1506" s="699" t="s">
        <v>11185</v>
      </c>
    </row>
    <row r="1507" spans="1:6" hidden="1">
      <c r="A1507" s="701">
        <v>97996</v>
      </c>
      <c r="B1507" s="699" t="s">
        <v>14274</v>
      </c>
      <c r="C1507" s="699" t="s">
        <v>475</v>
      </c>
      <c r="D1507" s="699" t="s">
        <v>11182</v>
      </c>
      <c r="E1507" s="700" t="s">
        <v>14275</v>
      </c>
      <c r="F1507" s="699" t="s">
        <v>11185</v>
      </c>
    </row>
    <row r="1508" spans="1:6" hidden="1">
      <c r="A1508" s="701">
        <v>97997</v>
      </c>
      <c r="B1508" s="699" t="s">
        <v>14279</v>
      </c>
      <c r="C1508" s="699" t="s">
        <v>478</v>
      </c>
      <c r="D1508" s="699" t="s">
        <v>11189</v>
      </c>
      <c r="E1508" s="700" t="s">
        <v>14280</v>
      </c>
      <c r="F1508" s="699" t="s">
        <v>11185</v>
      </c>
    </row>
    <row r="1509" spans="1:6" hidden="1">
      <c r="A1509" s="701">
        <v>97999</v>
      </c>
      <c r="B1509" s="699" t="s">
        <v>14282</v>
      </c>
      <c r="C1509" s="699" t="s">
        <v>478</v>
      </c>
      <c r="D1509" s="699" t="s">
        <v>11189</v>
      </c>
      <c r="E1509" s="700" t="s">
        <v>14283</v>
      </c>
      <c r="F1509" s="699" t="s">
        <v>11185</v>
      </c>
    </row>
    <row r="1510" spans="1:6" hidden="1">
      <c r="A1510" s="701">
        <v>98001</v>
      </c>
      <c r="B1510" s="699" t="s">
        <v>14284</v>
      </c>
      <c r="C1510" s="699" t="s">
        <v>478</v>
      </c>
      <c r="D1510" s="699" t="s">
        <v>11189</v>
      </c>
      <c r="E1510" s="700" t="s">
        <v>14285</v>
      </c>
      <c r="F1510" s="699" t="s">
        <v>11185</v>
      </c>
    </row>
    <row r="1511" spans="1:6" hidden="1">
      <c r="A1511" s="701">
        <v>98002</v>
      </c>
      <c r="B1511" s="699" t="s">
        <v>14286</v>
      </c>
      <c r="C1511" s="699" t="s">
        <v>475</v>
      </c>
      <c r="D1511" s="699" t="s">
        <v>11182</v>
      </c>
      <c r="E1511" s="700" t="s">
        <v>14287</v>
      </c>
      <c r="F1511" s="699" t="s">
        <v>11185</v>
      </c>
    </row>
    <row r="1512" spans="1:6" hidden="1">
      <c r="A1512" s="701">
        <v>98003</v>
      </c>
      <c r="B1512" s="699" t="s">
        <v>14291</v>
      </c>
      <c r="C1512" s="699" t="s">
        <v>478</v>
      </c>
      <c r="D1512" s="699" t="s">
        <v>11189</v>
      </c>
      <c r="E1512" s="700" t="s">
        <v>14292</v>
      </c>
      <c r="F1512" s="699" t="s">
        <v>11185</v>
      </c>
    </row>
    <row r="1513" spans="1:6" hidden="1">
      <c r="A1513" s="701">
        <v>98005</v>
      </c>
      <c r="B1513" s="699" t="s">
        <v>14294</v>
      </c>
      <c r="C1513" s="699" t="s">
        <v>478</v>
      </c>
      <c r="D1513" s="699" t="s">
        <v>11189</v>
      </c>
      <c r="E1513" s="700" t="s">
        <v>14295</v>
      </c>
      <c r="F1513" s="699" t="s">
        <v>11185</v>
      </c>
    </row>
    <row r="1514" spans="1:6" hidden="1">
      <c r="A1514" s="701">
        <v>98006</v>
      </c>
      <c r="B1514" s="699" t="s">
        <v>14296</v>
      </c>
      <c r="C1514" s="699" t="s">
        <v>475</v>
      </c>
      <c r="D1514" s="699" t="s">
        <v>11182</v>
      </c>
      <c r="E1514" s="700" t="s">
        <v>14297</v>
      </c>
      <c r="F1514" s="699" t="s">
        <v>11185</v>
      </c>
    </row>
    <row r="1515" spans="1:6" hidden="1">
      <c r="A1515" s="701">
        <v>98007</v>
      </c>
      <c r="B1515" s="699" t="s">
        <v>14299</v>
      </c>
      <c r="C1515" s="699" t="s">
        <v>478</v>
      </c>
      <c r="D1515" s="699" t="s">
        <v>11189</v>
      </c>
      <c r="E1515" s="700" t="s">
        <v>14300</v>
      </c>
      <c r="F1515" s="699" t="s">
        <v>11185</v>
      </c>
    </row>
    <row r="1516" spans="1:6" hidden="1">
      <c r="A1516" s="701">
        <v>98008</v>
      </c>
      <c r="B1516" s="699" t="s">
        <v>14301</v>
      </c>
      <c r="C1516" s="699" t="s">
        <v>475</v>
      </c>
      <c r="D1516" s="699" t="s">
        <v>11182</v>
      </c>
      <c r="E1516" s="700" t="s">
        <v>14302</v>
      </c>
      <c r="F1516" s="699" t="s">
        <v>11185</v>
      </c>
    </row>
    <row r="1517" spans="1:6" hidden="1">
      <c r="A1517" s="701">
        <v>98009</v>
      </c>
      <c r="B1517" s="699" t="s">
        <v>14304</v>
      </c>
      <c r="C1517" s="699" t="s">
        <v>478</v>
      </c>
      <c r="D1517" s="699" t="s">
        <v>11189</v>
      </c>
      <c r="E1517" s="700" t="s">
        <v>14283</v>
      </c>
      <c r="F1517" s="699" t="s">
        <v>11185</v>
      </c>
    </row>
    <row r="1518" spans="1:6" hidden="1">
      <c r="A1518" s="701">
        <v>98010</v>
      </c>
      <c r="B1518" s="699" t="s">
        <v>14305</v>
      </c>
      <c r="C1518" s="699" t="s">
        <v>475</v>
      </c>
      <c r="D1518" s="699" t="s">
        <v>11182</v>
      </c>
      <c r="E1518" s="700" t="s">
        <v>14306</v>
      </c>
      <c r="F1518" s="699" t="s">
        <v>11185</v>
      </c>
    </row>
    <row r="1519" spans="1:6" hidden="1">
      <c r="A1519" s="701">
        <v>98011</v>
      </c>
      <c r="B1519" s="699" t="s">
        <v>14308</v>
      </c>
      <c r="C1519" s="699" t="s">
        <v>478</v>
      </c>
      <c r="D1519" s="699" t="s">
        <v>11189</v>
      </c>
      <c r="E1519" s="700" t="s">
        <v>14285</v>
      </c>
      <c r="F1519" s="699" t="s">
        <v>11185</v>
      </c>
    </row>
    <row r="1520" spans="1:6" hidden="1">
      <c r="A1520" s="701">
        <v>98012</v>
      </c>
      <c r="B1520" s="699" t="s">
        <v>14309</v>
      </c>
      <c r="C1520" s="699" t="s">
        <v>475</v>
      </c>
      <c r="D1520" s="699" t="s">
        <v>11182</v>
      </c>
      <c r="E1520" s="700" t="s">
        <v>14310</v>
      </c>
      <c r="F1520" s="699" t="s">
        <v>11185</v>
      </c>
    </row>
    <row r="1521" spans="1:6" hidden="1">
      <c r="A1521" s="701">
        <v>98013</v>
      </c>
      <c r="B1521" s="699" t="s">
        <v>14311</v>
      </c>
      <c r="C1521" s="699" t="s">
        <v>478</v>
      </c>
      <c r="D1521" s="699" t="s">
        <v>11189</v>
      </c>
      <c r="E1521" s="700" t="s">
        <v>14292</v>
      </c>
      <c r="F1521" s="699" t="s">
        <v>11185</v>
      </c>
    </row>
    <row r="1522" spans="1:6" hidden="1">
      <c r="A1522" s="701">
        <v>98014</v>
      </c>
      <c r="B1522" s="699" t="s">
        <v>14312</v>
      </c>
      <c r="C1522" s="699" t="s">
        <v>475</v>
      </c>
      <c r="D1522" s="699" t="s">
        <v>11182</v>
      </c>
      <c r="E1522" s="700" t="s">
        <v>14313</v>
      </c>
      <c r="F1522" s="699" t="s">
        <v>11185</v>
      </c>
    </row>
    <row r="1523" spans="1:6" hidden="1">
      <c r="A1523" s="701">
        <v>98015</v>
      </c>
      <c r="B1523" s="699" t="s">
        <v>14315</v>
      </c>
      <c r="C1523" s="699" t="s">
        <v>478</v>
      </c>
      <c r="D1523" s="699" t="s">
        <v>11189</v>
      </c>
      <c r="E1523" s="700" t="s">
        <v>14295</v>
      </c>
      <c r="F1523" s="699" t="s">
        <v>11185</v>
      </c>
    </row>
    <row r="1524" spans="1:6" hidden="1">
      <c r="A1524" s="701">
        <v>98016</v>
      </c>
      <c r="B1524" s="699" t="s">
        <v>14316</v>
      </c>
      <c r="C1524" s="699" t="s">
        <v>475</v>
      </c>
      <c r="D1524" s="699" t="s">
        <v>11182</v>
      </c>
      <c r="E1524" s="700" t="s">
        <v>14317</v>
      </c>
      <c r="F1524" s="699" t="s">
        <v>11185</v>
      </c>
    </row>
    <row r="1525" spans="1:6" hidden="1">
      <c r="A1525" s="701">
        <v>98017</v>
      </c>
      <c r="B1525" s="699" t="s">
        <v>14319</v>
      </c>
      <c r="C1525" s="699" t="s">
        <v>478</v>
      </c>
      <c r="D1525" s="699" t="s">
        <v>11189</v>
      </c>
      <c r="E1525" s="700" t="s">
        <v>14300</v>
      </c>
      <c r="F1525" s="699" t="s">
        <v>11185</v>
      </c>
    </row>
    <row r="1526" spans="1:6" hidden="1">
      <c r="A1526" s="701">
        <v>98018</v>
      </c>
      <c r="B1526" s="699" t="s">
        <v>14320</v>
      </c>
      <c r="C1526" s="699" t="s">
        <v>475</v>
      </c>
      <c r="D1526" s="699" t="s">
        <v>11182</v>
      </c>
      <c r="E1526" s="700" t="s">
        <v>14321</v>
      </c>
      <c r="F1526" s="699" t="s">
        <v>11185</v>
      </c>
    </row>
    <row r="1527" spans="1:6" hidden="1">
      <c r="A1527" s="701">
        <v>98019</v>
      </c>
      <c r="B1527" s="699" t="s">
        <v>14322</v>
      </c>
      <c r="C1527" s="699" t="s">
        <v>478</v>
      </c>
      <c r="D1527" s="699" t="s">
        <v>11189</v>
      </c>
      <c r="E1527" s="700" t="s">
        <v>14323</v>
      </c>
      <c r="F1527" s="699" t="s">
        <v>11185</v>
      </c>
    </row>
    <row r="1528" spans="1:6" hidden="1">
      <c r="A1528" s="701">
        <v>98020</v>
      </c>
      <c r="B1528" s="699" t="s">
        <v>14325</v>
      </c>
      <c r="C1528" s="699" t="s">
        <v>475</v>
      </c>
      <c r="D1528" s="699" t="s">
        <v>11182</v>
      </c>
      <c r="E1528" s="700" t="s">
        <v>14326</v>
      </c>
      <c r="F1528" s="699" t="s">
        <v>11185</v>
      </c>
    </row>
    <row r="1529" spans="1:6" hidden="1">
      <c r="A1529" s="701">
        <v>98021</v>
      </c>
      <c r="B1529" s="699" t="s">
        <v>14327</v>
      </c>
      <c r="C1529" s="699" t="s">
        <v>478</v>
      </c>
      <c r="D1529" s="699" t="s">
        <v>11189</v>
      </c>
      <c r="E1529" s="700" t="s">
        <v>14328</v>
      </c>
      <c r="F1529" s="699" t="s">
        <v>11185</v>
      </c>
    </row>
    <row r="1530" spans="1:6" hidden="1">
      <c r="A1530" s="701">
        <v>98022</v>
      </c>
      <c r="B1530" s="699" t="s">
        <v>14329</v>
      </c>
      <c r="C1530" s="699" t="s">
        <v>475</v>
      </c>
      <c r="D1530" s="699" t="s">
        <v>11182</v>
      </c>
      <c r="E1530" s="700" t="s">
        <v>14330</v>
      </c>
      <c r="F1530" s="699" t="s">
        <v>11185</v>
      </c>
    </row>
    <row r="1531" spans="1:6" hidden="1">
      <c r="A1531" s="701">
        <v>98023</v>
      </c>
      <c r="B1531" s="699" t="s">
        <v>14332</v>
      </c>
      <c r="C1531" s="699" t="s">
        <v>478</v>
      </c>
      <c r="D1531" s="699" t="s">
        <v>11189</v>
      </c>
      <c r="E1531" s="700" t="s">
        <v>14333</v>
      </c>
      <c r="F1531" s="699" t="s">
        <v>11185</v>
      </c>
    </row>
    <row r="1532" spans="1:6" hidden="1">
      <c r="A1532" s="701">
        <v>98024</v>
      </c>
      <c r="B1532" s="699" t="s">
        <v>14334</v>
      </c>
      <c r="C1532" s="699" t="s">
        <v>475</v>
      </c>
      <c r="D1532" s="699" t="s">
        <v>11182</v>
      </c>
      <c r="E1532" s="700" t="s">
        <v>14335</v>
      </c>
      <c r="F1532" s="699" t="s">
        <v>11185</v>
      </c>
    </row>
    <row r="1533" spans="1:6" hidden="1">
      <c r="A1533" s="701">
        <v>98025</v>
      </c>
      <c r="B1533" s="699" t="s">
        <v>14337</v>
      </c>
      <c r="C1533" s="699" t="s">
        <v>478</v>
      </c>
      <c r="D1533" s="699" t="s">
        <v>11189</v>
      </c>
      <c r="E1533" s="700" t="s">
        <v>14338</v>
      </c>
      <c r="F1533" s="699" t="s">
        <v>11185</v>
      </c>
    </row>
    <row r="1534" spans="1:6" hidden="1">
      <c r="A1534" s="701">
        <v>98026</v>
      </c>
      <c r="B1534" s="699" t="s">
        <v>14339</v>
      </c>
      <c r="C1534" s="699" t="s">
        <v>475</v>
      </c>
      <c r="D1534" s="699" t="s">
        <v>11182</v>
      </c>
      <c r="E1534" s="700" t="s">
        <v>14340</v>
      </c>
      <c r="F1534" s="699" t="s">
        <v>11185</v>
      </c>
    </row>
    <row r="1535" spans="1:6" hidden="1">
      <c r="A1535" s="701">
        <v>98027</v>
      </c>
      <c r="B1535" s="699" t="s">
        <v>14341</v>
      </c>
      <c r="C1535" s="699" t="s">
        <v>478</v>
      </c>
      <c r="D1535" s="699" t="s">
        <v>11189</v>
      </c>
      <c r="E1535" s="700" t="s">
        <v>14323</v>
      </c>
      <c r="F1535" s="699" t="s">
        <v>11185</v>
      </c>
    </row>
    <row r="1536" spans="1:6" hidden="1">
      <c r="A1536" s="701">
        <v>98028</v>
      </c>
      <c r="B1536" s="699" t="s">
        <v>14342</v>
      </c>
      <c r="C1536" s="699" t="s">
        <v>475</v>
      </c>
      <c r="D1536" s="699" t="s">
        <v>11182</v>
      </c>
      <c r="E1536" s="700" t="s">
        <v>14343</v>
      </c>
      <c r="F1536" s="699" t="s">
        <v>11185</v>
      </c>
    </row>
    <row r="1537" spans="1:6" hidden="1">
      <c r="A1537" s="701">
        <v>98029</v>
      </c>
      <c r="B1537" s="699" t="s">
        <v>14345</v>
      </c>
      <c r="C1537" s="699" t="s">
        <v>478</v>
      </c>
      <c r="D1537" s="699" t="s">
        <v>11189</v>
      </c>
      <c r="E1537" s="700" t="s">
        <v>14346</v>
      </c>
      <c r="F1537" s="699" t="s">
        <v>11185</v>
      </c>
    </row>
    <row r="1538" spans="1:6" hidden="1">
      <c r="A1538" s="701">
        <v>98030</v>
      </c>
      <c r="B1538" s="699" t="s">
        <v>14348</v>
      </c>
      <c r="C1538" s="699" t="s">
        <v>475</v>
      </c>
      <c r="D1538" s="699" t="s">
        <v>11182</v>
      </c>
      <c r="E1538" s="700" t="s">
        <v>14349</v>
      </c>
      <c r="F1538" s="699" t="s">
        <v>11185</v>
      </c>
    </row>
    <row r="1539" spans="1:6" hidden="1">
      <c r="A1539" s="701">
        <v>98031</v>
      </c>
      <c r="B1539" s="699" t="s">
        <v>14350</v>
      </c>
      <c r="C1539" s="699" t="s">
        <v>478</v>
      </c>
      <c r="D1539" s="699" t="s">
        <v>11189</v>
      </c>
      <c r="E1539" s="700" t="s">
        <v>14351</v>
      </c>
      <c r="F1539" s="699" t="s">
        <v>11185</v>
      </c>
    </row>
    <row r="1540" spans="1:6" hidden="1">
      <c r="A1540" s="701">
        <v>98032</v>
      </c>
      <c r="B1540" s="699" t="s">
        <v>14352</v>
      </c>
      <c r="C1540" s="699" t="s">
        <v>475</v>
      </c>
      <c r="D1540" s="699" t="s">
        <v>11182</v>
      </c>
      <c r="E1540" s="700" t="s">
        <v>14353</v>
      </c>
      <c r="F1540" s="699" t="s">
        <v>11185</v>
      </c>
    </row>
    <row r="1541" spans="1:6" hidden="1">
      <c r="A1541" s="701">
        <v>98033</v>
      </c>
      <c r="B1541" s="699" t="s">
        <v>14354</v>
      </c>
      <c r="C1541" s="699" t="s">
        <v>478</v>
      </c>
      <c r="D1541" s="699" t="s">
        <v>11189</v>
      </c>
      <c r="E1541" s="700" t="s">
        <v>14355</v>
      </c>
      <c r="F1541" s="699" t="s">
        <v>11185</v>
      </c>
    </row>
    <row r="1542" spans="1:6" hidden="1">
      <c r="A1542" s="701">
        <v>98034</v>
      </c>
      <c r="B1542" s="699" t="s">
        <v>14356</v>
      </c>
      <c r="C1542" s="699" t="s">
        <v>475</v>
      </c>
      <c r="D1542" s="699" t="s">
        <v>11182</v>
      </c>
      <c r="E1542" s="700" t="s">
        <v>14357</v>
      </c>
      <c r="F1542" s="699" t="s">
        <v>11185</v>
      </c>
    </row>
    <row r="1543" spans="1:6" hidden="1">
      <c r="A1543" s="701">
        <v>98035</v>
      </c>
      <c r="B1543" s="699" t="s">
        <v>14359</v>
      </c>
      <c r="C1543" s="699" t="s">
        <v>478</v>
      </c>
      <c r="D1543" s="699" t="s">
        <v>11189</v>
      </c>
      <c r="E1543" s="700" t="s">
        <v>14346</v>
      </c>
      <c r="F1543" s="699" t="s">
        <v>11185</v>
      </c>
    </row>
    <row r="1544" spans="1:6" hidden="1">
      <c r="A1544" s="701">
        <v>98036</v>
      </c>
      <c r="B1544" s="699" t="s">
        <v>14360</v>
      </c>
      <c r="C1544" s="699" t="s">
        <v>475</v>
      </c>
      <c r="D1544" s="699" t="s">
        <v>11182</v>
      </c>
      <c r="E1544" s="700" t="s">
        <v>14361</v>
      </c>
      <c r="F1544" s="699" t="s">
        <v>11185</v>
      </c>
    </row>
    <row r="1545" spans="1:6" hidden="1">
      <c r="A1545" s="701">
        <v>98037</v>
      </c>
      <c r="B1545" s="699" t="s">
        <v>14363</v>
      </c>
      <c r="C1545" s="699" t="s">
        <v>478</v>
      </c>
      <c r="D1545" s="699" t="s">
        <v>11189</v>
      </c>
      <c r="E1545" s="700" t="s">
        <v>14364</v>
      </c>
      <c r="F1545" s="699" t="s">
        <v>11185</v>
      </c>
    </row>
    <row r="1546" spans="1:6" hidden="1">
      <c r="A1546" s="701">
        <v>98038</v>
      </c>
      <c r="B1546" s="699" t="s">
        <v>14365</v>
      </c>
      <c r="C1546" s="699" t="s">
        <v>475</v>
      </c>
      <c r="D1546" s="699" t="s">
        <v>11182</v>
      </c>
      <c r="E1546" s="700" t="s">
        <v>14366</v>
      </c>
      <c r="F1546" s="699" t="s">
        <v>11185</v>
      </c>
    </row>
    <row r="1547" spans="1:6" hidden="1">
      <c r="A1547" s="701">
        <v>98039</v>
      </c>
      <c r="B1547" s="699" t="s">
        <v>14368</v>
      </c>
      <c r="C1547" s="699" t="s">
        <v>478</v>
      </c>
      <c r="D1547" s="699" t="s">
        <v>11189</v>
      </c>
      <c r="E1547" s="700" t="s">
        <v>14369</v>
      </c>
      <c r="F1547" s="699" t="s">
        <v>11185</v>
      </c>
    </row>
    <row r="1548" spans="1:6" hidden="1">
      <c r="A1548" s="701">
        <v>98040</v>
      </c>
      <c r="B1548" s="699" t="s">
        <v>14370</v>
      </c>
      <c r="C1548" s="699" t="s">
        <v>475</v>
      </c>
      <c r="D1548" s="699" t="s">
        <v>11182</v>
      </c>
      <c r="E1548" s="700" t="s">
        <v>14371</v>
      </c>
      <c r="F1548" s="699" t="s">
        <v>11185</v>
      </c>
    </row>
    <row r="1549" spans="1:6" hidden="1">
      <c r="A1549" s="701">
        <v>98041</v>
      </c>
      <c r="B1549" s="699" t="s">
        <v>14373</v>
      </c>
      <c r="C1549" s="699" t="s">
        <v>478</v>
      </c>
      <c r="D1549" s="699" t="s">
        <v>11189</v>
      </c>
      <c r="E1549" s="700" t="s">
        <v>14364</v>
      </c>
      <c r="F1549" s="699" t="s">
        <v>11185</v>
      </c>
    </row>
    <row r="1550" spans="1:6" hidden="1">
      <c r="A1550" s="701">
        <v>98042</v>
      </c>
      <c r="B1550" s="699" t="s">
        <v>14374</v>
      </c>
      <c r="C1550" s="699" t="s">
        <v>475</v>
      </c>
      <c r="D1550" s="699" t="s">
        <v>11182</v>
      </c>
      <c r="E1550" s="700" t="s">
        <v>14375</v>
      </c>
      <c r="F1550" s="699" t="s">
        <v>11185</v>
      </c>
    </row>
    <row r="1551" spans="1:6" hidden="1">
      <c r="A1551" s="701">
        <v>98043</v>
      </c>
      <c r="B1551" s="699" t="s">
        <v>14377</v>
      </c>
      <c r="C1551" s="699" t="s">
        <v>478</v>
      </c>
      <c r="D1551" s="699" t="s">
        <v>11189</v>
      </c>
      <c r="E1551" s="700" t="s">
        <v>14378</v>
      </c>
      <c r="F1551" s="699" t="s">
        <v>11185</v>
      </c>
    </row>
    <row r="1552" spans="1:6" hidden="1">
      <c r="A1552" s="701">
        <v>98044</v>
      </c>
      <c r="B1552" s="699" t="s">
        <v>14379</v>
      </c>
      <c r="C1552" s="699" t="s">
        <v>475</v>
      </c>
      <c r="D1552" s="699" t="s">
        <v>11182</v>
      </c>
      <c r="E1552" s="700" t="s">
        <v>14380</v>
      </c>
      <c r="F1552" s="699" t="s">
        <v>11185</v>
      </c>
    </row>
    <row r="1553" spans="1:6" hidden="1">
      <c r="A1553" s="701">
        <v>98045</v>
      </c>
      <c r="B1553" s="699" t="s">
        <v>14381</v>
      </c>
      <c r="C1553" s="699" t="s">
        <v>478</v>
      </c>
      <c r="D1553" s="699" t="s">
        <v>11189</v>
      </c>
      <c r="E1553" s="700" t="s">
        <v>14378</v>
      </c>
      <c r="F1553" s="699" t="s">
        <v>11185</v>
      </c>
    </row>
    <row r="1554" spans="1:6" hidden="1">
      <c r="A1554" s="701">
        <v>98046</v>
      </c>
      <c r="B1554" s="699" t="s">
        <v>14382</v>
      </c>
      <c r="C1554" s="699" t="s">
        <v>475</v>
      </c>
      <c r="D1554" s="699" t="s">
        <v>11182</v>
      </c>
      <c r="E1554" s="700" t="s">
        <v>14383</v>
      </c>
      <c r="F1554" s="699" t="s">
        <v>11185</v>
      </c>
    </row>
    <row r="1555" spans="1:6" hidden="1">
      <c r="A1555" s="701">
        <v>98047</v>
      </c>
      <c r="B1555" s="699" t="s">
        <v>14384</v>
      </c>
      <c r="C1555" s="699" t="s">
        <v>478</v>
      </c>
      <c r="D1555" s="699" t="s">
        <v>11189</v>
      </c>
      <c r="E1555" s="700" t="s">
        <v>14385</v>
      </c>
      <c r="F1555" s="699" t="s">
        <v>11185</v>
      </c>
    </row>
    <row r="1556" spans="1:6" hidden="1">
      <c r="A1556" s="701">
        <v>98048</v>
      </c>
      <c r="B1556" s="699" t="s">
        <v>14386</v>
      </c>
      <c r="C1556" s="699" t="s">
        <v>475</v>
      </c>
      <c r="D1556" s="699" t="s">
        <v>11182</v>
      </c>
      <c r="E1556" s="700" t="s">
        <v>14387</v>
      </c>
      <c r="F1556" s="699" t="s">
        <v>11185</v>
      </c>
    </row>
    <row r="1557" spans="1:6" hidden="1">
      <c r="A1557" s="701">
        <v>98049</v>
      </c>
      <c r="B1557" s="699" t="s">
        <v>14388</v>
      </c>
      <c r="C1557" s="699" t="s">
        <v>478</v>
      </c>
      <c r="D1557" s="699" t="s">
        <v>11189</v>
      </c>
      <c r="E1557" s="700" t="s">
        <v>14389</v>
      </c>
      <c r="F1557" s="699" t="s">
        <v>11185</v>
      </c>
    </row>
    <row r="1558" spans="1:6" hidden="1">
      <c r="A1558" s="701">
        <v>98050</v>
      </c>
      <c r="B1558" s="699" t="s">
        <v>14390</v>
      </c>
      <c r="C1558" s="699" t="s">
        <v>478</v>
      </c>
      <c r="D1558" s="699" t="s">
        <v>11182</v>
      </c>
      <c r="E1558" s="700" t="s">
        <v>14391</v>
      </c>
      <c r="F1558" s="699" t="s">
        <v>11185</v>
      </c>
    </row>
    <row r="1559" spans="1:6" hidden="1">
      <c r="A1559" s="701">
        <v>98051</v>
      </c>
      <c r="B1559" s="699" t="s">
        <v>14392</v>
      </c>
      <c r="C1559" s="699" t="s">
        <v>478</v>
      </c>
      <c r="D1559" s="699" t="s">
        <v>11189</v>
      </c>
      <c r="E1559" s="700" t="s">
        <v>14393</v>
      </c>
      <c r="F1559" s="699" t="s">
        <v>11185</v>
      </c>
    </row>
    <row r="1560" spans="1:6" hidden="1">
      <c r="A1560" s="701">
        <v>98405</v>
      </c>
      <c r="B1560" s="699" t="s">
        <v>14394</v>
      </c>
      <c r="C1560" s="699" t="s">
        <v>475</v>
      </c>
      <c r="D1560" s="699" t="s">
        <v>11182</v>
      </c>
      <c r="E1560" s="700" t="s">
        <v>14395</v>
      </c>
      <c r="F1560" s="699" t="s">
        <v>11185</v>
      </c>
    </row>
    <row r="1561" spans="1:6" hidden="1">
      <c r="A1561" s="701">
        <v>98406</v>
      </c>
      <c r="B1561" s="699" t="s">
        <v>14396</v>
      </c>
      <c r="C1561" s="699" t="s">
        <v>475</v>
      </c>
      <c r="D1561" s="699" t="s">
        <v>11182</v>
      </c>
      <c r="E1561" s="700" t="s">
        <v>14397</v>
      </c>
      <c r="F1561" s="699" t="s">
        <v>11185</v>
      </c>
    </row>
    <row r="1562" spans="1:6" hidden="1">
      <c r="A1562" s="701">
        <v>98407</v>
      </c>
      <c r="B1562" s="699" t="s">
        <v>14399</v>
      </c>
      <c r="C1562" s="699" t="s">
        <v>475</v>
      </c>
      <c r="D1562" s="699" t="s">
        <v>11182</v>
      </c>
      <c r="E1562" s="700" t="s">
        <v>14400</v>
      </c>
      <c r="F1562" s="699" t="s">
        <v>11185</v>
      </c>
    </row>
    <row r="1563" spans="1:6" hidden="1">
      <c r="A1563" s="701">
        <v>98408</v>
      </c>
      <c r="B1563" s="699" t="s">
        <v>14402</v>
      </c>
      <c r="C1563" s="699" t="s">
        <v>475</v>
      </c>
      <c r="D1563" s="699" t="s">
        <v>11182</v>
      </c>
      <c r="E1563" s="700" t="s">
        <v>14403</v>
      </c>
      <c r="F1563" s="699" t="s">
        <v>11185</v>
      </c>
    </row>
    <row r="1564" spans="1:6" hidden="1">
      <c r="A1564" s="701">
        <v>98409</v>
      </c>
      <c r="B1564" s="699" t="s">
        <v>14404</v>
      </c>
      <c r="C1564" s="699" t="s">
        <v>478</v>
      </c>
      <c r="D1564" s="699" t="s">
        <v>11182</v>
      </c>
      <c r="E1564" s="700" t="s">
        <v>14405</v>
      </c>
      <c r="F1564" s="699" t="s">
        <v>11185</v>
      </c>
    </row>
    <row r="1565" spans="1:6" hidden="1">
      <c r="A1565" s="701">
        <v>98410</v>
      </c>
      <c r="B1565" s="699" t="s">
        <v>14406</v>
      </c>
      <c r="C1565" s="699" t="s">
        <v>475</v>
      </c>
      <c r="D1565" s="699" t="s">
        <v>11182</v>
      </c>
      <c r="E1565" s="700" t="s">
        <v>14407</v>
      </c>
      <c r="F1565" s="699" t="s">
        <v>11185</v>
      </c>
    </row>
    <row r="1566" spans="1:6" hidden="1">
      <c r="A1566" s="701">
        <v>98414</v>
      </c>
      <c r="B1566" s="699" t="s">
        <v>14408</v>
      </c>
      <c r="C1566" s="699" t="s">
        <v>475</v>
      </c>
      <c r="D1566" s="699" t="s">
        <v>11182</v>
      </c>
      <c r="E1566" s="700" t="s">
        <v>14409</v>
      </c>
      <c r="F1566" s="699" t="s">
        <v>11185</v>
      </c>
    </row>
    <row r="1567" spans="1:6" hidden="1">
      <c r="A1567" s="701">
        <v>98415</v>
      </c>
      <c r="B1567" s="699" t="s">
        <v>14410</v>
      </c>
      <c r="C1567" s="699" t="s">
        <v>475</v>
      </c>
      <c r="D1567" s="699" t="s">
        <v>11182</v>
      </c>
      <c r="E1567" s="700" t="s">
        <v>14411</v>
      </c>
      <c r="F1567" s="699" t="s">
        <v>11185</v>
      </c>
    </row>
    <row r="1568" spans="1:6" hidden="1">
      <c r="A1568" s="701">
        <v>98416</v>
      </c>
      <c r="B1568" s="699" t="s">
        <v>14414</v>
      </c>
      <c r="C1568" s="699" t="s">
        <v>475</v>
      </c>
      <c r="D1568" s="699" t="s">
        <v>11182</v>
      </c>
      <c r="E1568" s="700" t="s">
        <v>14415</v>
      </c>
      <c r="F1568" s="699" t="s">
        <v>11185</v>
      </c>
    </row>
    <row r="1569" spans="1:6" hidden="1">
      <c r="A1569" s="701">
        <v>98417</v>
      </c>
      <c r="B1569" s="699" t="s">
        <v>14416</v>
      </c>
      <c r="C1569" s="699" t="s">
        <v>475</v>
      </c>
      <c r="D1569" s="699" t="s">
        <v>11182</v>
      </c>
      <c r="E1569" s="700" t="s">
        <v>14417</v>
      </c>
      <c r="F1569" s="699" t="s">
        <v>11185</v>
      </c>
    </row>
    <row r="1570" spans="1:6" hidden="1">
      <c r="A1570" s="701">
        <v>98418</v>
      </c>
      <c r="B1570" s="699" t="s">
        <v>14418</v>
      </c>
      <c r="C1570" s="699" t="s">
        <v>475</v>
      </c>
      <c r="D1570" s="699" t="s">
        <v>11182</v>
      </c>
      <c r="E1570" s="700" t="s">
        <v>14419</v>
      </c>
      <c r="F1570" s="699" t="s">
        <v>11185</v>
      </c>
    </row>
    <row r="1571" spans="1:6" hidden="1">
      <c r="A1571" s="701">
        <v>98419</v>
      </c>
      <c r="B1571" s="699" t="s">
        <v>14420</v>
      </c>
      <c r="C1571" s="699" t="s">
        <v>475</v>
      </c>
      <c r="D1571" s="699" t="s">
        <v>11182</v>
      </c>
      <c r="E1571" s="700" t="s">
        <v>14421</v>
      </c>
      <c r="F1571" s="699" t="s">
        <v>11185</v>
      </c>
    </row>
    <row r="1572" spans="1:6" hidden="1">
      <c r="A1572" s="701">
        <v>98420</v>
      </c>
      <c r="B1572" s="699" t="s">
        <v>14422</v>
      </c>
      <c r="C1572" s="699" t="s">
        <v>475</v>
      </c>
      <c r="D1572" s="699" t="s">
        <v>11182</v>
      </c>
      <c r="E1572" s="700" t="s">
        <v>14423</v>
      </c>
      <c r="F1572" s="699" t="s">
        <v>11185</v>
      </c>
    </row>
    <row r="1573" spans="1:6" hidden="1">
      <c r="A1573" s="701">
        <v>98421</v>
      </c>
      <c r="B1573" s="699" t="s">
        <v>14427</v>
      </c>
      <c r="C1573" s="699" t="s">
        <v>475</v>
      </c>
      <c r="D1573" s="699" t="s">
        <v>11182</v>
      </c>
      <c r="E1573" s="700" t="s">
        <v>14428</v>
      </c>
      <c r="F1573" s="699" t="s">
        <v>11185</v>
      </c>
    </row>
    <row r="1574" spans="1:6" hidden="1">
      <c r="A1574" s="701">
        <v>98422</v>
      </c>
      <c r="B1574" s="699" t="s">
        <v>14431</v>
      </c>
      <c r="C1574" s="699" t="s">
        <v>475</v>
      </c>
      <c r="D1574" s="699" t="s">
        <v>11182</v>
      </c>
      <c r="E1574" s="700" t="s">
        <v>14432</v>
      </c>
      <c r="F1574" s="699" t="s">
        <v>11185</v>
      </c>
    </row>
    <row r="1575" spans="1:6" hidden="1">
      <c r="A1575" s="701">
        <v>98423</v>
      </c>
      <c r="B1575" s="699" t="s">
        <v>14434</v>
      </c>
      <c r="C1575" s="699" t="s">
        <v>475</v>
      </c>
      <c r="D1575" s="699" t="s">
        <v>11182</v>
      </c>
      <c r="E1575" s="700" t="s">
        <v>14435</v>
      </c>
      <c r="F1575" s="699" t="s">
        <v>11185</v>
      </c>
    </row>
    <row r="1576" spans="1:6" hidden="1">
      <c r="A1576" s="701">
        <v>98424</v>
      </c>
      <c r="B1576" s="699" t="s">
        <v>14436</v>
      </c>
      <c r="C1576" s="699" t="s">
        <v>475</v>
      </c>
      <c r="D1576" s="699" t="s">
        <v>11182</v>
      </c>
      <c r="E1576" s="700" t="s">
        <v>14437</v>
      </c>
      <c r="F1576" s="699" t="s">
        <v>11185</v>
      </c>
    </row>
    <row r="1577" spans="1:6" hidden="1">
      <c r="A1577" s="701">
        <v>98425</v>
      </c>
      <c r="B1577" s="699" t="s">
        <v>14438</v>
      </c>
      <c r="C1577" s="699" t="s">
        <v>475</v>
      </c>
      <c r="D1577" s="699" t="s">
        <v>11182</v>
      </c>
      <c r="E1577" s="700" t="s">
        <v>14256</v>
      </c>
      <c r="F1577" s="699" t="s">
        <v>11185</v>
      </c>
    </row>
    <row r="1578" spans="1:6" hidden="1">
      <c r="A1578" s="701">
        <v>98426</v>
      </c>
      <c r="B1578" s="699" t="s">
        <v>14439</v>
      </c>
      <c r="C1578" s="699" t="s">
        <v>475</v>
      </c>
      <c r="D1578" s="699" t="s">
        <v>11182</v>
      </c>
      <c r="E1578" s="700" t="s">
        <v>14440</v>
      </c>
      <c r="F1578" s="699" t="s">
        <v>11185</v>
      </c>
    </row>
    <row r="1579" spans="1:6" hidden="1">
      <c r="A1579" s="701">
        <v>98427</v>
      </c>
      <c r="B1579" s="699" t="s">
        <v>14441</v>
      </c>
      <c r="C1579" s="699" t="s">
        <v>475</v>
      </c>
      <c r="D1579" s="699" t="s">
        <v>11182</v>
      </c>
      <c r="E1579" s="700" t="s">
        <v>14442</v>
      </c>
      <c r="F1579" s="699" t="s">
        <v>11185</v>
      </c>
    </row>
    <row r="1580" spans="1:6" hidden="1">
      <c r="A1580" s="701">
        <v>98428</v>
      </c>
      <c r="B1580" s="699" t="s">
        <v>14443</v>
      </c>
      <c r="C1580" s="699" t="s">
        <v>475</v>
      </c>
      <c r="D1580" s="699" t="s">
        <v>11182</v>
      </c>
      <c r="E1580" s="700" t="s">
        <v>14444</v>
      </c>
      <c r="F1580" s="699" t="s">
        <v>11185</v>
      </c>
    </row>
    <row r="1581" spans="1:6" hidden="1">
      <c r="A1581" s="701">
        <v>98429</v>
      </c>
      <c r="B1581" s="699" t="s">
        <v>14445</v>
      </c>
      <c r="C1581" s="699" t="s">
        <v>475</v>
      </c>
      <c r="D1581" s="699" t="s">
        <v>11182</v>
      </c>
      <c r="E1581" s="700" t="s">
        <v>14446</v>
      </c>
      <c r="F1581" s="699" t="s">
        <v>11185</v>
      </c>
    </row>
    <row r="1582" spans="1:6" hidden="1">
      <c r="A1582" s="701">
        <v>98430</v>
      </c>
      <c r="B1582" s="699" t="s">
        <v>14447</v>
      </c>
      <c r="C1582" s="699" t="s">
        <v>475</v>
      </c>
      <c r="D1582" s="699" t="s">
        <v>11182</v>
      </c>
      <c r="E1582" s="700" t="s">
        <v>14448</v>
      </c>
      <c r="F1582" s="699" t="s">
        <v>11185</v>
      </c>
    </row>
    <row r="1583" spans="1:6" hidden="1">
      <c r="A1583" s="701">
        <v>98431</v>
      </c>
      <c r="B1583" s="699" t="s">
        <v>14449</v>
      </c>
      <c r="C1583" s="699" t="s">
        <v>475</v>
      </c>
      <c r="D1583" s="699" t="s">
        <v>11182</v>
      </c>
      <c r="E1583" s="700" t="s">
        <v>14450</v>
      </c>
      <c r="F1583" s="699" t="s">
        <v>11185</v>
      </c>
    </row>
    <row r="1584" spans="1:6" hidden="1">
      <c r="A1584" s="701">
        <v>98432</v>
      </c>
      <c r="B1584" s="699" t="s">
        <v>14451</v>
      </c>
      <c r="C1584" s="699" t="s">
        <v>475</v>
      </c>
      <c r="D1584" s="699" t="s">
        <v>11182</v>
      </c>
      <c r="E1584" s="700" t="s">
        <v>14452</v>
      </c>
      <c r="F1584" s="699" t="s">
        <v>11185</v>
      </c>
    </row>
    <row r="1585" spans="1:6" hidden="1">
      <c r="A1585" s="701">
        <v>98433</v>
      </c>
      <c r="B1585" s="699" t="s">
        <v>14453</v>
      </c>
      <c r="C1585" s="699" t="s">
        <v>475</v>
      </c>
      <c r="D1585" s="699" t="s">
        <v>11182</v>
      </c>
      <c r="E1585" s="700" t="s">
        <v>14454</v>
      </c>
      <c r="F1585" s="699" t="s">
        <v>11185</v>
      </c>
    </row>
    <row r="1586" spans="1:6" hidden="1">
      <c r="A1586" s="701">
        <v>98434</v>
      </c>
      <c r="B1586" s="699" t="s">
        <v>14455</v>
      </c>
      <c r="C1586" s="699" t="s">
        <v>475</v>
      </c>
      <c r="D1586" s="699" t="s">
        <v>11182</v>
      </c>
      <c r="E1586" s="700" t="s">
        <v>14456</v>
      </c>
      <c r="F1586" s="699" t="s">
        <v>11185</v>
      </c>
    </row>
    <row r="1587" spans="1:6" hidden="1">
      <c r="A1587" s="701">
        <v>99240</v>
      </c>
      <c r="B1587" s="699" t="s">
        <v>14458</v>
      </c>
      <c r="C1587" s="699" t="s">
        <v>478</v>
      </c>
      <c r="D1587" s="699" t="s">
        <v>11182</v>
      </c>
      <c r="E1587" s="700" t="s">
        <v>14459</v>
      </c>
      <c r="F1587" s="699" t="s">
        <v>11185</v>
      </c>
    </row>
    <row r="1588" spans="1:6" hidden="1">
      <c r="A1588" s="701">
        <v>99241</v>
      </c>
      <c r="B1588" s="699" t="s">
        <v>14460</v>
      </c>
      <c r="C1588" s="699" t="s">
        <v>478</v>
      </c>
      <c r="D1588" s="699" t="s">
        <v>11189</v>
      </c>
      <c r="E1588" s="700" t="s">
        <v>14461</v>
      </c>
      <c r="F1588" s="699" t="s">
        <v>11185</v>
      </c>
    </row>
    <row r="1589" spans="1:6" hidden="1">
      <c r="A1589" s="701">
        <v>99242</v>
      </c>
      <c r="B1589" s="699" t="s">
        <v>14462</v>
      </c>
      <c r="C1589" s="699" t="s">
        <v>475</v>
      </c>
      <c r="D1589" s="699" t="s">
        <v>11182</v>
      </c>
      <c r="E1589" s="700" t="s">
        <v>14463</v>
      </c>
      <c r="F1589" s="699" t="s">
        <v>11185</v>
      </c>
    </row>
    <row r="1590" spans="1:6" hidden="1">
      <c r="A1590" s="701">
        <v>99243</v>
      </c>
      <c r="B1590" s="699" t="s">
        <v>14464</v>
      </c>
      <c r="C1590" s="699" t="s">
        <v>478</v>
      </c>
      <c r="D1590" s="699" t="s">
        <v>11189</v>
      </c>
      <c r="E1590" s="700" t="s">
        <v>14465</v>
      </c>
      <c r="F1590" s="699" t="s">
        <v>11185</v>
      </c>
    </row>
    <row r="1591" spans="1:6" hidden="1">
      <c r="A1591" s="701">
        <v>99244</v>
      </c>
      <c r="B1591" s="699" t="s">
        <v>14466</v>
      </c>
      <c r="C1591" s="699" t="s">
        <v>475</v>
      </c>
      <c r="D1591" s="699" t="s">
        <v>11182</v>
      </c>
      <c r="E1591" s="700" t="s">
        <v>14467</v>
      </c>
      <c r="F1591" s="699" t="s">
        <v>11185</v>
      </c>
    </row>
    <row r="1592" spans="1:6" hidden="1">
      <c r="A1592" s="701">
        <v>99246</v>
      </c>
      <c r="B1592" s="699" t="s">
        <v>14468</v>
      </c>
      <c r="C1592" s="699" t="s">
        <v>478</v>
      </c>
      <c r="D1592" s="699" t="s">
        <v>11182</v>
      </c>
      <c r="E1592" s="700" t="s">
        <v>14469</v>
      </c>
      <c r="F1592" s="699" t="s">
        <v>11185</v>
      </c>
    </row>
    <row r="1593" spans="1:6" hidden="1">
      <c r="A1593" s="701">
        <v>99247</v>
      </c>
      <c r="B1593" s="699" t="s">
        <v>14470</v>
      </c>
      <c r="C1593" s="699" t="s">
        <v>478</v>
      </c>
      <c r="D1593" s="699" t="s">
        <v>11189</v>
      </c>
      <c r="E1593" s="700" t="s">
        <v>14471</v>
      </c>
      <c r="F1593" s="699" t="s">
        <v>11185</v>
      </c>
    </row>
    <row r="1594" spans="1:6" hidden="1">
      <c r="A1594" s="701">
        <v>99248</v>
      </c>
      <c r="B1594" s="699" t="s">
        <v>14472</v>
      </c>
      <c r="C1594" s="699" t="s">
        <v>475</v>
      </c>
      <c r="D1594" s="699" t="s">
        <v>11182</v>
      </c>
      <c r="E1594" s="700" t="s">
        <v>14473</v>
      </c>
      <c r="F1594" s="699" t="s">
        <v>11185</v>
      </c>
    </row>
    <row r="1595" spans="1:6" hidden="1">
      <c r="A1595" s="701">
        <v>99249</v>
      </c>
      <c r="B1595" s="699" t="s">
        <v>14474</v>
      </c>
      <c r="C1595" s="699" t="s">
        <v>478</v>
      </c>
      <c r="D1595" s="699" t="s">
        <v>11189</v>
      </c>
      <c r="E1595" s="700" t="s">
        <v>14475</v>
      </c>
      <c r="F1595" s="699" t="s">
        <v>11185</v>
      </c>
    </row>
    <row r="1596" spans="1:6" hidden="1">
      <c r="A1596" s="701">
        <v>99252</v>
      </c>
      <c r="B1596" s="699" t="s">
        <v>14476</v>
      </c>
      <c r="C1596" s="699" t="s">
        <v>475</v>
      </c>
      <c r="D1596" s="699" t="s">
        <v>11182</v>
      </c>
      <c r="E1596" s="700" t="s">
        <v>14477</v>
      </c>
      <c r="F1596" s="699" t="s">
        <v>11185</v>
      </c>
    </row>
    <row r="1597" spans="1:6" hidden="1">
      <c r="A1597" s="701">
        <v>99254</v>
      </c>
      <c r="B1597" s="699" t="s">
        <v>14479</v>
      </c>
      <c r="C1597" s="699" t="s">
        <v>478</v>
      </c>
      <c r="D1597" s="699" t="s">
        <v>11189</v>
      </c>
      <c r="E1597" s="700" t="s">
        <v>14480</v>
      </c>
      <c r="F1597" s="699" t="s">
        <v>11185</v>
      </c>
    </row>
    <row r="1598" spans="1:6" hidden="1">
      <c r="A1598" s="701">
        <v>99256</v>
      </c>
      <c r="B1598" s="699" t="s">
        <v>14481</v>
      </c>
      <c r="C1598" s="699" t="s">
        <v>475</v>
      </c>
      <c r="D1598" s="699" t="s">
        <v>11182</v>
      </c>
      <c r="E1598" s="700" t="s">
        <v>14482</v>
      </c>
      <c r="F1598" s="699" t="s">
        <v>11185</v>
      </c>
    </row>
    <row r="1599" spans="1:6" hidden="1">
      <c r="A1599" s="701">
        <v>99259</v>
      </c>
      <c r="B1599" s="699" t="s">
        <v>14483</v>
      </c>
      <c r="C1599" s="699" t="s">
        <v>475</v>
      </c>
      <c r="D1599" s="699" t="s">
        <v>11182</v>
      </c>
      <c r="E1599" s="700" t="s">
        <v>14484</v>
      </c>
      <c r="F1599" s="699" t="s">
        <v>11185</v>
      </c>
    </row>
    <row r="1600" spans="1:6" hidden="1">
      <c r="A1600" s="701">
        <v>99261</v>
      </c>
      <c r="B1600" s="699" t="s">
        <v>14485</v>
      </c>
      <c r="C1600" s="699" t="s">
        <v>478</v>
      </c>
      <c r="D1600" s="699" t="s">
        <v>11189</v>
      </c>
      <c r="E1600" s="700" t="s">
        <v>14486</v>
      </c>
      <c r="F1600" s="699" t="s">
        <v>11185</v>
      </c>
    </row>
    <row r="1601" spans="1:6" hidden="1">
      <c r="A1601" s="701">
        <v>99263</v>
      </c>
      <c r="B1601" s="699" t="s">
        <v>14488</v>
      </c>
      <c r="C1601" s="699" t="s">
        <v>478</v>
      </c>
      <c r="D1601" s="699" t="s">
        <v>11189</v>
      </c>
      <c r="E1601" s="700" t="s">
        <v>14489</v>
      </c>
      <c r="F1601" s="699" t="s">
        <v>11185</v>
      </c>
    </row>
    <row r="1602" spans="1:6" hidden="1">
      <c r="A1602" s="701">
        <v>99265</v>
      </c>
      <c r="B1602" s="699" t="s">
        <v>14490</v>
      </c>
      <c r="C1602" s="699" t="s">
        <v>475</v>
      </c>
      <c r="D1602" s="699" t="s">
        <v>11182</v>
      </c>
      <c r="E1602" s="700" t="s">
        <v>14491</v>
      </c>
      <c r="F1602" s="699" t="s">
        <v>11185</v>
      </c>
    </row>
    <row r="1603" spans="1:6" hidden="1">
      <c r="A1603" s="701">
        <v>99266</v>
      </c>
      <c r="B1603" s="699" t="s">
        <v>14492</v>
      </c>
      <c r="C1603" s="699" t="s">
        <v>478</v>
      </c>
      <c r="D1603" s="699" t="s">
        <v>11189</v>
      </c>
      <c r="E1603" s="700" t="s">
        <v>14461</v>
      </c>
      <c r="F1603" s="699" t="s">
        <v>11185</v>
      </c>
    </row>
    <row r="1604" spans="1:6" hidden="1">
      <c r="A1604" s="701">
        <v>99267</v>
      </c>
      <c r="B1604" s="699" t="s">
        <v>14493</v>
      </c>
      <c r="C1604" s="699" t="s">
        <v>475</v>
      </c>
      <c r="D1604" s="699" t="s">
        <v>11182</v>
      </c>
      <c r="E1604" s="700" t="s">
        <v>14494</v>
      </c>
      <c r="F1604" s="699" t="s">
        <v>11185</v>
      </c>
    </row>
    <row r="1605" spans="1:6" hidden="1">
      <c r="A1605" s="701">
        <v>99268</v>
      </c>
      <c r="B1605" s="699" t="s">
        <v>14495</v>
      </c>
      <c r="C1605" s="699" t="s">
        <v>475</v>
      </c>
      <c r="D1605" s="699" t="s">
        <v>11182</v>
      </c>
      <c r="E1605" s="700" t="s">
        <v>14496</v>
      </c>
      <c r="F1605" s="699" t="s">
        <v>11185</v>
      </c>
    </row>
    <row r="1606" spans="1:6" hidden="1">
      <c r="A1606" s="701">
        <v>99269</v>
      </c>
      <c r="B1606" s="699" t="s">
        <v>14497</v>
      </c>
      <c r="C1606" s="699" t="s">
        <v>478</v>
      </c>
      <c r="D1606" s="699" t="s">
        <v>11189</v>
      </c>
      <c r="E1606" s="700" t="s">
        <v>14471</v>
      </c>
      <c r="F1606" s="699" t="s">
        <v>11185</v>
      </c>
    </row>
    <row r="1607" spans="1:6" hidden="1">
      <c r="A1607" s="701">
        <v>99270</v>
      </c>
      <c r="B1607" s="699" t="s">
        <v>14498</v>
      </c>
      <c r="C1607" s="699" t="s">
        <v>475</v>
      </c>
      <c r="D1607" s="699" t="s">
        <v>11182</v>
      </c>
      <c r="E1607" s="700" t="s">
        <v>14499</v>
      </c>
      <c r="F1607" s="699" t="s">
        <v>11185</v>
      </c>
    </row>
    <row r="1608" spans="1:6" hidden="1">
      <c r="A1608" s="701">
        <v>99271</v>
      </c>
      <c r="B1608" s="699" t="s">
        <v>14500</v>
      </c>
      <c r="C1608" s="699" t="s">
        <v>475</v>
      </c>
      <c r="D1608" s="699" t="s">
        <v>11182</v>
      </c>
      <c r="E1608" s="700" t="s">
        <v>14501</v>
      </c>
      <c r="F1608" s="699" t="s">
        <v>11185</v>
      </c>
    </row>
    <row r="1609" spans="1:6" hidden="1">
      <c r="A1609" s="701">
        <v>99272</v>
      </c>
      <c r="B1609" s="699" t="s">
        <v>14502</v>
      </c>
      <c r="C1609" s="699" t="s">
        <v>475</v>
      </c>
      <c r="D1609" s="699" t="s">
        <v>11182</v>
      </c>
      <c r="E1609" s="700" t="s">
        <v>14503</v>
      </c>
      <c r="F1609" s="699" t="s">
        <v>11185</v>
      </c>
    </row>
    <row r="1610" spans="1:6" hidden="1">
      <c r="A1610" s="701">
        <v>99273</v>
      </c>
      <c r="B1610" s="699" t="s">
        <v>14504</v>
      </c>
      <c r="C1610" s="699" t="s">
        <v>475</v>
      </c>
      <c r="D1610" s="699" t="s">
        <v>11182</v>
      </c>
      <c r="E1610" s="700" t="s">
        <v>14505</v>
      </c>
      <c r="F1610" s="699" t="s">
        <v>11185</v>
      </c>
    </row>
    <row r="1611" spans="1:6" hidden="1">
      <c r="A1611" s="701">
        <v>99274</v>
      </c>
      <c r="B1611" s="699" t="s">
        <v>14507</v>
      </c>
      <c r="C1611" s="699" t="s">
        <v>475</v>
      </c>
      <c r="D1611" s="699" t="s">
        <v>11182</v>
      </c>
      <c r="E1611" s="700" t="s">
        <v>14508</v>
      </c>
      <c r="F1611" s="699" t="s">
        <v>11185</v>
      </c>
    </row>
    <row r="1612" spans="1:6" hidden="1">
      <c r="A1612" s="701">
        <v>99275</v>
      </c>
      <c r="B1612" s="699" t="s">
        <v>14509</v>
      </c>
      <c r="C1612" s="699" t="s">
        <v>475</v>
      </c>
      <c r="D1612" s="699" t="s">
        <v>11182</v>
      </c>
      <c r="E1612" s="700" t="s">
        <v>14510</v>
      </c>
      <c r="F1612" s="699" t="s">
        <v>11185</v>
      </c>
    </row>
    <row r="1613" spans="1:6" hidden="1">
      <c r="A1613" s="701">
        <v>99276</v>
      </c>
      <c r="B1613" s="699" t="s">
        <v>14511</v>
      </c>
      <c r="C1613" s="699" t="s">
        <v>478</v>
      </c>
      <c r="D1613" s="699" t="s">
        <v>11189</v>
      </c>
      <c r="E1613" s="700" t="s">
        <v>14512</v>
      </c>
      <c r="F1613" s="699" t="s">
        <v>11185</v>
      </c>
    </row>
    <row r="1614" spans="1:6" hidden="1">
      <c r="A1614" s="701">
        <v>99277</v>
      </c>
      <c r="B1614" s="699" t="s">
        <v>14513</v>
      </c>
      <c r="C1614" s="699" t="s">
        <v>478</v>
      </c>
      <c r="D1614" s="699" t="s">
        <v>11189</v>
      </c>
      <c r="E1614" s="700" t="s">
        <v>14489</v>
      </c>
      <c r="F1614" s="699" t="s">
        <v>11185</v>
      </c>
    </row>
    <row r="1615" spans="1:6" hidden="1">
      <c r="A1615" s="701">
        <v>99278</v>
      </c>
      <c r="B1615" s="699" t="s">
        <v>14514</v>
      </c>
      <c r="C1615" s="699" t="s">
        <v>478</v>
      </c>
      <c r="D1615" s="699" t="s">
        <v>11182</v>
      </c>
      <c r="E1615" s="700" t="s">
        <v>14515</v>
      </c>
      <c r="F1615" s="699" t="s">
        <v>11185</v>
      </c>
    </row>
    <row r="1616" spans="1:6" hidden="1">
      <c r="A1616" s="701">
        <v>99279</v>
      </c>
      <c r="B1616" s="699" t="s">
        <v>14517</v>
      </c>
      <c r="C1616" s="699" t="s">
        <v>475</v>
      </c>
      <c r="D1616" s="699" t="s">
        <v>11182</v>
      </c>
      <c r="E1616" s="700" t="s">
        <v>14518</v>
      </c>
      <c r="F1616" s="699" t="s">
        <v>11185</v>
      </c>
    </row>
    <row r="1617" spans="1:6" hidden="1">
      <c r="A1617" s="701">
        <v>99280</v>
      </c>
      <c r="B1617" s="699" t="s">
        <v>14519</v>
      </c>
      <c r="C1617" s="699" t="s">
        <v>475</v>
      </c>
      <c r="D1617" s="699" t="s">
        <v>11182</v>
      </c>
      <c r="E1617" s="700" t="s">
        <v>14520</v>
      </c>
      <c r="F1617" s="699" t="s">
        <v>11185</v>
      </c>
    </row>
    <row r="1618" spans="1:6" hidden="1">
      <c r="A1618" s="701">
        <v>99281</v>
      </c>
      <c r="B1618" s="699" t="s">
        <v>14521</v>
      </c>
      <c r="C1618" s="699" t="s">
        <v>478</v>
      </c>
      <c r="D1618" s="699" t="s">
        <v>11189</v>
      </c>
      <c r="E1618" s="700" t="s">
        <v>14512</v>
      </c>
      <c r="F1618" s="699" t="s">
        <v>11185</v>
      </c>
    </row>
    <row r="1619" spans="1:6" hidden="1">
      <c r="A1619" s="701">
        <v>99282</v>
      </c>
      <c r="B1619" s="699" t="s">
        <v>14522</v>
      </c>
      <c r="C1619" s="699" t="s">
        <v>478</v>
      </c>
      <c r="D1619" s="699" t="s">
        <v>11189</v>
      </c>
      <c r="E1619" s="700" t="s">
        <v>14523</v>
      </c>
      <c r="F1619" s="699" t="s">
        <v>11185</v>
      </c>
    </row>
    <row r="1620" spans="1:6" hidden="1">
      <c r="A1620" s="701">
        <v>99283</v>
      </c>
      <c r="B1620" s="699" t="s">
        <v>14524</v>
      </c>
      <c r="C1620" s="699" t="s">
        <v>478</v>
      </c>
      <c r="D1620" s="699" t="s">
        <v>11189</v>
      </c>
      <c r="E1620" s="700" t="s">
        <v>14525</v>
      </c>
      <c r="F1620" s="699" t="s">
        <v>11185</v>
      </c>
    </row>
    <row r="1621" spans="1:6" hidden="1">
      <c r="A1621" s="701">
        <v>99284</v>
      </c>
      <c r="B1621" s="699" t="s">
        <v>14526</v>
      </c>
      <c r="C1621" s="699" t="s">
        <v>475</v>
      </c>
      <c r="D1621" s="699" t="s">
        <v>11182</v>
      </c>
      <c r="E1621" s="700" t="s">
        <v>14527</v>
      </c>
      <c r="F1621" s="699" t="s">
        <v>11185</v>
      </c>
    </row>
    <row r="1622" spans="1:6" hidden="1">
      <c r="A1622" s="701">
        <v>99285</v>
      </c>
      <c r="B1622" s="699" t="s">
        <v>14528</v>
      </c>
      <c r="C1622" s="699" t="s">
        <v>475</v>
      </c>
      <c r="D1622" s="699" t="s">
        <v>11182</v>
      </c>
      <c r="E1622" s="700" t="s">
        <v>14529</v>
      </c>
      <c r="F1622" s="699" t="s">
        <v>11185</v>
      </c>
    </row>
    <row r="1623" spans="1:6" hidden="1">
      <c r="A1623" s="701">
        <v>99286</v>
      </c>
      <c r="B1623" s="699" t="s">
        <v>14530</v>
      </c>
      <c r="C1623" s="699" t="s">
        <v>475</v>
      </c>
      <c r="D1623" s="699" t="s">
        <v>11182</v>
      </c>
      <c r="E1623" s="700" t="s">
        <v>14531</v>
      </c>
      <c r="F1623" s="699" t="s">
        <v>11185</v>
      </c>
    </row>
    <row r="1624" spans="1:6" hidden="1">
      <c r="A1624" s="701">
        <v>99287</v>
      </c>
      <c r="B1624" s="699" t="s">
        <v>14532</v>
      </c>
      <c r="C1624" s="699" t="s">
        <v>475</v>
      </c>
      <c r="D1624" s="699" t="s">
        <v>11182</v>
      </c>
      <c r="E1624" s="700" t="s">
        <v>14533</v>
      </c>
      <c r="F1624" s="699" t="s">
        <v>11185</v>
      </c>
    </row>
    <row r="1625" spans="1:6" hidden="1">
      <c r="A1625" s="701">
        <v>99288</v>
      </c>
      <c r="B1625" s="699" t="s">
        <v>14534</v>
      </c>
      <c r="C1625" s="699" t="s">
        <v>478</v>
      </c>
      <c r="D1625" s="699" t="s">
        <v>11182</v>
      </c>
      <c r="E1625" s="700" t="s">
        <v>14535</v>
      </c>
      <c r="F1625" s="699" t="s">
        <v>11185</v>
      </c>
    </row>
    <row r="1626" spans="1:6" hidden="1">
      <c r="A1626" s="701">
        <v>99289</v>
      </c>
      <c r="B1626" s="699" t="s">
        <v>14537</v>
      </c>
      <c r="C1626" s="699" t="s">
        <v>478</v>
      </c>
      <c r="D1626" s="699" t="s">
        <v>11189</v>
      </c>
      <c r="E1626" s="700" t="s">
        <v>14538</v>
      </c>
      <c r="F1626" s="699" t="s">
        <v>11185</v>
      </c>
    </row>
    <row r="1627" spans="1:6" hidden="1">
      <c r="A1627" s="701">
        <v>99290</v>
      </c>
      <c r="B1627" s="699" t="s">
        <v>14539</v>
      </c>
      <c r="C1627" s="699" t="s">
        <v>475</v>
      </c>
      <c r="D1627" s="699" t="s">
        <v>11182</v>
      </c>
      <c r="E1627" s="700" t="s">
        <v>14540</v>
      </c>
      <c r="F1627" s="699" t="s">
        <v>11185</v>
      </c>
    </row>
    <row r="1628" spans="1:6" hidden="1">
      <c r="A1628" s="701">
        <v>99291</v>
      </c>
      <c r="B1628" s="699" t="s">
        <v>14542</v>
      </c>
      <c r="C1628" s="699" t="s">
        <v>478</v>
      </c>
      <c r="D1628" s="699" t="s">
        <v>11189</v>
      </c>
      <c r="E1628" s="700" t="s">
        <v>14543</v>
      </c>
      <c r="F1628" s="699" t="s">
        <v>11185</v>
      </c>
    </row>
    <row r="1629" spans="1:6" hidden="1">
      <c r="A1629" s="701">
        <v>99292</v>
      </c>
      <c r="B1629" s="699" t="s">
        <v>14544</v>
      </c>
      <c r="C1629" s="699" t="s">
        <v>475</v>
      </c>
      <c r="D1629" s="699" t="s">
        <v>11182</v>
      </c>
      <c r="E1629" s="700" t="s">
        <v>14545</v>
      </c>
      <c r="F1629" s="699" t="s">
        <v>11185</v>
      </c>
    </row>
    <row r="1630" spans="1:6" hidden="1">
      <c r="A1630" s="701">
        <v>99293</v>
      </c>
      <c r="B1630" s="699" t="s">
        <v>14546</v>
      </c>
      <c r="C1630" s="699" t="s">
        <v>478</v>
      </c>
      <c r="D1630" s="699" t="s">
        <v>11189</v>
      </c>
      <c r="E1630" s="700" t="s">
        <v>14547</v>
      </c>
      <c r="F1630" s="699" t="s">
        <v>11185</v>
      </c>
    </row>
    <row r="1631" spans="1:6" hidden="1">
      <c r="A1631" s="701">
        <v>99294</v>
      </c>
      <c r="B1631" s="699" t="s">
        <v>14548</v>
      </c>
      <c r="C1631" s="699" t="s">
        <v>475</v>
      </c>
      <c r="D1631" s="699" t="s">
        <v>11182</v>
      </c>
      <c r="E1631" s="700" t="s">
        <v>14549</v>
      </c>
      <c r="F1631" s="699" t="s">
        <v>11185</v>
      </c>
    </row>
    <row r="1632" spans="1:6" hidden="1">
      <c r="A1632" s="701">
        <v>99296</v>
      </c>
      <c r="B1632" s="699" t="s">
        <v>14550</v>
      </c>
      <c r="C1632" s="699" t="s">
        <v>478</v>
      </c>
      <c r="D1632" s="699" t="s">
        <v>11189</v>
      </c>
      <c r="E1632" s="700" t="s">
        <v>14551</v>
      </c>
      <c r="F1632" s="699" t="s">
        <v>11185</v>
      </c>
    </row>
    <row r="1633" spans="1:6" hidden="1">
      <c r="A1633" s="701">
        <v>99297</v>
      </c>
      <c r="B1633" s="699" t="s">
        <v>14552</v>
      </c>
      <c r="C1633" s="699" t="s">
        <v>478</v>
      </c>
      <c r="D1633" s="699" t="s">
        <v>11189</v>
      </c>
      <c r="E1633" s="700" t="s">
        <v>14553</v>
      </c>
      <c r="F1633" s="699" t="s">
        <v>11185</v>
      </c>
    </row>
    <row r="1634" spans="1:6" hidden="1">
      <c r="A1634" s="701">
        <v>99298</v>
      </c>
      <c r="B1634" s="699" t="s">
        <v>14554</v>
      </c>
      <c r="C1634" s="699" t="s">
        <v>475</v>
      </c>
      <c r="D1634" s="699" t="s">
        <v>11182</v>
      </c>
      <c r="E1634" s="700" t="s">
        <v>14555</v>
      </c>
      <c r="F1634" s="699" t="s">
        <v>11185</v>
      </c>
    </row>
    <row r="1635" spans="1:6" hidden="1">
      <c r="A1635" s="701">
        <v>99299</v>
      </c>
      <c r="B1635" s="699" t="s">
        <v>14556</v>
      </c>
      <c r="C1635" s="699" t="s">
        <v>478</v>
      </c>
      <c r="D1635" s="699" t="s">
        <v>11189</v>
      </c>
      <c r="E1635" s="700" t="s">
        <v>14557</v>
      </c>
      <c r="F1635" s="699" t="s">
        <v>11185</v>
      </c>
    </row>
    <row r="1636" spans="1:6" hidden="1">
      <c r="A1636" s="701">
        <v>99300</v>
      </c>
      <c r="B1636" s="699" t="s">
        <v>14558</v>
      </c>
      <c r="C1636" s="699" t="s">
        <v>475</v>
      </c>
      <c r="D1636" s="699" t="s">
        <v>11182</v>
      </c>
      <c r="E1636" s="700" t="s">
        <v>14559</v>
      </c>
      <c r="F1636" s="699" t="s">
        <v>11185</v>
      </c>
    </row>
    <row r="1637" spans="1:6" hidden="1">
      <c r="A1637" s="701">
        <v>99301</v>
      </c>
      <c r="B1637" s="699" t="s">
        <v>14560</v>
      </c>
      <c r="C1637" s="699" t="s">
        <v>475</v>
      </c>
      <c r="D1637" s="699" t="s">
        <v>11182</v>
      </c>
      <c r="E1637" s="700" t="s">
        <v>14561</v>
      </c>
      <c r="F1637" s="699" t="s">
        <v>11185</v>
      </c>
    </row>
    <row r="1638" spans="1:6" hidden="1">
      <c r="A1638" s="701">
        <v>99302</v>
      </c>
      <c r="B1638" s="699" t="s">
        <v>14562</v>
      </c>
      <c r="C1638" s="699" t="s">
        <v>478</v>
      </c>
      <c r="D1638" s="699" t="s">
        <v>11189</v>
      </c>
      <c r="E1638" s="700" t="s">
        <v>14563</v>
      </c>
      <c r="F1638" s="699" t="s">
        <v>11185</v>
      </c>
    </row>
    <row r="1639" spans="1:6" hidden="1">
      <c r="A1639" s="701">
        <v>99303</v>
      </c>
      <c r="B1639" s="699" t="s">
        <v>14564</v>
      </c>
      <c r="C1639" s="699" t="s">
        <v>475</v>
      </c>
      <c r="D1639" s="699" t="s">
        <v>11182</v>
      </c>
      <c r="E1639" s="700" t="s">
        <v>14565</v>
      </c>
      <c r="F1639" s="699" t="s">
        <v>11185</v>
      </c>
    </row>
    <row r="1640" spans="1:6" hidden="1">
      <c r="A1640" s="701">
        <v>99304</v>
      </c>
      <c r="B1640" s="699" t="s">
        <v>14566</v>
      </c>
      <c r="C1640" s="699" t="s">
        <v>478</v>
      </c>
      <c r="D1640" s="699" t="s">
        <v>11189</v>
      </c>
      <c r="E1640" s="700" t="s">
        <v>14567</v>
      </c>
      <c r="F1640" s="699" t="s">
        <v>11185</v>
      </c>
    </row>
    <row r="1641" spans="1:6" hidden="1">
      <c r="A1641" s="701">
        <v>99305</v>
      </c>
      <c r="B1641" s="699" t="s">
        <v>14568</v>
      </c>
      <c r="C1641" s="699" t="s">
        <v>475</v>
      </c>
      <c r="D1641" s="699" t="s">
        <v>11182</v>
      </c>
      <c r="E1641" s="700" t="s">
        <v>14569</v>
      </c>
      <c r="F1641" s="699" t="s">
        <v>11185</v>
      </c>
    </row>
    <row r="1642" spans="1:6" hidden="1">
      <c r="A1642" s="701">
        <v>99306</v>
      </c>
      <c r="B1642" s="699" t="s">
        <v>14570</v>
      </c>
      <c r="C1642" s="699" t="s">
        <v>478</v>
      </c>
      <c r="D1642" s="699" t="s">
        <v>11189</v>
      </c>
      <c r="E1642" s="700" t="s">
        <v>14563</v>
      </c>
      <c r="F1642" s="699" t="s">
        <v>11185</v>
      </c>
    </row>
    <row r="1643" spans="1:6" hidden="1">
      <c r="A1643" s="701">
        <v>99307</v>
      </c>
      <c r="B1643" s="699" t="s">
        <v>14571</v>
      </c>
      <c r="C1643" s="699" t="s">
        <v>478</v>
      </c>
      <c r="D1643" s="699" t="s">
        <v>11189</v>
      </c>
      <c r="E1643" s="700" t="s">
        <v>14572</v>
      </c>
      <c r="F1643" s="699" t="s">
        <v>11185</v>
      </c>
    </row>
    <row r="1644" spans="1:6" hidden="1">
      <c r="A1644" s="701">
        <v>99308</v>
      </c>
      <c r="B1644" s="699" t="s">
        <v>14573</v>
      </c>
      <c r="C1644" s="699" t="s">
        <v>475</v>
      </c>
      <c r="D1644" s="699" t="s">
        <v>11182</v>
      </c>
      <c r="E1644" s="700" t="s">
        <v>14574</v>
      </c>
      <c r="F1644" s="699" t="s">
        <v>11185</v>
      </c>
    </row>
    <row r="1645" spans="1:6" hidden="1">
      <c r="A1645" s="701">
        <v>99309</v>
      </c>
      <c r="B1645" s="699" t="s">
        <v>14575</v>
      </c>
      <c r="C1645" s="699" t="s">
        <v>478</v>
      </c>
      <c r="D1645" s="699" t="s">
        <v>11189</v>
      </c>
      <c r="E1645" s="700" t="s">
        <v>14576</v>
      </c>
      <c r="F1645" s="699" t="s">
        <v>11185</v>
      </c>
    </row>
    <row r="1646" spans="1:6" hidden="1">
      <c r="A1646" s="701">
        <v>99310</v>
      </c>
      <c r="B1646" s="699" t="s">
        <v>14577</v>
      </c>
      <c r="C1646" s="699" t="s">
        <v>475</v>
      </c>
      <c r="D1646" s="699" t="s">
        <v>11182</v>
      </c>
      <c r="E1646" s="700" t="s">
        <v>14578</v>
      </c>
      <c r="F1646" s="699" t="s">
        <v>11185</v>
      </c>
    </row>
    <row r="1647" spans="1:6" hidden="1">
      <c r="A1647" s="701">
        <v>99311</v>
      </c>
      <c r="B1647" s="699" t="s">
        <v>14580</v>
      </c>
      <c r="C1647" s="699" t="s">
        <v>478</v>
      </c>
      <c r="D1647" s="699" t="s">
        <v>11189</v>
      </c>
      <c r="E1647" s="700" t="s">
        <v>14576</v>
      </c>
      <c r="F1647" s="699" t="s">
        <v>11185</v>
      </c>
    </row>
    <row r="1648" spans="1:6" hidden="1">
      <c r="A1648" s="701">
        <v>99312</v>
      </c>
      <c r="B1648" s="699" t="s">
        <v>14581</v>
      </c>
      <c r="C1648" s="699" t="s">
        <v>475</v>
      </c>
      <c r="D1648" s="699" t="s">
        <v>11182</v>
      </c>
      <c r="E1648" s="700" t="s">
        <v>14582</v>
      </c>
      <c r="F1648" s="699" t="s">
        <v>11185</v>
      </c>
    </row>
    <row r="1649" spans="1:6" hidden="1">
      <c r="A1649" s="701">
        <v>99313</v>
      </c>
      <c r="B1649" s="699" t="s">
        <v>14583</v>
      </c>
      <c r="C1649" s="699" t="s">
        <v>475</v>
      </c>
      <c r="D1649" s="699" t="s">
        <v>11182</v>
      </c>
      <c r="E1649" s="700" t="s">
        <v>14584</v>
      </c>
      <c r="F1649" s="699" t="s">
        <v>11185</v>
      </c>
    </row>
    <row r="1650" spans="1:6" hidden="1">
      <c r="A1650" s="701">
        <v>99314</v>
      </c>
      <c r="B1650" s="699" t="s">
        <v>14585</v>
      </c>
      <c r="C1650" s="699" t="s">
        <v>478</v>
      </c>
      <c r="D1650" s="699" t="s">
        <v>11189</v>
      </c>
      <c r="E1650" s="700" t="s">
        <v>14586</v>
      </c>
      <c r="F1650" s="699" t="s">
        <v>11185</v>
      </c>
    </row>
    <row r="1651" spans="1:6" hidden="1">
      <c r="A1651" s="701">
        <v>99315</v>
      </c>
      <c r="B1651" s="699" t="s">
        <v>14587</v>
      </c>
      <c r="C1651" s="699" t="s">
        <v>475</v>
      </c>
      <c r="D1651" s="699" t="s">
        <v>11182</v>
      </c>
      <c r="E1651" s="700" t="s">
        <v>14588</v>
      </c>
      <c r="F1651" s="699" t="s">
        <v>11185</v>
      </c>
    </row>
    <row r="1652" spans="1:6" hidden="1">
      <c r="A1652" s="701">
        <v>99317</v>
      </c>
      <c r="B1652" s="699" t="s">
        <v>14589</v>
      </c>
      <c r="C1652" s="699" t="s">
        <v>478</v>
      </c>
      <c r="D1652" s="699" t="s">
        <v>11189</v>
      </c>
      <c r="E1652" s="700" t="s">
        <v>14590</v>
      </c>
      <c r="F1652" s="699" t="s">
        <v>11185</v>
      </c>
    </row>
    <row r="1653" spans="1:6" hidden="1">
      <c r="A1653" s="701">
        <v>99318</v>
      </c>
      <c r="B1653" s="699" t="s">
        <v>14591</v>
      </c>
      <c r="C1653" s="699" t="s">
        <v>478</v>
      </c>
      <c r="D1653" s="699" t="s">
        <v>11182</v>
      </c>
      <c r="E1653" s="700" t="s">
        <v>3337</v>
      </c>
      <c r="F1653" s="699" t="s">
        <v>11185</v>
      </c>
    </row>
    <row r="1654" spans="1:6" hidden="1">
      <c r="A1654" s="701">
        <v>99319</v>
      </c>
      <c r="B1654" s="699" t="s">
        <v>14592</v>
      </c>
      <c r="C1654" s="699" t="s">
        <v>478</v>
      </c>
      <c r="D1654" s="699" t="s">
        <v>11189</v>
      </c>
      <c r="E1654" s="700" t="s">
        <v>14593</v>
      </c>
      <c r="F1654" s="699" t="s">
        <v>11185</v>
      </c>
    </row>
    <row r="1655" spans="1:6" hidden="1">
      <c r="A1655" s="701">
        <v>99320</v>
      </c>
      <c r="B1655" s="699" t="s">
        <v>14595</v>
      </c>
      <c r="C1655" s="699" t="s">
        <v>475</v>
      </c>
      <c r="D1655" s="699" t="s">
        <v>11182</v>
      </c>
      <c r="E1655" s="700" t="s">
        <v>14596</v>
      </c>
      <c r="F1655" s="699" t="s">
        <v>11185</v>
      </c>
    </row>
    <row r="1656" spans="1:6" hidden="1">
      <c r="A1656" s="701">
        <v>99321</v>
      </c>
      <c r="B1656" s="699" t="s">
        <v>14597</v>
      </c>
      <c r="C1656" s="699" t="s">
        <v>478</v>
      </c>
      <c r="D1656" s="699" t="s">
        <v>11189</v>
      </c>
      <c r="E1656" s="700" t="s">
        <v>14598</v>
      </c>
      <c r="F1656" s="699" t="s">
        <v>11185</v>
      </c>
    </row>
    <row r="1657" spans="1:6" hidden="1">
      <c r="A1657" s="701">
        <v>99322</v>
      </c>
      <c r="B1657" s="699" t="s">
        <v>14599</v>
      </c>
      <c r="C1657" s="699" t="s">
        <v>475</v>
      </c>
      <c r="D1657" s="699" t="s">
        <v>11182</v>
      </c>
      <c r="E1657" s="700" t="s">
        <v>14600</v>
      </c>
      <c r="F1657" s="699" t="s">
        <v>11185</v>
      </c>
    </row>
    <row r="1658" spans="1:6" hidden="1">
      <c r="A1658" s="701">
        <v>99323</v>
      </c>
      <c r="B1658" s="699" t="s">
        <v>14601</v>
      </c>
      <c r="C1658" s="699" t="s">
        <v>478</v>
      </c>
      <c r="D1658" s="699" t="s">
        <v>11189</v>
      </c>
      <c r="E1658" s="700" t="s">
        <v>14553</v>
      </c>
      <c r="F1658" s="699" t="s">
        <v>11185</v>
      </c>
    </row>
    <row r="1659" spans="1:6" hidden="1">
      <c r="A1659" s="701">
        <v>99324</v>
      </c>
      <c r="B1659" s="699" t="s">
        <v>14602</v>
      </c>
      <c r="C1659" s="699" t="s">
        <v>475</v>
      </c>
      <c r="D1659" s="699" t="s">
        <v>11182</v>
      </c>
      <c r="E1659" s="700" t="s">
        <v>14603</v>
      </c>
      <c r="F1659" s="699" t="s">
        <v>11185</v>
      </c>
    </row>
    <row r="1660" spans="1:6" hidden="1">
      <c r="A1660" s="701">
        <v>99325</v>
      </c>
      <c r="B1660" s="699" t="s">
        <v>14604</v>
      </c>
      <c r="C1660" s="699" t="s">
        <v>478</v>
      </c>
      <c r="D1660" s="699" t="s">
        <v>11189</v>
      </c>
      <c r="E1660" s="700" t="s">
        <v>14557</v>
      </c>
      <c r="F1660" s="699" t="s">
        <v>11185</v>
      </c>
    </row>
    <row r="1661" spans="1:6" hidden="1">
      <c r="A1661" s="701">
        <v>99326</v>
      </c>
      <c r="B1661" s="699" t="s">
        <v>14605</v>
      </c>
      <c r="C1661" s="699" t="s">
        <v>475</v>
      </c>
      <c r="D1661" s="699" t="s">
        <v>11182</v>
      </c>
      <c r="E1661" s="700" t="s">
        <v>14606</v>
      </c>
      <c r="F1661" s="699" t="s">
        <v>11185</v>
      </c>
    </row>
    <row r="1662" spans="1:6" hidden="1">
      <c r="A1662" s="701">
        <v>99327</v>
      </c>
      <c r="B1662" s="699" t="s">
        <v>14607</v>
      </c>
      <c r="C1662" s="699" t="s">
        <v>478</v>
      </c>
      <c r="D1662" s="699" t="s">
        <v>11189</v>
      </c>
      <c r="E1662" s="700" t="s">
        <v>14608</v>
      </c>
      <c r="F1662" s="699" t="s">
        <v>11185</v>
      </c>
    </row>
    <row r="1663" spans="1:6" hidden="1">
      <c r="A1663" s="701">
        <v>101800</v>
      </c>
      <c r="B1663" s="699" t="s">
        <v>14609</v>
      </c>
      <c r="C1663" s="699" t="s">
        <v>475</v>
      </c>
      <c r="D1663" s="699" t="s">
        <v>11182</v>
      </c>
      <c r="E1663" s="700" t="s">
        <v>14610</v>
      </c>
      <c r="F1663" s="699" t="s">
        <v>11185</v>
      </c>
    </row>
    <row r="1664" spans="1:6" hidden="1">
      <c r="A1664" s="701">
        <v>101801</v>
      </c>
      <c r="B1664" s="699" t="s">
        <v>14613</v>
      </c>
      <c r="C1664" s="699" t="s">
        <v>475</v>
      </c>
      <c r="D1664" s="699" t="s">
        <v>11182</v>
      </c>
      <c r="E1664" s="700" t="s">
        <v>14614</v>
      </c>
      <c r="F1664" s="699" t="s">
        <v>11185</v>
      </c>
    </row>
    <row r="1665" spans="1:6" hidden="1">
      <c r="A1665" s="701">
        <v>101806</v>
      </c>
      <c r="B1665" s="699" t="s">
        <v>14615</v>
      </c>
      <c r="C1665" s="699" t="s">
        <v>475</v>
      </c>
      <c r="D1665" s="699" t="s">
        <v>11182</v>
      </c>
      <c r="E1665" s="700" t="s">
        <v>14616</v>
      </c>
      <c r="F1665" s="699" t="s">
        <v>11185</v>
      </c>
    </row>
    <row r="1666" spans="1:6" hidden="1">
      <c r="A1666" s="701">
        <v>101807</v>
      </c>
      <c r="B1666" s="699" t="s">
        <v>14620</v>
      </c>
      <c r="C1666" s="699" t="s">
        <v>475</v>
      </c>
      <c r="D1666" s="699" t="s">
        <v>11182</v>
      </c>
      <c r="E1666" s="700" t="s">
        <v>14621</v>
      </c>
      <c r="F1666" s="699" t="s">
        <v>11185</v>
      </c>
    </row>
    <row r="1667" spans="1:6" hidden="1">
      <c r="A1667" s="701">
        <v>101808</v>
      </c>
      <c r="B1667" s="699" t="s">
        <v>14624</v>
      </c>
      <c r="C1667" s="699" t="s">
        <v>475</v>
      </c>
      <c r="D1667" s="699" t="s">
        <v>11182</v>
      </c>
      <c r="E1667" s="700" t="s">
        <v>14625</v>
      </c>
      <c r="F1667" s="699" t="s">
        <v>11185</v>
      </c>
    </row>
    <row r="1668" spans="1:6" hidden="1">
      <c r="A1668" s="701">
        <v>101809</v>
      </c>
      <c r="B1668" s="699" t="s">
        <v>14626</v>
      </c>
      <c r="C1668" s="699" t="s">
        <v>475</v>
      </c>
      <c r="D1668" s="699" t="s">
        <v>11182</v>
      </c>
      <c r="E1668" s="700" t="s">
        <v>14627</v>
      </c>
      <c r="F1668" s="699" t="s">
        <v>11185</v>
      </c>
    </row>
    <row r="1669" spans="1:6" hidden="1">
      <c r="A1669" s="701">
        <v>102139</v>
      </c>
      <c r="B1669" s="699" t="s">
        <v>14631</v>
      </c>
      <c r="C1669" s="699" t="s">
        <v>475</v>
      </c>
      <c r="D1669" s="699" t="s">
        <v>11182</v>
      </c>
      <c r="E1669" s="700" t="s">
        <v>14632</v>
      </c>
      <c r="F1669" s="699" t="s">
        <v>11185</v>
      </c>
    </row>
    <row r="1670" spans="1:6" hidden="1">
      <c r="A1670" s="701">
        <v>102141</v>
      </c>
      <c r="B1670" s="699" t="s">
        <v>14633</v>
      </c>
      <c r="C1670" s="699" t="s">
        <v>475</v>
      </c>
      <c r="D1670" s="699" t="s">
        <v>11182</v>
      </c>
      <c r="E1670" s="700" t="s">
        <v>14634</v>
      </c>
      <c r="F1670" s="699" t="s">
        <v>11185</v>
      </c>
    </row>
    <row r="1671" spans="1:6" hidden="1">
      <c r="A1671" s="701">
        <v>102142</v>
      </c>
      <c r="B1671" s="699" t="s">
        <v>14637</v>
      </c>
      <c r="C1671" s="699" t="s">
        <v>475</v>
      </c>
      <c r="D1671" s="699" t="s">
        <v>11182</v>
      </c>
      <c r="E1671" s="700" t="s">
        <v>14638</v>
      </c>
      <c r="F1671" s="699" t="s">
        <v>11185</v>
      </c>
    </row>
    <row r="1672" spans="1:6" hidden="1">
      <c r="A1672" s="701">
        <v>102457</v>
      </c>
      <c r="B1672" s="699" t="s">
        <v>14639</v>
      </c>
      <c r="C1672" s="699" t="s">
        <v>475</v>
      </c>
      <c r="D1672" s="699" t="s">
        <v>11182</v>
      </c>
      <c r="E1672" s="700" t="s">
        <v>14640</v>
      </c>
      <c r="F1672" s="699" t="s">
        <v>11185</v>
      </c>
    </row>
    <row r="1673" spans="1:6" hidden="1">
      <c r="A1673" s="701">
        <v>94263</v>
      </c>
      <c r="B1673" s="699" t="s">
        <v>14643</v>
      </c>
      <c r="C1673" s="699" t="s">
        <v>478</v>
      </c>
      <c r="D1673" s="699" t="s">
        <v>11182</v>
      </c>
      <c r="E1673" s="700" t="s">
        <v>12959</v>
      </c>
      <c r="F1673" s="699" t="s">
        <v>11185</v>
      </c>
    </row>
    <row r="1674" spans="1:6" hidden="1">
      <c r="A1674" s="701">
        <v>94264</v>
      </c>
      <c r="B1674" s="699" t="s">
        <v>14648</v>
      </c>
      <c r="C1674" s="699" t="s">
        <v>478</v>
      </c>
      <c r="D1674" s="699" t="s">
        <v>11182</v>
      </c>
      <c r="E1674" s="700" t="s">
        <v>13086</v>
      </c>
      <c r="F1674" s="699" t="s">
        <v>11185</v>
      </c>
    </row>
    <row r="1675" spans="1:6" hidden="1">
      <c r="A1675" s="701">
        <v>94265</v>
      </c>
      <c r="B1675" s="699" t="s">
        <v>14649</v>
      </c>
      <c r="C1675" s="699" t="s">
        <v>478</v>
      </c>
      <c r="D1675" s="699" t="s">
        <v>11182</v>
      </c>
      <c r="E1675" s="700" t="s">
        <v>10100</v>
      </c>
      <c r="F1675" s="699" t="s">
        <v>11185</v>
      </c>
    </row>
    <row r="1676" spans="1:6" hidden="1">
      <c r="A1676" s="701">
        <v>94266</v>
      </c>
      <c r="B1676" s="699" t="s">
        <v>14650</v>
      </c>
      <c r="C1676" s="699" t="s">
        <v>478</v>
      </c>
      <c r="D1676" s="699" t="s">
        <v>11182</v>
      </c>
      <c r="E1676" s="700" t="s">
        <v>14651</v>
      </c>
      <c r="F1676" s="699" t="s">
        <v>11185</v>
      </c>
    </row>
    <row r="1677" spans="1:6" hidden="1">
      <c r="A1677" s="701">
        <v>94267</v>
      </c>
      <c r="B1677" s="699" t="s">
        <v>14652</v>
      </c>
      <c r="C1677" s="699" t="s">
        <v>478</v>
      </c>
      <c r="D1677" s="699" t="s">
        <v>11182</v>
      </c>
      <c r="E1677" s="700" t="s">
        <v>14653</v>
      </c>
      <c r="F1677" s="699" t="s">
        <v>11185</v>
      </c>
    </row>
    <row r="1678" spans="1:6" hidden="1">
      <c r="A1678" s="701">
        <v>94268</v>
      </c>
      <c r="B1678" s="699" t="s">
        <v>14654</v>
      </c>
      <c r="C1678" s="699" t="s">
        <v>478</v>
      </c>
      <c r="D1678" s="699" t="s">
        <v>11182</v>
      </c>
      <c r="E1678" s="700" t="s">
        <v>14655</v>
      </c>
      <c r="F1678" s="699" t="s">
        <v>11185</v>
      </c>
    </row>
    <row r="1679" spans="1:6" hidden="1">
      <c r="A1679" s="701">
        <v>94269</v>
      </c>
      <c r="B1679" s="699" t="s">
        <v>14656</v>
      </c>
      <c r="C1679" s="699" t="s">
        <v>478</v>
      </c>
      <c r="D1679" s="699" t="s">
        <v>11182</v>
      </c>
      <c r="E1679" s="700" t="s">
        <v>14657</v>
      </c>
      <c r="F1679" s="699" t="s">
        <v>11185</v>
      </c>
    </row>
    <row r="1680" spans="1:6" hidden="1">
      <c r="A1680" s="701">
        <v>94270</v>
      </c>
      <c r="B1680" s="699" t="s">
        <v>14658</v>
      </c>
      <c r="C1680" s="699" t="s">
        <v>478</v>
      </c>
      <c r="D1680" s="699" t="s">
        <v>11182</v>
      </c>
      <c r="E1680" s="700" t="s">
        <v>14659</v>
      </c>
      <c r="F1680" s="699" t="s">
        <v>11185</v>
      </c>
    </row>
    <row r="1681" spans="1:6" hidden="1">
      <c r="A1681" s="701">
        <v>94271</v>
      </c>
      <c r="B1681" s="699" t="s">
        <v>14660</v>
      </c>
      <c r="C1681" s="699" t="s">
        <v>478</v>
      </c>
      <c r="D1681" s="699" t="s">
        <v>11182</v>
      </c>
      <c r="E1681" s="700" t="s">
        <v>14661</v>
      </c>
      <c r="F1681" s="699" t="s">
        <v>11185</v>
      </c>
    </row>
    <row r="1682" spans="1:6" hidden="1">
      <c r="A1682" s="701">
        <v>94272</v>
      </c>
      <c r="B1682" s="699" t="s">
        <v>14662</v>
      </c>
      <c r="C1682" s="699" t="s">
        <v>478</v>
      </c>
      <c r="D1682" s="699" t="s">
        <v>11182</v>
      </c>
      <c r="E1682" s="700" t="s">
        <v>14663</v>
      </c>
      <c r="F1682" s="699" t="s">
        <v>11185</v>
      </c>
    </row>
    <row r="1683" spans="1:6" hidden="1">
      <c r="A1683" s="701">
        <v>94273</v>
      </c>
      <c r="B1683" s="699" t="s">
        <v>14664</v>
      </c>
      <c r="C1683" s="699" t="s">
        <v>478</v>
      </c>
      <c r="D1683" s="699" t="s">
        <v>11189</v>
      </c>
      <c r="E1683" s="700" t="s">
        <v>9073</v>
      </c>
      <c r="F1683" s="699" t="s">
        <v>11185</v>
      </c>
    </row>
    <row r="1684" spans="1:6" hidden="1">
      <c r="A1684" s="701">
        <v>94274</v>
      </c>
      <c r="B1684" s="699" t="s">
        <v>14665</v>
      </c>
      <c r="C1684" s="699" t="s">
        <v>478</v>
      </c>
      <c r="D1684" s="699" t="s">
        <v>11189</v>
      </c>
      <c r="E1684" s="700" t="s">
        <v>14666</v>
      </c>
      <c r="F1684" s="699" t="s">
        <v>11185</v>
      </c>
    </row>
    <row r="1685" spans="1:6" hidden="1">
      <c r="A1685" s="701">
        <v>94275</v>
      </c>
      <c r="B1685" s="699" t="s">
        <v>14667</v>
      </c>
      <c r="C1685" s="699" t="s">
        <v>478</v>
      </c>
      <c r="D1685" s="699" t="s">
        <v>11189</v>
      </c>
      <c r="E1685" s="700" t="s">
        <v>13893</v>
      </c>
      <c r="F1685" s="699" t="s">
        <v>11185</v>
      </c>
    </row>
    <row r="1686" spans="1:6" hidden="1">
      <c r="A1686" s="701">
        <v>94276</v>
      </c>
      <c r="B1686" s="699" t="s">
        <v>14668</v>
      </c>
      <c r="C1686" s="699" t="s">
        <v>478</v>
      </c>
      <c r="D1686" s="699" t="s">
        <v>11189</v>
      </c>
      <c r="E1686" s="700" t="s">
        <v>14293</v>
      </c>
      <c r="F1686" s="699" t="s">
        <v>11185</v>
      </c>
    </row>
    <row r="1687" spans="1:6" hidden="1">
      <c r="A1687" s="701">
        <v>94277</v>
      </c>
      <c r="B1687" s="699" t="s">
        <v>14669</v>
      </c>
      <c r="C1687" s="699" t="s">
        <v>478</v>
      </c>
      <c r="D1687" s="699" t="s">
        <v>11189</v>
      </c>
      <c r="E1687" s="700" t="s">
        <v>14670</v>
      </c>
      <c r="F1687" s="699" t="s">
        <v>11185</v>
      </c>
    </row>
    <row r="1688" spans="1:6" hidden="1">
      <c r="A1688" s="701">
        <v>94278</v>
      </c>
      <c r="B1688" s="699" t="s">
        <v>14671</v>
      </c>
      <c r="C1688" s="699" t="s">
        <v>478</v>
      </c>
      <c r="D1688" s="699" t="s">
        <v>11189</v>
      </c>
      <c r="E1688" s="700" t="s">
        <v>14672</v>
      </c>
      <c r="F1688" s="699" t="s">
        <v>11185</v>
      </c>
    </row>
    <row r="1689" spans="1:6" hidden="1">
      <c r="A1689" s="701">
        <v>94279</v>
      </c>
      <c r="B1689" s="699" t="s">
        <v>14673</v>
      </c>
      <c r="C1689" s="699" t="s">
        <v>478</v>
      </c>
      <c r="D1689" s="699" t="s">
        <v>11189</v>
      </c>
      <c r="E1689" s="700" t="s">
        <v>14674</v>
      </c>
      <c r="F1689" s="699" t="s">
        <v>11185</v>
      </c>
    </row>
    <row r="1690" spans="1:6" hidden="1">
      <c r="A1690" s="701">
        <v>94280</v>
      </c>
      <c r="B1690" s="699" t="s">
        <v>14675</v>
      </c>
      <c r="C1690" s="699" t="s">
        <v>478</v>
      </c>
      <c r="D1690" s="699" t="s">
        <v>11189</v>
      </c>
      <c r="E1690" s="700" t="s">
        <v>14676</v>
      </c>
      <c r="F1690" s="699" t="s">
        <v>11185</v>
      </c>
    </row>
    <row r="1691" spans="1:6" hidden="1">
      <c r="A1691" s="701">
        <v>94281</v>
      </c>
      <c r="B1691" s="699" t="s">
        <v>14678</v>
      </c>
      <c r="C1691" s="699" t="s">
        <v>478</v>
      </c>
      <c r="D1691" s="699" t="s">
        <v>11189</v>
      </c>
      <c r="E1691" s="700" t="s">
        <v>3763</v>
      </c>
      <c r="F1691" s="699" t="s">
        <v>11185</v>
      </c>
    </row>
    <row r="1692" spans="1:6" hidden="1">
      <c r="A1692" s="701">
        <v>94282</v>
      </c>
      <c r="B1692" s="699" t="s">
        <v>14679</v>
      </c>
      <c r="C1692" s="699" t="s">
        <v>478</v>
      </c>
      <c r="D1692" s="699" t="s">
        <v>11189</v>
      </c>
      <c r="E1692" s="700" t="s">
        <v>12843</v>
      </c>
      <c r="F1692" s="699" t="s">
        <v>11185</v>
      </c>
    </row>
    <row r="1693" spans="1:6" hidden="1">
      <c r="A1693" s="701">
        <v>94283</v>
      </c>
      <c r="B1693" s="699" t="s">
        <v>14680</v>
      </c>
      <c r="C1693" s="699" t="s">
        <v>478</v>
      </c>
      <c r="D1693" s="699" t="s">
        <v>11189</v>
      </c>
      <c r="E1693" s="700" t="s">
        <v>14681</v>
      </c>
      <c r="F1693" s="699" t="s">
        <v>11185</v>
      </c>
    </row>
    <row r="1694" spans="1:6" hidden="1">
      <c r="A1694" s="701">
        <v>94284</v>
      </c>
      <c r="B1694" s="699" t="s">
        <v>14683</v>
      </c>
      <c r="C1694" s="699" t="s">
        <v>478</v>
      </c>
      <c r="D1694" s="699" t="s">
        <v>11189</v>
      </c>
      <c r="E1694" s="700" t="s">
        <v>14684</v>
      </c>
      <c r="F1694" s="699" t="s">
        <v>11185</v>
      </c>
    </row>
    <row r="1695" spans="1:6" hidden="1">
      <c r="A1695" s="701">
        <v>94285</v>
      </c>
      <c r="B1695" s="699" t="s">
        <v>14685</v>
      </c>
      <c r="C1695" s="699" t="s">
        <v>478</v>
      </c>
      <c r="D1695" s="699" t="s">
        <v>11189</v>
      </c>
      <c r="E1695" s="700" t="s">
        <v>14686</v>
      </c>
      <c r="F1695" s="699" t="s">
        <v>11185</v>
      </c>
    </row>
    <row r="1696" spans="1:6" hidden="1">
      <c r="A1696" s="701">
        <v>94286</v>
      </c>
      <c r="B1696" s="699" t="s">
        <v>14688</v>
      </c>
      <c r="C1696" s="699" t="s">
        <v>478</v>
      </c>
      <c r="D1696" s="699" t="s">
        <v>11189</v>
      </c>
      <c r="E1696" s="700" t="s">
        <v>14689</v>
      </c>
      <c r="F1696" s="699" t="s">
        <v>11185</v>
      </c>
    </row>
    <row r="1697" spans="1:6" hidden="1">
      <c r="A1697" s="701">
        <v>94287</v>
      </c>
      <c r="B1697" s="699" t="s">
        <v>14690</v>
      </c>
      <c r="C1697" s="699" t="s">
        <v>478</v>
      </c>
      <c r="D1697" s="699" t="s">
        <v>11189</v>
      </c>
      <c r="E1697" s="700" t="s">
        <v>6615</v>
      </c>
      <c r="F1697" s="699" t="s">
        <v>11185</v>
      </c>
    </row>
    <row r="1698" spans="1:6" hidden="1">
      <c r="A1698" s="701">
        <v>94288</v>
      </c>
      <c r="B1698" s="699" t="s">
        <v>14692</v>
      </c>
      <c r="C1698" s="699" t="s">
        <v>478</v>
      </c>
      <c r="D1698" s="699" t="s">
        <v>11189</v>
      </c>
      <c r="E1698" s="700" t="s">
        <v>13311</v>
      </c>
      <c r="F1698" s="699" t="s">
        <v>11185</v>
      </c>
    </row>
    <row r="1699" spans="1:6" hidden="1">
      <c r="A1699" s="701">
        <v>94289</v>
      </c>
      <c r="B1699" s="699" t="s">
        <v>14693</v>
      </c>
      <c r="C1699" s="699" t="s">
        <v>478</v>
      </c>
      <c r="D1699" s="699" t="s">
        <v>11189</v>
      </c>
      <c r="E1699" s="700" t="s">
        <v>14694</v>
      </c>
      <c r="F1699" s="699" t="s">
        <v>11185</v>
      </c>
    </row>
    <row r="1700" spans="1:6" hidden="1">
      <c r="A1700" s="701">
        <v>94290</v>
      </c>
      <c r="B1700" s="699" t="s">
        <v>14696</v>
      </c>
      <c r="C1700" s="699" t="s">
        <v>478</v>
      </c>
      <c r="D1700" s="699" t="s">
        <v>11189</v>
      </c>
      <c r="E1700" s="700" t="s">
        <v>8925</v>
      </c>
      <c r="F1700" s="699" t="s">
        <v>11185</v>
      </c>
    </row>
    <row r="1701" spans="1:6" hidden="1">
      <c r="A1701" s="701">
        <v>94291</v>
      </c>
      <c r="B1701" s="699" t="s">
        <v>14700</v>
      </c>
      <c r="C1701" s="699" t="s">
        <v>478</v>
      </c>
      <c r="D1701" s="699" t="s">
        <v>11189</v>
      </c>
      <c r="E1701" s="700" t="s">
        <v>14701</v>
      </c>
      <c r="F1701" s="699" t="s">
        <v>11185</v>
      </c>
    </row>
    <row r="1702" spans="1:6" hidden="1">
      <c r="A1702" s="701">
        <v>94292</v>
      </c>
      <c r="B1702" s="699" t="s">
        <v>14703</v>
      </c>
      <c r="C1702" s="699" t="s">
        <v>478</v>
      </c>
      <c r="D1702" s="699" t="s">
        <v>11189</v>
      </c>
      <c r="E1702" s="700" t="s">
        <v>14704</v>
      </c>
      <c r="F1702" s="699" t="s">
        <v>11185</v>
      </c>
    </row>
    <row r="1703" spans="1:6" hidden="1">
      <c r="A1703" s="701">
        <v>94293</v>
      </c>
      <c r="B1703" s="699" t="s">
        <v>14705</v>
      </c>
      <c r="C1703" s="699" t="s">
        <v>478</v>
      </c>
      <c r="D1703" s="699" t="s">
        <v>11189</v>
      </c>
      <c r="E1703" s="700" t="s">
        <v>14706</v>
      </c>
      <c r="F1703" s="699" t="s">
        <v>11185</v>
      </c>
    </row>
    <row r="1704" spans="1:6" hidden="1">
      <c r="A1704" s="701">
        <v>94294</v>
      </c>
      <c r="B1704" s="699" t="s">
        <v>14707</v>
      </c>
      <c r="C1704" s="699" t="s">
        <v>478</v>
      </c>
      <c r="D1704" s="699" t="s">
        <v>11189</v>
      </c>
      <c r="E1704" s="700" t="s">
        <v>3353</v>
      </c>
      <c r="F1704" s="699" t="s">
        <v>11185</v>
      </c>
    </row>
    <row r="1705" spans="1:6" hidden="1">
      <c r="A1705" s="701">
        <v>102727</v>
      </c>
      <c r="B1705" s="699" t="s">
        <v>14710</v>
      </c>
      <c r="C1705" s="699" t="s">
        <v>480</v>
      </c>
      <c r="D1705" s="699" t="s">
        <v>11189</v>
      </c>
      <c r="E1705" s="700" t="s">
        <v>12280</v>
      </c>
      <c r="F1705" s="699" t="s">
        <v>11185</v>
      </c>
    </row>
    <row r="1706" spans="1:6" hidden="1">
      <c r="A1706" s="701">
        <v>102728</v>
      </c>
      <c r="B1706" s="699" t="s">
        <v>14712</v>
      </c>
      <c r="C1706" s="699" t="s">
        <v>476</v>
      </c>
      <c r="D1706" s="699" t="s">
        <v>11182</v>
      </c>
      <c r="E1706" s="700" t="s">
        <v>12115</v>
      </c>
      <c r="F1706" s="699" t="s">
        <v>11185</v>
      </c>
    </row>
    <row r="1707" spans="1:6" hidden="1">
      <c r="A1707" s="701">
        <v>102729</v>
      </c>
      <c r="B1707" s="699" t="s">
        <v>14714</v>
      </c>
      <c r="C1707" s="699" t="s">
        <v>476</v>
      </c>
      <c r="D1707" s="699" t="s">
        <v>11182</v>
      </c>
      <c r="E1707" s="700" t="s">
        <v>14715</v>
      </c>
      <c r="F1707" s="699" t="s">
        <v>11185</v>
      </c>
    </row>
    <row r="1708" spans="1:6" hidden="1">
      <c r="A1708" s="701">
        <v>102730</v>
      </c>
      <c r="B1708" s="699" t="s">
        <v>14717</v>
      </c>
      <c r="C1708" s="699" t="s">
        <v>476</v>
      </c>
      <c r="D1708" s="699" t="s">
        <v>11182</v>
      </c>
      <c r="E1708" s="700" t="s">
        <v>8187</v>
      </c>
      <c r="F1708" s="699" t="s">
        <v>11185</v>
      </c>
    </row>
    <row r="1709" spans="1:6" hidden="1">
      <c r="A1709" s="701">
        <v>102731</v>
      </c>
      <c r="B1709" s="699" t="s">
        <v>14718</v>
      </c>
      <c r="C1709" s="699" t="s">
        <v>476</v>
      </c>
      <c r="D1709" s="699" t="s">
        <v>11182</v>
      </c>
      <c r="E1709" s="700" t="s">
        <v>4719</v>
      </c>
      <c r="F1709" s="699" t="s">
        <v>11185</v>
      </c>
    </row>
    <row r="1710" spans="1:6" hidden="1">
      <c r="A1710" s="701">
        <v>102732</v>
      </c>
      <c r="B1710" s="699" t="s">
        <v>14719</v>
      </c>
      <c r="C1710" s="699" t="s">
        <v>476</v>
      </c>
      <c r="D1710" s="699" t="s">
        <v>11182</v>
      </c>
      <c r="E1710" s="700" t="s">
        <v>1982</v>
      </c>
      <c r="F1710" s="699" t="s">
        <v>11185</v>
      </c>
    </row>
    <row r="1711" spans="1:6" hidden="1">
      <c r="A1711" s="701">
        <v>102733</v>
      </c>
      <c r="B1711" s="699" t="s">
        <v>14721</v>
      </c>
      <c r="C1711" s="699" t="s">
        <v>476</v>
      </c>
      <c r="D1711" s="699" t="s">
        <v>11182</v>
      </c>
      <c r="E1711" s="700" t="s">
        <v>14722</v>
      </c>
      <c r="F1711" s="699" t="s">
        <v>11185</v>
      </c>
    </row>
    <row r="1712" spans="1:6" hidden="1">
      <c r="A1712" s="701">
        <v>102734</v>
      </c>
      <c r="B1712" s="699" t="s">
        <v>14723</v>
      </c>
      <c r="C1712" s="699" t="s">
        <v>476</v>
      </c>
      <c r="D1712" s="699" t="s">
        <v>11182</v>
      </c>
      <c r="E1712" s="700" t="s">
        <v>14724</v>
      </c>
      <c r="F1712" s="699" t="s">
        <v>11185</v>
      </c>
    </row>
    <row r="1713" spans="1:6" hidden="1">
      <c r="A1713" s="701">
        <v>102735</v>
      </c>
      <c r="B1713" s="699" t="s">
        <v>14726</v>
      </c>
      <c r="C1713" s="699" t="s">
        <v>476</v>
      </c>
      <c r="D1713" s="699" t="s">
        <v>11182</v>
      </c>
      <c r="E1713" s="700" t="s">
        <v>14727</v>
      </c>
      <c r="F1713" s="699" t="s">
        <v>11185</v>
      </c>
    </row>
    <row r="1714" spans="1:6" hidden="1">
      <c r="A1714" s="701">
        <v>102736</v>
      </c>
      <c r="B1714" s="699" t="s">
        <v>14729</v>
      </c>
      <c r="C1714" s="699" t="s">
        <v>479</v>
      </c>
      <c r="D1714" s="699" t="s">
        <v>11182</v>
      </c>
      <c r="E1714" s="700" t="s">
        <v>14730</v>
      </c>
      <c r="F1714" s="699" t="s">
        <v>11185</v>
      </c>
    </row>
    <row r="1715" spans="1:6" hidden="1">
      <c r="A1715" s="701">
        <v>102737</v>
      </c>
      <c r="B1715" s="699" t="s">
        <v>14731</v>
      </c>
      <c r="C1715" s="699" t="s">
        <v>475</v>
      </c>
      <c r="D1715" s="699" t="s">
        <v>11182</v>
      </c>
      <c r="E1715" s="700" t="s">
        <v>14732</v>
      </c>
      <c r="F1715" s="699" t="s">
        <v>11185</v>
      </c>
    </row>
    <row r="1716" spans="1:6" hidden="1">
      <c r="A1716" s="701">
        <v>102738</v>
      </c>
      <c r="B1716" s="699" t="s">
        <v>14735</v>
      </c>
      <c r="C1716" s="699" t="s">
        <v>475</v>
      </c>
      <c r="D1716" s="699" t="s">
        <v>11182</v>
      </c>
      <c r="E1716" s="700" t="s">
        <v>14736</v>
      </c>
      <c r="F1716" s="699" t="s">
        <v>11185</v>
      </c>
    </row>
    <row r="1717" spans="1:6" hidden="1">
      <c r="A1717" s="701">
        <v>102739</v>
      </c>
      <c r="B1717" s="699" t="s">
        <v>14738</v>
      </c>
      <c r="C1717" s="699" t="s">
        <v>475</v>
      </c>
      <c r="D1717" s="699" t="s">
        <v>11182</v>
      </c>
      <c r="E1717" s="700" t="s">
        <v>14739</v>
      </c>
      <c r="F1717" s="699" t="s">
        <v>11185</v>
      </c>
    </row>
    <row r="1718" spans="1:6" hidden="1">
      <c r="A1718" s="701">
        <v>102740</v>
      </c>
      <c r="B1718" s="699" t="s">
        <v>14740</v>
      </c>
      <c r="C1718" s="699" t="s">
        <v>475</v>
      </c>
      <c r="D1718" s="699" t="s">
        <v>11182</v>
      </c>
      <c r="E1718" s="700" t="s">
        <v>14741</v>
      </c>
      <c r="F1718" s="699" t="s">
        <v>11185</v>
      </c>
    </row>
    <row r="1719" spans="1:6" hidden="1">
      <c r="A1719" s="701">
        <v>102741</v>
      </c>
      <c r="B1719" s="699" t="s">
        <v>14743</v>
      </c>
      <c r="C1719" s="699" t="s">
        <v>475</v>
      </c>
      <c r="D1719" s="699" t="s">
        <v>11182</v>
      </c>
      <c r="E1719" s="700" t="s">
        <v>14744</v>
      </c>
      <c r="F1719" s="699" t="s">
        <v>11185</v>
      </c>
    </row>
    <row r="1720" spans="1:6" hidden="1">
      <c r="A1720" s="701">
        <v>102742</v>
      </c>
      <c r="B1720" s="699" t="s">
        <v>14746</v>
      </c>
      <c r="C1720" s="699" t="s">
        <v>475</v>
      </c>
      <c r="D1720" s="699" t="s">
        <v>11182</v>
      </c>
      <c r="E1720" s="700" t="s">
        <v>14747</v>
      </c>
      <c r="F1720" s="699" t="s">
        <v>11185</v>
      </c>
    </row>
    <row r="1721" spans="1:6" hidden="1">
      <c r="A1721" s="701">
        <v>102743</v>
      </c>
      <c r="B1721" s="699" t="s">
        <v>14748</v>
      </c>
      <c r="C1721" s="699" t="s">
        <v>475</v>
      </c>
      <c r="D1721" s="699" t="s">
        <v>11182</v>
      </c>
      <c r="E1721" s="700" t="s">
        <v>14749</v>
      </c>
      <c r="F1721" s="699" t="s">
        <v>11185</v>
      </c>
    </row>
    <row r="1722" spans="1:6" hidden="1">
      <c r="A1722" s="701">
        <v>102744</v>
      </c>
      <c r="B1722" s="699" t="s">
        <v>14750</v>
      </c>
      <c r="C1722" s="699" t="s">
        <v>475</v>
      </c>
      <c r="D1722" s="699" t="s">
        <v>11182</v>
      </c>
      <c r="E1722" s="700" t="s">
        <v>14751</v>
      </c>
      <c r="F1722" s="699" t="s">
        <v>11185</v>
      </c>
    </row>
    <row r="1723" spans="1:6" hidden="1">
      <c r="A1723" s="701">
        <v>102745</v>
      </c>
      <c r="B1723" s="699" t="s">
        <v>14752</v>
      </c>
      <c r="C1723" s="699" t="s">
        <v>475</v>
      </c>
      <c r="D1723" s="699" t="s">
        <v>11182</v>
      </c>
      <c r="E1723" s="700" t="s">
        <v>14753</v>
      </c>
      <c r="F1723" s="699" t="s">
        <v>11185</v>
      </c>
    </row>
    <row r="1724" spans="1:6" hidden="1">
      <c r="A1724" s="701">
        <v>102746</v>
      </c>
      <c r="B1724" s="699" t="s">
        <v>14754</v>
      </c>
      <c r="C1724" s="699" t="s">
        <v>475</v>
      </c>
      <c r="D1724" s="699" t="s">
        <v>11182</v>
      </c>
      <c r="E1724" s="700" t="s">
        <v>14755</v>
      </c>
      <c r="F1724" s="699" t="s">
        <v>11185</v>
      </c>
    </row>
    <row r="1725" spans="1:6" hidden="1">
      <c r="A1725" s="701">
        <v>102747</v>
      </c>
      <c r="B1725" s="699" t="s">
        <v>14757</v>
      </c>
      <c r="C1725" s="699" t="s">
        <v>475</v>
      </c>
      <c r="D1725" s="699" t="s">
        <v>11182</v>
      </c>
      <c r="E1725" s="700" t="s">
        <v>14758</v>
      </c>
      <c r="F1725" s="699" t="s">
        <v>11185</v>
      </c>
    </row>
    <row r="1726" spans="1:6" hidden="1">
      <c r="A1726" s="701">
        <v>102748</v>
      </c>
      <c r="B1726" s="699" t="s">
        <v>14759</v>
      </c>
      <c r="C1726" s="699" t="s">
        <v>475</v>
      </c>
      <c r="D1726" s="699" t="s">
        <v>11182</v>
      </c>
      <c r="E1726" s="700" t="s">
        <v>14760</v>
      </c>
      <c r="F1726" s="699" t="s">
        <v>11185</v>
      </c>
    </row>
    <row r="1727" spans="1:6" hidden="1">
      <c r="A1727" s="701">
        <v>102749</v>
      </c>
      <c r="B1727" s="699" t="s">
        <v>14761</v>
      </c>
      <c r="C1727" s="699" t="s">
        <v>475</v>
      </c>
      <c r="D1727" s="699" t="s">
        <v>11182</v>
      </c>
      <c r="E1727" s="700" t="s">
        <v>14762</v>
      </c>
      <c r="F1727" s="699" t="s">
        <v>11185</v>
      </c>
    </row>
    <row r="1728" spans="1:6" hidden="1">
      <c r="A1728" s="701">
        <v>102750</v>
      </c>
      <c r="B1728" s="699" t="s">
        <v>14763</v>
      </c>
      <c r="C1728" s="699" t="s">
        <v>475</v>
      </c>
      <c r="D1728" s="699" t="s">
        <v>11182</v>
      </c>
      <c r="E1728" s="700" t="s">
        <v>14764</v>
      </c>
      <c r="F1728" s="699" t="s">
        <v>11185</v>
      </c>
    </row>
    <row r="1729" spans="1:6" hidden="1">
      <c r="A1729" s="701">
        <v>102751</v>
      </c>
      <c r="B1729" s="699" t="s">
        <v>14765</v>
      </c>
      <c r="C1729" s="699" t="s">
        <v>475</v>
      </c>
      <c r="D1729" s="699" t="s">
        <v>11182</v>
      </c>
      <c r="E1729" s="700" t="s">
        <v>14766</v>
      </c>
      <c r="F1729" s="699" t="s">
        <v>11185</v>
      </c>
    </row>
    <row r="1730" spans="1:6" hidden="1">
      <c r="A1730" s="701">
        <v>102752</v>
      </c>
      <c r="B1730" s="699" t="s">
        <v>14767</v>
      </c>
      <c r="C1730" s="699" t="s">
        <v>475</v>
      </c>
      <c r="D1730" s="699" t="s">
        <v>11182</v>
      </c>
      <c r="E1730" s="700" t="s">
        <v>14768</v>
      </c>
      <c r="F1730" s="699" t="s">
        <v>11185</v>
      </c>
    </row>
    <row r="1731" spans="1:6" hidden="1">
      <c r="A1731" s="701">
        <v>102753</v>
      </c>
      <c r="B1731" s="699" t="s">
        <v>14769</v>
      </c>
      <c r="C1731" s="699" t="s">
        <v>475</v>
      </c>
      <c r="D1731" s="699" t="s">
        <v>11182</v>
      </c>
      <c r="E1731" s="700" t="s">
        <v>14770</v>
      </c>
      <c r="F1731" s="699" t="s">
        <v>11185</v>
      </c>
    </row>
    <row r="1732" spans="1:6" hidden="1">
      <c r="A1732" s="701">
        <v>102754</v>
      </c>
      <c r="B1732" s="699" t="s">
        <v>14771</v>
      </c>
      <c r="C1732" s="699" t="s">
        <v>475</v>
      </c>
      <c r="D1732" s="699" t="s">
        <v>11182</v>
      </c>
      <c r="E1732" s="700" t="s">
        <v>14772</v>
      </c>
      <c r="F1732" s="699" t="s">
        <v>11185</v>
      </c>
    </row>
    <row r="1733" spans="1:6" hidden="1">
      <c r="A1733" s="701">
        <v>102755</v>
      </c>
      <c r="B1733" s="699" t="s">
        <v>14773</v>
      </c>
      <c r="C1733" s="699" t="s">
        <v>475</v>
      </c>
      <c r="D1733" s="699" t="s">
        <v>11182</v>
      </c>
      <c r="E1733" s="700" t="s">
        <v>14774</v>
      </c>
      <c r="F1733" s="699" t="s">
        <v>11185</v>
      </c>
    </row>
    <row r="1734" spans="1:6" hidden="1">
      <c r="A1734" s="701">
        <v>102756</v>
      </c>
      <c r="B1734" s="699" t="s">
        <v>14775</v>
      </c>
      <c r="C1734" s="699" t="s">
        <v>475</v>
      </c>
      <c r="D1734" s="699" t="s">
        <v>11182</v>
      </c>
      <c r="E1734" s="700" t="s">
        <v>14776</v>
      </c>
      <c r="F1734" s="699" t="s">
        <v>11185</v>
      </c>
    </row>
    <row r="1735" spans="1:6" hidden="1">
      <c r="A1735" s="701">
        <v>102757</v>
      </c>
      <c r="B1735" s="699" t="s">
        <v>14777</v>
      </c>
      <c r="C1735" s="699" t="s">
        <v>475</v>
      </c>
      <c r="D1735" s="699" t="s">
        <v>11182</v>
      </c>
      <c r="E1735" s="700" t="s">
        <v>14778</v>
      </c>
      <c r="F1735" s="699" t="s">
        <v>11185</v>
      </c>
    </row>
    <row r="1736" spans="1:6" hidden="1">
      <c r="A1736" s="701">
        <v>102758</v>
      </c>
      <c r="B1736" s="699" t="s">
        <v>14779</v>
      </c>
      <c r="C1736" s="699" t="s">
        <v>475</v>
      </c>
      <c r="D1736" s="699" t="s">
        <v>11182</v>
      </c>
      <c r="E1736" s="700" t="s">
        <v>14780</v>
      </c>
      <c r="F1736" s="699" t="s">
        <v>11185</v>
      </c>
    </row>
    <row r="1737" spans="1:6" hidden="1">
      <c r="A1737" s="701">
        <v>102759</v>
      </c>
      <c r="B1737" s="699" t="s">
        <v>14781</v>
      </c>
      <c r="C1737" s="699" t="s">
        <v>475</v>
      </c>
      <c r="D1737" s="699" t="s">
        <v>11182</v>
      </c>
      <c r="E1737" s="700" t="s">
        <v>14782</v>
      </c>
      <c r="F1737" s="699" t="s">
        <v>11185</v>
      </c>
    </row>
    <row r="1738" spans="1:6" hidden="1">
      <c r="A1738" s="701">
        <v>102760</v>
      </c>
      <c r="B1738" s="699" t="s">
        <v>14783</v>
      </c>
      <c r="C1738" s="699" t="s">
        <v>475</v>
      </c>
      <c r="D1738" s="699" t="s">
        <v>11182</v>
      </c>
      <c r="E1738" s="700" t="s">
        <v>14784</v>
      </c>
      <c r="F1738" s="699" t="s">
        <v>11185</v>
      </c>
    </row>
    <row r="1739" spans="1:6" hidden="1">
      <c r="A1739" s="701">
        <v>102761</v>
      </c>
      <c r="B1739" s="699" t="s">
        <v>14785</v>
      </c>
      <c r="C1739" s="699" t="s">
        <v>475</v>
      </c>
      <c r="D1739" s="699" t="s">
        <v>11182</v>
      </c>
      <c r="E1739" s="700" t="s">
        <v>14786</v>
      </c>
      <c r="F1739" s="699" t="s">
        <v>11185</v>
      </c>
    </row>
    <row r="1740" spans="1:6" hidden="1">
      <c r="A1740" s="701">
        <v>102762</v>
      </c>
      <c r="B1740" s="699" t="s">
        <v>14787</v>
      </c>
      <c r="C1740" s="699" t="s">
        <v>475</v>
      </c>
      <c r="D1740" s="699" t="s">
        <v>11182</v>
      </c>
      <c r="E1740" s="700" t="s">
        <v>14788</v>
      </c>
      <c r="F1740" s="699" t="s">
        <v>11185</v>
      </c>
    </row>
    <row r="1741" spans="1:6" hidden="1">
      <c r="A1741" s="701">
        <v>102763</v>
      </c>
      <c r="B1741" s="699" t="s">
        <v>14789</v>
      </c>
      <c r="C1741" s="699" t="s">
        <v>475</v>
      </c>
      <c r="D1741" s="699" t="s">
        <v>11182</v>
      </c>
      <c r="E1741" s="700" t="s">
        <v>14790</v>
      </c>
      <c r="F1741" s="699" t="s">
        <v>11185</v>
      </c>
    </row>
    <row r="1742" spans="1:6" hidden="1">
      <c r="A1742" s="701">
        <v>102764</v>
      </c>
      <c r="B1742" s="699" t="s">
        <v>14791</v>
      </c>
      <c r="C1742" s="699" t="s">
        <v>475</v>
      </c>
      <c r="D1742" s="699" t="s">
        <v>11182</v>
      </c>
      <c r="E1742" s="700" t="s">
        <v>14792</v>
      </c>
      <c r="F1742" s="699" t="s">
        <v>11185</v>
      </c>
    </row>
    <row r="1743" spans="1:6" hidden="1">
      <c r="A1743" s="701">
        <v>102765</v>
      </c>
      <c r="B1743" s="699" t="s">
        <v>14793</v>
      </c>
      <c r="C1743" s="699" t="s">
        <v>475</v>
      </c>
      <c r="D1743" s="699" t="s">
        <v>11182</v>
      </c>
      <c r="E1743" s="700" t="s">
        <v>14794</v>
      </c>
      <c r="F1743" s="699" t="s">
        <v>11185</v>
      </c>
    </row>
    <row r="1744" spans="1:6" hidden="1">
      <c r="A1744" s="701">
        <v>102766</v>
      </c>
      <c r="B1744" s="699" t="s">
        <v>14795</v>
      </c>
      <c r="C1744" s="699" t="s">
        <v>475</v>
      </c>
      <c r="D1744" s="699" t="s">
        <v>11182</v>
      </c>
      <c r="E1744" s="700" t="s">
        <v>14796</v>
      </c>
      <c r="F1744" s="699" t="s">
        <v>11185</v>
      </c>
    </row>
    <row r="1745" spans="1:6" hidden="1">
      <c r="A1745" s="701">
        <v>102767</v>
      </c>
      <c r="B1745" s="699" t="s">
        <v>14797</v>
      </c>
      <c r="C1745" s="699" t="s">
        <v>475</v>
      </c>
      <c r="D1745" s="699" t="s">
        <v>11182</v>
      </c>
      <c r="E1745" s="700" t="s">
        <v>14798</v>
      </c>
      <c r="F1745" s="699" t="s">
        <v>11185</v>
      </c>
    </row>
    <row r="1746" spans="1:6" hidden="1">
      <c r="A1746" s="701">
        <v>102768</v>
      </c>
      <c r="B1746" s="699" t="s">
        <v>14799</v>
      </c>
      <c r="C1746" s="699" t="s">
        <v>475</v>
      </c>
      <c r="D1746" s="699" t="s">
        <v>11182</v>
      </c>
      <c r="E1746" s="700" t="s">
        <v>14800</v>
      </c>
      <c r="F1746" s="699" t="s">
        <v>11185</v>
      </c>
    </row>
    <row r="1747" spans="1:6" hidden="1">
      <c r="A1747" s="701">
        <v>102769</v>
      </c>
      <c r="B1747" s="699" t="s">
        <v>14801</v>
      </c>
      <c r="C1747" s="699" t="s">
        <v>475</v>
      </c>
      <c r="D1747" s="699" t="s">
        <v>11182</v>
      </c>
      <c r="E1747" s="700" t="s">
        <v>14802</v>
      </c>
      <c r="F1747" s="699" t="s">
        <v>11185</v>
      </c>
    </row>
    <row r="1748" spans="1:6" hidden="1">
      <c r="A1748" s="701">
        <v>102770</v>
      </c>
      <c r="B1748" s="699" t="s">
        <v>14803</v>
      </c>
      <c r="C1748" s="699" t="s">
        <v>475</v>
      </c>
      <c r="D1748" s="699" t="s">
        <v>11182</v>
      </c>
      <c r="E1748" s="700" t="s">
        <v>14804</v>
      </c>
      <c r="F1748" s="699" t="s">
        <v>11185</v>
      </c>
    </row>
    <row r="1749" spans="1:6" hidden="1">
      <c r="A1749" s="701">
        <v>102771</v>
      </c>
      <c r="B1749" s="699" t="s">
        <v>14805</v>
      </c>
      <c r="C1749" s="699" t="s">
        <v>475</v>
      </c>
      <c r="D1749" s="699" t="s">
        <v>11182</v>
      </c>
      <c r="E1749" s="700" t="s">
        <v>14806</v>
      </c>
      <c r="F1749" s="699" t="s">
        <v>11185</v>
      </c>
    </row>
    <row r="1750" spans="1:6" hidden="1">
      <c r="A1750" s="701">
        <v>102772</v>
      </c>
      <c r="B1750" s="699" t="s">
        <v>14807</v>
      </c>
      <c r="C1750" s="699" t="s">
        <v>475</v>
      </c>
      <c r="D1750" s="699" t="s">
        <v>11182</v>
      </c>
      <c r="E1750" s="700" t="s">
        <v>14808</v>
      </c>
      <c r="F1750" s="699" t="s">
        <v>11185</v>
      </c>
    </row>
    <row r="1751" spans="1:6" hidden="1">
      <c r="A1751" s="701">
        <v>102773</v>
      </c>
      <c r="B1751" s="699" t="s">
        <v>14809</v>
      </c>
      <c r="C1751" s="699" t="s">
        <v>475</v>
      </c>
      <c r="D1751" s="699" t="s">
        <v>11182</v>
      </c>
      <c r="E1751" s="700" t="s">
        <v>14810</v>
      </c>
      <c r="F1751" s="699" t="s">
        <v>11185</v>
      </c>
    </row>
    <row r="1752" spans="1:6" hidden="1">
      <c r="A1752" s="701">
        <v>102774</v>
      </c>
      <c r="B1752" s="699" t="s">
        <v>14812</v>
      </c>
      <c r="C1752" s="699" t="s">
        <v>475</v>
      </c>
      <c r="D1752" s="699" t="s">
        <v>11182</v>
      </c>
      <c r="E1752" s="700" t="s">
        <v>14810</v>
      </c>
      <c r="F1752" s="699" t="s">
        <v>11185</v>
      </c>
    </row>
    <row r="1753" spans="1:6" hidden="1">
      <c r="A1753" s="701">
        <v>102775</v>
      </c>
      <c r="B1753" s="699" t="s">
        <v>14813</v>
      </c>
      <c r="C1753" s="699" t="s">
        <v>475</v>
      </c>
      <c r="D1753" s="699" t="s">
        <v>11182</v>
      </c>
      <c r="E1753" s="700" t="s">
        <v>14814</v>
      </c>
      <c r="F1753" s="699" t="s">
        <v>11185</v>
      </c>
    </row>
    <row r="1754" spans="1:6" hidden="1">
      <c r="A1754" s="701">
        <v>102776</v>
      </c>
      <c r="B1754" s="699" t="s">
        <v>14815</v>
      </c>
      <c r="C1754" s="699" t="s">
        <v>475</v>
      </c>
      <c r="D1754" s="699" t="s">
        <v>11182</v>
      </c>
      <c r="E1754" s="700" t="s">
        <v>14814</v>
      </c>
      <c r="F1754" s="699" t="s">
        <v>11185</v>
      </c>
    </row>
    <row r="1755" spans="1:6" hidden="1">
      <c r="A1755" s="701">
        <v>102777</v>
      </c>
      <c r="B1755" s="699" t="s">
        <v>14816</v>
      </c>
      <c r="C1755" s="699" t="s">
        <v>475</v>
      </c>
      <c r="D1755" s="699" t="s">
        <v>11182</v>
      </c>
      <c r="E1755" s="700" t="s">
        <v>14817</v>
      </c>
      <c r="F1755" s="699" t="s">
        <v>11185</v>
      </c>
    </row>
    <row r="1756" spans="1:6" hidden="1">
      <c r="A1756" s="701">
        <v>102778</v>
      </c>
      <c r="B1756" s="699" t="s">
        <v>14818</v>
      </c>
      <c r="C1756" s="699" t="s">
        <v>475</v>
      </c>
      <c r="D1756" s="699" t="s">
        <v>11182</v>
      </c>
      <c r="E1756" s="700" t="s">
        <v>14819</v>
      </c>
      <c r="F1756" s="699" t="s">
        <v>11185</v>
      </c>
    </row>
    <row r="1757" spans="1:6" hidden="1">
      <c r="A1757" s="701">
        <v>102779</v>
      </c>
      <c r="B1757" s="699" t="s">
        <v>14820</v>
      </c>
      <c r="C1757" s="699" t="s">
        <v>475</v>
      </c>
      <c r="D1757" s="699" t="s">
        <v>11182</v>
      </c>
      <c r="E1757" s="700" t="s">
        <v>14810</v>
      </c>
      <c r="F1757" s="699" t="s">
        <v>11185</v>
      </c>
    </row>
    <row r="1758" spans="1:6" hidden="1">
      <c r="A1758" s="701">
        <v>102780</v>
      </c>
      <c r="B1758" s="699" t="s">
        <v>14821</v>
      </c>
      <c r="C1758" s="699" t="s">
        <v>475</v>
      </c>
      <c r="D1758" s="699" t="s">
        <v>11182</v>
      </c>
      <c r="E1758" s="700" t="s">
        <v>14822</v>
      </c>
      <c r="F1758" s="699" t="s">
        <v>11185</v>
      </c>
    </row>
    <row r="1759" spans="1:6" hidden="1">
      <c r="A1759" s="701">
        <v>102781</v>
      </c>
      <c r="B1759" s="699" t="s">
        <v>14823</v>
      </c>
      <c r="C1759" s="699" t="s">
        <v>475</v>
      </c>
      <c r="D1759" s="699" t="s">
        <v>11182</v>
      </c>
      <c r="E1759" s="700" t="s">
        <v>14824</v>
      </c>
      <c r="F1759" s="699" t="s">
        <v>11185</v>
      </c>
    </row>
    <row r="1760" spans="1:6" hidden="1">
      <c r="A1760" s="701">
        <v>102782</v>
      </c>
      <c r="B1760" s="699" t="s">
        <v>14825</v>
      </c>
      <c r="C1760" s="699" t="s">
        <v>475</v>
      </c>
      <c r="D1760" s="699" t="s">
        <v>11182</v>
      </c>
      <c r="E1760" s="700" t="s">
        <v>14826</v>
      </c>
      <c r="F1760" s="699" t="s">
        <v>11185</v>
      </c>
    </row>
    <row r="1761" spans="1:6" hidden="1">
      <c r="A1761" s="701">
        <v>102783</v>
      </c>
      <c r="B1761" s="699" t="s">
        <v>14827</v>
      </c>
      <c r="C1761" s="699" t="s">
        <v>475</v>
      </c>
      <c r="D1761" s="699" t="s">
        <v>11182</v>
      </c>
      <c r="E1761" s="700" t="s">
        <v>14828</v>
      </c>
      <c r="F1761" s="699" t="s">
        <v>11185</v>
      </c>
    </row>
    <row r="1762" spans="1:6" hidden="1">
      <c r="A1762" s="701">
        <v>102784</v>
      </c>
      <c r="B1762" s="699" t="s">
        <v>14829</v>
      </c>
      <c r="C1762" s="699" t="s">
        <v>475</v>
      </c>
      <c r="D1762" s="699" t="s">
        <v>11182</v>
      </c>
      <c r="E1762" s="700" t="s">
        <v>14830</v>
      </c>
      <c r="F1762" s="699" t="s">
        <v>11185</v>
      </c>
    </row>
    <row r="1763" spans="1:6" hidden="1">
      <c r="A1763" s="701">
        <v>102785</v>
      </c>
      <c r="B1763" s="699" t="s">
        <v>14831</v>
      </c>
      <c r="C1763" s="699" t="s">
        <v>475</v>
      </c>
      <c r="D1763" s="699" t="s">
        <v>11182</v>
      </c>
      <c r="E1763" s="700" t="s">
        <v>14822</v>
      </c>
      <c r="F1763" s="699" t="s">
        <v>11185</v>
      </c>
    </row>
    <row r="1764" spans="1:6" hidden="1">
      <c r="A1764" s="701">
        <v>102786</v>
      </c>
      <c r="B1764" s="699" t="s">
        <v>14832</v>
      </c>
      <c r="C1764" s="699" t="s">
        <v>475</v>
      </c>
      <c r="D1764" s="699" t="s">
        <v>11182</v>
      </c>
      <c r="E1764" s="700" t="s">
        <v>14833</v>
      </c>
      <c r="F1764" s="699" t="s">
        <v>11185</v>
      </c>
    </row>
    <row r="1765" spans="1:6" hidden="1">
      <c r="A1765" s="701">
        <v>102787</v>
      </c>
      <c r="B1765" s="699" t="s">
        <v>14834</v>
      </c>
      <c r="C1765" s="699" t="s">
        <v>475</v>
      </c>
      <c r="D1765" s="699" t="s">
        <v>11182</v>
      </c>
      <c r="E1765" s="700" t="s">
        <v>14826</v>
      </c>
      <c r="F1765" s="699" t="s">
        <v>11185</v>
      </c>
    </row>
    <row r="1766" spans="1:6" hidden="1">
      <c r="A1766" s="701">
        <v>102788</v>
      </c>
      <c r="B1766" s="699" t="s">
        <v>14835</v>
      </c>
      <c r="C1766" s="699" t="s">
        <v>475</v>
      </c>
      <c r="D1766" s="699" t="s">
        <v>11182</v>
      </c>
      <c r="E1766" s="700" t="s">
        <v>14836</v>
      </c>
      <c r="F1766" s="699" t="s">
        <v>11185</v>
      </c>
    </row>
    <row r="1767" spans="1:6" hidden="1">
      <c r="A1767" s="701">
        <v>102789</v>
      </c>
      <c r="B1767" s="699" t="s">
        <v>14837</v>
      </c>
      <c r="C1767" s="699" t="s">
        <v>475</v>
      </c>
      <c r="D1767" s="699" t="s">
        <v>11182</v>
      </c>
      <c r="E1767" s="700" t="s">
        <v>14838</v>
      </c>
      <c r="F1767" s="699" t="s">
        <v>11185</v>
      </c>
    </row>
    <row r="1768" spans="1:6" hidden="1">
      <c r="A1768" s="701">
        <v>102790</v>
      </c>
      <c r="B1768" s="699" t="s">
        <v>14839</v>
      </c>
      <c r="C1768" s="699" t="s">
        <v>475</v>
      </c>
      <c r="D1768" s="699" t="s">
        <v>11182</v>
      </c>
      <c r="E1768" s="700" t="s">
        <v>14840</v>
      </c>
      <c r="F1768" s="699" t="s">
        <v>11185</v>
      </c>
    </row>
    <row r="1769" spans="1:6" hidden="1">
      <c r="A1769" s="701">
        <v>102791</v>
      </c>
      <c r="B1769" s="699" t="s">
        <v>14841</v>
      </c>
      <c r="C1769" s="699" t="s">
        <v>475</v>
      </c>
      <c r="D1769" s="699" t="s">
        <v>11182</v>
      </c>
      <c r="E1769" s="700" t="s">
        <v>14842</v>
      </c>
      <c r="F1769" s="699" t="s">
        <v>11185</v>
      </c>
    </row>
    <row r="1770" spans="1:6" hidden="1">
      <c r="A1770" s="701">
        <v>102792</v>
      </c>
      <c r="B1770" s="699" t="s">
        <v>14843</v>
      </c>
      <c r="C1770" s="699" t="s">
        <v>475</v>
      </c>
      <c r="D1770" s="699" t="s">
        <v>11182</v>
      </c>
      <c r="E1770" s="700" t="s">
        <v>14844</v>
      </c>
      <c r="F1770" s="699" t="s">
        <v>11185</v>
      </c>
    </row>
    <row r="1771" spans="1:6" hidden="1">
      <c r="A1771" s="701">
        <v>102793</v>
      </c>
      <c r="B1771" s="699" t="s">
        <v>14845</v>
      </c>
      <c r="C1771" s="699" t="s">
        <v>475</v>
      </c>
      <c r="D1771" s="699" t="s">
        <v>11182</v>
      </c>
      <c r="E1771" s="700" t="s">
        <v>14846</v>
      </c>
      <c r="F1771" s="699" t="s">
        <v>11185</v>
      </c>
    </row>
    <row r="1772" spans="1:6" hidden="1">
      <c r="A1772" s="701">
        <v>102794</v>
      </c>
      <c r="B1772" s="699" t="s">
        <v>14847</v>
      </c>
      <c r="C1772" s="699" t="s">
        <v>475</v>
      </c>
      <c r="D1772" s="699" t="s">
        <v>11182</v>
      </c>
      <c r="E1772" s="700" t="s">
        <v>14848</v>
      </c>
      <c r="F1772" s="699" t="s">
        <v>11185</v>
      </c>
    </row>
    <row r="1773" spans="1:6" hidden="1">
      <c r="A1773" s="701">
        <v>102795</v>
      </c>
      <c r="B1773" s="699" t="s">
        <v>14849</v>
      </c>
      <c r="C1773" s="699" t="s">
        <v>475</v>
      </c>
      <c r="D1773" s="699" t="s">
        <v>11182</v>
      </c>
      <c r="E1773" s="700" t="s">
        <v>14850</v>
      </c>
      <c r="F1773" s="699" t="s">
        <v>11185</v>
      </c>
    </row>
    <row r="1774" spans="1:6" hidden="1">
      <c r="A1774" s="701">
        <v>102796</v>
      </c>
      <c r="B1774" s="699" t="s">
        <v>14851</v>
      </c>
      <c r="C1774" s="699" t="s">
        <v>475</v>
      </c>
      <c r="D1774" s="699" t="s">
        <v>11182</v>
      </c>
      <c r="E1774" s="700" t="s">
        <v>14852</v>
      </c>
      <c r="F1774" s="699" t="s">
        <v>11185</v>
      </c>
    </row>
    <row r="1775" spans="1:6" hidden="1">
      <c r="A1775" s="701">
        <v>102797</v>
      </c>
      <c r="B1775" s="699" t="s">
        <v>14853</v>
      </c>
      <c r="C1775" s="699" t="s">
        <v>475</v>
      </c>
      <c r="D1775" s="699" t="s">
        <v>11182</v>
      </c>
      <c r="E1775" s="700" t="s">
        <v>14854</v>
      </c>
      <c r="F1775" s="699" t="s">
        <v>11185</v>
      </c>
    </row>
    <row r="1776" spans="1:6" hidden="1">
      <c r="A1776" s="701">
        <v>102798</v>
      </c>
      <c r="B1776" s="699" t="s">
        <v>14855</v>
      </c>
      <c r="C1776" s="699" t="s">
        <v>475</v>
      </c>
      <c r="D1776" s="699" t="s">
        <v>11182</v>
      </c>
      <c r="E1776" s="700" t="s">
        <v>14856</v>
      </c>
      <c r="F1776" s="699" t="s">
        <v>11185</v>
      </c>
    </row>
    <row r="1777" spans="1:6" hidden="1">
      <c r="A1777" s="701">
        <v>102799</v>
      </c>
      <c r="B1777" s="699" t="s">
        <v>14857</v>
      </c>
      <c r="C1777" s="699" t="s">
        <v>475</v>
      </c>
      <c r="D1777" s="699" t="s">
        <v>11182</v>
      </c>
      <c r="E1777" s="700" t="s">
        <v>14858</v>
      </c>
      <c r="F1777" s="699" t="s">
        <v>11185</v>
      </c>
    </row>
    <row r="1778" spans="1:6" hidden="1">
      <c r="A1778" s="701">
        <v>102800</v>
      </c>
      <c r="B1778" s="699" t="s">
        <v>14859</v>
      </c>
      <c r="C1778" s="699" t="s">
        <v>475</v>
      </c>
      <c r="D1778" s="699" t="s">
        <v>11182</v>
      </c>
      <c r="E1778" s="700" t="s">
        <v>14860</v>
      </c>
      <c r="F1778" s="699" t="s">
        <v>11185</v>
      </c>
    </row>
    <row r="1779" spans="1:6" hidden="1">
      <c r="A1779" s="701">
        <v>102801</v>
      </c>
      <c r="B1779" s="699" t="s">
        <v>14861</v>
      </c>
      <c r="C1779" s="699" t="s">
        <v>475</v>
      </c>
      <c r="D1779" s="699" t="s">
        <v>11182</v>
      </c>
      <c r="E1779" s="700" t="s">
        <v>14862</v>
      </c>
      <c r="F1779" s="699" t="s">
        <v>11185</v>
      </c>
    </row>
    <row r="1780" spans="1:6" hidden="1">
      <c r="A1780" s="701">
        <v>102802</v>
      </c>
      <c r="B1780" s="699" t="s">
        <v>14863</v>
      </c>
      <c r="C1780" s="699" t="s">
        <v>475</v>
      </c>
      <c r="D1780" s="699" t="s">
        <v>11182</v>
      </c>
      <c r="E1780" s="700" t="s">
        <v>14864</v>
      </c>
      <c r="F1780" s="699" t="s">
        <v>11185</v>
      </c>
    </row>
    <row r="1781" spans="1:6" hidden="1">
      <c r="A1781" s="701">
        <v>101570</v>
      </c>
      <c r="B1781" s="699" t="s">
        <v>14865</v>
      </c>
      <c r="C1781" s="699" t="s">
        <v>480</v>
      </c>
      <c r="D1781" s="699" t="s">
        <v>11189</v>
      </c>
      <c r="E1781" s="700" t="s">
        <v>13513</v>
      </c>
      <c r="F1781" s="699" t="s">
        <v>11185</v>
      </c>
    </row>
    <row r="1782" spans="1:6" hidden="1">
      <c r="A1782" s="701">
        <v>101571</v>
      </c>
      <c r="B1782" s="699" t="s">
        <v>14866</v>
      </c>
      <c r="C1782" s="699" t="s">
        <v>480</v>
      </c>
      <c r="D1782" s="699" t="s">
        <v>11189</v>
      </c>
      <c r="E1782" s="700" t="s">
        <v>4273</v>
      </c>
      <c r="F1782" s="699" t="s">
        <v>11185</v>
      </c>
    </row>
    <row r="1783" spans="1:6" hidden="1">
      <c r="A1783" s="701">
        <v>101572</v>
      </c>
      <c r="B1783" s="699" t="s">
        <v>14867</v>
      </c>
      <c r="C1783" s="699" t="s">
        <v>480</v>
      </c>
      <c r="D1783" s="699" t="s">
        <v>11189</v>
      </c>
      <c r="E1783" s="700" t="s">
        <v>11820</v>
      </c>
      <c r="F1783" s="699" t="s">
        <v>11185</v>
      </c>
    </row>
    <row r="1784" spans="1:6" hidden="1">
      <c r="A1784" s="701">
        <v>101573</v>
      </c>
      <c r="B1784" s="699" t="s">
        <v>14868</v>
      </c>
      <c r="C1784" s="699" t="s">
        <v>480</v>
      </c>
      <c r="D1784" s="699" t="s">
        <v>11189</v>
      </c>
      <c r="E1784" s="700" t="s">
        <v>11918</v>
      </c>
      <c r="F1784" s="699" t="s">
        <v>11185</v>
      </c>
    </row>
    <row r="1785" spans="1:6" hidden="1">
      <c r="A1785" s="701">
        <v>101574</v>
      </c>
      <c r="B1785" s="699" t="s">
        <v>14869</v>
      </c>
      <c r="C1785" s="699" t="s">
        <v>480</v>
      </c>
      <c r="D1785" s="699" t="s">
        <v>11189</v>
      </c>
      <c r="E1785" s="700" t="s">
        <v>13892</v>
      </c>
      <c r="F1785" s="699" t="s">
        <v>11185</v>
      </c>
    </row>
    <row r="1786" spans="1:6" hidden="1">
      <c r="A1786" s="701">
        <v>101575</v>
      </c>
      <c r="B1786" s="699" t="s">
        <v>14870</v>
      </c>
      <c r="C1786" s="699" t="s">
        <v>480</v>
      </c>
      <c r="D1786" s="699" t="s">
        <v>11189</v>
      </c>
      <c r="E1786" s="700" t="s">
        <v>14871</v>
      </c>
      <c r="F1786" s="699" t="s">
        <v>11185</v>
      </c>
    </row>
    <row r="1787" spans="1:6" hidden="1">
      <c r="A1787" s="701">
        <v>101576</v>
      </c>
      <c r="B1787" s="699" t="s">
        <v>14873</v>
      </c>
      <c r="C1787" s="699" t="s">
        <v>480</v>
      </c>
      <c r="D1787" s="699" t="s">
        <v>11189</v>
      </c>
      <c r="E1787" s="700" t="s">
        <v>13845</v>
      </c>
      <c r="F1787" s="699" t="s">
        <v>11185</v>
      </c>
    </row>
    <row r="1788" spans="1:6" hidden="1">
      <c r="A1788" s="701">
        <v>101577</v>
      </c>
      <c r="B1788" s="699" t="s">
        <v>14874</v>
      </c>
      <c r="C1788" s="699" t="s">
        <v>480</v>
      </c>
      <c r="D1788" s="699" t="s">
        <v>11189</v>
      </c>
      <c r="E1788" s="700" t="s">
        <v>14273</v>
      </c>
      <c r="F1788" s="699" t="s">
        <v>11185</v>
      </c>
    </row>
    <row r="1789" spans="1:6" hidden="1">
      <c r="A1789" s="701">
        <v>101578</v>
      </c>
      <c r="B1789" s="699" t="s">
        <v>14875</v>
      </c>
      <c r="C1789" s="699" t="s">
        <v>480</v>
      </c>
      <c r="D1789" s="699" t="s">
        <v>11189</v>
      </c>
      <c r="E1789" s="700" t="s">
        <v>4239</v>
      </c>
      <c r="F1789" s="699" t="s">
        <v>11185</v>
      </c>
    </row>
    <row r="1790" spans="1:6" hidden="1">
      <c r="A1790" s="701">
        <v>101579</v>
      </c>
      <c r="B1790" s="699" t="s">
        <v>14876</v>
      </c>
      <c r="C1790" s="699" t="s">
        <v>480</v>
      </c>
      <c r="D1790" s="699" t="s">
        <v>11189</v>
      </c>
      <c r="E1790" s="700" t="s">
        <v>14877</v>
      </c>
      <c r="F1790" s="699" t="s">
        <v>11185</v>
      </c>
    </row>
    <row r="1791" spans="1:6" hidden="1">
      <c r="A1791" s="701">
        <v>101580</v>
      </c>
      <c r="B1791" s="699" t="s">
        <v>14878</v>
      </c>
      <c r="C1791" s="699" t="s">
        <v>480</v>
      </c>
      <c r="D1791" s="699" t="s">
        <v>11189</v>
      </c>
      <c r="E1791" s="700" t="s">
        <v>9417</v>
      </c>
      <c r="F1791" s="699" t="s">
        <v>11185</v>
      </c>
    </row>
    <row r="1792" spans="1:6" hidden="1">
      <c r="A1792" s="701">
        <v>101581</v>
      </c>
      <c r="B1792" s="699" t="s">
        <v>14879</v>
      </c>
      <c r="C1792" s="699" t="s">
        <v>480</v>
      </c>
      <c r="D1792" s="699" t="s">
        <v>11189</v>
      </c>
      <c r="E1792" s="700" t="s">
        <v>11406</v>
      </c>
      <c r="F1792" s="699" t="s">
        <v>11185</v>
      </c>
    </row>
    <row r="1793" spans="1:6" hidden="1">
      <c r="A1793" s="701">
        <v>101582</v>
      </c>
      <c r="B1793" s="699" t="s">
        <v>14880</v>
      </c>
      <c r="C1793" s="699" t="s">
        <v>480</v>
      </c>
      <c r="D1793" s="699" t="s">
        <v>11189</v>
      </c>
      <c r="E1793" s="700" t="s">
        <v>14881</v>
      </c>
      <c r="F1793" s="699" t="s">
        <v>11185</v>
      </c>
    </row>
    <row r="1794" spans="1:6" hidden="1">
      <c r="A1794" s="701">
        <v>101583</v>
      </c>
      <c r="B1794" s="699" t="s">
        <v>14882</v>
      </c>
      <c r="C1794" s="699" t="s">
        <v>480</v>
      </c>
      <c r="D1794" s="699" t="s">
        <v>11189</v>
      </c>
      <c r="E1794" s="700" t="s">
        <v>13656</v>
      </c>
      <c r="F1794" s="699" t="s">
        <v>11185</v>
      </c>
    </row>
    <row r="1795" spans="1:6" hidden="1">
      <c r="A1795" s="701">
        <v>101584</v>
      </c>
      <c r="B1795" s="699" t="s">
        <v>14884</v>
      </c>
      <c r="C1795" s="699" t="s">
        <v>480</v>
      </c>
      <c r="D1795" s="699" t="s">
        <v>11189</v>
      </c>
      <c r="E1795" s="700" t="s">
        <v>4112</v>
      </c>
      <c r="F1795" s="699" t="s">
        <v>11185</v>
      </c>
    </row>
    <row r="1796" spans="1:6" hidden="1">
      <c r="A1796" s="701">
        <v>101585</v>
      </c>
      <c r="B1796" s="699" t="s">
        <v>14885</v>
      </c>
      <c r="C1796" s="699" t="s">
        <v>480</v>
      </c>
      <c r="D1796" s="699" t="s">
        <v>11189</v>
      </c>
      <c r="E1796" s="700" t="s">
        <v>14886</v>
      </c>
      <c r="F1796" s="699" t="s">
        <v>11185</v>
      </c>
    </row>
    <row r="1797" spans="1:6" hidden="1">
      <c r="A1797" s="701">
        <v>101586</v>
      </c>
      <c r="B1797" s="699" t="s">
        <v>14887</v>
      </c>
      <c r="C1797" s="699" t="s">
        <v>480</v>
      </c>
      <c r="D1797" s="699" t="s">
        <v>11189</v>
      </c>
      <c r="E1797" s="700" t="s">
        <v>14888</v>
      </c>
      <c r="F1797" s="699" t="s">
        <v>11185</v>
      </c>
    </row>
    <row r="1798" spans="1:6" hidden="1">
      <c r="A1798" s="701">
        <v>101587</v>
      </c>
      <c r="B1798" s="699" t="s">
        <v>14889</v>
      </c>
      <c r="C1798" s="699" t="s">
        <v>480</v>
      </c>
      <c r="D1798" s="699" t="s">
        <v>11189</v>
      </c>
      <c r="E1798" s="700" t="s">
        <v>14890</v>
      </c>
      <c r="F1798" s="699" t="s">
        <v>11185</v>
      </c>
    </row>
    <row r="1799" spans="1:6" hidden="1">
      <c r="A1799" s="701">
        <v>101588</v>
      </c>
      <c r="B1799" s="699" t="s">
        <v>14892</v>
      </c>
      <c r="C1799" s="699" t="s">
        <v>480</v>
      </c>
      <c r="D1799" s="699" t="s">
        <v>11182</v>
      </c>
      <c r="E1799" s="700" t="s">
        <v>3250</v>
      </c>
      <c r="F1799" s="699" t="s">
        <v>11185</v>
      </c>
    </row>
    <row r="1800" spans="1:6" hidden="1">
      <c r="A1800" s="701">
        <v>101589</v>
      </c>
      <c r="B1800" s="699" t="s">
        <v>14894</v>
      </c>
      <c r="C1800" s="699" t="s">
        <v>480</v>
      </c>
      <c r="D1800" s="699" t="s">
        <v>11182</v>
      </c>
      <c r="E1800" s="700" t="s">
        <v>10913</v>
      </c>
      <c r="F1800" s="699" t="s">
        <v>11185</v>
      </c>
    </row>
    <row r="1801" spans="1:6" hidden="1">
      <c r="A1801" s="701">
        <v>101590</v>
      </c>
      <c r="B1801" s="699" t="s">
        <v>14895</v>
      </c>
      <c r="C1801" s="699" t="s">
        <v>480</v>
      </c>
      <c r="D1801" s="699" t="s">
        <v>11182</v>
      </c>
      <c r="E1801" s="700" t="s">
        <v>14682</v>
      </c>
      <c r="F1801" s="699" t="s">
        <v>11185</v>
      </c>
    </row>
    <row r="1802" spans="1:6" hidden="1">
      <c r="A1802" s="701">
        <v>101591</v>
      </c>
      <c r="B1802" s="699" t="s">
        <v>14898</v>
      </c>
      <c r="C1802" s="699" t="s">
        <v>480</v>
      </c>
      <c r="D1802" s="699" t="s">
        <v>11182</v>
      </c>
      <c r="E1802" s="700" t="s">
        <v>14899</v>
      </c>
      <c r="F1802" s="699" t="s">
        <v>11185</v>
      </c>
    </row>
    <row r="1803" spans="1:6" hidden="1">
      <c r="A1803" s="701">
        <v>101592</v>
      </c>
      <c r="B1803" s="699" t="s">
        <v>14900</v>
      </c>
      <c r="C1803" s="699" t="s">
        <v>480</v>
      </c>
      <c r="D1803" s="699" t="s">
        <v>11182</v>
      </c>
      <c r="E1803" s="700" t="s">
        <v>8167</v>
      </c>
      <c r="F1803" s="699" t="s">
        <v>11185</v>
      </c>
    </row>
    <row r="1804" spans="1:6" hidden="1">
      <c r="A1804" s="701">
        <v>101593</v>
      </c>
      <c r="B1804" s="699" t="s">
        <v>14901</v>
      </c>
      <c r="C1804" s="699" t="s">
        <v>480</v>
      </c>
      <c r="D1804" s="699" t="s">
        <v>11182</v>
      </c>
      <c r="E1804" s="700" t="s">
        <v>14902</v>
      </c>
      <c r="F1804" s="699" t="s">
        <v>11185</v>
      </c>
    </row>
    <row r="1805" spans="1:6" hidden="1">
      <c r="A1805" s="701">
        <v>101600</v>
      </c>
      <c r="B1805" s="699" t="s">
        <v>14905</v>
      </c>
      <c r="C1805" s="699" t="s">
        <v>480</v>
      </c>
      <c r="D1805" s="699" t="s">
        <v>11182</v>
      </c>
      <c r="E1805" s="700" t="s">
        <v>1985</v>
      </c>
      <c r="F1805" s="699" t="s">
        <v>11185</v>
      </c>
    </row>
    <row r="1806" spans="1:6" hidden="1">
      <c r="A1806" s="701">
        <v>101601</v>
      </c>
      <c r="B1806" s="699" t="s">
        <v>14906</v>
      </c>
      <c r="C1806" s="699" t="s">
        <v>480</v>
      </c>
      <c r="D1806" s="699" t="s">
        <v>11182</v>
      </c>
      <c r="E1806" s="700" t="s">
        <v>7720</v>
      </c>
      <c r="F1806" s="699" t="s">
        <v>11185</v>
      </c>
    </row>
    <row r="1807" spans="1:6" hidden="1">
      <c r="A1807" s="701">
        <v>101602</v>
      </c>
      <c r="B1807" s="699" t="s">
        <v>14907</v>
      </c>
      <c r="C1807" s="699" t="s">
        <v>480</v>
      </c>
      <c r="D1807" s="699" t="s">
        <v>11182</v>
      </c>
      <c r="E1807" s="700" t="s">
        <v>11402</v>
      </c>
      <c r="F1807" s="699" t="s">
        <v>11185</v>
      </c>
    </row>
    <row r="1808" spans="1:6" hidden="1">
      <c r="A1808" s="701">
        <v>101603</v>
      </c>
      <c r="B1808" s="699" t="s">
        <v>14908</v>
      </c>
      <c r="C1808" s="699" t="s">
        <v>480</v>
      </c>
      <c r="D1808" s="699" t="s">
        <v>11182</v>
      </c>
      <c r="E1808" s="700" t="s">
        <v>9733</v>
      </c>
      <c r="F1808" s="699" t="s">
        <v>11185</v>
      </c>
    </row>
    <row r="1809" spans="1:6" hidden="1">
      <c r="A1809" s="701">
        <v>101604</v>
      </c>
      <c r="B1809" s="699" t="s">
        <v>14909</v>
      </c>
      <c r="C1809" s="699" t="s">
        <v>480</v>
      </c>
      <c r="D1809" s="699" t="s">
        <v>11182</v>
      </c>
      <c r="E1809" s="700" t="s">
        <v>11269</v>
      </c>
      <c r="F1809" s="699" t="s">
        <v>11185</v>
      </c>
    </row>
    <row r="1810" spans="1:6" hidden="1">
      <c r="A1810" s="701">
        <v>101605</v>
      </c>
      <c r="B1810" s="699" t="s">
        <v>14910</v>
      </c>
      <c r="C1810" s="699" t="s">
        <v>480</v>
      </c>
      <c r="D1810" s="699" t="s">
        <v>11182</v>
      </c>
      <c r="E1810" s="700" t="s">
        <v>11348</v>
      </c>
      <c r="F1810" s="699" t="s">
        <v>11185</v>
      </c>
    </row>
    <row r="1811" spans="1:6" hidden="1">
      <c r="A1811" s="701">
        <v>90788</v>
      </c>
      <c r="B1811" s="699" t="s">
        <v>14911</v>
      </c>
      <c r="C1811" s="699" t="s">
        <v>475</v>
      </c>
      <c r="D1811" s="699" t="s">
        <v>11189</v>
      </c>
      <c r="E1811" s="700" t="s">
        <v>14912</v>
      </c>
      <c r="F1811" s="699" t="s">
        <v>11185</v>
      </c>
    </row>
    <row r="1812" spans="1:6" hidden="1">
      <c r="A1812" s="701">
        <v>90789</v>
      </c>
      <c r="B1812" s="699" t="s">
        <v>14913</v>
      </c>
      <c r="C1812" s="699" t="s">
        <v>475</v>
      </c>
      <c r="D1812" s="699" t="s">
        <v>11189</v>
      </c>
      <c r="E1812" s="700" t="s">
        <v>14914</v>
      </c>
      <c r="F1812" s="699" t="s">
        <v>11185</v>
      </c>
    </row>
    <row r="1813" spans="1:6" hidden="1">
      <c r="A1813" s="701">
        <v>90790</v>
      </c>
      <c r="B1813" s="699" t="s">
        <v>14915</v>
      </c>
      <c r="C1813" s="699" t="s">
        <v>475</v>
      </c>
      <c r="D1813" s="699" t="s">
        <v>11189</v>
      </c>
      <c r="E1813" s="700" t="s">
        <v>14916</v>
      </c>
      <c r="F1813" s="699" t="s">
        <v>11185</v>
      </c>
    </row>
    <row r="1814" spans="1:6" hidden="1">
      <c r="A1814" s="701">
        <v>90791</v>
      </c>
      <c r="B1814" s="699" t="s">
        <v>14917</v>
      </c>
      <c r="C1814" s="699" t="s">
        <v>475</v>
      </c>
      <c r="D1814" s="699" t="s">
        <v>11189</v>
      </c>
      <c r="E1814" s="700" t="s">
        <v>14918</v>
      </c>
      <c r="F1814" s="699" t="s">
        <v>11185</v>
      </c>
    </row>
    <row r="1815" spans="1:6" hidden="1">
      <c r="A1815" s="701">
        <v>90793</v>
      </c>
      <c r="B1815" s="699" t="s">
        <v>14919</v>
      </c>
      <c r="C1815" s="699" t="s">
        <v>475</v>
      </c>
      <c r="D1815" s="699" t="s">
        <v>11189</v>
      </c>
      <c r="E1815" s="700" t="s">
        <v>14920</v>
      </c>
      <c r="F1815" s="699" t="s">
        <v>11185</v>
      </c>
    </row>
    <row r="1816" spans="1:6" hidden="1">
      <c r="A1816" s="701">
        <v>90794</v>
      </c>
      <c r="B1816" s="699" t="s">
        <v>14921</v>
      </c>
      <c r="C1816" s="699" t="s">
        <v>475</v>
      </c>
      <c r="D1816" s="699" t="s">
        <v>11189</v>
      </c>
      <c r="E1816" s="700" t="s">
        <v>14922</v>
      </c>
      <c r="F1816" s="699" t="s">
        <v>11185</v>
      </c>
    </row>
    <row r="1817" spans="1:6" hidden="1">
      <c r="A1817" s="701">
        <v>90795</v>
      </c>
      <c r="B1817" s="699" t="s">
        <v>14924</v>
      </c>
      <c r="C1817" s="699" t="s">
        <v>475</v>
      </c>
      <c r="D1817" s="699" t="s">
        <v>11189</v>
      </c>
      <c r="E1817" s="700" t="s">
        <v>14925</v>
      </c>
      <c r="F1817" s="699" t="s">
        <v>11185</v>
      </c>
    </row>
    <row r="1818" spans="1:6" hidden="1">
      <c r="A1818" s="701">
        <v>90796</v>
      </c>
      <c r="B1818" s="699" t="s">
        <v>14926</v>
      </c>
      <c r="C1818" s="699" t="s">
        <v>475</v>
      </c>
      <c r="D1818" s="699" t="s">
        <v>11189</v>
      </c>
      <c r="E1818" s="700" t="s">
        <v>6844</v>
      </c>
      <c r="F1818" s="699" t="s">
        <v>11185</v>
      </c>
    </row>
    <row r="1819" spans="1:6" hidden="1">
      <c r="A1819" s="701">
        <v>90797</v>
      </c>
      <c r="B1819" s="699" t="s">
        <v>14927</v>
      </c>
      <c r="C1819" s="699" t="s">
        <v>475</v>
      </c>
      <c r="D1819" s="699" t="s">
        <v>11189</v>
      </c>
      <c r="E1819" s="700" t="s">
        <v>14928</v>
      </c>
      <c r="F1819" s="699" t="s">
        <v>11185</v>
      </c>
    </row>
    <row r="1820" spans="1:6" hidden="1">
      <c r="A1820" s="701">
        <v>90798</v>
      </c>
      <c r="B1820" s="699" t="s">
        <v>14929</v>
      </c>
      <c r="C1820" s="699" t="s">
        <v>475</v>
      </c>
      <c r="D1820" s="699" t="s">
        <v>11189</v>
      </c>
      <c r="E1820" s="700" t="s">
        <v>14930</v>
      </c>
      <c r="F1820" s="699" t="s">
        <v>11185</v>
      </c>
    </row>
    <row r="1821" spans="1:6" hidden="1">
      <c r="A1821" s="701">
        <v>90799</v>
      </c>
      <c r="B1821" s="699" t="s">
        <v>14931</v>
      </c>
      <c r="C1821" s="699" t="s">
        <v>475</v>
      </c>
      <c r="D1821" s="699" t="s">
        <v>11189</v>
      </c>
      <c r="E1821" s="700" t="s">
        <v>14932</v>
      </c>
      <c r="F1821" s="699" t="s">
        <v>11185</v>
      </c>
    </row>
    <row r="1822" spans="1:6" hidden="1">
      <c r="A1822" s="701">
        <v>90801</v>
      </c>
      <c r="B1822" s="699" t="s">
        <v>14935</v>
      </c>
      <c r="C1822" s="699" t="s">
        <v>475</v>
      </c>
      <c r="D1822" s="699" t="s">
        <v>11189</v>
      </c>
      <c r="E1822" s="700" t="s">
        <v>14936</v>
      </c>
      <c r="F1822" s="699" t="s">
        <v>11185</v>
      </c>
    </row>
    <row r="1823" spans="1:6" hidden="1">
      <c r="A1823" s="701">
        <v>90806</v>
      </c>
      <c r="B1823" s="699" t="s">
        <v>14937</v>
      </c>
      <c r="C1823" s="699" t="s">
        <v>475</v>
      </c>
      <c r="D1823" s="699" t="s">
        <v>11189</v>
      </c>
      <c r="E1823" s="700" t="s">
        <v>14938</v>
      </c>
      <c r="F1823" s="699" t="s">
        <v>11185</v>
      </c>
    </row>
    <row r="1824" spans="1:6" hidden="1">
      <c r="A1824" s="701">
        <v>90820</v>
      </c>
      <c r="B1824" s="699" t="s">
        <v>11995</v>
      </c>
      <c r="C1824" s="699" t="s">
        <v>475</v>
      </c>
      <c r="D1824" s="699" t="s">
        <v>11189</v>
      </c>
      <c r="E1824" s="700" t="s">
        <v>11996</v>
      </c>
      <c r="F1824" s="699" t="s">
        <v>11185</v>
      </c>
    </row>
    <row r="1825" spans="1:6" hidden="1">
      <c r="A1825" s="701">
        <v>90821</v>
      </c>
      <c r="B1825" s="699" t="s">
        <v>14940</v>
      </c>
      <c r="C1825" s="699" t="s">
        <v>475</v>
      </c>
      <c r="D1825" s="699" t="s">
        <v>11189</v>
      </c>
      <c r="E1825" s="700" t="s">
        <v>14941</v>
      </c>
      <c r="F1825" s="699" t="s">
        <v>11185</v>
      </c>
    </row>
    <row r="1826" spans="1:6" hidden="1">
      <c r="A1826" s="701">
        <v>90822</v>
      </c>
      <c r="B1826" s="699" t="s">
        <v>11997</v>
      </c>
      <c r="C1826" s="699" t="s">
        <v>475</v>
      </c>
      <c r="D1826" s="699" t="s">
        <v>11189</v>
      </c>
      <c r="E1826" s="700" t="s">
        <v>11998</v>
      </c>
      <c r="F1826" s="699" t="s">
        <v>11185</v>
      </c>
    </row>
    <row r="1827" spans="1:6" hidden="1">
      <c r="A1827" s="701">
        <v>90823</v>
      </c>
      <c r="B1827" s="699" t="s">
        <v>14942</v>
      </c>
      <c r="C1827" s="699" t="s">
        <v>475</v>
      </c>
      <c r="D1827" s="699" t="s">
        <v>11189</v>
      </c>
      <c r="E1827" s="700" t="s">
        <v>14943</v>
      </c>
      <c r="F1827" s="699" t="s">
        <v>11185</v>
      </c>
    </row>
    <row r="1828" spans="1:6" hidden="1">
      <c r="A1828" s="701">
        <v>90824</v>
      </c>
      <c r="B1828" s="699" t="s">
        <v>14945</v>
      </c>
      <c r="C1828" s="699" t="s">
        <v>475</v>
      </c>
      <c r="D1828" s="699" t="s">
        <v>11189</v>
      </c>
      <c r="E1828" s="700" t="s">
        <v>14946</v>
      </c>
      <c r="F1828" s="699" t="s">
        <v>11185</v>
      </c>
    </row>
    <row r="1829" spans="1:6" hidden="1">
      <c r="A1829" s="701">
        <v>90825</v>
      </c>
      <c r="B1829" s="699" t="s">
        <v>14947</v>
      </c>
      <c r="C1829" s="699" t="s">
        <v>475</v>
      </c>
      <c r="D1829" s="699" t="s">
        <v>11189</v>
      </c>
      <c r="E1829" s="700" t="s">
        <v>14948</v>
      </c>
      <c r="F1829" s="699" t="s">
        <v>11185</v>
      </c>
    </row>
    <row r="1830" spans="1:6" hidden="1">
      <c r="A1830" s="701">
        <v>90830</v>
      </c>
      <c r="B1830" s="699" t="s">
        <v>14949</v>
      </c>
      <c r="C1830" s="699" t="s">
        <v>475</v>
      </c>
      <c r="D1830" s="699" t="s">
        <v>11189</v>
      </c>
      <c r="E1830" s="700" t="s">
        <v>14950</v>
      </c>
      <c r="F1830" s="699" t="s">
        <v>11185</v>
      </c>
    </row>
    <row r="1831" spans="1:6" hidden="1">
      <c r="A1831" s="701">
        <v>90831</v>
      </c>
      <c r="B1831" s="699" t="s">
        <v>14951</v>
      </c>
      <c r="C1831" s="699" t="s">
        <v>475</v>
      </c>
      <c r="D1831" s="699" t="s">
        <v>11189</v>
      </c>
      <c r="E1831" s="700" t="s">
        <v>14952</v>
      </c>
      <c r="F1831" s="699" t="s">
        <v>11185</v>
      </c>
    </row>
    <row r="1832" spans="1:6" hidden="1">
      <c r="A1832" s="701">
        <v>90841</v>
      </c>
      <c r="B1832" s="699" t="s">
        <v>14953</v>
      </c>
      <c r="C1832" s="699" t="s">
        <v>475</v>
      </c>
      <c r="D1832" s="699" t="s">
        <v>11189</v>
      </c>
      <c r="E1832" s="700" t="s">
        <v>14954</v>
      </c>
      <c r="F1832" s="699" t="s">
        <v>11185</v>
      </c>
    </row>
    <row r="1833" spans="1:6" hidden="1">
      <c r="A1833" s="701">
        <v>90842</v>
      </c>
      <c r="B1833" s="699" t="s">
        <v>14956</v>
      </c>
      <c r="C1833" s="699" t="s">
        <v>475</v>
      </c>
      <c r="D1833" s="699" t="s">
        <v>11189</v>
      </c>
      <c r="E1833" s="700" t="s">
        <v>14957</v>
      </c>
      <c r="F1833" s="699" t="s">
        <v>11185</v>
      </c>
    </row>
    <row r="1834" spans="1:6" hidden="1">
      <c r="A1834" s="701">
        <v>90843</v>
      </c>
      <c r="B1834" s="699" t="s">
        <v>14959</v>
      </c>
      <c r="C1834" s="699" t="s">
        <v>475</v>
      </c>
      <c r="D1834" s="699" t="s">
        <v>11189</v>
      </c>
      <c r="E1834" s="700" t="s">
        <v>14960</v>
      </c>
      <c r="F1834" s="699" t="s">
        <v>11185</v>
      </c>
    </row>
    <row r="1835" spans="1:6" hidden="1">
      <c r="A1835" s="701">
        <v>90844</v>
      </c>
      <c r="B1835" s="699" t="s">
        <v>14961</v>
      </c>
      <c r="C1835" s="699" t="s">
        <v>475</v>
      </c>
      <c r="D1835" s="699" t="s">
        <v>11189</v>
      </c>
      <c r="E1835" s="700" t="s">
        <v>14962</v>
      </c>
      <c r="F1835" s="699" t="s">
        <v>11185</v>
      </c>
    </row>
    <row r="1836" spans="1:6" hidden="1">
      <c r="A1836" s="701">
        <v>90845</v>
      </c>
      <c r="B1836" s="699" t="s">
        <v>14963</v>
      </c>
      <c r="C1836" s="699" t="s">
        <v>475</v>
      </c>
      <c r="D1836" s="699" t="s">
        <v>11189</v>
      </c>
      <c r="E1836" s="700" t="s">
        <v>14964</v>
      </c>
      <c r="F1836" s="699" t="s">
        <v>11185</v>
      </c>
    </row>
    <row r="1837" spans="1:6" hidden="1">
      <c r="A1837" s="701">
        <v>90846</v>
      </c>
      <c r="B1837" s="699" t="s">
        <v>14965</v>
      </c>
      <c r="C1837" s="699" t="s">
        <v>475</v>
      </c>
      <c r="D1837" s="699" t="s">
        <v>11189</v>
      </c>
      <c r="E1837" s="700" t="s">
        <v>14966</v>
      </c>
      <c r="F1837" s="699" t="s">
        <v>11185</v>
      </c>
    </row>
    <row r="1838" spans="1:6" hidden="1">
      <c r="A1838" s="701">
        <v>90847</v>
      </c>
      <c r="B1838" s="699" t="s">
        <v>14967</v>
      </c>
      <c r="C1838" s="699" t="s">
        <v>475</v>
      </c>
      <c r="D1838" s="699" t="s">
        <v>11189</v>
      </c>
      <c r="E1838" s="700" t="s">
        <v>14968</v>
      </c>
      <c r="F1838" s="699" t="s">
        <v>11185</v>
      </c>
    </row>
    <row r="1839" spans="1:6" hidden="1">
      <c r="A1839" s="701">
        <v>90848</v>
      </c>
      <c r="B1839" s="699" t="s">
        <v>14970</v>
      </c>
      <c r="C1839" s="699" t="s">
        <v>475</v>
      </c>
      <c r="D1839" s="699" t="s">
        <v>11189</v>
      </c>
      <c r="E1839" s="700" t="s">
        <v>14971</v>
      </c>
      <c r="F1839" s="699" t="s">
        <v>11185</v>
      </c>
    </row>
    <row r="1840" spans="1:6" hidden="1">
      <c r="A1840" s="701">
        <v>90849</v>
      </c>
      <c r="B1840" s="699" t="s">
        <v>14972</v>
      </c>
      <c r="C1840" s="699" t="s">
        <v>475</v>
      </c>
      <c r="D1840" s="699" t="s">
        <v>11189</v>
      </c>
      <c r="E1840" s="700" t="s">
        <v>14973</v>
      </c>
      <c r="F1840" s="699" t="s">
        <v>11185</v>
      </c>
    </row>
    <row r="1841" spans="1:6" hidden="1">
      <c r="A1841" s="701">
        <v>90850</v>
      </c>
      <c r="B1841" s="699" t="s">
        <v>14974</v>
      </c>
      <c r="C1841" s="699" t="s">
        <v>475</v>
      </c>
      <c r="D1841" s="699" t="s">
        <v>11189</v>
      </c>
      <c r="E1841" s="700" t="s">
        <v>14975</v>
      </c>
      <c r="F1841" s="699" t="s">
        <v>11185</v>
      </c>
    </row>
    <row r="1842" spans="1:6" hidden="1">
      <c r="A1842" s="701">
        <v>90851</v>
      </c>
      <c r="B1842" s="699" t="s">
        <v>14976</v>
      </c>
      <c r="C1842" s="699" t="s">
        <v>475</v>
      </c>
      <c r="D1842" s="699" t="s">
        <v>11189</v>
      </c>
      <c r="E1842" s="700" t="s">
        <v>14977</v>
      </c>
      <c r="F1842" s="699" t="s">
        <v>11185</v>
      </c>
    </row>
    <row r="1843" spans="1:6" hidden="1">
      <c r="A1843" s="701">
        <v>90852</v>
      </c>
      <c r="B1843" s="699" t="s">
        <v>14978</v>
      </c>
      <c r="C1843" s="699" t="s">
        <v>475</v>
      </c>
      <c r="D1843" s="699" t="s">
        <v>11189</v>
      </c>
      <c r="E1843" s="700" t="s">
        <v>14979</v>
      </c>
      <c r="F1843" s="699" t="s">
        <v>11185</v>
      </c>
    </row>
    <row r="1844" spans="1:6" hidden="1">
      <c r="A1844" s="701">
        <v>91009</v>
      </c>
      <c r="B1844" s="699" t="s">
        <v>14980</v>
      </c>
      <c r="C1844" s="699" t="s">
        <v>475</v>
      </c>
      <c r="D1844" s="699" t="s">
        <v>11189</v>
      </c>
      <c r="E1844" s="700" t="s">
        <v>14981</v>
      </c>
      <c r="F1844" s="699" t="s">
        <v>11185</v>
      </c>
    </row>
    <row r="1845" spans="1:6" hidden="1">
      <c r="A1845" s="701">
        <v>91010</v>
      </c>
      <c r="B1845" s="699" t="s">
        <v>14982</v>
      </c>
      <c r="C1845" s="699" t="s">
        <v>475</v>
      </c>
      <c r="D1845" s="699" t="s">
        <v>11189</v>
      </c>
      <c r="E1845" s="700" t="s">
        <v>14983</v>
      </c>
      <c r="F1845" s="699" t="s">
        <v>11185</v>
      </c>
    </row>
    <row r="1846" spans="1:6" hidden="1">
      <c r="A1846" s="701">
        <v>91011</v>
      </c>
      <c r="B1846" s="699" t="s">
        <v>14984</v>
      </c>
      <c r="C1846" s="699" t="s">
        <v>475</v>
      </c>
      <c r="D1846" s="699" t="s">
        <v>11189</v>
      </c>
      <c r="E1846" s="700" t="s">
        <v>14985</v>
      </c>
      <c r="F1846" s="699" t="s">
        <v>11185</v>
      </c>
    </row>
    <row r="1847" spans="1:6" hidden="1">
      <c r="A1847" s="701">
        <v>91012</v>
      </c>
      <c r="B1847" s="699" t="s">
        <v>14986</v>
      </c>
      <c r="C1847" s="699" t="s">
        <v>475</v>
      </c>
      <c r="D1847" s="699" t="s">
        <v>11189</v>
      </c>
      <c r="E1847" s="700" t="s">
        <v>14987</v>
      </c>
      <c r="F1847" s="699" t="s">
        <v>11185</v>
      </c>
    </row>
    <row r="1848" spans="1:6" hidden="1">
      <c r="A1848" s="701">
        <v>91013</v>
      </c>
      <c r="B1848" s="699" t="s">
        <v>14988</v>
      </c>
      <c r="C1848" s="699" t="s">
        <v>475</v>
      </c>
      <c r="D1848" s="699" t="s">
        <v>11189</v>
      </c>
      <c r="E1848" s="700" t="s">
        <v>14989</v>
      </c>
      <c r="F1848" s="699" t="s">
        <v>11185</v>
      </c>
    </row>
    <row r="1849" spans="1:6" hidden="1">
      <c r="A1849" s="701">
        <v>91014</v>
      </c>
      <c r="B1849" s="699" t="s">
        <v>14990</v>
      </c>
      <c r="C1849" s="699" t="s">
        <v>475</v>
      </c>
      <c r="D1849" s="699" t="s">
        <v>11189</v>
      </c>
      <c r="E1849" s="700" t="s">
        <v>14991</v>
      </c>
      <c r="F1849" s="699" t="s">
        <v>11185</v>
      </c>
    </row>
    <row r="1850" spans="1:6" hidden="1">
      <c r="A1850" s="701">
        <v>91015</v>
      </c>
      <c r="B1850" s="699" t="s">
        <v>14992</v>
      </c>
      <c r="C1850" s="699" t="s">
        <v>475</v>
      </c>
      <c r="D1850" s="699" t="s">
        <v>11189</v>
      </c>
      <c r="E1850" s="700" t="s">
        <v>14993</v>
      </c>
      <c r="F1850" s="699" t="s">
        <v>11185</v>
      </c>
    </row>
    <row r="1851" spans="1:6" hidden="1">
      <c r="A1851" s="701">
        <v>91016</v>
      </c>
      <c r="B1851" s="699" t="s">
        <v>14994</v>
      </c>
      <c r="C1851" s="699" t="s">
        <v>475</v>
      </c>
      <c r="D1851" s="699" t="s">
        <v>11189</v>
      </c>
      <c r="E1851" s="700" t="s">
        <v>14995</v>
      </c>
      <c r="F1851" s="699" t="s">
        <v>11185</v>
      </c>
    </row>
    <row r="1852" spans="1:6" hidden="1">
      <c r="A1852" s="701">
        <v>91287</v>
      </c>
      <c r="B1852" s="699" t="s">
        <v>14996</v>
      </c>
      <c r="C1852" s="699" t="s">
        <v>475</v>
      </c>
      <c r="D1852" s="699" t="s">
        <v>11189</v>
      </c>
      <c r="E1852" s="700" t="s">
        <v>14997</v>
      </c>
      <c r="F1852" s="699" t="s">
        <v>11185</v>
      </c>
    </row>
    <row r="1853" spans="1:6" hidden="1">
      <c r="A1853" s="701">
        <v>91292</v>
      </c>
      <c r="B1853" s="699" t="s">
        <v>14999</v>
      </c>
      <c r="C1853" s="699" t="s">
        <v>475</v>
      </c>
      <c r="D1853" s="699" t="s">
        <v>11189</v>
      </c>
      <c r="E1853" s="700" t="s">
        <v>15000</v>
      </c>
      <c r="F1853" s="699" t="s">
        <v>11185</v>
      </c>
    </row>
    <row r="1854" spans="1:6" hidden="1">
      <c r="A1854" s="701">
        <v>91295</v>
      </c>
      <c r="B1854" s="699" t="s">
        <v>15001</v>
      </c>
      <c r="C1854" s="699" t="s">
        <v>475</v>
      </c>
      <c r="D1854" s="699" t="s">
        <v>11189</v>
      </c>
      <c r="E1854" s="700" t="s">
        <v>15002</v>
      </c>
      <c r="F1854" s="699" t="s">
        <v>11185</v>
      </c>
    </row>
    <row r="1855" spans="1:6" hidden="1">
      <c r="A1855" s="701">
        <v>91296</v>
      </c>
      <c r="B1855" s="699" t="s">
        <v>15003</v>
      </c>
      <c r="C1855" s="699" t="s">
        <v>475</v>
      </c>
      <c r="D1855" s="699" t="s">
        <v>11189</v>
      </c>
      <c r="E1855" s="700" t="s">
        <v>15004</v>
      </c>
      <c r="F1855" s="699" t="s">
        <v>11185</v>
      </c>
    </row>
    <row r="1856" spans="1:6" hidden="1">
      <c r="A1856" s="701">
        <v>91297</v>
      </c>
      <c r="B1856" s="699" t="s">
        <v>15005</v>
      </c>
      <c r="C1856" s="699" t="s">
        <v>475</v>
      </c>
      <c r="D1856" s="699" t="s">
        <v>11189</v>
      </c>
      <c r="E1856" s="700" t="s">
        <v>15006</v>
      </c>
      <c r="F1856" s="699" t="s">
        <v>11185</v>
      </c>
    </row>
    <row r="1857" spans="1:6" hidden="1">
      <c r="A1857" s="701">
        <v>91298</v>
      </c>
      <c r="B1857" s="699" t="s">
        <v>15007</v>
      </c>
      <c r="C1857" s="699" t="s">
        <v>475</v>
      </c>
      <c r="D1857" s="699" t="s">
        <v>11182</v>
      </c>
      <c r="E1857" s="700" t="s">
        <v>15008</v>
      </c>
      <c r="F1857" s="699" t="s">
        <v>11185</v>
      </c>
    </row>
    <row r="1858" spans="1:6" hidden="1">
      <c r="A1858" s="701">
        <v>91299</v>
      </c>
      <c r="B1858" s="699" t="s">
        <v>15009</v>
      </c>
      <c r="C1858" s="699" t="s">
        <v>475</v>
      </c>
      <c r="D1858" s="699" t="s">
        <v>11182</v>
      </c>
      <c r="E1858" s="700" t="s">
        <v>15010</v>
      </c>
      <c r="F1858" s="699" t="s">
        <v>11185</v>
      </c>
    </row>
    <row r="1859" spans="1:6" hidden="1">
      <c r="A1859" s="701">
        <v>91304</v>
      </c>
      <c r="B1859" s="699" t="s">
        <v>15011</v>
      </c>
      <c r="C1859" s="699" t="s">
        <v>475</v>
      </c>
      <c r="D1859" s="699" t="s">
        <v>11189</v>
      </c>
      <c r="E1859" s="700" t="s">
        <v>15012</v>
      </c>
      <c r="F1859" s="699" t="s">
        <v>11185</v>
      </c>
    </row>
    <row r="1860" spans="1:6" hidden="1">
      <c r="A1860" s="701">
        <v>91305</v>
      </c>
      <c r="B1860" s="699" t="s">
        <v>12124</v>
      </c>
      <c r="C1860" s="699" t="s">
        <v>475</v>
      </c>
      <c r="D1860" s="699" t="s">
        <v>11189</v>
      </c>
      <c r="E1860" s="700" t="s">
        <v>12125</v>
      </c>
      <c r="F1860" s="699" t="s">
        <v>11185</v>
      </c>
    </row>
    <row r="1861" spans="1:6" hidden="1">
      <c r="A1861" s="701">
        <v>91306</v>
      </c>
      <c r="B1861" s="699" t="s">
        <v>14958</v>
      </c>
      <c r="C1861" s="699" t="s">
        <v>475</v>
      </c>
      <c r="D1861" s="699" t="s">
        <v>11189</v>
      </c>
      <c r="E1861" s="700" t="s">
        <v>14952</v>
      </c>
      <c r="F1861" s="699" t="s">
        <v>11185</v>
      </c>
    </row>
    <row r="1862" spans="1:6" hidden="1">
      <c r="A1862" s="701">
        <v>91307</v>
      </c>
      <c r="B1862" s="699" t="s">
        <v>15013</v>
      </c>
      <c r="C1862" s="699" t="s">
        <v>475</v>
      </c>
      <c r="D1862" s="699" t="s">
        <v>11189</v>
      </c>
      <c r="E1862" s="700" t="s">
        <v>15014</v>
      </c>
      <c r="F1862" s="699" t="s">
        <v>11185</v>
      </c>
    </row>
    <row r="1863" spans="1:6" hidden="1">
      <c r="A1863" s="701">
        <v>91312</v>
      </c>
      <c r="B1863" s="699" t="s">
        <v>15015</v>
      </c>
      <c r="C1863" s="699" t="s">
        <v>475</v>
      </c>
      <c r="D1863" s="699" t="s">
        <v>11189</v>
      </c>
      <c r="E1863" s="700" t="s">
        <v>15016</v>
      </c>
      <c r="F1863" s="699" t="s">
        <v>11185</v>
      </c>
    </row>
    <row r="1864" spans="1:6" hidden="1">
      <c r="A1864" s="701">
        <v>91313</v>
      </c>
      <c r="B1864" s="699" t="s">
        <v>15018</v>
      </c>
      <c r="C1864" s="699" t="s">
        <v>475</v>
      </c>
      <c r="D1864" s="699" t="s">
        <v>11189</v>
      </c>
      <c r="E1864" s="700" t="s">
        <v>15019</v>
      </c>
      <c r="F1864" s="699" t="s">
        <v>11185</v>
      </c>
    </row>
    <row r="1865" spans="1:6" hidden="1">
      <c r="A1865" s="701">
        <v>91314</v>
      </c>
      <c r="B1865" s="699" t="s">
        <v>15020</v>
      </c>
      <c r="C1865" s="699" t="s">
        <v>475</v>
      </c>
      <c r="D1865" s="699" t="s">
        <v>11189</v>
      </c>
      <c r="E1865" s="700" t="s">
        <v>15021</v>
      </c>
      <c r="F1865" s="699" t="s">
        <v>11185</v>
      </c>
    </row>
    <row r="1866" spans="1:6" hidden="1">
      <c r="A1866" s="701">
        <v>91315</v>
      </c>
      <c r="B1866" s="699" t="s">
        <v>15022</v>
      </c>
      <c r="C1866" s="699" t="s">
        <v>475</v>
      </c>
      <c r="D1866" s="699" t="s">
        <v>11189</v>
      </c>
      <c r="E1866" s="700" t="s">
        <v>15023</v>
      </c>
      <c r="F1866" s="699" t="s">
        <v>11185</v>
      </c>
    </row>
    <row r="1867" spans="1:6" hidden="1">
      <c r="A1867" s="701">
        <v>91316</v>
      </c>
      <c r="B1867" s="699" t="s">
        <v>15025</v>
      </c>
      <c r="C1867" s="699" t="s">
        <v>475</v>
      </c>
      <c r="D1867" s="699" t="s">
        <v>11189</v>
      </c>
      <c r="E1867" s="700" t="s">
        <v>15026</v>
      </c>
      <c r="F1867" s="699" t="s">
        <v>11185</v>
      </c>
    </row>
    <row r="1868" spans="1:6" hidden="1">
      <c r="A1868" s="701">
        <v>91317</v>
      </c>
      <c r="B1868" s="699" t="s">
        <v>15027</v>
      </c>
      <c r="C1868" s="699" t="s">
        <v>475</v>
      </c>
      <c r="D1868" s="699" t="s">
        <v>11189</v>
      </c>
      <c r="E1868" s="700" t="s">
        <v>15028</v>
      </c>
      <c r="F1868" s="699" t="s">
        <v>11185</v>
      </c>
    </row>
    <row r="1869" spans="1:6" hidden="1">
      <c r="A1869" s="701">
        <v>91318</v>
      </c>
      <c r="B1869" s="699" t="s">
        <v>15029</v>
      </c>
      <c r="C1869" s="699" t="s">
        <v>475</v>
      </c>
      <c r="D1869" s="699" t="s">
        <v>11189</v>
      </c>
      <c r="E1869" s="700" t="s">
        <v>15030</v>
      </c>
      <c r="F1869" s="699" t="s">
        <v>11185</v>
      </c>
    </row>
    <row r="1870" spans="1:6" hidden="1">
      <c r="A1870" s="701">
        <v>91319</v>
      </c>
      <c r="B1870" s="699" t="s">
        <v>15031</v>
      </c>
      <c r="C1870" s="699" t="s">
        <v>475</v>
      </c>
      <c r="D1870" s="699" t="s">
        <v>11189</v>
      </c>
      <c r="E1870" s="700" t="s">
        <v>15032</v>
      </c>
      <c r="F1870" s="699" t="s">
        <v>11185</v>
      </c>
    </row>
    <row r="1871" spans="1:6" hidden="1">
      <c r="A1871" s="701">
        <v>91320</v>
      </c>
      <c r="B1871" s="699" t="s">
        <v>15033</v>
      </c>
      <c r="C1871" s="699" t="s">
        <v>475</v>
      </c>
      <c r="D1871" s="699" t="s">
        <v>11189</v>
      </c>
      <c r="E1871" s="700" t="s">
        <v>15034</v>
      </c>
      <c r="F1871" s="699" t="s">
        <v>11185</v>
      </c>
    </row>
    <row r="1872" spans="1:6" hidden="1">
      <c r="A1872" s="701">
        <v>91321</v>
      </c>
      <c r="B1872" s="699" t="s">
        <v>15035</v>
      </c>
      <c r="C1872" s="699" t="s">
        <v>475</v>
      </c>
      <c r="D1872" s="699" t="s">
        <v>11189</v>
      </c>
      <c r="E1872" s="700" t="s">
        <v>15036</v>
      </c>
      <c r="F1872" s="699" t="s">
        <v>11185</v>
      </c>
    </row>
    <row r="1873" spans="1:6" hidden="1">
      <c r="A1873" s="701">
        <v>91322</v>
      </c>
      <c r="B1873" s="699" t="s">
        <v>15037</v>
      </c>
      <c r="C1873" s="699" t="s">
        <v>475</v>
      </c>
      <c r="D1873" s="699" t="s">
        <v>11189</v>
      </c>
      <c r="E1873" s="700" t="s">
        <v>15038</v>
      </c>
      <c r="F1873" s="699" t="s">
        <v>11185</v>
      </c>
    </row>
    <row r="1874" spans="1:6" hidden="1">
      <c r="A1874" s="701">
        <v>91323</v>
      </c>
      <c r="B1874" s="699" t="s">
        <v>15039</v>
      </c>
      <c r="C1874" s="699" t="s">
        <v>475</v>
      </c>
      <c r="D1874" s="699" t="s">
        <v>11189</v>
      </c>
      <c r="E1874" s="700" t="s">
        <v>15040</v>
      </c>
      <c r="F1874" s="699" t="s">
        <v>11185</v>
      </c>
    </row>
    <row r="1875" spans="1:6" hidden="1">
      <c r="A1875" s="701">
        <v>91324</v>
      </c>
      <c r="B1875" s="699" t="s">
        <v>15041</v>
      </c>
      <c r="C1875" s="699" t="s">
        <v>475</v>
      </c>
      <c r="D1875" s="699" t="s">
        <v>11189</v>
      </c>
      <c r="E1875" s="700" t="s">
        <v>15042</v>
      </c>
      <c r="F1875" s="699" t="s">
        <v>11185</v>
      </c>
    </row>
    <row r="1876" spans="1:6" hidden="1">
      <c r="A1876" s="701">
        <v>91325</v>
      </c>
      <c r="B1876" s="699" t="s">
        <v>15043</v>
      </c>
      <c r="C1876" s="699" t="s">
        <v>475</v>
      </c>
      <c r="D1876" s="699" t="s">
        <v>11189</v>
      </c>
      <c r="E1876" s="700" t="s">
        <v>15044</v>
      </c>
      <c r="F1876" s="699" t="s">
        <v>11185</v>
      </c>
    </row>
    <row r="1877" spans="1:6" hidden="1">
      <c r="A1877" s="701">
        <v>91326</v>
      </c>
      <c r="B1877" s="699" t="s">
        <v>15045</v>
      </c>
      <c r="C1877" s="699" t="s">
        <v>475</v>
      </c>
      <c r="D1877" s="699" t="s">
        <v>11189</v>
      </c>
      <c r="E1877" s="700" t="s">
        <v>15046</v>
      </c>
      <c r="F1877" s="699" t="s">
        <v>11185</v>
      </c>
    </row>
    <row r="1878" spans="1:6" hidden="1">
      <c r="A1878" s="701">
        <v>91327</v>
      </c>
      <c r="B1878" s="699" t="s">
        <v>15047</v>
      </c>
      <c r="C1878" s="699" t="s">
        <v>475</v>
      </c>
      <c r="D1878" s="699" t="s">
        <v>11189</v>
      </c>
      <c r="E1878" s="700" t="s">
        <v>15048</v>
      </c>
      <c r="F1878" s="699" t="s">
        <v>11185</v>
      </c>
    </row>
    <row r="1879" spans="1:6" hidden="1">
      <c r="A1879" s="701">
        <v>91328</v>
      </c>
      <c r="B1879" s="699" t="s">
        <v>15049</v>
      </c>
      <c r="C1879" s="699" t="s">
        <v>475</v>
      </c>
      <c r="D1879" s="699" t="s">
        <v>11189</v>
      </c>
      <c r="E1879" s="700" t="s">
        <v>15050</v>
      </c>
      <c r="F1879" s="699" t="s">
        <v>11185</v>
      </c>
    </row>
    <row r="1880" spans="1:6" hidden="1">
      <c r="A1880" s="701">
        <v>91329</v>
      </c>
      <c r="B1880" s="699" t="s">
        <v>15051</v>
      </c>
      <c r="C1880" s="699" t="s">
        <v>475</v>
      </c>
      <c r="D1880" s="699" t="s">
        <v>11189</v>
      </c>
      <c r="E1880" s="700" t="s">
        <v>15052</v>
      </c>
      <c r="F1880" s="699" t="s">
        <v>11185</v>
      </c>
    </row>
    <row r="1881" spans="1:6" hidden="1">
      <c r="A1881" s="701">
        <v>91330</v>
      </c>
      <c r="B1881" s="699" t="s">
        <v>15053</v>
      </c>
      <c r="C1881" s="699" t="s">
        <v>475</v>
      </c>
      <c r="D1881" s="699" t="s">
        <v>11189</v>
      </c>
      <c r="E1881" s="700" t="s">
        <v>15054</v>
      </c>
      <c r="F1881" s="699" t="s">
        <v>11185</v>
      </c>
    </row>
    <row r="1882" spans="1:6" hidden="1">
      <c r="A1882" s="701">
        <v>91331</v>
      </c>
      <c r="B1882" s="699" t="s">
        <v>15055</v>
      </c>
      <c r="C1882" s="699" t="s">
        <v>475</v>
      </c>
      <c r="D1882" s="699" t="s">
        <v>11189</v>
      </c>
      <c r="E1882" s="700" t="s">
        <v>15056</v>
      </c>
      <c r="F1882" s="699" t="s">
        <v>11185</v>
      </c>
    </row>
    <row r="1883" spans="1:6" hidden="1">
      <c r="A1883" s="701">
        <v>91332</v>
      </c>
      <c r="B1883" s="699" t="s">
        <v>15057</v>
      </c>
      <c r="C1883" s="699" t="s">
        <v>475</v>
      </c>
      <c r="D1883" s="699" t="s">
        <v>11189</v>
      </c>
      <c r="E1883" s="700" t="s">
        <v>15058</v>
      </c>
      <c r="F1883" s="699" t="s">
        <v>11185</v>
      </c>
    </row>
    <row r="1884" spans="1:6" hidden="1">
      <c r="A1884" s="701">
        <v>91333</v>
      </c>
      <c r="B1884" s="699" t="s">
        <v>15059</v>
      </c>
      <c r="C1884" s="699" t="s">
        <v>475</v>
      </c>
      <c r="D1884" s="699" t="s">
        <v>11189</v>
      </c>
      <c r="E1884" s="700" t="s">
        <v>15060</v>
      </c>
      <c r="F1884" s="699" t="s">
        <v>11185</v>
      </c>
    </row>
    <row r="1885" spans="1:6" hidden="1">
      <c r="A1885" s="701">
        <v>91334</v>
      </c>
      <c r="B1885" s="699" t="s">
        <v>15061</v>
      </c>
      <c r="C1885" s="699" t="s">
        <v>475</v>
      </c>
      <c r="D1885" s="699" t="s">
        <v>11182</v>
      </c>
      <c r="E1885" s="700" t="s">
        <v>15062</v>
      </c>
      <c r="F1885" s="699" t="s">
        <v>11185</v>
      </c>
    </row>
    <row r="1886" spans="1:6" hidden="1">
      <c r="A1886" s="701">
        <v>91335</v>
      </c>
      <c r="B1886" s="699" t="s">
        <v>15064</v>
      </c>
      <c r="C1886" s="699" t="s">
        <v>475</v>
      </c>
      <c r="D1886" s="699" t="s">
        <v>11182</v>
      </c>
      <c r="E1886" s="700" t="s">
        <v>15065</v>
      </c>
      <c r="F1886" s="699" t="s">
        <v>11185</v>
      </c>
    </row>
    <row r="1887" spans="1:6" hidden="1">
      <c r="A1887" s="701">
        <v>91336</v>
      </c>
      <c r="B1887" s="699" t="s">
        <v>15067</v>
      </c>
      <c r="C1887" s="699" t="s">
        <v>475</v>
      </c>
      <c r="D1887" s="699" t="s">
        <v>11182</v>
      </c>
      <c r="E1887" s="700" t="s">
        <v>15068</v>
      </c>
      <c r="F1887" s="699" t="s">
        <v>11185</v>
      </c>
    </row>
    <row r="1888" spans="1:6" hidden="1">
      <c r="A1888" s="701">
        <v>91337</v>
      </c>
      <c r="B1888" s="699" t="s">
        <v>15069</v>
      </c>
      <c r="C1888" s="699" t="s">
        <v>475</v>
      </c>
      <c r="D1888" s="699" t="s">
        <v>11182</v>
      </c>
      <c r="E1888" s="700" t="s">
        <v>15070</v>
      </c>
      <c r="F1888" s="699" t="s">
        <v>11185</v>
      </c>
    </row>
    <row r="1889" spans="1:6" hidden="1">
      <c r="A1889" s="701">
        <v>100659</v>
      </c>
      <c r="B1889" s="699" t="s">
        <v>14955</v>
      </c>
      <c r="C1889" s="699" t="s">
        <v>478</v>
      </c>
      <c r="D1889" s="699" t="s">
        <v>11189</v>
      </c>
      <c r="E1889" s="700" t="s">
        <v>13811</v>
      </c>
      <c r="F1889" s="699" t="s">
        <v>11185</v>
      </c>
    </row>
    <row r="1890" spans="1:6" hidden="1">
      <c r="A1890" s="701">
        <v>100660</v>
      </c>
      <c r="B1890" s="699" t="s">
        <v>15017</v>
      </c>
      <c r="C1890" s="699" t="s">
        <v>478</v>
      </c>
      <c r="D1890" s="699" t="s">
        <v>11189</v>
      </c>
      <c r="E1890" s="700" t="s">
        <v>1891</v>
      </c>
      <c r="F1890" s="699" t="s">
        <v>11185</v>
      </c>
    </row>
    <row r="1891" spans="1:6" hidden="1">
      <c r="A1891" s="701">
        <v>100675</v>
      </c>
      <c r="B1891" s="699" t="s">
        <v>15071</v>
      </c>
      <c r="C1891" s="699" t="s">
        <v>475</v>
      </c>
      <c r="D1891" s="699" t="s">
        <v>11189</v>
      </c>
      <c r="E1891" s="700" t="s">
        <v>15072</v>
      </c>
      <c r="F1891" s="699" t="s">
        <v>11185</v>
      </c>
    </row>
    <row r="1892" spans="1:6" hidden="1">
      <c r="A1892" s="701">
        <v>100676</v>
      </c>
      <c r="B1892" s="699" t="s">
        <v>15073</v>
      </c>
      <c r="C1892" s="699" t="s">
        <v>475</v>
      </c>
      <c r="D1892" s="699" t="s">
        <v>11189</v>
      </c>
      <c r="E1892" s="700" t="s">
        <v>15074</v>
      </c>
      <c r="F1892" s="699" t="s">
        <v>11185</v>
      </c>
    </row>
    <row r="1893" spans="1:6" hidden="1">
      <c r="A1893" s="701">
        <v>100678</v>
      </c>
      <c r="B1893" s="699" t="s">
        <v>15075</v>
      </c>
      <c r="C1893" s="699" t="s">
        <v>475</v>
      </c>
      <c r="D1893" s="699" t="s">
        <v>11189</v>
      </c>
      <c r="E1893" s="700" t="s">
        <v>15076</v>
      </c>
      <c r="F1893" s="699" t="s">
        <v>11185</v>
      </c>
    </row>
    <row r="1894" spans="1:6" hidden="1">
      <c r="A1894" s="701">
        <v>100679</v>
      </c>
      <c r="B1894" s="699" t="s">
        <v>15077</v>
      </c>
      <c r="C1894" s="699" t="s">
        <v>475</v>
      </c>
      <c r="D1894" s="699" t="s">
        <v>11189</v>
      </c>
      <c r="E1894" s="700" t="s">
        <v>15078</v>
      </c>
      <c r="F1894" s="699" t="s">
        <v>11185</v>
      </c>
    </row>
    <row r="1895" spans="1:6" hidden="1">
      <c r="A1895" s="701">
        <v>100680</v>
      </c>
      <c r="B1895" s="699" t="s">
        <v>15079</v>
      </c>
      <c r="C1895" s="699" t="s">
        <v>475</v>
      </c>
      <c r="D1895" s="699" t="s">
        <v>11189</v>
      </c>
      <c r="E1895" s="700" t="s">
        <v>15080</v>
      </c>
      <c r="F1895" s="699" t="s">
        <v>11185</v>
      </c>
    </row>
    <row r="1896" spans="1:6" hidden="1">
      <c r="A1896" s="701">
        <v>100681</v>
      </c>
      <c r="B1896" s="699" t="s">
        <v>15081</v>
      </c>
      <c r="C1896" s="699" t="s">
        <v>475</v>
      </c>
      <c r="D1896" s="699" t="s">
        <v>11189</v>
      </c>
      <c r="E1896" s="700" t="s">
        <v>15082</v>
      </c>
      <c r="F1896" s="699" t="s">
        <v>11185</v>
      </c>
    </row>
    <row r="1897" spans="1:6" hidden="1">
      <c r="A1897" s="701">
        <v>100682</v>
      </c>
      <c r="B1897" s="699" t="s">
        <v>15083</v>
      </c>
      <c r="C1897" s="699" t="s">
        <v>475</v>
      </c>
      <c r="D1897" s="699" t="s">
        <v>11189</v>
      </c>
      <c r="E1897" s="700" t="s">
        <v>15084</v>
      </c>
      <c r="F1897" s="699" t="s">
        <v>11185</v>
      </c>
    </row>
    <row r="1898" spans="1:6" hidden="1">
      <c r="A1898" s="701">
        <v>100683</v>
      </c>
      <c r="B1898" s="699" t="s">
        <v>15085</v>
      </c>
      <c r="C1898" s="699" t="s">
        <v>475</v>
      </c>
      <c r="D1898" s="699" t="s">
        <v>11189</v>
      </c>
      <c r="E1898" s="700" t="s">
        <v>15086</v>
      </c>
      <c r="F1898" s="699" t="s">
        <v>11185</v>
      </c>
    </row>
    <row r="1899" spans="1:6" hidden="1">
      <c r="A1899" s="701">
        <v>100684</v>
      </c>
      <c r="B1899" s="699" t="s">
        <v>15087</v>
      </c>
      <c r="C1899" s="699" t="s">
        <v>475</v>
      </c>
      <c r="D1899" s="699" t="s">
        <v>11189</v>
      </c>
      <c r="E1899" s="700" t="s">
        <v>15088</v>
      </c>
      <c r="F1899" s="699" t="s">
        <v>11185</v>
      </c>
    </row>
    <row r="1900" spans="1:6" hidden="1">
      <c r="A1900" s="701">
        <v>100685</v>
      </c>
      <c r="B1900" s="699" t="s">
        <v>15089</v>
      </c>
      <c r="C1900" s="699" t="s">
        <v>475</v>
      </c>
      <c r="D1900" s="699" t="s">
        <v>11189</v>
      </c>
      <c r="E1900" s="700" t="s">
        <v>15090</v>
      </c>
      <c r="F1900" s="699" t="s">
        <v>11185</v>
      </c>
    </row>
    <row r="1901" spans="1:6" hidden="1">
      <c r="A1901" s="701">
        <v>100686</v>
      </c>
      <c r="B1901" s="699" t="s">
        <v>15091</v>
      </c>
      <c r="C1901" s="699" t="s">
        <v>475</v>
      </c>
      <c r="D1901" s="699" t="s">
        <v>11189</v>
      </c>
      <c r="E1901" s="700" t="s">
        <v>15092</v>
      </c>
      <c r="F1901" s="699" t="s">
        <v>11185</v>
      </c>
    </row>
    <row r="1902" spans="1:6" hidden="1">
      <c r="A1902" s="701">
        <v>100687</v>
      </c>
      <c r="B1902" s="699" t="s">
        <v>15093</v>
      </c>
      <c r="C1902" s="699" t="s">
        <v>475</v>
      </c>
      <c r="D1902" s="699" t="s">
        <v>11189</v>
      </c>
      <c r="E1902" s="700" t="s">
        <v>15094</v>
      </c>
      <c r="F1902" s="699" t="s">
        <v>11185</v>
      </c>
    </row>
    <row r="1903" spans="1:6" hidden="1">
      <c r="A1903" s="701">
        <v>100688</v>
      </c>
      <c r="B1903" s="699" t="s">
        <v>15095</v>
      </c>
      <c r="C1903" s="699" t="s">
        <v>475</v>
      </c>
      <c r="D1903" s="699" t="s">
        <v>11189</v>
      </c>
      <c r="E1903" s="700" t="s">
        <v>15096</v>
      </c>
      <c r="F1903" s="699" t="s">
        <v>11185</v>
      </c>
    </row>
    <row r="1904" spans="1:6" hidden="1">
      <c r="A1904" s="701">
        <v>100689</v>
      </c>
      <c r="B1904" s="699" t="s">
        <v>15097</v>
      </c>
      <c r="C1904" s="699" t="s">
        <v>475</v>
      </c>
      <c r="D1904" s="699" t="s">
        <v>11189</v>
      </c>
      <c r="E1904" s="700" t="s">
        <v>15098</v>
      </c>
      <c r="F1904" s="699" t="s">
        <v>11185</v>
      </c>
    </row>
    <row r="1905" spans="1:6" hidden="1">
      <c r="A1905" s="701">
        <v>100690</v>
      </c>
      <c r="B1905" s="699" t="s">
        <v>15099</v>
      </c>
      <c r="C1905" s="699" t="s">
        <v>475</v>
      </c>
      <c r="D1905" s="699" t="s">
        <v>11189</v>
      </c>
      <c r="E1905" s="700" t="s">
        <v>15100</v>
      </c>
      <c r="F1905" s="699" t="s">
        <v>11185</v>
      </c>
    </row>
    <row r="1906" spans="1:6" hidden="1">
      <c r="A1906" s="701">
        <v>100691</v>
      </c>
      <c r="B1906" s="699" t="s">
        <v>15101</v>
      </c>
      <c r="C1906" s="699" t="s">
        <v>475</v>
      </c>
      <c r="D1906" s="699" t="s">
        <v>11182</v>
      </c>
      <c r="E1906" s="700" t="s">
        <v>15102</v>
      </c>
      <c r="F1906" s="699" t="s">
        <v>11185</v>
      </c>
    </row>
    <row r="1907" spans="1:6" hidden="1">
      <c r="A1907" s="701">
        <v>100692</v>
      </c>
      <c r="B1907" s="699" t="s">
        <v>15103</v>
      </c>
      <c r="C1907" s="699" t="s">
        <v>475</v>
      </c>
      <c r="D1907" s="699" t="s">
        <v>11182</v>
      </c>
      <c r="E1907" s="700" t="s">
        <v>15104</v>
      </c>
      <c r="F1907" s="699" t="s">
        <v>11185</v>
      </c>
    </row>
    <row r="1908" spans="1:6" hidden="1">
      <c r="A1908" s="701">
        <v>100693</v>
      </c>
      <c r="B1908" s="699" t="s">
        <v>15105</v>
      </c>
      <c r="C1908" s="699" t="s">
        <v>475</v>
      </c>
      <c r="D1908" s="699" t="s">
        <v>11182</v>
      </c>
      <c r="E1908" s="700" t="s">
        <v>15106</v>
      </c>
      <c r="F1908" s="699" t="s">
        <v>11185</v>
      </c>
    </row>
    <row r="1909" spans="1:6" hidden="1">
      <c r="A1909" s="701">
        <v>100694</v>
      </c>
      <c r="B1909" s="699" t="s">
        <v>15107</v>
      </c>
      <c r="C1909" s="699" t="s">
        <v>475</v>
      </c>
      <c r="D1909" s="699" t="s">
        <v>11182</v>
      </c>
      <c r="E1909" s="700" t="s">
        <v>15108</v>
      </c>
      <c r="F1909" s="699" t="s">
        <v>11185</v>
      </c>
    </row>
    <row r="1910" spans="1:6" hidden="1">
      <c r="A1910" s="701">
        <v>100695</v>
      </c>
      <c r="B1910" s="699" t="s">
        <v>15109</v>
      </c>
      <c r="C1910" s="699" t="s">
        <v>475</v>
      </c>
      <c r="D1910" s="699" t="s">
        <v>11189</v>
      </c>
      <c r="E1910" s="700" t="s">
        <v>15110</v>
      </c>
      <c r="F1910" s="699" t="s">
        <v>11185</v>
      </c>
    </row>
    <row r="1911" spans="1:6" hidden="1">
      <c r="A1911" s="701">
        <v>100696</v>
      </c>
      <c r="B1911" s="699" t="s">
        <v>15111</v>
      </c>
      <c r="C1911" s="699" t="s">
        <v>475</v>
      </c>
      <c r="D1911" s="699" t="s">
        <v>11189</v>
      </c>
      <c r="E1911" s="700" t="s">
        <v>15112</v>
      </c>
      <c r="F1911" s="699" t="s">
        <v>11185</v>
      </c>
    </row>
    <row r="1912" spans="1:6" hidden="1">
      <c r="A1912" s="701">
        <v>100697</v>
      </c>
      <c r="B1912" s="699" t="s">
        <v>15114</v>
      </c>
      <c r="C1912" s="699" t="s">
        <v>475</v>
      </c>
      <c r="D1912" s="699" t="s">
        <v>11189</v>
      </c>
      <c r="E1912" s="700" t="s">
        <v>1811</v>
      </c>
      <c r="F1912" s="699" t="s">
        <v>11185</v>
      </c>
    </row>
    <row r="1913" spans="1:6" hidden="1">
      <c r="A1913" s="701">
        <v>100698</v>
      </c>
      <c r="B1913" s="699" t="s">
        <v>15116</v>
      </c>
      <c r="C1913" s="699" t="s">
        <v>475</v>
      </c>
      <c r="D1913" s="699" t="s">
        <v>11189</v>
      </c>
      <c r="E1913" s="700" t="s">
        <v>14204</v>
      </c>
      <c r="F1913" s="699" t="s">
        <v>11185</v>
      </c>
    </row>
    <row r="1914" spans="1:6" hidden="1">
      <c r="A1914" s="701">
        <v>100699</v>
      </c>
      <c r="B1914" s="699" t="s">
        <v>15117</v>
      </c>
      <c r="C1914" s="699" t="s">
        <v>475</v>
      </c>
      <c r="D1914" s="699" t="s">
        <v>11189</v>
      </c>
      <c r="E1914" s="700" t="s">
        <v>15118</v>
      </c>
      <c r="F1914" s="699" t="s">
        <v>11185</v>
      </c>
    </row>
    <row r="1915" spans="1:6" hidden="1">
      <c r="A1915" s="701">
        <v>100700</v>
      </c>
      <c r="B1915" s="699" t="s">
        <v>15119</v>
      </c>
      <c r="C1915" s="699" t="s">
        <v>475</v>
      </c>
      <c r="D1915" s="699" t="s">
        <v>11189</v>
      </c>
      <c r="E1915" s="700" t="s">
        <v>15120</v>
      </c>
      <c r="F1915" s="699" t="s">
        <v>11185</v>
      </c>
    </row>
    <row r="1916" spans="1:6" hidden="1">
      <c r="A1916" s="701">
        <v>100712</v>
      </c>
      <c r="B1916" s="699" t="s">
        <v>15127</v>
      </c>
      <c r="C1916" s="699" t="s">
        <v>475</v>
      </c>
      <c r="D1916" s="699" t="s">
        <v>11189</v>
      </c>
      <c r="E1916" s="700" t="s">
        <v>15128</v>
      </c>
      <c r="F1916" s="699" t="s">
        <v>11185</v>
      </c>
    </row>
    <row r="1917" spans="1:6" hidden="1">
      <c r="A1917" s="701">
        <v>100665</v>
      </c>
      <c r="B1917" s="699" t="s">
        <v>12044</v>
      </c>
      <c r="C1917" s="699" t="s">
        <v>480</v>
      </c>
      <c r="D1917" s="699" t="s">
        <v>11182</v>
      </c>
      <c r="E1917" s="700" t="s">
        <v>12045</v>
      </c>
      <c r="F1917" s="699" t="s">
        <v>11185</v>
      </c>
    </row>
    <row r="1918" spans="1:6" hidden="1">
      <c r="A1918" s="701">
        <v>100666</v>
      </c>
      <c r="B1918" s="699" t="s">
        <v>15129</v>
      </c>
      <c r="C1918" s="699" t="s">
        <v>480</v>
      </c>
      <c r="D1918" s="699" t="s">
        <v>11182</v>
      </c>
      <c r="E1918" s="700" t="s">
        <v>15130</v>
      </c>
      <c r="F1918" s="699" t="s">
        <v>11185</v>
      </c>
    </row>
    <row r="1919" spans="1:6" hidden="1">
      <c r="A1919" s="701">
        <v>100667</v>
      </c>
      <c r="B1919" s="699" t="s">
        <v>15131</v>
      </c>
      <c r="C1919" s="699" t="s">
        <v>480</v>
      </c>
      <c r="D1919" s="699" t="s">
        <v>11182</v>
      </c>
      <c r="E1919" s="700" t="s">
        <v>15132</v>
      </c>
      <c r="F1919" s="699" t="s">
        <v>11185</v>
      </c>
    </row>
    <row r="1920" spans="1:6" hidden="1">
      <c r="A1920" s="701">
        <v>100668</v>
      </c>
      <c r="B1920" s="699" t="s">
        <v>15133</v>
      </c>
      <c r="C1920" s="699" t="s">
        <v>480</v>
      </c>
      <c r="D1920" s="699" t="s">
        <v>11182</v>
      </c>
      <c r="E1920" s="700" t="s">
        <v>15134</v>
      </c>
      <c r="F1920" s="699" t="s">
        <v>11185</v>
      </c>
    </row>
    <row r="1921" spans="1:6" hidden="1">
      <c r="A1921" s="701">
        <v>100669</v>
      </c>
      <c r="B1921" s="699" t="s">
        <v>15135</v>
      </c>
      <c r="C1921" s="699" t="s">
        <v>480</v>
      </c>
      <c r="D1921" s="699" t="s">
        <v>11182</v>
      </c>
      <c r="E1921" s="700" t="s">
        <v>15136</v>
      </c>
      <c r="F1921" s="699" t="s">
        <v>11185</v>
      </c>
    </row>
    <row r="1922" spans="1:6" hidden="1">
      <c r="A1922" s="701">
        <v>100670</v>
      </c>
      <c r="B1922" s="699" t="s">
        <v>15137</v>
      </c>
      <c r="C1922" s="699" t="s">
        <v>480</v>
      </c>
      <c r="D1922" s="699" t="s">
        <v>11182</v>
      </c>
      <c r="E1922" s="700" t="s">
        <v>15138</v>
      </c>
      <c r="F1922" s="699" t="s">
        <v>11185</v>
      </c>
    </row>
    <row r="1923" spans="1:6" hidden="1">
      <c r="A1923" s="701">
        <v>100671</v>
      </c>
      <c r="B1923" s="699" t="s">
        <v>15139</v>
      </c>
      <c r="C1923" s="699" t="s">
        <v>480</v>
      </c>
      <c r="D1923" s="699" t="s">
        <v>11182</v>
      </c>
      <c r="E1923" s="700" t="s">
        <v>15140</v>
      </c>
      <c r="F1923" s="699" t="s">
        <v>11185</v>
      </c>
    </row>
    <row r="1924" spans="1:6" hidden="1">
      <c r="A1924" s="701">
        <v>100672</v>
      </c>
      <c r="B1924" s="699" t="s">
        <v>15141</v>
      </c>
      <c r="C1924" s="699" t="s">
        <v>480</v>
      </c>
      <c r="D1924" s="699" t="s">
        <v>11182</v>
      </c>
      <c r="E1924" s="700" t="s">
        <v>15142</v>
      </c>
      <c r="F1924" s="699" t="s">
        <v>11185</v>
      </c>
    </row>
    <row r="1925" spans="1:6" hidden="1">
      <c r="A1925" s="701">
        <v>100701</v>
      </c>
      <c r="B1925" s="699" t="s">
        <v>15143</v>
      </c>
      <c r="C1925" s="699" t="s">
        <v>480</v>
      </c>
      <c r="D1925" s="699" t="s">
        <v>11189</v>
      </c>
      <c r="E1925" s="700" t="s">
        <v>15144</v>
      </c>
      <c r="F1925" s="699" t="s">
        <v>11185</v>
      </c>
    </row>
    <row r="1926" spans="1:6" hidden="1">
      <c r="A1926" s="701">
        <v>94559</v>
      </c>
      <c r="B1926" s="699" t="s">
        <v>12022</v>
      </c>
      <c r="C1926" s="699" t="s">
        <v>480</v>
      </c>
      <c r="D1926" s="699" t="s">
        <v>11182</v>
      </c>
      <c r="E1926" s="700" t="s">
        <v>7020</v>
      </c>
      <c r="F1926" s="699" t="s">
        <v>11185</v>
      </c>
    </row>
    <row r="1927" spans="1:6" hidden="1">
      <c r="A1927" s="701">
        <v>94562</v>
      </c>
      <c r="B1927" s="699" t="s">
        <v>15146</v>
      </c>
      <c r="C1927" s="699" t="s">
        <v>480</v>
      </c>
      <c r="D1927" s="699" t="s">
        <v>11182</v>
      </c>
      <c r="E1927" s="700" t="s">
        <v>15147</v>
      </c>
      <c r="F1927" s="699" t="s">
        <v>11185</v>
      </c>
    </row>
    <row r="1928" spans="1:6" hidden="1">
      <c r="A1928" s="701">
        <v>94587</v>
      </c>
      <c r="B1928" s="699" t="s">
        <v>15149</v>
      </c>
      <c r="C1928" s="699" t="s">
        <v>478</v>
      </c>
      <c r="D1928" s="699" t="s">
        <v>11182</v>
      </c>
      <c r="E1928" s="700" t="s">
        <v>15150</v>
      </c>
      <c r="F1928" s="699" t="s">
        <v>11185</v>
      </c>
    </row>
    <row r="1929" spans="1:6" hidden="1">
      <c r="A1929" s="701">
        <v>94588</v>
      </c>
      <c r="B1929" s="699" t="s">
        <v>15151</v>
      </c>
      <c r="C1929" s="699" t="s">
        <v>478</v>
      </c>
      <c r="D1929" s="699" t="s">
        <v>11182</v>
      </c>
      <c r="E1929" s="700" t="s">
        <v>9701</v>
      </c>
      <c r="F1929" s="699" t="s">
        <v>11185</v>
      </c>
    </row>
    <row r="1930" spans="1:6" hidden="1">
      <c r="A1930" s="701">
        <v>99837</v>
      </c>
      <c r="B1930" s="699" t="s">
        <v>15152</v>
      </c>
      <c r="C1930" s="699" t="s">
        <v>478</v>
      </c>
      <c r="D1930" s="699" t="s">
        <v>11182</v>
      </c>
      <c r="E1930" s="700" t="s">
        <v>15153</v>
      </c>
      <c r="F1930" s="699" t="s">
        <v>11185</v>
      </c>
    </row>
    <row r="1931" spans="1:6" hidden="1">
      <c r="A1931" s="701">
        <v>99839</v>
      </c>
      <c r="B1931" s="699" t="s">
        <v>15155</v>
      </c>
      <c r="C1931" s="699" t="s">
        <v>478</v>
      </c>
      <c r="D1931" s="699" t="s">
        <v>11182</v>
      </c>
      <c r="E1931" s="700" t="s">
        <v>15156</v>
      </c>
      <c r="F1931" s="699" t="s">
        <v>11185</v>
      </c>
    </row>
    <row r="1932" spans="1:6" hidden="1">
      <c r="A1932" s="701">
        <v>99841</v>
      </c>
      <c r="B1932" s="699" t="s">
        <v>15157</v>
      </c>
      <c r="C1932" s="699" t="s">
        <v>478</v>
      </c>
      <c r="D1932" s="699" t="s">
        <v>11182</v>
      </c>
      <c r="E1932" s="700" t="s">
        <v>15158</v>
      </c>
      <c r="F1932" s="699" t="s">
        <v>11185</v>
      </c>
    </row>
    <row r="1933" spans="1:6" hidden="1">
      <c r="A1933" s="701">
        <v>99855</v>
      </c>
      <c r="B1933" s="699" t="s">
        <v>15159</v>
      </c>
      <c r="C1933" s="699" t="s">
        <v>478</v>
      </c>
      <c r="D1933" s="699" t="s">
        <v>11182</v>
      </c>
      <c r="E1933" s="700" t="s">
        <v>15160</v>
      </c>
      <c r="F1933" s="699" t="s">
        <v>11185</v>
      </c>
    </row>
    <row r="1934" spans="1:6" hidden="1">
      <c r="A1934" s="701">
        <v>99857</v>
      </c>
      <c r="B1934" s="699" t="s">
        <v>15162</v>
      </c>
      <c r="C1934" s="699" t="s">
        <v>478</v>
      </c>
      <c r="D1934" s="699" t="s">
        <v>11182</v>
      </c>
      <c r="E1934" s="700" t="s">
        <v>15163</v>
      </c>
      <c r="F1934" s="699" t="s">
        <v>11185</v>
      </c>
    </row>
    <row r="1935" spans="1:6" hidden="1">
      <c r="A1935" s="701">
        <v>99861</v>
      </c>
      <c r="B1935" s="699" t="s">
        <v>15164</v>
      </c>
      <c r="C1935" s="699" t="s">
        <v>480</v>
      </c>
      <c r="D1935" s="699" t="s">
        <v>11182</v>
      </c>
      <c r="E1935" s="700" t="s">
        <v>15165</v>
      </c>
      <c r="F1935" s="699" t="s">
        <v>11185</v>
      </c>
    </row>
    <row r="1936" spans="1:6" hidden="1">
      <c r="A1936" s="701">
        <v>99862</v>
      </c>
      <c r="B1936" s="699" t="s">
        <v>15167</v>
      </c>
      <c r="C1936" s="699" t="s">
        <v>480</v>
      </c>
      <c r="D1936" s="699" t="s">
        <v>11182</v>
      </c>
      <c r="E1936" s="700" t="s">
        <v>15168</v>
      </c>
      <c r="F1936" s="699" t="s">
        <v>11185</v>
      </c>
    </row>
    <row r="1937" spans="1:6" hidden="1">
      <c r="A1937" s="701">
        <v>90838</v>
      </c>
      <c r="B1937" s="699" t="s">
        <v>15169</v>
      </c>
      <c r="C1937" s="699" t="s">
        <v>475</v>
      </c>
      <c r="D1937" s="699" t="s">
        <v>11189</v>
      </c>
      <c r="E1937" s="700" t="s">
        <v>15170</v>
      </c>
      <c r="F1937" s="699" t="s">
        <v>11185</v>
      </c>
    </row>
    <row r="1938" spans="1:6" hidden="1">
      <c r="A1938" s="701">
        <v>91338</v>
      </c>
      <c r="B1938" s="699" t="s">
        <v>15172</v>
      </c>
      <c r="C1938" s="699" t="s">
        <v>480</v>
      </c>
      <c r="D1938" s="699" t="s">
        <v>11182</v>
      </c>
      <c r="E1938" s="700" t="s">
        <v>15173</v>
      </c>
      <c r="F1938" s="699" t="s">
        <v>11185</v>
      </c>
    </row>
    <row r="1939" spans="1:6" hidden="1">
      <c r="A1939" s="701">
        <v>91341</v>
      </c>
      <c r="B1939" s="699" t="s">
        <v>12000</v>
      </c>
      <c r="C1939" s="699" t="s">
        <v>480</v>
      </c>
      <c r="D1939" s="699" t="s">
        <v>11182</v>
      </c>
      <c r="E1939" s="700" t="s">
        <v>12001</v>
      </c>
      <c r="F1939" s="699" t="s">
        <v>11185</v>
      </c>
    </row>
    <row r="1940" spans="1:6" hidden="1">
      <c r="A1940" s="701">
        <v>94805</v>
      </c>
      <c r="B1940" s="699" t="s">
        <v>15174</v>
      </c>
      <c r="C1940" s="699" t="s">
        <v>475</v>
      </c>
      <c r="D1940" s="699" t="s">
        <v>11182</v>
      </c>
      <c r="E1940" s="700" t="s">
        <v>15175</v>
      </c>
      <c r="F1940" s="699" t="s">
        <v>11185</v>
      </c>
    </row>
    <row r="1941" spans="1:6" hidden="1">
      <c r="A1941" s="701">
        <v>94806</v>
      </c>
      <c r="B1941" s="699" t="s">
        <v>15176</v>
      </c>
      <c r="C1941" s="699" t="s">
        <v>475</v>
      </c>
      <c r="D1941" s="699" t="s">
        <v>11189</v>
      </c>
      <c r="E1941" s="700" t="s">
        <v>15177</v>
      </c>
      <c r="F1941" s="699" t="s">
        <v>11185</v>
      </c>
    </row>
    <row r="1942" spans="1:6" hidden="1">
      <c r="A1942" s="701">
        <v>94807</v>
      </c>
      <c r="B1942" s="699" t="s">
        <v>15179</v>
      </c>
      <c r="C1942" s="699" t="s">
        <v>475</v>
      </c>
      <c r="D1942" s="699" t="s">
        <v>11189</v>
      </c>
      <c r="E1942" s="700" t="s">
        <v>15180</v>
      </c>
      <c r="F1942" s="699" t="s">
        <v>11185</v>
      </c>
    </row>
    <row r="1943" spans="1:6" hidden="1">
      <c r="A1943" s="701">
        <v>100702</v>
      </c>
      <c r="B1943" s="699" t="s">
        <v>15181</v>
      </c>
      <c r="C1943" s="699" t="s">
        <v>480</v>
      </c>
      <c r="D1943" s="699" t="s">
        <v>11182</v>
      </c>
      <c r="E1943" s="700" t="s">
        <v>15182</v>
      </c>
      <c r="F1943" s="699" t="s">
        <v>11185</v>
      </c>
    </row>
    <row r="1944" spans="1:6" hidden="1">
      <c r="A1944" s="701">
        <v>102188</v>
      </c>
      <c r="B1944" s="699" t="s">
        <v>15183</v>
      </c>
      <c r="C1944" s="699" t="s">
        <v>475</v>
      </c>
      <c r="D1944" s="699" t="s">
        <v>11189</v>
      </c>
      <c r="E1944" s="700" t="s">
        <v>15184</v>
      </c>
      <c r="F1944" s="699" t="s">
        <v>11185</v>
      </c>
    </row>
    <row r="1945" spans="1:6" hidden="1">
      <c r="A1945" s="701">
        <v>102189</v>
      </c>
      <c r="B1945" s="699" t="s">
        <v>15189</v>
      </c>
      <c r="C1945" s="699" t="s">
        <v>475</v>
      </c>
      <c r="D1945" s="699" t="s">
        <v>11189</v>
      </c>
      <c r="E1945" s="700" t="s">
        <v>15190</v>
      </c>
      <c r="F1945" s="699" t="s">
        <v>11185</v>
      </c>
    </row>
    <row r="1946" spans="1:6" hidden="1">
      <c r="A1946" s="701">
        <v>100703</v>
      </c>
      <c r="B1946" s="699" t="s">
        <v>15192</v>
      </c>
      <c r="C1946" s="699" t="s">
        <v>475</v>
      </c>
      <c r="D1946" s="699" t="s">
        <v>11189</v>
      </c>
      <c r="E1946" s="700" t="s">
        <v>15193</v>
      </c>
      <c r="F1946" s="699" t="s">
        <v>11185</v>
      </c>
    </row>
    <row r="1947" spans="1:6" hidden="1">
      <c r="A1947" s="701">
        <v>100704</v>
      </c>
      <c r="B1947" s="699" t="s">
        <v>15194</v>
      </c>
      <c r="C1947" s="699" t="s">
        <v>475</v>
      </c>
      <c r="D1947" s="699" t="s">
        <v>11189</v>
      </c>
      <c r="E1947" s="700" t="s">
        <v>8921</v>
      </c>
      <c r="F1947" s="699" t="s">
        <v>11185</v>
      </c>
    </row>
    <row r="1948" spans="1:6" hidden="1">
      <c r="A1948" s="701">
        <v>100705</v>
      </c>
      <c r="B1948" s="699" t="s">
        <v>15195</v>
      </c>
      <c r="C1948" s="699" t="s">
        <v>475</v>
      </c>
      <c r="D1948" s="699" t="s">
        <v>11189</v>
      </c>
      <c r="E1948" s="700" t="s">
        <v>15196</v>
      </c>
      <c r="F1948" s="699" t="s">
        <v>11185</v>
      </c>
    </row>
    <row r="1949" spans="1:6" hidden="1">
      <c r="A1949" s="701">
        <v>100706</v>
      </c>
      <c r="B1949" s="699" t="s">
        <v>15198</v>
      </c>
      <c r="C1949" s="699" t="s">
        <v>475</v>
      </c>
      <c r="D1949" s="699" t="s">
        <v>11189</v>
      </c>
      <c r="E1949" s="700" t="s">
        <v>15199</v>
      </c>
      <c r="F1949" s="699" t="s">
        <v>11185</v>
      </c>
    </row>
    <row r="1950" spans="1:6" hidden="1">
      <c r="A1950" s="701">
        <v>100707</v>
      </c>
      <c r="B1950" s="699" t="s">
        <v>15200</v>
      </c>
      <c r="C1950" s="699" t="s">
        <v>475</v>
      </c>
      <c r="D1950" s="699" t="s">
        <v>11189</v>
      </c>
      <c r="E1950" s="700" t="s">
        <v>15201</v>
      </c>
      <c r="F1950" s="699" t="s">
        <v>11185</v>
      </c>
    </row>
    <row r="1951" spans="1:6" hidden="1">
      <c r="A1951" s="701">
        <v>100708</v>
      </c>
      <c r="B1951" s="699" t="s">
        <v>15202</v>
      </c>
      <c r="C1951" s="699" t="s">
        <v>475</v>
      </c>
      <c r="D1951" s="699" t="s">
        <v>11189</v>
      </c>
      <c r="E1951" s="700" t="s">
        <v>15203</v>
      </c>
      <c r="F1951" s="699" t="s">
        <v>11185</v>
      </c>
    </row>
    <row r="1952" spans="1:6" hidden="1">
      <c r="A1952" s="701">
        <v>100709</v>
      </c>
      <c r="B1952" s="699" t="s">
        <v>15205</v>
      </c>
      <c r="C1952" s="699" t="s">
        <v>475</v>
      </c>
      <c r="D1952" s="699" t="s">
        <v>11189</v>
      </c>
      <c r="E1952" s="700" t="s">
        <v>2543</v>
      </c>
      <c r="F1952" s="699" t="s">
        <v>11185</v>
      </c>
    </row>
    <row r="1953" spans="1:6" hidden="1">
      <c r="A1953" s="701">
        <v>100710</v>
      </c>
      <c r="B1953" s="699" t="s">
        <v>15206</v>
      </c>
      <c r="C1953" s="699" t="s">
        <v>475</v>
      </c>
      <c r="D1953" s="699" t="s">
        <v>11189</v>
      </c>
      <c r="E1953" s="700" t="s">
        <v>15207</v>
      </c>
      <c r="F1953" s="699" t="s">
        <v>11185</v>
      </c>
    </row>
    <row r="1954" spans="1:6" hidden="1">
      <c r="A1954" s="701">
        <v>102151</v>
      </c>
      <c r="B1954" s="699" t="s">
        <v>15208</v>
      </c>
      <c r="C1954" s="699" t="s">
        <v>480</v>
      </c>
      <c r="D1954" s="699" t="s">
        <v>11189</v>
      </c>
      <c r="E1954" s="700" t="s">
        <v>15209</v>
      </c>
      <c r="F1954" s="699" t="s">
        <v>11185</v>
      </c>
    </row>
    <row r="1955" spans="1:6" hidden="1">
      <c r="A1955" s="701">
        <v>102152</v>
      </c>
      <c r="B1955" s="699" t="s">
        <v>15210</v>
      </c>
      <c r="C1955" s="699" t="s">
        <v>480</v>
      </c>
      <c r="D1955" s="699" t="s">
        <v>11189</v>
      </c>
      <c r="E1955" s="700" t="s">
        <v>15211</v>
      </c>
      <c r="F1955" s="699" t="s">
        <v>11185</v>
      </c>
    </row>
    <row r="1956" spans="1:6" hidden="1">
      <c r="A1956" s="701">
        <v>102153</v>
      </c>
      <c r="B1956" s="699" t="s">
        <v>15212</v>
      </c>
      <c r="C1956" s="699" t="s">
        <v>480</v>
      </c>
      <c r="D1956" s="699" t="s">
        <v>11189</v>
      </c>
      <c r="E1956" s="700" t="s">
        <v>15213</v>
      </c>
      <c r="F1956" s="699" t="s">
        <v>11185</v>
      </c>
    </row>
    <row r="1957" spans="1:6" hidden="1">
      <c r="A1957" s="701">
        <v>102154</v>
      </c>
      <c r="B1957" s="699" t="s">
        <v>15214</v>
      </c>
      <c r="C1957" s="699" t="s">
        <v>480</v>
      </c>
      <c r="D1957" s="699" t="s">
        <v>11189</v>
      </c>
      <c r="E1957" s="700" t="s">
        <v>15215</v>
      </c>
      <c r="F1957" s="699" t="s">
        <v>11185</v>
      </c>
    </row>
    <row r="1958" spans="1:6" hidden="1">
      <c r="A1958" s="701">
        <v>102155</v>
      </c>
      <c r="B1958" s="699" t="s">
        <v>15216</v>
      </c>
      <c r="C1958" s="699" t="s">
        <v>480</v>
      </c>
      <c r="D1958" s="699" t="s">
        <v>11189</v>
      </c>
      <c r="E1958" s="700" t="s">
        <v>15217</v>
      </c>
      <c r="F1958" s="699" t="s">
        <v>11185</v>
      </c>
    </row>
    <row r="1959" spans="1:6" hidden="1">
      <c r="A1959" s="701">
        <v>102156</v>
      </c>
      <c r="B1959" s="699" t="s">
        <v>15218</v>
      </c>
      <c r="C1959" s="699" t="s">
        <v>480</v>
      </c>
      <c r="D1959" s="699" t="s">
        <v>11189</v>
      </c>
      <c r="E1959" s="700" t="s">
        <v>15219</v>
      </c>
      <c r="F1959" s="699" t="s">
        <v>11185</v>
      </c>
    </row>
    <row r="1960" spans="1:6" hidden="1">
      <c r="A1960" s="701">
        <v>102157</v>
      </c>
      <c r="B1960" s="699" t="s">
        <v>15221</v>
      </c>
      <c r="C1960" s="699" t="s">
        <v>480</v>
      </c>
      <c r="D1960" s="699" t="s">
        <v>11189</v>
      </c>
      <c r="E1960" s="700" t="s">
        <v>15222</v>
      </c>
      <c r="F1960" s="699" t="s">
        <v>11185</v>
      </c>
    </row>
    <row r="1961" spans="1:6" hidden="1">
      <c r="A1961" s="701">
        <v>102158</v>
      </c>
      <c r="B1961" s="699" t="s">
        <v>15223</v>
      </c>
      <c r="C1961" s="699" t="s">
        <v>480</v>
      </c>
      <c r="D1961" s="699" t="s">
        <v>11189</v>
      </c>
      <c r="E1961" s="700" t="s">
        <v>15224</v>
      </c>
      <c r="F1961" s="699" t="s">
        <v>11185</v>
      </c>
    </row>
    <row r="1962" spans="1:6" hidden="1">
      <c r="A1962" s="701">
        <v>102159</v>
      </c>
      <c r="B1962" s="699" t="s">
        <v>15225</v>
      </c>
      <c r="C1962" s="699" t="s">
        <v>480</v>
      </c>
      <c r="D1962" s="699" t="s">
        <v>11189</v>
      </c>
      <c r="E1962" s="700" t="s">
        <v>15226</v>
      </c>
      <c r="F1962" s="699" t="s">
        <v>11185</v>
      </c>
    </row>
    <row r="1963" spans="1:6" hidden="1">
      <c r="A1963" s="701">
        <v>102160</v>
      </c>
      <c r="B1963" s="699" t="s">
        <v>15227</v>
      </c>
      <c r="C1963" s="699" t="s">
        <v>480</v>
      </c>
      <c r="D1963" s="699" t="s">
        <v>11189</v>
      </c>
      <c r="E1963" s="700" t="s">
        <v>15228</v>
      </c>
      <c r="F1963" s="699" t="s">
        <v>11185</v>
      </c>
    </row>
    <row r="1964" spans="1:6" hidden="1">
      <c r="A1964" s="701">
        <v>102161</v>
      </c>
      <c r="B1964" s="699" t="s">
        <v>15230</v>
      </c>
      <c r="C1964" s="699" t="s">
        <v>480</v>
      </c>
      <c r="D1964" s="699" t="s">
        <v>11182</v>
      </c>
      <c r="E1964" s="700" t="s">
        <v>15231</v>
      </c>
      <c r="F1964" s="699" t="s">
        <v>11185</v>
      </c>
    </row>
    <row r="1965" spans="1:6" hidden="1">
      <c r="A1965" s="701">
        <v>102162</v>
      </c>
      <c r="B1965" s="699" t="s">
        <v>15232</v>
      </c>
      <c r="C1965" s="699" t="s">
        <v>480</v>
      </c>
      <c r="D1965" s="699" t="s">
        <v>11182</v>
      </c>
      <c r="E1965" s="700" t="s">
        <v>15233</v>
      </c>
      <c r="F1965" s="699" t="s">
        <v>11185</v>
      </c>
    </row>
    <row r="1966" spans="1:6" hidden="1">
      <c r="A1966" s="701">
        <v>102163</v>
      </c>
      <c r="B1966" s="699" t="s">
        <v>15234</v>
      </c>
      <c r="C1966" s="699" t="s">
        <v>480</v>
      </c>
      <c r="D1966" s="699" t="s">
        <v>11182</v>
      </c>
      <c r="E1966" s="700" t="s">
        <v>10558</v>
      </c>
      <c r="F1966" s="699" t="s">
        <v>11185</v>
      </c>
    </row>
    <row r="1967" spans="1:6" hidden="1">
      <c r="A1967" s="701">
        <v>102164</v>
      </c>
      <c r="B1967" s="699" t="s">
        <v>15235</v>
      </c>
      <c r="C1967" s="699" t="s">
        <v>480</v>
      </c>
      <c r="D1967" s="699" t="s">
        <v>11182</v>
      </c>
      <c r="E1967" s="700" t="s">
        <v>15236</v>
      </c>
      <c r="F1967" s="699" t="s">
        <v>11185</v>
      </c>
    </row>
    <row r="1968" spans="1:6" hidden="1">
      <c r="A1968" s="701">
        <v>102165</v>
      </c>
      <c r="B1968" s="699" t="s">
        <v>15238</v>
      </c>
      <c r="C1968" s="699" t="s">
        <v>480</v>
      </c>
      <c r="D1968" s="699" t="s">
        <v>11182</v>
      </c>
      <c r="E1968" s="700" t="s">
        <v>15239</v>
      </c>
      <c r="F1968" s="699" t="s">
        <v>11185</v>
      </c>
    </row>
    <row r="1969" spans="1:6" hidden="1">
      <c r="A1969" s="701">
        <v>102166</v>
      </c>
      <c r="B1969" s="699" t="s">
        <v>15240</v>
      </c>
      <c r="C1969" s="699" t="s">
        <v>480</v>
      </c>
      <c r="D1969" s="699" t="s">
        <v>11182</v>
      </c>
      <c r="E1969" s="700" t="s">
        <v>15241</v>
      </c>
      <c r="F1969" s="699" t="s">
        <v>11185</v>
      </c>
    </row>
    <row r="1970" spans="1:6" hidden="1">
      <c r="A1970" s="701">
        <v>102167</v>
      </c>
      <c r="B1970" s="699" t="s">
        <v>15242</v>
      </c>
      <c r="C1970" s="699" t="s">
        <v>480</v>
      </c>
      <c r="D1970" s="699" t="s">
        <v>11182</v>
      </c>
      <c r="E1970" s="700" t="s">
        <v>13749</v>
      </c>
      <c r="F1970" s="699" t="s">
        <v>11185</v>
      </c>
    </row>
    <row r="1971" spans="1:6" hidden="1">
      <c r="A1971" s="701">
        <v>102168</v>
      </c>
      <c r="B1971" s="699" t="s">
        <v>15243</v>
      </c>
      <c r="C1971" s="699" t="s">
        <v>480</v>
      </c>
      <c r="D1971" s="699" t="s">
        <v>11182</v>
      </c>
      <c r="E1971" s="700" t="s">
        <v>15244</v>
      </c>
      <c r="F1971" s="699" t="s">
        <v>11185</v>
      </c>
    </row>
    <row r="1972" spans="1:6" hidden="1">
      <c r="A1972" s="701">
        <v>102169</v>
      </c>
      <c r="B1972" s="699" t="s">
        <v>15245</v>
      </c>
      <c r="C1972" s="699" t="s">
        <v>480</v>
      </c>
      <c r="D1972" s="699" t="s">
        <v>11182</v>
      </c>
      <c r="E1972" s="700" t="s">
        <v>15246</v>
      </c>
      <c r="F1972" s="699" t="s">
        <v>11185</v>
      </c>
    </row>
    <row r="1973" spans="1:6" hidden="1">
      <c r="A1973" s="701">
        <v>102170</v>
      </c>
      <c r="B1973" s="699" t="s">
        <v>15247</v>
      </c>
      <c r="C1973" s="699" t="s">
        <v>480</v>
      </c>
      <c r="D1973" s="699" t="s">
        <v>11182</v>
      </c>
      <c r="E1973" s="700" t="s">
        <v>15248</v>
      </c>
      <c r="F1973" s="699" t="s">
        <v>11185</v>
      </c>
    </row>
    <row r="1974" spans="1:6" hidden="1">
      <c r="A1974" s="701">
        <v>102171</v>
      </c>
      <c r="B1974" s="699" t="s">
        <v>15249</v>
      </c>
      <c r="C1974" s="699" t="s">
        <v>480</v>
      </c>
      <c r="D1974" s="699" t="s">
        <v>11182</v>
      </c>
      <c r="E1974" s="700" t="s">
        <v>15250</v>
      </c>
      <c r="F1974" s="699" t="s">
        <v>11185</v>
      </c>
    </row>
    <row r="1975" spans="1:6" hidden="1">
      <c r="A1975" s="701">
        <v>102172</v>
      </c>
      <c r="B1975" s="699" t="s">
        <v>15251</v>
      </c>
      <c r="C1975" s="699" t="s">
        <v>480</v>
      </c>
      <c r="D1975" s="699" t="s">
        <v>11182</v>
      </c>
      <c r="E1975" s="700" t="s">
        <v>15252</v>
      </c>
      <c r="F1975" s="699" t="s">
        <v>11185</v>
      </c>
    </row>
    <row r="1976" spans="1:6" hidden="1">
      <c r="A1976" s="701">
        <v>102176</v>
      </c>
      <c r="B1976" s="699" t="s">
        <v>15253</v>
      </c>
      <c r="C1976" s="699" t="s">
        <v>480</v>
      </c>
      <c r="D1976" s="699" t="s">
        <v>11182</v>
      </c>
      <c r="E1976" s="700" t="s">
        <v>15254</v>
      </c>
      <c r="F1976" s="699" t="s">
        <v>11185</v>
      </c>
    </row>
    <row r="1977" spans="1:6" hidden="1">
      <c r="A1977" s="701">
        <v>102177</v>
      </c>
      <c r="B1977" s="699" t="s">
        <v>15255</v>
      </c>
      <c r="C1977" s="699" t="s">
        <v>480</v>
      </c>
      <c r="D1977" s="699" t="s">
        <v>11182</v>
      </c>
      <c r="E1977" s="700" t="s">
        <v>15256</v>
      </c>
      <c r="F1977" s="699" t="s">
        <v>11185</v>
      </c>
    </row>
    <row r="1978" spans="1:6" hidden="1">
      <c r="A1978" s="701">
        <v>102178</v>
      </c>
      <c r="B1978" s="699" t="s">
        <v>15257</v>
      </c>
      <c r="C1978" s="699" t="s">
        <v>480</v>
      </c>
      <c r="D1978" s="699" t="s">
        <v>11182</v>
      </c>
      <c r="E1978" s="700" t="s">
        <v>15258</v>
      </c>
      <c r="F1978" s="699" t="s">
        <v>11185</v>
      </c>
    </row>
    <row r="1979" spans="1:6" hidden="1">
      <c r="A1979" s="701">
        <v>102179</v>
      </c>
      <c r="B1979" s="699" t="s">
        <v>15260</v>
      </c>
      <c r="C1979" s="699" t="s">
        <v>480</v>
      </c>
      <c r="D1979" s="699" t="s">
        <v>11182</v>
      </c>
      <c r="E1979" s="700" t="s">
        <v>15261</v>
      </c>
      <c r="F1979" s="699" t="s">
        <v>11185</v>
      </c>
    </row>
    <row r="1980" spans="1:6" hidden="1">
      <c r="A1980" s="701">
        <v>102180</v>
      </c>
      <c r="B1980" s="699" t="s">
        <v>15262</v>
      </c>
      <c r="C1980" s="699" t="s">
        <v>480</v>
      </c>
      <c r="D1980" s="699" t="s">
        <v>11182</v>
      </c>
      <c r="E1980" s="700" t="s">
        <v>15263</v>
      </c>
      <c r="F1980" s="699" t="s">
        <v>11185</v>
      </c>
    </row>
    <row r="1981" spans="1:6" hidden="1">
      <c r="A1981" s="701">
        <v>102181</v>
      </c>
      <c r="B1981" s="699" t="s">
        <v>15264</v>
      </c>
      <c r="C1981" s="699" t="s">
        <v>480</v>
      </c>
      <c r="D1981" s="699" t="s">
        <v>11182</v>
      </c>
      <c r="E1981" s="700" t="s">
        <v>15265</v>
      </c>
      <c r="F1981" s="699" t="s">
        <v>11185</v>
      </c>
    </row>
    <row r="1982" spans="1:6" hidden="1">
      <c r="A1982" s="701">
        <v>102182</v>
      </c>
      <c r="B1982" s="699" t="s">
        <v>15266</v>
      </c>
      <c r="C1982" s="699" t="s">
        <v>475</v>
      </c>
      <c r="D1982" s="699" t="s">
        <v>11189</v>
      </c>
      <c r="E1982" s="700" t="s">
        <v>15267</v>
      </c>
      <c r="F1982" s="699" t="s">
        <v>11185</v>
      </c>
    </row>
    <row r="1983" spans="1:6" hidden="1">
      <c r="A1983" s="701">
        <v>102183</v>
      </c>
      <c r="B1983" s="699" t="s">
        <v>15268</v>
      </c>
      <c r="C1983" s="699" t="s">
        <v>475</v>
      </c>
      <c r="D1983" s="699" t="s">
        <v>11189</v>
      </c>
      <c r="E1983" s="700" t="s">
        <v>15269</v>
      </c>
      <c r="F1983" s="699" t="s">
        <v>11185</v>
      </c>
    </row>
    <row r="1984" spans="1:6" hidden="1">
      <c r="A1984" s="701">
        <v>102184</v>
      </c>
      <c r="B1984" s="699" t="s">
        <v>15270</v>
      </c>
      <c r="C1984" s="699" t="s">
        <v>475</v>
      </c>
      <c r="D1984" s="699" t="s">
        <v>11189</v>
      </c>
      <c r="E1984" s="700" t="s">
        <v>15271</v>
      </c>
      <c r="F1984" s="699" t="s">
        <v>11185</v>
      </c>
    </row>
    <row r="1985" spans="1:6" hidden="1">
      <c r="A1985" s="701">
        <v>102185</v>
      </c>
      <c r="B1985" s="699" t="s">
        <v>15272</v>
      </c>
      <c r="C1985" s="699" t="s">
        <v>475</v>
      </c>
      <c r="D1985" s="699" t="s">
        <v>11189</v>
      </c>
      <c r="E1985" s="700" t="s">
        <v>15273</v>
      </c>
      <c r="F1985" s="699" t="s">
        <v>11185</v>
      </c>
    </row>
    <row r="1986" spans="1:6" hidden="1">
      <c r="A1986" s="701">
        <v>102190</v>
      </c>
      <c r="B1986" s="699" t="s">
        <v>15274</v>
      </c>
      <c r="C1986" s="699" t="s">
        <v>480</v>
      </c>
      <c r="D1986" s="699" t="s">
        <v>11189</v>
      </c>
      <c r="E1986" s="700" t="s">
        <v>6547</v>
      </c>
      <c r="F1986" s="699" t="s">
        <v>11185</v>
      </c>
    </row>
    <row r="1987" spans="1:6" hidden="1">
      <c r="A1987" s="701">
        <v>102191</v>
      </c>
      <c r="B1987" s="699" t="s">
        <v>15275</v>
      </c>
      <c r="C1987" s="699" t="s">
        <v>480</v>
      </c>
      <c r="D1987" s="699" t="s">
        <v>11189</v>
      </c>
      <c r="E1987" s="700" t="s">
        <v>13582</v>
      </c>
      <c r="F1987" s="699" t="s">
        <v>11185</v>
      </c>
    </row>
    <row r="1988" spans="1:6" hidden="1">
      <c r="A1988" s="701">
        <v>102192</v>
      </c>
      <c r="B1988" s="699" t="s">
        <v>15276</v>
      </c>
      <c r="C1988" s="699" t="s">
        <v>480</v>
      </c>
      <c r="D1988" s="699" t="s">
        <v>11189</v>
      </c>
      <c r="E1988" s="700" t="s">
        <v>7980</v>
      </c>
      <c r="F1988" s="699" t="s">
        <v>11185</v>
      </c>
    </row>
    <row r="1989" spans="1:6" hidden="1">
      <c r="A1989" s="701">
        <v>94569</v>
      </c>
      <c r="B1989" s="699" t="s">
        <v>15277</v>
      </c>
      <c r="C1989" s="699" t="s">
        <v>480</v>
      </c>
      <c r="D1989" s="699" t="s">
        <v>11182</v>
      </c>
      <c r="E1989" s="700" t="s">
        <v>14742</v>
      </c>
      <c r="F1989" s="699" t="s">
        <v>11185</v>
      </c>
    </row>
    <row r="1990" spans="1:6" hidden="1">
      <c r="A1990" s="701">
        <v>94570</v>
      </c>
      <c r="B1990" s="699" t="s">
        <v>15278</v>
      </c>
      <c r="C1990" s="699" t="s">
        <v>480</v>
      </c>
      <c r="D1990" s="699" t="s">
        <v>11182</v>
      </c>
      <c r="E1990" s="700" t="s">
        <v>15279</v>
      </c>
      <c r="F1990" s="699" t="s">
        <v>11185</v>
      </c>
    </row>
    <row r="1991" spans="1:6" hidden="1">
      <c r="A1991" s="701">
        <v>94572</v>
      </c>
      <c r="B1991" s="699" t="s">
        <v>15281</v>
      </c>
      <c r="C1991" s="699" t="s">
        <v>480</v>
      </c>
      <c r="D1991" s="699" t="s">
        <v>11182</v>
      </c>
      <c r="E1991" s="700" t="s">
        <v>7522</v>
      </c>
      <c r="F1991" s="699" t="s">
        <v>11185</v>
      </c>
    </row>
    <row r="1992" spans="1:6" hidden="1">
      <c r="A1992" s="701">
        <v>94573</v>
      </c>
      <c r="B1992" s="699" t="s">
        <v>15282</v>
      </c>
      <c r="C1992" s="699" t="s">
        <v>480</v>
      </c>
      <c r="D1992" s="699" t="s">
        <v>11182</v>
      </c>
      <c r="E1992" s="700" t="s">
        <v>15283</v>
      </c>
      <c r="F1992" s="699" t="s">
        <v>11185</v>
      </c>
    </row>
    <row r="1993" spans="1:6" hidden="1">
      <c r="A1993" s="701">
        <v>94580</v>
      </c>
      <c r="B1993" s="699" t="s">
        <v>15284</v>
      </c>
      <c r="C1993" s="699" t="s">
        <v>480</v>
      </c>
      <c r="D1993" s="699" t="s">
        <v>11189</v>
      </c>
      <c r="E1993" s="700" t="s">
        <v>15285</v>
      </c>
      <c r="F1993" s="699" t="s">
        <v>11185</v>
      </c>
    </row>
    <row r="1994" spans="1:6" hidden="1">
      <c r="A1994" s="701">
        <v>100674</v>
      </c>
      <c r="B1994" s="699" t="s">
        <v>15286</v>
      </c>
      <c r="C1994" s="699" t="s">
        <v>480</v>
      </c>
      <c r="D1994" s="699" t="s">
        <v>11182</v>
      </c>
      <c r="E1994" s="700" t="s">
        <v>15287</v>
      </c>
      <c r="F1994" s="699" t="s">
        <v>11185</v>
      </c>
    </row>
    <row r="1995" spans="1:6" hidden="1">
      <c r="A1995" s="701">
        <v>101096</v>
      </c>
      <c r="B1995" s="699" t="s">
        <v>15288</v>
      </c>
      <c r="C1995" s="699" t="s">
        <v>479</v>
      </c>
      <c r="D1995" s="699" t="s">
        <v>11182</v>
      </c>
      <c r="E1995" s="700" t="s">
        <v>15289</v>
      </c>
      <c r="F1995" s="699" t="s">
        <v>11185</v>
      </c>
    </row>
    <row r="1996" spans="1:6" hidden="1">
      <c r="A1996" s="701">
        <v>101097</v>
      </c>
      <c r="B1996" s="699" t="s">
        <v>15304</v>
      </c>
      <c r="C1996" s="699" t="s">
        <v>479</v>
      </c>
      <c r="D1996" s="699" t="s">
        <v>11182</v>
      </c>
      <c r="E1996" s="700" t="s">
        <v>15305</v>
      </c>
      <c r="F1996" s="699" t="s">
        <v>11185</v>
      </c>
    </row>
    <row r="1997" spans="1:6" hidden="1">
      <c r="A1997" s="701">
        <v>101098</v>
      </c>
      <c r="B1997" s="699" t="s">
        <v>15306</v>
      </c>
      <c r="C1997" s="699" t="s">
        <v>479</v>
      </c>
      <c r="D1997" s="699" t="s">
        <v>11182</v>
      </c>
      <c r="E1997" s="700" t="s">
        <v>15307</v>
      </c>
      <c r="F1997" s="699" t="s">
        <v>11185</v>
      </c>
    </row>
    <row r="1998" spans="1:6" hidden="1">
      <c r="A1998" s="701">
        <v>101099</v>
      </c>
      <c r="B1998" s="699" t="s">
        <v>15312</v>
      </c>
      <c r="C1998" s="699" t="s">
        <v>479</v>
      </c>
      <c r="D1998" s="699" t="s">
        <v>11182</v>
      </c>
      <c r="E1998" s="700" t="s">
        <v>15313</v>
      </c>
      <c r="F1998" s="699" t="s">
        <v>11185</v>
      </c>
    </row>
    <row r="1999" spans="1:6" hidden="1">
      <c r="A1999" s="701">
        <v>101100</v>
      </c>
      <c r="B1999" s="699" t="s">
        <v>15314</v>
      </c>
      <c r="C1999" s="699" t="s">
        <v>479</v>
      </c>
      <c r="D1999" s="699" t="s">
        <v>11182</v>
      </c>
      <c r="E1999" s="700" t="s">
        <v>15315</v>
      </c>
      <c r="F1999" s="699" t="s">
        <v>11185</v>
      </c>
    </row>
    <row r="2000" spans="1:6" hidden="1">
      <c r="A2000" s="701">
        <v>101101</v>
      </c>
      <c r="B2000" s="699" t="s">
        <v>15316</v>
      </c>
      <c r="C2000" s="699" t="s">
        <v>479</v>
      </c>
      <c r="D2000" s="699" t="s">
        <v>11182</v>
      </c>
      <c r="E2000" s="700" t="s">
        <v>15317</v>
      </c>
      <c r="F2000" s="699" t="s">
        <v>11185</v>
      </c>
    </row>
    <row r="2001" spans="1:6" hidden="1">
      <c r="A2001" s="701">
        <v>101102</v>
      </c>
      <c r="B2001" s="699" t="s">
        <v>15319</v>
      </c>
      <c r="C2001" s="699" t="s">
        <v>479</v>
      </c>
      <c r="D2001" s="699" t="s">
        <v>11182</v>
      </c>
      <c r="E2001" s="700" t="s">
        <v>15320</v>
      </c>
      <c r="F2001" s="699" t="s">
        <v>11185</v>
      </c>
    </row>
    <row r="2002" spans="1:6" hidden="1">
      <c r="A2002" s="701">
        <v>101103</v>
      </c>
      <c r="B2002" s="699" t="s">
        <v>15321</v>
      </c>
      <c r="C2002" s="699" t="s">
        <v>479</v>
      </c>
      <c r="D2002" s="699" t="s">
        <v>11182</v>
      </c>
      <c r="E2002" s="700" t="s">
        <v>15322</v>
      </c>
      <c r="F2002" s="699" t="s">
        <v>11185</v>
      </c>
    </row>
    <row r="2003" spans="1:6" hidden="1">
      <c r="A2003" s="701">
        <v>101104</v>
      </c>
      <c r="B2003" s="699" t="s">
        <v>15325</v>
      </c>
      <c r="C2003" s="699" t="s">
        <v>479</v>
      </c>
      <c r="D2003" s="699" t="s">
        <v>11182</v>
      </c>
      <c r="E2003" s="700" t="s">
        <v>15326</v>
      </c>
      <c r="F2003" s="699" t="s">
        <v>11185</v>
      </c>
    </row>
    <row r="2004" spans="1:6" hidden="1">
      <c r="A2004" s="701">
        <v>101105</v>
      </c>
      <c r="B2004" s="699" t="s">
        <v>15327</v>
      </c>
      <c r="C2004" s="699" t="s">
        <v>479</v>
      </c>
      <c r="D2004" s="699" t="s">
        <v>11182</v>
      </c>
      <c r="E2004" s="700" t="s">
        <v>15328</v>
      </c>
      <c r="F2004" s="699" t="s">
        <v>11185</v>
      </c>
    </row>
    <row r="2005" spans="1:6" hidden="1">
      <c r="A2005" s="701">
        <v>101106</v>
      </c>
      <c r="B2005" s="699" t="s">
        <v>15329</v>
      </c>
      <c r="C2005" s="699" t="s">
        <v>479</v>
      </c>
      <c r="D2005" s="699" t="s">
        <v>11182</v>
      </c>
      <c r="E2005" s="700" t="s">
        <v>15330</v>
      </c>
      <c r="F2005" s="699" t="s">
        <v>11185</v>
      </c>
    </row>
    <row r="2006" spans="1:6" hidden="1">
      <c r="A2006" s="701">
        <v>101107</v>
      </c>
      <c r="B2006" s="699" t="s">
        <v>15331</v>
      </c>
      <c r="C2006" s="699" t="s">
        <v>479</v>
      </c>
      <c r="D2006" s="699" t="s">
        <v>11182</v>
      </c>
      <c r="E2006" s="700" t="s">
        <v>15332</v>
      </c>
      <c r="F2006" s="699" t="s">
        <v>11185</v>
      </c>
    </row>
    <row r="2007" spans="1:6" hidden="1">
      <c r="A2007" s="701">
        <v>101108</v>
      </c>
      <c r="B2007" s="699" t="s">
        <v>15334</v>
      </c>
      <c r="C2007" s="699" t="s">
        <v>479</v>
      </c>
      <c r="D2007" s="699" t="s">
        <v>11182</v>
      </c>
      <c r="E2007" s="700" t="s">
        <v>15335</v>
      </c>
      <c r="F2007" s="699" t="s">
        <v>11185</v>
      </c>
    </row>
    <row r="2008" spans="1:6" hidden="1">
      <c r="A2008" s="701">
        <v>101109</v>
      </c>
      <c r="B2008" s="699" t="s">
        <v>15336</v>
      </c>
      <c r="C2008" s="699" t="s">
        <v>479</v>
      </c>
      <c r="D2008" s="699" t="s">
        <v>11182</v>
      </c>
      <c r="E2008" s="700" t="s">
        <v>15337</v>
      </c>
      <c r="F2008" s="699" t="s">
        <v>11185</v>
      </c>
    </row>
    <row r="2009" spans="1:6" hidden="1">
      <c r="A2009" s="701">
        <v>101110</v>
      </c>
      <c r="B2009" s="699" t="s">
        <v>15338</v>
      </c>
      <c r="C2009" s="699" t="s">
        <v>479</v>
      </c>
      <c r="D2009" s="699" t="s">
        <v>11182</v>
      </c>
      <c r="E2009" s="700" t="s">
        <v>15339</v>
      </c>
      <c r="F2009" s="699" t="s">
        <v>11185</v>
      </c>
    </row>
    <row r="2010" spans="1:6" hidden="1">
      <c r="A2010" s="701">
        <v>101111</v>
      </c>
      <c r="B2010" s="699" t="s">
        <v>15340</v>
      </c>
      <c r="C2010" s="699" t="s">
        <v>479</v>
      </c>
      <c r="D2010" s="699" t="s">
        <v>11182</v>
      </c>
      <c r="E2010" s="700" t="s">
        <v>15341</v>
      </c>
      <c r="F2010" s="699" t="s">
        <v>11185</v>
      </c>
    </row>
    <row r="2011" spans="1:6" hidden="1">
      <c r="A2011" s="701">
        <v>101112</v>
      </c>
      <c r="B2011" s="699" t="s">
        <v>15342</v>
      </c>
      <c r="C2011" s="699" t="s">
        <v>479</v>
      </c>
      <c r="D2011" s="699" t="s">
        <v>11182</v>
      </c>
      <c r="E2011" s="700" t="s">
        <v>15343</v>
      </c>
      <c r="F2011" s="699" t="s">
        <v>11185</v>
      </c>
    </row>
    <row r="2012" spans="1:6" hidden="1">
      <c r="A2012" s="701">
        <v>101113</v>
      </c>
      <c r="B2012" s="699" t="s">
        <v>15344</v>
      </c>
      <c r="C2012" s="699" t="s">
        <v>479</v>
      </c>
      <c r="D2012" s="699" t="s">
        <v>11182</v>
      </c>
      <c r="E2012" s="700" t="s">
        <v>15345</v>
      </c>
      <c r="F2012" s="699" t="s">
        <v>11185</v>
      </c>
    </row>
    <row r="2013" spans="1:6" hidden="1">
      <c r="A2013" s="701">
        <v>95601</v>
      </c>
      <c r="B2013" s="699" t="s">
        <v>15346</v>
      </c>
      <c r="C2013" s="699" t="s">
        <v>475</v>
      </c>
      <c r="D2013" s="699" t="s">
        <v>11189</v>
      </c>
      <c r="E2013" s="700" t="s">
        <v>11463</v>
      </c>
      <c r="F2013" s="699" t="s">
        <v>11185</v>
      </c>
    </row>
    <row r="2014" spans="1:6" hidden="1">
      <c r="A2014" s="701">
        <v>95602</v>
      </c>
      <c r="B2014" s="699" t="s">
        <v>15347</v>
      </c>
      <c r="C2014" s="699" t="s">
        <v>475</v>
      </c>
      <c r="D2014" s="699" t="s">
        <v>11189</v>
      </c>
      <c r="E2014" s="700" t="s">
        <v>15348</v>
      </c>
      <c r="F2014" s="699" t="s">
        <v>11185</v>
      </c>
    </row>
    <row r="2015" spans="1:6" hidden="1">
      <c r="A2015" s="701">
        <v>95603</v>
      </c>
      <c r="B2015" s="699" t="s">
        <v>15349</v>
      </c>
      <c r="C2015" s="699" t="s">
        <v>475</v>
      </c>
      <c r="D2015" s="699" t="s">
        <v>11189</v>
      </c>
      <c r="E2015" s="700" t="s">
        <v>8487</v>
      </c>
      <c r="F2015" s="699" t="s">
        <v>11185</v>
      </c>
    </row>
    <row r="2016" spans="1:6" hidden="1">
      <c r="A2016" s="701">
        <v>95604</v>
      </c>
      <c r="B2016" s="699" t="s">
        <v>15350</v>
      </c>
      <c r="C2016" s="699" t="s">
        <v>475</v>
      </c>
      <c r="D2016" s="699" t="s">
        <v>11189</v>
      </c>
      <c r="E2016" s="700" t="s">
        <v>15351</v>
      </c>
      <c r="F2016" s="699" t="s">
        <v>11185</v>
      </c>
    </row>
    <row r="2017" spans="1:6" hidden="1">
      <c r="A2017" s="701">
        <v>95605</v>
      </c>
      <c r="B2017" s="699" t="s">
        <v>15352</v>
      </c>
      <c r="C2017" s="699" t="s">
        <v>475</v>
      </c>
      <c r="D2017" s="699" t="s">
        <v>11189</v>
      </c>
      <c r="E2017" s="700" t="s">
        <v>15353</v>
      </c>
      <c r="F2017" s="699" t="s">
        <v>11185</v>
      </c>
    </row>
    <row r="2018" spans="1:6" hidden="1">
      <c r="A2018" s="701">
        <v>95607</v>
      </c>
      <c r="B2018" s="699" t="s">
        <v>15355</v>
      </c>
      <c r="C2018" s="699" t="s">
        <v>475</v>
      </c>
      <c r="D2018" s="699" t="s">
        <v>11189</v>
      </c>
      <c r="E2018" s="700" t="s">
        <v>7743</v>
      </c>
      <c r="F2018" s="699" t="s">
        <v>11185</v>
      </c>
    </row>
    <row r="2019" spans="1:6" hidden="1">
      <c r="A2019" s="701">
        <v>95608</v>
      </c>
      <c r="B2019" s="699" t="s">
        <v>15356</v>
      </c>
      <c r="C2019" s="699" t="s">
        <v>475</v>
      </c>
      <c r="D2019" s="699" t="s">
        <v>11189</v>
      </c>
      <c r="E2019" s="700" t="s">
        <v>14079</v>
      </c>
      <c r="F2019" s="699" t="s">
        <v>11185</v>
      </c>
    </row>
    <row r="2020" spans="1:6" hidden="1">
      <c r="A2020" s="701">
        <v>95609</v>
      </c>
      <c r="B2020" s="699" t="s">
        <v>15357</v>
      </c>
      <c r="C2020" s="699" t="s">
        <v>475</v>
      </c>
      <c r="D2020" s="699" t="s">
        <v>11189</v>
      </c>
      <c r="E2020" s="700" t="s">
        <v>14037</v>
      </c>
      <c r="F2020" s="699" t="s">
        <v>11185</v>
      </c>
    </row>
    <row r="2021" spans="1:6" hidden="1">
      <c r="A2021" s="701">
        <v>100651</v>
      </c>
      <c r="B2021" s="699" t="s">
        <v>15358</v>
      </c>
      <c r="C2021" s="699" t="s">
        <v>478</v>
      </c>
      <c r="D2021" s="699" t="s">
        <v>11182</v>
      </c>
      <c r="E2021" s="700" t="s">
        <v>15359</v>
      </c>
      <c r="F2021" s="699" t="s">
        <v>11185</v>
      </c>
    </row>
    <row r="2022" spans="1:6" hidden="1">
      <c r="A2022" s="701">
        <v>100652</v>
      </c>
      <c r="B2022" s="699" t="s">
        <v>15362</v>
      </c>
      <c r="C2022" s="699" t="s">
        <v>478</v>
      </c>
      <c r="D2022" s="699" t="s">
        <v>11182</v>
      </c>
      <c r="E2022" s="700" t="s">
        <v>15363</v>
      </c>
      <c r="F2022" s="699" t="s">
        <v>11185</v>
      </c>
    </row>
    <row r="2023" spans="1:6" hidden="1">
      <c r="A2023" s="701">
        <v>100653</v>
      </c>
      <c r="B2023" s="699" t="s">
        <v>15364</v>
      </c>
      <c r="C2023" s="699" t="s">
        <v>478</v>
      </c>
      <c r="D2023" s="699" t="s">
        <v>11182</v>
      </c>
      <c r="E2023" s="700" t="s">
        <v>15365</v>
      </c>
      <c r="F2023" s="699" t="s">
        <v>11185</v>
      </c>
    </row>
    <row r="2024" spans="1:6" hidden="1">
      <c r="A2024" s="701">
        <v>100654</v>
      </c>
      <c r="B2024" s="699" t="s">
        <v>15366</v>
      </c>
      <c r="C2024" s="699" t="s">
        <v>478</v>
      </c>
      <c r="D2024" s="699" t="s">
        <v>11182</v>
      </c>
      <c r="E2024" s="700" t="s">
        <v>14398</v>
      </c>
      <c r="F2024" s="699" t="s">
        <v>11185</v>
      </c>
    </row>
    <row r="2025" spans="1:6" hidden="1">
      <c r="A2025" s="701">
        <v>100655</v>
      </c>
      <c r="B2025" s="699" t="s">
        <v>15367</v>
      </c>
      <c r="C2025" s="699" t="s">
        <v>478</v>
      </c>
      <c r="D2025" s="699" t="s">
        <v>11182</v>
      </c>
      <c r="E2025" s="700" t="s">
        <v>15368</v>
      </c>
      <c r="F2025" s="699" t="s">
        <v>11185</v>
      </c>
    </row>
    <row r="2026" spans="1:6" hidden="1">
      <c r="A2026" s="701">
        <v>100656</v>
      </c>
      <c r="B2026" s="699" t="s">
        <v>15369</v>
      </c>
      <c r="C2026" s="699" t="s">
        <v>478</v>
      </c>
      <c r="D2026" s="699" t="s">
        <v>11182</v>
      </c>
      <c r="E2026" s="700" t="s">
        <v>7858</v>
      </c>
      <c r="F2026" s="699" t="s">
        <v>11185</v>
      </c>
    </row>
    <row r="2027" spans="1:6" hidden="1">
      <c r="A2027" s="701">
        <v>100657</v>
      </c>
      <c r="B2027" s="699" t="s">
        <v>15370</v>
      </c>
      <c r="C2027" s="699" t="s">
        <v>478</v>
      </c>
      <c r="D2027" s="699" t="s">
        <v>11182</v>
      </c>
      <c r="E2027" s="700" t="s">
        <v>15371</v>
      </c>
      <c r="F2027" s="699" t="s">
        <v>11185</v>
      </c>
    </row>
    <row r="2028" spans="1:6" hidden="1">
      <c r="A2028" s="701">
        <v>100658</v>
      </c>
      <c r="B2028" s="699" t="s">
        <v>15373</v>
      </c>
      <c r="C2028" s="699" t="s">
        <v>478</v>
      </c>
      <c r="D2028" s="699" t="s">
        <v>11182</v>
      </c>
      <c r="E2028" s="700" t="s">
        <v>15374</v>
      </c>
      <c r="F2028" s="699" t="s">
        <v>11185</v>
      </c>
    </row>
    <row r="2029" spans="1:6" hidden="1">
      <c r="A2029" s="701">
        <v>100889</v>
      </c>
      <c r="B2029" s="699" t="s">
        <v>15376</v>
      </c>
      <c r="C2029" s="699" t="s">
        <v>476</v>
      </c>
      <c r="D2029" s="699" t="s">
        <v>11182</v>
      </c>
      <c r="E2029" s="700" t="s">
        <v>14897</v>
      </c>
      <c r="F2029" s="699" t="s">
        <v>11185</v>
      </c>
    </row>
    <row r="2030" spans="1:6" hidden="1">
      <c r="A2030" s="701">
        <v>100890</v>
      </c>
      <c r="B2030" s="699" t="s">
        <v>15377</v>
      </c>
      <c r="C2030" s="699" t="s">
        <v>476</v>
      </c>
      <c r="D2030" s="699" t="s">
        <v>11182</v>
      </c>
      <c r="E2030" s="700" t="s">
        <v>11232</v>
      </c>
      <c r="F2030" s="699" t="s">
        <v>11185</v>
      </c>
    </row>
    <row r="2031" spans="1:6" hidden="1">
      <c r="A2031" s="701">
        <v>100892</v>
      </c>
      <c r="B2031" s="699" t="s">
        <v>14063</v>
      </c>
      <c r="C2031" s="699" t="s">
        <v>476</v>
      </c>
      <c r="D2031" s="699" t="s">
        <v>11182</v>
      </c>
      <c r="E2031" s="700" t="s">
        <v>5582</v>
      </c>
      <c r="F2031" s="699" t="s">
        <v>11185</v>
      </c>
    </row>
    <row r="2032" spans="1:6" hidden="1">
      <c r="A2032" s="701">
        <v>100893</v>
      </c>
      <c r="B2032" s="699" t="s">
        <v>15378</v>
      </c>
      <c r="C2032" s="699" t="s">
        <v>476</v>
      </c>
      <c r="D2032" s="699" t="s">
        <v>11182</v>
      </c>
      <c r="E2032" s="700" t="s">
        <v>14153</v>
      </c>
      <c r="F2032" s="699" t="s">
        <v>11185</v>
      </c>
    </row>
    <row r="2033" spans="1:6" hidden="1">
      <c r="A2033" s="701">
        <v>100894</v>
      </c>
      <c r="B2033" s="699" t="s">
        <v>15379</v>
      </c>
      <c r="C2033" s="699" t="s">
        <v>476</v>
      </c>
      <c r="D2033" s="699" t="s">
        <v>11182</v>
      </c>
      <c r="E2033" s="700" t="s">
        <v>7234</v>
      </c>
      <c r="F2033" s="699" t="s">
        <v>11185</v>
      </c>
    </row>
    <row r="2034" spans="1:6" hidden="1">
      <c r="A2034" s="701">
        <v>100896</v>
      </c>
      <c r="B2034" s="699" t="s">
        <v>15380</v>
      </c>
      <c r="C2034" s="699" t="s">
        <v>478</v>
      </c>
      <c r="D2034" s="699" t="s">
        <v>11182</v>
      </c>
      <c r="E2034" s="700" t="s">
        <v>15381</v>
      </c>
      <c r="F2034" s="699" t="s">
        <v>11185</v>
      </c>
    </row>
    <row r="2035" spans="1:6" hidden="1">
      <c r="A2035" s="701">
        <v>100897</v>
      </c>
      <c r="B2035" s="699" t="s">
        <v>15383</v>
      </c>
      <c r="C2035" s="699" t="s">
        <v>478</v>
      </c>
      <c r="D2035" s="699" t="s">
        <v>11182</v>
      </c>
      <c r="E2035" s="700" t="s">
        <v>11847</v>
      </c>
      <c r="F2035" s="699" t="s">
        <v>11185</v>
      </c>
    </row>
    <row r="2036" spans="1:6" hidden="1">
      <c r="A2036" s="701">
        <v>100898</v>
      </c>
      <c r="B2036" s="699" t="s">
        <v>15384</v>
      </c>
      <c r="C2036" s="699" t="s">
        <v>478</v>
      </c>
      <c r="D2036" s="699" t="s">
        <v>11182</v>
      </c>
      <c r="E2036" s="700" t="s">
        <v>15385</v>
      </c>
      <c r="F2036" s="699" t="s">
        <v>11185</v>
      </c>
    </row>
    <row r="2037" spans="1:6" hidden="1">
      <c r="A2037" s="701">
        <v>100899</v>
      </c>
      <c r="B2037" s="699" t="s">
        <v>15387</v>
      </c>
      <c r="C2037" s="699" t="s">
        <v>478</v>
      </c>
      <c r="D2037" s="699" t="s">
        <v>11182</v>
      </c>
      <c r="E2037" s="700" t="s">
        <v>10875</v>
      </c>
      <c r="F2037" s="699" t="s">
        <v>11185</v>
      </c>
    </row>
    <row r="2038" spans="1:6" hidden="1">
      <c r="A2038" s="701">
        <v>100900</v>
      </c>
      <c r="B2038" s="699" t="s">
        <v>15389</v>
      </c>
      <c r="C2038" s="699" t="s">
        <v>478</v>
      </c>
      <c r="D2038" s="699" t="s">
        <v>11182</v>
      </c>
      <c r="E2038" s="700" t="s">
        <v>15390</v>
      </c>
      <c r="F2038" s="699" t="s">
        <v>11185</v>
      </c>
    </row>
    <row r="2039" spans="1:6" hidden="1">
      <c r="A2039" s="701">
        <v>101173</v>
      </c>
      <c r="B2039" s="699" t="s">
        <v>15391</v>
      </c>
      <c r="C2039" s="699" t="s">
        <v>478</v>
      </c>
      <c r="D2039" s="699" t="s">
        <v>11189</v>
      </c>
      <c r="E2039" s="700" t="s">
        <v>15392</v>
      </c>
      <c r="F2039" s="699" t="s">
        <v>11185</v>
      </c>
    </row>
    <row r="2040" spans="1:6" hidden="1">
      <c r="A2040" s="701">
        <v>101174</v>
      </c>
      <c r="B2040" s="699" t="s">
        <v>15393</v>
      </c>
      <c r="C2040" s="699" t="s">
        <v>478</v>
      </c>
      <c r="D2040" s="699" t="s">
        <v>11189</v>
      </c>
      <c r="E2040" s="700" t="s">
        <v>15394</v>
      </c>
      <c r="F2040" s="699" t="s">
        <v>11185</v>
      </c>
    </row>
    <row r="2041" spans="1:6" hidden="1">
      <c r="A2041" s="701">
        <v>101175</v>
      </c>
      <c r="B2041" s="699" t="s">
        <v>15398</v>
      </c>
      <c r="C2041" s="699" t="s">
        <v>478</v>
      </c>
      <c r="D2041" s="699" t="s">
        <v>11189</v>
      </c>
      <c r="E2041" s="700" t="s">
        <v>15399</v>
      </c>
      <c r="F2041" s="699" t="s">
        <v>11185</v>
      </c>
    </row>
    <row r="2042" spans="1:6" hidden="1">
      <c r="A2042" s="701">
        <v>101176</v>
      </c>
      <c r="B2042" s="699" t="s">
        <v>15401</v>
      </c>
      <c r="C2042" s="699" t="s">
        <v>478</v>
      </c>
      <c r="D2042" s="699" t="s">
        <v>11189</v>
      </c>
      <c r="E2042" s="700" t="s">
        <v>15402</v>
      </c>
      <c r="F2042" s="699" t="s">
        <v>11185</v>
      </c>
    </row>
    <row r="2043" spans="1:6" hidden="1">
      <c r="A2043" s="701">
        <v>102521</v>
      </c>
      <c r="B2043" s="699" t="s">
        <v>15404</v>
      </c>
      <c r="C2043" s="699" t="s">
        <v>475</v>
      </c>
      <c r="D2043" s="699" t="s">
        <v>11189</v>
      </c>
      <c r="E2043" s="700" t="s">
        <v>15405</v>
      </c>
      <c r="F2043" s="699" t="s">
        <v>11185</v>
      </c>
    </row>
    <row r="2044" spans="1:6" hidden="1">
      <c r="A2044" s="701">
        <v>102522</v>
      </c>
      <c r="B2044" s="699" t="s">
        <v>15406</v>
      </c>
      <c r="C2044" s="699" t="s">
        <v>475</v>
      </c>
      <c r="D2044" s="699" t="s">
        <v>11189</v>
      </c>
      <c r="E2044" s="700" t="s">
        <v>15407</v>
      </c>
      <c r="F2044" s="699" t="s">
        <v>11185</v>
      </c>
    </row>
    <row r="2045" spans="1:6" hidden="1">
      <c r="A2045" s="701">
        <v>102523</v>
      </c>
      <c r="B2045" s="699" t="s">
        <v>15410</v>
      </c>
      <c r="C2045" s="699" t="s">
        <v>475</v>
      </c>
      <c r="D2045" s="699" t="s">
        <v>11189</v>
      </c>
      <c r="E2045" s="700" t="s">
        <v>15411</v>
      </c>
      <c r="F2045" s="699" t="s">
        <v>11185</v>
      </c>
    </row>
    <row r="2046" spans="1:6" hidden="1">
      <c r="A2046" s="701">
        <v>95240</v>
      </c>
      <c r="B2046" s="699" t="s">
        <v>12023</v>
      </c>
      <c r="C2046" s="699" t="s">
        <v>480</v>
      </c>
      <c r="D2046" s="699" t="s">
        <v>11189</v>
      </c>
      <c r="E2046" s="700" t="s">
        <v>9306</v>
      </c>
      <c r="F2046" s="699" t="s">
        <v>11185</v>
      </c>
    </row>
    <row r="2047" spans="1:6" hidden="1">
      <c r="A2047" s="701">
        <v>95241</v>
      </c>
      <c r="B2047" s="699" t="s">
        <v>12024</v>
      </c>
      <c r="C2047" s="699" t="s">
        <v>480</v>
      </c>
      <c r="D2047" s="699" t="s">
        <v>11189</v>
      </c>
      <c r="E2047" s="700" t="s">
        <v>12025</v>
      </c>
      <c r="F2047" s="699" t="s">
        <v>11185</v>
      </c>
    </row>
    <row r="2048" spans="1:6" hidden="1">
      <c r="A2048" s="701">
        <v>96616</v>
      </c>
      <c r="B2048" s="699" t="s">
        <v>15416</v>
      </c>
      <c r="C2048" s="699" t="s">
        <v>479</v>
      </c>
      <c r="D2048" s="699" t="s">
        <v>11189</v>
      </c>
      <c r="E2048" s="700" t="s">
        <v>15417</v>
      </c>
      <c r="F2048" s="699" t="s">
        <v>11185</v>
      </c>
    </row>
    <row r="2049" spans="1:6" hidden="1">
      <c r="A2049" s="701">
        <v>96617</v>
      </c>
      <c r="B2049" s="699" t="s">
        <v>15418</v>
      </c>
      <c r="C2049" s="699" t="s">
        <v>480</v>
      </c>
      <c r="D2049" s="699" t="s">
        <v>11189</v>
      </c>
      <c r="E2049" s="700" t="s">
        <v>9731</v>
      </c>
      <c r="F2049" s="699" t="s">
        <v>11185</v>
      </c>
    </row>
    <row r="2050" spans="1:6" hidden="1">
      <c r="A2050" s="701">
        <v>96619</v>
      </c>
      <c r="B2050" s="699" t="s">
        <v>15419</v>
      </c>
      <c r="C2050" s="699" t="s">
        <v>480</v>
      </c>
      <c r="D2050" s="699" t="s">
        <v>11189</v>
      </c>
      <c r="E2050" s="700" t="s">
        <v>12255</v>
      </c>
      <c r="F2050" s="699" t="s">
        <v>11185</v>
      </c>
    </row>
    <row r="2051" spans="1:6" hidden="1">
      <c r="A2051" s="701">
        <v>96620</v>
      </c>
      <c r="B2051" s="699" t="s">
        <v>14733</v>
      </c>
      <c r="C2051" s="699" t="s">
        <v>479</v>
      </c>
      <c r="D2051" s="699" t="s">
        <v>11189</v>
      </c>
      <c r="E2051" s="700" t="s">
        <v>14734</v>
      </c>
      <c r="F2051" s="699" t="s">
        <v>11185</v>
      </c>
    </row>
    <row r="2052" spans="1:6" hidden="1">
      <c r="A2052" s="701">
        <v>96621</v>
      </c>
      <c r="B2052" s="699" t="s">
        <v>15420</v>
      </c>
      <c r="C2052" s="699" t="s">
        <v>479</v>
      </c>
      <c r="D2052" s="699" t="s">
        <v>11182</v>
      </c>
      <c r="E2052" s="700" t="s">
        <v>15421</v>
      </c>
      <c r="F2052" s="699" t="s">
        <v>11185</v>
      </c>
    </row>
    <row r="2053" spans="1:6" hidden="1">
      <c r="A2053" s="701">
        <v>96622</v>
      </c>
      <c r="B2053" s="699" t="s">
        <v>15422</v>
      </c>
      <c r="C2053" s="699" t="s">
        <v>479</v>
      </c>
      <c r="D2053" s="699" t="s">
        <v>11182</v>
      </c>
      <c r="E2053" s="700" t="s">
        <v>15423</v>
      </c>
      <c r="F2053" s="699" t="s">
        <v>11185</v>
      </c>
    </row>
    <row r="2054" spans="1:6" hidden="1">
      <c r="A2054" s="701">
        <v>96623</v>
      </c>
      <c r="B2054" s="699" t="s">
        <v>15424</v>
      </c>
      <c r="C2054" s="699" t="s">
        <v>479</v>
      </c>
      <c r="D2054" s="699" t="s">
        <v>11182</v>
      </c>
      <c r="E2054" s="700" t="s">
        <v>15425</v>
      </c>
      <c r="F2054" s="699" t="s">
        <v>11185</v>
      </c>
    </row>
    <row r="2055" spans="1:6" hidden="1">
      <c r="A2055" s="701">
        <v>96624</v>
      </c>
      <c r="B2055" s="699" t="s">
        <v>15426</v>
      </c>
      <c r="C2055" s="699" t="s">
        <v>479</v>
      </c>
      <c r="D2055" s="699" t="s">
        <v>11182</v>
      </c>
      <c r="E2055" s="700" t="s">
        <v>12210</v>
      </c>
      <c r="F2055" s="699" t="s">
        <v>11185</v>
      </c>
    </row>
    <row r="2056" spans="1:6" hidden="1">
      <c r="A2056" s="701">
        <v>97082</v>
      </c>
      <c r="B2056" s="699" t="s">
        <v>15428</v>
      </c>
      <c r="C2056" s="699" t="s">
        <v>479</v>
      </c>
      <c r="D2056" s="699" t="s">
        <v>11192</v>
      </c>
      <c r="E2056" s="700" t="s">
        <v>15429</v>
      </c>
      <c r="F2056" s="699" t="s">
        <v>11185</v>
      </c>
    </row>
    <row r="2057" spans="1:6" hidden="1">
      <c r="A2057" s="701">
        <v>97083</v>
      </c>
      <c r="B2057" s="699" t="s">
        <v>15430</v>
      </c>
      <c r="C2057" s="699" t="s">
        <v>480</v>
      </c>
      <c r="D2057" s="699" t="s">
        <v>11182</v>
      </c>
      <c r="E2057" s="700" t="s">
        <v>3445</v>
      </c>
      <c r="F2057" s="699" t="s">
        <v>11185</v>
      </c>
    </row>
    <row r="2058" spans="1:6" hidden="1">
      <c r="A2058" s="701">
        <v>97084</v>
      </c>
      <c r="B2058" s="699" t="s">
        <v>15431</v>
      </c>
      <c r="C2058" s="699" t="s">
        <v>480</v>
      </c>
      <c r="D2058" s="699" t="s">
        <v>11182</v>
      </c>
      <c r="E2058" s="700" t="s">
        <v>3026</v>
      </c>
      <c r="F2058" s="699" t="s">
        <v>11185</v>
      </c>
    </row>
    <row r="2059" spans="1:6" hidden="1">
      <c r="A2059" s="701">
        <v>97086</v>
      </c>
      <c r="B2059" s="699" t="s">
        <v>15432</v>
      </c>
      <c r="C2059" s="699" t="s">
        <v>480</v>
      </c>
      <c r="D2059" s="699" t="s">
        <v>11189</v>
      </c>
      <c r="E2059" s="700" t="s">
        <v>15433</v>
      </c>
      <c r="F2059" s="699" t="s">
        <v>11185</v>
      </c>
    </row>
    <row r="2060" spans="1:6" hidden="1">
      <c r="A2060" s="701">
        <v>97087</v>
      </c>
      <c r="B2060" s="699" t="s">
        <v>15435</v>
      </c>
      <c r="C2060" s="699" t="s">
        <v>480</v>
      </c>
      <c r="D2060" s="699" t="s">
        <v>11189</v>
      </c>
      <c r="E2060" s="700" t="s">
        <v>2529</v>
      </c>
      <c r="F2060" s="699" t="s">
        <v>11185</v>
      </c>
    </row>
    <row r="2061" spans="1:6" hidden="1">
      <c r="A2061" s="701">
        <v>97088</v>
      </c>
      <c r="B2061" s="699" t="s">
        <v>15436</v>
      </c>
      <c r="C2061" s="699" t="s">
        <v>476</v>
      </c>
      <c r="D2061" s="699" t="s">
        <v>11189</v>
      </c>
      <c r="E2061" s="700" t="s">
        <v>1941</v>
      </c>
      <c r="F2061" s="699" t="s">
        <v>11185</v>
      </c>
    </row>
    <row r="2062" spans="1:6" hidden="1">
      <c r="A2062" s="701">
        <v>97089</v>
      </c>
      <c r="B2062" s="699" t="s">
        <v>15437</v>
      </c>
      <c r="C2062" s="699" t="s">
        <v>476</v>
      </c>
      <c r="D2062" s="699" t="s">
        <v>11189</v>
      </c>
      <c r="E2062" s="700" t="s">
        <v>11497</v>
      </c>
      <c r="F2062" s="699" t="s">
        <v>11185</v>
      </c>
    </row>
    <row r="2063" spans="1:6" hidden="1">
      <c r="A2063" s="701">
        <v>97090</v>
      </c>
      <c r="B2063" s="699" t="s">
        <v>15438</v>
      </c>
      <c r="C2063" s="699" t="s">
        <v>476</v>
      </c>
      <c r="D2063" s="699" t="s">
        <v>11189</v>
      </c>
      <c r="E2063" s="700" t="s">
        <v>9865</v>
      </c>
      <c r="F2063" s="699" t="s">
        <v>11185</v>
      </c>
    </row>
    <row r="2064" spans="1:6" hidden="1">
      <c r="A2064" s="701">
        <v>97091</v>
      </c>
      <c r="B2064" s="699" t="s">
        <v>15439</v>
      </c>
      <c r="C2064" s="699" t="s">
        <v>476</v>
      </c>
      <c r="D2064" s="699" t="s">
        <v>11189</v>
      </c>
      <c r="E2064" s="700" t="s">
        <v>15440</v>
      </c>
      <c r="F2064" s="699" t="s">
        <v>11185</v>
      </c>
    </row>
    <row r="2065" spans="1:6" hidden="1">
      <c r="A2065" s="701">
        <v>97092</v>
      </c>
      <c r="B2065" s="699" t="s">
        <v>15441</v>
      </c>
      <c r="C2065" s="699" t="s">
        <v>476</v>
      </c>
      <c r="D2065" s="699" t="s">
        <v>11189</v>
      </c>
      <c r="E2065" s="700" t="s">
        <v>15442</v>
      </c>
      <c r="F2065" s="699" t="s">
        <v>11185</v>
      </c>
    </row>
    <row r="2066" spans="1:6" hidden="1">
      <c r="A2066" s="701">
        <v>97093</v>
      </c>
      <c r="B2066" s="699" t="s">
        <v>15444</v>
      </c>
      <c r="C2066" s="699" t="s">
        <v>476</v>
      </c>
      <c r="D2066" s="699" t="s">
        <v>11189</v>
      </c>
      <c r="E2066" s="700" t="s">
        <v>11174</v>
      </c>
      <c r="F2066" s="699" t="s">
        <v>11185</v>
      </c>
    </row>
    <row r="2067" spans="1:6" hidden="1">
      <c r="A2067" s="701">
        <v>97096</v>
      </c>
      <c r="B2067" s="699" t="s">
        <v>15445</v>
      </c>
      <c r="C2067" s="699" t="s">
        <v>479</v>
      </c>
      <c r="D2067" s="699" t="s">
        <v>11182</v>
      </c>
      <c r="E2067" s="700" t="s">
        <v>15446</v>
      </c>
      <c r="F2067" s="699" t="s">
        <v>11185</v>
      </c>
    </row>
    <row r="2068" spans="1:6" hidden="1">
      <c r="A2068" s="701">
        <v>97097</v>
      </c>
      <c r="B2068" s="699" t="s">
        <v>15447</v>
      </c>
      <c r="C2068" s="699" t="s">
        <v>480</v>
      </c>
      <c r="D2068" s="699" t="s">
        <v>11182</v>
      </c>
      <c r="E2068" s="700" t="s">
        <v>12110</v>
      </c>
      <c r="F2068" s="699" t="s">
        <v>11185</v>
      </c>
    </row>
    <row r="2069" spans="1:6" hidden="1">
      <c r="A2069" s="701">
        <v>97101</v>
      </c>
      <c r="B2069" s="699" t="s">
        <v>15448</v>
      </c>
      <c r="C2069" s="699" t="s">
        <v>480</v>
      </c>
      <c r="D2069" s="699" t="s">
        <v>11182</v>
      </c>
      <c r="E2069" s="700" t="s">
        <v>15449</v>
      </c>
      <c r="F2069" s="699" t="s">
        <v>11185</v>
      </c>
    </row>
    <row r="2070" spans="1:6" hidden="1">
      <c r="A2070" s="701">
        <v>97102</v>
      </c>
      <c r="B2070" s="699" t="s">
        <v>15451</v>
      </c>
      <c r="C2070" s="699" t="s">
        <v>480</v>
      </c>
      <c r="D2070" s="699" t="s">
        <v>11182</v>
      </c>
      <c r="E2070" s="700" t="s">
        <v>15452</v>
      </c>
      <c r="F2070" s="699" t="s">
        <v>11185</v>
      </c>
    </row>
    <row r="2071" spans="1:6" hidden="1">
      <c r="A2071" s="701">
        <v>97103</v>
      </c>
      <c r="B2071" s="699" t="s">
        <v>15454</v>
      </c>
      <c r="C2071" s="699" t="s">
        <v>480</v>
      </c>
      <c r="D2071" s="699" t="s">
        <v>11182</v>
      </c>
      <c r="E2071" s="700" t="s">
        <v>15455</v>
      </c>
      <c r="F2071" s="699" t="s">
        <v>11185</v>
      </c>
    </row>
    <row r="2072" spans="1:6" hidden="1">
      <c r="A2072" s="701">
        <v>100322</v>
      </c>
      <c r="B2072" s="699" t="s">
        <v>15457</v>
      </c>
      <c r="C2072" s="699" t="s">
        <v>479</v>
      </c>
      <c r="D2072" s="699" t="s">
        <v>11182</v>
      </c>
      <c r="E2072" s="700" t="s">
        <v>15458</v>
      </c>
      <c r="F2072" s="699" t="s">
        <v>11185</v>
      </c>
    </row>
    <row r="2073" spans="1:6" hidden="1">
      <c r="A2073" s="701">
        <v>100323</v>
      </c>
      <c r="B2073" s="699" t="s">
        <v>15459</v>
      </c>
      <c r="C2073" s="699" t="s">
        <v>479</v>
      </c>
      <c r="D2073" s="699" t="s">
        <v>11182</v>
      </c>
      <c r="E2073" s="700" t="s">
        <v>3305</v>
      </c>
      <c r="F2073" s="699" t="s">
        <v>11185</v>
      </c>
    </row>
    <row r="2074" spans="1:6" hidden="1">
      <c r="A2074" s="701">
        <v>100324</v>
      </c>
      <c r="B2074" s="699" t="s">
        <v>15460</v>
      </c>
      <c r="C2074" s="699" t="s">
        <v>479</v>
      </c>
      <c r="D2074" s="699" t="s">
        <v>11182</v>
      </c>
      <c r="E2074" s="700" t="s">
        <v>15461</v>
      </c>
      <c r="F2074" s="699" t="s">
        <v>11185</v>
      </c>
    </row>
    <row r="2075" spans="1:6" hidden="1">
      <c r="A2075" s="701">
        <v>103072</v>
      </c>
      <c r="B2075" s="699" t="s">
        <v>15462</v>
      </c>
      <c r="C2075" s="699" t="s">
        <v>480</v>
      </c>
      <c r="D2075" s="699" t="s">
        <v>11182</v>
      </c>
      <c r="E2075" s="700" t="s">
        <v>15463</v>
      </c>
      <c r="F2075" s="699" t="s">
        <v>11185</v>
      </c>
    </row>
    <row r="2076" spans="1:6" hidden="1">
      <c r="A2076" s="701">
        <v>103073</v>
      </c>
      <c r="B2076" s="699" t="s">
        <v>15464</v>
      </c>
      <c r="C2076" s="699" t="s">
        <v>480</v>
      </c>
      <c r="D2076" s="699" t="s">
        <v>11182</v>
      </c>
      <c r="E2076" s="700" t="s">
        <v>15465</v>
      </c>
      <c r="F2076" s="699" t="s">
        <v>11185</v>
      </c>
    </row>
    <row r="2077" spans="1:6" hidden="1">
      <c r="A2077" s="701">
        <v>103074</v>
      </c>
      <c r="B2077" s="699" t="s">
        <v>15467</v>
      </c>
      <c r="C2077" s="699" t="s">
        <v>480</v>
      </c>
      <c r="D2077" s="699" t="s">
        <v>11182</v>
      </c>
      <c r="E2077" s="700" t="s">
        <v>15468</v>
      </c>
      <c r="F2077" s="699" t="s">
        <v>11185</v>
      </c>
    </row>
    <row r="2078" spans="1:6" hidden="1">
      <c r="A2078" s="701">
        <v>103075</v>
      </c>
      <c r="B2078" s="699" t="s">
        <v>15470</v>
      </c>
      <c r="C2078" s="699" t="s">
        <v>480</v>
      </c>
      <c r="D2078" s="699" t="s">
        <v>11182</v>
      </c>
      <c r="E2078" s="700" t="s">
        <v>15471</v>
      </c>
      <c r="F2078" s="699" t="s">
        <v>11185</v>
      </c>
    </row>
    <row r="2079" spans="1:6" hidden="1">
      <c r="A2079" s="701">
        <v>103076</v>
      </c>
      <c r="B2079" s="699" t="s">
        <v>15472</v>
      </c>
      <c r="C2079" s="699" t="s">
        <v>480</v>
      </c>
      <c r="D2079" s="699" t="s">
        <v>11182</v>
      </c>
      <c r="E2079" s="700" t="s">
        <v>15473</v>
      </c>
      <c r="F2079" s="699" t="s">
        <v>11185</v>
      </c>
    </row>
    <row r="2080" spans="1:6" hidden="1">
      <c r="A2080" s="701">
        <v>103077</v>
      </c>
      <c r="B2080" s="699" t="s">
        <v>15474</v>
      </c>
      <c r="C2080" s="699" t="s">
        <v>480</v>
      </c>
      <c r="D2080" s="699" t="s">
        <v>11182</v>
      </c>
      <c r="E2080" s="700" t="s">
        <v>15475</v>
      </c>
      <c r="F2080" s="699" t="s">
        <v>11185</v>
      </c>
    </row>
    <row r="2081" spans="1:6" hidden="1">
      <c r="A2081" s="701">
        <v>103078</v>
      </c>
      <c r="B2081" s="699" t="s">
        <v>15476</v>
      </c>
      <c r="C2081" s="699" t="s">
        <v>480</v>
      </c>
      <c r="D2081" s="699" t="s">
        <v>11182</v>
      </c>
      <c r="E2081" s="700" t="s">
        <v>15477</v>
      </c>
      <c r="F2081" s="699" t="s">
        <v>11185</v>
      </c>
    </row>
    <row r="2082" spans="1:6" hidden="1">
      <c r="A2082" s="701">
        <v>103079</v>
      </c>
      <c r="B2082" s="699" t="s">
        <v>15478</v>
      </c>
      <c r="C2082" s="699" t="s">
        <v>480</v>
      </c>
      <c r="D2082" s="699" t="s">
        <v>11182</v>
      </c>
      <c r="E2082" s="700" t="s">
        <v>15479</v>
      </c>
      <c r="F2082" s="699" t="s">
        <v>11185</v>
      </c>
    </row>
    <row r="2083" spans="1:6" hidden="1">
      <c r="A2083" s="701">
        <v>103080</v>
      </c>
      <c r="B2083" s="699" t="s">
        <v>15481</v>
      </c>
      <c r="C2083" s="699" t="s">
        <v>480</v>
      </c>
      <c r="D2083" s="699" t="s">
        <v>11182</v>
      </c>
      <c r="E2083" s="700" t="s">
        <v>15482</v>
      </c>
      <c r="F2083" s="699" t="s">
        <v>11185</v>
      </c>
    </row>
    <row r="2084" spans="1:6" hidden="1">
      <c r="A2084" s="701">
        <v>92263</v>
      </c>
      <c r="B2084" s="699" t="s">
        <v>15483</v>
      </c>
      <c r="C2084" s="699" t="s">
        <v>480</v>
      </c>
      <c r="D2084" s="699" t="s">
        <v>11189</v>
      </c>
      <c r="E2084" s="700" t="s">
        <v>15484</v>
      </c>
      <c r="F2084" s="699" t="s">
        <v>11185</v>
      </c>
    </row>
    <row r="2085" spans="1:6" hidden="1">
      <c r="A2085" s="701">
        <v>92264</v>
      </c>
      <c r="B2085" s="699" t="s">
        <v>15486</v>
      </c>
      <c r="C2085" s="699" t="s">
        <v>480</v>
      </c>
      <c r="D2085" s="699" t="s">
        <v>11189</v>
      </c>
      <c r="E2085" s="700" t="s">
        <v>15487</v>
      </c>
      <c r="F2085" s="699" t="s">
        <v>11185</v>
      </c>
    </row>
    <row r="2086" spans="1:6" hidden="1">
      <c r="A2086" s="701">
        <v>92265</v>
      </c>
      <c r="B2086" s="699" t="s">
        <v>15488</v>
      </c>
      <c r="C2086" s="699" t="s">
        <v>480</v>
      </c>
      <c r="D2086" s="699" t="s">
        <v>11189</v>
      </c>
      <c r="E2086" s="700" t="s">
        <v>13810</v>
      </c>
      <c r="F2086" s="699" t="s">
        <v>11185</v>
      </c>
    </row>
    <row r="2087" spans="1:6" hidden="1">
      <c r="A2087" s="701">
        <v>92266</v>
      </c>
      <c r="B2087" s="699" t="s">
        <v>15490</v>
      </c>
      <c r="C2087" s="699" t="s">
        <v>480</v>
      </c>
      <c r="D2087" s="699" t="s">
        <v>11189</v>
      </c>
      <c r="E2087" s="700" t="s">
        <v>15491</v>
      </c>
      <c r="F2087" s="699" t="s">
        <v>11185</v>
      </c>
    </row>
    <row r="2088" spans="1:6" hidden="1">
      <c r="A2088" s="701">
        <v>92267</v>
      </c>
      <c r="B2088" s="699" t="s">
        <v>15492</v>
      </c>
      <c r="C2088" s="699" t="s">
        <v>480</v>
      </c>
      <c r="D2088" s="699" t="s">
        <v>11189</v>
      </c>
      <c r="E2088" s="700" t="s">
        <v>13466</v>
      </c>
      <c r="F2088" s="699" t="s">
        <v>11185</v>
      </c>
    </row>
    <row r="2089" spans="1:6" hidden="1">
      <c r="A2089" s="701">
        <v>92268</v>
      </c>
      <c r="B2089" s="699" t="s">
        <v>15493</v>
      </c>
      <c r="C2089" s="699" t="s">
        <v>480</v>
      </c>
      <c r="D2089" s="699" t="s">
        <v>11189</v>
      </c>
      <c r="E2089" s="700" t="s">
        <v>15494</v>
      </c>
      <c r="F2089" s="699" t="s">
        <v>11185</v>
      </c>
    </row>
    <row r="2090" spans="1:6" hidden="1">
      <c r="A2090" s="701">
        <v>92269</v>
      </c>
      <c r="B2090" s="699" t="s">
        <v>15495</v>
      </c>
      <c r="C2090" s="699" t="s">
        <v>480</v>
      </c>
      <c r="D2090" s="699" t="s">
        <v>11189</v>
      </c>
      <c r="E2090" s="700" t="s">
        <v>15456</v>
      </c>
      <c r="F2090" s="699" t="s">
        <v>11185</v>
      </c>
    </row>
    <row r="2091" spans="1:6" hidden="1">
      <c r="A2091" s="701">
        <v>92270</v>
      </c>
      <c r="B2091" s="699" t="s">
        <v>15497</v>
      </c>
      <c r="C2091" s="699" t="s">
        <v>480</v>
      </c>
      <c r="D2091" s="699" t="s">
        <v>11189</v>
      </c>
      <c r="E2091" s="700" t="s">
        <v>15498</v>
      </c>
      <c r="F2091" s="699" t="s">
        <v>11185</v>
      </c>
    </row>
    <row r="2092" spans="1:6" hidden="1">
      <c r="A2092" s="701">
        <v>92271</v>
      </c>
      <c r="B2092" s="699" t="s">
        <v>15500</v>
      </c>
      <c r="C2092" s="699" t="s">
        <v>480</v>
      </c>
      <c r="D2092" s="699" t="s">
        <v>11189</v>
      </c>
      <c r="E2092" s="700" t="s">
        <v>15501</v>
      </c>
      <c r="F2092" s="699" t="s">
        <v>11185</v>
      </c>
    </row>
    <row r="2093" spans="1:6" hidden="1">
      <c r="A2093" s="701">
        <v>92272</v>
      </c>
      <c r="B2093" s="699" t="s">
        <v>15502</v>
      </c>
      <c r="C2093" s="699" t="s">
        <v>478</v>
      </c>
      <c r="D2093" s="699" t="s">
        <v>11189</v>
      </c>
      <c r="E2093" s="700" t="s">
        <v>15503</v>
      </c>
      <c r="F2093" s="699" t="s">
        <v>11185</v>
      </c>
    </row>
    <row r="2094" spans="1:6" hidden="1">
      <c r="A2094" s="701">
        <v>92273</v>
      </c>
      <c r="B2094" s="699" t="s">
        <v>15504</v>
      </c>
      <c r="C2094" s="699" t="s">
        <v>478</v>
      </c>
      <c r="D2094" s="699" t="s">
        <v>11189</v>
      </c>
      <c r="E2094" s="700" t="s">
        <v>14140</v>
      </c>
      <c r="F2094" s="699" t="s">
        <v>11185</v>
      </c>
    </row>
    <row r="2095" spans="1:6" hidden="1">
      <c r="A2095" s="701">
        <v>92409</v>
      </c>
      <c r="B2095" s="699" t="s">
        <v>15505</v>
      </c>
      <c r="C2095" s="699" t="s">
        <v>480</v>
      </c>
      <c r="D2095" s="699" t="s">
        <v>11189</v>
      </c>
      <c r="E2095" s="700" t="s">
        <v>13189</v>
      </c>
      <c r="F2095" s="699" t="s">
        <v>11185</v>
      </c>
    </row>
    <row r="2096" spans="1:6" hidden="1">
      <c r="A2096" s="701">
        <v>92411</v>
      </c>
      <c r="B2096" s="699" t="s">
        <v>15506</v>
      </c>
      <c r="C2096" s="699" t="s">
        <v>480</v>
      </c>
      <c r="D2096" s="699" t="s">
        <v>11189</v>
      </c>
      <c r="E2096" s="700" t="s">
        <v>15507</v>
      </c>
      <c r="F2096" s="699" t="s">
        <v>11185</v>
      </c>
    </row>
    <row r="2097" spans="1:6" hidden="1">
      <c r="A2097" s="701">
        <v>92413</v>
      </c>
      <c r="B2097" s="699" t="s">
        <v>15509</v>
      </c>
      <c r="C2097" s="699" t="s">
        <v>480</v>
      </c>
      <c r="D2097" s="699" t="s">
        <v>11189</v>
      </c>
      <c r="E2097" s="700" t="s">
        <v>15510</v>
      </c>
      <c r="F2097" s="699" t="s">
        <v>11185</v>
      </c>
    </row>
    <row r="2098" spans="1:6" hidden="1">
      <c r="A2098" s="701">
        <v>92415</v>
      </c>
      <c r="B2098" s="699" t="s">
        <v>15513</v>
      </c>
      <c r="C2098" s="699" t="s">
        <v>480</v>
      </c>
      <c r="D2098" s="699" t="s">
        <v>11189</v>
      </c>
      <c r="E2098" s="700" t="s">
        <v>7928</v>
      </c>
      <c r="F2098" s="699" t="s">
        <v>11185</v>
      </c>
    </row>
    <row r="2099" spans="1:6" hidden="1">
      <c r="A2099" s="701">
        <v>92417</v>
      </c>
      <c r="B2099" s="699" t="s">
        <v>15514</v>
      </c>
      <c r="C2099" s="699" t="s">
        <v>480</v>
      </c>
      <c r="D2099" s="699" t="s">
        <v>11189</v>
      </c>
      <c r="E2099" s="700" t="s">
        <v>15515</v>
      </c>
      <c r="F2099" s="699" t="s">
        <v>11185</v>
      </c>
    </row>
    <row r="2100" spans="1:6" hidden="1">
      <c r="A2100" s="701">
        <v>92419</v>
      </c>
      <c r="B2100" s="699" t="s">
        <v>15516</v>
      </c>
      <c r="C2100" s="699" t="s">
        <v>480</v>
      </c>
      <c r="D2100" s="699" t="s">
        <v>11189</v>
      </c>
      <c r="E2100" s="700" t="s">
        <v>15517</v>
      </c>
      <c r="F2100" s="699" t="s">
        <v>11185</v>
      </c>
    </row>
    <row r="2101" spans="1:6" hidden="1">
      <c r="A2101" s="701">
        <v>92421</v>
      </c>
      <c r="B2101" s="699" t="s">
        <v>15518</v>
      </c>
      <c r="C2101" s="699" t="s">
        <v>480</v>
      </c>
      <c r="D2101" s="699" t="s">
        <v>11189</v>
      </c>
      <c r="E2101" s="700" t="s">
        <v>15519</v>
      </c>
      <c r="F2101" s="699" t="s">
        <v>11185</v>
      </c>
    </row>
    <row r="2102" spans="1:6" hidden="1">
      <c r="A2102" s="701">
        <v>92423</v>
      </c>
      <c r="B2102" s="699" t="s">
        <v>15521</v>
      </c>
      <c r="C2102" s="699" t="s">
        <v>480</v>
      </c>
      <c r="D2102" s="699" t="s">
        <v>11189</v>
      </c>
      <c r="E2102" s="700" t="s">
        <v>15522</v>
      </c>
      <c r="F2102" s="699" t="s">
        <v>11185</v>
      </c>
    </row>
    <row r="2103" spans="1:6" hidden="1">
      <c r="A2103" s="701">
        <v>92425</v>
      </c>
      <c r="B2103" s="699" t="s">
        <v>15523</v>
      </c>
      <c r="C2103" s="699" t="s">
        <v>480</v>
      </c>
      <c r="D2103" s="699" t="s">
        <v>11189</v>
      </c>
      <c r="E2103" s="700" t="s">
        <v>15524</v>
      </c>
      <c r="F2103" s="699" t="s">
        <v>11185</v>
      </c>
    </row>
    <row r="2104" spans="1:6" hidden="1">
      <c r="A2104" s="701">
        <v>92427</v>
      </c>
      <c r="B2104" s="699" t="s">
        <v>15526</v>
      </c>
      <c r="C2104" s="699" t="s">
        <v>480</v>
      </c>
      <c r="D2104" s="699" t="s">
        <v>11189</v>
      </c>
      <c r="E2104" s="700" t="s">
        <v>15527</v>
      </c>
      <c r="F2104" s="699" t="s">
        <v>11185</v>
      </c>
    </row>
    <row r="2105" spans="1:6" hidden="1">
      <c r="A2105" s="701">
        <v>92429</v>
      </c>
      <c r="B2105" s="699" t="s">
        <v>15528</v>
      </c>
      <c r="C2105" s="699" t="s">
        <v>480</v>
      </c>
      <c r="D2105" s="699" t="s">
        <v>11189</v>
      </c>
      <c r="E2105" s="700" t="s">
        <v>6868</v>
      </c>
      <c r="F2105" s="699" t="s">
        <v>11185</v>
      </c>
    </row>
    <row r="2106" spans="1:6" hidden="1">
      <c r="A2106" s="701">
        <v>92431</v>
      </c>
      <c r="B2106" s="699" t="s">
        <v>15529</v>
      </c>
      <c r="C2106" s="699" t="s">
        <v>480</v>
      </c>
      <c r="D2106" s="699" t="s">
        <v>11189</v>
      </c>
      <c r="E2106" s="700" t="s">
        <v>15530</v>
      </c>
      <c r="F2106" s="699" t="s">
        <v>11185</v>
      </c>
    </row>
    <row r="2107" spans="1:6" hidden="1">
      <c r="A2107" s="701">
        <v>92433</v>
      </c>
      <c r="B2107" s="699" t="s">
        <v>15531</v>
      </c>
      <c r="C2107" s="699" t="s">
        <v>480</v>
      </c>
      <c r="D2107" s="699" t="s">
        <v>11189</v>
      </c>
      <c r="E2107" s="700" t="s">
        <v>15532</v>
      </c>
      <c r="F2107" s="699" t="s">
        <v>11185</v>
      </c>
    </row>
    <row r="2108" spans="1:6" hidden="1">
      <c r="A2108" s="701">
        <v>92435</v>
      </c>
      <c r="B2108" s="699" t="s">
        <v>15534</v>
      </c>
      <c r="C2108" s="699" t="s">
        <v>480</v>
      </c>
      <c r="D2108" s="699" t="s">
        <v>11189</v>
      </c>
      <c r="E2108" s="700" t="s">
        <v>15535</v>
      </c>
      <c r="F2108" s="699" t="s">
        <v>11185</v>
      </c>
    </row>
    <row r="2109" spans="1:6" hidden="1">
      <c r="A2109" s="701">
        <v>92437</v>
      </c>
      <c r="B2109" s="699" t="s">
        <v>15536</v>
      </c>
      <c r="C2109" s="699" t="s">
        <v>480</v>
      </c>
      <c r="D2109" s="699" t="s">
        <v>11189</v>
      </c>
      <c r="E2109" s="700" t="s">
        <v>15537</v>
      </c>
      <c r="F2109" s="699" t="s">
        <v>11185</v>
      </c>
    </row>
    <row r="2110" spans="1:6" hidden="1">
      <c r="A2110" s="701">
        <v>92439</v>
      </c>
      <c r="B2110" s="699" t="s">
        <v>15538</v>
      </c>
      <c r="C2110" s="699" t="s">
        <v>480</v>
      </c>
      <c r="D2110" s="699" t="s">
        <v>11189</v>
      </c>
      <c r="E2110" s="700" t="s">
        <v>13954</v>
      </c>
      <c r="F2110" s="699" t="s">
        <v>11185</v>
      </c>
    </row>
    <row r="2111" spans="1:6" hidden="1">
      <c r="A2111" s="701">
        <v>92441</v>
      </c>
      <c r="B2111" s="699" t="s">
        <v>15539</v>
      </c>
      <c r="C2111" s="699" t="s">
        <v>480</v>
      </c>
      <c r="D2111" s="699" t="s">
        <v>11189</v>
      </c>
      <c r="E2111" s="700" t="s">
        <v>4088</v>
      </c>
      <c r="F2111" s="699" t="s">
        <v>11185</v>
      </c>
    </row>
    <row r="2112" spans="1:6" hidden="1">
      <c r="A2112" s="701">
        <v>92443</v>
      </c>
      <c r="B2112" s="699" t="s">
        <v>14058</v>
      </c>
      <c r="C2112" s="699" t="s">
        <v>480</v>
      </c>
      <c r="D2112" s="699" t="s">
        <v>11189</v>
      </c>
      <c r="E2112" s="700" t="s">
        <v>11584</v>
      </c>
      <c r="F2112" s="699" t="s">
        <v>11185</v>
      </c>
    </row>
    <row r="2113" spans="1:6" hidden="1">
      <c r="A2113" s="701">
        <v>92445</v>
      </c>
      <c r="B2113" s="699" t="s">
        <v>15540</v>
      </c>
      <c r="C2113" s="699" t="s">
        <v>480</v>
      </c>
      <c r="D2113" s="699" t="s">
        <v>11189</v>
      </c>
      <c r="E2113" s="700" t="s">
        <v>15541</v>
      </c>
      <c r="F2113" s="699" t="s">
        <v>11185</v>
      </c>
    </row>
    <row r="2114" spans="1:6" hidden="1">
      <c r="A2114" s="701">
        <v>92446</v>
      </c>
      <c r="B2114" s="699" t="s">
        <v>15542</v>
      </c>
      <c r="C2114" s="699" t="s">
        <v>480</v>
      </c>
      <c r="D2114" s="699" t="s">
        <v>11189</v>
      </c>
      <c r="E2114" s="700" t="s">
        <v>15543</v>
      </c>
      <c r="F2114" s="699" t="s">
        <v>11185</v>
      </c>
    </row>
    <row r="2115" spans="1:6" hidden="1">
      <c r="A2115" s="701">
        <v>92447</v>
      </c>
      <c r="B2115" s="699" t="s">
        <v>15544</v>
      </c>
      <c r="C2115" s="699" t="s">
        <v>480</v>
      </c>
      <c r="D2115" s="699" t="s">
        <v>11189</v>
      </c>
      <c r="E2115" s="700" t="s">
        <v>15545</v>
      </c>
      <c r="F2115" s="699" t="s">
        <v>11185</v>
      </c>
    </row>
    <row r="2116" spans="1:6" hidden="1">
      <c r="A2116" s="701">
        <v>92448</v>
      </c>
      <c r="B2116" s="699" t="s">
        <v>15547</v>
      </c>
      <c r="C2116" s="699" t="s">
        <v>480</v>
      </c>
      <c r="D2116" s="699" t="s">
        <v>11189</v>
      </c>
      <c r="E2116" s="700" t="s">
        <v>15548</v>
      </c>
      <c r="F2116" s="699" t="s">
        <v>11185</v>
      </c>
    </row>
    <row r="2117" spans="1:6" hidden="1">
      <c r="A2117" s="701">
        <v>92449</v>
      </c>
      <c r="B2117" s="699" t="s">
        <v>15549</v>
      </c>
      <c r="C2117" s="699" t="s">
        <v>480</v>
      </c>
      <c r="D2117" s="699" t="s">
        <v>11189</v>
      </c>
      <c r="E2117" s="700" t="s">
        <v>15550</v>
      </c>
      <c r="F2117" s="699" t="s">
        <v>11185</v>
      </c>
    </row>
    <row r="2118" spans="1:6" hidden="1">
      <c r="A2118" s="701">
        <v>92450</v>
      </c>
      <c r="B2118" s="699" t="s">
        <v>15551</v>
      </c>
      <c r="C2118" s="699" t="s">
        <v>480</v>
      </c>
      <c r="D2118" s="699" t="s">
        <v>11189</v>
      </c>
      <c r="E2118" s="700" t="s">
        <v>15552</v>
      </c>
      <c r="F2118" s="699" t="s">
        <v>11185</v>
      </c>
    </row>
    <row r="2119" spans="1:6" hidden="1">
      <c r="A2119" s="701">
        <v>92451</v>
      </c>
      <c r="B2119" s="699" t="s">
        <v>15553</v>
      </c>
      <c r="C2119" s="699" t="s">
        <v>480</v>
      </c>
      <c r="D2119" s="699" t="s">
        <v>11189</v>
      </c>
      <c r="E2119" s="700" t="s">
        <v>15554</v>
      </c>
      <c r="F2119" s="699" t="s">
        <v>11185</v>
      </c>
    </row>
    <row r="2120" spans="1:6" hidden="1">
      <c r="A2120" s="701">
        <v>92452</v>
      </c>
      <c r="B2120" s="699" t="s">
        <v>15555</v>
      </c>
      <c r="C2120" s="699" t="s">
        <v>480</v>
      </c>
      <c r="D2120" s="699" t="s">
        <v>11189</v>
      </c>
      <c r="E2120" s="700" t="s">
        <v>15556</v>
      </c>
      <c r="F2120" s="699" t="s">
        <v>11185</v>
      </c>
    </row>
    <row r="2121" spans="1:6" hidden="1">
      <c r="A2121" s="701">
        <v>92453</v>
      </c>
      <c r="B2121" s="699" t="s">
        <v>15557</v>
      </c>
      <c r="C2121" s="699" t="s">
        <v>480</v>
      </c>
      <c r="D2121" s="699" t="s">
        <v>11189</v>
      </c>
      <c r="E2121" s="700" t="s">
        <v>14487</v>
      </c>
      <c r="F2121" s="699" t="s">
        <v>11185</v>
      </c>
    </row>
    <row r="2122" spans="1:6" hidden="1">
      <c r="A2122" s="701">
        <v>92454</v>
      </c>
      <c r="B2122" s="699" t="s">
        <v>15559</v>
      </c>
      <c r="C2122" s="699" t="s">
        <v>480</v>
      </c>
      <c r="D2122" s="699" t="s">
        <v>11189</v>
      </c>
      <c r="E2122" s="700" t="s">
        <v>15560</v>
      </c>
      <c r="F2122" s="699" t="s">
        <v>11185</v>
      </c>
    </row>
    <row r="2123" spans="1:6" hidden="1">
      <c r="A2123" s="701">
        <v>92455</v>
      </c>
      <c r="B2123" s="699" t="s">
        <v>15561</v>
      </c>
      <c r="C2123" s="699" t="s">
        <v>480</v>
      </c>
      <c r="D2123" s="699" t="s">
        <v>11189</v>
      </c>
      <c r="E2123" s="700" t="s">
        <v>14362</v>
      </c>
      <c r="F2123" s="699" t="s">
        <v>11185</v>
      </c>
    </row>
    <row r="2124" spans="1:6" hidden="1">
      <c r="A2124" s="701">
        <v>92456</v>
      </c>
      <c r="B2124" s="699" t="s">
        <v>15562</v>
      </c>
      <c r="C2124" s="699" t="s">
        <v>480</v>
      </c>
      <c r="D2124" s="699" t="s">
        <v>11189</v>
      </c>
      <c r="E2124" s="700" t="s">
        <v>15563</v>
      </c>
      <c r="F2124" s="699" t="s">
        <v>11185</v>
      </c>
    </row>
    <row r="2125" spans="1:6" hidden="1">
      <c r="A2125" s="701">
        <v>92457</v>
      </c>
      <c r="B2125" s="699" t="s">
        <v>15565</v>
      </c>
      <c r="C2125" s="699" t="s">
        <v>480</v>
      </c>
      <c r="D2125" s="699" t="s">
        <v>11189</v>
      </c>
      <c r="E2125" s="700" t="s">
        <v>15566</v>
      </c>
      <c r="F2125" s="699" t="s">
        <v>11185</v>
      </c>
    </row>
    <row r="2126" spans="1:6" hidden="1">
      <c r="A2126" s="701">
        <v>92458</v>
      </c>
      <c r="B2126" s="699" t="s">
        <v>15568</v>
      </c>
      <c r="C2126" s="699" t="s">
        <v>480</v>
      </c>
      <c r="D2126" s="699" t="s">
        <v>11189</v>
      </c>
      <c r="E2126" s="700" t="s">
        <v>15569</v>
      </c>
      <c r="F2126" s="699" t="s">
        <v>11185</v>
      </c>
    </row>
    <row r="2127" spans="1:6" hidden="1">
      <c r="A2127" s="701">
        <v>92459</v>
      </c>
      <c r="B2127" s="699" t="s">
        <v>15570</v>
      </c>
      <c r="C2127" s="699" t="s">
        <v>480</v>
      </c>
      <c r="D2127" s="699" t="s">
        <v>11189</v>
      </c>
      <c r="E2127" s="700" t="s">
        <v>15121</v>
      </c>
      <c r="F2127" s="699" t="s">
        <v>11185</v>
      </c>
    </row>
    <row r="2128" spans="1:6" hidden="1">
      <c r="A2128" s="701">
        <v>92460</v>
      </c>
      <c r="B2128" s="699" t="s">
        <v>15573</v>
      </c>
      <c r="C2128" s="699" t="s">
        <v>480</v>
      </c>
      <c r="D2128" s="699" t="s">
        <v>11189</v>
      </c>
      <c r="E2128" s="700" t="s">
        <v>15574</v>
      </c>
      <c r="F2128" s="699" t="s">
        <v>11185</v>
      </c>
    </row>
    <row r="2129" spans="1:6" hidden="1">
      <c r="A2129" s="701">
        <v>92461</v>
      </c>
      <c r="B2129" s="699" t="s">
        <v>15576</v>
      </c>
      <c r="C2129" s="699" t="s">
        <v>480</v>
      </c>
      <c r="D2129" s="699" t="s">
        <v>11189</v>
      </c>
      <c r="E2129" s="700" t="s">
        <v>15577</v>
      </c>
      <c r="F2129" s="699" t="s">
        <v>11185</v>
      </c>
    </row>
    <row r="2130" spans="1:6" hidden="1">
      <c r="A2130" s="701">
        <v>92462</v>
      </c>
      <c r="B2130" s="699" t="s">
        <v>15578</v>
      </c>
      <c r="C2130" s="699" t="s">
        <v>480</v>
      </c>
      <c r="D2130" s="699" t="s">
        <v>11189</v>
      </c>
      <c r="E2130" s="700" t="s">
        <v>15579</v>
      </c>
      <c r="F2130" s="699" t="s">
        <v>11185</v>
      </c>
    </row>
    <row r="2131" spans="1:6" hidden="1">
      <c r="A2131" s="701">
        <v>92463</v>
      </c>
      <c r="B2131" s="699" t="s">
        <v>15580</v>
      </c>
      <c r="C2131" s="699" t="s">
        <v>480</v>
      </c>
      <c r="D2131" s="699" t="s">
        <v>11189</v>
      </c>
      <c r="E2131" s="700" t="s">
        <v>14336</v>
      </c>
      <c r="F2131" s="699" t="s">
        <v>11185</v>
      </c>
    </row>
    <row r="2132" spans="1:6" hidden="1">
      <c r="A2132" s="701">
        <v>92464</v>
      </c>
      <c r="B2132" s="699" t="s">
        <v>15581</v>
      </c>
      <c r="C2132" s="699" t="s">
        <v>480</v>
      </c>
      <c r="D2132" s="699" t="s">
        <v>11189</v>
      </c>
      <c r="E2132" s="700" t="s">
        <v>15582</v>
      </c>
      <c r="F2132" s="699" t="s">
        <v>11185</v>
      </c>
    </row>
    <row r="2133" spans="1:6" hidden="1">
      <c r="A2133" s="701">
        <v>92465</v>
      </c>
      <c r="B2133" s="699" t="s">
        <v>15584</v>
      </c>
      <c r="C2133" s="699" t="s">
        <v>480</v>
      </c>
      <c r="D2133" s="699" t="s">
        <v>11189</v>
      </c>
      <c r="E2133" s="700" t="s">
        <v>13763</v>
      </c>
      <c r="F2133" s="699" t="s">
        <v>11185</v>
      </c>
    </row>
    <row r="2134" spans="1:6" hidden="1">
      <c r="A2134" s="701">
        <v>92466</v>
      </c>
      <c r="B2134" s="699" t="s">
        <v>15585</v>
      </c>
      <c r="C2134" s="699" t="s">
        <v>480</v>
      </c>
      <c r="D2134" s="699" t="s">
        <v>11189</v>
      </c>
      <c r="E2134" s="700" t="s">
        <v>15586</v>
      </c>
      <c r="F2134" s="699" t="s">
        <v>11185</v>
      </c>
    </row>
    <row r="2135" spans="1:6" hidden="1">
      <c r="A2135" s="701">
        <v>92467</v>
      </c>
      <c r="B2135" s="699" t="s">
        <v>15588</v>
      </c>
      <c r="C2135" s="699" t="s">
        <v>480</v>
      </c>
      <c r="D2135" s="699" t="s">
        <v>11189</v>
      </c>
      <c r="E2135" s="700" t="s">
        <v>15589</v>
      </c>
      <c r="F2135" s="699" t="s">
        <v>11185</v>
      </c>
    </row>
    <row r="2136" spans="1:6" hidden="1">
      <c r="A2136" s="701">
        <v>92468</v>
      </c>
      <c r="B2136" s="699" t="s">
        <v>15590</v>
      </c>
      <c r="C2136" s="699" t="s">
        <v>480</v>
      </c>
      <c r="D2136" s="699" t="s">
        <v>11189</v>
      </c>
      <c r="E2136" s="700" t="s">
        <v>15591</v>
      </c>
      <c r="F2136" s="699" t="s">
        <v>11185</v>
      </c>
    </row>
    <row r="2137" spans="1:6" hidden="1">
      <c r="A2137" s="701">
        <v>92469</v>
      </c>
      <c r="B2137" s="699" t="s">
        <v>15593</v>
      </c>
      <c r="C2137" s="699" t="s">
        <v>480</v>
      </c>
      <c r="D2137" s="699" t="s">
        <v>11189</v>
      </c>
      <c r="E2137" s="700" t="s">
        <v>15594</v>
      </c>
      <c r="F2137" s="699" t="s">
        <v>11185</v>
      </c>
    </row>
    <row r="2138" spans="1:6" hidden="1">
      <c r="A2138" s="701">
        <v>92470</v>
      </c>
      <c r="B2138" s="699" t="s">
        <v>15596</v>
      </c>
      <c r="C2138" s="699" t="s">
        <v>480</v>
      </c>
      <c r="D2138" s="699" t="s">
        <v>11189</v>
      </c>
      <c r="E2138" s="700" t="s">
        <v>15597</v>
      </c>
      <c r="F2138" s="699" t="s">
        <v>11185</v>
      </c>
    </row>
    <row r="2139" spans="1:6" hidden="1">
      <c r="A2139" s="701">
        <v>92471</v>
      </c>
      <c r="B2139" s="699" t="s">
        <v>15599</v>
      </c>
      <c r="C2139" s="699" t="s">
        <v>480</v>
      </c>
      <c r="D2139" s="699" t="s">
        <v>11189</v>
      </c>
      <c r="E2139" s="700" t="s">
        <v>15600</v>
      </c>
      <c r="F2139" s="699" t="s">
        <v>11185</v>
      </c>
    </row>
    <row r="2140" spans="1:6" hidden="1">
      <c r="A2140" s="701">
        <v>92472</v>
      </c>
      <c r="B2140" s="699" t="s">
        <v>15601</v>
      </c>
      <c r="C2140" s="699" t="s">
        <v>480</v>
      </c>
      <c r="D2140" s="699" t="s">
        <v>11189</v>
      </c>
      <c r="E2140" s="700" t="s">
        <v>15602</v>
      </c>
      <c r="F2140" s="699" t="s">
        <v>11185</v>
      </c>
    </row>
    <row r="2141" spans="1:6" hidden="1">
      <c r="A2141" s="701">
        <v>92473</v>
      </c>
      <c r="B2141" s="699" t="s">
        <v>15603</v>
      </c>
      <c r="C2141" s="699" t="s">
        <v>480</v>
      </c>
      <c r="D2141" s="699" t="s">
        <v>11189</v>
      </c>
      <c r="E2141" s="700" t="s">
        <v>15604</v>
      </c>
      <c r="F2141" s="699" t="s">
        <v>11185</v>
      </c>
    </row>
    <row r="2142" spans="1:6" hidden="1">
      <c r="A2142" s="701">
        <v>92474</v>
      </c>
      <c r="B2142" s="699" t="s">
        <v>15608</v>
      </c>
      <c r="C2142" s="699" t="s">
        <v>480</v>
      </c>
      <c r="D2142" s="699" t="s">
        <v>11189</v>
      </c>
      <c r="E2142" s="700" t="s">
        <v>4375</v>
      </c>
      <c r="F2142" s="699" t="s">
        <v>11185</v>
      </c>
    </row>
    <row r="2143" spans="1:6" hidden="1">
      <c r="A2143" s="701">
        <v>92475</v>
      </c>
      <c r="B2143" s="699" t="s">
        <v>15610</v>
      </c>
      <c r="C2143" s="699" t="s">
        <v>480</v>
      </c>
      <c r="D2143" s="699" t="s">
        <v>11189</v>
      </c>
      <c r="E2143" s="700" t="s">
        <v>15611</v>
      </c>
      <c r="F2143" s="699" t="s">
        <v>11185</v>
      </c>
    </row>
    <row r="2144" spans="1:6" hidden="1">
      <c r="A2144" s="701">
        <v>92476</v>
      </c>
      <c r="B2144" s="699" t="s">
        <v>15612</v>
      </c>
      <c r="C2144" s="699" t="s">
        <v>480</v>
      </c>
      <c r="D2144" s="699" t="s">
        <v>11189</v>
      </c>
      <c r="E2144" s="700" t="s">
        <v>15613</v>
      </c>
      <c r="F2144" s="699" t="s">
        <v>11185</v>
      </c>
    </row>
    <row r="2145" spans="1:6" hidden="1">
      <c r="A2145" s="701">
        <v>92477</v>
      </c>
      <c r="B2145" s="699" t="s">
        <v>15614</v>
      </c>
      <c r="C2145" s="699" t="s">
        <v>480</v>
      </c>
      <c r="D2145" s="699" t="s">
        <v>11189</v>
      </c>
      <c r="E2145" s="700" t="s">
        <v>15615</v>
      </c>
      <c r="F2145" s="699" t="s">
        <v>11185</v>
      </c>
    </row>
    <row r="2146" spans="1:6" hidden="1">
      <c r="A2146" s="701">
        <v>92478</v>
      </c>
      <c r="B2146" s="699" t="s">
        <v>15616</v>
      </c>
      <c r="C2146" s="699" t="s">
        <v>480</v>
      </c>
      <c r="D2146" s="699" t="s">
        <v>11189</v>
      </c>
      <c r="E2146" s="700" t="s">
        <v>15617</v>
      </c>
      <c r="F2146" s="699" t="s">
        <v>11185</v>
      </c>
    </row>
    <row r="2147" spans="1:6" hidden="1">
      <c r="A2147" s="701">
        <v>92479</v>
      </c>
      <c r="B2147" s="699" t="s">
        <v>15618</v>
      </c>
      <c r="C2147" s="699" t="s">
        <v>480</v>
      </c>
      <c r="D2147" s="699" t="s">
        <v>11189</v>
      </c>
      <c r="E2147" s="700" t="s">
        <v>15619</v>
      </c>
      <c r="F2147" s="699" t="s">
        <v>11185</v>
      </c>
    </row>
    <row r="2148" spans="1:6" hidden="1">
      <c r="A2148" s="701">
        <v>92480</v>
      </c>
      <c r="B2148" s="699" t="s">
        <v>15620</v>
      </c>
      <c r="C2148" s="699" t="s">
        <v>480</v>
      </c>
      <c r="D2148" s="699" t="s">
        <v>11189</v>
      </c>
      <c r="E2148" s="700" t="s">
        <v>15621</v>
      </c>
      <c r="F2148" s="699" t="s">
        <v>11185</v>
      </c>
    </row>
    <row r="2149" spans="1:6" hidden="1">
      <c r="A2149" s="701">
        <v>92482</v>
      </c>
      <c r="B2149" s="699" t="s">
        <v>15623</v>
      </c>
      <c r="C2149" s="699" t="s">
        <v>480</v>
      </c>
      <c r="D2149" s="699" t="s">
        <v>11189</v>
      </c>
      <c r="E2149" s="700" t="s">
        <v>15624</v>
      </c>
      <c r="F2149" s="699" t="s">
        <v>11185</v>
      </c>
    </row>
    <row r="2150" spans="1:6" hidden="1">
      <c r="A2150" s="701">
        <v>92484</v>
      </c>
      <c r="B2150" s="699" t="s">
        <v>15625</v>
      </c>
      <c r="C2150" s="699" t="s">
        <v>480</v>
      </c>
      <c r="D2150" s="699" t="s">
        <v>11189</v>
      </c>
      <c r="E2150" s="700" t="s">
        <v>15626</v>
      </c>
      <c r="F2150" s="699" t="s">
        <v>11185</v>
      </c>
    </row>
    <row r="2151" spans="1:6" hidden="1">
      <c r="A2151" s="701">
        <v>92486</v>
      </c>
      <c r="B2151" s="699" t="s">
        <v>15627</v>
      </c>
      <c r="C2151" s="699" t="s">
        <v>480</v>
      </c>
      <c r="D2151" s="699" t="s">
        <v>11189</v>
      </c>
      <c r="E2151" s="700" t="s">
        <v>15628</v>
      </c>
      <c r="F2151" s="699" t="s">
        <v>11185</v>
      </c>
    </row>
    <row r="2152" spans="1:6" hidden="1">
      <c r="A2152" s="701">
        <v>92488</v>
      </c>
      <c r="B2152" s="699" t="s">
        <v>15629</v>
      </c>
      <c r="C2152" s="699" t="s">
        <v>480</v>
      </c>
      <c r="D2152" s="699" t="s">
        <v>11182</v>
      </c>
      <c r="E2152" s="700" t="s">
        <v>15630</v>
      </c>
      <c r="F2152" s="699" t="s">
        <v>11185</v>
      </c>
    </row>
    <row r="2153" spans="1:6" hidden="1">
      <c r="A2153" s="701">
        <v>92490</v>
      </c>
      <c r="B2153" s="699" t="s">
        <v>15632</v>
      </c>
      <c r="C2153" s="699" t="s">
        <v>480</v>
      </c>
      <c r="D2153" s="699" t="s">
        <v>11182</v>
      </c>
      <c r="E2153" s="700" t="s">
        <v>15633</v>
      </c>
      <c r="F2153" s="699" t="s">
        <v>11185</v>
      </c>
    </row>
    <row r="2154" spans="1:6" hidden="1">
      <c r="A2154" s="701">
        <v>92492</v>
      </c>
      <c r="B2154" s="699" t="s">
        <v>15634</v>
      </c>
      <c r="C2154" s="699" t="s">
        <v>480</v>
      </c>
      <c r="D2154" s="699" t="s">
        <v>11182</v>
      </c>
      <c r="E2154" s="700" t="s">
        <v>15635</v>
      </c>
      <c r="F2154" s="699" t="s">
        <v>11185</v>
      </c>
    </row>
    <row r="2155" spans="1:6" hidden="1">
      <c r="A2155" s="701">
        <v>92494</v>
      </c>
      <c r="B2155" s="699" t="s">
        <v>15637</v>
      </c>
      <c r="C2155" s="699" t="s">
        <v>480</v>
      </c>
      <c r="D2155" s="699" t="s">
        <v>11182</v>
      </c>
      <c r="E2155" s="700" t="s">
        <v>3945</v>
      </c>
      <c r="F2155" s="699" t="s">
        <v>11185</v>
      </c>
    </row>
    <row r="2156" spans="1:6" hidden="1">
      <c r="A2156" s="701">
        <v>92496</v>
      </c>
      <c r="B2156" s="699" t="s">
        <v>15638</v>
      </c>
      <c r="C2156" s="699" t="s">
        <v>480</v>
      </c>
      <c r="D2156" s="699" t="s">
        <v>11182</v>
      </c>
      <c r="E2156" s="700" t="s">
        <v>11854</v>
      </c>
      <c r="F2156" s="699" t="s">
        <v>11185</v>
      </c>
    </row>
    <row r="2157" spans="1:6" hidden="1">
      <c r="A2157" s="701">
        <v>92498</v>
      </c>
      <c r="B2157" s="699" t="s">
        <v>15639</v>
      </c>
      <c r="C2157" s="699" t="s">
        <v>480</v>
      </c>
      <c r="D2157" s="699" t="s">
        <v>11182</v>
      </c>
      <c r="E2157" s="700" t="s">
        <v>13524</v>
      </c>
      <c r="F2157" s="699" t="s">
        <v>11185</v>
      </c>
    </row>
    <row r="2158" spans="1:6" hidden="1">
      <c r="A2158" s="701">
        <v>92500</v>
      </c>
      <c r="B2158" s="699" t="s">
        <v>15640</v>
      </c>
      <c r="C2158" s="699" t="s">
        <v>480</v>
      </c>
      <c r="D2158" s="699" t="s">
        <v>11182</v>
      </c>
      <c r="E2158" s="700" t="s">
        <v>15605</v>
      </c>
      <c r="F2158" s="699" t="s">
        <v>11185</v>
      </c>
    </row>
    <row r="2159" spans="1:6" hidden="1">
      <c r="A2159" s="701">
        <v>92502</v>
      </c>
      <c r="B2159" s="699" t="s">
        <v>15642</v>
      </c>
      <c r="C2159" s="699" t="s">
        <v>480</v>
      </c>
      <c r="D2159" s="699" t="s">
        <v>11182</v>
      </c>
      <c r="E2159" s="700" t="s">
        <v>14290</v>
      </c>
      <c r="F2159" s="699" t="s">
        <v>11185</v>
      </c>
    </row>
    <row r="2160" spans="1:6" hidden="1">
      <c r="A2160" s="701">
        <v>92504</v>
      </c>
      <c r="B2160" s="699" t="s">
        <v>15645</v>
      </c>
      <c r="C2160" s="699" t="s">
        <v>480</v>
      </c>
      <c r="D2160" s="699" t="s">
        <v>11182</v>
      </c>
      <c r="E2160" s="700" t="s">
        <v>15646</v>
      </c>
      <c r="F2160" s="699" t="s">
        <v>11185</v>
      </c>
    </row>
    <row r="2161" spans="1:6" hidden="1">
      <c r="A2161" s="701">
        <v>92506</v>
      </c>
      <c r="B2161" s="699" t="s">
        <v>15647</v>
      </c>
      <c r="C2161" s="699" t="s">
        <v>480</v>
      </c>
      <c r="D2161" s="699" t="s">
        <v>11182</v>
      </c>
      <c r="E2161" s="700" t="s">
        <v>15648</v>
      </c>
      <c r="F2161" s="699" t="s">
        <v>11185</v>
      </c>
    </row>
    <row r="2162" spans="1:6" hidden="1">
      <c r="A2162" s="701">
        <v>92508</v>
      </c>
      <c r="B2162" s="699" t="s">
        <v>15650</v>
      </c>
      <c r="C2162" s="699" t="s">
        <v>480</v>
      </c>
      <c r="D2162" s="699" t="s">
        <v>11182</v>
      </c>
      <c r="E2162" s="700" t="s">
        <v>15651</v>
      </c>
      <c r="F2162" s="699" t="s">
        <v>11185</v>
      </c>
    </row>
    <row r="2163" spans="1:6" hidden="1">
      <c r="A2163" s="701">
        <v>92510</v>
      </c>
      <c r="B2163" s="699" t="s">
        <v>15652</v>
      </c>
      <c r="C2163" s="699" t="s">
        <v>480</v>
      </c>
      <c r="D2163" s="699" t="s">
        <v>11182</v>
      </c>
      <c r="E2163" s="700" t="s">
        <v>15653</v>
      </c>
      <c r="F2163" s="699" t="s">
        <v>11185</v>
      </c>
    </row>
    <row r="2164" spans="1:6" hidden="1">
      <c r="A2164" s="701">
        <v>92512</v>
      </c>
      <c r="B2164" s="699" t="s">
        <v>15654</v>
      </c>
      <c r="C2164" s="699" t="s">
        <v>480</v>
      </c>
      <c r="D2164" s="699" t="s">
        <v>11182</v>
      </c>
      <c r="E2164" s="700" t="s">
        <v>15655</v>
      </c>
      <c r="F2164" s="699" t="s">
        <v>11185</v>
      </c>
    </row>
    <row r="2165" spans="1:6" hidden="1">
      <c r="A2165" s="701">
        <v>92514</v>
      </c>
      <c r="B2165" s="699" t="s">
        <v>15656</v>
      </c>
      <c r="C2165" s="699" t="s">
        <v>480</v>
      </c>
      <c r="D2165" s="699" t="s">
        <v>11182</v>
      </c>
      <c r="E2165" s="700" t="s">
        <v>15657</v>
      </c>
      <c r="F2165" s="699" t="s">
        <v>11185</v>
      </c>
    </row>
    <row r="2166" spans="1:6" hidden="1">
      <c r="A2166" s="701">
        <v>92515</v>
      </c>
      <c r="B2166" s="699" t="s">
        <v>15658</v>
      </c>
      <c r="C2166" s="699" t="s">
        <v>480</v>
      </c>
      <c r="D2166" s="699" t="s">
        <v>11182</v>
      </c>
      <c r="E2166" s="700" t="s">
        <v>15659</v>
      </c>
      <c r="F2166" s="699" t="s">
        <v>11185</v>
      </c>
    </row>
    <row r="2167" spans="1:6" hidden="1">
      <c r="A2167" s="701">
        <v>92518</v>
      </c>
      <c r="B2167" s="699" t="s">
        <v>15660</v>
      </c>
      <c r="C2167" s="699" t="s">
        <v>480</v>
      </c>
      <c r="D2167" s="699" t="s">
        <v>11182</v>
      </c>
      <c r="E2167" s="700" t="s">
        <v>13991</v>
      </c>
      <c r="F2167" s="699" t="s">
        <v>11185</v>
      </c>
    </row>
    <row r="2168" spans="1:6" hidden="1">
      <c r="A2168" s="701">
        <v>92520</v>
      </c>
      <c r="B2168" s="699" t="s">
        <v>15661</v>
      </c>
      <c r="C2168" s="699" t="s">
        <v>480</v>
      </c>
      <c r="D2168" s="699" t="s">
        <v>11182</v>
      </c>
      <c r="E2168" s="700" t="s">
        <v>15662</v>
      </c>
      <c r="F2168" s="699" t="s">
        <v>11185</v>
      </c>
    </row>
    <row r="2169" spans="1:6" hidden="1">
      <c r="A2169" s="701">
        <v>92522</v>
      </c>
      <c r="B2169" s="699" t="s">
        <v>15663</v>
      </c>
      <c r="C2169" s="699" t="s">
        <v>480</v>
      </c>
      <c r="D2169" s="699" t="s">
        <v>11182</v>
      </c>
      <c r="E2169" s="700" t="s">
        <v>15664</v>
      </c>
      <c r="F2169" s="699" t="s">
        <v>11185</v>
      </c>
    </row>
    <row r="2170" spans="1:6" hidden="1">
      <c r="A2170" s="701">
        <v>92524</v>
      </c>
      <c r="B2170" s="699" t="s">
        <v>15665</v>
      </c>
      <c r="C2170" s="699" t="s">
        <v>480</v>
      </c>
      <c r="D2170" s="699" t="s">
        <v>11182</v>
      </c>
      <c r="E2170" s="700" t="s">
        <v>7425</v>
      </c>
      <c r="F2170" s="699" t="s">
        <v>11185</v>
      </c>
    </row>
    <row r="2171" spans="1:6" hidden="1">
      <c r="A2171" s="701">
        <v>92526</v>
      </c>
      <c r="B2171" s="699" t="s">
        <v>15667</v>
      </c>
      <c r="C2171" s="699" t="s">
        <v>480</v>
      </c>
      <c r="D2171" s="699" t="s">
        <v>11182</v>
      </c>
      <c r="E2171" s="700" t="s">
        <v>9167</v>
      </c>
      <c r="F2171" s="699" t="s">
        <v>11185</v>
      </c>
    </row>
    <row r="2172" spans="1:6" hidden="1">
      <c r="A2172" s="701">
        <v>92528</v>
      </c>
      <c r="B2172" s="699" t="s">
        <v>15668</v>
      </c>
      <c r="C2172" s="699" t="s">
        <v>480</v>
      </c>
      <c r="D2172" s="699" t="s">
        <v>11182</v>
      </c>
      <c r="E2172" s="700" t="s">
        <v>15669</v>
      </c>
      <c r="F2172" s="699" t="s">
        <v>11185</v>
      </c>
    </row>
    <row r="2173" spans="1:6" hidden="1">
      <c r="A2173" s="701">
        <v>92530</v>
      </c>
      <c r="B2173" s="699" t="s">
        <v>15670</v>
      </c>
      <c r="C2173" s="699" t="s">
        <v>480</v>
      </c>
      <c r="D2173" s="699" t="s">
        <v>11182</v>
      </c>
      <c r="E2173" s="700" t="s">
        <v>10091</v>
      </c>
      <c r="F2173" s="699" t="s">
        <v>11185</v>
      </c>
    </row>
    <row r="2174" spans="1:6" hidden="1">
      <c r="A2174" s="701">
        <v>92532</v>
      </c>
      <c r="B2174" s="699" t="s">
        <v>15671</v>
      </c>
      <c r="C2174" s="699" t="s">
        <v>480</v>
      </c>
      <c r="D2174" s="699" t="s">
        <v>11182</v>
      </c>
      <c r="E2174" s="700" t="s">
        <v>15672</v>
      </c>
      <c r="F2174" s="699" t="s">
        <v>11185</v>
      </c>
    </row>
    <row r="2175" spans="1:6" hidden="1">
      <c r="A2175" s="701">
        <v>92534</v>
      </c>
      <c r="B2175" s="699" t="s">
        <v>15673</v>
      </c>
      <c r="C2175" s="699" t="s">
        <v>480</v>
      </c>
      <c r="D2175" s="699" t="s">
        <v>11182</v>
      </c>
      <c r="E2175" s="700" t="s">
        <v>6531</v>
      </c>
      <c r="F2175" s="699" t="s">
        <v>11185</v>
      </c>
    </row>
    <row r="2176" spans="1:6" hidden="1">
      <c r="A2176" s="701">
        <v>92536</v>
      </c>
      <c r="B2176" s="699" t="s">
        <v>15674</v>
      </c>
      <c r="C2176" s="699" t="s">
        <v>480</v>
      </c>
      <c r="D2176" s="699" t="s">
        <v>11182</v>
      </c>
      <c r="E2176" s="700" t="s">
        <v>15675</v>
      </c>
      <c r="F2176" s="699" t="s">
        <v>11185</v>
      </c>
    </row>
    <row r="2177" spans="1:6" hidden="1">
      <c r="A2177" s="701">
        <v>92538</v>
      </c>
      <c r="B2177" s="699" t="s">
        <v>15676</v>
      </c>
      <c r="C2177" s="699" t="s">
        <v>480</v>
      </c>
      <c r="D2177" s="699" t="s">
        <v>11182</v>
      </c>
      <c r="E2177" s="700" t="s">
        <v>7029</v>
      </c>
      <c r="F2177" s="699" t="s">
        <v>11185</v>
      </c>
    </row>
    <row r="2178" spans="1:6" hidden="1">
      <c r="A2178" s="701">
        <v>96252</v>
      </c>
      <c r="B2178" s="699" t="s">
        <v>15677</v>
      </c>
      <c r="C2178" s="699" t="s">
        <v>480</v>
      </c>
      <c r="D2178" s="699" t="s">
        <v>11189</v>
      </c>
      <c r="E2178" s="700" t="s">
        <v>11905</v>
      </c>
      <c r="F2178" s="699" t="s">
        <v>11185</v>
      </c>
    </row>
    <row r="2179" spans="1:6" hidden="1">
      <c r="A2179" s="701">
        <v>96257</v>
      </c>
      <c r="B2179" s="699" t="s">
        <v>15679</v>
      </c>
      <c r="C2179" s="699" t="s">
        <v>480</v>
      </c>
      <c r="D2179" s="699" t="s">
        <v>11189</v>
      </c>
      <c r="E2179" s="700" t="s">
        <v>14756</v>
      </c>
      <c r="F2179" s="699" t="s">
        <v>11185</v>
      </c>
    </row>
    <row r="2180" spans="1:6" hidden="1">
      <c r="A2180" s="701">
        <v>96258</v>
      </c>
      <c r="B2180" s="699" t="s">
        <v>15680</v>
      </c>
      <c r="C2180" s="699" t="s">
        <v>480</v>
      </c>
      <c r="D2180" s="699" t="s">
        <v>11189</v>
      </c>
      <c r="E2180" s="700" t="s">
        <v>15681</v>
      </c>
      <c r="F2180" s="699" t="s">
        <v>11185</v>
      </c>
    </row>
    <row r="2181" spans="1:6" hidden="1">
      <c r="A2181" s="701">
        <v>96259</v>
      </c>
      <c r="B2181" s="699" t="s">
        <v>15683</v>
      </c>
      <c r="C2181" s="699" t="s">
        <v>480</v>
      </c>
      <c r="D2181" s="699" t="s">
        <v>11189</v>
      </c>
      <c r="E2181" s="700" t="s">
        <v>14612</v>
      </c>
      <c r="F2181" s="699" t="s">
        <v>11185</v>
      </c>
    </row>
    <row r="2182" spans="1:6" hidden="1">
      <c r="A2182" s="701">
        <v>96529</v>
      </c>
      <c r="B2182" s="699" t="s">
        <v>15684</v>
      </c>
      <c r="C2182" s="699" t="s">
        <v>480</v>
      </c>
      <c r="D2182" s="699" t="s">
        <v>11189</v>
      </c>
      <c r="E2182" s="700" t="s">
        <v>2078</v>
      </c>
      <c r="F2182" s="699" t="s">
        <v>11185</v>
      </c>
    </row>
    <row r="2183" spans="1:6" hidden="1">
      <c r="A2183" s="701">
        <v>96530</v>
      </c>
      <c r="B2183" s="699" t="s">
        <v>15685</v>
      </c>
      <c r="C2183" s="699" t="s">
        <v>480</v>
      </c>
      <c r="D2183" s="699" t="s">
        <v>11189</v>
      </c>
      <c r="E2183" s="700" t="s">
        <v>15686</v>
      </c>
      <c r="F2183" s="699" t="s">
        <v>11185</v>
      </c>
    </row>
    <row r="2184" spans="1:6" hidden="1">
      <c r="A2184" s="701">
        <v>96531</v>
      </c>
      <c r="B2184" s="699" t="s">
        <v>15688</v>
      </c>
      <c r="C2184" s="699" t="s">
        <v>480</v>
      </c>
      <c r="D2184" s="699" t="s">
        <v>11189</v>
      </c>
      <c r="E2184" s="700" t="s">
        <v>15689</v>
      </c>
      <c r="F2184" s="699" t="s">
        <v>11185</v>
      </c>
    </row>
    <row r="2185" spans="1:6" hidden="1">
      <c r="A2185" s="701">
        <v>96532</v>
      </c>
      <c r="B2185" s="699" t="s">
        <v>15691</v>
      </c>
      <c r="C2185" s="699" t="s">
        <v>480</v>
      </c>
      <c r="D2185" s="699" t="s">
        <v>11189</v>
      </c>
      <c r="E2185" s="700" t="s">
        <v>15692</v>
      </c>
      <c r="F2185" s="699" t="s">
        <v>11185</v>
      </c>
    </row>
    <row r="2186" spans="1:6" hidden="1">
      <c r="A2186" s="701">
        <v>96533</v>
      </c>
      <c r="B2186" s="699" t="s">
        <v>15693</v>
      </c>
      <c r="C2186" s="699" t="s">
        <v>480</v>
      </c>
      <c r="D2186" s="699" t="s">
        <v>11189</v>
      </c>
      <c r="E2186" s="700" t="s">
        <v>15694</v>
      </c>
      <c r="F2186" s="699" t="s">
        <v>11185</v>
      </c>
    </row>
    <row r="2187" spans="1:6" hidden="1">
      <c r="A2187" s="701">
        <v>96534</v>
      </c>
      <c r="B2187" s="699" t="s">
        <v>15696</v>
      </c>
      <c r="C2187" s="699" t="s">
        <v>480</v>
      </c>
      <c r="D2187" s="699" t="s">
        <v>11189</v>
      </c>
      <c r="E2187" s="700" t="s">
        <v>15697</v>
      </c>
      <c r="F2187" s="699" t="s">
        <v>11185</v>
      </c>
    </row>
    <row r="2188" spans="1:6" hidden="1">
      <c r="A2188" s="701">
        <v>96535</v>
      </c>
      <c r="B2188" s="699" t="s">
        <v>15698</v>
      </c>
      <c r="C2188" s="699" t="s">
        <v>480</v>
      </c>
      <c r="D2188" s="699" t="s">
        <v>11189</v>
      </c>
      <c r="E2188" s="700" t="s">
        <v>15699</v>
      </c>
      <c r="F2188" s="699" t="s">
        <v>11185</v>
      </c>
    </row>
    <row r="2189" spans="1:6" hidden="1">
      <c r="A2189" s="701">
        <v>96536</v>
      </c>
      <c r="B2189" s="699" t="s">
        <v>14144</v>
      </c>
      <c r="C2189" s="699" t="s">
        <v>480</v>
      </c>
      <c r="D2189" s="699" t="s">
        <v>11189</v>
      </c>
      <c r="E2189" s="700" t="s">
        <v>5038</v>
      </c>
      <c r="F2189" s="699" t="s">
        <v>11185</v>
      </c>
    </row>
    <row r="2190" spans="1:6" hidden="1">
      <c r="A2190" s="701">
        <v>96537</v>
      </c>
      <c r="B2190" s="699" t="s">
        <v>15700</v>
      </c>
      <c r="C2190" s="699" t="s">
        <v>480</v>
      </c>
      <c r="D2190" s="699" t="s">
        <v>11189</v>
      </c>
      <c r="E2190" s="700" t="s">
        <v>15701</v>
      </c>
      <c r="F2190" s="699" t="s">
        <v>11185</v>
      </c>
    </row>
    <row r="2191" spans="1:6" hidden="1">
      <c r="A2191" s="701">
        <v>96538</v>
      </c>
      <c r="B2191" s="699" t="s">
        <v>15703</v>
      </c>
      <c r="C2191" s="699" t="s">
        <v>480</v>
      </c>
      <c r="D2191" s="699" t="s">
        <v>11189</v>
      </c>
      <c r="E2191" s="700" t="s">
        <v>15704</v>
      </c>
      <c r="F2191" s="699" t="s">
        <v>11185</v>
      </c>
    </row>
    <row r="2192" spans="1:6" hidden="1">
      <c r="A2192" s="701">
        <v>96539</v>
      </c>
      <c r="B2192" s="699" t="s">
        <v>15706</v>
      </c>
      <c r="C2192" s="699" t="s">
        <v>480</v>
      </c>
      <c r="D2192" s="699" t="s">
        <v>11189</v>
      </c>
      <c r="E2192" s="700" t="s">
        <v>15707</v>
      </c>
      <c r="F2192" s="699" t="s">
        <v>11185</v>
      </c>
    </row>
    <row r="2193" spans="1:6" hidden="1">
      <c r="A2193" s="701">
        <v>96540</v>
      </c>
      <c r="B2193" s="699" t="s">
        <v>15708</v>
      </c>
      <c r="C2193" s="699" t="s">
        <v>480</v>
      </c>
      <c r="D2193" s="699" t="s">
        <v>11189</v>
      </c>
      <c r="E2193" s="700" t="s">
        <v>15709</v>
      </c>
      <c r="F2193" s="699" t="s">
        <v>11185</v>
      </c>
    </row>
    <row r="2194" spans="1:6" hidden="1">
      <c r="A2194" s="701">
        <v>96541</v>
      </c>
      <c r="B2194" s="699" t="s">
        <v>15710</v>
      </c>
      <c r="C2194" s="699" t="s">
        <v>480</v>
      </c>
      <c r="D2194" s="699" t="s">
        <v>11189</v>
      </c>
      <c r="E2194" s="700" t="s">
        <v>15066</v>
      </c>
      <c r="F2194" s="699" t="s">
        <v>11185</v>
      </c>
    </row>
    <row r="2195" spans="1:6" hidden="1">
      <c r="A2195" s="701">
        <v>96542</v>
      </c>
      <c r="B2195" s="699" t="s">
        <v>15711</v>
      </c>
      <c r="C2195" s="699" t="s">
        <v>480</v>
      </c>
      <c r="D2195" s="699" t="s">
        <v>11189</v>
      </c>
      <c r="E2195" s="700" t="s">
        <v>14642</v>
      </c>
      <c r="F2195" s="699" t="s">
        <v>11185</v>
      </c>
    </row>
    <row r="2196" spans="1:6" hidden="1">
      <c r="A2196" s="701">
        <v>96543</v>
      </c>
      <c r="B2196" s="699" t="s">
        <v>15713</v>
      </c>
      <c r="C2196" s="699" t="s">
        <v>476</v>
      </c>
      <c r="D2196" s="699" t="s">
        <v>11182</v>
      </c>
      <c r="E2196" s="700" t="s">
        <v>10725</v>
      </c>
      <c r="F2196" s="699" t="s">
        <v>11185</v>
      </c>
    </row>
    <row r="2197" spans="1:6" hidden="1">
      <c r="A2197" s="701">
        <v>97747</v>
      </c>
      <c r="B2197" s="699" t="s">
        <v>15715</v>
      </c>
      <c r="C2197" s="699" t="s">
        <v>480</v>
      </c>
      <c r="D2197" s="699" t="s">
        <v>11189</v>
      </c>
      <c r="E2197" s="700" t="s">
        <v>15716</v>
      </c>
      <c r="F2197" s="699" t="s">
        <v>11185</v>
      </c>
    </row>
    <row r="2198" spans="1:6" hidden="1">
      <c r="A2198" s="701">
        <v>101791</v>
      </c>
      <c r="B2198" s="699" t="s">
        <v>15717</v>
      </c>
      <c r="C2198" s="699" t="s">
        <v>478</v>
      </c>
      <c r="D2198" s="699" t="s">
        <v>11189</v>
      </c>
      <c r="E2198" s="700" t="s">
        <v>5069</v>
      </c>
      <c r="F2198" s="699" t="s">
        <v>11185</v>
      </c>
    </row>
    <row r="2199" spans="1:6" hidden="1">
      <c r="A2199" s="701">
        <v>101792</v>
      </c>
      <c r="B2199" s="699" t="s">
        <v>15719</v>
      </c>
      <c r="C2199" s="699" t="s">
        <v>479</v>
      </c>
      <c r="D2199" s="699" t="s">
        <v>11189</v>
      </c>
      <c r="E2199" s="700" t="s">
        <v>6398</v>
      </c>
      <c r="F2199" s="699" t="s">
        <v>11185</v>
      </c>
    </row>
    <row r="2200" spans="1:6" hidden="1">
      <c r="A2200" s="701">
        <v>101793</v>
      </c>
      <c r="B2200" s="699" t="s">
        <v>15720</v>
      </c>
      <c r="C2200" s="699" t="s">
        <v>479</v>
      </c>
      <c r="D2200" s="699" t="s">
        <v>11189</v>
      </c>
      <c r="E2200" s="700" t="s">
        <v>10014</v>
      </c>
      <c r="F2200" s="699" t="s">
        <v>11185</v>
      </c>
    </row>
    <row r="2201" spans="1:6" hidden="1">
      <c r="A2201" s="701">
        <v>101969</v>
      </c>
      <c r="B2201" s="699" t="s">
        <v>15721</v>
      </c>
      <c r="C2201" s="699" t="s">
        <v>480</v>
      </c>
      <c r="D2201" s="699" t="s">
        <v>11189</v>
      </c>
      <c r="E2201" s="700" t="s">
        <v>15722</v>
      </c>
      <c r="F2201" s="699" t="s">
        <v>11185</v>
      </c>
    </row>
    <row r="2202" spans="1:6" hidden="1">
      <c r="A2202" s="701">
        <v>101971</v>
      </c>
      <c r="B2202" s="699" t="s">
        <v>15723</v>
      </c>
      <c r="C2202" s="699" t="s">
        <v>480</v>
      </c>
      <c r="D2202" s="699" t="s">
        <v>11189</v>
      </c>
      <c r="E2202" s="700" t="s">
        <v>15724</v>
      </c>
      <c r="F2202" s="699" t="s">
        <v>11185</v>
      </c>
    </row>
    <row r="2203" spans="1:6" hidden="1">
      <c r="A2203" s="701">
        <v>101973</v>
      </c>
      <c r="B2203" s="699" t="s">
        <v>15725</v>
      </c>
      <c r="C2203" s="699" t="s">
        <v>480</v>
      </c>
      <c r="D2203" s="699" t="s">
        <v>11189</v>
      </c>
      <c r="E2203" s="700" t="s">
        <v>15726</v>
      </c>
      <c r="F2203" s="699" t="s">
        <v>11185</v>
      </c>
    </row>
    <row r="2204" spans="1:6" hidden="1">
      <c r="A2204" s="701">
        <v>101974</v>
      </c>
      <c r="B2204" s="699" t="s">
        <v>15728</v>
      </c>
      <c r="C2204" s="699" t="s">
        <v>480</v>
      </c>
      <c r="D2204" s="699" t="s">
        <v>11189</v>
      </c>
      <c r="E2204" s="700" t="s">
        <v>15729</v>
      </c>
      <c r="F2204" s="699" t="s">
        <v>11185</v>
      </c>
    </row>
    <row r="2205" spans="1:6" hidden="1">
      <c r="A2205" s="701">
        <v>101975</v>
      </c>
      <c r="B2205" s="699" t="s">
        <v>15730</v>
      </c>
      <c r="C2205" s="699" t="s">
        <v>480</v>
      </c>
      <c r="D2205" s="699" t="s">
        <v>11189</v>
      </c>
      <c r="E2205" s="700" t="s">
        <v>15731</v>
      </c>
      <c r="F2205" s="699" t="s">
        <v>11185</v>
      </c>
    </row>
    <row r="2206" spans="1:6" hidden="1">
      <c r="A2206" s="701">
        <v>101977</v>
      </c>
      <c r="B2206" s="699" t="s">
        <v>15733</v>
      </c>
      <c r="C2206" s="699" t="s">
        <v>480</v>
      </c>
      <c r="D2206" s="699" t="s">
        <v>11189</v>
      </c>
      <c r="E2206" s="700" t="s">
        <v>15734</v>
      </c>
      <c r="F2206" s="699" t="s">
        <v>11185</v>
      </c>
    </row>
    <row r="2207" spans="1:6" hidden="1">
      <c r="A2207" s="701">
        <v>101980</v>
      </c>
      <c r="B2207" s="699" t="s">
        <v>15735</v>
      </c>
      <c r="C2207" s="699" t="s">
        <v>480</v>
      </c>
      <c r="D2207" s="699" t="s">
        <v>11189</v>
      </c>
      <c r="E2207" s="700" t="s">
        <v>15736</v>
      </c>
      <c r="F2207" s="699" t="s">
        <v>11185</v>
      </c>
    </row>
    <row r="2208" spans="1:6" hidden="1">
      <c r="A2208" s="701">
        <v>101981</v>
      </c>
      <c r="B2208" s="699" t="s">
        <v>15739</v>
      </c>
      <c r="C2208" s="699" t="s">
        <v>480</v>
      </c>
      <c r="D2208" s="699" t="s">
        <v>11189</v>
      </c>
      <c r="E2208" s="700" t="s">
        <v>14706</v>
      </c>
      <c r="F2208" s="699" t="s">
        <v>11185</v>
      </c>
    </row>
    <row r="2209" spans="1:6" hidden="1">
      <c r="A2209" s="701">
        <v>101982</v>
      </c>
      <c r="B2209" s="699" t="s">
        <v>15741</v>
      </c>
      <c r="C2209" s="699" t="s">
        <v>480</v>
      </c>
      <c r="D2209" s="699" t="s">
        <v>11189</v>
      </c>
      <c r="E2209" s="700" t="s">
        <v>15742</v>
      </c>
      <c r="F2209" s="699" t="s">
        <v>11185</v>
      </c>
    </row>
    <row r="2210" spans="1:6" hidden="1">
      <c r="A2210" s="701">
        <v>101983</v>
      </c>
      <c r="B2210" s="699" t="s">
        <v>15743</v>
      </c>
      <c r="C2210" s="699" t="s">
        <v>480</v>
      </c>
      <c r="D2210" s="699" t="s">
        <v>11189</v>
      </c>
      <c r="E2210" s="700" t="s">
        <v>15744</v>
      </c>
      <c r="F2210" s="699" t="s">
        <v>11185</v>
      </c>
    </row>
    <row r="2211" spans="1:6" hidden="1">
      <c r="A2211" s="701">
        <v>101985</v>
      </c>
      <c r="B2211" s="699" t="s">
        <v>15745</v>
      </c>
      <c r="C2211" s="699" t="s">
        <v>480</v>
      </c>
      <c r="D2211" s="699" t="s">
        <v>11189</v>
      </c>
      <c r="E2211" s="700" t="s">
        <v>15746</v>
      </c>
      <c r="F2211" s="699" t="s">
        <v>11185</v>
      </c>
    </row>
    <row r="2212" spans="1:6" hidden="1">
      <c r="A2212" s="701">
        <v>101986</v>
      </c>
      <c r="B2212" s="699" t="s">
        <v>15747</v>
      </c>
      <c r="C2212" s="699" t="s">
        <v>480</v>
      </c>
      <c r="D2212" s="699" t="s">
        <v>11189</v>
      </c>
      <c r="E2212" s="700" t="s">
        <v>15748</v>
      </c>
      <c r="F2212" s="699" t="s">
        <v>11185</v>
      </c>
    </row>
    <row r="2213" spans="1:6" hidden="1">
      <c r="A2213" s="701">
        <v>101987</v>
      </c>
      <c r="B2213" s="699" t="s">
        <v>15750</v>
      </c>
      <c r="C2213" s="699" t="s">
        <v>480</v>
      </c>
      <c r="D2213" s="699" t="s">
        <v>11189</v>
      </c>
      <c r="E2213" s="700" t="s">
        <v>15751</v>
      </c>
      <c r="F2213" s="699" t="s">
        <v>11185</v>
      </c>
    </row>
    <row r="2214" spans="1:6" hidden="1">
      <c r="A2214" s="701">
        <v>101988</v>
      </c>
      <c r="B2214" s="699" t="s">
        <v>15752</v>
      </c>
      <c r="C2214" s="699" t="s">
        <v>480</v>
      </c>
      <c r="D2214" s="699" t="s">
        <v>11189</v>
      </c>
      <c r="E2214" s="700" t="s">
        <v>15753</v>
      </c>
      <c r="F2214" s="699" t="s">
        <v>11185</v>
      </c>
    </row>
    <row r="2215" spans="1:6" hidden="1">
      <c r="A2215" s="701">
        <v>101989</v>
      </c>
      <c r="B2215" s="699" t="s">
        <v>15756</v>
      </c>
      <c r="C2215" s="699" t="s">
        <v>480</v>
      </c>
      <c r="D2215" s="699" t="s">
        <v>11189</v>
      </c>
      <c r="E2215" s="700" t="s">
        <v>15757</v>
      </c>
      <c r="F2215" s="699" t="s">
        <v>11185</v>
      </c>
    </row>
    <row r="2216" spans="1:6" hidden="1">
      <c r="A2216" s="701">
        <v>101990</v>
      </c>
      <c r="B2216" s="699" t="s">
        <v>15758</v>
      </c>
      <c r="C2216" s="699" t="s">
        <v>480</v>
      </c>
      <c r="D2216" s="699" t="s">
        <v>11189</v>
      </c>
      <c r="E2216" s="700" t="s">
        <v>15759</v>
      </c>
      <c r="F2216" s="699" t="s">
        <v>11185</v>
      </c>
    </row>
    <row r="2217" spans="1:6" hidden="1">
      <c r="A2217" s="701">
        <v>101991</v>
      </c>
      <c r="B2217" s="699" t="s">
        <v>15761</v>
      </c>
      <c r="C2217" s="699" t="s">
        <v>480</v>
      </c>
      <c r="D2217" s="699" t="s">
        <v>11189</v>
      </c>
      <c r="E2217" s="700" t="s">
        <v>15762</v>
      </c>
      <c r="F2217" s="699" t="s">
        <v>11185</v>
      </c>
    </row>
    <row r="2218" spans="1:6" hidden="1">
      <c r="A2218" s="701">
        <v>101992</v>
      </c>
      <c r="B2218" s="699" t="s">
        <v>15763</v>
      </c>
      <c r="C2218" s="699" t="s">
        <v>480</v>
      </c>
      <c r="D2218" s="699" t="s">
        <v>11189</v>
      </c>
      <c r="E2218" s="700" t="s">
        <v>15764</v>
      </c>
      <c r="F2218" s="699" t="s">
        <v>11185</v>
      </c>
    </row>
    <row r="2219" spans="1:6" hidden="1">
      <c r="A2219" s="701">
        <v>101993</v>
      </c>
      <c r="B2219" s="699" t="s">
        <v>15765</v>
      </c>
      <c r="C2219" s="699" t="s">
        <v>480</v>
      </c>
      <c r="D2219" s="699" t="s">
        <v>11189</v>
      </c>
      <c r="E2219" s="700" t="s">
        <v>15375</v>
      </c>
      <c r="F2219" s="699" t="s">
        <v>11185</v>
      </c>
    </row>
    <row r="2220" spans="1:6" hidden="1">
      <c r="A2220" s="701">
        <v>101994</v>
      </c>
      <c r="B2220" s="699" t="s">
        <v>15766</v>
      </c>
      <c r="C2220" s="699" t="s">
        <v>480</v>
      </c>
      <c r="D2220" s="699" t="s">
        <v>11189</v>
      </c>
      <c r="E2220" s="700" t="s">
        <v>15191</v>
      </c>
      <c r="F2220" s="699" t="s">
        <v>11185</v>
      </c>
    </row>
    <row r="2221" spans="1:6" hidden="1">
      <c r="A2221" s="701">
        <v>101995</v>
      </c>
      <c r="B2221" s="699" t="s">
        <v>15767</v>
      </c>
      <c r="C2221" s="699" t="s">
        <v>480</v>
      </c>
      <c r="D2221" s="699" t="s">
        <v>11189</v>
      </c>
      <c r="E2221" s="700" t="s">
        <v>15768</v>
      </c>
      <c r="F2221" s="699" t="s">
        <v>11185</v>
      </c>
    </row>
    <row r="2222" spans="1:6" hidden="1">
      <c r="A2222" s="701">
        <v>101996</v>
      </c>
      <c r="B2222" s="699" t="s">
        <v>15771</v>
      </c>
      <c r="C2222" s="699" t="s">
        <v>480</v>
      </c>
      <c r="D2222" s="699" t="s">
        <v>11189</v>
      </c>
      <c r="E2222" s="700" t="s">
        <v>15772</v>
      </c>
      <c r="F2222" s="699" t="s">
        <v>11185</v>
      </c>
    </row>
    <row r="2223" spans="1:6" hidden="1">
      <c r="A2223" s="701">
        <v>101997</v>
      </c>
      <c r="B2223" s="699" t="s">
        <v>15773</v>
      </c>
      <c r="C2223" s="699" t="s">
        <v>480</v>
      </c>
      <c r="D2223" s="699" t="s">
        <v>11189</v>
      </c>
      <c r="E2223" s="700" t="s">
        <v>15774</v>
      </c>
      <c r="F2223" s="699" t="s">
        <v>11185</v>
      </c>
    </row>
    <row r="2224" spans="1:6" hidden="1">
      <c r="A2224" s="701">
        <v>101998</v>
      </c>
      <c r="B2224" s="699" t="s">
        <v>15775</v>
      </c>
      <c r="C2224" s="699" t="s">
        <v>480</v>
      </c>
      <c r="D2224" s="699" t="s">
        <v>11189</v>
      </c>
      <c r="E2224" s="700" t="s">
        <v>15776</v>
      </c>
      <c r="F2224" s="699" t="s">
        <v>11185</v>
      </c>
    </row>
    <row r="2225" spans="1:6" hidden="1">
      <c r="A2225" s="701">
        <v>101999</v>
      </c>
      <c r="B2225" s="699" t="s">
        <v>15777</v>
      </c>
      <c r="C2225" s="699" t="s">
        <v>480</v>
      </c>
      <c r="D2225" s="699" t="s">
        <v>11189</v>
      </c>
      <c r="E2225" s="700" t="s">
        <v>15778</v>
      </c>
      <c r="F2225" s="699" t="s">
        <v>11185</v>
      </c>
    </row>
    <row r="2226" spans="1:6" hidden="1">
      <c r="A2226" s="701">
        <v>102000</v>
      </c>
      <c r="B2226" s="699" t="s">
        <v>15779</v>
      </c>
      <c r="C2226" s="699" t="s">
        <v>480</v>
      </c>
      <c r="D2226" s="699" t="s">
        <v>11189</v>
      </c>
      <c r="E2226" s="700" t="s">
        <v>15780</v>
      </c>
      <c r="F2226" s="699" t="s">
        <v>11185</v>
      </c>
    </row>
    <row r="2227" spans="1:6" hidden="1">
      <c r="A2227" s="701">
        <v>102001</v>
      </c>
      <c r="B2227" s="699" t="s">
        <v>15781</v>
      </c>
      <c r="C2227" s="699" t="s">
        <v>480</v>
      </c>
      <c r="D2227" s="699" t="s">
        <v>11189</v>
      </c>
      <c r="E2227" s="700" t="s">
        <v>15782</v>
      </c>
      <c r="F2227" s="699" t="s">
        <v>11185</v>
      </c>
    </row>
    <row r="2228" spans="1:6" hidden="1">
      <c r="A2228" s="701">
        <v>102002</v>
      </c>
      <c r="B2228" s="699" t="s">
        <v>15783</v>
      </c>
      <c r="C2228" s="699" t="s">
        <v>480</v>
      </c>
      <c r="D2228" s="699" t="s">
        <v>11189</v>
      </c>
      <c r="E2228" s="700" t="s">
        <v>15784</v>
      </c>
      <c r="F2228" s="699" t="s">
        <v>11185</v>
      </c>
    </row>
    <row r="2229" spans="1:6" hidden="1">
      <c r="A2229" s="701">
        <v>102003</v>
      </c>
      <c r="B2229" s="699" t="s">
        <v>15785</v>
      </c>
      <c r="C2229" s="699" t="s">
        <v>480</v>
      </c>
      <c r="D2229" s="699" t="s">
        <v>11189</v>
      </c>
      <c r="E2229" s="700" t="s">
        <v>15786</v>
      </c>
      <c r="F2229" s="699" t="s">
        <v>11185</v>
      </c>
    </row>
    <row r="2230" spans="1:6" hidden="1">
      <c r="A2230" s="701">
        <v>102004</v>
      </c>
      <c r="B2230" s="699" t="s">
        <v>15787</v>
      </c>
      <c r="C2230" s="699" t="s">
        <v>480</v>
      </c>
      <c r="D2230" s="699" t="s">
        <v>11189</v>
      </c>
      <c r="E2230" s="700" t="s">
        <v>15788</v>
      </c>
      <c r="F2230" s="699" t="s">
        <v>11185</v>
      </c>
    </row>
    <row r="2231" spans="1:6" hidden="1">
      <c r="A2231" s="701">
        <v>102005</v>
      </c>
      <c r="B2231" s="699" t="s">
        <v>15789</v>
      </c>
      <c r="C2231" s="699" t="s">
        <v>480</v>
      </c>
      <c r="D2231" s="699" t="s">
        <v>11189</v>
      </c>
      <c r="E2231" s="700" t="s">
        <v>15790</v>
      </c>
      <c r="F2231" s="699" t="s">
        <v>11185</v>
      </c>
    </row>
    <row r="2232" spans="1:6" hidden="1">
      <c r="A2232" s="701">
        <v>102006</v>
      </c>
      <c r="B2232" s="699" t="s">
        <v>15791</v>
      </c>
      <c r="C2232" s="699" t="s">
        <v>480</v>
      </c>
      <c r="D2232" s="699" t="s">
        <v>11189</v>
      </c>
      <c r="E2232" s="700" t="s">
        <v>15792</v>
      </c>
      <c r="F2232" s="699" t="s">
        <v>11185</v>
      </c>
    </row>
    <row r="2233" spans="1:6" hidden="1">
      <c r="A2233" s="701">
        <v>102007</v>
      </c>
      <c r="B2233" s="699" t="s">
        <v>15793</v>
      </c>
      <c r="C2233" s="699" t="s">
        <v>480</v>
      </c>
      <c r="D2233" s="699" t="s">
        <v>11189</v>
      </c>
      <c r="E2233" s="700" t="s">
        <v>15794</v>
      </c>
      <c r="F2233" s="699" t="s">
        <v>11185</v>
      </c>
    </row>
    <row r="2234" spans="1:6" hidden="1">
      <c r="A2234" s="701">
        <v>102008</v>
      </c>
      <c r="B2234" s="699" t="s">
        <v>15795</v>
      </c>
      <c r="C2234" s="699" t="s">
        <v>480</v>
      </c>
      <c r="D2234" s="699" t="s">
        <v>11189</v>
      </c>
      <c r="E2234" s="700" t="s">
        <v>15796</v>
      </c>
      <c r="F2234" s="699" t="s">
        <v>11185</v>
      </c>
    </row>
    <row r="2235" spans="1:6" hidden="1">
      <c r="A2235" s="701">
        <v>102009</v>
      </c>
      <c r="B2235" s="699" t="s">
        <v>15798</v>
      </c>
      <c r="C2235" s="699" t="s">
        <v>480</v>
      </c>
      <c r="D2235" s="699" t="s">
        <v>11189</v>
      </c>
      <c r="E2235" s="700" t="s">
        <v>15799</v>
      </c>
      <c r="F2235" s="699" t="s">
        <v>11185</v>
      </c>
    </row>
    <row r="2236" spans="1:6" hidden="1">
      <c r="A2236" s="701">
        <v>102010</v>
      </c>
      <c r="B2236" s="699" t="s">
        <v>15800</v>
      </c>
      <c r="C2236" s="699" t="s">
        <v>480</v>
      </c>
      <c r="D2236" s="699" t="s">
        <v>11189</v>
      </c>
      <c r="E2236" s="700" t="s">
        <v>15801</v>
      </c>
      <c r="F2236" s="699" t="s">
        <v>11185</v>
      </c>
    </row>
    <row r="2237" spans="1:6" hidden="1">
      <c r="A2237" s="701">
        <v>102011</v>
      </c>
      <c r="B2237" s="699" t="s">
        <v>15802</v>
      </c>
      <c r="C2237" s="699" t="s">
        <v>480</v>
      </c>
      <c r="D2237" s="699" t="s">
        <v>11189</v>
      </c>
      <c r="E2237" s="700" t="s">
        <v>15803</v>
      </c>
      <c r="F2237" s="699" t="s">
        <v>11185</v>
      </c>
    </row>
    <row r="2238" spans="1:6" hidden="1">
      <c r="A2238" s="701">
        <v>102012</v>
      </c>
      <c r="B2238" s="699" t="s">
        <v>15805</v>
      </c>
      <c r="C2238" s="699" t="s">
        <v>480</v>
      </c>
      <c r="D2238" s="699" t="s">
        <v>11189</v>
      </c>
      <c r="E2238" s="700" t="s">
        <v>15806</v>
      </c>
      <c r="F2238" s="699" t="s">
        <v>11185</v>
      </c>
    </row>
    <row r="2239" spans="1:6" hidden="1">
      <c r="A2239" s="701">
        <v>102013</v>
      </c>
      <c r="B2239" s="699" t="s">
        <v>15807</v>
      </c>
      <c r="C2239" s="699" t="s">
        <v>480</v>
      </c>
      <c r="D2239" s="699" t="s">
        <v>11189</v>
      </c>
      <c r="E2239" s="700" t="s">
        <v>15808</v>
      </c>
      <c r="F2239" s="699" t="s">
        <v>11185</v>
      </c>
    </row>
    <row r="2240" spans="1:6" hidden="1">
      <c r="A2240" s="701">
        <v>102014</v>
      </c>
      <c r="B2240" s="699" t="s">
        <v>15810</v>
      </c>
      <c r="C2240" s="699" t="s">
        <v>480</v>
      </c>
      <c r="D2240" s="699" t="s">
        <v>11189</v>
      </c>
      <c r="E2240" s="700" t="s">
        <v>15811</v>
      </c>
      <c r="F2240" s="699" t="s">
        <v>11185</v>
      </c>
    </row>
    <row r="2241" spans="1:6" hidden="1">
      <c r="A2241" s="701">
        <v>102015</v>
      </c>
      <c r="B2241" s="699" t="s">
        <v>15812</v>
      </c>
      <c r="C2241" s="699" t="s">
        <v>480</v>
      </c>
      <c r="D2241" s="699" t="s">
        <v>11189</v>
      </c>
      <c r="E2241" s="700" t="s">
        <v>15813</v>
      </c>
      <c r="F2241" s="699" t="s">
        <v>11185</v>
      </c>
    </row>
    <row r="2242" spans="1:6" hidden="1">
      <c r="A2242" s="701">
        <v>102016</v>
      </c>
      <c r="B2242" s="699" t="s">
        <v>15814</v>
      </c>
      <c r="C2242" s="699" t="s">
        <v>480</v>
      </c>
      <c r="D2242" s="699" t="s">
        <v>11189</v>
      </c>
      <c r="E2242" s="700" t="s">
        <v>15815</v>
      </c>
      <c r="F2242" s="699" t="s">
        <v>11185</v>
      </c>
    </row>
    <row r="2243" spans="1:6" hidden="1">
      <c r="A2243" s="701">
        <v>102017</v>
      </c>
      <c r="B2243" s="699" t="s">
        <v>15817</v>
      </c>
      <c r="C2243" s="699" t="s">
        <v>480</v>
      </c>
      <c r="D2243" s="699" t="s">
        <v>11189</v>
      </c>
      <c r="E2243" s="700" t="s">
        <v>15818</v>
      </c>
      <c r="F2243" s="699" t="s">
        <v>11185</v>
      </c>
    </row>
    <row r="2244" spans="1:6" hidden="1">
      <c r="A2244" s="701">
        <v>102036</v>
      </c>
      <c r="B2244" s="699" t="s">
        <v>15819</v>
      </c>
      <c r="C2244" s="699" t="s">
        <v>480</v>
      </c>
      <c r="D2244" s="699" t="s">
        <v>11189</v>
      </c>
      <c r="E2244" s="700" t="s">
        <v>15820</v>
      </c>
      <c r="F2244" s="699" t="s">
        <v>11185</v>
      </c>
    </row>
    <row r="2245" spans="1:6" hidden="1">
      <c r="A2245" s="701">
        <v>102037</v>
      </c>
      <c r="B2245" s="699" t="s">
        <v>15821</v>
      </c>
      <c r="C2245" s="699" t="s">
        <v>480</v>
      </c>
      <c r="D2245" s="699" t="s">
        <v>11189</v>
      </c>
      <c r="E2245" s="700" t="s">
        <v>15822</v>
      </c>
      <c r="F2245" s="699" t="s">
        <v>11185</v>
      </c>
    </row>
    <row r="2246" spans="1:6" hidden="1">
      <c r="A2246" s="701">
        <v>102038</v>
      </c>
      <c r="B2246" s="699" t="s">
        <v>15823</v>
      </c>
      <c r="C2246" s="699" t="s">
        <v>480</v>
      </c>
      <c r="D2246" s="699" t="s">
        <v>11189</v>
      </c>
      <c r="E2246" s="700" t="s">
        <v>15824</v>
      </c>
      <c r="F2246" s="699" t="s">
        <v>11185</v>
      </c>
    </row>
    <row r="2247" spans="1:6" hidden="1">
      <c r="A2247" s="701">
        <v>102039</v>
      </c>
      <c r="B2247" s="699" t="s">
        <v>15825</v>
      </c>
      <c r="C2247" s="699" t="s">
        <v>480</v>
      </c>
      <c r="D2247" s="699" t="s">
        <v>11189</v>
      </c>
      <c r="E2247" s="700" t="s">
        <v>15826</v>
      </c>
      <c r="F2247" s="699" t="s">
        <v>11185</v>
      </c>
    </row>
    <row r="2248" spans="1:6" hidden="1">
      <c r="A2248" s="701">
        <v>102040</v>
      </c>
      <c r="B2248" s="699" t="s">
        <v>15827</v>
      </c>
      <c r="C2248" s="699" t="s">
        <v>480</v>
      </c>
      <c r="D2248" s="699" t="s">
        <v>11189</v>
      </c>
      <c r="E2248" s="700" t="s">
        <v>15828</v>
      </c>
      <c r="F2248" s="699" t="s">
        <v>11185</v>
      </c>
    </row>
    <row r="2249" spans="1:6" hidden="1">
      <c r="A2249" s="701">
        <v>102041</v>
      </c>
      <c r="B2249" s="699" t="s">
        <v>15829</v>
      </c>
      <c r="C2249" s="699" t="s">
        <v>480</v>
      </c>
      <c r="D2249" s="699" t="s">
        <v>11189</v>
      </c>
      <c r="E2249" s="700" t="s">
        <v>15830</v>
      </c>
      <c r="F2249" s="699" t="s">
        <v>11185</v>
      </c>
    </row>
    <row r="2250" spans="1:6" hidden="1">
      <c r="A2250" s="701">
        <v>102042</v>
      </c>
      <c r="B2250" s="699" t="s">
        <v>15831</v>
      </c>
      <c r="C2250" s="699" t="s">
        <v>480</v>
      </c>
      <c r="D2250" s="699" t="s">
        <v>11189</v>
      </c>
      <c r="E2250" s="700" t="s">
        <v>15832</v>
      </c>
      <c r="F2250" s="699" t="s">
        <v>11185</v>
      </c>
    </row>
    <row r="2251" spans="1:6" hidden="1">
      <c r="A2251" s="701">
        <v>102043</v>
      </c>
      <c r="B2251" s="699" t="s">
        <v>15834</v>
      </c>
      <c r="C2251" s="699" t="s">
        <v>480</v>
      </c>
      <c r="D2251" s="699" t="s">
        <v>11189</v>
      </c>
      <c r="E2251" s="700" t="s">
        <v>15835</v>
      </c>
      <c r="F2251" s="699" t="s">
        <v>11185</v>
      </c>
    </row>
    <row r="2252" spans="1:6" hidden="1">
      <c r="A2252" s="701">
        <v>102044</v>
      </c>
      <c r="B2252" s="699" t="s">
        <v>15837</v>
      </c>
      <c r="C2252" s="699" t="s">
        <v>480</v>
      </c>
      <c r="D2252" s="699" t="s">
        <v>11189</v>
      </c>
      <c r="E2252" s="700" t="s">
        <v>15838</v>
      </c>
      <c r="F2252" s="699" t="s">
        <v>11185</v>
      </c>
    </row>
    <row r="2253" spans="1:6" hidden="1">
      <c r="A2253" s="701">
        <v>102045</v>
      </c>
      <c r="B2253" s="699" t="s">
        <v>15839</v>
      </c>
      <c r="C2253" s="699" t="s">
        <v>480</v>
      </c>
      <c r="D2253" s="699" t="s">
        <v>11189</v>
      </c>
      <c r="E2253" s="700" t="s">
        <v>15840</v>
      </c>
      <c r="F2253" s="699" t="s">
        <v>11185</v>
      </c>
    </row>
    <row r="2254" spans="1:6" hidden="1">
      <c r="A2254" s="701">
        <v>102046</v>
      </c>
      <c r="B2254" s="699" t="s">
        <v>15841</v>
      </c>
      <c r="C2254" s="699" t="s">
        <v>480</v>
      </c>
      <c r="D2254" s="699" t="s">
        <v>11189</v>
      </c>
      <c r="E2254" s="700" t="s">
        <v>15842</v>
      </c>
      <c r="F2254" s="699" t="s">
        <v>11185</v>
      </c>
    </row>
    <row r="2255" spans="1:6" hidden="1">
      <c r="A2255" s="701">
        <v>102047</v>
      </c>
      <c r="B2255" s="699" t="s">
        <v>15843</v>
      </c>
      <c r="C2255" s="699" t="s">
        <v>480</v>
      </c>
      <c r="D2255" s="699" t="s">
        <v>11189</v>
      </c>
      <c r="E2255" s="700" t="s">
        <v>15844</v>
      </c>
      <c r="F2255" s="699" t="s">
        <v>11185</v>
      </c>
    </row>
    <row r="2256" spans="1:6" hidden="1">
      <c r="A2256" s="701">
        <v>102048</v>
      </c>
      <c r="B2256" s="699" t="s">
        <v>15845</v>
      </c>
      <c r="C2256" s="699" t="s">
        <v>480</v>
      </c>
      <c r="D2256" s="699" t="s">
        <v>11189</v>
      </c>
      <c r="E2256" s="700" t="s">
        <v>15846</v>
      </c>
      <c r="F2256" s="699" t="s">
        <v>11185</v>
      </c>
    </row>
    <row r="2257" spans="1:6" hidden="1">
      <c r="A2257" s="701">
        <v>102049</v>
      </c>
      <c r="B2257" s="699" t="s">
        <v>15847</v>
      </c>
      <c r="C2257" s="699" t="s">
        <v>480</v>
      </c>
      <c r="D2257" s="699" t="s">
        <v>11189</v>
      </c>
      <c r="E2257" s="700" t="s">
        <v>15848</v>
      </c>
      <c r="F2257" s="699" t="s">
        <v>11185</v>
      </c>
    </row>
    <row r="2258" spans="1:6" hidden="1">
      <c r="A2258" s="701">
        <v>102050</v>
      </c>
      <c r="B2258" s="699" t="s">
        <v>15850</v>
      </c>
      <c r="C2258" s="699" t="s">
        <v>480</v>
      </c>
      <c r="D2258" s="699" t="s">
        <v>11189</v>
      </c>
      <c r="E2258" s="700" t="s">
        <v>15851</v>
      </c>
      <c r="F2258" s="699" t="s">
        <v>11185</v>
      </c>
    </row>
    <row r="2259" spans="1:6" hidden="1">
      <c r="A2259" s="701">
        <v>102051</v>
      </c>
      <c r="B2259" s="699" t="s">
        <v>15852</v>
      </c>
      <c r="C2259" s="699" t="s">
        <v>480</v>
      </c>
      <c r="D2259" s="699" t="s">
        <v>11189</v>
      </c>
      <c r="E2259" s="700" t="s">
        <v>15853</v>
      </c>
      <c r="F2259" s="699" t="s">
        <v>11185</v>
      </c>
    </row>
    <row r="2260" spans="1:6" hidden="1">
      <c r="A2260" s="701">
        <v>102052</v>
      </c>
      <c r="B2260" s="699" t="s">
        <v>15854</v>
      </c>
      <c r="C2260" s="699" t="s">
        <v>480</v>
      </c>
      <c r="D2260" s="699" t="s">
        <v>11189</v>
      </c>
      <c r="E2260" s="700" t="s">
        <v>15855</v>
      </c>
      <c r="F2260" s="699" t="s">
        <v>11185</v>
      </c>
    </row>
    <row r="2261" spans="1:6" hidden="1">
      <c r="A2261" s="701">
        <v>102059</v>
      </c>
      <c r="B2261" s="699" t="s">
        <v>15856</v>
      </c>
      <c r="C2261" s="699" t="s">
        <v>480</v>
      </c>
      <c r="D2261" s="699" t="s">
        <v>11189</v>
      </c>
      <c r="E2261" s="700" t="s">
        <v>15857</v>
      </c>
      <c r="F2261" s="699" t="s">
        <v>11185</v>
      </c>
    </row>
    <row r="2262" spans="1:6" hidden="1">
      <c r="A2262" s="701">
        <v>102060</v>
      </c>
      <c r="B2262" s="699" t="s">
        <v>15861</v>
      </c>
      <c r="C2262" s="699" t="s">
        <v>480</v>
      </c>
      <c r="D2262" s="699" t="s">
        <v>11189</v>
      </c>
      <c r="E2262" s="700" t="s">
        <v>15862</v>
      </c>
      <c r="F2262" s="699" t="s">
        <v>11185</v>
      </c>
    </row>
    <row r="2263" spans="1:6" hidden="1">
      <c r="A2263" s="701">
        <v>102061</v>
      </c>
      <c r="B2263" s="699" t="s">
        <v>15864</v>
      </c>
      <c r="C2263" s="699" t="s">
        <v>480</v>
      </c>
      <c r="D2263" s="699" t="s">
        <v>11189</v>
      </c>
      <c r="E2263" s="700" t="s">
        <v>15865</v>
      </c>
      <c r="F2263" s="699" t="s">
        <v>11185</v>
      </c>
    </row>
    <row r="2264" spans="1:6" hidden="1">
      <c r="A2264" s="701">
        <v>102062</v>
      </c>
      <c r="B2264" s="699" t="s">
        <v>15868</v>
      </c>
      <c r="C2264" s="699" t="s">
        <v>480</v>
      </c>
      <c r="D2264" s="699" t="s">
        <v>11189</v>
      </c>
      <c r="E2264" s="700" t="s">
        <v>15869</v>
      </c>
      <c r="F2264" s="699" t="s">
        <v>11185</v>
      </c>
    </row>
    <row r="2265" spans="1:6" hidden="1">
      <c r="A2265" s="701">
        <v>102063</v>
      </c>
      <c r="B2265" s="699" t="s">
        <v>15870</v>
      </c>
      <c r="C2265" s="699" t="s">
        <v>480</v>
      </c>
      <c r="D2265" s="699" t="s">
        <v>11189</v>
      </c>
      <c r="E2265" s="700" t="s">
        <v>15871</v>
      </c>
      <c r="F2265" s="699" t="s">
        <v>11185</v>
      </c>
    </row>
    <row r="2266" spans="1:6" hidden="1">
      <c r="A2266" s="701">
        <v>102064</v>
      </c>
      <c r="B2266" s="699" t="s">
        <v>15875</v>
      </c>
      <c r="C2266" s="699" t="s">
        <v>480</v>
      </c>
      <c r="D2266" s="699" t="s">
        <v>11189</v>
      </c>
      <c r="E2266" s="700" t="s">
        <v>15876</v>
      </c>
      <c r="F2266" s="699" t="s">
        <v>11185</v>
      </c>
    </row>
    <row r="2267" spans="1:6" hidden="1">
      <c r="A2267" s="701">
        <v>102065</v>
      </c>
      <c r="B2267" s="699" t="s">
        <v>15877</v>
      </c>
      <c r="C2267" s="699" t="s">
        <v>480</v>
      </c>
      <c r="D2267" s="699" t="s">
        <v>11189</v>
      </c>
      <c r="E2267" s="700" t="s">
        <v>15878</v>
      </c>
      <c r="F2267" s="699" t="s">
        <v>11185</v>
      </c>
    </row>
    <row r="2268" spans="1:6" hidden="1">
      <c r="A2268" s="701">
        <v>102066</v>
      </c>
      <c r="B2268" s="699" t="s">
        <v>15879</v>
      </c>
      <c r="C2268" s="699" t="s">
        <v>480</v>
      </c>
      <c r="D2268" s="699" t="s">
        <v>11189</v>
      </c>
      <c r="E2268" s="700" t="s">
        <v>11516</v>
      </c>
      <c r="F2268" s="699" t="s">
        <v>11185</v>
      </c>
    </row>
    <row r="2269" spans="1:6" hidden="1">
      <c r="A2269" s="701">
        <v>102067</v>
      </c>
      <c r="B2269" s="699" t="s">
        <v>15882</v>
      </c>
      <c r="C2269" s="699" t="s">
        <v>480</v>
      </c>
      <c r="D2269" s="699" t="s">
        <v>11189</v>
      </c>
      <c r="E2269" s="700" t="s">
        <v>15883</v>
      </c>
      <c r="F2269" s="699" t="s">
        <v>11185</v>
      </c>
    </row>
    <row r="2270" spans="1:6" hidden="1">
      <c r="A2270" s="701">
        <v>102068</v>
      </c>
      <c r="B2270" s="699" t="s">
        <v>15885</v>
      </c>
      <c r="C2270" s="699" t="s">
        <v>480</v>
      </c>
      <c r="D2270" s="699" t="s">
        <v>11189</v>
      </c>
      <c r="E2270" s="700" t="s">
        <v>15886</v>
      </c>
      <c r="F2270" s="699" t="s">
        <v>11185</v>
      </c>
    </row>
    <row r="2271" spans="1:6" hidden="1">
      <c r="A2271" s="701">
        <v>102069</v>
      </c>
      <c r="B2271" s="699" t="s">
        <v>15889</v>
      </c>
      <c r="C2271" s="699" t="s">
        <v>480</v>
      </c>
      <c r="D2271" s="699" t="s">
        <v>11189</v>
      </c>
      <c r="E2271" s="700" t="s">
        <v>15890</v>
      </c>
      <c r="F2271" s="699" t="s">
        <v>11185</v>
      </c>
    </row>
    <row r="2272" spans="1:6" hidden="1">
      <c r="A2272" s="701">
        <v>102070</v>
      </c>
      <c r="B2272" s="699" t="s">
        <v>15891</v>
      </c>
      <c r="C2272" s="699" t="s">
        <v>480</v>
      </c>
      <c r="D2272" s="699" t="s">
        <v>11189</v>
      </c>
      <c r="E2272" s="700" t="s">
        <v>15892</v>
      </c>
      <c r="F2272" s="699" t="s">
        <v>11185</v>
      </c>
    </row>
    <row r="2273" spans="1:6" hidden="1">
      <c r="A2273" s="701">
        <v>102071</v>
      </c>
      <c r="B2273" s="699" t="s">
        <v>15895</v>
      </c>
      <c r="C2273" s="699" t="s">
        <v>480</v>
      </c>
      <c r="D2273" s="699" t="s">
        <v>11189</v>
      </c>
      <c r="E2273" s="700" t="s">
        <v>15896</v>
      </c>
      <c r="F2273" s="699" t="s">
        <v>11185</v>
      </c>
    </row>
    <row r="2274" spans="1:6" hidden="1">
      <c r="A2274" s="701">
        <v>102072</v>
      </c>
      <c r="B2274" s="699" t="s">
        <v>15897</v>
      </c>
      <c r="C2274" s="699" t="s">
        <v>480</v>
      </c>
      <c r="D2274" s="699" t="s">
        <v>11189</v>
      </c>
      <c r="E2274" s="700" t="s">
        <v>15898</v>
      </c>
      <c r="F2274" s="699" t="s">
        <v>11185</v>
      </c>
    </row>
    <row r="2275" spans="1:6" hidden="1">
      <c r="A2275" s="701">
        <v>102073</v>
      </c>
      <c r="B2275" s="699" t="s">
        <v>15899</v>
      </c>
      <c r="C2275" s="699" t="s">
        <v>479</v>
      </c>
      <c r="D2275" s="699" t="s">
        <v>11182</v>
      </c>
      <c r="E2275" s="700" t="s">
        <v>15900</v>
      </c>
      <c r="F2275" s="699" t="s">
        <v>11185</v>
      </c>
    </row>
    <row r="2276" spans="1:6" hidden="1">
      <c r="A2276" s="701">
        <v>102074</v>
      </c>
      <c r="B2276" s="699" t="s">
        <v>15907</v>
      </c>
      <c r="C2276" s="699" t="s">
        <v>479</v>
      </c>
      <c r="D2276" s="699" t="s">
        <v>11182</v>
      </c>
      <c r="E2276" s="700" t="s">
        <v>15908</v>
      </c>
      <c r="F2276" s="699" t="s">
        <v>11185</v>
      </c>
    </row>
    <row r="2277" spans="1:6" hidden="1">
      <c r="A2277" s="701">
        <v>102075</v>
      </c>
      <c r="B2277" s="699" t="s">
        <v>15910</v>
      </c>
      <c r="C2277" s="699" t="s">
        <v>479</v>
      </c>
      <c r="D2277" s="699" t="s">
        <v>11182</v>
      </c>
      <c r="E2277" s="700" t="s">
        <v>15911</v>
      </c>
      <c r="F2277" s="699" t="s">
        <v>11185</v>
      </c>
    </row>
    <row r="2278" spans="1:6" hidden="1">
      <c r="A2278" s="701">
        <v>102076</v>
      </c>
      <c r="B2278" s="699" t="s">
        <v>15912</v>
      </c>
      <c r="C2278" s="699" t="s">
        <v>479</v>
      </c>
      <c r="D2278" s="699" t="s">
        <v>11182</v>
      </c>
      <c r="E2278" s="700" t="s">
        <v>15913</v>
      </c>
      <c r="F2278" s="699" t="s">
        <v>11185</v>
      </c>
    </row>
    <row r="2279" spans="1:6" hidden="1">
      <c r="A2279" s="701">
        <v>102077</v>
      </c>
      <c r="B2279" s="699" t="s">
        <v>15914</v>
      </c>
      <c r="C2279" s="699" t="s">
        <v>479</v>
      </c>
      <c r="D2279" s="699" t="s">
        <v>11182</v>
      </c>
      <c r="E2279" s="700" t="s">
        <v>15915</v>
      </c>
      <c r="F2279" s="699" t="s">
        <v>11185</v>
      </c>
    </row>
    <row r="2280" spans="1:6" hidden="1">
      <c r="A2280" s="701">
        <v>102078</v>
      </c>
      <c r="B2280" s="699" t="s">
        <v>15916</v>
      </c>
      <c r="C2280" s="699" t="s">
        <v>479</v>
      </c>
      <c r="D2280" s="699" t="s">
        <v>11182</v>
      </c>
      <c r="E2280" s="700" t="s">
        <v>15917</v>
      </c>
      <c r="F2280" s="699" t="s">
        <v>11185</v>
      </c>
    </row>
    <row r="2281" spans="1:6" hidden="1">
      <c r="A2281" s="701">
        <v>102079</v>
      </c>
      <c r="B2281" s="699" t="s">
        <v>15918</v>
      </c>
      <c r="C2281" s="699" t="s">
        <v>479</v>
      </c>
      <c r="D2281" s="699" t="s">
        <v>11182</v>
      </c>
      <c r="E2281" s="700" t="s">
        <v>15919</v>
      </c>
      <c r="F2281" s="699" t="s">
        <v>11185</v>
      </c>
    </row>
    <row r="2282" spans="1:6" hidden="1">
      <c r="A2282" s="701">
        <v>102080</v>
      </c>
      <c r="B2282" s="699" t="s">
        <v>15920</v>
      </c>
      <c r="C2282" s="699" t="s">
        <v>479</v>
      </c>
      <c r="D2282" s="699" t="s">
        <v>11182</v>
      </c>
      <c r="E2282" s="700" t="s">
        <v>15921</v>
      </c>
      <c r="F2282" s="699" t="s">
        <v>11185</v>
      </c>
    </row>
    <row r="2283" spans="1:6" hidden="1">
      <c r="A2283" s="701">
        <v>102086</v>
      </c>
      <c r="B2283" s="699" t="s">
        <v>15872</v>
      </c>
      <c r="C2283" s="699" t="s">
        <v>480</v>
      </c>
      <c r="D2283" s="699" t="s">
        <v>11189</v>
      </c>
      <c r="E2283" s="700" t="s">
        <v>15873</v>
      </c>
      <c r="F2283" s="699" t="s">
        <v>11185</v>
      </c>
    </row>
    <row r="2284" spans="1:6" hidden="1">
      <c r="A2284" s="701">
        <v>102087</v>
      </c>
      <c r="B2284" s="699" t="s">
        <v>15866</v>
      </c>
      <c r="C2284" s="699" t="s">
        <v>480</v>
      </c>
      <c r="D2284" s="699" t="s">
        <v>11189</v>
      </c>
      <c r="E2284" s="700" t="s">
        <v>15867</v>
      </c>
      <c r="F2284" s="699" t="s">
        <v>11185</v>
      </c>
    </row>
    <row r="2285" spans="1:6" hidden="1">
      <c r="A2285" s="701">
        <v>102088</v>
      </c>
      <c r="B2285" s="699" t="s">
        <v>15859</v>
      </c>
      <c r="C2285" s="699" t="s">
        <v>480</v>
      </c>
      <c r="D2285" s="699" t="s">
        <v>11189</v>
      </c>
      <c r="E2285" s="700" t="s">
        <v>15860</v>
      </c>
      <c r="F2285" s="699" t="s">
        <v>11185</v>
      </c>
    </row>
    <row r="2286" spans="1:6" hidden="1">
      <c r="A2286" s="701">
        <v>102089</v>
      </c>
      <c r="B2286" s="699" t="s">
        <v>15893</v>
      </c>
      <c r="C2286" s="699" t="s">
        <v>480</v>
      </c>
      <c r="D2286" s="699" t="s">
        <v>11189</v>
      </c>
      <c r="E2286" s="700" t="s">
        <v>15894</v>
      </c>
      <c r="F2286" s="699" t="s">
        <v>11185</v>
      </c>
    </row>
    <row r="2287" spans="1:6" hidden="1">
      <c r="A2287" s="701">
        <v>102090</v>
      </c>
      <c r="B2287" s="699" t="s">
        <v>15887</v>
      </c>
      <c r="C2287" s="699" t="s">
        <v>480</v>
      </c>
      <c r="D2287" s="699" t="s">
        <v>11189</v>
      </c>
      <c r="E2287" s="700" t="s">
        <v>15888</v>
      </c>
      <c r="F2287" s="699" t="s">
        <v>11185</v>
      </c>
    </row>
    <row r="2288" spans="1:6" hidden="1">
      <c r="A2288" s="701">
        <v>102091</v>
      </c>
      <c r="B2288" s="699" t="s">
        <v>15880</v>
      </c>
      <c r="C2288" s="699" t="s">
        <v>480</v>
      </c>
      <c r="D2288" s="699" t="s">
        <v>11189</v>
      </c>
      <c r="E2288" s="700" t="s">
        <v>15881</v>
      </c>
      <c r="F2288" s="699" t="s">
        <v>11185</v>
      </c>
    </row>
    <row r="2289" spans="1:6" hidden="1">
      <c r="A2289" s="701">
        <v>89996</v>
      </c>
      <c r="B2289" s="699" t="s">
        <v>14200</v>
      </c>
      <c r="C2289" s="699" t="s">
        <v>476</v>
      </c>
      <c r="D2289" s="699" t="s">
        <v>11189</v>
      </c>
      <c r="E2289" s="700" t="s">
        <v>14201</v>
      </c>
      <c r="F2289" s="699" t="s">
        <v>11185</v>
      </c>
    </row>
    <row r="2290" spans="1:6" hidden="1">
      <c r="A2290" s="701">
        <v>89997</v>
      </c>
      <c r="B2290" s="699" t="s">
        <v>15922</v>
      </c>
      <c r="C2290" s="699" t="s">
        <v>476</v>
      </c>
      <c r="D2290" s="699" t="s">
        <v>11189</v>
      </c>
      <c r="E2290" s="700" t="s">
        <v>12099</v>
      </c>
      <c r="F2290" s="699" t="s">
        <v>11185</v>
      </c>
    </row>
    <row r="2291" spans="1:6" hidden="1">
      <c r="A2291" s="701">
        <v>89998</v>
      </c>
      <c r="B2291" s="699" t="s">
        <v>14139</v>
      </c>
      <c r="C2291" s="699" t="s">
        <v>476</v>
      </c>
      <c r="D2291" s="699" t="s">
        <v>11189</v>
      </c>
      <c r="E2291" s="700" t="s">
        <v>14140</v>
      </c>
      <c r="F2291" s="699" t="s">
        <v>11185</v>
      </c>
    </row>
    <row r="2292" spans="1:6" hidden="1">
      <c r="A2292" s="701">
        <v>89999</v>
      </c>
      <c r="B2292" s="699" t="s">
        <v>15923</v>
      </c>
      <c r="C2292" s="699" t="s">
        <v>476</v>
      </c>
      <c r="D2292" s="699" t="s">
        <v>11189</v>
      </c>
      <c r="E2292" s="700" t="s">
        <v>2120</v>
      </c>
      <c r="F2292" s="699" t="s">
        <v>11185</v>
      </c>
    </row>
    <row r="2293" spans="1:6" hidden="1">
      <c r="A2293" s="701">
        <v>90000</v>
      </c>
      <c r="B2293" s="699" t="s">
        <v>15924</v>
      </c>
      <c r="C2293" s="699" t="s">
        <v>476</v>
      </c>
      <c r="D2293" s="699" t="s">
        <v>11189</v>
      </c>
      <c r="E2293" s="700" t="s">
        <v>7243</v>
      </c>
      <c r="F2293" s="699" t="s">
        <v>11185</v>
      </c>
    </row>
    <row r="2294" spans="1:6" hidden="1">
      <c r="A2294" s="701">
        <v>91593</v>
      </c>
      <c r="B2294" s="699" t="s">
        <v>15925</v>
      </c>
      <c r="C2294" s="699" t="s">
        <v>476</v>
      </c>
      <c r="D2294" s="699" t="s">
        <v>11182</v>
      </c>
      <c r="E2294" s="700" t="s">
        <v>15622</v>
      </c>
      <c r="F2294" s="699" t="s">
        <v>11185</v>
      </c>
    </row>
    <row r="2295" spans="1:6" hidden="1">
      <c r="A2295" s="701">
        <v>91594</v>
      </c>
      <c r="B2295" s="699" t="s">
        <v>15926</v>
      </c>
      <c r="C2295" s="699" t="s">
        <v>476</v>
      </c>
      <c r="D2295" s="699" t="s">
        <v>11182</v>
      </c>
      <c r="E2295" s="700" t="s">
        <v>15927</v>
      </c>
      <c r="F2295" s="699" t="s">
        <v>11185</v>
      </c>
    </row>
    <row r="2296" spans="1:6" hidden="1">
      <c r="A2296" s="701">
        <v>91595</v>
      </c>
      <c r="B2296" s="699" t="s">
        <v>15928</v>
      </c>
      <c r="C2296" s="699" t="s">
        <v>476</v>
      </c>
      <c r="D2296" s="699" t="s">
        <v>11182</v>
      </c>
      <c r="E2296" s="700" t="s">
        <v>14724</v>
      </c>
      <c r="F2296" s="699" t="s">
        <v>11185</v>
      </c>
    </row>
    <row r="2297" spans="1:6" hidden="1">
      <c r="A2297" s="701">
        <v>91596</v>
      </c>
      <c r="B2297" s="699" t="s">
        <v>15929</v>
      </c>
      <c r="C2297" s="699" t="s">
        <v>476</v>
      </c>
      <c r="D2297" s="699" t="s">
        <v>11182</v>
      </c>
      <c r="E2297" s="700" t="s">
        <v>2748</v>
      </c>
      <c r="F2297" s="699" t="s">
        <v>11185</v>
      </c>
    </row>
    <row r="2298" spans="1:6" hidden="1">
      <c r="A2298" s="701">
        <v>91597</v>
      </c>
      <c r="B2298" s="699" t="s">
        <v>15930</v>
      </c>
      <c r="C2298" s="699" t="s">
        <v>476</v>
      </c>
      <c r="D2298" s="699" t="s">
        <v>11182</v>
      </c>
      <c r="E2298" s="700" t="s">
        <v>4229</v>
      </c>
      <c r="F2298" s="699" t="s">
        <v>11185</v>
      </c>
    </row>
    <row r="2299" spans="1:6" hidden="1">
      <c r="A2299" s="701">
        <v>91598</v>
      </c>
      <c r="B2299" s="699" t="s">
        <v>15931</v>
      </c>
      <c r="C2299" s="699" t="s">
        <v>476</v>
      </c>
      <c r="D2299" s="699" t="s">
        <v>11182</v>
      </c>
      <c r="E2299" s="700" t="s">
        <v>11232</v>
      </c>
      <c r="F2299" s="699" t="s">
        <v>11185</v>
      </c>
    </row>
    <row r="2300" spans="1:6" hidden="1">
      <c r="A2300" s="701">
        <v>91599</v>
      </c>
      <c r="B2300" s="699" t="s">
        <v>15932</v>
      </c>
      <c r="C2300" s="699" t="s">
        <v>476</v>
      </c>
      <c r="D2300" s="699" t="s">
        <v>11182</v>
      </c>
      <c r="E2300" s="700" t="s">
        <v>8974</v>
      </c>
      <c r="F2300" s="699" t="s">
        <v>11185</v>
      </c>
    </row>
    <row r="2301" spans="1:6" hidden="1">
      <c r="A2301" s="701">
        <v>91600</v>
      </c>
      <c r="B2301" s="699" t="s">
        <v>15933</v>
      </c>
      <c r="C2301" s="699" t="s">
        <v>476</v>
      </c>
      <c r="D2301" s="699" t="s">
        <v>11182</v>
      </c>
      <c r="E2301" s="700" t="s">
        <v>14644</v>
      </c>
      <c r="F2301" s="699" t="s">
        <v>11185</v>
      </c>
    </row>
    <row r="2302" spans="1:6" hidden="1">
      <c r="A2302" s="701">
        <v>91601</v>
      </c>
      <c r="B2302" s="699" t="s">
        <v>15934</v>
      </c>
      <c r="C2302" s="699" t="s">
        <v>476</v>
      </c>
      <c r="D2302" s="699" t="s">
        <v>11189</v>
      </c>
      <c r="E2302" s="700" t="s">
        <v>2016</v>
      </c>
      <c r="F2302" s="699" t="s">
        <v>11185</v>
      </c>
    </row>
    <row r="2303" spans="1:6" hidden="1">
      <c r="A2303" s="701">
        <v>91602</v>
      </c>
      <c r="B2303" s="699" t="s">
        <v>15935</v>
      </c>
      <c r="C2303" s="699" t="s">
        <v>476</v>
      </c>
      <c r="D2303" s="699" t="s">
        <v>11189</v>
      </c>
      <c r="E2303" s="700" t="s">
        <v>7417</v>
      </c>
      <c r="F2303" s="699" t="s">
        <v>11185</v>
      </c>
    </row>
    <row r="2304" spans="1:6" hidden="1">
      <c r="A2304" s="701">
        <v>91603</v>
      </c>
      <c r="B2304" s="699" t="s">
        <v>15936</v>
      </c>
      <c r="C2304" s="699" t="s">
        <v>476</v>
      </c>
      <c r="D2304" s="699" t="s">
        <v>11189</v>
      </c>
      <c r="E2304" s="700" t="s">
        <v>14628</v>
      </c>
      <c r="F2304" s="699" t="s">
        <v>11185</v>
      </c>
    </row>
    <row r="2305" spans="1:6" hidden="1">
      <c r="A2305" s="701">
        <v>92759</v>
      </c>
      <c r="B2305" s="699" t="s">
        <v>15937</v>
      </c>
      <c r="C2305" s="699" t="s">
        <v>476</v>
      </c>
      <c r="D2305" s="699" t="s">
        <v>11182</v>
      </c>
      <c r="E2305" s="700" t="s">
        <v>11687</v>
      </c>
      <c r="F2305" s="699" t="s">
        <v>11185</v>
      </c>
    </row>
    <row r="2306" spans="1:6" hidden="1">
      <c r="A2306" s="701">
        <v>92760</v>
      </c>
      <c r="B2306" s="699" t="s">
        <v>15938</v>
      </c>
      <c r="C2306" s="699" t="s">
        <v>476</v>
      </c>
      <c r="D2306" s="699" t="s">
        <v>11182</v>
      </c>
      <c r="E2306" s="700" t="s">
        <v>15939</v>
      </c>
      <c r="F2306" s="699" t="s">
        <v>11185</v>
      </c>
    </row>
    <row r="2307" spans="1:6" hidden="1">
      <c r="A2307" s="701">
        <v>92761</v>
      </c>
      <c r="B2307" s="699" t="s">
        <v>15940</v>
      </c>
      <c r="C2307" s="699" t="s">
        <v>476</v>
      </c>
      <c r="D2307" s="699" t="s">
        <v>11182</v>
      </c>
      <c r="E2307" s="700" t="s">
        <v>15941</v>
      </c>
      <c r="F2307" s="699" t="s">
        <v>11185</v>
      </c>
    </row>
    <row r="2308" spans="1:6" hidden="1">
      <c r="A2308" s="701">
        <v>92762</v>
      </c>
      <c r="B2308" s="699" t="s">
        <v>15942</v>
      </c>
      <c r="C2308" s="699" t="s">
        <v>476</v>
      </c>
      <c r="D2308" s="699" t="s">
        <v>11182</v>
      </c>
      <c r="E2308" s="700" t="s">
        <v>12584</v>
      </c>
      <c r="F2308" s="699" t="s">
        <v>11185</v>
      </c>
    </row>
    <row r="2309" spans="1:6" hidden="1">
      <c r="A2309" s="701">
        <v>92763</v>
      </c>
      <c r="B2309" s="699" t="s">
        <v>15944</v>
      </c>
      <c r="C2309" s="699" t="s">
        <v>476</v>
      </c>
      <c r="D2309" s="699" t="s">
        <v>11182</v>
      </c>
      <c r="E2309" s="700" t="s">
        <v>13399</v>
      </c>
      <c r="F2309" s="699" t="s">
        <v>11185</v>
      </c>
    </row>
    <row r="2310" spans="1:6" hidden="1">
      <c r="A2310" s="701">
        <v>92764</v>
      </c>
      <c r="B2310" s="699" t="s">
        <v>15945</v>
      </c>
      <c r="C2310" s="699" t="s">
        <v>476</v>
      </c>
      <c r="D2310" s="699" t="s">
        <v>11182</v>
      </c>
      <c r="E2310" s="700" t="s">
        <v>1987</v>
      </c>
      <c r="F2310" s="699" t="s">
        <v>11185</v>
      </c>
    </row>
    <row r="2311" spans="1:6" hidden="1">
      <c r="A2311" s="701">
        <v>92765</v>
      </c>
      <c r="B2311" s="699" t="s">
        <v>15946</v>
      </c>
      <c r="C2311" s="699" t="s">
        <v>476</v>
      </c>
      <c r="D2311" s="699" t="s">
        <v>11182</v>
      </c>
      <c r="E2311" s="700" t="s">
        <v>7837</v>
      </c>
      <c r="F2311" s="699" t="s">
        <v>11185</v>
      </c>
    </row>
    <row r="2312" spans="1:6" hidden="1">
      <c r="A2312" s="701">
        <v>92766</v>
      </c>
      <c r="B2312" s="699" t="s">
        <v>15947</v>
      </c>
      <c r="C2312" s="699" t="s">
        <v>476</v>
      </c>
      <c r="D2312" s="699" t="s">
        <v>11189</v>
      </c>
      <c r="E2312" s="700" t="s">
        <v>4184</v>
      </c>
      <c r="F2312" s="699" t="s">
        <v>11185</v>
      </c>
    </row>
    <row r="2313" spans="1:6" hidden="1">
      <c r="A2313" s="701">
        <v>92767</v>
      </c>
      <c r="B2313" s="699" t="s">
        <v>15948</v>
      </c>
      <c r="C2313" s="699" t="s">
        <v>476</v>
      </c>
      <c r="D2313" s="699" t="s">
        <v>11182</v>
      </c>
      <c r="E2313" s="700" t="s">
        <v>15949</v>
      </c>
      <c r="F2313" s="699" t="s">
        <v>11185</v>
      </c>
    </row>
    <row r="2314" spans="1:6" hidden="1">
      <c r="A2314" s="701">
        <v>92768</v>
      </c>
      <c r="B2314" s="699" t="s">
        <v>15952</v>
      </c>
      <c r="C2314" s="699" t="s">
        <v>476</v>
      </c>
      <c r="D2314" s="699" t="s">
        <v>11182</v>
      </c>
      <c r="E2314" s="700" t="s">
        <v>12097</v>
      </c>
      <c r="F2314" s="699" t="s">
        <v>11185</v>
      </c>
    </row>
    <row r="2315" spans="1:6" hidden="1">
      <c r="A2315" s="701">
        <v>92769</v>
      </c>
      <c r="B2315" s="699" t="s">
        <v>15954</v>
      </c>
      <c r="C2315" s="699" t="s">
        <v>476</v>
      </c>
      <c r="D2315" s="699" t="s">
        <v>11182</v>
      </c>
      <c r="E2315" s="700" t="s">
        <v>9223</v>
      </c>
      <c r="F2315" s="699" t="s">
        <v>11185</v>
      </c>
    </row>
    <row r="2316" spans="1:6" hidden="1">
      <c r="A2316" s="701">
        <v>92770</v>
      </c>
      <c r="B2316" s="699" t="s">
        <v>15955</v>
      </c>
      <c r="C2316" s="699" t="s">
        <v>476</v>
      </c>
      <c r="D2316" s="699" t="s">
        <v>11182</v>
      </c>
      <c r="E2316" s="700" t="s">
        <v>11746</v>
      </c>
      <c r="F2316" s="699" t="s">
        <v>11185</v>
      </c>
    </row>
    <row r="2317" spans="1:6" hidden="1">
      <c r="A2317" s="701">
        <v>92771</v>
      </c>
      <c r="B2317" s="699" t="s">
        <v>15956</v>
      </c>
      <c r="C2317" s="699" t="s">
        <v>476</v>
      </c>
      <c r="D2317" s="699" t="s">
        <v>11182</v>
      </c>
      <c r="E2317" s="700" t="s">
        <v>15480</v>
      </c>
      <c r="F2317" s="699" t="s">
        <v>11185</v>
      </c>
    </row>
    <row r="2318" spans="1:6" hidden="1">
      <c r="A2318" s="701">
        <v>92772</v>
      </c>
      <c r="B2318" s="699" t="s">
        <v>15958</v>
      </c>
      <c r="C2318" s="699" t="s">
        <v>476</v>
      </c>
      <c r="D2318" s="699" t="s">
        <v>11182</v>
      </c>
      <c r="E2318" s="700" t="s">
        <v>7340</v>
      </c>
      <c r="F2318" s="699" t="s">
        <v>11185</v>
      </c>
    </row>
    <row r="2319" spans="1:6" hidden="1">
      <c r="A2319" s="701">
        <v>92773</v>
      </c>
      <c r="B2319" s="699" t="s">
        <v>15961</v>
      </c>
      <c r="C2319" s="699" t="s">
        <v>476</v>
      </c>
      <c r="D2319" s="699" t="s">
        <v>11189</v>
      </c>
      <c r="E2319" s="700" t="s">
        <v>15962</v>
      </c>
      <c r="F2319" s="699" t="s">
        <v>11185</v>
      </c>
    </row>
    <row r="2320" spans="1:6" hidden="1">
      <c r="A2320" s="701">
        <v>92774</v>
      </c>
      <c r="B2320" s="699" t="s">
        <v>15964</v>
      </c>
      <c r="C2320" s="699" t="s">
        <v>476</v>
      </c>
      <c r="D2320" s="699" t="s">
        <v>11189</v>
      </c>
      <c r="E2320" s="700" t="s">
        <v>4184</v>
      </c>
      <c r="F2320" s="699" t="s">
        <v>11185</v>
      </c>
    </row>
    <row r="2321" spans="1:6" hidden="1">
      <c r="A2321" s="701">
        <v>92775</v>
      </c>
      <c r="B2321" s="699" t="s">
        <v>15966</v>
      </c>
      <c r="C2321" s="699" t="s">
        <v>476</v>
      </c>
      <c r="D2321" s="699" t="s">
        <v>11182</v>
      </c>
      <c r="E2321" s="700" t="s">
        <v>10725</v>
      </c>
      <c r="F2321" s="699" t="s">
        <v>11185</v>
      </c>
    </row>
    <row r="2322" spans="1:6" hidden="1">
      <c r="A2322" s="701">
        <v>92776</v>
      </c>
      <c r="B2322" s="699" t="s">
        <v>15967</v>
      </c>
      <c r="C2322" s="699" t="s">
        <v>476</v>
      </c>
      <c r="D2322" s="699" t="s">
        <v>11182</v>
      </c>
      <c r="E2322" s="700" t="s">
        <v>7427</v>
      </c>
      <c r="F2322" s="699" t="s">
        <v>11185</v>
      </c>
    </row>
    <row r="2323" spans="1:6" hidden="1">
      <c r="A2323" s="701">
        <v>92777</v>
      </c>
      <c r="B2323" s="699" t="s">
        <v>15968</v>
      </c>
      <c r="C2323" s="699" t="s">
        <v>476</v>
      </c>
      <c r="D2323" s="699" t="s">
        <v>11182</v>
      </c>
      <c r="E2323" s="700" t="s">
        <v>15427</v>
      </c>
      <c r="F2323" s="699" t="s">
        <v>11185</v>
      </c>
    </row>
    <row r="2324" spans="1:6" hidden="1">
      <c r="A2324" s="701">
        <v>92778</v>
      </c>
      <c r="B2324" s="699" t="s">
        <v>15969</v>
      </c>
      <c r="C2324" s="699" t="s">
        <v>476</v>
      </c>
      <c r="D2324" s="699" t="s">
        <v>11182</v>
      </c>
      <c r="E2324" s="700" t="s">
        <v>9321</v>
      </c>
      <c r="F2324" s="699" t="s">
        <v>11185</v>
      </c>
    </row>
    <row r="2325" spans="1:6" hidden="1">
      <c r="A2325" s="701">
        <v>92779</v>
      </c>
      <c r="B2325" s="699" t="s">
        <v>15970</v>
      </c>
      <c r="C2325" s="699" t="s">
        <v>476</v>
      </c>
      <c r="D2325" s="699" t="s">
        <v>11182</v>
      </c>
      <c r="E2325" s="700" t="s">
        <v>5712</v>
      </c>
      <c r="F2325" s="699" t="s">
        <v>11185</v>
      </c>
    </row>
    <row r="2326" spans="1:6" hidden="1">
      <c r="A2326" s="701">
        <v>92780</v>
      </c>
      <c r="B2326" s="699" t="s">
        <v>15971</v>
      </c>
      <c r="C2326" s="699" t="s">
        <v>476</v>
      </c>
      <c r="D2326" s="699" t="s">
        <v>11182</v>
      </c>
      <c r="E2326" s="700" t="s">
        <v>15644</v>
      </c>
      <c r="F2326" s="699" t="s">
        <v>11185</v>
      </c>
    </row>
    <row r="2327" spans="1:6" hidden="1">
      <c r="A2327" s="701">
        <v>92781</v>
      </c>
      <c r="B2327" s="699" t="s">
        <v>15972</v>
      </c>
      <c r="C2327" s="699" t="s">
        <v>476</v>
      </c>
      <c r="D2327" s="699" t="s">
        <v>11182</v>
      </c>
      <c r="E2327" s="700" t="s">
        <v>14711</v>
      </c>
      <c r="F2327" s="699" t="s">
        <v>11185</v>
      </c>
    </row>
    <row r="2328" spans="1:6" hidden="1">
      <c r="A2328" s="701">
        <v>92782</v>
      </c>
      <c r="B2328" s="699" t="s">
        <v>15973</v>
      </c>
      <c r="C2328" s="699" t="s">
        <v>476</v>
      </c>
      <c r="D2328" s="699" t="s">
        <v>11189</v>
      </c>
      <c r="E2328" s="700" t="s">
        <v>13495</v>
      </c>
      <c r="F2328" s="699" t="s">
        <v>11185</v>
      </c>
    </row>
    <row r="2329" spans="1:6" hidden="1">
      <c r="A2329" s="701">
        <v>92783</v>
      </c>
      <c r="B2329" s="699" t="s">
        <v>14227</v>
      </c>
      <c r="C2329" s="699" t="s">
        <v>476</v>
      </c>
      <c r="D2329" s="699" t="s">
        <v>11182</v>
      </c>
      <c r="E2329" s="700" t="s">
        <v>6611</v>
      </c>
      <c r="F2329" s="699" t="s">
        <v>11185</v>
      </c>
    </row>
    <row r="2330" spans="1:6" hidden="1">
      <c r="A2330" s="701">
        <v>92784</v>
      </c>
      <c r="B2330" s="699" t="s">
        <v>15974</v>
      </c>
      <c r="C2330" s="699" t="s">
        <v>476</v>
      </c>
      <c r="D2330" s="699" t="s">
        <v>11182</v>
      </c>
      <c r="E2330" s="700" t="s">
        <v>15975</v>
      </c>
      <c r="F2330" s="699" t="s">
        <v>11185</v>
      </c>
    </row>
    <row r="2331" spans="1:6" hidden="1">
      <c r="A2331" s="701">
        <v>92785</v>
      </c>
      <c r="B2331" s="699" t="s">
        <v>15976</v>
      </c>
      <c r="C2331" s="699" t="s">
        <v>476</v>
      </c>
      <c r="D2331" s="699" t="s">
        <v>11182</v>
      </c>
      <c r="E2331" s="700" t="s">
        <v>15975</v>
      </c>
      <c r="F2331" s="699" t="s">
        <v>11185</v>
      </c>
    </row>
    <row r="2332" spans="1:6" hidden="1">
      <c r="A2332" s="701">
        <v>92786</v>
      </c>
      <c r="B2332" s="699" t="s">
        <v>15977</v>
      </c>
      <c r="C2332" s="699" t="s">
        <v>476</v>
      </c>
      <c r="D2332" s="699" t="s">
        <v>11182</v>
      </c>
      <c r="E2332" s="700" t="s">
        <v>3836</v>
      </c>
      <c r="F2332" s="699" t="s">
        <v>11185</v>
      </c>
    </row>
    <row r="2333" spans="1:6" hidden="1">
      <c r="A2333" s="701">
        <v>92787</v>
      </c>
      <c r="B2333" s="699" t="s">
        <v>15978</v>
      </c>
      <c r="C2333" s="699" t="s">
        <v>476</v>
      </c>
      <c r="D2333" s="699" t="s">
        <v>11182</v>
      </c>
      <c r="E2333" s="700" t="s">
        <v>15979</v>
      </c>
      <c r="F2333" s="699" t="s">
        <v>11185</v>
      </c>
    </row>
    <row r="2334" spans="1:6" hidden="1">
      <c r="A2334" s="701">
        <v>92788</v>
      </c>
      <c r="B2334" s="699" t="s">
        <v>15980</v>
      </c>
      <c r="C2334" s="699" t="s">
        <v>476</v>
      </c>
      <c r="D2334" s="699" t="s">
        <v>11182</v>
      </c>
      <c r="E2334" s="700" t="s">
        <v>7420</v>
      </c>
      <c r="F2334" s="699" t="s">
        <v>11185</v>
      </c>
    </row>
    <row r="2335" spans="1:6" hidden="1">
      <c r="A2335" s="701">
        <v>92789</v>
      </c>
      <c r="B2335" s="699" t="s">
        <v>15981</v>
      </c>
      <c r="C2335" s="699" t="s">
        <v>476</v>
      </c>
      <c r="D2335" s="699" t="s">
        <v>11189</v>
      </c>
      <c r="E2335" s="700" t="s">
        <v>1987</v>
      </c>
      <c r="F2335" s="699" t="s">
        <v>11185</v>
      </c>
    </row>
    <row r="2336" spans="1:6" hidden="1">
      <c r="A2336" s="701">
        <v>92790</v>
      </c>
      <c r="B2336" s="699" t="s">
        <v>15982</v>
      </c>
      <c r="C2336" s="699" t="s">
        <v>476</v>
      </c>
      <c r="D2336" s="699" t="s">
        <v>11189</v>
      </c>
      <c r="E2336" s="700" t="s">
        <v>4689</v>
      </c>
      <c r="F2336" s="699" t="s">
        <v>11185</v>
      </c>
    </row>
    <row r="2337" spans="1:6" hidden="1">
      <c r="A2337" s="701">
        <v>92791</v>
      </c>
      <c r="B2337" s="699" t="s">
        <v>15714</v>
      </c>
      <c r="C2337" s="699" t="s">
        <v>476</v>
      </c>
      <c r="D2337" s="699" t="s">
        <v>11189</v>
      </c>
      <c r="E2337" s="700" t="s">
        <v>7464</v>
      </c>
      <c r="F2337" s="699" t="s">
        <v>11185</v>
      </c>
    </row>
    <row r="2338" spans="1:6" hidden="1">
      <c r="A2338" s="701">
        <v>92792</v>
      </c>
      <c r="B2338" s="699" t="s">
        <v>14075</v>
      </c>
      <c r="C2338" s="699" t="s">
        <v>476</v>
      </c>
      <c r="D2338" s="699" t="s">
        <v>11189</v>
      </c>
      <c r="E2338" s="700" t="s">
        <v>9573</v>
      </c>
      <c r="F2338" s="699" t="s">
        <v>11185</v>
      </c>
    </row>
    <row r="2339" spans="1:6" hidden="1">
      <c r="A2339" s="701">
        <v>92793</v>
      </c>
      <c r="B2339" s="699" t="s">
        <v>14077</v>
      </c>
      <c r="C2339" s="699" t="s">
        <v>476</v>
      </c>
      <c r="D2339" s="699" t="s">
        <v>11189</v>
      </c>
      <c r="E2339" s="700" t="s">
        <v>7234</v>
      </c>
      <c r="F2339" s="699" t="s">
        <v>11185</v>
      </c>
    </row>
    <row r="2340" spans="1:6" hidden="1">
      <c r="A2340" s="701">
        <v>92794</v>
      </c>
      <c r="B2340" s="699" t="s">
        <v>14080</v>
      </c>
      <c r="C2340" s="699" t="s">
        <v>476</v>
      </c>
      <c r="D2340" s="699" t="s">
        <v>11189</v>
      </c>
      <c r="E2340" s="700" t="s">
        <v>14081</v>
      </c>
      <c r="F2340" s="699" t="s">
        <v>11185</v>
      </c>
    </row>
    <row r="2341" spans="1:6" hidden="1">
      <c r="A2341" s="701">
        <v>92795</v>
      </c>
      <c r="B2341" s="699" t="s">
        <v>14083</v>
      </c>
      <c r="C2341" s="699" t="s">
        <v>476</v>
      </c>
      <c r="D2341" s="699" t="s">
        <v>11189</v>
      </c>
      <c r="E2341" s="700" t="s">
        <v>4069</v>
      </c>
      <c r="F2341" s="699" t="s">
        <v>11185</v>
      </c>
    </row>
    <row r="2342" spans="1:6" hidden="1">
      <c r="A2342" s="701">
        <v>92796</v>
      </c>
      <c r="B2342" s="699" t="s">
        <v>14085</v>
      </c>
      <c r="C2342" s="699" t="s">
        <v>476</v>
      </c>
      <c r="D2342" s="699" t="s">
        <v>11189</v>
      </c>
      <c r="E2342" s="700" t="s">
        <v>11304</v>
      </c>
      <c r="F2342" s="699" t="s">
        <v>11185</v>
      </c>
    </row>
    <row r="2343" spans="1:6" hidden="1">
      <c r="A2343" s="701">
        <v>92797</v>
      </c>
      <c r="B2343" s="699" t="s">
        <v>14088</v>
      </c>
      <c r="C2343" s="699" t="s">
        <v>476</v>
      </c>
      <c r="D2343" s="699" t="s">
        <v>11189</v>
      </c>
      <c r="E2343" s="700" t="s">
        <v>12157</v>
      </c>
      <c r="F2343" s="699" t="s">
        <v>11185</v>
      </c>
    </row>
    <row r="2344" spans="1:6" hidden="1">
      <c r="A2344" s="701">
        <v>92798</v>
      </c>
      <c r="B2344" s="699" t="s">
        <v>14090</v>
      </c>
      <c r="C2344" s="699" t="s">
        <v>476</v>
      </c>
      <c r="D2344" s="699" t="s">
        <v>11189</v>
      </c>
      <c r="E2344" s="700" t="s">
        <v>11401</v>
      </c>
      <c r="F2344" s="699" t="s">
        <v>11185</v>
      </c>
    </row>
    <row r="2345" spans="1:6" hidden="1">
      <c r="A2345" s="701">
        <v>92799</v>
      </c>
      <c r="B2345" s="699" t="s">
        <v>15951</v>
      </c>
      <c r="C2345" s="699" t="s">
        <v>476</v>
      </c>
      <c r="D2345" s="699" t="s">
        <v>11189</v>
      </c>
      <c r="E2345" s="700" t="s">
        <v>14027</v>
      </c>
      <c r="F2345" s="699" t="s">
        <v>11185</v>
      </c>
    </row>
    <row r="2346" spans="1:6" hidden="1">
      <c r="A2346" s="701">
        <v>92800</v>
      </c>
      <c r="B2346" s="699" t="s">
        <v>15953</v>
      </c>
      <c r="C2346" s="699" t="s">
        <v>476</v>
      </c>
      <c r="D2346" s="699" t="s">
        <v>11189</v>
      </c>
      <c r="E2346" s="700" t="s">
        <v>13879</v>
      </c>
      <c r="F2346" s="699" t="s">
        <v>11185</v>
      </c>
    </row>
    <row r="2347" spans="1:6" hidden="1">
      <c r="A2347" s="701">
        <v>92801</v>
      </c>
      <c r="B2347" s="699" t="s">
        <v>14725</v>
      </c>
      <c r="C2347" s="699" t="s">
        <v>476</v>
      </c>
      <c r="D2347" s="699" t="s">
        <v>11189</v>
      </c>
      <c r="E2347" s="700" t="s">
        <v>11588</v>
      </c>
      <c r="F2347" s="699" t="s">
        <v>11185</v>
      </c>
    </row>
    <row r="2348" spans="1:6" hidden="1">
      <c r="A2348" s="701">
        <v>92802</v>
      </c>
      <c r="B2348" s="699" t="s">
        <v>14728</v>
      </c>
      <c r="C2348" s="699" t="s">
        <v>476</v>
      </c>
      <c r="D2348" s="699" t="s">
        <v>11189</v>
      </c>
      <c r="E2348" s="700" t="s">
        <v>13582</v>
      </c>
      <c r="F2348" s="699" t="s">
        <v>11185</v>
      </c>
    </row>
    <row r="2349" spans="1:6" hidden="1">
      <c r="A2349" s="701">
        <v>92803</v>
      </c>
      <c r="B2349" s="699" t="s">
        <v>15957</v>
      </c>
      <c r="C2349" s="699" t="s">
        <v>476</v>
      </c>
      <c r="D2349" s="699" t="s">
        <v>11189</v>
      </c>
      <c r="E2349" s="700" t="s">
        <v>11599</v>
      </c>
      <c r="F2349" s="699" t="s">
        <v>11185</v>
      </c>
    </row>
    <row r="2350" spans="1:6" hidden="1">
      <c r="A2350" s="701">
        <v>92804</v>
      </c>
      <c r="B2350" s="699" t="s">
        <v>15960</v>
      </c>
      <c r="C2350" s="699" t="s">
        <v>476</v>
      </c>
      <c r="D2350" s="699" t="s">
        <v>11189</v>
      </c>
      <c r="E2350" s="700" t="s">
        <v>11303</v>
      </c>
      <c r="F2350" s="699" t="s">
        <v>11185</v>
      </c>
    </row>
    <row r="2351" spans="1:6" hidden="1">
      <c r="A2351" s="701">
        <v>92805</v>
      </c>
      <c r="B2351" s="699" t="s">
        <v>15963</v>
      </c>
      <c r="C2351" s="699" t="s">
        <v>476</v>
      </c>
      <c r="D2351" s="699" t="s">
        <v>11189</v>
      </c>
      <c r="E2351" s="700" t="s">
        <v>2012</v>
      </c>
      <c r="F2351" s="699" t="s">
        <v>11185</v>
      </c>
    </row>
    <row r="2352" spans="1:6" hidden="1">
      <c r="A2352" s="701">
        <v>92806</v>
      </c>
      <c r="B2352" s="699" t="s">
        <v>15965</v>
      </c>
      <c r="C2352" s="699" t="s">
        <v>476</v>
      </c>
      <c r="D2352" s="699" t="s">
        <v>11189</v>
      </c>
      <c r="E2352" s="700" t="s">
        <v>11730</v>
      </c>
      <c r="F2352" s="699" t="s">
        <v>11185</v>
      </c>
    </row>
    <row r="2353" spans="1:6" hidden="1">
      <c r="A2353" s="701">
        <v>92875</v>
      </c>
      <c r="B2353" s="699" t="s">
        <v>15984</v>
      </c>
      <c r="C2353" s="699" t="s">
        <v>476</v>
      </c>
      <c r="D2353" s="699" t="s">
        <v>11189</v>
      </c>
      <c r="E2353" s="700" t="s">
        <v>4430</v>
      </c>
      <c r="F2353" s="699" t="s">
        <v>11185</v>
      </c>
    </row>
    <row r="2354" spans="1:6" hidden="1">
      <c r="A2354" s="701">
        <v>92876</v>
      </c>
      <c r="B2354" s="699" t="s">
        <v>15985</v>
      </c>
      <c r="C2354" s="699" t="s">
        <v>476</v>
      </c>
      <c r="D2354" s="699" t="s">
        <v>11189</v>
      </c>
      <c r="E2354" s="700" t="s">
        <v>3542</v>
      </c>
      <c r="F2354" s="699" t="s">
        <v>11185</v>
      </c>
    </row>
    <row r="2355" spans="1:6" hidden="1">
      <c r="A2355" s="701">
        <v>92877</v>
      </c>
      <c r="B2355" s="699" t="s">
        <v>15986</v>
      </c>
      <c r="C2355" s="699" t="s">
        <v>476</v>
      </c>
      <c r="D2355" s="699" t="s">
        <v>11189</v>
      </c>
      <c r="E2355" s="700" t="s">
        <v>11779</v>
      </c>
      <c r="F2355" s="699" t="s">
        <v>11185</v>
      </c>
    </row>
    <row r="2356" spans="1:6" hidden="1">
      <c r="A2356" s="701">
        <v>92878</v>
      </c>
      <c r="B2356" s="699" t="s">
        <v>15987</v>
      </c>
      <c r="C2356" s="699" t="s">
        <v>476</v>
      </c>
      <c r="D2356" s="699" t="s">
        <v>11189</v>
      </c>
      <c r="E2356" s="700" t="s">
        <v>13582</v>
      </c>
      <c r="F2356" s="699" t="s">
        <v>11185</v>
      </c>
    </row>
    <row r="2357" spans="1:6" hidden="1">
      <c r="A2357" s="701">
        <v>92879</v>
      </c>
      <c r="B2357" s="699" t="s">
        <v>15989</v>
      </c>
      <c r="C2357" s="699" t="s">
        <v>476</v>
      </c>
      <c r="D2357" s="699" t="s">
        <v>11189</v>
      </c>
      <c r="E2357" s="700" t="s">
        <v>7943</v>
      </c>
      <c r="F2357" s="699" t="s">
        <v>11185</v>
      </c>
    </row>
    <row r="2358" spans="1:6" hidden="1">
      <c r="A2358" s="701">
        <v>92880</v>
      </c>
      <c r="B2358" s="699" t="s">
        <v>15990</v>
      </c>
      <c r="C2358" s="699" t="s">
        <v>476</v>
      </c>
      <c r="D2358" s="699" t="s">
        <v>11189</v>
      </c>
      <c r="E2358" s="700" t="s">
        <v>13031</v>
      </c>
      <c r="F2358" s="699" t="s">
        <v>11185</v>
      </c>
    </row>
    <row r="2359" spans="1:6" hidden="1">
      <c r="A2359" s="701">
        <v>92881</v>
      </c>
      <c r="B2359" s="699" t="s">
        <v>15991</v>
      </c>
      <c r="C2359" s="699" t="s">
        <v>476</v>
      </c>
      <c r="D2359" s="699" t="s">
        <v>11189</v>
      </c>
      <c r="E2359" s="700" t="s">
        <v>12546</v>
      </c>
      <c r="F2359" s="699" t="s">
        <v>11185</v>
      </c>
    </row>
    <row r="2360" spans="1:6" hidden="1">
      <c r="A2360" s="701">
        <v>92882</v>
      </c>
      <c r="B2360" s="699" t="s">
        <v>15992</v>
      </c>
      <c r="C2360" s="699" t="s">
        <v>476</v>
      </c>
      <c r="D2360" s="699" t="s">
        <v>11182</v>
      </c>
      <c r="E2360" s="700" t="s">
        <v>5302</v>
      </c>
      <c r="F2360" s="699" t="s">
        <v>11185</v>
      </c>
    </row>
    <row r="2361" spans="1:6" hidden="1">
      <c r="A2361" s="701">
        <v>92883</v>
      </c>
      <c r="B2361" s="699" t="s">
        <v>15993</v>
      </c>
      <c r="C2361" s="699" t="s">
        <v>476</v>
      </c>
      <c r="D2361" s="699" t="s">
        <v>11182</v>
      </c>
      <c r="E2361" s="700" t="s">
        <v>13213</v>
      </c>
      <c r="F2361" s="699" t="s">
        <v>11185</v>
      </c>
    </row>
    <row r="2362" spans="1:6" hidden="1">
      <c r="A2362" s="701">
        <v>92884</v>
      </c>
      <c r="B2362" s="699" t="s">
        <v>15994</v>
      </c>
      <c r="C2362" s="699" t="s">
        <v>476</v>
      </c>
      <c r="D2362" s="699" t="s">
        <v>11182</v>
      </c>
      <c r="E2362" s="700" t="s">
        <v>15995</v>
      </c>
      <c r="F2362" s="699" t="s">
        <v>11185</v>
      </c>
    </row>
    <row r="2363" spans="1:6" hidden="1">
      <c r="A2363" s="701">
        <v>92885</v>
      </c>
      <c r="B2363" s="699" t="s">
        <v>15996</v>
      </c>
      <c r="C2363" s="699" t="s">
        <v>476</v>
      </c>
      <c r="D2363" s="699" t="s">
        <v>11182</v>
      </c>
      <c r="E2363" s="700" t="s">
        <v>15178</v>
      </c>
      <c r="F2363" s="699" t="s">
        <v>11185</v>
      </c>
    </row>
    <row r="2364" spans="1:6" hidden="1">
      <c r="A2364" s="701">
        <v>92886</v>
      </c>
      <c r="B2364" s="699" t="s">
        <v>15997</v>
      </c>
      <c r="C2364" s="699" t="s">
        <v>476</v>
      </c>
      <c r="D2364" s="699" t="s">
        <v>11182</v>
      </c>
      <c r="E2364" s="700" t="s">
        <v>11600</v>
      </c>
      <c r="F2364" s="699" t="s">
        <v>11185</v>
      </c>
    </row>
    <row r="2365" spans="1:6" hidden="1">
      <c r="A2365" s="701">
        <v>92887</v>
      </c>
      <c r="B2365" s="699" t="s">
        <v>15998</v>
      </c>
      <c r="C2365" s="699" t="s">
        <v>476</v>
      </c>
      <c r="D2365" s="699" t="s">
        <v>11182</v>
      </c>
      <c r="E2365" s="700" t="s">
        <v>14218</v>
      </c>
      <c r="F2365" s="699" t="s">
        <v>11185</v>
      </c>
    </row>
    <row r="2366" spans="1:6" hidden="1">
      <c r="A2366" s="701">
        <v>92888</v>
      </c>
      <c r="B2366" s="699" t="s">
        <v>15999</v>
      </c>
      <c r="C2366" s="699" t="s">
        <v>476</v>
      </c>
      <c r="D2366" s="699" t="s">
        <v>11189</v>
      </c>
      <c r="E2366" s="700" t="s">
        <v>11600</v>
      </c>
      <c r="F2366" s="699" t="s">
        <v>11185</v>
      </c>
    </row>
    <row r="2367" spans="1:6" hidden="1">
      <c r="A2367" s="701">
        <v>92915</v>
      </c>
      <c r="B2367" s="699" t="s">
        <v>16000</v>
      </c>
      <c r="C2367" s="699" t="s">
        <v>476</v>
      </c>
      <c r="D2367" s="699" t="s">
        <v>11182</v>
      </c>
      <c r="E2367" s="700" t="s">
        <v>15354</v>
      </c>
      <c r="F2367" s="699" t="s">
        <v>11185</v>
      </c>
    </row>
    <row r="2368" spans="1:6" hidden="1">
      <c r="A2368" s="701">
        <v>92916</v>
      </c>
      <c r="B2368" s="699" t="s">
        <v>16001</v>
      </c>
      <c r="C2368" s="699" t="s">
        <v>476</v>
      </c>
      <c r="D2368" s="699" t="s">
        <v>11182</v>
      </c>
      <c r="E2368" s="700" t="s">
        <v>9832</v>
      </c>
      <c r="F2368" s="699" t="s">
        <v>11185</v>
      </c>
    </row>
    <row r="2369" spans="1:6" hidden="1">
      <c r="A2369" s="701">
        <v>92917</v>
      </c>
      <c r="B2369" s="699" t="s">
        <v>16002</v>
      </c>
      <c r="C2369" s="699" t="s">
        <v>476</v>
      </c>
      <c r="D2369" s="699" t="s">
        <v>11182</v>
      </c>
      <c r="E2369" s="700" t="s">
        <v>3757</v>
      </c>
      <c r="F2369" s="699" t="s">
        <v>11185</v>
      </c>
    </row>
    <row r="2370" spans="1:6" hidden="1">
      <c r="A2370" s="701">
        <v>92919</v>
      </c>
      <c r="B2370" s="699" t="s">
        <v>16003</v>
      </c>
      <c r="C2370" s="699" t="s">
        <v>476</v>
      </c>
      <c r="D2370" s="699" t="s">
        <v>11182</v>
      </c>
      <c r="E2370" s="700" t="s">
        <v>14218</v>
      </c>
      <c r="F2370" s="699" t="s">
        <v>11185</v>
      </c>
    </row>
    <row r="2371" spans="1:6" hidden="1">
      <c r="A2371" s="701">
        <v>92921</v>
      </c>
      <c r="B2371" s="699" t="s">
        <v>16004</v>
      </c>
      <c r="C2371" s="699" t="s">
        <v>476</v>
      </c>
      <c r="D2371" s="699" t="s">
        <v>11182</v>
      </c>
      <c r="E2371" s="700" t="s">
        <v>13879</v>
      </c>
      <c r="F2371" s="699" t="s">
        <v>11185</v>
      </c>
    </row>
    <row r="2372" spans="1:6" hidden="1">
      <c r="A2372" s="701">
        <v>92922</v>
      </c>
      <c r="B2372" s="699" t="s">
        <v>16005</v>
      </c>
      <c r="C2372" s="699" t="s">
        <v>476</v>
      </c>
      <c r="D2372" s="699" t="s">
        <v>11182</v>
      </c>
      <c r="E2372" s="700" t="s">
        <v>11726</v>
      </c>
      <c r="F2372" s="699" t="s">
        <v>11185</v>
      </c>
    </row>
    <row r="2373" spans="1:6" hidden="1">
      <c r="A2373" s="701">
        <v>92923</v>
      </c>
      <c r="B2373" s="699" t="s">
        <v>16006</v>
      </c>
      <c r="C2373" s="699" t="s">
        <v>476</v>
      </c>
      <c r="D2373" s="699" t="s">
        <v>11182</v>
      </c>
      <c r="E2373" s="700" t="s">
        <v>7468</v>
      </c>
      <c r="F2373" s="699" t="s">
        <v>11185</v>
      </c>
    </row>
    <row r="2374" spans="1:6" hidden="1">
      <c r="A2374" s="701">
        <v>92924</v>
      </c>
      <c r="B2374" s="699" t="s">
        <v>16007</v>
      </c>
      <c r="C2374" s="699" t="s">
        <v>476</v>
      </c>
      <c r="D2374" s="699" t="s">
        <v>11189</v>
      </c>
      <c r="E2374" s="700" t="s">
        <v>4275</v>
      </c>
      <c r="F2374" s="699" t="s">
        <v>11185</v>
      </c>
    </row>
    <row r="2375" spans="1:6" hidden="1">
      <c r="A2375" s="701">
        <v>95445</v>
      </c>
      <c r="B2375" s="699" t="s">
        <v>16008</v>
      </c>
      <c r="C2375" s="699" t="s">
        <v>476</v>
      </c>
      <c r="D2375" s="699" t="s">
        <v>11189</v>
      </c>
      <c r="E2375" s="700" t="s">
        <v>6499</v>
      </c>
      <c r="F2375" s="699" t="s">
        <v>11185</v>
      </c>
    </row>
    <row r="2376" spans="1:6" hidden="1">
      <c r="A2376" s="701">
        <v>95446</v>
      </c>
      <c r="B2376" s="699" t="s">
        <v>16009</v>
      </c>
      <c r="C2376" s="699" t="s">
        <v>476</v>
      </c>
      <c r="D2376" s="699" t="s">
        <v>11189</v>
      </c>
      <c r="E2376" s="700" t="s">
        <v>16010</v>
      </c>
      <c r="F2376" s="699" t="s">
        <v>11185</v>
      </c>
    </row>
    <row r="2377" spans="1:6" hidden="1">
      <c r="A2377" s="701">
        <v>95448</v>
      </c>
      <c r="B2377" s="699" t="s">
        <v>16012</v>
      </c>
      <c r="C2377" s="699" t="s">
        <v>476</v>
      </c>
      <c r="D2377" s="699" t="s">
        <v>11189</v>
      </c>
      <c r="E2377" s="700" t="s">
        <v>3813</v>
      </c>
      <c r="F2377" s="699" t="s">
        <v>11185</v>
      </c>
    </row>
    <row r="2378" spans="1:6" hidden="1">
      <c r="A2378" s="701">
        <v>95576</v>
      </c>
      <c r="B2378" s="699" t="s">
        <v>15296</v>
      </c>
      <c r="C2378" s="699" t="s">
        <v>476</v>
      </c>
      <c r="D2378" s="699" t="s">
        <v>11189</v>
      </c>
      <c r="E2378" s="700" t="s">
        <v>5950</v>
      </c>
      <c r="F2378" s="699" t="s">
        <v>11185</v>
      </c>
    </row>
    <row r="2379" spans="1:6" hidden="1">
      <c r="A2379" s="701">
        <v>95577</v>
      </c>
      <c r="B2379" s="699" t="s">
        <v>16013</v>
      </c>
      <c r="C2379" s="699" t="s">
        <v>476</v>
      </c>
      <c r="D2379" s="699" t="s">
        <v>11189</v>
      </c>
      <c r="E2379" s="700" t="s">
        <v>7837</v>
      </c>
      <c r="F2379" s="699" t="s">
        <v>11185</v>
      </c>
    </row>
    <row r="2380" spans="1:6" hidden="1">
      <c r="A2380" s="701">
        <v>95578</v>
      </c>
      <c r="B2380" s="699" t="s">
        <v>15382</v>
      </c>
      <c r="C2380" s="699" t="s">
        <v>476</v>
      </c>
      <c r="D2380" s="699" t="s">
        <v>11189</v>
      </c>
      <c r="E2380" s="700" t="s">
        <v>11636</v>
      </c>
      <c r="F2380" s="699" t="s">
        <v>11185</v>
      </c>
    </row>
    <row r="2381" spans="1:6" hidden="1">
      <c r="A2381" s="701">
        <v>95579</v>
      </c>
      <c r="B2381" s="699" t="s">
        <v>15297</v>
      </c>
      <c r="C2381" s="699" t="s">
        <v>476</v>
      </c>
      <c r="D2381" s="699" t="s">
        <v>11189</v>
      </c>
      <c r="E2381" s="700" t="s">
        <v>15298</v>
      </c>
      <c r="F2381" s="699" t="s">
        <v>11185</v>
      </c>
    </row>
    <row r="2382" spans="1:6" hidden="1">
      <c r="A2382" s="701">
        <v>95580</v>
      </c>
      <c r="B2382" s="699" t="s">
        <v>15311</v>
      </c>
      <c r="C2382" s="699" t="s">
        <v>476</v>
      </c>
      <c r="D2382" s="699" t="s">
        <v>11189</v>
      </c>
      <c r="E2382" s="700" t="s">
        <v>3128</v>
      </c>
      <c r="F2382" s="699" t="s">
        <v>11185</v>
      </c>
    </row>
    <row r="2383" spans="1:6" hidden="1">
      <c r="A2383" s="701">
        <v>95581</v>
      </c>
      <c r="B2383" s="699" t="s">
        <v>16015</v>
      </c>
      <c r="C2383" s="699" t="s">
        <v>476</v>
      </c>
      <c r="D2383" s="699" t="s">
        <v>11189</v>
      </c>
      <c r="E2383" s="700" t="s">
        <v>7959</v>
      </c>
      <c r="F2383" s="699" t="s">
        <v>11185</v>
      </c>
    </row>
    <row r="2384" spans="1:6" hidden="1">
      <c r="A2384" s="701">
        <v>95582</v>
      </c>
      <c r="B2384" s="699" t="s">
        <v>16016</v>
      </c>
      <c r="C2384" s="699" t="s">
        <v>476</v>
      </c>
      <c r="D2384" s="699" t="s">
        <v>11189</v>
      </c>
      <c r="E2384" s="700" t="s">
        <v>14218</v>
      </c>
      <c r="F2384" s="699" t="s">
        <v>11185</v>
      </c>
    </row>
    <row r="2385" spans="1:6" hidden="1">
      <c r="A2385" s="701">
        <v>95583</v>
      </c>
      <c r="B2385" s="699" t="s">
        <v>15403</v>
      </c>
      <c r="C2385" s="699" t="s">
        <v>476</v>
      </c>
      <c r="D2385" s="699" t="s">
        <v>11189</v>
      </c>
      <c r="E2385" s="700" t="s">
        <v>5950</v>
      </c>
      <c r="F2385" s="699" t="s">
        <v>11185</v>
      </c>
    </row>
    <row r="2386" spans="1:6" hidden="1">
      <c r="A2386" s="701">
        <v>95584</v>
      </c>
      <c r="B2386" s="699" t="s">
        <v>15361</v>
      </c>
      <c r="C2386" s="699" t="s">
        <v>476</v>
      </c>
      <c r="D2386" s="699" t="s">
        <v>11189</v>
      </c>
      <c r="E2386" s="700" t="s">
        <v>3186</v>
      </c>
      <c r="F2386" s="699" t="s">
        <v>11185</v>
      </c>
    </row>
    <row r="2387" spans="1:6" hidden="1">
      <c r="A2387" s="701">
        <v>95592</v>
      </c>
      <c r="B2387" s="699" t="s">
        <v>16017</v>
      </c>
      <c r="C2387" s="699" t="s">
        <v>476</v>
      </c>
      <c r="D2387" s="699" t="s">
        <v>11189</v>
      </c>
      <c r="E2387" s="700" t="s">
        <v>16018</v>
      </c>
      <c r="F2387" s="699" t="s">
        <v>11185</v>
      </c>
    </row>
    <row r="2388" spans="1:6" hidden="1">
      <c r="A2388" s="701">
        <v>95593</v>
      </c>
      <c r="B2388" s="699" t="s">
        <v>16019</v>
      </c>
      <c r="C2388" s="699" t="s">
        <v>476</v>
      </c>
      <c r="D2388" s="699" t="s">
        <v>11189</v>
      </c>
      <c r="E2388" s="700" t="s">
        <v>2308</v>
      </c>
      <c r="F2388" s="699" t="s">
        <v>11185</v>
      </c>
    </row>
    <row r="2389" spans="1:6" hidden="1">
      <c r="A2389" s="701">
        <v>95943</v>
      </c>
      <c r="B2389" s="699" t="s">
        <v>15903</v>
      </c>
      <c r="C2389" s="699" t="s">
        <v>476</v>
      </c>
      <c r="D2389" s="699" t="s">
        <v>11182</v>
      </c>
      <c r="E2389" s="700" t="s">
        <v>15904</v>
      </c>
      <c r="F2389" s="699" t="s">
        <v>11185</v>
      </c>
    </row>
    <row r="2390" spans="1:6" hidden="1">
      <c r="A2390" s="701">
        <v>95944</v>
      </c>
      <c r="B2390" s="699" t="s">
        <v>16020</v>
      </c>
      <c r="C2390" s="699" t="s">
        <v>476</v>
      </c>
      <c r="D2390" s="699" t="s">
        <v>11182</v>
      </c>
      <c r="E2390" s="700" t="s">
        <v>16021</v>
      </c>
      <c r="F2390" s="699" t="s">
        <v>11185</v>
      </c>
    </row>
    <row r="2391" spans="1:6" hidden="1">
      <c r="A2391" s="701">
        <v>95945</v>
      </c>
      <c r="B2391" s="699" t="s">
        <v>16022</v>
      </c>
      <c r="C2391" s="699" t="s">
        <v>476</v>
      </c>
      <c r="D2391" s="699" t="s">
        <v>11182</v>
      </c>
      <c r="E2391" s="700" t="s">
        <v>4461</v>
      </c>
      <c r="F2391" s="699" t="s">
        <v>11185</v>
      </c>
    </row>
    <row r="2392" spans="1:6" hidden="1">
      <c r="A2392" s="701">
        <v>95946</v>
      </c>
      <c r="B2392" s="699" t="s">
        <v>15905</v>
      </c>
      <c r="C2392" s="699" t="s">
        <v>476</v>
      </c>
      <c r="D2392" s="699" t="s">
        <v>11182</v>
      </c>
      <c r="E2392" s="700" t="s">
        <v>7310</v>
      </c>
      <c r="F2392" s="699" t="s">
        <v>11185</v>
      </c>
    </row>
    <row r="2393" spans="1:6" hidden="1">
      <c r="A2393" s="701">
        <v>95947</v>
      </c>
      <c r="B2393" s="699" t="s">
        <v>15906</v>
      </c>
      <c r="C2393" s="699" t="s">
        <v>476</v>
      </c>
      <c r="D2393" s="699" t="s">
        <v>11182</v>
      </c>
      <c r="E2393" s="700" t="s">
        <v>13399</v>
      </c>
      <c r="F2393" s="699" t="s">
        <v>11185</v>
      </c>
    </row>
    <row r="2394" spans="1:6" hidden="1">
      <c r="A2394" s="701">
        <v>95948</v>
      </c>
      <c r="B2394" s="699" t="s">
        <v>16023</v>
      </c>
      <c r="C2394" s="699" t="s">
        <v>476</v>
      </c>
      <c r="D2394" s="699" t="s">
        <v>11182</v>
      </c>
      <c r="E2394" s="700" t="s">
        <v>14720</v>
      </c>
      <c r="F2394" s="699" t="s">
        <v>11185</v>
      </c>
    </row>
    <row r="2395" spans="1:6" hidden="1">
      <c r="A2395" s="701">
        <v>96544</v>
      </c>
      <c r="B2395" s="699" t="s">
        <v>16024</v>
      </c>
      <c r="C2395" s="699" t="s">
        <v>476</v>
      </c>
      <c r="D2395" s="699" t="s">
        <v>11182</v>
      </c>
      <c r="E2395" s="700" t="s">
        <v>4453</v>
      </c>
      <c r="F2395" s="699" t="s">
        <v>11185</v>
      </c>
    </row>
    <row r="2396" spans="1:6" hidden="1">
      <c r="A2396" s="701">
        <v>96545</v>
      </c>
      <c r="B2396" s="699" t="s">
        <v>16025</v>
      </c>
      <c r="C2396" s="699" t="s">
        <v>476</v>
      </c>
      <c r="D2396" s="699" t="s">
        <v>11182</v>
      </c>
      <c r="E2396" s="700" t="s">
        <v>16026</v>
      </c>
      <c r="F2396" s="699" t="s">
        <v>11185</v>
      </c>
    </row>
    <row r="2397" spans="1:6" hidden="1">
      <c r="A2397" s="701">
        <v>96546</v>
      </c>
      <c r="B2397" s="699" t="s">
        <v>16027</v>
      </c>
      <c r="C2397" s="699" t="s">
        <v>476</v>
      </c>
      <c r="D2397" s="699" t="s">
        <v>11182</v>
      </c>
      <c r="E2397" s="700" t="s">
        <v>5075</v>
      </c>
      <c r="F2397" s="699" t="s">
        <v>11185</v>
      </c>
    </row>
    <row r="2398" spans="1:6" hidden="1">
      <c r="A2398" s="701">
        <v>96547</v>
      </c>
      <c r="B2398" s="699" t="s">
        <v>16028</v>
      </c>
      <c r="C2398" s="699" t="s">
        <v>476</v>
      </c>
      <c r="D2398" s="699" t="s">
        <v>11182</v>
      </c>
      <c r="E2398" s="700" t="s">
        <v>9731</v>
      </c>
      <c r="F2398" s="699" t="s">
        <v>11185</v>
      </c>
    </row>
    <row r="2399" spans="1:6" hidden="1">
      <c r="A2399" s="701">
        <v>96548</v>
      </c>
      <c r="B2399" s="699" t="s">
        <v>16029</v>
      </c>
      <c r="C2399" s="699" t="s">
        <v>476</v>
      </c>
      <c r="D2399" s="699" t="s">
        <v>11182</v>
      </c>
      <c r="E2399" s="700" t="s">
        <v>2742</v>
      </c>
      <c r="F2399" s="699" t="s">
        <v>11185</v>
      </c>
    </row>
    <row r="2400" spans="1:6" hidden="1">
      <c r="A2400" s="701">
        <v>96549</v>
      </c>
      <c r="B2400" s="699" t="s">
        <v>16030</v>
      </c>
      <c r="C2400" s="699" t="s">
        <v>476</v>
      </c>
      <c r="D2400" s="699" t="s">
        <v>11182</v>
      </c>
      <c r="E2400" s="700" t="s">
        <v>16031</v>
      </c>
      <c r="F2400" s="699" t="s">
        <v>11185</v>
      </c>
    </row>
    <row r="2401" spans="1:6" hidden="1">
      <c r="A2401" s="701">
        <v>96550</v>
      </c>
      <c r="B2401" s="699" t="s">
        <v>16032</v>
      </c>
      <c r="C2401" s="699" t="s">
        <v>476</v>
      </c>
      <c r="D2401" s="699" t="s">
        <v>11182</v>
      </c>
      <c r="E2401" s="700" t="s">
        <v>16033</v>
      </c>
      <c r="F2401" s="699" t="s">
        <v>11185</v>
      </c>
    </row>
    <row r="2402" spans="1:6" hidden="1">
      <c r="A2402" s="701">
        <v>100064</v>
      </c>
      <c r="B2402" s="699" t="s">
        <v>16034</v>
      </c>
      <c r="C2402" s="699" t="s">
        <v>476</v>
      </c>
      <c r="D2402" s="699" t="s">
        <v>11182</v>
      </c>
      <c r="E2402" s="700" t="s">
        <v>2748</v>
      </c>
      <c r="F2402" s="699" t="s">
        <v>11185</v>
      </c>
    </row>
    <row r="2403" spans="1:6" hidden="1">
      <c r="A2403" s="701">
        <v>100066</v>
      </c>
      <c r="B2403" s="699" t="s">
        <v>16035</v>
      </c>
      <c r="C2403" s="699" t="s">
        <v>476</v>
      </c>
      <c r="D2403" s="699" t="s">
        <v>11182</v>
      </c>
      <c r="E2403" s="700" t="s">
        <v>12965</v>
      </c>
      <c r="F2403" s="699" t="s">
        <v>11185</v>
      </c>
    </row>
    <row r="2404" spans="1:6" hidden="1">
      <c r="A2404" s="701">
        <v>100067</v>
      </c>
      <c r="B2404" s="699" t="s">
        <v>16036</v>
      </c>
      <c r="C2404" s="699" t="s">
        <v>476</v>
      </c>
      <c r="D2404" s="699" t="s">
        <v>11189</v>
      </c>
      <c r="E2404" s="700" t="s">
        <v>3114</v>
      </c>
      <c r="F2404" s="699" t="s">
        <v>11185</v>
      </c>
    </row>
    <row r="2405" spans="1:6" hidden="1">
      <c r="A2405" s="701">
        <v>100068</v>
      </c>
      <c r="B2405" s="699" t="s">
        <v>16037</v>
      </c>
      <c r="C2405" s="699" t="s">
        <v>476</v>
      </c>
      <c r="D2405" s="699" t="s">
        <v>11189</v>
      </c>
      <c r="E2405" s="700" t="s">
        <v>14032</v>
      </c>
      <c r="F2405" s="699" t="s">
        <v>11185</v>
      </c>
    </row>
    <row r="2406" spans="1:6" hidden="1">
      <c r="A2406" s="701">
        <v>102920</v>
      </c>
      <c r="B2406" s="699" t="s">
        <v>16038</v>
      </c>
      <c r="C2406" s="699" t="s">
        <v>476</v>
      </c>
      <c r="D2406" s="699" t="s">
        <v>11189</v>
      </c>
      <c r="E2406" s="700" t="s">
        <v>4569</v>
      </c>
      <c r="F2406" s="699" t="s">
        <v>11185</v>
      </c>
    </row>
    <row r="2407" spans="1:6" hidden="1">
      <c r="A2407" s="701">
        <v>102921</v>
      </c>
      <c r="B2407" s="699" t="s">
        <v>16039</v>
      </c>
      <c r="C2407" s="699" t="s">
        <v>476</v>
      </c>
      <c r="D2407" s="699" t="s">
        <v>11189</v>
      </c>
      <c r="E2407" s="700" t="s">
        <v>11914</v>
      </c>
      <c r="F2407" s="699" t="s">
        <v>11185</v>
      </c>
    </row>
    <row r="2408" spans="1:6" hidden="1">
      <c r="A2408" s="701">
        <v>102922</v>
      </c>
      <c r="B2408" s="699" t="s">
        <v>16040</v>
      </c>
      <c r="C2408" s="699" t="s">
        <v>476</v>
      </c>
      <c r="D2408" s="699" t="s">
        <v>11189</v>
      </c>
      <c r="E2408" s="700" t="s">
        <v>14695</v>
      </c>
      <c r="F2408" s="699" t="s">
        <v>11185</v>
      </c>
    </row>
    <row r="2409" spans="1:6" hidden="1">
      <c r="A2409" s="701">
        <v>102923</v>
      </c>
      <c r="B2409" s="699" t="s">
        <v>16041</v>
      </c>
      <c r="C2409" s="699" t="s">
        <v>476</v>
      </c>
      <c r="D2409" s="699" t="s">
        <v>11189</v>
      </c>
      <c r="E2409" s="700" t="s">
        <v>13652</v>
      </c>
      <c r="F2409" s="699" t="s">
        <v>11185</v>
      </c>
    </row>
    <row r="2410" spans="1:6" hidden="1">
      <c r="A2410" s="701">
        <v>103088</v>
      </c>
      <c r="B2410" s="699" t="s">
        <v>16042</v>
      </c>
      <c r="C2410" s="699" t="s">
        <v>476</v>
      </c>
      <c r="D2410" s="699" t="s">
        <v>11189</v>
      </c>
      <c r="E2410" s="700" t="s">
        <v>3132</v>
      </c>
      <c r="F2410" s="699" t="s">
        <v>11185</v>
      </c>
    </row>
    <row r="2411" spans="1:6" hidden="1">
      <c r="A2411" s="701">
        <v>89993</v>
      </c>
      <c r="B2411" s="699" t="s">
        <v>14198</v>
      </c>
      <c r="C2411" s="699" t="s">
        <v>479</v>
      </c>
      <c r="D2411" s="699" t="s">
        <v>11189</v>
      </c>
      <c r="E2411" s="700" t="s">
        <v>14199</v>
      </c>
      <c r="F2411" s="699" t="s">
        <v>11185</v>
      </c>
    </row>
    <row r="2412" spans="1:6" hidden="1">
      <c r="A2412" s="701">
        <v>89994</v>
      </c>
      <c r="B2412" s="699" t="s">
        <v>16045</v>
      </c>
      <c r="C2412" s="699" t="s">
        <v>479</v>
      </c>
      <c r="D2412" s="699" t="s">
        <v>11189</v>
      </c>
      <c r="E2412" s="700" t="s">
        <v>16046</v>
      </c>
      <c r="F2412" s="699" t="s">
        <v>11185</v>
      </c>
    </row>
    <row r="2413" spans="1:6" hidden="1">
      <c r="A2413" s="701">
        <v>89995</v>
      </c>
      <c r="B2413" s="699" t="s">
        <v>14137</v>
      </c>
      <c r="C2413" s="699" t="s">
        <v>479</v>
      </c>
      <c r="D2413" s="699" t="s">
        <v>11189</v>
      </c>
      <c r="E2413" s="700" t="s">
        <v>14138</v>
      </c>
      <c r="F2413" s="699" t="s">
        <v>11185</v>
      </c>
    </row>
    <row r="2414" spans="1:6" hidden="1">
      <c r="A2414" s="701">
        <v>90278</v>
      </c>
      <c r="B2414" s="699" t="s">
        <v>16047</v>
      </c>
      <c r="C2414" s="699" t="s">
        <v>479</v>
      </c>
      <c r="D2414" s="699" t="s">
        <v>11189</v>
      </c>
      <c r="E2414" s="700" t="s">
        <v>16048</v>
      </c>
      <c r="F2414" s="699" t="s">
        <v>11185</v>
      </c>
    </row>
    <row r="2415" spans="1:6" hidden="1">
      <c r="A2415" s="701">
        <v>90279</v>
      </c>
      <c r="B2415" s="699" t="s">
        <v>16043</v>
      </c>
      <c r="C2415" s="699" t="s">
        <v>479</v>
      </c>
      <c r="D2415" s="699" t="s">
        <v>11189</v>
      </c>
      <c r="E2415" s="700" t="s">
        <v>16044</v>
      </c>
      <c r="F2415" s="699" t="s">
        <v>11185</v>
      </c>
    </row>
    <row r="2416" spans="1:6" hidden="1">
      <c r="A2416" s="701">
        <v>90280</v>
      </c>
      <c r="B2416" s="699" t="s">
        <v>16051</v>
      </c>
      <c r="C2416" s="699" t="s">
        <v>479</v>
      </c>
      <c r="D2416" s="699" t="s">
        <v>11189</v>
      </c>
      <c r="E2416" s="700" t="s">
        <v>16052</v>
      </c>
      <c r="F2416" s="699" t="s">
        <v>11185</v>
      </c>
    </row>
    <row r="2417" spans="1:6" hidden="1">
      <c r="A2417" s="701">
        <v>90281</v>
      </c>
      <c r="B2417" s="699" t="s">
        <v>16054</v>
      </c>
      <c r="C2417" s="699" t="s">
        <v>479</v>
      </c>
      <c r="D2417" s="699" t="s">
        <v>11189</v>
      </c>
      <c r="E2417" s="700" t="s">
        <v>16055</v>
      </c>
      <c r="F2417" s="699" t="s">
        <v>11185</v>
      </c>
    </row>
    <row r="2418" spans="1:6" hidden="1">
      <c r="A2418" s="701">
        <v>90282</v>
      </c>
      <c r="B2418" s="699" t="s">
        <v>16056</v>
      </c>
      <c r="C2418" s="699" t="s">
        <v>479</v>
      </c>
      <c r="D2418" s="699" t="s">
        <v>11189</v>
      </c>
      <c r="E2418" s="700" t="s">
        <v>16057</v>
      </c>
      <c r="F2418" s="699" t="s">
        <v>11185</v>
      </c>
    </row>
    <row r="2419" spans="1:6" hidden="1">
      <c r="A2419" s="701">
        <v>90283</v>
      </c>
      <c r="B2419" s="699" t="s">
        <v>16059</v>
      </c>
      <c r="C2419" s="699" t="s">
        <v>479</v>
      </c>
      <c r="D2419" s="699" t="s">
        <v>11189</v>
      </c>
      <c r="E2419" s="700" t="s">
        <v>16060</v>
      </c>
      <c r="F2419" s="699" t="s">
        <v>11185</v>
      </c>
    </row>
    <row r="2420" spans="1:6" hidden="1">
      <c r="A2420" s="701">
        <v>90284</v>
      </c>
      <c r="B2420" s="699" t="s">
        <v>16064</v>
      </c>
      <c r="C2420" s="699" t="s">
        <v>479</v>
      </c>
      <c r="D2420" s="699" t="s">
        <v>11189</v>
      </c>
      <c r="E2420" s="700" t="s">
        <v>16065</v>
      </c>
      <c r="F2420" s="699" t="s">
        <v>11185</v>
      </c>
    </row>
    <row r="2421" spans="1:6" hidden="1">
      <c r="A2421" s="701">
        <v>90285</v>
      </c>
      <c r="B2421" s="699" t="s">
        <v>16066</v>
      </c>
      <c r="C2421" s="699" t="s">
        <v>479</v>
      </c>
      <c r="D2421" s="699" t="s">
        <v>11189</v>
      </c>
      <c r="E2421" s="700" t="s">
        <v>16067</v>
      </c>
      <c r="F2421" s="699" t="s">
        <v>11185</v>
      </c>
    </row>
    <row r="2422" spans="1:6" hidden="1">
      <c r="A2422" s="701">
        <v>92718</v>
      </c>
      <c r="B2422" s="699" t="s">
        <v>16069</v>
      </c>
      <c r="C2422" s="699" t="s">
        <v>479</v>
      </c>
      <c r="D2422" s="699" t="s">
        <v>11182</v>
      </c>
      <c r="E2422" s="700" t="s">
        <v>16070</v>
      </c>
      <c r="F2422" s="699" t="s">
        <v>11185</v>
      </c>
    </row>
    <row r="2423" spans="1:6" hidden="1">
      <c r="A2423" s="701">
        <v>92719</v>
      </c>
      <c r="B2423" s="699" t="s">
        <v>16071</v>
      </c>
      <c r="C2423" s="699" t="s">
        <v>479</v>
      </c>
      <c r="D2423" s="699" t="s">
        <v>11182</v>
      </c>
      <c r="E2423" s="700" t="s">
        <v>16072</v>
      </c>
      <c r="F2423" s="699" t="s">
        <v>11185</v>
      </c>
    </row>
    <row r="2424" spans="1:6" hidden="1">
      <c r="A2424" s="701">
        <v>92720</v>
      </c>
      <c r="B2424" s="699" t="s">
        <v>16073</v>
      </c>
      <c r="C2424" s="699" t="s">
        <v>479</v>
      </c>
      <c r="D2424" s="699" t="s">
        <v>11182</v>
      </c>
      <c r="E2424" s="700" t="s">
        <v>16074</v>
      </c>
      <c r="F2424" s="699" t="s">
        <v>11185</v>
      </c>
    </row>
    <row r="2425" spans="1:6" hidden="1">
      <c r="A2425" s="701">
        <v>92721</v>
      </c>
      <c r="B2425" s="699" t="s">
        <v>16075</v>
      </c>
      <c r="C2425" s="699" t="s">
        <v>479</v>
      </c>
      <c r="D2425" s="699" t="s">
        <v>11182</v>
      </c>
      <c r="E2425" s="700" t="s">
        <v>16076</v>
      </c>
      <c r="F2425" s="699" t="s">
        <v>11185</v>
      </c>
    </row>
    <row r="2426" spans="1:6" hidden="1">
      <c r="A2426" s="701">
        <v>92722</v>
      </c>
      <c r="B2426" s="699" t="s">
        <v>16078</v>
      </c>
      <c r="C2426" s="699" t="s">
        <v>479</v>
      </c>
      <c r="D2426" s="699" t="s">
        <v>11182</v>
      </c>
      <c r="E2426" s="700" t="s">
        <v>16079</v>
      </c>
      <c r="F2426" s="699" t="s">
        <v>11185</v>
      </c>
    </row>
    <row r="2427" spans="1:6" hidden="1">
      <c r="A2427" s="701">
        <v>92723</v>
      </c>
      <c r="B2427" s="699" t="s">
        <v>16080</v>
      </c>
      <c r="C2427" s="699" t="s">
        <v>479</v>
      </c>
      <c r="D2427" s="699" t="s">
        <v>11182</v>
      </c>
      <c r="E2427" s="700" t="s">
        <v>16081</v>
      </c>
      <c r="F2427" s="699" t="s">
        <v>11185</v>
      </c>
    </row>
    <row r="2428" spans="1:6" hidden="1">
      <c r="A2428" s="701">
        <v>92724</v>
      </c>
      <c r="B2428" s="699" t="s">
        <v>16082</v>
      </c>
      <c r="C2428" s="699" t="s">
        <v>479</v>
      </c>
      <c r="D2428" s="699" t="s">
        <v>11182</v>
      </c>
      <c r="E2428" s="700" t="s">
        <v>16083</v>
      </c>
      <c r="F2428" s="699" t="s">
        <v>11185</v>
      </c>
    </row>
    <row r="2429" spans="1:6" hidden="1">
      <c r="A2429" s="701">
        <v>92725</v>
      </c>
      <c r="B2429" s="699" t="s">
        <v>15901</v>
      </c>
      <c r="C2429" s="699" t="s">
        <v>479</v>
      </c>
      <c r="D2429" s="699" t="s">
        <v>11182</v>
      </c>
      <c r="E2429" s="700" t="s">
        <v>15902</v>
      </c>
      <c r="F2429" s="699" t="s">
        <v>11185</v>
      </c>
    </row>
    <row r="2430" spans="1:6" hidden="1">
      <c r="A2430" s="701">
        <v>92726</v>
      </c>
      <c r="B2430" s="699" t="s">
        <v>16085</v>
      </c>
      <c r="C2430" s="699" t="s">
        <v>479</v>
      </c>
      <c r="D2430" s="699" t="s">
        <v>11182</v>
      </c>
      <c r="E2430" s="700" t="s">
        <v>16086</v>
      </c>
      <c r="F2430" s="699" t="s">
        <v>11185</v>
      </c>
    </row>
    <row r="2431" spans="1:6" hidden="1">
      <c r="A2431" s="701">
        <v>92727</v>
      </c>
      <c r="B2431" s="699" t="s">
        <v>16087</v>
      </c>
      <c r="C2431" s="699" t="s">
        <v>479</v>
      </c>
      <c r="D2431" s="699" t="s">
        <v>11182</v>
      </c>
      <c r="E2431" s="700" t="s">
        <v>16088</v>
      </c>
      <c r="F2431" s="699" t="s">
        <v>11185</v>
      </c>
    </row>
    <row r="2432" spans="1:6" hidden="1">
      <c r="A2432" s="701">
        <v>92728</v>
      </c>
      <c r="B2432" s="699" t="s">
        <v>16089</v>
      </c>
      <c r="C2432" s="699" t="s">
        <v>479</v>
      </c>
      <c r="D2432" s="699" t="s">
        <v>11182</v>
      </c>
      <c r="E2432" s="700" t="s">
        <v>16090</v>
      </c>
      <c r="F2432" s="699" t="s">
        <v>11185</v>
      </c>
    </row>
    <row r="2433" spans="1:6" hidden="1">
      <c r="A2433" s="701">
        <v>92729</v>
      </c>
      <c r="B2433" s="699" t="s">
        <v>16091</v>
      </c>
      <c r="C2433" s="699" t="s">
        <v>479</v>
      </c>
      <c r="D2433" s="699" t="s">
        <v>11182</v>
      </c>
      <c r="E2433" s="700" t="s">
        <v>16092</v>
      </c>
      <c r="F2433" s="699" t="s">
        <v>11185</v>
      </c>
    </row>
    <row r="2434" spans="1:6" hidden="1">
      <c r="A2434" s="701">
        <v>92730</v>
      </c>
      <c r="B2434" s="699" t="s">
        <v>16093</v>
      </c>
      <c r="C2434" s="699" t="s">
        <v>479</v>
      </c>
      <c r="D2434" s="699" t="s">
        <v>11182</v>
      </c>
      <c r="E2434" s="700" t="s">
        <v>16094</v>
      </c>
      <c r="F2434" s="699" t="s">
        <v>11185</v>
      </c>
    </row>
    <row r="2435" spans="1:6" hidden="1">
      <c r="A2435" s="701">
        <v>92731</v>
      </c>
      <c r="B2435" s="699" t="s">
        <v>16096</v>
      </c>
      <c r="C2435" s="699" t="s">
        <v>479</v>
      </c>
      <c r="D2435" s="699" t="s">
        <v>11182</v>
      </c>
      <c r="E2435" s="700" t="s">
        <v>16097</v>
      </c>
      <c r="F2435" s="699" t="s">
        <v>11185</v>
      </c>
    </row>
    <row r="2436" spans="1:6" hidden="1">
      <c r="A2436" s="701">
        <v>92732</v>
      </c>
      <c r="B2436" s="699" t="s">
        <v>16098</v>
      </c>
      <c r="C2436" s="699" t="s">
        <v>479</v>
      </c>
      <c r="D2436" s="699" t="s">
        <v>11182</v>
      </c>
      <c r="E2436" s="700" t="s">
        <v>16099</v>
      </c>
      <c r="F2436" s="699" t="s">
        <v>11185</v>
      </c>
    </row>
    <row r="2437" spans="1:6" hidden="1">
      <c r="A2437" s="701">
        <v>92733</v>
      </c>
      <c r="B2437" s="699" t="s">
        <v>16100</v>
      </c>
      <c r="C2437" s="699" t="s">
        <v>479</v>
      </c>
      <c r="D2437" s="699" t="s">
        <v>11182</v>
      </c>
      <c r="E2437" s="700" t="s">
        <v>16101</v>
      </c>
      <c r="F2437" s="699" t="s">
        <v>11185</v>
      </c>
    </row>
    <row r="2438" spans="1:6" hidden="1">
      <c r="A2438" s="701">
        <v>92734</v>
      </c>
      <c r="B2438" s="699" t="s">
        <v>16102</v>
      </c>
      <c r="C2438" s="699" t="s">
        <v>479</v>
      </c>
      <c r="D2438" s="699" t="s">
        <v>11182</v>
      </c>
      <c r="E2438" s="700" t="s">
        <v>16103</v>
      </c>
      <c r="F2438" s="699" t="s">
        <v>11185</v>
      </c>
    </row>
    <row r="2439" spans="1:6" hidden="1">
      <c r="A2439" s="701">
        <v>92735</v>
      </c>
      <c r="B2439" s="699" t="s">
        <v>16104</v>
      </c>
      <c r="C2439" s="699" t="s">
        <v>479</v>
      </c>
      <c r="D2439" s="699" t="s">
        <v>11182</v>
      </c>
      <c r="E2439" s="700" t="s">
        <v>16105</v>
      </c>
      <c r="F2439" s="699" t="s">
        <v>11185</v>
      </c>
    </row>
    <row r="2440" spans="1:6" hidden="1">
      <c r="A2440" s="701">
        <v>92736</v>
      </c>
      <c r="B2440" s="699" t="s">
        <v>16106</v>
      </c>
      <c r="C2440" s="699" t="s">
        <v>479</v>
      </c>
      <c r="D2440" s="699" t="s">
        <v>11182</v>
      </c>
      <c r="E2440" s="700" t="s">
        <v>16107</v>
      </c>
      <c r="F2440" s="699" t="s">
        <v>11185</v>
      </c>
    </row>
    <row r="2441" spans="1:6" hidden="1">
      <c r="A2441" s="701">
        <v>92739</v>
      </c>
      <c r="B2441" s="699" t="s">
        <v>16108</v>
      </c>
      <c r="C2441" s="699" t="s">
        <v>479</v>
      </c>
      <c r="D2441" s="699" t="s">
        <v>11182</v>
      </c>
      <c r="E2441" s="700" t="s">
        <v>16109</v>
      </c>
      <c r="F2441" s="699" t="s">
        <v>11185</v>
      </c>
    </row>
    <row r="2442" spans="1:6" hidden="1">
      <c r="A2442" s="701">
        <v>92740</v>
      </c>
      <c r="B2442" s="699" t="s">
        <v>16110</v>
      </c>
      <c r="C2442" s="699" t="s">
        <v>479</v>
      </c>
      <c r="D2442" s="699" t="s">
        <v>11182</v>
      </c>
      <c r="E2442" s="700" t="s">
        <v>16111</v>
      </c>
      <c r="F2442" s="699" t="s">
        <v>11185</v>
      </c>
    </row>
    <row r="2443" spans="1:6" hidden="1">
      <c r="A2443" s="701">
        <v>92741</v>
      </c>
      <c r="B2443" s="699" t="s">
        <v>16112</v>
      </c>
      <c r="C2443" s="699" t="s">
        <v>479</v>
      </c>
      <c r="D2443" s="699" t="s">
        <v>11182</v>
      </c>
      <c r="E2443" s="700" t="s">
        <v>16113</v>
      </c>
      <c r="F2443" s="699" t="s">
        <v>11185</v>
      </c>
    </row>
    <row r="2444" spans="1:6" hidden="1">
      <c r="A2444" s="701">
        <v>92742</v>
      </c>
      <c r="B2444" s="699" t="s">
        <v>16114</v>
      </c>
      <c r="C2444" s="699" t="s">
        <v>479</v>
      </c>
      <c r="D2444" s="699" t="s">
        <v>11182</v>
      </c>
      <c r="E2444" s="700" t="s">
        <v>16115</v>
      </c>
      <c r="F2444" s="699" t="s">
        <v>11185</v>
      </c>
    </row>
    <row r="2445" spans="1:6" hidden="1">
      <c r="A2445" s="701">
        <v>92873</v>
      </c>
      <c r="B2445" s="699" t="s">
        <v>16116</v>
      </c>
      <c r="C2445" s="699" t="s">
        <v>479</v>
      </c>
      <c r="D2445" s="699" t="s">
        <v>11182</v>
      </c>
      <c r="E2445" s="700" t="s">
        <v>16117</v>
      </c>
      <c r="F2445" s="699" t="s">
        <v>11185</v>
      </c>
    </row>
    <row r="2446" spans="1:6" hidden="1">
      <c r="A2446" s="701">
        <v>92874</v>
      </c>
      <c r="B2446" s="699" t="s">
        <v>16118</v>
      </c>
      <c r="C2446" s="699" t="s">
        <v>479</v>
      </c>
      <c r="D2446" s="699" t="s">
        <v>11182</v>
      </c>
      <c r="E2446" s="700" t="s">
        <v>11711</v>
      </c>
      <c r="F2446" s="699" t="s">
        <v>11185</v>
      </c>
    </row>
    <row r="2447" spans="1:6" hidden="1">
      <c r="A2447" s="701">
        <v>94962</v>
      </c>
      <c r="B2447" s="699" t="s">
        <v>14412</v>
      </c>
      <c r="C2447" s="699" t="s">
        <v>479</v>
      </c>
      <c r="D2447" s="699" t="s">
        <v>11189</v>
      </c>
      <c r="E2447" s="700" t="s">
        <v>14413</v>
      </c>
      <c r="F2447" s="699" t="s">
        <v>11185</v>
      </c>
    </row>
    <row r="2448" spans="1:6" hidden="1">
      <c r="A2448" s="701">
        <v>94963</v>
      </c>
      <c r="B2448" s="699" t="s">
        <v>14059</v>
      </c>
      <c r="C2448" s="699" t="s">
        <v>479</v>
      </c>
      <c r="D2448" s="699" t="s">
        <v>11189</v>
      </c>
      <c r="E2448" s="700" t="s">
        <v>14060</v>
      </c>
      <c r="F2448" s="699" t="s">
        <v>11185</v>
      </c>
    </row>
    <row r="2449" spans="1:6" hidden="1">
      <c r="A2449" s="701">
        <v>94964</v>
      </c>
      <c r="B2449" s="699" t="s">
        <v>14107</v>
      </c>
      <c r="C2449" s="699" t="s">
        <v>479</v>
      </c>
      <c r="D2449" s="699" t="s">
        <v>11189</v>
      </c>
      <c r="E2449" s="700" t="s">
        <v>14108</v>
      </c>
      <c r="F2449" s="699" t="s">
        <v>11185</v>
      </c>
    </row>
    <row r="2450" spans="1:6" hidden="1">
      <c r="A2450" s="701">
        <v>94965</v>
      </c>
      <c r="B2450" s="699" t="s">
        <v>16120</v>
      </c>
      <c r="C2450" s="699" t="s">
        <v>479</v>
      </c>
      <c r="D2450" s="699" t="s">
        <v>11189</v>
      </c>
      <c r="E2450" s="700" t="s">
        <v>16121</v>
      </c>
      <c r="F2450" s="699" t="s">
        <v>11185</v>
      </c>
    </row>
    <row r="2451" spans="1:6" hidden="1">
      <c r="A2451" s="701">
        <v>94966</v>
      </c>
      <c r="B2451" s="699" t="s">
        <v>16122</v>
      </c>
      <c r="C2451" s="699" t="s">
        <v>479</v>
      </c>
      <c r="D2451" s="699" t="s">
        <v>11189</v>
      </c>
      <c r="E2451" s="700" t="s">
        <v>16123</v>
      </c>
      <c r="F2451" s="699" t="s">
        <v>11185</v>
      </c>
    </row>
    <row r="2452" spans="1:6" hidden="1">
      <c r="A2452" s="701">
        <v>94967</v>
      </c>
      <c r="B2452" s="699" t="s">
        <v>16124</v>
      </c>
      <c r="C2452" s="699" t="s">
        <v>479</v>
      </c>
      <c r="D2452" s="699" t="s">
        <v>11189</v>
      </c>
      <c r="E2452" s="700" t="s">
        <v>16125</v>
      </c>
      <c r="F2452" s="699" t="s">
        <v>11185</v>
      </c>
    </row>
    <row r="2453" spans="1:6" hidden="1">
      <c r="A2453" s="701">
        <v>94968</v>
      </c>
      <c r="B2453" s="699" t="s">
        <v>15412</v>
      </c>
      <c r="C2453" s="699" t="s">
        <v>479</v>
      </c>
      <c r="D2453" s="699" t="s">
        <v>11189</v>
      </c>
      <c r="E2453" s="700" t="s">
        <v>15413</v>
      </c>
      <c r="F2453" s="699" t="s">
        <v>11185</v>
      </c>
    </row>
    <row r="2454" spans="1:6" hidden="1">
      <c r="A2454" s="701">
        <v>94969</v>
      </c>
      <c r="B2454" s="699" t="s">
        <v>14708</v>
      </c>
      <c r="C2454" s="699" t="s">
        <v>479</v>
      </c>
      <c r="D2454" s="699" t="s">
        <v>11189</v>
      </c>
      <c r="E2454" s="700" t="s">
        <v>14709</v>
      </c>
      <c r="F2454" s="699" t="s">
        <v>11185</v>
      </c>
    </row>
    <row r="2455" spans="1:6" hidden="1">
      <c r="A2455" s="701">
        <v>94970</v>
      </c>
      <c r="B2455" s="699" t="s">
        <v>14141</v>
      </c>
      <c r="C2455" s="699" t="s">
        <v>479</v>
      </c>
      <c r="D2455" s="699" t="s">
        <v>11189</v>
      </c>
      <c r="E2455" s="700" t="s">
        <v>14142</v>
      </c>
      <c r="F2455" s="699" t="s">
        <v>11185</v>
      </c>
    </row>
    <row r="2456" spans="1:6" hidden="1">
      <c r="A2456" s="701">
        <v>94971</v>
      </c>
      <c r="B2456" s="699" t="s">
        <v>15294</v>
      </c>
      <c r="C2456" s="699" t="s">
        <v>479</v>
      </c>
      <c r="D2456" s="699" t="s">
        <v>11189</v>
      </c>
      <c r="E2456" s="700" t="s">
        <v>15295</v>
      </c>
      <c r="F2456" s="699" t="s">
        <v>11185</v>
      </c>
    </row>
    <row r="2457" spans="1:6" hidden="1">
      <c r="A2457" s="701">
        <v>94972</v>
      </c>
      <c r="B2457" s="699" t="s">
        <v>16129</v>
      </c>
      <c r="C2457" s="699" t="s">
        <v>479</v>
      </c>
      <c r="D2457" s="699" t="s">
        <v>11189</v>
      </c>
      <c r="E2457" s="700" t="s">
        <v>16130</v>
      </c>
      <c r="F2457" s="699" t="s">
        <v>11185</v>
      </c>
    </row>
    <row r="2458" spans="1:6" hidden="1">
      <c r="A2458" s="701">
        <v>94973</v>
      </c>
      <c r="B2458" s="699" t="s">
        <v>16131</v>
      </c>
      <c r="C2458" s="699" t="s">
        <v>479</v>
      </c>
      <c r="D2458" s="699" t="s">
        <v>11189</v>
      </c>
      <c r="E2458" s="700" t="s">
        <v>16132</v>
      </c>
      <c r="F2458" s="699" t="s">
        <v>11185</v>
      </c>
    </row>
    <row r="2459" spans="1:6" hidden="1">
      <c r="A2459" s="701">
        <v>94974</v>
      </c>
      <c r="B2459" s="699" t="s">
        <v>12197</v>
      </c>
      <c r="C2459" s="699" t="s">
        <v>479</v>
      </c>
      <c r="D2459" s="699" t="s">
        <v>11189</v>
      </c>
      <c r="E2459" s="700" t="s">
        <v>12198</v>
      </c>
      <c r="F2459" s="699" t="s">
        <v>11185</v>
      </c>
    </row>
    <row r="2460" spans="1:6" hidden="1">
      <c r="A2460" s="701">
        <v>94975</v>
      </c>
      <c r="B2460" s="699" t="s">
        <v>16133</v>
      </c>
      <c r="C2460" s="699" t="s">
        <v>479</v>
      </c>
      <c r="D2460" s="699" t="s">
        <v>11189</v>
      </c>
      <c r="E2460" s="700" t="s">
        <v>16134</v>
      </c>
      <c r="F2460" s="699" t="s">
        <v>11185</v>
      </c>
    </row>
    <row r="2461" spans="1:6" hidden="1">
      <c r="A2461" s="701">
        <v>96555</v>
      </c>
      <c r="B2461" s="699" t="s">
        <v>14629</v>
      </c>
      <c r="C2461" s="699" t="s">
        <v>479</v>
      </c>
      <c r="D2461" s="699" t="s">
        <v>11182</v>
      </c>
      <c r="E2461" s="700" t="s">
        <v>14630</v>
      </c>
      <c r="F2461" s="699" t="s">
        <v>11185</v>
      </c>
    </row>
    <row r="2462" spans="1:6" hidden="1">
      <c r="A2462" s="701">
        <v>96556</v>
      </c>
      <c r="B2462" s="699" t="s">
        <v>16135</v>
      </c>
      <c r="C2462" s="699" t="s">
        <v>479</v>
      </c>
      <c r="D2462" s="699" t="s">
        <v>11182</v>
      </c>
      <c r="E2462" s="700" t="s">
        <v>16136</v>
      </c>
      <c r="F2462" s="699" t="s">
        <v>11185</v>
      </c>
    </row>
    <row r="2463" spans="1:6" hidden="1">
      <c r="A2463" s="701">
        <v>96557</v>
      </c>
      <c r="B2463" s="699" t="s">
        <v>16137</v>
      </c>
      <c r="C2463" s="699" t="s">
        <v>479</v>
      </c>
      <c r="D2463" s="699" t="s">
        <v>11182</v>
      </c>
      <c r="E2463" s="700" t="s">
        <v>16138</v>
      </c>
      <c r="F2463" s="699" t="s">
        <v>11185</v>
      </c>
    </row>
    <row r="2464" spans="1:6" hidden="1">
      <c r="A2464" s="701">
        <v>96558</v>
      </c>
      <c r="B2464" s="699" t="s">
        <v>16139</v>
      </c>
      <c r="C2464" s="699" t="s">
        <v>479</v>
      </c>
      <c r="D2464" s="699" t="s">
        <v>11182</v>
      </c>
      <c r="E2464" s="700" t="s">
        <v>16140</v>
      </c>
      <c r="F2464" s="699" t="s">
        <v>11185</v>
      </c>
    </row>
    <row r="2465" spans="1:6" hidden="1">
      <c r="A2465" s="701">
        <v>99235</v>
      </c>
      <c r="B2465" s="699" t="s">
        <v>16141</v>
      </c>
      <c r="C2465" s="699" t="s">
        <v>479</v>
      </c>
      <c r="D2465" s="699" t="s">
        <v>11189</v>
      </c>
      <c r="E2465" s="700" t="s">
        <v>16142</v>
      </c>
      <c r="F2465" s="699" t="s">
        <v>11185</v>
      </c>
    </row>
    <row r="2466" spans="1:6" hidden="1">
      <c r="A2466" s="701">
        <v>99431</v>
      </c>
      <c r="B2466" s="699" t="s">
        <v>16143</v>
      </c>
      <c r="C2466" s="699" t="s">
        <v>479</v>
      </c>
      <c r="D2466" s="699" t="s">
        <v>11182</v>
      </c>
      <c r="E2466" s="700" t="s">
        <v>16144</v>
      </c>
      <c r="F2466" s="699" t="s">
        <v>11185</v>
      </c>
    </row>
    <row r="2467" spans="1:6" hidden="1">
      <c r="A2467" s="701">
        <v>99432</v>
      </c>
      <c r="B2467" s="699" t="s">
        <v>16146</v>
      </c>
      <c r="C2467" s="699" t="s">
        <v>479</v>
      </c>
      <c r="D2467" s="699" t="s">
        <v>11182</v>
      </c>
      <c r="E2467" s="700" t="s">
        <v>16147</v>
      </c>
      <c r="F2467" s="699" t="s">
        <v>11185</v>
      </c>
    </row>
    <row r="2468" spans="1:6" hidden="1">
      <c r="A2468" s="701">
        <v>99433</v>
      </c>
      <c r="B2468" s="699" t="s">
        <v>16148</v>
      </c>
      <c r="C2468" s="699" t="s">
        <v>479</v>
      </c>
      <c r="D2468" s="699" t="s">
        <v>11182</v>
      </c>
      <c r="E2468" s="700" t="s">
        <v>16149</v>
      </c>
      <c r="F2468" s="699" t="s">
        <v>11185</v>
      </c>
    </row>
    <row r="2469" spans="1:6" hidden="1">
      <c r="A2469" s="701">
        <v>99434</v>
      </c>
      <c r="B2469" s="699" t="s">
        <v>16150</v>
      </c>
      <c r="C2469" s="699" t="s">
        <v>479</v>
      </c>
      <c r="D2469" s="699" t="s">
        <v>11182</v>
      </c>
      <c r="E2469" s="700" t="s">
        <v>16151</v>
      </c>
      <c r="F2469" s="699" t="s">
        <v>11185</v>
      </c>
    </row>
    <row r="2470" spans="1:6" hidden="1">
      <c r="A2470" s="701">
        <v>99435</v>
      </c>
      <c r="B2470" s="699" t="s">
        <v>16152</v>
      </c>
      <c r="C2470" s="699" t="s">
        <v>479</v>
      </c>
      <c r="D2470" s="699" t="s">
        <v>11182</v>
      </c>
      <c r="E2470" s="700" t="s">
        <v>16153</v>
      </c>
      <c r="F2470" s="699" t="s">
        <v>11185</v>
      </c>
    </row>
    <row r="2471" spans="1:6" hidden="1">
      <c r="A2471" s="701">
        <v>99436</v>
      </c>
      <c r="B2471" s="699" t="s">
        <v>16154</v>
      </c>
      <c r="C2471" s="699" t="s">
        <v>479</v>
      </c>
      <c r="D2471" s="699" t="s">
        <v>11182</v>
      </c>
      <c r="E2471" s="700" t="s">
        <v>16155</v>
      </c>
      <c r="F2471" s="699" t="s">
        <v>11185</v>
      </c>
    </row>
    <row r="2472" spans="1:6" hidden="1">
      <c r="A2472" s="701">
        <v>99437</v>
      </c>
      <c r="B2472" s="699" t="s">
        <v>16156</v>
      </c>
      <c r="C2472" s="699" t="s">
        <v>479</v>
      </c>
      <c r="D2472" s="699" t="s">
        <v>11189</v>
      </c>
      <c r="E2472" s="700" t="s">
        <v>16157</v>
      </c>
      <c r="F2472" s="699" t="s">
        <v>11185</v>
      </c>
    </row>
    <row r="2473" spans="1:6" hidden="1">
      <c r="A2473" s="701">
        <v>99438</v>
      </c>
      <c r="B2473" s="699" t="s">
        <v>16158</v>
      </c>
      <c r="C2473" s="699" t="s">
        <v>479</v>
      </c>
      <c r="D2473" s="699" t="s">
        <v>11189</v>
      </c>
      <c r="E2473" s="700" t="s">
        <v>16159</v>
      </c>
      <c r="F2473" s="699" t="s">
        <v>11185</v>
      </c>
    </row>
    <row r="2474" spans="1:6" hidden="1">
      <c r="A2474" s="701">
        <v>99439</v>
      </c>
      <c r="B2474" s="699" t="s">
        <v>16160</v>
      </c>
      <c r="C2474" s="699" t="s">
        <v>479</v>
      </c>
      <c r="D2474" s="699" t="s">
        <v>11182</v>
      </c>
      <c r="E2474" s="700" t="s">
        <v>16161</v>
      </c>
      <c r="F2474" s="699" t="s">
        <v>11185</v>
      </c>
    </row>
    <row r="2475" spans="1:6" hidden="1">
      <c r="A2475" s="701">
        <v>102473</v>
      </c>
      <c r="B2475" s="699" t="s">
        <v>16162</v>
      </c>
      <c r="C2475" s="699" t="s">
        <v>479</v>
      </c>
      <c r="D2475" s="699" t="s">
        <v>11189</v>
      </c>
      <c r="E2475" s="700" t="s">
        <v>16163</v>
      </c>
      <c r="F2475" s="699" t="s">
        <v>11185</v>
      </c>
    </row>
    <row r="2476" spans="1:6" hidden="1">
      <c r="A2476" s="701">
        <v>102474</v>
      </c>
      <c r="B2476" s="699" t="s">
        <v>16165</v>
      </c>
      <c r="C2476" s="699" t="s">
        <v>479</v>
      </c>
      <c r="D2476" s="699" t="s">
        <v>11189</v>
      </c>
      <c r="E2476" s="700" t="s">
        <v>16166</v>
      </c>
      <c r="F2476" s="699" t="s">
        <v>11185</v>
      </c>
    </row>
    <row r="2477" spans="1:6" hidden="1">
      <c r="A2477" s="701">
        <v>102475</v>
      </c>
      <c r="B2477" s="699" t="s">
        <v>16167</v>
      </c>
      <c r="C2477" s="699" t="s">
        <v>479</v>
      </c>
      <c r="D2477" s="699" t="s">
        <v>11189</v>
      </c>
      <c r="E2477" s="700" t="s">
        <v>16168</v>
      </c>
      <c r="F2477" s="699" t="s">
        <v>11185</v>
      </c>
    </row>
    <row r="2478" spans="1:6" hidden="1">
      <c r="A2478" s="701">
        <v>102476</v>
      </c>
      <c r="B2478" s="699" t="s">
        <v>16170</v>
      </c>
      <c r="C2478" s="699" t="s">
        <v>479</v>
      </c>
      <c r="D2478" s="699" t="s">
        <v>11189</v>
      </c>
      <c r="E2478" s="700" t="s">
        <v>16171</v>
      </c>
      <c r="F2478" s="699" t="s">
        <v>11185</v>
      </c>
    </row>
    <row r="2479" spans="1:6" hidden="1">
      <c r="A2479" s="701">
        <v>102477</v>
      </c>
      <c r="B2479" s="699" t="s">
        <v>16172</v>
      </c>
      <c r="C2479" s="699" t="s">
        <v>479</v>
      </c>
      <c r="D2479" s="699" t="s">
        <v>11189</v>
      </c>
      <c r="E2479" s="700" t="s">
        <v>16173</v>
      </c>
      <c r="F2479" s="699" t="s">
        <v>11185</v>
      </c>
    </row>
    <row r="2480" spans="1:6" hidden="1">
      <c r="A2480" s="701">
        <v>102478</v>
      </c>
      <c r="B2480" s="699" t="s">
        <v>16174</v>
      </c>
      <c r="C2480" s="699" t="s">
        <v>479</v>
      </c>
      <c r="D2480" s="699" t="s">
        <v>11189</v>
      </c>
      <c r="E2480" s="700" t="s">
        <v>16175</v>
      </c>
      <c r="F2480" s="699" t="s">
        <v>11185</v>
      </c>
    </row>
    <row r="2481" spans="1:6" hidden="1">
      <c r="A2481" s="701">
        <v>102479</v>
      </c>
      <c r="B2481" s="699" t="s">
        <v>16176</v>
      </c>
      <c r="C2481" s="699" t="s">
        <v>479</v>
      </c>
      <c r="D2481" s="699" t="s">
        <v>11189</v>
      </c>
      <c r="E2481" s="700" t="s">
        <v>16177</v>
      </c>
      <c r="F2481" s="699" t="s">
        <v>11185</v>
      </c>
    </row>
    <row r="2482" spans="1:6" hidden="1">
      <c r="A2482" s="701">
        <v>102480</v>
      </c>
      <c r="B2482" s="699" t="s">
        <v>16179</v>
      </c>
      <c r="C2482" s="699" t="s">
        <v>479</v>
      </c>
      <c r="D2482" s="699" t="s">
        <v>11189</v>
      </c>
      <c r="E2482" s="700" t="s">
        <v>16180</v>
      </c>
      <c r="F2482" s="699" t="s">
        <v>11185</v>
      </c>
    </row>
    <row r="2483" spans="1:6" hidden="1">
      <c r="A2483" s="701">
        <v>102481</v>
      </c>
      <c r="B2483" s="699" t="s">
        <v>16181</v>
      </c>
      <c r="C2483" s="699" t="s">
        <v>479</v>
      </c>
      <c r="D2483" s="699" t="s">
        <v>11189</v>
      </c>
      <c r="E2483" s="700" t="s">
        <v>16182</v>
      </c>
      <c r="F2483" s="699" t="s">
        <v>11185</v>
      </c>
    </row>
    <row r="2484" spans="1:6" hidden="1">
      <c r="A2484" s="701">
        <v>102482</v>
      </c>
      <c r="B2484" s="699" t="s">
        <v>16183</v>
      </c>
      <c r="C2484" s="699" t="s">
        <v>479</v>
      </c>
      <c r="D2484" s="699" t="s">
        <v>11189</v>
      </c>
      <c r="E2484" s="700" t="s">
        <v>16184</v>
      </c>
      <c r="F2484" s="699" t="s">
        <v>11185</v>
      </c>
    </row>
    <row r="2485" spans="1:6" hidden="1">
      <c r="A2485" s="701">
        <v>102483</v>
      </c>
      <c r="B2485" s="699" t="s">
        <v>16185</v>
      </c>
      <c r="C2485" s="699" t="s">
        <v>479</v>
      </c>
      <c r="D2485" s="699" t="s">
        <v>11189</v>
      </c>
      <c r="E2485" s="700" t="s">
        <v>16186</v>
      </c>
      <c r="F2485" s="699" t="s">
        <v>11185</v>
      </c>
    </row>
    <row r="2486" spans="1:6" hidden="1">
      <c r="A2486" s="701">
        <v>102484</v>
      </c>
      <c r="B2486" s="699" t="s">
        <v>16187</v>
      </c>
      <c r="C2486" s="699" t="s">
        <v>479</v>
      </c>
      <c r="D2486" s="699" t="s">
        <v>11189</v>
      </c>
      <c r="E2486" s="700" t="s">
        <v>16188</v>
      </c>
      <c r="F2486" s="699" t="s">
        <v>11185</v>
      </c>
    </row>
    <row r="2487" spans="1:6" hidden="1">
      <c r="A2487" s="701">
        <v>102485</v>
      </c>
      <c r="B2487" s="699" t="s">
        <v>16189</v>
      </c>
      <c r="C2487" s="699" t="s">
        <v>479</v>
      </c>
      <c r="D2487" s="699" t="s">
        <v>11189</v>
      </c>
      <c r="E2487" s="700" t="s">
        <v>16190</v>
      </c>
      <c r="F2487" s="699" t="s">
        <v>11185</v>
      </c>
    </row>
    <row r="2488" spans="1:6" hidden="1">
      <c r="A2488" s="701">
        <v>102486</v>
      </c>
      <c r="B2488" s="699" t="s">
        <v>16191</v>
      </c>
      <c r="C2488" s="699" t="s">
        <v>479</v>
      </c>
      <c r="D2488" s="699" t="s">
        <v>11189</v>
      </c>
      <c r="E2488" s="700" t="s">
        <v>16192</v>
      </c>
      <c r="F2488" s="699" t="s">
        <v>11185</v>
      </c>
    </row>
    <row r="2489" spans="1:6" hidden="1">
      <c r="A2489" s="701">
        <v>102487</v>
      </c>
      <c r="B2489" s="699" t="s">
        <v>16193</v>
      </c>
      <c r="C2489" s="699" t="s">
        <v>479</v>
      </c>
      <c r="D2489" s="699" t="s">
        <v>11182</v>
      </c>
      <c r="E2489" s="700" t="s">
        <v>16194</v>
      </c>
      <c r="F2489" s="699" t="s">
        <v>11185</v>
      </c>
    </row>
    <row r="2490" spans="1:6" hidden="1">
      <c r="A2490" s="701">
        <v>101963</v>
      </c>
      <c r="B2490" s="699" t="s">
        <v>16196</v>
      </c>
      <c r="C2490" s="699" t="s">
        <v>480</v>
      </c>
      <c r="D2490" s="699" t="s">
        <v>11182</v>
      </c>
      <c r="E2490" s="700" t="s">
        <v>16197</v>
      </c>
      <c r="F2490" s="699" t="s">
        <v>11185</v>
      </c>
    </row>
    <row r="2491" spans="1:6" hidden="1">
      <c r="A2491" s="701">
        <v>101964</v>
      </c>
      <c r="B2491" s="699" t="s">
        <v>16199</v>
      </c>
      <c r="C2491" s="699" t="s">
        <v>480</v>
      </c>
      <c r="D2491" s="699" t="s">
        <v>11182</v>
      </c>
      <c r="E2491" s="700" t="s">
        <v>16200</v>
      </c>
      <c r="F2491" s="699" t="s">
        <v>11185</v>
      </c>
    </row>
    <row r="2492" spans="1:6" hidden="1">
      <c r="A2492" s="701">
        <v>101165</v>
      </c>
      <c r="B2492" s="699" t="s">
        <v>12046</v>
      </c>
      <c r="C2492" s="699" t="s">
        <v>479</v>
      </c>
      <c r="D2492" s="699" t="s">
        <v>11189</v>
      </c>
      <c r="E2492" s="700" t="s">
        <v>12047</v>
      </c>
      <c r="F2492" s="699" t="s">
        <v>11185</v>
      </c>
    </row>
    <row r="2493" spans="1:6" hidden="1">
      <c r="A2493" s="701">
        <v>101166</v>
      </c>
      <c r="B2493" s="699" t="s">
        <v>16203</v>
      </c>
      <c r="C2493" s="699" t="s">
        <v>479</v>
      </c>
      <c r="D2493" s="699" t="s">
        <v>11189</v>
      </c>
      <c r="E2493" s="700" t="s">
        <v>16204</v>
      </c>
      <c r="F2493" s="699" t="s">
        <v>11185</v>
      </c>
    </row>
    <row r="2494" spans="1:6" hidden="1">
      <c r="A2494" s="701">
        <v>98575</v>
      </c>
      <c r="B2494" s="699" t="s">
        <v>16205</v>
      </c>
      <c r="C2494" s="699" t="s">
        <v>478</v>
      </c>
      <c r="D2494" s="699" t="s">
        <v>11189</v>
      </c>
      <c r="E2494" s="700" t="s">
        <v>2918</v>
      </c>
      <c r="F2494" s="699" t="s">
        <v>11185</v>
      </c>
    </row>
    <row r="2495" spans="1:6" hidden="1">
      <c r="A2495" s="701">
        <v>98576</v>
      </c>
      <c r="B2495" s="699" t="s">
        <v>16206</v>
      </c>
      <c r="C2495" s="699" t="s">
        <v>478</v>
      </c>
      <c r="D2495" s="699" t="s">
        <v>11189</v>
      </c>
      <c r="E2495" s="700" t="s">
        <v>16207</v>
      </c>
      <c r="F2495" s="699" t="s">
        <v>11185</v>
      </c>
    </row>
    <row r="2496" spans="1:6" hidden="1">
      <c r="A2496" s="701">
        <v>98577</v>
      </c>
      <c r="B2496" s="699" t="s">
        <v>16209</v>
      </c>
      <c r="C2496" s="699" t="s">
        <v>478</v>
      </c>
      <c r="D2496" s="699" t="s">
        <v>11189</v>
      </c>
      <c r="E2496" s="700" t="s">
        <v>16210</v>
      </c>
      <c r="F2496" s="699" t="s">
        <v>11185</v>
      </c>
    </row>
    <row r="2497" spans="1:6" hidden="1">
      <c r="A2497" s="701">
        <v>93182</v>
      </c>
      <c r="B2497" s="699" t="s">
        <v>16211</v>
      </c>
      <c r="C2497" s="699" t="s">
        <v>478</v>
      </c>
      <c r="D2497" s="699" t="s">
        <v>11182</v>
      </c>
      <c r="E2497" s="700" t="s">
        <v>16212</v>
      </c>
      <c r="F2497" s="699" t="s">
        <v>11185</v>
      </c>
    </row>
    <row r="2498" spans="1:6" hidden="1">
      <c r="A2498" s="701">
        <v>93183</v>
      </c>
      <c r="B2498" s="699" t="s">
        <v>16215</v>
      </c>
      <c r="C2498" s="699" t="s">
        <v>478</v>
      </c>
      <c r="D2498" s="699" t="s">
        <v>11182</v>
      </c>
      <c r="E2498" s="700" t="s">
        <v>16216</v>
      </c>
      <c r="F2498" s="699" t="s">
        <v>11185</v>
      </c>
    </row>
    <row r="2499" spans="1:6" hidden="1">
      <c r="A2499" s="701">
        <v>93184</v>
      </c>
      <c r="B2499" s="699" t="s">
        <v>16218</v>
      </c>
      <c r="C2499" s="699" t="s">
        <v>478</v>
      </c>
      <c r="D2499" s="699" t="s">
        <v>11182</v>
      </c>
      <c r="E2499" s="700" t="s">
        <v>11501</v>
      </c>
      <c r="F2499" s="699" t="s">
        <v>11185</v>
      </c>
    </row>
    <row r="2500" spans="1:6" hidden="1">
      <c r="A2500" s="701">
        <v>93185</v>
      </c>
      <c r="B2500" s="699" t="s">
        <v>16219</v>
      </c>
      <c r="C2500" s="699" t="s">
        <v>478</v>
      </c>
      <c r="D2500" s="699" t="s">
        <v>11182</v>
      </c>
      <c r="E2500" s="700" t="s">
        <v>13598</v>
      </c>
      <c r="F2500" s="699" t="s">
        <v>11185</v>
      </c>
    </row>
    <row r="2501" spans="1:6" hidden="1">
      <c r="A2501" s="701">
        <v>93186</v>
      </c>
      <c r="B2501" s="699" t="s">
        <v>16220</v>
      </c>
      <c r="C2501" s="699" t="s">
        <v>478</v>
      </c>
      <c r="D2501" s="699" t="s">
        <v>11182</v>
      </c>
      <c r="E2501" s="700" t="s">
        <v>16221</v>
      </c>
      <c r="F2501" s="699" t="s">
        <v>11185</v>
      </c>
    </row>
    <row r="2502" spans="1:6" hidden="1">
      <c r="A2502" s="701">
        <v>93187</v>
      </c>
      <c r="B2502" s="699" t="s">
        <v>16222</v>
      </c>
      <c r="C2502" s="699" t="s">
        <v>478</v>
      </c>
      <c r="D2502" s="699" t="s">
        <v>11182</v>
      </c>
      <c r="E2502" s="700" t="s">
        <v>16223</v>
      </c>
      <c r="F2502" s="699" t="s">
        <v>11185</v>
      </c>
    </row>
    <row r="2503" spans="1:6" hidden="1">
      <c r="A2503" s="701">
        <v>93188</v>
      </c>
      <c r="B2503" s="699" t="s">
        <v>16225</v>
      </c>
      <c r="C2503" s="699" t="s">
        <v>478</v>
      </c>
      <c r="D2503" s="699" t="s">
        <v>11182</v>
      </c>
      <c r="E2503" s="700" t="s">
        <v>16226</v>
      </c>
      <c r="F2503" s="699" t="s">
        <v>11185</v>
      </c>
    </row>
    <row r="2504" spans="1:6" hidden="1">
      <c r="A2504" s="701">
        <v>93189</v>
      </c>
      <c r="B2504" s="699" t="s">
        <v>16227</v>
      </c>
      <c r="C2504" s="699" t="s">
        <v>478</v>
      </c>
      <c r="D2504" s="699" t="s">
        <v>11182</v>
      </c>
      <c r="E2504" s="700" t="s">
        <v>15874</v>
      </c>
      <c r="F2504" s="699" t="s">
        <v>11185</v>
      </c>
    </row>
    <row r="2505" spans="1:6" hidden="1">
      <c r="A2505" s="701">
        <v>93190</v>
      </c>
      <c r="B2505" s="699" t="s">
        <v>16228</v>
      </c>
      <c r="C2505" s="699" t="s">
        <v>478</v>
      </c>
      <c r="D2505" s="699" t="s">
        <v>11189</v>
      </c>
      <c r="E2505" s="700" t="s">
        <v>16229</v>
      </c>
      <c r="F2505" s="699" t="s">
        <v>11185</v>
      </c>
    </row>
    <row r="2506" spans="1:6" hidden="1">
      <c r="A2506" s="701">
        <v>93191</v>
      </c>
      <c r="B2506" s="699" t="s">
        <v>16231</v>
      </c>
      <c r="C2506" s="699" t="s">
        <v>478</v>
      </c>
      <c r="D2506" s="699" t="s">
        <v>11189</v>
      </c>
      <c r="E2506" s="700" t="s">
        <v>16232</v>
      </c>
      <c r="F2506" s="699" t="s">
        <v>11185</v>
      </c>
    </row>
    <row r="2507" spans="1:6" hidden="1">
      <c r="A2507" s="701">
        <v>93192</v>
      </c>
      <c r="B2507" s="699" t="s">
        <v>16233</v>
      </c>
      <c r="C2507" s="699" t="s">
        <v>478</v>
      </c>
      <c r="D2507" s="699" t="s">
        <v>11189</v>
      </c>
      <c r="E2507" s="700" t="s">
        <v>10950</v>
      </c>
      <c r="F2507" s="699" t="s">
        <v>11185</v>
      </c>
    </row>
    <row r="2508" spans="1:6" hidden="1">
      <c r="A2508" s="701">
        <v>93193</v>
      </c>
      <c r="B2508" s="699" t="s">
        <v>16235</v>
      </c>
      <c r="C2508" s="699" t="s">
        <v>478</v>
      </c>
      <c r="D2508" s="699" t="s">
        <v>11189</v>
      </c>
      <c r="E2508" s="700" t="s">
        <v>10144</v>
      </c>
      <c r="F2508" s="699" t="s">
        <v>11185</v>
      </c>
    </row>
    <row r="2509" spans="1:6" hidden="1">
      <c r="A2509" s="701">
        <v>93194</v>
      </c>
      <c r="B2509" s="699" t="s">
        <v>16236</v>
      </c>
      <c r="C2509" s="699" t="s">
        <v>478</v>
      </c>
      <c r="D2509" s="699" t="s">
        <v>11182</v>
      </c>
      <c r="E2509" s="700" t="s">
        <v>16237</v>
      </c>
      <c r="F2509" s="699" t="s">
        <v>11185</v>
      </c>
    </row>
    <row r="2510" spans="1:6" hidden="1">
      <c r="A2510" s="701">
        <v>93195</v>
      </c>
      <c r="B2510" s="699" t="s">
        <v>16239</v>
      </c>
      <c r="C2510" s="699" t="s">
        <v>478</v>
      </c>
      <c r="D2510" s="699" t="s">
        <v>11182</v>
      </c>
      <c r="E2510" s="700" t="s">
        <v>16240</v>
      </c>
      <c r="F2510" s="699" t="s">
        <v>11185</v>
      </c>
    </row>
    <row r="2511" spans="1:6" hidden="1">
      <c r="A2511" s="701">
        <v>93196</v>
      </c>
      <c r="B2511" s="699" t="s">
        <v>16241</v>
      </c>
      <c r="C2511" s="699" t="s">
        <v>478</v>
      </c>
      <c r="D2511" s="699" t="s">
        <v>11182</v>
      </c>
      <c r="E2511" s="700" t="s">
        <v>7048</v>
      </c>
      <c r="F2511" s="699" t="s">
        <v>11185</v>
      </c>
    </row>
    <row r="2512" spans="1:6" hidden="1">
      <c r="A2512" s="701">
        <v>93197</v>
      </c>
      <c r="B2512" s="699" t="s">
        <v>16242</v>
      </c>
      <c r="C2512" s="699" t="s">
        <v>478</v>
      </c>
      <c r="D2512" s="699" t="s">
        <v>11182</v>
      </c>
      <c r="E2512" s="700" t="s">
        <v>8441</v>
      </c>
      <c r="F2512" s="699" t="s">
        <v>11185</v>
      </c>
    </row>
    <row r="2513" spans="1:6" hidden="1">
      <c r="A2513" s="701">
        <v>93198</v>
      </c>
      <c r="B2513" s="699" t="s">
        <v>16244</v>
      </c>
      <c r="C2513" s="699" t="s">
        <v>478</v>
      </c>
      <c r="D2513" s="699" t="s">
        <v>11189</v>
      </c>
      <c r="E2513" s="700" t="s">
        <v>4112</v>
      </c>
      <c r="F2513" s="699" t="s">
        <v>11185</v>
      </c>
    </row>
    <row r="2514" spans="1:6" hidden="1">
      <c r="A2514" s="701">
        <v>93199</v>
      </c>
      <c r="B2514" s="699" t="s">
        <v>16245</v>
      </c>
      <c r="C2514" s="699" t="s">
        <v>478</v>
      </c>
      <c r="D2514" s="699" t="s">
        <v>11189</v>
      </c>
      <c r="E2514" s="700" t="s">
        <v>13750</v>
      </c>
      <c r="F2514" s="699" t="s">
        <v>11185</v>
      </c>
    </row>
    <row r="2515" spans="1:6" hidden="1">
      <c r="A2515" s="701">
        <v>93200</v>
      </c>
      <c r="B2515" s="699" t="s">
        <v>16246</v>
      </c>
      <c r="C2515" s="699" t="s">
        <v>478</v>
      </c>
      <c r="D2515" s="699" t="s">
        <v>11189</v>
      </c>
      <c r="E2515" s="700" t="s">
        <v>7008</v>
      </c>
      <c r="F2515" s="699" t="s">
        <v>11185</v>
      </c>
    </row>
    <row r="2516" spans="1:6" hidden="1">
      <c r="A2516" s="701">
        <v>93201</v>
      </c>
      <c r="B2516" s="699" t="s">
        <v>16247</v>
      </c>
      <c r="C2516" s="699" t="s">
        <v>478</v>
      </c>
      <c r="D2516" s="699" t="s">
        <v>11189</v>
      </c>
      <c r="E2516" s="700" t="s">
        <v>12520</v>
      </c>
      <c r="F2516" s="699" t="s">
        <v>11185</v>
      </c>
    </row>
    <row r="2517" spans="1:6" hidden="1">
      <c r="A2517" s="701">
        <v>93202</v>
      </c>
      <c r="B2517" s="699" t="s">
        <v>16248</v>
      </c>
      <c r="C2517" s="699" t="s">
        <v>478</v>
      </c>
      <c r="D2517" s="699" t="s">
        <v>11189</v>
      </c>
      <c r="E2517" s="700" t="s">
        <v>16249</v>
      </c>
      <c r="F2517" s="699" t="s">
        <v>11185</v>
      </c>
    </row>
    <row r="2518" spans="1:6" hidden="1">
      <c r="A2518" s="701">
        <v>93203</v>
      </c>
      <c r="B2518" s="699" t="s">
        <v>16250</v>
      </c>
      <c r="C2518" s="699" t="s">
        <v>478</v>
      </c>
      <c r="D2518" s="699" t="s">
        <v>11192</v>
      </c>
      <c r="E2518" s="700" t="s">
        <v>16251</v>
      </c>
      <c r="F2518" s="699" t="s">
        <v>11185</v>
      </c>
    </row>
    <row r="2519" spans="1:6" hidden="1">
      <c r="A2519" s="701">
        <v>93204</v>
      </c>
      <c r="B2519" s="699" t="s">
        <v>16252</v>
      </c>
      <c r="C2519" s="699" t="s">
        <v>478</v>
      </c>
      <c r="D2519" s="699" t="s">
        <v>11182</v>
      </c>
      <c r="E2519" s="700" t="s">
        <v>9566</v>
      </c>
      <c r="F2519" s="699" t="s">
        <v>11185</v>
      </c>
    </row>
    <row r="2520" spans="1:6" hidden="1">
      <c r="A2520" s="701">
        <v>93205</v>
      </c>
      <c r="B2520" s="699" t="s">
        <v>12016</v>
      </c>
      <c r="C2520" s="699" t="s">
        <v>478</v>
      </c>
      <c r="D2520" s="699" t="s">
        <v>11189</v>
      </c>
      <c r="E2520" s="700" t="s">
        <v>12017</v>
      </c>
      <c r="F2520" s="699" t="s">
        <v>11185</v>
      </c>
    </row>
    <row r="2521" spans="1:6" hidden="1">
      <c r="A2521" s="701">
        <v>95952</v>
      </c>
      <c r="B2521" s="699" t="s">
        <v>16253</v>
      </c>
      <c r="C2521" s="699" t="s">
        <v>479</v>
      </c>
      <c r="D2521" s="699" t="s">
        <v>11182</v>
      </c>
      <c r="E2521" s="700" t="s">
        <v>16254</v>
      </c>
      <c r="F2521" s="699" t="s">
        <v>11185</v>
      </c>
    </row>
    <row r="2522" spans="1:6" hidden="1">
      <c r="A2522" s="701">
        <v>95953</v>
      </c>
      <c r="B2522" s="699" t="s">
        <v>16257</v>
      </c>
      <c r="C2522" s="699" t="s">
        <v>479</v>
      </c>
      <c r="D2522" s="699" t="s">
        <v>11182</v>
      </c>
      <c r="E2522" s="700" t="s">
        <v>16258</v>
      </c>
      <c r="F2522" s="699" t="s">
        <v>11185</v>
      </c>
    </row>
    <row r="2523" spans="1:6" hidden="1">
      <c r="A2523" s="701">
        <v>95954</v>
      </c>
      <c r="B2523" s="699" t="s">
        <v>16259</v>
      </c>
      <c r="C2523" s="699" t="s">
        <v>479</v>
      </c>
      <c r="D2523" s="699" t="s">
        <v>11182</v>
      </c>
      <c r="E2523" s="700" t="s">
        <v>16260</v>
      </c>
      <c r="F2523" s="699" t="s">
        <v>11185</v>
      </c>
    </row>
    <row r="2524" spans="1:6" hidden="1">
      <c r="A2524" s="701">
        <v>95955</v>
      </c>
      <c r="B2524" s="699" t="s">
        <v>16261</v>
      </c>
      <c r="C2524" s="699" t="s">
        <v>479</v>
      </c>
      <c r="D2524" s="699" t="s">
        <v>11182</v>
      </c>
      <c r="E2524" s="700" t="s">
        <v>16262</v>
      </c>
      <c r="F2524" s="699" t="s">
        <v>11185</v>
      </c>
    </row>
    <row r="2525" spans="1:6" hidden="1">
      <c r="A2525" s="701">
        <v>95956</v>
      </c>
      <c r="B2525" s="699" t="s">
        <v>16263</v>
      </c>
      <c r="C2525" s="699" t="s">
        <v>479</v>
      </c>
      <c r="D2525" s="699" t="s">
        <v>11182</v>
      </c>
      <c r="E2525" s="700" t="s">
        <v>16264</v>
      </c>
      <c r="F2525" s="699" t="s">
        <v>11185</v>
      </c>
    </row>
    <row r="2526" spans="1:6" hidden="1">
      <c r="A2526" s="701">
        <v>95957</v>
      </c>
      <c r="B2526" s="699" t="s">
        <v>16266</v>
      </c>
      <c r="C2526" s="699" t="s">
        <v>479</v>
      </c>
      <c r="D2526" s="699" t="s">
        <v>11182</v>
      </c>
      <c r="E2526" s="700" t="s">
        <v>16267</v>
      </c>
      <c r="F2526" s="699" t="s">
        <v>11185</v>
      </c>
    </row>
    <row r="2527" spans="1:6" hidden="1">
      <c r="A2527" s="701">
        <v>95969</v>
      </c>
      <c r="B2527" s="699" t="s">
        <v>16268</v>
      </c>
      <c r="C2527" s="699" t="s">
        <v>479</v>
      </c>
      <c r="D2527" s="699" t="s">
        <v>11182</v>
      </c>
      <c r="E2527" s="700" t="s">
        <v>16269</v>
      </c>
      <c r="F2527" s="699" t="s">
        <v>11185</v>
      </c>
    </row>
    <row r="2528" spans="1:6" hidden="1">
      <c r="A2528" s="701">
        <v>97733</v>
      </c>
      <c r="B2528" s="699" t="s">
        <v>14622</v>
      </c>
      <c r="C2528" s="699" t="s">
        <v>479</v>
      </c>
      <c r="D2528" s="699" t="s">
        <v>11182</v>
      </c>
      <c r="E2528" s="700" t="s">
        <v>14623</v>
      </c>
      <c r="F2528" s="699" t="s">
        <v>11185</v>
      </c>
    </row>
    <row r="2529" spans="1:6" hidden="1">
      <c r="A2529" s="701">
        <v>97734</v>
      </c>
      <c r="B2529" s="699" t="s">
        <v>14618</v>
      </c>
      <c r="C2529" s="699" t="s">
        <v>479</v>
      </c>
      <c r="D2529" s="699" t="s">
        <v>11182</v>
      </c>
      <c r="E2529" s="700" t="s">
        <v>14619</v>
      </c>
      <c r="F2529" s="699" t="s">
        <v>11185</v>
      </c>
    </row>
    <row r="2530" spans="1:6" hidden="1">
      <c r="A2530" s="701">
        <v>97735</v>
      </c>
      <c r="B2530" s="699" t="s">
        <v>14165</v>
      </c>
      <c r="C2530" s="699" t="s">
        <v>479</v>
      </c>
      <c r="D2530" s="699" t="s">
        <v>11182</v>
      </c>
      <c r="E2530" s="700" t="s">
        <v>14166</v>
      </c>
      <c r="F2530" s="699" t="s">
        <v>11185</v>
      </c>
    </row>
    <row r="2531" spans="1:6" hidden="1">
      <c r="A2531" s="701">
        <v>97736</v>
      </c>
      <c r="B2531" s="699" t="s">
        <v>14159</v>
      </c>
      <c r="C2531" s="699" t="s">
        <v>479</v>
      </c>
      <c r="D2531" s="699" t="s">
        <v>11182</v>
      </c>
      <c r="E2531" s="700" t="s">
        <v>14160</v>
      </c>
      <c r="F2531" s="699" t="s">
        <v>11185</v>
      </c>
    </row>
    <row r="2532" spans="1:6" hidden="1">
      <c r="A2532" s="701">
        <v>97737</v>
      </c>
      <c r="B2532" s="699" t="s">
        <v>14169</v>
      </c>
      <c r="C2532" s="699" t="s">
        <v>479</v>
      </c>
      <c r="D2532" s="699" t="s">
        <v>11182</v>
      </c>
      <c r="E2532" s="700" t="s">
        <v>14170</v>
      </c>
      <c r="F2532" s="699" t="s">
        <v>11185</v>
      </c>
    </row>
    <row r="2533" spans="1:6" hidden="1">
      <c r="A2533" s="701">
        <v>97738</v>
      </c>
      <c r="B2533" s="699" t="s">
        <v>14214</v>
      </c>
      <c r="C2533" s="699" t="s">
        <v>479</v>
      </c>
      <c r="D2533" s="699" t="s">
        <v>11182</v>
      </c>
      <c r="E2533" s="700" t="s">
        <v>14215</v>
      </c>
      <c r="F2533" s="699" t="s">
        <v>11185</v>
      </c>
    </row>
    <row r="2534" spans="1:6" hidden="1">
      <c r="A2534" s="701">
        <v>97739</v>
      </c>
      <c r="B2534" s="699" t="s">
        <v>14235</v>
      </c>
      <c r="C2534" s="699" t="s">
        <v>479</v>
      </c>
      <c r="D2534" s="699" t="s">
        <v>11182</v>
      </c>
      <c r="E2534" s="700" t="s">
        <v>14236</v>
      </c>
      <c r="F2534" s="699" t="s">
        <v>11185</v>
      </c>
    </row>
    <row r="2535" spans="1:6" hidden="1">
      <c r="A2535" s="701">
        <v>97740</v>
      </c>
      <c r="B2535" s="699" t="s">
        <v>14242</v>
      </c>
      <c r="C2535" s="699" t="s">
        <v>479</v>
      </c>
      <c r="D2535" s="699" t="s">
        <v>11182</v>
      </c>
      <c r="E2535" s="700" t="s">
        <v>14243</v>
      </c>
      <c r="F2535" s="699" t="s">
        <v>11185</v>
      </c>
    </row>
    <row r="2536" spans="1:6" hidden="1">
      <c r="A2536" s="701">
        <v>98615</v>
      </c>
      <c r="B2536" s="699" t="s">
        <v>16275</v>
      </c>
      <c r="C2536" s="699" t="s">
        <v>480</v>
      </c>
      <c r="D2536" s="699" t="s">
        <v>11182</v>
      </c>
      <c r="E2536" s="700" t="s">
        <v>14288</v>
      </c>
      <c r="F2536" s="699" t="s">
        <v>11185</v>
      </c>
    </row>
    <row r="2537" spans="1:6" hidden="1">
      <c r="A2537" s="701">
        <v>98616</v>
      </c>
      <c r="B2537" s="699" t="s">
        <v>16276</v>
      </c>
      <c r="C2537" s="699" t="s">
        <v>480</v>
      </c>
      <c r="D2537" s="699" t="s">
        <v>11182</v>
      </c>
      <c r="E2537" s="700" t="s">
        <v>16277</v>
      </c>
      <c r="F2537" s="699" t="s">
        <v>11185</v>
      </c>
    </row>
    <row r="2538" spans="1:6" hidden="1">
      <c r="A2538" s="701">
        <v>98617</v>
      </c>
      <c r="B2538" s="699" t="s">
        <v>16278</v>
      </c>
      <c r="C2538" s="699" t="s">
        <v>480</v>
      </c>
      <c r="D2538" s="699" t="s">
        <v>11182</v>
      </c>
      <c r="E2538" s="700" t="s">
        <v>16279</v>
      </c>
      <c r="F2538" s="699" t="s">
        <v>11185</v>
      </c>
    </row>
    <row r="2539" spans="1:6" hidden="1">
      <c r="A2539" s="701">
        <v>98618</v>
      </c>
      <c r="B2539" s="699" t="s">
        <v>16280</v>
      </c>
      <c r="C2539" s="699" t="s">
        <v>480</v>
      </c>
      <c r="D2539" s="699" t="s">
        <v>11182</v>
      </c>
      <c r="E2539" s="700" t="s">
        <v>15507</v>
      </c>
      <c r="F2539" s="699" t="s">
        <v>11185</v>
      </c>
    </row>
    <row r="2540" spans="1:6" hidden="1">
      <c r="A2540" s="701">
        <v>98619</v>
      </c>
      <c r="B2540" s="699" t="s">
        <v>16281</v>
      </c>
      <c r="C2540" s="699" t="s">
        <v>480</v>
      </c>
      <c r="D2540" s="699" t="s">
        <v>11182</v>
      </c>
      <c r="E2540" s="700" t="s">
        <v>16282</v>
      </c>
      <c r="F2540" s="699" t="s">
        <v>11185</v>
      </c>
    </row>
    <row r="2541" spans="1:6" hidden="1">
      <c r="A2541" s="701">
        <v>98620</v>
      </c>
      <c r="B2541" s="699" t="s">
        <v>16284</v>
      </c>
      <c r="C2541" s="699" t="s">
        <v>480</v>
      </c>
      <c r="D2541" s="699" t="s">
        <v>11182</v>
      </c>
      <c r="E2541" s="700" t="s">
        <v>16285</v>
      </c>
      <c r="F2541" s="699" t="s">
        <v>11185</v>
      </c>
    </row>
    <row r="2542" spans="1:6" hidden="1">
      <c r="A2542" s="701">
        <v>98621</v>
      </c>
      <c r="B2542" s="699" t="s">
        <v>16287</v>
      </c>
      <c r="C2542" s="699" t="s">
        <v>480</v>
      </c>
      <c r="D2542" s="699" t="s">
        <v>11182</v>
      </c>
      <c r="E2542" s="700" t="s">
        <v>16288</v>
      </c>
      <c r="F2542" s="699" t="s">
        <v>11185</v>
      </c>
    </row>
    <row r="2543" spans="1:6" hidden="1">
      <c r="A2543" s="701">
        <v>98622</v>
      </c>
      <c r="B2543" s="699" t="s">
        <v>16289</v>
      </c>
      <c r="C2543" s="699" t="s">
        <v>480</v>
      </c>
      <c r="D2543" s="699" t="s">
        <v>11182</v>
      </c>
      <c r="E2543" s="700" t="s">
        <v>16290</v>
      </c>
      <c r="F2543" s="699" t="s">
        <v>11185</v>
      </c>
    </row>
    <row r="2544" spans="1:6" hidden="1">
      <c r="A2544" s="701">
        <v>98623</v>
      </c>
      <c r="B2544" s="699" t="s">
        <v>16291</v>
      </c>
      <c r="C2544" s="699" t="s">
        <v>480</v>
      </c>
      <c r="D2544" s="699" t="s">
        <v>11182</v>
      </c>
      <c r="E2544" s="700" t="s">
        <v>12426</v>
      </c>
      <c r="F2544" s="699" t="s">
        <v>11185</v>
      </c>
    </row>
    <row r="2545" spans="1:6" hidden="1">
      <c r="A2545" s="701">
        <v>98624</v>
      </c>
      <c r="B2545" s="699" t="s">
        <v>16292</v>
      </c>
      <c r="C2545" s="699" t="s">
        <v>480</v>
      </c>
      <c r="D2545" s="699" t="s">
        <v>11182</v>
      </c>
      <c r="E2545" s="700" t="s">
        <v>16293</v>
      </c>
      <c r="F2545" s="699" t="s">
        <v>11185</v>
      </c>
    </row>
    <row r="2546" spans="1:6" hidden="1">
      <c r="A2546" s="701">
        <v>98625</v>
      </c>
      <c r="B2546" s="699" t="s">
        <v>16295</v>
      </c>
      <c r="C2546" s="699" t="s">
        <v>480</v>
      </c>
      <c r="D2546" s="699" t="s">
        <v>11182</v>
      </c>
      <c r="E2546" s="700" t="s">
        <v>16296</v>
      </c>
      <c r="F2546" s="699" t="s">
        <v>11185</v>
      </c>
    </row>
    <row r="2547" spans="1:6" hidden="1">
      <c r="A2547" s="701">
        <v>98626</v>
      </c>
      <c r="B2547" s="699" t="s">
        <v>16297</v>
      </c>
      <c r="C2547" s="699" t="s">
        <v>480</v>
      </c>
      <c r="D2547" s="699" t="s">
        <v>11182</v>
      </c>
      <c r="E2547" s="700" t="s">
        <v>16298</v>
      </c>
      <c r="F2547" s="699" t="s">
        <v>11185</v>
      </c>
    </row>
    <row r="2548" spans="1:6" hidden="1">
      <c r="A2548" s="701">
        <v>98655</v>
      </c>
      <c r="B2548" s="699" t="s">
        <v>16299</v>
      </c>
      <c r="C2548" s="699" t="s">
        <v>478</v>
      </c>
      <c r="D2548" s="699" t="s">
        <v>11182</v>
      </c>
      <c r="E2548" s="700" t="s">
        <v>16300</v>
      </c>
      <c r="F2548" s="699" t="s">
        <v>11185</v>
      </c>
    </row>
    <row r="2549" spans="1:6" hidden="1">
      <c r="A2549" s="701">
        <v>98656</v>
      </c>
      <c r="B2549" s="699" t="s">
        <v>16304</v>
      </c>
      <c r="C2549" s="699" t="s">
        <v>478</v>
      </c>
      <c r="D2549" s="699" t="s">
        <v>11182</v>
      </c>
      <c r="E2549" s="700" t="s">
        <v>16305</v>
      </c>
      <c r="F2549" s="699" t="s">
        <v>11185</v>
      </c>
    </row>
    <row r="2550" spans="1:6" hidden="1">
      <c r="A2550" s="701">
        <v>98657</v>
      </c>
      <c r="B2550" s="699" t="s">
        <v>16306</v>
      </c>
      <c r="C2550" s="699" t="s">
        <v>478</v>
      </c>
      <c r="D2550" s="699" t="s">
        <v>11182</v>
      </c>
      <c r="E2550" s="700" t="s">
        <v>16307</v>
      </c>
      <c r="F2550" s="699" t="s">
        <v>11185</v>
      </c>
    </row>
    <row r="2551" spans="1:6" hidden="1">
      <c r="A2551" s="701">
        <v>98658</v>
      </c>
      <c r="B2551" s="699" t="s">
        <v>16308</v>
      </c>
      <c r="C2551" s="699" t="s">
        <v>478</v>
      </c>
      <c r="D2551" s="699" t="s">
        <v>11182</v>
      </c>
      <c r="E2551" s="700" t="s">
        <v>16309</v>
      </c>
      <c r="F2551" s="699" t="s">
        <v>11185</v>
      </c>
    </row>
    <row r="2552" spans="1:6" hidden="1">
      <c r="A2552" s="701">
        <v>98659</v>
      </c>
      <c r="B2552" s="699" t="s">
        <v>16310</v>
      </c>
      <c r="C2552" s="699" t="s">
        <v>478</v>
      </c>
      <c r="D2552" s="699" t="s">
        <v>11182</v>
      </c>
      <c r="E2552" s="700" t="s">
        <v>16311</v>
      </c>
      <c r="F2552" s="699" t="s">
        <v>11185</v>
      </c>
    </row>
    <row r="2553" spans="1:6" hidden="1">
      <c r="A2553" s="701">
        <v>98746</v>
      </c>
      <c r="B2553" s="699" t="s">
        <v>16312</v>
      </c>
      <c r="C2553" s="699" t="s">
        <v>478</v>
      </c>
      <c r="D2553" s="699" t="s">
        <v>11189</v>
      </c>
      <c r="E2553" s="700" t="s">
        <v>10144</v>
      </c>
      <c r="F2553" s="699" t="s">
        <v>11185</v>
      </c>
    </row>
    <row r="2554" spans="1:6" hidden="1">
      <c r="A2554" s="701">
        <v>98749</v>
      </c>
      <c r="B2554" s="699" t="s">
        <v>16313</v>
      </c>
      <c r="C2554" s="699" t="s">
        <v>478</v>
      </c>
      <c r="D2554" s="699" t="s">
        <v>11189</v>
      </c>
      <c r="E2554" s="700" t="s">
        <v>12508</v>
      </c>
      <c r="F2554" s="699" t="s">
        <v>11185</v>
      </c>
    </row>
    <row r="2555" spans="1:6" hidden="1">
      <c r="A2555" s="701">
        <v>98750</v>
      </c>
      <c r="B2555" s="699" t="s">
        <v>16314</v>
      </c>
      <c r="C2555" s="699" t="s">
        <v>478</v>
      </c>
      <c r="D2555" s="699" t="s">
        <v>11189</v>
      </c>
      <c r="E2555" s="700" t="s">
        <v>15150</v>
      </c>
      <c r="F2555" s="699" t="s">
        <v>11185</v>
      </c>
    </row>
    <row r="2556" spans="1:6" hidden="1">
      <c r="A2556" s="701">
        <v>98751</v>
      </c>
      <c r="B2556" s="699" t="s">
        <v>16316</v>
      </c>
      <c r="C2556" s="699" t="s">
        <v>478</v>
      </c>
      <c r="D2556" s="699" t="s">
        <v>11189</v>
      </c>
      <c r="E2556" s="700" t="s">
        <v>16317</v>
      </c>
      <c r="F2556" s="699" t="s">
        <v>11185</v>
      </c>
    </row>
    <row r="2557" spans="1:6" hidden="1">
      <c r="A2557" s="701">
        <v>98752</v>
      </c>
      <c r="B2557" s="699" t="s">
        <v>16318</v>
      </c>
      <c r="C2557" s="699" t="s">
        <v>478</v>
      </c>
      <c r="D2557" s="699" t="s">
        <v>11189</v>
      </c>
      <c r="E2557" s="700" t="s">
        <v>16319</v>
      </c>
      <c r="F2557" s="699" t="s">
        <v>11185</v>
      </c>
    </row>
    <row r="2558" spans="1:6" hidden="1">
      <c r="A2558" s="701">
        <v>98753</v>
      </c>
      <c r="B2558" s="699" t="s">
        <v>16321</v>
      </c>
      <c r="C2558" s="699" t="s">
        <v>478</v>
      </c>
      <c r="D2558" s="699" t="s">
        <v>11189</v>
      </c>
      <c r="E2558" s="700" t="s">
        <v>16322</v>
      </c>
      <c r="F2558" s="699" t="s">
        <v>11185</v>
      </c>
    </row>
    <row r="2559" spans="1:6" hidden="1">
      <c r="A2559" s="701">
        <v>100763</v>
      </c>
      <c r="B2559" s="699" t="s">
        <v>16323</v>
      </c>
      <c r="C2559" s="699" t="s">
        <v>476</v>
      </c>
      <c r="D2559" s="699" t="s">
        <v>11182</v>
      </c>
      <c r="E2559" s="700" t="s">
        <v>7239</v>
      </c>
      <c r="F2559" s="699" t="s">
        <v>11185</v>
      </c>
    </row>
    <row r="2560" spans="1:6" hidden="1">
      <c r="A2560" s="701">
        <v>100764</v>
      </c>
      <c r="B2560" s="699" t="s">
        <v>16327</v>
      </c>
      <c r="C2560" s="699" t="s">
        <v>476</v>
      </c>
      <c r="D2560" s="699" t="s">
        <v>11182</v>
      </c>
      <c r="E2560" s="700" t="s">
        <v>4524</v>
      </c>
      <c r="F2560" s="699" t="s">
        <v>11185</v>
      </c>
    </row>
    <row r="2561" spans="1:6" hidden="1">
      <c r="A2561" s="701">
        <v>100765</v>
      </c>
      <c r="B2561" s="699" t="s">
        <v>16329</v>
      </c>
      <c r="C2561" s="699" t="s">
        <v>476</v>
      </c>
      <c r="D2561" s="699" t="s">
        <v>11182</v>
      </c>
      <c r="E2561" s="700" t="s">
        <v>15995</v>
      </c>
      <c r="F2561" s="699" t="s">
        <v>11185</v>
      </c>
    </row>
    <row r="2562" spans="1:6" hidden="1">
      <c r="A2562" s="701">
        <v>100766</v>
      </c>
      <c r="B2562" s="699" t="s">
        <v>16330</v>
      </c>
      <c r="C2562" s="699" t="s">
        <v>476</v>
      </c>
      <c r="D2562" s="699" t="s">
        <v>11182</v>
      </c>
      <c r="E2562" s="700" t="s">
        <v>12146</v>
      </c>
      <c r="F2562" s="699" t="s">
        <v>11185</v>
      </c>
    </row>
    <row r="2563" spans="1:6" hidden="1">
      <c r="A2563" s="701">
        <v>100767</v>
      </c>
      <c r="B2563" s="699" t="s">
        <v>16331</v>
      </c>
      <c r="C2563" s="699" t="s">
        <v>476</v>
      </c>
      <c r="D2563" s="699" t="s">
        <v>11182</v>
      </c>
      <c r="E2563" s="700" t="s">
        <v>16332</v>
      </c>
      <c r="F2563" s="699" t="s">
        <v>11185</v>
      </c>
    </row>
    <row r="2564" spans="1:6" hidden="1">
      <c r="A2564" s="701">
        <v>100768</v>
      </c>
      <c r="B2564" s="699" t="s">
        <v>16333</v>
      </c>
      <c r="C2564" s="699" t="s">
        <v>476</v>
      </c>
      <c r="D2564" s="699" t="s">
        <v>11182</v>
      </c>
      <c r="E2564" s="700" t="s">
        <v>15485</v>
      </c>
      <c r="F2564" s="699" t="s">
        <v>11185</v>
      </c>
    </row>
    <row r="2565" spans="1:6" hidden="1">
      <c r="A2565" s="701">
        <v>100769</v>
      </c>
      <c r="B2565" s="699" t="s">
        <v>16334</v>
      </c>
      <c r="C2565" s="699" t="s">
        <v>476</v>
      </c>
      <c r="D2565" s="699" t="s">
        <v>11182</v>
      </c>
      <c r="E2565" s="700" t="s">
        <v>2134</v>
      </c>
      <c r="F2565" s="699" t="s">
        <v>11185</v>
      </c>
    </row>
    <row r="2566" spans="1:6" hidden="1">
      <c r="A2566" s="701">
        <v>100770</v>
      </c>
      <c r="B2566" s="699" t="s">
        <v>16335</v>
      </c>
      <c r="C2566" s="699" t="s">
        <v>476</v>
      </c>
      <c r="D2566" s="699" t="s">
        <v>11182</v>
      </c>
      <c r="E2566" s="700" t="s">
        <v>9291</v>
      </c>
      <c r="F2566" s="699" t="s">
        <v>11185</v>
      </c>
    </row>
    <row r="2567" spans="1:6" hidden="1">
      <c r="A2567" s="701">
        <v>100771</v>
      </c>
      <c r="B2567" s="699" t="s">
        <v>16336</v>
      </c>
      <c r="C2567" s="699" t="s">
        <v>476</v>
      </c>
      <c r="D2567" s="699" t="s">
        <v>11182</v>
      </c>
      <c r="E2567" s="700" t="s">
        <v>15204</v>
      </c>
      <c r="F2567" s="699" t="s">
        <v>11185</v>
      </c>
    </row>
    <row r="2568" spans="1:6" hidden="1">
      <c r="A2568" s="701">
        <v>100772</v>
      </c>
      <c r="B2568" s="699" t="s">
        <v>16337</v>
      </c>
      <c r="C2568" s="699" t="s">
        <v>476</v>
      </c>
      <c r="D2568" s="699" t="s">
        <v>11182</v>
      </c>
      <c r="E2568" s="700" t="s">
        <v>15979</v>
      </c>
      <c r="F2568" s="699" t="s">
        <v>11185</v>
      </c>
    </row>
    <row r="2569" spans="1:6" hidden="1">
      <c r="A2569" s="701">
        <v>100773</v>
      </c>
      <c r="B2569" s="699" t="s">
        <v>16338</v>
      </c>
      <c r="C2569" s="699" t="s">
        <v>476</v>
      </c>
      <c r="D2569" s="699" t="s">
        <v>11182</v>
      </c>
      <c r="E2569" s="700" t="s">
        <v>12548</v>
      </c>
      <c r="F2569" s="699" t="s">
        <v>11185</v>
      </c>
    </row>
    <row r="2570" spans="1:6" hidden="1">
      <c r="A2570" s="701">
        <v>100774</v>
      </c>
      <c r="B2570" s="699" t="s">
        <v>16339</v>
      </c>
      <c r="C2570" s="699" t="s">
        <v>476</v>
      </c>
      <c r="D2570" s="699" t="s">
        <v>11182</v>
      </c>
      <c r="E2570" s="700" t="s">
        <v>11636</v>
      </c>
      <c r="F2570" s="699" t="s">
        <v>11185</v>
      </c>
    </row>
    <row r="2571" spans="1:6" hidden="1">
      <c r="A2571" s="701">
        <v>100775</v>
      </c>
      <c r="B2571" s="699" t="s">
        <v>16340</v>
      </c>
      <c r="C2571" s="699" t="s">
        <v>476</v>
      </c>
      <c r="D2571" s="699" t="s">
        <v>11182</v>
      </c>
      <c r="E2571" s="700" t="s">
        <v>9733</v>
      </c>
      <c r="F2571" s="699" t="s">
        <v>11185</v>
      </c>
    </row>
    <row r="2572" spans="1:6" hidden="1">
      <c r="A2572" s="701">
        <v>100776</v>
      </c>
      <c r="B2572" s="699" t="s">
        <v>16341</v>
      </c>
      <c r="C2572" s="699" t="s">
        <v>476</v>
      </c>
      <c r="D2572" s="699" t="s">
        <v>11182</v>
      </c>
      <c r="E2572" s="700" t="s">
        <v>13980</v>
      </c>
      <c r="F2572" s="699" t="s">
        <v>11185</v>
      </c>
    </row>
    <row r="2573" spans="1:6" hidden="1">
      <c r="A2573" s="701">
        <v>100777</v>
      </c>
      <c r="B2573" s="699" t="s">
        <v>16342</v>
      </c>
      <c r="C2573" s="699" t="s">
        <v>476</v>
      </c>
      <c r="D2573" s="699" t="s">
        <v>11182</v>
      </c>
      <c r="E2573" s="700" t="s">
        <v>3114</v>
      </c>
      <c r="F2573" s="699" t="s">
        <v>11185</v>
      </c>
    </row>
    <row r="2574" spans="1:6" hidden="1">
      <c r="A2574" s="701">
        <v>100778</v>
      </c>
      <c r="B2574" s="699" t="s">
        <v>16343</v>
      </c>
      <c r="C2574" s="699" t="s">
        <v>476</v>
      </c>
      <c r="D2574" s="699" t="s">
        <v>11182</v>
      </c>
      <c r="E2574" s="700" t="s">
        <v>11914</v>
      </c>
      <c r="F2574" s="699" t="s">
        <v>11185</v>
      </c>
    </row>
    <row r="2575" spans="1:6" hidden="1">
      <c r="A2575" s="701">
        <v>98560</v>
      </c>
      <c r="B2575" s="699" t="s">
        <v>16344</v>
      </c>
      <c r="C2575" s="699" t="s">
        <v>480</v>
      </c>
      <c r="D2575" s="699" t="s">
        <v>11189</v>
      </c>
      <c r="E2575" s="700" t="s">
        <v>16345</v>
      </c>
      <c r="F2575" s="699" t="s">
        <v>11185</v>
      </c>
    </row>
    <row r="2576" spans="1:6" hidden="1">
      <c r="A2576" s="701">
        <v>98561</v>
      </c>
      <c r="B2576" s="699" t="s">
        <v>16348</v>
      </c>
      <c r="C2576" s="699" t="s">
        <v>480</v>
      </c>
      <c r="D2576" s="699" t="s">
        <v>11189</v>
      </c>
      <c r="E2576" s="700" t="s">
        <v>15682</v>
      </c>
      <c r="F2576" s="699" t="s">
        <v>11185</v>
      </c>
    </row>
    <row r="2577" spans="1:6" hidden="1">
      <c r="A2577" s="701">
        <v>98562</v>
      </c>
      <c r="B2577" s="699" t="s">
        <v>16351</v>
      </c>
      <c r="C2577" s="699" t="s">
        <v>480</v>
      </c>
      <c r="D2577" s="699" t="s">
        <v>11189</v>
      </c>
      <c r="E2577" s="700" t="s">
        <v>16352</v>
      </c>
      <c r="F2577" s="699" t="s">
        <v>11185</v>
      </c>
    </row>
    <row r="2578" spans="1:6" hidden="1">
      <c r="A2578" s="701">
        <v>98555</v>
      </c>
      <c r="B2578" s="699" t="s">
        <v>16353</v>
      </c>
      <c r="C2578" s="699" t="s">
        <v>480</v>
      </c>
      <c r="D2578" s="699" t="s">
        <v>11189</v>
      </c>
      <c r="E2578" s="700" t="s">
        <v>7392</v>
      </c>
      <c r="F2578" s="699" t="s">
        <v>11185</v>
      </c>
    </row>
    <row r="2579" spans="1:6" hidden="1">
      <c r="A2579" s="701">
        <v>98556</v>
      </c>
      <c r="B2579" s="699" t="s">
        <v>16354</v>
      </c>
      <c r="C2579" s="699" t="s">
        <v>480</v>
      </c>
      <c r="D2579" s="699" t="s">
        <v>11189</v>
      </c>
      <c r="E2579" s="700" t="s">
        <v>16355</v>
      </c>
      <c r="F2579" s="699" t="s">
        <v>11185</v>
      </c>
    </row>
    <row r="2580" spans="1:6" hidden="1">
      <c r="A2580" s="701">
        <v>98558</v>
      </c>
      <c r="B2580" s="699" t="s">
        <v>16357</v>
      </c>
      <c r="C2580" s="699" t="s">
        <v>475</v>
      </c>
      <c r="D2580" s="699" t="s">
        <v>11189</v>
      </c>
      <c r="E2580" s="700" t="s">
        <v>7900</v>
      </c>
      <c r="F2580" s="699" t="s">
        <v>11185</v>
      </c>
    </row>
    <row r="2581" spans="1:6" hidden="1">
      <c r="A2581" s="701">
        <v>98559</v>
      </c>
      <c r="B2581" s="699" t="s">
        <v>16358</v>
      </c>
      <c r="C2581" s="699" t="s">
        <v>478</v>
      </c>
      <c r="D2581" s="699" t="s">
        <v>11189</v>
      </c>
      <c r="E2581" s="700" t="s">
        <v>2883</v>
      </c>
      <c r="F2581" s="699" t="s">
        <v>11185</v>
      </c>
    </row>
    <row r="2582" spans="1:6" hidden="1">
      <c r="A2582" s="701">
        <v>98546</v>
      </c>
      <c r="B2582" s="699" t="s">
        <v>16359</v>
      </c>
      <c r="C2582" s="699" t="s">
        <v>480</v>
      </c>
      <c r="D2582" s="699" t="s">
        <v>11189</v>
      </c>
      <c r="E2582" s="700" t="s">
        <v>16360</v>
      </c>
      <c r="F2582" s="699" t="s">
        <v>11185</v>
      </c>
    </row>
    <row r="2583" spans="1:6" hidden="1">
      <c r="A2583" s="701">
        <v>98547</v>
      </c>
      <c r="B2583" s="699" t="s">
        <v>16361</v>
      </c>
      <c r="C2583" s="699" t="s">
        <v>480</v>
      </c>
      <c r="D2583" s="699" t="s">
        <v>11189</v>
      </c>
      <c r="E2583" s="700" t="s">
        <v>16362</v>
      </c>
      <c r="F2583" s="699" t="s">
        <v>11185</v>
      </c>
    </row>
    <row r="2584" spans="1:6" hidden="1">
      <c r="A2584" s="701">
        <v>98553</v>
      </c>
      <c r="B2584" s="699" t="s">
        <v>16363</v>
      </c>
      <c r="C2584" s="699" t="s">
        <v>480</v>
      </c>
      <c r="D2584" s="699" t="s">
        <v>11189</v>
      </c>
      <c r="E2584" s="700" t="s">
        <v>16364</v>
      </c>
      <c r="F2584" s="699" t="s">
        <v>11185</v>
      </c>
    </row>
    <row r="2585" spans="1:6" hidden="1">
      <c r="A2585" s="701">
        <v>98554</v>
      </c>
      <c r="B2585" s="699" t="s">
        <v>16366</v>
      </c>
      <c r="C2585" s="699" t="s">
        <v>480</v>
      </c>
      <c r="D2585" s="699" t="s">
        <v>11189</v>
      </c>
      <c r="E2585" s="700" t="s">
        <v>11946</v>
      </c>
      <c r="F2585" s="699" t="s">
        <v>11185</v>
      </c>
    </row>
    <row r="2586" spans="1:6" hidden="1">
      <c r="A2586" s="701">
        <v>98557</v>
      </c>
      <c r="B2586" s="699" t="s">
        <v>16368</v>
      </c>
      <c r="C2586" s="699" t="s">
        <v>480</v>
      </c>
      <c r="D2586" s="699" t="s">
        <v>11189</v>
      </c>
      <c r="E2586" s="700" t="s">
        <v>2506</v>
      </c>
      <c r="F2586" s="699" t="s">
        <v>11185</v>
      </c>
    </row>
    <row r="2587" spans="1:6" hidden="1">
      <c r="A2587" s="701">
        <v>98563</v>
      </c>
      <c r="B2587" s="699" t="s">
        <v>16369</v>
      </c>
      <c r="C2587" s="699" t="s">
        <v>480</v>
      </c>
      <c r="D2587" s="699" t="s">
        <v>11189</v>
      </c>
      <c r="E2587" s="700" t="s">
        <v>9779</v>
      </c>
      <c r="F2587" s="699" t="s">
        <v>11185</v>
      </c>
    </row>
    <row r="2588" spans="1:6" hidden="1">
      <c r="A2588" s="701">
        <v>98564</v>
      </c>
      <c r="B2588" s="699" t="s">
        <v>16372</v>
      </c>
      <c r="C2588" s="699" t="s">
        <v>480</v>
      </c>
      <c r="D2588" s="699" t="s">
        <v>11189</v>
      </c>
      <c r="E2588" s="700" t="s">
        <v>13632</v>
      </c>
      <c r="F2588" s="699" t="s">
        <v>11185</v>
      </c>
    </row>
    <row r="2589" spans="1:6" hidden="1">
      <c r="A2589" s="701">
        <v>98565</v>
      </c>
      <c r="B2589" s="699" t="s">
        <v>16373</v>
      </c>
      <c r="C2589" s="699" t="s">
        <v>480</v>
      </c>
      <c r="D2589" s="699" t="s">
        <v>11189</v>
      </c>
      <c r="E2589" s="700" t="s">
        <v>11698</v>
      </c>
      <c r="F2589" s="699" t="s">
        <v>11185</v>
      </c>
    </row>
    <row r="2590" spans="1:6" hidden="1">
      <c r="A2590" s="701">
        <v>98566</v>
      </c>
      <c r="B2590" s="699" t="s">
        <v>16375</v>
      </c>
      <c r="C2590" s="699" t="s">
        <v>480</v>
      </c>
      <c r="D2590" s="699" t="s">
        <v>11189</v>
      </c>
      <c r="E2590" s="700" t="s">
        <v>4139</v>
      </c>
      <c r="F2590" s="699" t="s">
        <v>11185</v>
      </c>
    </row>
    <row r="2591" spans="1:6" hidden="1">
      <c r="A2591" s="701">
        <v>98567</v>
      </c>
      <c r="B2591" s="699" t="s">
        <v>16376</v>
      </c>
      <c r="C2591" s="699" t="s">
        <v>480</v>
      </c>
      <c r="D2591" s="699" t="s">
        <v>11189</v>
      </c>
      <c r="E2591" s="700" t="s">
        <v>16377</v>
      </c>
      <c r="F2591" s="699" t="s">
        <v>11185</v>
      </c>
    </row>
    <row r="2592" spans="1:6" hidden="1">
      <c r="A2592" s="701">
        <v>98568</v>
      </c>
      <c r="B2592" s="699" t="s">
        <v>16378</v>
      </c>
      <c r="C2592" s="699" t="s">
        <v>480</v>
      </c>
      <c r="D2592" s="699" t="s">
        <v>11189</v>
      </c>
      <c r="E2592" s="700" t="s">
        <v>16379</v>
      </c>
      <c r="F2592" s="699" t="s">
        <v>11185</v>
      </c>
    </row>
    <row r="2593" spans="1:6" hidden="1">
      <c r="A2593" s="701">
        <v>98569</v>
      </c>
      <c r="B2593" s="699" t="s">
        <v>16380</v>
      </c>
      <c r="C2593" s="699" t="s">
        <v>480</v>
      </c>
      <c r="D2593" s="699" t="s">
        <v>11189</v>
      </c>
      <c r="E2593" s="700" t="s">
        <v>3765</v>
      </c>
      <c r="F2593" s="699" t="s">
        <v>11185</v>
      </c>
    </row>
    <row r="2594" spans="1:6" hidden="1">
      <c r="A2594" s="701">
        <v>98570</v>
      </c>
      <c r="B2594" s="699" t="s">
        <v>16381</v>
      </c>
      <c r="C2594" s="699" t="s">
        <v>480</v>
      </c>
      <c r="D2594" s="699" t="s">
        <v>11189</v>
      </c>
      <c r="E2594" s="700" t="s">
        <v>16382</v>
      </c>
      <c r="F2594" s="699" t="s">
        <v>11185</v>
      </c>
    </row>
    <row r="2595" spans="1:6" hidden="1">
      <c r="A2595" s="701">
        <v>98571</v>
      </c>
      <c r="B2595" s="699" t="s">
        <v>16383</v>
      </c>
      <c r="C2595" s="699" t="s">
        <v>480</v>
      </c>
      <c r="D2595" s="699" t="s">
        <v>11189</v>
      </c>
      <c r="E2595" s="700" t="s">
        <v>16384</v>
      </c>
      <c r="F2595" s="699" t="s">
        <v>11185</v>
      </c>
    </row>
    <row r="2596" spans="1:6" hidden="1">
      <c r="A2596" s="701">
        <v>98572</v>
      </c>
      <c r="B2596" s="699" t="s">
        <v>16386</v>
      </c>
      <c r="C2596" s="699" t="s">
        <v>480</v>
      </c>
      <c r="D2596" s="699" t="s">
        <v>11189</v>
      </c>
      <c r="E2596" s="700" t="s">
        <v>13351</v>
      </c>
      <c r="F2596" s="699" t="s">
        <v>11185</v>
      </c>
    </row>
    <row r="2597" spans="1:6" hidden="1">
      <c r="A2597" s="701">
        <v>98573</v>
      </c>
      <c r="B2597" s="699" t="s">
        <v>16388</v>
      </c>
      <c r="C2597" s="699" t="s">
        <v>480</v>
      </c>
      <c r="D2597" s="699" t="s">
        <v>11189</v>
      </c>
      <c r="E2597" s="700" t="s">
        <v>12843</v>
      </c>
      <c r="F2597" s="699" t="s">
        <v>11185</v>
      </c>
    </row>
    <row r="2598" spans="1:6" hidden="1">
      <c r="A2598" s="701">
        <v>91831</v>
      </c>
      <c r="B2598" s="699" t="s">
        <v>12002</v>
      </c>
      <c r="C2598" s="699" t="s">
        <v>478</v>
      </c>
      <c r="D2598" s="699" t="s">
        <v>11189</v>
      </c>
      <c r="E2598" s="700" t="s">
        <v>6564</v>
      </c>
      <c r="F2598" s="699" t="s">
        <v>11185</v>
      </c>
    </row>
    <row r="2599" spans="1:6" hidden="1">
      <c r="A2599" s="701">
        <v>91833</v>
      </c>
      <c r="B2599" s="699" t="s">
        <v>16389</v>
      </c>
      <c r="C2599" s="699" t="s">
        <v>478</v>
      </c>
      <c r="D2599" s="699" t="s">
        <v>11189</v>
      </c>
      <c r="E2599" s="700" t="s">
        <v>10055</v>
      </c>
      <c r="F2599" s="699" t="s">
        <v>11185</v>
      </c>
    </row>
    <row r="2600" spans="1:6" hidden="1">
      <c r="A2600" s="701">
        <v>91834</v>
      </c>
      <c r="B2600" s="699" t="s">
        <v>12151</v>
      </c>
      <c r="C2600" s="699" t="s">
        <v>478</v>
      </c>
      <c r="D2600" s="699" t="s">
        <v>11189</v>
      </c>
      <c r="E2600" s="700" t="s">
        <v>12152</v>
      </c>
      <c r="F2600" s="699" t="s">
        <v>11185</v>
      </c>
    </row>
    <row r="2601" spans="1:6" hidden="1">
      <c r="A2601" s="701">
        <v>91835</v>
      </c>
      <c r="B2601" s="699" t="s">
        <v>1635</v>
      </c>
      <c r="C2601" s="699" t="s">
        <v>478</v>
      </c>
      <c r="D2601" s="699" t="s">
        <v>11189</v>
      </c>
      <c r="E2601" s="700" t="s">
        <v>4678</v>
      </c>
      <c r="F2601" s="699" t="s">
        <v>11185</v>
      </c>
    </row>
    <row r="2602" spans="1:6" hidden="1">
      <c r="A2602" s="701">
        <v>91836</v>
      </c>
      <c r="B2602" s="699" t="s">
        <v>16390</v>
      </c>
      <c r="C2602" s="699" t="s">
        <v>478</v>
      </c>
      <c r="D2602" s="699" t="s">
        <v>11189</v>
      </c>
      <c r="E2602" s="700" t="s">
        <v>8937</v>
      </c>
      <c r="F2602" s="699" t="s">
        <v>11185</v>
      </c>
    </row>
    <row r="2603" spans="1:6" hidden="1">
      <c r="A2603" s="701">
        <v>91837</v>
      </c>
      <c r="B2603" s="699" t="s">
        <v>1636</v>
      </c>
      <c r="C2603" s="699" t="s">
        <v>478</v>
      </c>
      <c r="D2603" s="699" t="s">
        <v>11189</v>
      </c>
      <c r="E2603" s="700" t="s">
        <v>11590</v>
      </c>
      <c r="F2603" s="699" t="s">
        <v>11185</v>
      </c>
    </row>
    <row r="2604" spans="1:6" hidden="1">
      <c r="A2604" s="701">
        <v>91839</v>
      </c>
      <c r="B2604" s="699" t="s">
        <v>16391</v>
      </c>
      <c r="C2604" s="699" t="s">
        <v>478</v>
      </c>
      <c r="D2604" s="699" t="s">
        <v>11189</v>
      </c>
      <c r="E2604" s="700" t="s">
        <v>16392</v>
      </c>
      <c r="F2604" s="699" t="s">
        <v>11185</v>
      </c>
    </row>
    <row r="2605" spans="1:6" hidden="1">
      <c r="A2605" s="701">
        <v>91840</v>
      </c>
      <c r="B2605" s="699" t="s">
        <v>16393</v>
      </c>
      <c r="C2605" s="699" t="s">
        <v>478</v>
      </c>
      <c r="D2605" s="699" t="s">
        <v>11189</v>
      </c>
      <c r="E2605" s="700" t="s">
        <v>11791</v>
      </c>
      <c r="F2605" s="699" t="s">
        <v>11185</v>
      </c>
    </row>
    <row r="2606" spans="1:6" hidden="1">
      <c r="A2606" s="701">
        <v>91841</v>
      </c>
      <c r="B2606" s="699" t="s">
        <v>16394</v>
      </c>
      <c r="C2606" s="699" t="s">
        <v>478</v>
      </c>
      <c r="D2606" s="699" t="s">
        <v>11189</v>
      </c>
      <c r="E2606" s="700" t="s">
        <v>6688</v>
      </c>
      <c r="F2606" s="699" t="s">
        <v>11185</v>
      </c>
    </row>
    <row r="2607" spans="1:6" hidden="1">
      <c r="A2607" s="701">
        <v>91842</v>
      </c>
      <c r="B2607" s="699" t="s">
        <v>16395</v>
      </c>
      <c r="C2607" s="699" t="s">
        <v>478</v>
      </c>
      <c r="D2607" s="699" t="s">
        <v>11189</v>
      </c>
      <c r="E2607" s="700" t="s">
        <v>4530</v>
      </c>
      <c r="F2607" s="699" t="s">
        <v>11185</v>
      </c>
    </row>
    <row r="2608" spans="1:6" hidden="1">
      <c r="A2608" s="701">
        <v>91843</v>
      </c>
      <c r="B2608" s="699" t="s">
        <v>16396</v>
      </c>
      <c r="C2608" s="699" t="s">
        <v>478</v>
      </c>
      <c r="D2608" s="699" t="s">
        <v>11189</v>
      </c>
      <c r="E2608" s="700" t="s">
        <v>13384</v>
      </c>
      <c r="F2608" s="699" t="s">
        <v>11185</v>
      </c>
    </row>
    <row r="2609" spans="1:6" hidden="1">
      <c r="A2609" s="701">
        <v>91844</v>
      </c>
      <c r="B2609" s="699" t="s">
        <v>1430</v>
      </c>
      <c r="C2609" s="699" t="s">
        <v>478</v>
      </c>
      <c r="D2609" s="699" t="s">
        <v>11189</v>
      </c>
      <c r="E2609" s="700" t="s">
        <v>9030</v>
      </c>
      <c r="F2609" s="699" t="s">
        <v>11185</v>
      </c>
    </row>
    <row r="2610" spans="1:6" hidden="1">
      <c r="A2610" s="701">
        <v>91845</v>
      </c>
      <c r="B2610" s="699" t="s">
        <v>16397</v>
      </c>
      <c r="C2610" s="699" t="s">
        <v>478</v>
      </c>
      <c r="D2610" s="699" t="s">
        <v>11189</v>
      </c>
      <c r="E2610" s="700" t="s">
        <v>9302</v>
      </c>
      <c r="F2610" s="699" t="s">
        <v>11185</v>
      </c>
    </row>
    <row r="2611" spans="1:6" hidden="1">
      <c r="A2611" s="701">
        <v>91846</v>
      </c>
      <c r="B2611" s="699" t="s">
        <v>16398</v>
      </c>
      <c r="C2611" s="699" t="s">
        <v>478</v>
      </c>
      <c r="D2611" s="699" t="s">
        <v>11189</v>
      </c>
      <c r="E2611" s="700" t="s">
        <v>12199</v>
      </c>
      <c r="F2611" s="699" t="s">
        <v>11185</v>
      </c>
    </row>
    <row r="2612" spans="1:6" hidden="1">
      <c r="A2612" s="701">
        <v>91847</v>
      </c>
      <c r="B2612" s="699" t="s">
        <v>1431</v>
      </c>
      <c r="C2612" s="699" t="s">
        <v>478</v>
      </c>
      <c r="D2612" s="699" t="s">
        <v>11189</v>
      </c>
      <c r="E2612" s="700" t="s">
        <v>4410</v>
      </c>
      <c r="F2612" s="699" t="s">
        <v>11185</v>
      </c>
    </row>
    <row r="2613" spans="1:6" hidden="1">
      <c r="A2613" s="701">
        <v>91849</v>
      </c>
      <c r="B2613" s="699" t="s">
        <v>16399</v>
      </c>
      <c r="C2613" s="699" t="s">
        <v>478</v>
      </c>
      <c r="D2613" s="699" t="s">
        <v>11189</v>
      </c>
      <c r="E2613" s="700" t="s">
        <v>3107</v>
      </c>
      <c r="F2613" s="699" t="s">
        <v>11185</v>
      </c>
    </row>
    <row r="2614" spans="1:6" hidden="1">
      <c r="A2614" s="701">
        <v>91850</v>
      </c>
      <c r="B2614" s="699" t="s">
        <v>16400</v>
      </c>
      <c r="C2614" s="699" t="s">
        <v>478</v>
      </c>
      <c r="D2614" s="699" t="s">
        <v>11189</v>
      </c>
      <c r="E2614" s="700" t="s">
        <v>16392</v>
      </c>
      <c r="F2614" s="699" t="s">
        <v>11185</v>
      </c>
    </row>
    <row r="2615" spans="1:6" hidden="1">
      <c r="A2615" s="701">
        <v>91851</v>
      </c>
      <c r="B2615" s="699" t="s">
        <v>16401</v>
      </c>
      <c r="C2615" s="699" t="s">
        <v>478</v>
      </c>
      <c r="D2615" s="699" t="s">
        <v>11189</v>
      </c>
      <c r="E2615" s="700" t="s">
        <v>11769</v>
      </c>
      <c r="F2615" s="699" t="s">
        <v>11185</v>
      </c>
    </row>
    <row r="2616" spans="1:6" hidden="1">
      <c r="A2616" s="701">
        <v>91852</v>
      </c>
      <c r="B2616" s="699" t="s">
        <v>12003</v>
      </c>
      <c r="C2616" s="699" t="s">
        <v>478</v>
      </c>
      <c r="D2616" s="699" t="s">
        <v>11189</v>
      </c>
      <c r="E2616" s="700" t="s">
        <v>9302</v>
      </c>
      <c r="F2616" s="699" t="s">
        <v>11185</v>
      </c>
    </row>
    <row r="2617" spans="1:6" hidden="1">
      <c r="A2617" s="701">
        <v>91853</v>
      </c>
      <c r="B2617" s="699" t="s">
        <v>16402</v>
      </c>
      <c r="C2617" s="699" t="s">
        <v>478</v>
      </c>
      <c r="D2617" s="699" t="s">
        <v>11189</v>
      </c>
      <c r="E2617" s="700" t="s">
        <v>6930</v>
      </c>
      <c r="F2617" s="699" t="s">
        <v>11185</v>
      </c>
    </row>
    <row r="2618" spans="1:6" hidden="1">
      <c r="A2618" s="701">
        <v>91854</v>
      </c>
      <c r="B2618" s="699" t="s">
        <v>12153</v>
      </c>
      <c r="C2618" s="699" t="s">
        <v>478</v>
      </c>
      <c r="D2618" s="699" t="s">
        <v>11189</v>
      </c>
      <c r="E2618" s="700" t="s">
        <v>7883</v>
      </c>
      <c r="F2618" s="699" t="s">
        <v>11185</v>
      </c>
    </row>
    <row r="2619" spans="1:6" hidden="1">
      <c r="A2619" s="701">
        <v>91855</v>
      </c>
      <c r="B2619" s="699" t="s">
        <v>16403</v>
      </c>
      <c r="C2619" s="699" t="s">
        <v>478</v>
      </c>
      <c r="D2619" s="699" t="s">
        <v>11189</v>
      </c>
      <c r="E2619" s="700" t="s">
        <v>7375</v>
      </c>
      <c r="F2619" s="699" t="s">
        <v>11185</v>
      </c>
    </row>
    <row r="2620" spans="1:6" hidden="1">
      <c r="A2620" s="701">
        <v>91856</v>
      </c>
      <c r="B2620" s="699" t="s">
        <v>16404</v>
      </c>
      <c r="C2620" s="699" t="s">
        <v>478</v>
      </c>
      <c r="D2620" s="699" t="s">
        <v>11189</v>
      </c>
      <c r="E2620" s="700" t="s">
        <v>10122</v>
      </c>
      <c r="F2620" s="699" t="s">
        <v>11185</v>
      </c>
    </row>
    <row r="2621" spans="1:6" hidden="1">
      <c r="A2621" s="701">
        <v>91857</v>
      </c>
      <c r="B2621" s="699" t="s">
        <v>16405</v>
      </c>
      <c r="C2621" s="699" t="s">
        <v>478</v>
      </c>
      <c r="D2621" s="699" t="s">
        <v>11189</v>
      </c>
      <c r="E2621" s="700" t="s">
        <v>14033</v>
      </c>
      <c r="F2621" s="699" t="s">
        <v>11185</v>
      </c>
    </row>
    <row r="2622" spans="1:6" hidden="1">
      <c r="A2622" s="701">
        <v>91859</v>
      </c>
      <c r="B2622" s="699" t="s">
        <v>16406</v>
      </c>
      <c r="C2622" s="699" t="s">
        <v>478</v>
      </c>
      <c r="D2622" s="699" t="s">
        <v>11189</v>
      </c>
      <c r="E2622" s="700" t="s">
        <v>6918</v>
      </c>
      <c r="F2622" s="699" t="s">
        <v>11185</v>
      </c>
    </row>
    <row r="2623" spans="1:6" hidden="1">
      <c r="A2623" s="701">
        <v>91860</v>
      </c>
      <c r="B2623" s="699" t="s">
        <v>16407</v>
      </c>
      <c r="C2623" s="699" t="s">
        <v>478</v>
      </c>
      <c r="D2623" s="699" t="s">
        <v>11189</v>
      </c>
      <c r="E2623" s="700" t="s">
        <v>14013</v>
      </c>
      <c r="F2623" s="699" t="s">
        <v>11185</v>
      </c>
    </row>
    <row r="2624" spans="1:6" hidden="1">
      <c r="A2624" s="701">
        <v>91861</v>
      </c>
      <c r="B2624" s="699" t="s">
        <v>16408</v>
      </c>
      <c r="C2624" s="699" t="s">
        <v>478</v>
      </c>
      <c r="D2624" s="699" t="s">
        <v>11189</v>
      </c>
      <c r="E2624" s="700" t="s">
        <v>11325</v>
      </c>
      <c r="F2624" s="699" t="s">
        <v>11185</v>
      </c>
    </row>
    <row r="2625" spans="1:6" hidden="1">
      <c r="A2625" s="701">
        <v>91862</v>
      </c>
      <c r="B2625" s="699" t="s">
        <v>12060</v>
      </c>
      <c r="C2625" s="699" t="s">
        <v>478</v>
      </c>
      <c r="D2625" s="699" t="s">
        <v>11189</v>
      </c>
      <c r="E2625" s="700" t="s">
        <v>8522</v>
      </c>
      <c r="F2625" s="699" t="s">
        <v>11185</v>
      </c>
    </row>
    <row r="2626" spans="1:6" hidden="1">
      <c r="A2626" s="701">
        <v>91863</v>
      </c>
      <c r="B2626" s="699" t="s">
        <v>1640</v>
      </c>
      <c r="C2626" s="699" t="s">
        <v>478</v>
      </c>
      <c r="D2626" s="699" t="s">
        <v>11189</v>
      </c>
      <c r="E2626" s="700" t="s">
        <v>12126</v>
      </c>
      <c r="F2626" s="699" t="s">
        <v>11185</v>
      </c>
    </row>
    <row r="2627" spans="1:6" hidden="1">
      <c r="A2627" s="701">
        <v>91864</v>
      </c>
      <c r="B2627" s="699" t="s">
        <v>1637</v>
      </c>
      <c r="C2627" s="699" t="s">
        <v>478</v>
      </c>
      <c r="D2627" s="699" t="s">
        <v>11189</v>
      </c>
      <c r="E2627" s="700" t="s">
        <v>8013</v>
      </c>
      <c r="F2627" s="699" t="s">
        <v>11185</v>
      </c>
    </row>
    <row r="2628" spans="1:6" hidden="1">
      <c r="A2628" s="701">
        <v>91865</v>
      </c>
      <c r="B2628" s="699" t="s">
        <v>16409</v>
      </c>
      <c r="C2628" s="699" t="s">
        <v>478</v>
      </c>
      <c r="D2628" s="699" t="s">
        <v>11189</v>
      </c>
      <c r="E2628" s="700" t="s">
        <v>9859</v>
      </c>
      <c r="F2628" s="699" t="s">
        <v>11185</v>
      </c>
    </row>
    <row r="2629" spans="1:6" hidden="1">
      <c r="A2629" s="701">
        <v>91866</v>
      </c>
      <c r="B2629" s="699" t="s">
        <v>16410</v>
      </c>
      <c r="C2629" s="699" t="s">
        <v>478</v>
      </c>
      <c r="D2629" s="699" t="s">
        <v>11189</v>
      </c>
      <c r="E2629" s="700" t="s">
        <v>2646</v>
      </c>
      <c r="F2629" s="699" t="s">
        <v>11185</v>
      </c>
    </row>
    <row r="2630" spans="1:6" hidden="1">
      <c r="A2630" s="701">
        <v>91867</v>
      </c>
      <c r="B2630" s="699" t="s">
        <v>16411</v>
      </c>
      <c r="C2630" s="699" t="s">
        <v>478</v>
      </c>
      <c r="D2630" s="699" t="s">
        <v>11189</v>
      </c>
      <c r="E2630" s="700" t="s">
        <v>10066</v>
      </c>
      <c r="F2630" s="699" t="s">
        <v>11185</v>
      </c>
    </row>
    <row r="2631" spans="1:6" hidden="1">
      <c r="A2631" s="701">
        <v>91868</v>
      </c>
      <c r="B2631" s="699" t="s">
        <v>16412</v>
      </c>
      <c r="C2631" s="699" t="s">
        <v>478</v>
      </c>
      <c r="D2631" s="699" t="s">
        <v>11189</v>
      </c>
      <c r="E2631" s="700" t="s">
        <v>4595</v>
      </c>
      <c r="F2631" s="699" t="s">
        <v>11185</v>
      </c>
    </row>
    <row r="2632" spans="1:6" hidden="1">
      <c r="A2632" s="701">
        <v>91869</v>
      </c>
      <c r="B2632" s="699" t="s">
        <v>16413</v>
      </c>
      <c r="C2632" s="699" t="s">
        <v>478</v>
      </c>
      <c r="D2632" s="699" t="s">
        <v>11189</v>
      </c>
      <c r="E2632" s="700" t="s">
        <v>13494</v>
      </c>
      <c r="F2632" s="699" t="s">
        <v>11185</v>
      </c>
    </row>
    <row r="2633" spans="1:6" hidden="1">
      <c r="A2633" s="701">
        <v>91870</v>
      </c>
      <c r="B2633" s="699" t="s">
        <v>12061</v>
      </c>
      <c r="C2633" s="699" t="s">
        <v>478</v>
      </c>
      <c r="D2633" s="699" t="s">
        <v>11189</v>
      </c>
      <c r="E2633" s="700" t="s">
        <v>8286</v>
      </c>
      <c r="F2633" s="699" t="s">
        <v>11185</v>
      </c>
    </row>
    <row r="2634" spans="1:6" hidden="1">
      <c r="A2634" s="701">
        <v>91871</v>
      </c>
      <c r="B2634" s="699" t="s">
        <v>12127</v>
      </c>
      <c r="C2634" s="699" t="s">
        <v>478</v>
      </c>
      <c r="D2634" s="699" t="s">
        <v>11189</v>
      </c>
      <c r="E2634" s="700" t="s">
        <v>4854</v>
      </c>
      <c r="F2634" s="699" t="s">
        <v>11185</v>
      </c>
    </row>
    <row r="2635" spans="1:6" hidden="1">
      <c r="A2635" s="701">
        <v>91872</v>
      </c>
      <c r="B2635" s="699" t="s">
        <v>16414</v>
      </c>
      <c r="C2635" s="699" t="s">
        <v>478</v>
      </c>
      <c r="D2635" s="699" t="s">
        <v>11189</v>
      </c>
      <c r="E2635" s="700" t="s">
        <v>11331</v>
      </c>
      <c r="F2635" s="699" t="s">
        <v>11185</v>
      </c>
    </row>
    <row r="2636" spans="1:6" hidden="1">
      <c r="A2636" s="701">
        <v>91873</v>
      </c>
      <c r="B2636" s="699" t="s">
        <v>16415</v>
      </c>
      <c r="C2636" s="699" t="s">
        <v>478</v>
      </c>
      <c r="D2636" s="699" t="s">
        <v>11189</v>
      </c>
      <c r="E2636" s="700" t="s">
        <v>7208</v>
      </c>
      <c r="F2636" s="699" t="s">
        <v>11185</v>
      </c>
    </row>
    <row r="2637" spans="1:6" hidden="1">
      <c r="A2637" s="701">
        <v>93008</v>
      </c>
      <c r="B2637" s="699" t="s">
        <v>1638</v>
      </c>
      <c r="C2637" s="699" t="s">
        <v>478</v>
      </c>
      <c r="D2637" s="699" t="s">
        <v>11189</v>
      </c>
      <c r="E2637" s="700" t="s">
        <v>7844</v>
      </c>
      <c r="F2637" s="699" t="s">
        <v>11185</v>
      </c>
    </row>
    <row r="2638" spans="1:6" hidden="1">
      <c r="A2638" s="701">
        <v>93009</v>
      </c>
      <c r="B2638" s="699" t="s">
        <v>16416</v>
      </c>
      <c r="C2638" s="699" t="s">
        <v>478</v>
      </c>
      <c r="D2638" s="699" t="s">
        <v>11189</v>
      </c>
      <c r="E2638" s="700" t="s">
        <v>5588</v>
      </c>
      <c r="F2638" s="699" t="s">
        <v>11185</v>
      </c>
    </row>
    <row r="2639" spans="1:6" hidden="1">
      <c r="A2639" s="701">
        <v>93010</v>
      </c>
      <c r="B2639" s="699" t="s">
        <v>1639</v>
      </c>
      <c r="C2639" s="699" t="s">
        <v>478</v>
      </c>
      <c r="D2639" s="699" t="s">
        <v>11189</v>
      </c>
      <c r="E2639" s="700" t="s">
        <v>10882</v>
      </c>
      <c r="F2639" s="699" t="s">
        <v>11185</v>
      </c>
    </row>
    <row r="2640" spans="1:6" hidden="1">
      <c r="A2640" s="701">
        <v>93011</v>
      </c>
      <c r="B2640" s="699" t="s">
        <v>16417</v>
      </c>
      <c r="C2640" s="699" t="s">
        <v>478</v>
      </c>
      <c r="D2640" s="699" t="s">
        <v>11189</v>
      </c>
      <c r="E2640" s="700" t="s">
        <v>16418</v>
      </c>
      <c r="F2640" s="699" t="s">
        <v>11185</v>
      </c>
    </row>
    <row r="2641" spans="1:6" hidden="1">
      <c r="A2641" s="701">
        <v>93012</v>
      </c>
      <c r="B2641" s="699" t="s">
        <v>16419</v>
      </c>
      <c r="C2641" s="699" t="s">
        <v>478</v>
      </c>
      <c r="D2641" s="699" t="s">
        <v>11189</v>
      </c>
      <c r="E2641" s="700" t="s">
        <v>11937</v>
      </c>
      <c r="F2641" s="699" t="s">
        <v>11185</v>
      </c>
    </row>
    <row r="2642" spans="1:6" hidden="1">
      <c r="A2642" s="701">
        <v>95726</v>
      </c>
      <c r="B2642" s="699" t="s">
        <v>16421</v>
      </c>
      <c r="C2642" s="699" t="s">
        <v>478</v>
      </c>
      <c r="D2642" s="699" t="s">
        <v>11189</v>
      </c>
      <c r="E2642" s="700" t="s">
        <v>6481</v>
      </c>
      <c r="F2642" s="699" t="s">
        <v>11185</v>
      </c>
    </row>
    <row r="2643" spans="1:6" hidden="1">
      <c r="A2643" s="701">
        <v>95727</v>
      </c>
      <c r="B2643" s="699" t="s">
        <v>16422</v>
      </c>
      <c r="C2643" s="699" t="s">
        <v>478</v>
      </c>
      <c r="D2643" s="699" t="s">
        <v>11189</v>
      </c>
      <c r="E2643" s="700" t="s">
        <v>13356</v>
      </c>
      <c r="F2643" s="699" t="s">
        <v>11185</v>
      </c>
    </row>
    <row r="2644" spans="1:6" hidden="1">
      <c r="A2644" s="701">
        <v>95728</v>
      </c>
      <c r="B2644" s="699" t="s">
        <v>16423</v>
      </c>
      <c r="C2644" s="699" t="s">
        <v>478</v>
      </c>
      <c r="D2644" s="699" t="s">
        <v>11189</v>
      </c>
      <c r="E2644" s="700" t="s">
        <v>11991</v>
      </c>
      <c r="F2644" s="699" t="s">
        <v>11185</v>
      </c>
    </row>
    <row r="2645" spans="1:6" hidden="1">
      <c r="A2645" s="701">
        <v>95729</v>
      </c>
      <c r="B2645" s="699" t="s">
        <v>16424</v>
      </c>
      <c r="C2645" s="699" t="s">
        <v>478</v>
      </c>
      <c r="D2645" s="699" t="s">
        <v>11189</v>
      </c>
      <c r="E2645" s="700" t="s">
        <v>9838</v>
      </c>
      <c r="F2645" s="699" t="s">
        <v>11185</v>
      </c>
    </row>
    <row r="2646" spans="1:6" hidden="1">
      <c r="A2646" s="701">
        <v>95730</v>
      </c>
      <c r="B2646" s="699" t="s">
        <v>16425</v>
      </c>
      <c r="C2646" s="699" t="s">
        <v>478</v>
      </c>
      <c r="D2646" s="699" t="s">
        <v>11189</v>
      </c>
      <c r="E2646" s="700" t="s">
        <v>4537</v>
      </c>
      <c r="F2646" s="699" t="s">
        <v>11185</v>
      </c>
    </row>
    <row r="2647" spans="1:6" hidden="1">
      <c r="A2647" s="701">
        <v>95731</v>
      </c>
      <c r="B2647" s="699" t="s">
        <v>16426</v>
      </c>
      <c r="C2647" s="699" t="s">
        <v>478</v>
      </c>
      <c r="D2647" s="699" t="s">
        <v>11189</v>
      </c>
      <c r="E2647" s="700" t="s">
        <v>2092</v>
      </c>
      <c r="F2647" s="699" t="s">
        <v>11185</v>
      </c>
    </row>
    <row r="2648" spans="1:6" hidden="1">
      <c r="A2648" s="701">
        <v>95732</v>
      </c>
      <c r="B2648" s="699" t="s">
        <v>16427</v>
      </c>
      <c r="C2648" s="699" t="s">
        <v>475</v>
      </c>
      <c r="D2648" s="699" t="s">
        <v>11189</v>
      </c>
      <c r="E2648" s="700" t="s">
        <v>1881</v>
      </c>
      <c r="F2648" s="699" t="s">
        <v>11185</v>
      </c>
    </row>
    <row r="2649" spans="1:6" hidden="1">
      <c r="A2649" s="701">
        <v>95745</v>
      </c>
      <c r="B2649" s="699" t="s">
        <v>1704</v>
      </c>
      <c r="C2649" s="699" t="s">
        <v>478</v>
      </c>
      <c r="D2649" s="699" t="s">
        <v>11189</v>
      </c>
      <c r="E2649" s="700" t="s">
        <v>14053</v>
      </c>
      <c r="F2649" s="699" t="s">
        <v>11185</v>
      </c>
    </row>
    <row r="2650" spans="1:6" hidden="1">
      <c r="A2650" s="701">
        <v>95746</v>
      </c>
      <c r="B2650" s="699" t="s">
        <v>1703</v>
      </c>
      <c r="C2650" s="699" t="s">
        <v>478</v>
      </c>
      <c r="D2650" s="699" t="s">
        <v>11189</v>
      </c>
      <c r="E2650" s="700" t="s">
        <v>4349</v>
      </c>
      <c r="F2650" s="699" t="s">
        <v>11185</v>
      </c>
    </row>
    <row r="2651" spans="1:6" hidden="1">
      <c r="A2651" s="701">
        <v>95747</v>
      </c>
      <c r="B2651" s="699" t="s">
        <v>16430</v>
      </c>
      <c r="C2651" s="699" t="s">
        <v>478</v>
      </c>
      <c r="D2651" s="699" t="s">
        <v>11189</v>
      </c>
      <c r="E2651" s="700" t="s">
        <v>16431</v>
      </c>
      <c r="F2651" s="699" t="s">
        <v>11185</v>
      </c>
    </row>
    <row r="2652" spans="1:6" hidden="1">
      <c r="A2652" s="701">
        <v>95748</v>
      </c>
      <c r="B2652" s="699" t="s">
        <v>16433</v>
      </c>
      <c r="C2652" s="699" t="s">
        <v>478</v>
      </c>
      <c r="D2652" s="699" t="s">
        <v>11189</v>
      </c>
      <c r="E2652" s="700" t="s">
        <v>12947</v>
      </c>
      <c r="F2652" s="699" t="s">
        <v>11185</v>
      </c>
    </row>
    <row r="2653" spans="1:6" hidden="1">
      <c r="A2653" s="701">
        <v>95749</v>
      </c>
      <c r="B2653" s="699" t="s">
        <v>16435</v>
      </c>
      <c r="C2653" s="699" t="s">
        <v>478</v>
      </c>
      <c r="D2653" s="699" t="s">
        <v>11189</v>
      </c>
      <c r="E2653" s="700" t="s">
        <v>4349</v>
      </c>
      <c r="F2653" s="699" t="s">
        <v>11185</v>
      </c>
    </row>
    <row r="2654" spans="1:6" hidden="1">
      <c r="A2654" s="701">
        <v>95750</v>
      </c>
      <c r="B2654" s="699" t="s">
        <v>16436</v>
      </c>
      <c r="C2654" s="699" t="s">
        <v>478</v>
      </c>
      <c r="D2654" s="699" t="s">
        <v>11189</v>
      </c>
      <c r="E2654" s="700" t="s">
        <v>16437</v>
      </c>
      <c r="F2654" s="699" t="s">
        <v>11185</v>
      </c>
    </row>
    <row r="2655" spans="1:6" hidden="1">
      <c r="A2655" s="701">
        <v>95751</v>
      </c>
      <c r="B2655" s="699" t="s">
        <v>16438</v>
      </c>
      <c r="C2655" s="699" t="s">
        <v>478</v>
      </c>
      <c r="D2655" s="699" t="s">
        <v>11189</v>
      </c>
      <c r="E2655" s="700" t="s">
        <v>14433</v>
      </c>
      <c r="F2655" s="699" t="s">
        <v>11185</v>
      </c>
    </row>
    <row r="2656" spans="1:6" hidden="1">
      <c r="A2656" s="701">
        <v>95752</v>
      </c>
      <c r="B2656" s="699" t="s">
        <v>16440</v>
      </c>
      <c r="C2656" s="699" t="s">
        <v>478</v>
      </c>
      <c r="D2656" s="699" t="s">
        <v>11189</v>
      </c>
      <c r="E2656" s="700" t="s">
        <v>16441</v>
      </c>
      <c r="F2656" s="699" t="s">
        <v>11185</v>
      </c>
    </row>
    <row r="2657" spans="1:6" hidden="1">
      <c r="A2657" s="701">
        <v>97667</v>
      </c>
      <c r="B2657" s="699" t="s">
        <v>16444</v>
      </c>
      <c r="C2657" s="699" t="s">
        <v>478</v>
      </c>
      <c r="D2657" s="699" t="s">
        <v>11189</v>
      </c>
      <c r="E2657" s="700" t="s">
        <v>3091</v>
      </c>
      <c r="F2657" s="699" t="s">
        <v>11185</v>
      </c>
    </row>
    <row r="2658" spans="1:6" hidden="1">
      <c r="A2658" s="701">
        <v>97668</v>
      </c>
      <c r="B2658" s="699" t="s">
        <v>16445</v>
      </c>
      <c r="C2658" s="699" t="s">
        <v>478</v>
      </c>
      <c r="D2658" s="699" t="s">
        <v>11189</v>
      </c>
      <c r="E2658" s="700" t="s">
        <v>11456</v>
      </c>
      <c r="F2658" s="699" t="s">
        <v>11185</v>
      </c>
    </row>
    <row r="2659" spans="1:6" hidden="1">
      <c r="A2659" s="701">
        <v>97669</v>
      </c>
      <c r="B2659" s="699" t="s">
        <v>1432</v>
      </c>
      <c r="C2659" s="699" t="s">
        <v>478</v>
      </c>
      <c r="D2659" s="699" t="s">
        <v>11189</v>
      </c>
      <c r="E2659" s="700" t="s">
        <v>11193</v>
      </c>
      <c r="F2659" s="699" t="s">
        <v>11185</v>
      </c>
    </row>
    <row r="2660" spans="1:6" hidden="1">
      <c r="A2660" s="701">
        <v>97670</v>
      </c>
      <c r="B2660" s="699" t="s">
        <v>1433</v>
      </c>
      <c r="C2660" s="699" t="s">
        <v>478</v>
      </c>
      <c r="D2660" s="699" t="s">
        <v>11189</v>
      </c>
      <c r="E2660" s="700" t="s">
        <v>7313</v>
      </c>
      <c r="F2660" s="699" t="s">
        <v>11185</v>
      </c>
    </row>
    <row r="2661" spans="1:6" hidden="1">
      <c r="A2661" s="701">
        <v>91874</v>
      </c>
      <c r="B2661" s="699" t="s">
        <v>16446</v>
      </c>
      <c r="C2661" s="699" t="s">
        <v>475</v>
      </c>
      <c r="D2661" s="699" t="s">
        <v>11189</v>
      </c>
      <c r="E2661" s="700" t="s">
        <v>11391</v>
      </c>
      <c r="F2661" s="699" t="s">
        <v>11185</v>
      </c>
    </row>
    <row r="2662" spans="1:6" hidden="1">
      <c r="A2662" s="701">
        <v>91875</v>
      </c>
      <c r="B2662" s="699" t="s">
        <v>12129</v>
      </c>
      <c r="C2662" s="699" t="s">
        <v>475</v>
      </c>
      <c r="D2662" s="699" t="s">
        <v>11189</v>
      </c>
      <c r="E2662" s="700" t="s">
        <v>6098</v>
      </c>
      <c r="F2662" s="699" t="s">
        <v>11185</v>
      </c>
    </row>
    <row r="2663" spans="1:6" hidden="1">
      <c r="A2663" s="701">
        <v>91876</v>
      </c>
      <c r="B2663" s="699" t="s">
        <v>16447</v>
      </c>
      <c r="C2663" s="699" t="s">
        <v>475</v>
      </c>
      <c r="D2663" s="699" t="s">
        <v>11189</v>
      </c>
      <c r="E2663" s="700" t="s">
        <v>3385</v>
      </c>
      <c r="F2663" s="699" t="s">
        <v>11185</v>
      </c>
    </row>
    <row r="2664" spans="1:6" hidden="1">
      <c r="A2664" s="701">
        <v>91877</v>
      </c>
      <c r="B2664" s="699" t="s">
        <v>16448</v>
      </c>
      <c r="C2664" s="699" t="s">
        <v>475</v>
      </c>
      <c r="D2664" s="699" t="s">
        <v>11189</v>
      </c>
      <c r="E2664" s="700" t="s">
        <v>13640</v>
      </c>
      <c r="F2664" s="699" t="s">
        <v>11185</v>
      </c>
    </row>
    <row r="2665" spans="1:6" hidden="1">
      <c r="A2665" s="701">
        <v>91878</v>
      </c>
      <c r="B2665" s="699" t="s">
        <v>16449</v>
      </c>
      <c r="C2665" s="699" t="s">
        <v>475</v>
      </c>
      <c r="D2665" s="699" t="s">
        <v>11189</v>
      </c>
      <c r="E2665" s="700" t="s">
        <v>2865</v>
      </c>
      <c r="F2665" s="699" t="s">
        <v>11185</v>
      </c>
    </row>
    <row r="2666" spans="1:6" hidden="1">
      <c r="A2666" s="701">
        <v>91879</v>
      </c>
      <c r="B2666" s="699" t="s">
        <v>16450</v>
      </c>
      <c r="C2666" s="699" t="s">
        <v>475</v>
      </c>
      <c r="D2666" s="699" t="s">
        <v>11189</v>
      </c>
      <c r="E2666" s="700" t="s">
        <v>3873</v>
      </c>
      <c r="F2666" s="699" t="s">
        <v>11185</v>
      </c>
    </row>
    <row r="2667" spans="1:6" hidden="1">
      <c r="A2667" s="701">
        <v>91880</v>
      </c>
      <c r="B2667" s="699" t="s">
        <v>16451</v>
      </c>
      <c r="C2667" s="699" t="s">
        <v>475</v>
      </c>
      <c r="D2667" s="699" t="s">
        <v>11189</v>
      </c>
      <c r="E2667" s="700" t="s">
        <v>11455</v>
      </c>
      <c r="F2667" s="699" t="s">
        <v>11185</v>
      </c>
    </row>
    <row r="2668" spans="1:6" hidden="1">
      <c r="A2668" s="701">
        <v>91881</v>
      </c>
      <c r="B2668" s="699" t="s">
        <v>16452</v>
      </c>
      <c r="C2668" s="699" t="s">
        <v>475</v>
      </c>
      <c r="D2668" s="699" t="s">
        <v>11189</v>
      </c>
      <c r="E2668" s="700" t="s">
        <v>11263</v>
      </c>
      <c r="F2668" s="699" t="s">
        <v>11185</v>
      </c>
    </row>
    <row r="2669" spans="1:6" hidden="1">
      <c r="A2669" s="701">
        <v>91882</v>
      </c>
      <c r="B2669" s="699" t="s">
        <v>12130</v>
      </c>
      <c r="C2669" s="699" t="s">
        <v>475</v>
      </c>
      <c r="D2669" s="699" t="s">
        <v>11189</v>
      </c>
      <c r="E2669" s="700" t="s">
        <v>12131</v>
      </c>
      <c r="F2669" s="699" t="s">
        <v>11185</v>
      </c>
    </row>
    <row r="2670" spans="1:6" hidden="1">
      <c r="A2670" s="701">
        <v>91884</v>
      </c>
      <c r="B2670" s="699" t="s">
        <v>16453</v>
      </c>
      <c r="C2670" s="699" t="s">
        <v>475</v>
      </c>
      <c r="D2670" s="699" t="s">
        <v>11189</v>
      </c>
      <c r="E2670" s="700" t="s">
        <v>6163</v>
      </c>
      <c r="F2670" s="699" t="s">
        <v>11185</v>
      </c>
    </row>
    <row r="2671" spans="1:6" hidden="1">
      <c r="A2671" s="701">
        <v>91885</v>
      </c>
      <c r="B2671" s="699" t="s">
        <v>16454</v>
      </c>
      <c r="C2671" s="699" t="s">
        <v>475</v>
      </c>
      <c r="D2671" s="699" t="s">
        <v>11189</v>
      </c>
      <c r="E2671" s="700" t="s">
        <v>4339</v>
      </c>
      <c r="F2671" s="699" t="s">
        <v>11185</v>
      </c>
    </row>
    <row r="2672" spans="1:6" hidden="1">
      <c r="A2672" s="701">
        <v>91886</v>
      </c>
      <c r="B2672" s="699" t="s">
        <v>16455</v>
      </c>
      <c r="C2672" s="699" t="s">
        <v>475</v>
      </c>
      <c r="D2672" s="699" t="s">
        <v>11189</v>
      </c>
      <c r="E2672" s="700" t="s">
        <v>2130</v>
      </c>
      <c r="F2672" s="699" t="s">
        <v>11185</v>
      </c>
    </row>
    <row r="2673" spans="1:6" hidden="1">
      <c r="A2673" s="701">
        <v>91887</v>
      </c>
      <c r="B2673" s="699" t="s">
        <v>16456</v>
      </c>
      <c r="C2673" s="699" t="s">
        <v>475</v>
      </c>
      <c r="D2673" s="699" t="s">
        <v>11189</v>
      </c>
      <c r="E2673" s="700" t="s">
        <v>7217</v>
      </c>
      <c r="F2673" s="699" t="s">
        <v>11185</v>
      </c>
    </row>
    <row r="2674" spans="1:6" hidden="1">
      <c r="A2674" s="701">
        <v>91889</v>
      </c>
      <c r="B2674" s="699" t="s">
        <v>16457</v>
      </c>
      <c r="C2674" s="699" t="s">
        <v>475</v>
      </c>
      <c r="D2674" s="699" t="s">
        <v>11189</v>
      </c>
      <c r="E2674" s="700" t="s">
        <v>13955</v>
      </c>
      <c r="F2674" s="699" t="s">
        <v>11185</v>
      </c>
    </row>
    <row r="2675" spans="1:6" hidden="1">
      <c r="A2675" s="701">
        <v>91890</v>
      </c>
      <c r="B2675" s="699" t="s">
        <v>12132</v>
      </c>
      <c r="C2675" s="699" t="s">
        <v>475</v>
      </c>
      <c r="D2675" s="699" t="s">
        <v>11189</v>
      </c>
      <c r="E2675" s="700" t="s">
        <v>2260</v>
      </c>
      <c r="F2675" s="699" t="s">
        <v>11185</v>
      </c>
    </row>
    <row r="2676" spans="1:6" hidden="1">
      <c r="A2676" s="701">
        <v>91892</v>
      </c>
      <c r="B2676" s="699" t="s">
        <v>16458</v>
      </c>
      <c r="C2676" s="699" t="s">
        <v>475</v>
      </c>
      <c r="D2676" s="699" t="s">
        <v>11189</v>
      </c>
      <c r="E2676" s="700" t="s">
        <v>14013</v>
      </c>
      <c r="F2676" s="699" t="s">
        <v>11185</v>
      </c>
    </row>
    <row r="2677" spans="1:6" hidden="1">
      <c r="A2677" s="701">
        <v>91893</v>
      </c>
      <c r="B2677" s="699" t="s">
        <v>1385</v>
      </c>
      <c r="C2677" s="699" t="s">
        <v>475</v>
      </c>
      <c r="D2677" s="699" t="s">
        <v>11189</v>
      </c>
      <c r="E2677" s="700" t="s">
        <v>4434</v>
      </c>
      <c r="F2677" s="699" t="s">
        <v>11185</v>
      </c>
    </row>
    <row r="2678" spans="1:6" hidden="1">
      <c r="A2678" s="701">
        <v>91895</v>
      </c>
      <c r="B2678" s="699" t="s">
        <v>16459</v>
      </c>
      <c r="C2678" s="699" t="s">
        <v>475</v>
      </c>
      <c r="D2678" s="699" t="s">
        <v>11189</v>
      </c>
      <c r="E2678" s="700" t="s">
        <v>16460</v>
      </c>
      <c r="F2678" s="699" t="s">
        <v>11185</v>
      </c>
    </row>
    <row r="2679" spans="1:6" hidden="1">
      <c r="A2679" s="701">
        <v>91896</v>
      </c>
      <c r="B2679" s="699" t="s">
        <v>16461</v>
      </c>
      <c r="C2679" s="699" t="s">
        <v>475</v>
      </c>
      <c r="D2679" s="699" t="s">
        <v>11189</v>
      </c>
      <c r="E2679" s="700" t="s">
        <v>12639</v>
      </c>
      <c r="F2679" s="699" t="s">
        <v>11185</v>
      </c>
    </row>
    <row r="2680" spans="1:6" hidden="1">
      <c r="A2680" s="701">
        <v>91898</v>
      </c>
      <c r="B2680" s="699" t="s">
        <v>16462</v>
      </c>
      <c r="C2680" s="699" t="s">
        <v>475</v>
      </c>
      <c r="D2680" s="699" t="s">
        <v>11189</v>
      </c>
      <c r="E2680" s="700" t="s">
        <v>11411</v>
      </c>
      <c r="F2680" s="699" t="s">
        <v>11185</v>
      </c>
    </row>
    <row r="2681" spans="1:6" hidden="1">
      <c r="A2681" s="701">
        <v>91899</v>
      </c>
      <c r="B2681" s="699" t="s">
        <v>16463</v>
      </c>
      <c r="C2681" s="699" t="s">
        <v>475</v>
      </c>
      <c r="D2681" s="699" t="s">
        <v>11189</v>
      </c>
      <c r="E2681" s="700" t="s">
        <v>4186</v>
      </c>
      <c r="F2681" s="699" t="s">
        <v>11185</v>
      </c>
    </row>
    <row r="2682" spans="1:6" hidden="1">
      <c r="A2682" s="701">
        <v>91901</v>
      </c>
      <c r="B2682" s="699" t="s">
        <v>16464</v>
      </c>
      <c r="C2682" s="699" t="s">
        <v>475</v>
      </c>
      <c r="D2682" s="699" t="s">
        <v>11189</v>
      </c>
      <c r="E2682" s="700" t="s">
        <v>7375</v>
      </c>
      <c r="F2682" s="699" t="s">
        <v>11185</v>
      </c>
    </row>
    <row r="2683" spans="1:6" hidden="1">
      <c r="A2683" s="701">
        <v>91902</v>
      </c>
      <c r="B2683" s="699" t="s">
        <v>16465</v>
      </c>
      <c r="C2683" s="699" t="s">
        <v>475</v>
      </c>
      <c r="D2683" s="699" t="s">
        <v>11189</v>
      </c>
      <c r="E2683" s="700" t="s">
        <v>2635</v>
      </c>
      <c r="F2683" s="699" t="s">
        <v>11185</v>
      </c>
    </row>
    <row r="2684" spans="1:6" hidden="1">
      <c r="A2684" s="701">
        <v>91904</v>
      </c>
      <c r="B2684" s="699" t="s">
        <v>16466</v>
      </c>
      <c r="C2684" s="699" t="s">
        <v>475</v>
      </c>
      <c r="D2684" s="699" t="s">
        <v>11189</v>
      </c>
      <c r="E2684" s="700" t="s">
        <v>4614</v>
      </c>
      <c r="F2684" s="699" t="s">
        <v>11185</v>
      </c>
    </row>
    <row r="2685" spans="1:6" hidden="1">
      <c r="A2685" s="701">
        <v>91905</v>
      </c>
      <c r="B2685" s="699" t="s">
        <v>16467</v>
      </c>
      <c r="C2685" s="699" t="s">
        <v>475</v>
      </c>
      <c r="D2685" s="699" t="s">
        <v>11189</v>
      </c>
      <c r="E2685" s="700" t="s">
        <v>16468</v>
      </c>
      <c r="F2685" s="699" t="s">
        <v>11185</v>
      </c>
    </row>
    <row r="2686" spans="1:6" hidden="1">
      <c r="A2686" s="701">
        <v>91907</v>
      </c>
      <c r="B2686" s="699" t="s">
        <v>16469</v>
      </c>
      <c r="C2686" s="699" t="s">
        <v>475</v>
      </c>
      <c r="D2686" s="699" t="s">
        <v>11189</v>
      </c>
      <c r="E2686" s="700" t="s">
        <v>14579</v>
      </c>
      <c r="F2686" s="699" t="s">
        <v>11185</v>
      </c>
    </row>
    <row r="2687" spans="1:6" hidden="1">
      <c r="A2687" s="701">
        <v>91908</v>
      </c>
      <c r="B2687" s="699" t="s">
        <v>16470</v>
      </c>
      <c r="C2687" s="699" t="s">
        <v>475</v>
      </c>
      <c r="D2687" s="699" t="s">
        <v>11189</v>
      </c>
      <c r="E2687" s="700" t="s">
        <v>16251</v>
      </c>
      <c r="F2687" s="699" t="s">
        <v>11185</v>
      </c>
    </row>
    <row r="2688" spans="1:6" hidden="1">
      <c r="A2688" s="701">
        <v>91910</v>
      </c>
      <c r="B2688" s="699" t="s">
        <v>16471</v>
      </c>
      <c r="C2688" s="699" t="s">
        <v>475</v>
      </c>
      <c r="D2688" s="699" t="s">
        <v>11189</v>
      </c>
      <c r="E2688" s="700" t="s">
        <v>11211</v>
      </c>
      <c r="F2688" s="699" t="s">
        <v>11185</v>
      </c>
    </row>
    <row r="2689" spans="1:6" hidden="1">
      <c r="A2689" s="701">
        <v>91911</v>
      </c>
      <c r="B2689" s="699" t="s">
        <v>12062</v>
      </c>
      <c r="C2689" s="699" t="s">
        <v>475</v>
      </c>
      <c r="D2689" s="699" t="s">
        <v>11189</v>
      </c>
      <c r="E2689" s="700" t="s">
        <v>11234</v>
      </c>
      <c r="F2689" s="699" t="s">
        <v>11185</v>
      </c>
    </row>
    <row r="2690" spans="1:6" hidden="1">
      <c r="A2690" s="701">
        <v>91913</v>
      </c>
      <c r="B2690" s="699" t="s">
        <v>16472</v>
      </c>
      <c r="C2690" s="699" t="s">
        <v>475</v>
      </c>
      <c r="D2690" s="699" t="s">
        <v>11189</v>
      </c>
      <c r="E2690" s="700" t="s">
        <v>8288</v>
      </c>
      <c r="F2690" s="699" t="s">
        <v>11185</v>
      </c>
    </row>
    <row r="2691" spans="1:6" hidden="1">
      <c r="A2691" s="701">
        <v>91914</v>
      </c>
      <c r="B2691" s="699" t="s">
        <v>16473</v>
      </c>
      <c r="C2691" s="699" t="s">
        <v>475</v>
      </c>
      <c r="D2691" s="699" t="s">
        <v>11189</v>
      </c>
      <c r="E2691" s="700" t="s">
        <v>12150</v>
      </c>
      <c r="F2691" s="699" t="s">
        <v>11185</v>
      </c>
    </row>
    <row r="2692" spans="1:6" hidden="1">
      <c r="A2692" s="701">
        <v>91916</v>
      </c>
      <c r="B2692" s="699" t="s">
        <v>16474</v>
      </c>
      <c r="C2692" s="699" t="s">
        <v>475</v>
      </c>
      <c r="D2692" s="699" t="s">
        <v>11189</v>
      </c>
      <c r="E2692" s="700" t="s">
        <v>4081</v>
      </c>
      <c r="F2692" s="699" t="s">
        <v>11185</v>
      </c>
    </row>
    <row r="2693" spans="1:6" hidden="1">
      <c r="A2693" s="701">
        <v>91917</v>
      </c>
      <c r="B2693" s="699" t="s">
        <v>16475</v>
      </c>
      <c r="C2693" s="699" t="s">
        <v>475</v>
      </c>
      <c r="D2693" s="699" t="s">
        <v>11189</v>
      </c>
      <c r="E2693" s="700" t="s">
        <v>5035</v>
      </c>
      <c r="F2693" s="699" t="s">
        <v>11185</v>
      </c>
    </row>
    <row r="2694" spans="1:6" hidden="1">
      <c r="A2694" s="701">
        <v>91919</v>
      </c>
      <c r="B2694" s="699" t="s">
        <v>16476</v>
      </c>
      <c r="C2694" s="699" t="s">
        <v>475</v>
      </c>
      <c r="D2694" s="699" t="s">
        <v>11189</v>
      </c>
      <c r="E2694" s="700" t="s">
        <v>14201</v>
      </c>
      <c r="F2694" s="699" t="s">
        <v>11185</v>
      </c>
    </row>
    <row r="2695" spans="1:6" hidden="1">
      <c r="A2695" s="701">
        <v>91920</v>
      </c>
      <c r="B2695" s="699" t="s">
        <v>16477</v>
      </c>
      <c r="C2695" s="699" t="s">
        <v>475</v>
      </c>
      <c r="D2695" s="699" t="s">
        <v>11189</v>
      </c>
      <c r="E2695" s="700" t="s">
        <v>15396</v>
      </c>
      <c r="F2695" s="699" t="s">
        <v>11185</v>
      </c>
    </row>
    <row r="2696" spans="1:6" hidden="1">
      <c r="A2696" s="701">
        <v>91922</v>
      </c>
      <c r="B2696" s="699" t="s">
        <v>16478</v>
      </c>
      <c r="C2696" s="699" t="s">
        <v>475</v>
      </c>
      <c r="D2696" s="699" t="s">
        <v>11189</v>
      </c>
      <c r="E2696" s="700" t="s">
        <v>4176</v>
      </c>
      <c r="F2696" s="699" t="s">
        <v>11185</v>
      </c>
    </row>
    <row r="2697" spans="1:6" hidden="1">
      <c r="A2697" s="701">
        <v>93013</v>
      </c>
      <c r="B2697" s="699" t="s">
        <v>16479</v>
      </c>
      <c r="C2697" s="699" t="s">
        <v>475</v>
      </c>
      <c r="D2697" s="699" t="s">
        <v>11189</v>
      </c>
      <c r="E2697" s="700" t="s">
        <v>1989</v>
      </c>
      <c r="F2697" s="699" t="s">
        <v>11185</v>
      </c>
    </row>
    <row r="2698" spans="1:6" hidden="1">
      <c r="A2698" s="701">
        <v>93014</v>
      </c>
      <c r="B2698" s="699" t="s">
        <v>16480</v>
      </c>
      <c r="C2698" s="699" t="s">
        <v>475</v>
      </c>
      <c r="D2698" s="699" t="s">
        <v>11189</v>
      </c>
      <c r="E2698" s="700" t="s">
        <v>3132</v>
      </c>
      <c r="F2698" s="699" t="s">
        <v>11185</v>
      </c>
    </row>
    <row r="2699" spans="1:6" hidden="1">
      <c r="A2699" s="701">
        <v>93015</v>
      </c>
      <c r="B2699" s="699" t="s">
        <v>16481</v>
      </c>
      <c r="C2699" s="699" t="s">
        <v>475</v>
      </c>
      <c r="D2699" s="699" t="s">
        <v>11189</v>
      </c>
      <c r="E2699" s="700" t="s">
        <v>7367</v>
      </c>
      <c r="F2699" s="699" t="s">
        <v>11185</v>
      </c>
    </row>
    <row r="2700" spans="1:6" hidden="1">
      <c r="A2700" s="701">
        <v>93016</v>
      </c>
      <c r="B2700" s="699" t="s">
        <v>16482</v>
      </c>
      <c r="C2700" s="699" t="s">
        <v>475</v>
      </c>
      <c r="D2700" s="699" t="s">
        <v>11189</v>
      </c>
      <c r="E2700" s="700" t="s">
        <v>15718</v>
      </c>
      <c r="F2700" s="699" t="s">
        <v>11185</v>
      </c>
    </row>
    <row r="2701" spans="1:6" hidden="1">
      <c r="A2701" s="701">
        <v>93017</v>
      </c>
      <c r="B2701" s="699" t="s">
        <v>16483</v>
      </c>
      <c r="C2701" s="699" t="s">
        <v>475</v>
      </c>
      <c r="D2701" s="699" t="s">
        <v>11189</v>
      </c>
      <c r="E2701" s="700" t="s">
        <v>12934</v>
      </c>
      <c r="F2701" s="699" t="s">
        <v>11185</v>
      </c>
    </row>
    <row r="2702" spans="1:6" hidden="1">
      <c r="A2702" s="701">
        <v>93018</v>
      </c>
      <c r="B2702" s="699" t="s">
        <v>16484</v>
      </c>
      <c r="C2702" s="699" t="s">
        <v>475</v>
      </c>
      <c r="D2702" s="699" t="s">
        <v>11189</v>
      </c>
      <c r="E2702" s="700" t="s">
        <v>3899</v>
      </c>
      <c r="F2702" s="699" t="s">
        <v>11185</v>
      </c>
    </row>
    <row r="2703" spans="1:6" hidden="1">
      <c r="A2703" s="701">
        <v>93020</v>
      </c>
      <c r="B2703" s="699" t="s">
        <v>16485</v>
      </c>
      <c r="C2703" s="699" t="s">
        <v>475</v>
      </c>
      <c r="D2703" s="699" t="s">
        <v>11189</v>
      </c>
      <c r="E2703" s="700" t="s">
        <v>14234</v>
      </c>
      <c r="F2703" s="699" t="s">
        <v>11185</v>
      </c>
    </row>
    <row r="2704" spans="1:6" hidden="1">
      <c r="A2704" s="701">
        <v>93022</v>
      </c>
      <c r="B2704" s="699" t="s">
        <v>16486</v>
      </c>
      <c r="C2704" s="699" t="s">
        <v>475</v>
      </c>
      <c r="D2704" s="699" t="s">
        <v>11189</v>
      </c>
      <c r="E2704" s="700" t="s">
        <v>16487</v>
      </c>
      <c r="F2704" s="699" t="s">
        <v>11185</v>
      </c>
    </row>
    <row r="2705" spans="1:6" hidden="1">
      <c r="A2705" s="701">
        <v>93024</v>
      </c>
      <c r="B2705" s="699" t="s">
        <v>16488</v>
      </c>
      <c r="C2705" s="699" t="s">
        <v>475</v>
      </c>
      <c r="D2705" s="699" t="s">
        <v>11189</v>
      </c>
      <c r="E2705" s="700" t="s">
        <v>16489</v>
      </c>
      <c r="F2705" s="699" t="s">
        <v>11185</v>
      </c>
    </row>
    <row r="2706" spans="1:6" hidden="1">
      <c r="A2706" s="701">
        <v>93026</v>
      </c>
      <c r="B2706" s="699" t="s">
        <v>16490</v>
      </c>
      <c r="C2706" s="699" t="s">
        <v>475</v>
      </c>
      <c r="D2706" s="699" t="s">
        <v>11189</v>
      </c>
      <c r="E2706" s="700" t="s">
        <v>16491</v>
      </c>
      <c r="F2706" s="699" t="s">
        <v>11185</v>
      </c>
    </row>
    <row r="2707" spans="1:6" hidden="1">
      <c r="A2707" s="701">
        <v>95733</v>
      </c>
      <c r="B2707" s="699" t="s">
        <v>1380</v>
      </c>
      <c r="C2707" s="699" t="s">
        <v>475</v>
      </c>
      <c r="D2707" s="699" t="s">
        <v>11189</v>
      </c>
      <c r="E2707" s="700" t="s">
        <v>2865</v>
      </c>
      <c r="F2707" s="699" t="s">
        <v>11185</v>
      </c>
    </row>
    <row r="2708" spans="1:6" hidden="1">
      <c r="A2708" s="701">
        <v>95734</v>
      </c>
      <c r="B2708" s="699" t="s">
        <v>16493</v>
      </c>
      <c r="C2708" s="699" t="s">
        <v>475</v>
      </c>
      <c r="D2708" s="699" t="s">
        <v>11189</v>
      </c>
      <c r="E2708" s="700" t="s">
        <v>13013</v>
      </c>
      <c r="F2708" s="699" t="s">
        <v>11185</v>
      </c>
    </row>
    <row r="2709" spans="1:6" hidden="1">
      <c r="A2709" s="701">
        <v>95735</v>
      </c>
      <c r="B2709" s="699" t="s">
        <v>16494</v>
      </c>
      <c r="C2709" s="699" t="s">
        <v>475</v>
      </c>
      <c r="D2709" s="699" t="s">
        <v>11189</v>
      </c>
      <c r="E2709" s="700" t="s">
        <v>11465</v>
      </c>
      <c r="F2709" s="699" t="s">
        <v>11185</v>
      </c>
    </row>
    <row r="2710" spans="1:6" hidden="1">
      <c r="A2710" s="701">
        <v>95736</v>
      </c>
      <c r="B2710" s="699" t="s">
        <v>16495</v>
      </c>
      <c r="C2710" s="699" t="s">
        <v>475</v>
      </c>
      <c r="D2710" s="699" t="s">
        <v>11189</v>
      </c>
      <c r="E2710" s="700" t="s">
        <v>5010</v>
      </c>
      <c r="F2710" s="699" t="s">
        <v>11185</v>
      </c>
    </row>
    <row r="2711" spans="1:6" hidden="1">
      <c r="A2711" s="701">
        <v>95738</v>
      </c>
      <c r="B2711" s="699" t="s">
        <v>16496</v>
      </c>
      <c r="C2711" s="699" t="s">
        <v>475</v>
      </c>
      <c r="D2711" s="699" t="s">
        <v>11189</v>
      </c>
      <c r="E2711" s="700" t="s">
        <v>11537</v>
      </c>
      <c r="F2711" s="699" t="s">
        <v>11185</v>
      </c>
    </row>
    <row r="2712" spans="1:6" hidden="1">
      <c r="A2712" s="701">
        <v>95753</v>
      </c>
      <c r="B2712" s="699" t="s">
        <v>16428</v>
      </c>
      <c r="C2712" s="699" t="s">
        <v>475</v>
      </c>
      <c r="D2712" s="699" t="s">
        <v>11189</v>
      </c>
      <c r="E2712" s="700" t="s">
        <v>11224</v>
      </c>
      <c r="F2712" s="699" t="s">
        <v>11185</v>
      </c>
    </row>
    <row r="2713" spans="1:6" hidden="1">
      <c r="A2713" s="701">
        <v>95754</v>
      </c>
      <c r="B2713" s="699" t="s">
        <v>16429</v>
      </c>
      <c r="C2713" s="699" t="s">
        <v>475</v>
      </c>
      <c r="D2713" s="699" t="s">
        <v>11189</v>
      </c>
      <c r="E2713" s="700" t="s">
        <v>5012</v>
      </c>
      <c r="F2713" s="699" t="s">
        <v>11185</v>
      </c>
    </row>
    <row r="2714" spans="1:6" hidden="1">
      <c r="A2714" s="701">
        <v>95755</v>
      </c>
      <c r="B2714" s="699" t="s">
        <v>16432</v>
      </c>
      <c r="C2714" s="699" t="s">
        <v>475</v>
      </c>
      <c r="D2714" s="699" t="s">
        <v>11189</v>
      </c>
      <c r="E2714" s="700" t="s">
        <v>11265</v>
      </c>
      <c r="F2714" s="699" t="s">
        <v>11185</v>
      </c>
    </row>
    <row r="2715" spans="1:6" hidden="1">
      <c r="A2715" s="701">
        <v>95756</v>
      </c>
      <c r="B2715" s="699" t="s">
        <v>16434</v>
      </c>
      <c r="C2715" s="699" t="s">
        <v>475</v>
      </c>
      <c r="D2715" s="699" t="s">
        <v>11189</v>
      </c>
      <c r="E2715" s="700" t="s">
        <v>5948</v>
      </c>
      <c r="F2715" s="699" t="s">
        <v>11185</v>
      </c>
    </row>
    <row r="2716" spans="1:6" hidden="1">
      <c r="A2716" s="701">
        <v>95757</v>
      </c>
      <c r="B2716" s="699" t="s">
        <v>1701</v>
      </c>
      <c r="C2716" s="699" t="s">
        <v>475</v>
      </c>
      <c r="D2716" s="699" t="s">
        <v>11189</v>
      </c>
      <c r="E2716" s="700" t="s">
        <v>12176</v>
      </c>
      <c r="F2716" s="699" t="s">
        <v>11185</v>
      </c>
    </row>
    <row r="2717" spans="1:6" hidden="1">
      <c r="A2717" s="701">
        <v>95758</v>
      </c>
      <c r="B2717" s="699" t="s">
        <v>1702</v>
      </c>
      <c r="C2717" s="699" t="s">
        <v>475</v>
      </c>
      <c r="D2717" s="699" t="s">
        <v>11189</v>
      </c>
      <c r="E2717" s="700" t="s">
        <v>4984</v>
      </c>
      <c r="F2717" s="699" t="s">
        <v>11185</v>
      </c>
    </row>
    <row r="2718" spans="1:6" hidden="1">
      <c r="A2718" s="701">
        <v>95759</v>
      </c>
      <c r="B2718" s="699" t="s">
        <v>16439</v>
      </c>
      <c r="C2718" s="699" t="s">
        <v>475</v>
      </c>
      <c r="D2718" s="699" t="s">
        <v>11189</v>
      </c>
      <c r="E2718" s="700" t="s">
        <v>11546</v>
      </c>
      <c r="F2718" s="699" t="s">
        <v>11185</v>
      </c>
    </row>
    <row r="2719" spans="1:6" hidden="1">
      <c r="A2719" s="701">
        <v>95760</v>
      </c>
      <c r="B2719" s="699" t="s">
        <v>16443</v>
      </c>
      <c r="C2719" s="699" t="s">
        <v>475</v>
      </c>
      <c r="D2719" s="699" t="s">
        <v>11189</v>
      </c>
      <c r="E2719" s="700" t="s">
        <v>16272</v>
      </c>
      <c r="F2719" s="699" t="s">
        <v>11185</v>
      </c>
    </row>
    <row r="2720" spans="1:6" hidden="1">
      <c r="A2720" s="701">
        <v>97559</v>
      </c>
      <c r="B2720" s="699" t="s">
        <v>16497</v>
      </c>
      <c r="C2720" s="699" t="s">
        <v>475</v>
      </c>
      <c r="D2720" s="699" t="s">
        <v>11189</v>
      </c>
      <c r="E2720" s="700" t="s">
        <v>2177</v>
      </c>
      <c r="F2720" s="699" t="s">
        <v>11185</v>
      </c>
    </row>
    <row r="2721" spans="1:6" hidden="1">
      <c r="A2721" s="701">
        <v>97562</v>
      </c>
      <c r="B2721" s="699" t="s">
        <v>16498</v>
      </c>
      <c r="C2721" s="699" t="s">
        <v>475</v>
      </c>
      <c r="D2721" s="699" t="s">
        <v>11189</v>
      </c>
      <c r="E2721" s="700" t="s">
        <v>14105</v>
      </c>
      <c r="F2721" s="699" t="s">
        <v>11185</v>
      </c>
    </row>
    <row r="2722" spans="1:6" hidden="1">
      <c r="A2722" s="701">
        <v>97564</v>
      </c>
      <c r="B2722" s="699" t="s">
        <v>16499</v>
      </c>
      <c r="C2722" s="699" t="s">
        <v>475</v>
      </c>
      <c r="D2722" s="699" t="s">
        <v>11189</v>
      </c>
      <c r="E2722" s="700" t="s">
        <v>2181</v>
      </c>
      <c r="F2722" s="699" t="s">
        <v>11185</v>
      </c>
    </row>
    <row r="2723" spans="1:6" hidden="1">
      <c r="A2723" s="701">
        <v>91924</v>
      </c>
      <c r="B2723" s="699" t="s">
        <v>12004</v>
      </c>
      <c r="C2723" s="699" t="s">
        <v>478</v>
      </c>
      <c r="D2723" s="699" t="s">
        <v>11189</v>
      </c>
      <c r="E2723" s="700" t="s">
        <v>4888</v>
      </c>
      <c r="F2723" s="699" t="s">
        <v>11185</v>
      </c>
    </row>
    <row r="2724" spans="1:6" hidden="1">
      <c r="A2724" s="701">
        <v>91925</v>
      </c>
      <c r="B2724" s="699" t="s">
        <v>16500</v>
      </c>
      <c r="C2724" s="699" t="s">
        <v>478</v>
      </c>
      <c r="D2724" s="699" t="s">
        <v>11189</v>
      </c>
      <c r="E2724" s="700" t="s">
        <v>2815</v>
      </c>
      <c r="F2724" s="699" t="s">
        <v>11185</v>
      </c>
    </row>
    <row r="2725" spans="1:6" hidden="1">
      <c r="A2725" s="701">
        <v>91926</v>
      </c>
      <c r="B2725" s="699" t="s">
        <v>1427</v>
      </c>
      <c r="C2725" s="699" t="s">
        <v>478</v>
      </c>
      <c r="D2725" s="699" t="s">
        <v>11189</v>
      </c>
      <c r="E2725" s="700" t="s">
        <v>2815</v>
      </c>
      <c r="F2725" s="699" t="s">
        <v>11185</v>
      </c>
    </row>
    <row r="2726" spans="1:6" hidden="1">
      <c r="A2726" s="701">
        <v>91927</v>
      </c>
      <c r="B2726" s="699" t="s">
        <v>1374</v>
      </c>
      <c r="C2726" s="699" t="s">
        <v>478</v>
      </c>
      <c r="D2726" s="699" t="s">
        <v>11189</v>
      </c>
      <c r="E2726" s="700" t="s">
        <v>6481</v>
      </c>
      <c r="F2726" s="699" t="s">
        <v>11185</v>
      </c>
    </row>
    <row r="2727" spans="1:6" hidden="1">
      <c r="A2727" s="701">
        <v>91928</v>
      </c>
      <c r="B2727" s="699" t="s">
        <v>1428</v>
      </c>
      <c r="C2727" s="699" t="s">
        <v>478</v>
      </c>
      <c r="D2727" s="699" t="s">
        <v>11189</v>
      </c>
      <c r="E2727" s="700" t="s">
        <v>11742</v>
      </c>
      <c r="F2727" s="699" t="s">
        <v>11185</v>
      </c>
    </row>
    <row r="2728" spans="1:6" hidden="1">
      <c r="A2728" s="701">
        <v>91929</v>
      </c>
      <c r="B2728" s="699" t="s">
        <v>16501</v>
      </c>
      <c r="C2728" s="699" t="s">
        <v>478</v>
      </c>
      <c r="D2728" s="699" t="s">
        <v>11189</v>
      </c>
      <c r="E2728" s="700" t="s">
        <v>4339</v>
      </c>
      <c r="F2728" s="699" t="s">
        <v>11185</v>
      </c>
    </row>
    <row r="2729" spans="1:6" hidden="1">
      <c r="A2729" s="701">
        <v>91930</v>
      </c>
      <c r="B2729" s="699" t="s">
        <v>1429</v>
      </c>
      <c r="C2729" s="699" t="s">
        <v>478</v>
      </c>
      <c r="D2729" s="699" t="s">
        <v>11189</v>
      </c>
      <c r="E2729" s="700" t="s">
        <v>2028</v>
      </c>
      <c r="F2729" s="699" t="s">
        <v>11185</v>
      </c>
    </row>
    <row r="2730" spans="1:6" hidden="1">
      <c r="A2730" s="701">
        <v>91931</v>
      </c>
      <c r="B2730" s="699" t="s">
        <v>16502</v>
      </c>
      <c r="C2730" s="699" t="s">
        <v>478</v>
      </c>
      <c r="D2730" s="699" t="s">
        <v>11189</v>
      </c>
      <c r="E2730" s="700" t="s">
        <v>2181</v>
      </c>
      <c r="F2730" s="699" t="s">
        <v>11185</v>
      </c>
    </row>
    <row r="2731" spans="1:6" hidden="1">
      <c r="A2731" s="701">
        <v>91932</v>
      </c>
      <c r="B2731" s="699" t="s">
        <v>16503</v>
      </c>
      <c r="C2731" s="699" t="s">
        <v>478</v>
      </c>
      <c r="D2731" s="699" t="s">
        <v>11189</v>
      </c>
      <c r="E2731" s="700" t="s">
        <v>16328</v>
      </c>
      <c r="F2731" s="699" t="s">
        <v>11185</v>
      </c>
    </row>
    <row r="2732" spans="1:6" hidden="1">
      <c r="A2732" s="701">
        <v>91933</v>
      </c>
      <c r="B2732" s="699" t="s">
        <v>1419</v>
      </c>
      <c r="C2732" s="699" t="s">
        <v>478</v>
      </c>
      <c r="D2732" s="699" t="s">
        <v>11189</v>
      </c>
      <c r="E2732" s="700" t="s">
        <v>7272</v>
      </c>
      <c r="F2732" s="699" t="s">
        <v>11185</v>
      </c>
    </row>
    <row r="2733" spans="1:6" hidden="1">
      <c r="A2733" s="701">
        <v>91934</v>
      </c>
      <c r="B2733" s="699" t="s">
        <v>16504</v>
      </c>
      <c r="C2733" s="699" t="s">
        <v>478</v>
      </c>
      <c r="D2733" s="699" t="s">
        <v>11189</v>
      </c>
      <c r="E2733" s="700" t="s">
        <v>14095</v>
      </c>
      <c r="F2733" s="699" t="s">
        <v>11185</v>
      </c>
    </row>
    <row r="2734" spans="1:6" hidden="1">
      <c r="A2734" s="701">
        <v>91935</v>
      </c>
      <c r="B2734" s="699" t="s">
        <v>16505</v>
      </c>
      <c r="C2734" s="699" t="s">
        <v>478</v>
      </c>
      <c r="D2734" s="699" t="s">
        <v>11189</v>
      </c>
      <c r="E2734" s="700" t="s">
        <v>16506</v>
      </c>
      <c r="F2734" s="699" t="s">
        <v>11185</v>
      </c>
    </row>
    <row r="2735" spans="1:6" hidden="1">
      <c r="A2735" s="701">
        <v>92979</v>
      </c>
      <c r="B2735" s="699" t="s">
        <v>16507</v>
      </c>
      <c r="C2735" s="699" t="s">
        <v>478</v>
      </c>
      <c r="D2735" s="699" t="s">
        <v>11189</v>
      </c>
      <c r="E2735" s="700" t="s">
        <v>11685</v>
      </c>
      <c r="F2735" s="699" t="s">
        <v>11185</v>
      </c>
    </row>
    <row r="2736" spans="1:6" hidden="1">
      <c r="A2736" s="701">
        <v>92980</v>
      </c>
      <c r="B2736" s="699" t="s">
        <v>16508</v>
      </c>
      <c r="C2736" s="699" t="s">
        <v>478</v>
      </c>
      <c r="D2736" s="699" t="s">
        <v>11189</v>
      </c>
      <c r="E2736" s="700" t="s">
        <v>13943</v>
      </c>
      <c r="F2736" s="699" t="s">
        <v>11185</v>
      </c>
    </row>
    <row r="2737" spans="1:6" hidden="1">
      <c r="A2737" s="701">
        <v>92981</v>
      </c>
      <c r="B2737" s="699" t="s">
        <v>12015</v>
      </c>
      <c r="C2737" s="699" t="s">
        <v>478</v>
      </c>
      <c r="D2737" s="699" t="s">
        <v>11189</v>
      </c>
      <c r="E2737" s="700" t="s">
        <v>7310</v>
      </c>
      <c r="F2737" s="699" t="s">
        <v>11185</v>
      </c>
    </row>
    <row r="2738" spans="1:6" hidden="1">
      <c r="A2738" s="701">
        <v>92982</v>
      </c>
      <c r="B2738" s="699" t="s">
        <v>1422</v>
      </c>
      <c r="C2738" s="699" t="s">
        <v>478</v>
      </c>
      <c r="D2738" s="699" t="s">
        <v>11189</v>
      </c>
      <c r="E2738" s="700" t="s">
        <v>4591</v>
      </c>
      <c r="F2738" s="699" t="s">
        <v>11185</v>
      </c>
    </row>
    <row r="2739" spans="1:6" hidden="1">
      <c r="A2739" s="701">
        <v>92983</v>
      </c>
      <c r="B2739" s="699" t="s">
        <v>16509</v>
      </c>
      <c r="C2739" s="699" t="s">
        <v>478</v>
      </c>
      <c r="D2739" s="699" t="s">
        <v>11189</v>
      </c>
      <c r="E2739" s="700" t="s">
        <v>16510</v>
      </c>
      <c r="F2739" s="699" t="s">
        <v>11185</v>
      </c>
    </row>
    <row r="2740" spans="1:6" hidden="1">
      <c r="A2740" s="701">
        <v>92984</v>
      </c>
      <c r="B2740" s="699" t="s">
        <v>1423</v>
      </c>
      <c r="C2740" s="699" t="s">
        <v>478</v>
      </c>
      <c r="D2740" s="699" t="s">
        <v>11189</v>
      </c>
      <c r="E2740" s="700" t="s">
        <v>16511</v>
      </c>
      <c r="F2740" s="699" t="s">
        <v>11185</v>
      </c>
    </row>
    <row r="2741" spans="1:6" hidden="1">
      <c r="A2741" s="701">
        <v>92985</v>
      </c>
      <c r="B2741" s="699" t="s">
        <v>16512</v>
      </c>
      <c r="C2741" s="699" t="s">
        <v>478</v>
      </c>
      <c r="D2741" s="699" t="s">
        <v>11189</v>
      </c>
      <c r="E2741" s="700" t="s">
        <v>16058</v>
      </c>
      <c r="F2741" s="699" t="s">
        <v>11185</v>
      </c>
    </row>
    <row r="2742" spans="1:6" hidden="1">
      <c r="A2742" s="701">
        <v>92986</v>
      </c>
      <c r="B2742" s="699" t="s">
        <v>1424</v>
      </c>
      <c r="C2742" s="699" t="s">
        <v>478</v>
      </c>
      <c r="D2742" s="699" t="s">
        <v>11189</v>
      </c>
      <c r="E2742" s="700" t="s">
        <v>16513</v>
      </c>
      <c r="F2742" s="699" t="s">
        <v>11185</v>
      </c>
    </row>
    <row r="2743" spans="1:6" hidden="1">
      <c r="A2743" s="701">
        <v>92987</v>
      </c>
      <c r="B2743" s="699" t="s">
        <v>16514</v>
      </c>
      <c r="C2743" s="699" t="s">
        <v>478</v>
      </c>
      <c r="D2743" s="699" t="s">
        <v>11189</v>
      </c>
      <c r="E2743" s="700" t="s">
        <v>5081</v>
      </c>
      <c r="F2743" s="699" t="s">
        <v>11185</v>
      </c>
    </row>
    <row r="2744" spans="1:6" hidden="1">
      <c r="A2744" s="701">
        <v>92988</v>
      </c>
      <c r="B2744" s="699" t="s">
        <v>1425</v>
      </c>
      <c r="C2744" s="699" t="s">
        <v>478</v>
      </c>
      <c r="D2744" s="699" t="s">
        <v>11189</v>
      </c>
      <c r="E2744" s="700" t="s">
        <v>16049</v>
      </c>
      <c r="F2744" s="699" t="s">
        <v>11185</v>
      </c>
    </row>
    <row r="2745" spans="1:6" hidden="1">
      <c r="A2745" s="701">
        <v>92989</v>
      </c>
      <c r="B2745" s="699" t="s">
        <v>16515</v>
      </c>
      <c r="C2745" s="699" t="s">
        <v>478</v>
      </c>
      <c r="D2745" s="699" t="s">
        <v>11189</v>
      </c>
      <c r="E2745" s="700" t="s">
        <v>16516</v>
      </c>
      <c r="F2745" s="699" t="s">
        <v>11185</v>
      </c>
    </row>
    <row r="2746" spans="1:6" hidden="1">
      <c r="A2746" s="701">
        <v>92990</v>
      </c>
      <c r="B2746" s="699" t="s">
        <v>1421</v>
      </c>
      <c r="C2746" s="699" t="s">
        <v>478</v>
      </c>
      <c r="D2746" s="699" t="s">
        <v>11189</v>
      </c>
      <c r="E2746" s="700" t="s">
        <v>16517</v>
      </c>
      <c r="F2746" s="699" t="s">
        <v>11185</v>
      </c>
    </row>
    <row r="2747" spans="1:6" hidden="1">
      <c r="A2747" s="701">
        <v>92991</v>
      </c>
      <c r="B2747" s="699" t="s">
        <v>16518</v>
      </c>
      <c r="C2747" s="699" t="s">
        <v>478</v>
      </c>
      <c r="D2747" s="699" t="s">
        <v>11189</v>
      </c>
      <c r="E2747" s="700" t="s">
        <v>16519</v>
      </c>
      <c r="F2747" s="699" t="s">
        <v>11185</v>
      </c>
    </row>
    <row r="2748" spans="1:6" hidden="1">
      <c r="A2748" s="701">
        <v>92992</v>
      </c>
      <c r="B2748" s="699" t="s">
        <v>1426</v>
      </c>
      <c r="C2748" s="699" t="s">
        <v>478</v>
      </c>
      <c r="D2748" s="699" t="s">
        <v>11189</v>
      </c>
      <c r="E2748" s="700" t="s">
        <v>16520</v>
      </c>
      <c r="F2748" s="699" t="s">
        <v>11185</v>
      </c>
    </row>
    <row r="2749" spans="1:6" hidden="1">
      <c r="A2749" s="701">
        <v>92993</v>
      </c>
      <c r="B2749" s="699" t="s">
        <v>16521</v>
      </c>
      <c r="C2749" s="699" t="s">
        <v>478</v>
      </c>
      <c r="D2749" s="699" t="s">
        <v>11189</v>
      </c>
      <c r="E2749" s="700" t="s">
        <v>16522</v>
      </c>
      <c r="F2749" s="699" t="s">
        <v>11185</v>
      </c>
    </row>
    <row r="2750" spans="1:6" hidden="1">
      <c r="A2750" s="701">
        <v>92994</v>
      </c>
      <c r="B2750" s="699" t="s">
        <v>16523</v>
      </c>
      <c r="C2750" s="699" t="s">
        <v>478</v>
      </c>
      <c r="D2750" s="699" t="s">
        <v>11189</v>
      </c>
      <c r="E2750" s="700" t="s">
        <v>16524</v>
      </c>
      <c r="F2750" s="699" t="s">
        <v>11185</v>
      </c>
    </row>
    <row r="2751" spans="1:6" hidden="1">
      <c r="A2751" s="701">
        <v>92995</v>
      </c>
      <c r="B2751" s="699" t="s">
        <v>16525</v>
      </c>
      <c r="C2751" s="699" t="s">
        <v>478</v>
      </c>
      <c r="D2751" s="699" t="s">
        <v>11189</v>
      </c>
      <c r="E2751" s="700" t="s">
        <v>16526</v>
      </c>
      <c r="F2751" s="699" t="s">
        <v>11185</v>
      </c>
    </row>
    <row r="2752" spans="1:6" hidden="1">
      <c r="A2752" s="701">
        <v>92996</v>
      </c>
      <c r="B2752" s="699" t="s">
        <v>16527</v>
      </c>
      <c r="C2752" s="699" t="s">
        <v>478</v>
      </c>
      <c r="D2752" s="699" t="s">
        <v>11189</v>
      </c>
      <c r="E2752" s="700" t="s">
        <v>16528</v>
      </c>
      <c r="F2752" s="699" t="s">
        <v>11185</v>
      </c>
    </row>
    <row r="2753" spans="1:6" hidden="1">
      <c r="A2753" s="701">
        <v>92997</v>
      </c>
      <c r="B2753" s="699" t="s">
        <v>16529</v>
      </c>
      <c r="C2753" s="699" t="s">
        <v>478</v>
      </c>
      <c r="D2753" s="699" t="s">
        <v>11189</v>
      </c>
      <c r="E2753" s="700" t="s">
        <v>16530</v>
      </c>
      <c r="F2753" s="699" t="s">
        <v>11185</v>
      </c>
    </row>
    <row r="2754" spans="1:6" hidden="1">
      <c r="A2754" s="701">
        <v>92998</v>
      </c>
      <c r="B2754" s="699" t="s">
        <v>1420</v>
      </c>
      <c r="C2754" s="699" t="s">
        <v>478</v>
      </c>
      <c r="D2754" s="699" t="s">
        <v>11189</v>
      </c>
      <c r="E2754" s="700" t="s">
        <v>16531</v>
      </c>
      <c r="F2754" s="699" t="s">
        <v>11185</v>
      </c>
    </row>
    <row r="2755" spans="1:6" hidden="1">
      <c r="A2755" s="701">
        <v>92999</v>
      </c>
      <c r="B2755" s="699" t="s">
        <v>16533</v>
      </c>
      <c r="C2755" s="699" t="s">
        <v>478</v>
      </c>
      <c r="D2755" s="699" t="s">
        <v>11189</v>
      </c>
      <c r="E2755" s="700" t="s">
        <v>16534</v>
      </c>
      <c r="F2755" s="699" t="s">
        <v>11185</v>
      </c>
    </row>
    <row r="2756" spans="1:6" hidden="1">
      <c r="A2756" s="701">
        <v>93000</v>
      </c>
      <c r="B2756" s="699" t="s">
        <v>16535</v>
      </c>
      <c r="C2756" s="699" t="s">
        <v>478</v>
      </c>
      <c r="D2756" s="699" t="s">
        <v>11189</v>
      </c>
      <c r="E2756" s="700" t="s">
        <v>16536</v>
      </c>
      <c r="F2756" s="699" t="s">
        <v>11185</v>
      </c>
    </row>
    <row r="2757" spans="1:6" hidden="1">
      <c r="A2757" s="701">
        <v>93001</v>
      </c>
      <c r="B2757" s="699" t="s">
        <v>16537</v>
      </c>
      <c r="C2757" s="699" t="s">
        <v>478</v>
      </c>
      <c r="D2757" s="699" t="s">
        <v>11189</v>
      </c>
      <c r="E2757" s="700" t="s">
        <v>16538</v>
      </c>
      <c r="F2757" s="699" t="s">
        <v>11185</v>
      </c>
    </row>
    <row r="2758" spans="1:6" hidden="1">
      <c r="A2758" s="701">
        <v>93002</v>
      </c>
      <c r="B2758" s="699" t="s">
        <v>16539</v>
      </c>
      <c r="C2758" s="699" t="s">
        <v>478</v>
      </c>
      <c r="D2758" s="699" t="s">
        <v>11189</v>
      </c>
      <c r="E2758" s="700" t="s">
        <v>16540</v>
      </c>
      <c r="F2758" s="699" t="s">
        <v>11185</v>
      </c>
    </row>
    <row r="2759" spans="1:6" hidden="1">
      <c r="A2759" s="701">
        <v>101884</v>
      </c>
      <c r="B2759" s="699" t="s">
        <v>16541</v>
      </c>
      <c r="C2759" s="699" t="s">
        <v>478</v>
      </c>
      <c r="D2759" s="699" t="s">
        <v>11189</v>
      </c>
      <c r="E2759" s="700" t="s">
        <v>6378</v>
      </c>
      <c r="F2759" s="699" t="s">
        <v>11185</v>
      </c>
    </row>
    <row r="2760" spans="1:6" hidden="1">
      <c r="A2760" s="701">
        <v>101885</v>
      </c>
      <c r="B2760" s="699" t="s">
        <v>16542</v>
      </c>
      <c r="C2760" s="699" t="s">
        <v>478</v>
      </c>
      <c r="D2760" s="699" t="s">
        <v>11189</v>
      </c>
      <c r="E2760" s="700" t="s">
        <v>11570</v>
      </c>
      <c r="F2760" s="699" t="s">
        <v>11185</v>
      </c>
    </row>
    <row r="2761" spans="1:6" hidden="1">
      <c r="A2761" s="701">
        <v>101886</v>
      </c>
      <c r="B2761" s="699" t="s">
        <v>16543</v>
      </c>
      <c r="C2761" s="699" t="s">
        <v>478</v>
      </c>
      <c r="D2761" s="699" t="s">
        <v>11189</v>
      </c>
      <c r="E2761" s="700" t="s">
        <v>13059</v>
      </c>
      <c r="F2761" s="699" t="s">
        <v>11185</v>
      </c>
    </row>
    <row r="2762" spans="1:6" hidden="1">
      <c r="A2762" s="701">
        <v>101887</v>
      </c>
      <c r="B2762" s="699" t="s">
        <v>16544</v>
      </c>
      <c r="C2762" s="699" t="s">
        <v>478</v>
      </c>
      <c r="D2762" s="699" t="s">
        <v>11189</v>
      </c>
      <c r="E2762" s="700" t="s">
        <v>13865</v>
      </c>
      <c r="F2762" s="699" t="s">
        <v>11185</v>
      </c>
    </row>
    <row r="2763" spans="1:6" hidden="1">
      <c r="A2763" s="701">
        <v>101888</v>
      </c>
      <c r="B2763" s="699" t="s">
        <v>16545</v>
      </c>
      <c r="C2763" s="699" t="s">
        <v>478</v>
      </c>
      <c r="D2763" s="699" t="s">
        <v>11189</v>
      </c>
      <c r="E2763" s="700" t="s">
        <v>15302</v>
      </c>
      <c r="F2763" s="699" t="s">
        <v>11185</v>
      </c>
    </row>
    <row r="2764" spans="1:6" hidden="1">
      <c r="A2764" s="701">
        <v>101889</v>
      </c>
      <c r="B2764" s="699" t="s">
        <v>16546</v>
      </c>
      <c r="C2764" s="699" t="s">
        <v>478</v>
      </c>
      <c r="D2764" s="699" t="s">
        <v>11189</v>
      </c>
      <c r="E2764" s="700" t="s">
        <v>15388</v>
      </c>
      <c r="F2764" s="699" t="s">
        <v>11185</v>
      </c>
    </row>
    <row r="2765" spans="1:6" hidden="1">
      <c r="A2765" s="701">
        <v>91936</v>
      </c>
      <c r="B2765" s="699" t="s">
        <v>16547</v>
      </c>
      <c r="C2765" s="699" t="s">
        <v>475</v>
      </c>
      <c r="D2765" s="699" t="s">
        <v>11189</v>
      </c>
      <c r="E2765" s="700" t="s">
        <v>4494</v>
      </c>
      <c r="F2765" s="699" t="s">
        <v>11185</v>
      </c>
    </row>
    <row r="2766" spans="1:6" hidden="1">
      <c r="A2766" s="701">
        <v>91937</v>
      </c>
      <c r="B2766" s="699" t="s">
        <v>1415</v>
      </c>
      <c r="C2766" s="699" t="s">
        <v>475</v>
      </c>
      <c r="D2766" s="699" t="s">
        <v>11189</v>
      </c>
      <c r="E2766" s="700" t="s">
        <v>12005</v>
      </c>
      <c r="F2766" s="699" t="s">
        <v>11185</v>
      </c>
    </row>
    <row r="2767" spans="1:6" hidden="1">
      <c r="A2767" s="701">
        <v>91939</v>
      </c>
      <c r="B2767" s="699" t="s">
        <v>1416</v>
      </c>
      <c r="C2767" s="699" t="s">
        <v>475</v>
      </c>
      <c r="D2767" s="699" t="s">
        <v>11189</v>
      </c>
      <c r="E2767" s="700" t="s">
        <v>12006</v>
      </c>
      <c r="F2767" s="699" t="s">
        <v>11185</v>
      </c>
    </row>
    <row r="2768" spans="1:6" hidden="1">
      <c r="A2768" s="701">
        <v>91940</v>
      </c>
      <c r="B2768" s="699" t="s">
        <v>1375</v>
      </c>
      <c r="C2768" s="699" t="s">
        <v>475</v>
      </c>
      <c r="D2768" s="699" t="s">
        <v>11189</v>
      </c>
      <c r="E2768" s="700" t="s">
        <v>8290</v>
      </c>
      <c r="F2768" s="699" t="s">
        <v>11185</v>
      </c>
    </row>
    <row r="2769" spans="1:6" hidden="1">
      <c r="A2769" s="701">
        <v>91941</v>
      </c>
      <c r="B2769" s="699" t="s">
        <v>1417</v>
      </c>
      <c r="C2769" s="699" t="s">
        <v>475</v>
      </c>
      <c r="D2769" s="699" t="s">
        <v>11189</v>
      </c>
      <c r="E2769" s="700" t="s">
        <v>5486</v>
      </c>
      <c r="F2769" s="699" t="s">
        <v>11185</v>
      </c>
    </row>
    <row r="2770" spans="1:6" hidden="1">
      <c r="A2770" s="701">
        <v>91942</v>
      </c>
      <c r="B2770" s="699" t="s">
        <v>16549</v>
      </c>
      <c r="C2770" s="699" t="s">
        <v>475</v>
      </c>
      <c r="D2770" s="699" t="s">
        <v>11189</v>
      </c>
      <c r="E2770" s="700" t="s">
        <v>11711</v>
      </c>
      <c r="F2770" s="699" t="s">
        <v>11185</v>
      </c>
    </row>
    <row r="2771" spans="1:6" hidden="1">
      <c r="A2771" s="701">
        <v>91943</v>
      </c>
      <c r="B2771" s="699" t="s">
        <v>16550</v>
      </c>
      <c r="C2771" s="699" t="s">
        <v>475</v>
      </c>
      <c r="D2771" s="699" t="s">
        <v>11189</v>
      </c>
      <c r="E2771" s="700" t="s">
        <v>9310</v>
      </c>
      <c r="F2771" s="699" t="s">
        <v>11185</v>
      </c>
    </row>
    <row r="2772" spans="1:6" hidden="1">
      <c r="A2772" s="701">
        <v>91944</v>
      </c>
      <c r="B2772" s="699" t="s">
        <v>16551</v>
      </c>
      <c r="C2772" s="699" t="s">
        <v>475</v>
      </c>
      <c r="D2772" s="699" t="s">
        <v>11189</v>
      </c>
      <c r="E2772" s="700" t="s">
        <v>2619</v>
      </c>
      <c r="F2772" s="699" t="s">
        <v>11185</v>
      </c>
    </row>
    <row r="2773" spans="1:6" hidden="1">
      <c r="A2773" s="701">
        <v>92865</v>
      </c>
      <c r="B2773" s="699" t="s">
        <v>16552</v>
      </c>
      <c r="C2773" s="699" t="s">
        <v>475</v>
      </c>
      <c r="D2773" s="699" t="s">
        <v>11189</v>
      </c>
      <c r="E2773" s="700" t="s">
        <v>4518</v>
      </c>
      <c r="F2773" s="699" t="s">
        <v>11185</v>
      </c>
    </row>
    <row r="2774" spans="1:6" hidden="1">
      <c r="A2774" s="701">
        <v>92866</v>
      </c>
      <c r="B2774" s="699" t="s">
        <v>16553</v>
      </c>
      <c r="C2774" s="699" t="s">
        <v>475</v>
      </c>
      <c r="D2774" s="699" t="s">
        <v>11189</v>
      </c>
      <c r="E2774" s="700" t="s">
        <v>9083</v>
      </c>
      <c r="F2774" s="699" t="s">
        <v>11185</v>
      </c>
    </row>
    <row r="2775" spans="1:6" hidden="1">
      <c r="A2775" s="701">
        <v>92867</v>
      </c>
      <c r="B2775" s="699" t="s">
        <v>16554</v>
      </c>
      <c r="C2775" s="699" t="s">
        <v>475</v>
      </c>
      <c r="D2775" s="699" t="s">
        <v>11189</v>
      </c>
      <c r="E2775" s="700" t="s">
        <v>15485</v>
      </c>
      <c r="F2775" s="699" t="s">
        <v>11185</v>
      </c>
    </row>
    <row r="2776" spans="1:6" hidden="1">
      <c r="A2776" s="701">
        <v>92868</v>
      </c>
      <c r="B2776" s="699" t="s">
        <v>16555</v>
      </c>
      <c r="C2776" s="699" t="s">
        <v>475</v>
      </c>
      <c r="D2776" s="699" t="s">
        <v>11189</v>
      </c>
      <c r="E2776" s="700" t="s">
        <v>11738</v>
      </c>
      <c r="F2776" s="699" t="s">
        <v>11185</v>
      </c>
    </row>
    <row r="2777" spans="1:6" hidden="1">
      <c r="A2777" s="701">
        <v>92869</v>
      </c>
      <c r="B2777" s="699" t="s">
        <v>1659</v>
      </c>
      <c r="C2777" s="699" t="s">
        <v>475</v>
      </c>
      <c r="D2777" s="699" t="s">
        <v>11189</v>
      </c>
      <c r="E2777" s="700" t="s">
        <v>11455</v>
      </c>
      <c r="F2777" s="699" t="s">
        <v>11185</v>
      </c>
    </row>
    <row r="2778" spans="1:6" hidden="1">
      <c r="A2778" s="701">
        <v>92870</v>
      </c>
      <c r="B2778" s="699" t="s">
        <v>16556</v>
      </c>
      <c r="C2778" s="699" t="s">
        <v>475</v>
      </c>
      <c r="D2778" s="699" t="s">
        <v>11189</v>
      </c>
      <c r="E2778" s="700" t="s">
        <v>16557</v>
      </c>
      <c r="F2778" s="699" t="s">
        <v>11185</v>
      </c>
    </row>
    <row r="2779" spans="1:6" hidden="1">
      <c r="A2779" s="701">
        <v>92871</v>
      </c>
      <c r="B2779" s="699" t="s">
        <v>16558</v>
      </c>
      <c r="C2779" s="699" t="s">
        <v>475</v>
      </c>
      <c r="D2779" s="699" t="s">
        <v>11189</v>
      </c>
      <c r="E2779" s="700" t="s">
        <v>2600</v>
      </c>
      <c r="F2779" s="699" t="s">
        <v>11185</v>
      </c>
    </row>
    <row r="2780" spans="1:6" hidden="1">
      <c r="A2780" s="701">
        <v>92872</v>
      </c>
      <c r="B2780" s="699" t="s">
        <v>16559</v>
      </c>
      <c r="C2780" s="699" t="s">
        <v>475</v>
      </c>
      <c r="D2780" s="699" t="s">
        <v>11189</v>
      </c>
      <c r="E2780" s="700" t="s">
        <v>3479</v>
      </c>
      <c r="F2780" s="699" t="s">
        <v>11185</v>
      </c>
    </row>
    <row r="2781" spans="1:6" hidden="1">
      <c r="A2781" s="701">
        <v>95777</v>
      </c>
      <c r="B2781" s="699" t="s">
        <v>16560</v>
      </c>
      <c r="C2781" s="699" t="s">
        <v>475</v>
      </c>
      <c r="D2781" s="699" t="s">
        <v>11189</v>
      </c>
      <c r="E2781" s="700" t="s">
        <v>16561</v>
      </c>
      <c r="F2781" s="699" t="s">
        <v>11185</v>
      </c>
    </row>
    <row r="2782" spans="1:6" hidden="1">
      <c r="A2782" s="701">
        <v>95778</v>
      </c>
      <c r="B2782" s="699" t="s">
        <v>16562</v>
      </c>
      <c r="C2782" s="699" t="s">
        <v>475</v>
      </c>
      <c r="D2782" s="699" t="s">
        <v>11189</v>
      </c>
      <c r="E2782" s="700" t="s">
        <v>16563</v>
      </c>
      <c r="F2782" s="699" t="s">
        <v>11185</v>
      </c>
    </row>
    <row r="2783" spans="1:6" hidden="1">
      <c r="A2783" s="701">
        <v>95779</v>
      </c>
      <c r="B2783" s="699" t="s">
        <v>16564</v>
      </c>
      <c r="C2783" s="699" t="s">
        <v>475</v>
      </c>
      <c r="D2783" s="699" t="s">
        <v>11189</v>
      </c>
      <c r="E2783" s="700" t="s">
        <v>16063</v>
      </c>
      <c r="F2783" s="699" t="s">
        <v>11185</v>
      </c>
    </row>
    <row r="2784" spans="1:6" hidden="1">
      <c r="A2784" s="701">
        <v>95780</v>
      </c>
      <c r="B2784" s="699" t="s">
        <v>16565</v>
      </c>
      <c r="C2784" s="699" t="s">
        <v>475</v>
      </c>
      <c r="D2784" s="699" t="s">
        <v>11189</v>
      </c>
      <c r="E2784" s="700" t="s">
        <v>16566</v>
      </c>
      <c r="F2784" s="699" t="s">
        <v>11185</v>
      </c>
    </row>
    <row r="2785" spans="1:6" hidden="1">
      <c r="A2785" s="701">
        <v>95781</v>
      </c>
      <c r="B2785" s="699" t="s">
        <v>16567</v>
      </c>
      <c r="C2785" s="699" t="s">
        <v>475</v>
      </c>
      <c r="D2785" s="699" t="s">
        <v>11189</v>
      </c>
      <c r="E2785" s="700" t="s">
        <v>15567</v>
      </c>
      <c r="F2785" s="699" t="s">
        <v>11185</v>
      </c>
    </row>
    <row r="2786" spans="1:6" hidden="1">
      <c r="A2786" s="701">
        <v>95782</v>
      </c>
      <c r="B2786" s="699" t="s">
        <v>16568</v>
      </c>
      <c r="C2786" s="699" t="s">
        <v>475</v>
      </c>
      <c r="D2786" s="699" t="s">
        <v>11189</v>
      </c>
      <c r="E2786" s="700" t="s">
        <v>10580</v>
      </c>
      <c r="F2786" s="699" t="s">
        <v>11185</v>
      </c>
    </row>
    <row r="2787" spans="1:6" hidden="1">
      <c r="A2787" s="701">
        <v>95785</v>
      </c>
      <c r="B2787" s="699" t="s">
        <v>16569</v>
      </c>
      <c r="C2787" s="699" t="s">
        <v>475</v>
      </c>
      <c r="D2787" s="699" t="s">
        <v>11189</v>
      </c>
      <c r="E2787" s="700" t="s">
        <v>3256</v>
      </c>
      <c r="F2787" s="699" t="s">
        <v>11185</v>
      </c>
    </row>
    <row r="2788" spans="1:6" hidden="1">
      <c r="A2788" s="701">
        <v>95787</v>
      </c>
      <c r="B2788" s="699" t="s">
        <v>16570</v>
      </c>
      <c r="C2788" s="699" t="s">
        <v>475</v>
      </c>
      <c r="D2788" s="699" t="s">
        <v>11189</v>
      </c>
      <c r="E2788" s="700" t="s">
        <v>13778</v>
      </c>
      <c r="F2788" s="699" t="s">
        <v>11185</v>
      </c>
    </row>
    <row r="2789" spans="1:6" hidden="1">
      <c r="A2789" s="701">
        <v>95789</v>
      </c>
      <c r="B2789" s="699" t="s">
        <v>16571</v>
      </c>
      <c r="C2789" s="699" t="s">
        <v>475</v>
      </c>
      <c r="D2789" s="699" t="s">
        <v>11189</v>
      </c>
      <c r="E2789" s="700" t="s">
        <v>8962</v>
      </c>
      <c r="F2789" s="699" t="s">
        <v>11185</v>
      </c>
    </row>
    <row r="2790" spans="1:6" hidden="1">
      <c r="A2790" s="701">
        <v>95791</v>
      </c>
      <c r="B2790" s="699" t="s">
        <v>16572</v>
      </c>
      <c r="C2790" s="699" t="s">
        <v>475</v>
      </c>
      <c r="D2790" s="699" t="s">
        <v>11189</v>
      </c>
      <c r="E2790" s="700" t="s">
        <v>16573</v>
      </c>
      <c r="F2790" s="699" t="s">
        <v>11185</v>
      </c>
    </row>
    <row r="2791" spans="1:6" hidden="1">
      <c r="A2791" s="701">
        <v>95795</v>
      </c>
      <c r="B2791" s="699" t="s">
        <v>16576</v>
      </c>
      <c r="C2791" s="699" t="s">
        <v>475</v>
      </c>
      <c r="D2791" s="699" t="s">
        <v>11189</v>
      </c>
      <c r="E2791" s="700" t="s">
        <v>12705</v>
      </c>
      <c r="F2791" s="699" t="s">
        <v>11185</v>
      </c>
    </row>
    <row r="2792" spans="1:6" hidden="1">
      <c r="A2792" s="701">
        <v>95796</v>
      </c>
      <c r="B2792" s="699" t="s">
        <v>16577</v>
      </c>
      <c r="C2792" s="699" t="s">
        <v>475</v>
      </c>
      <c r="D2792" s="699" t="s">
        <v>11189</v>
      </c>
      <c r="E2792" s="700" t="s">
        <v>16578</v>
      </c>
      <c r="F2792" s="699" t="s">
        <v>11185</v>
      </c>
    </row>
    <row r="2793" spans="1:6" hidden="1">
      <c r="A2793" s="701">
        <v>95797</v>
      </c>
      <c r="B2793" s="699" t="s">
        <v>16579</v>
      </c>
      <c r="C2793" s="699" t="s">
        <v>475</v>
      </c>
      <c r="D2793" s="699" t="s">
        <v>11189</v>
      </c>
      <c r="E2793" s="700" t="s">
        <v>7292</v>
      </c>
      <c r="F2793" s="699" t="s">
        <v>11185</v>
      </c>
    </row>
    <row r="2794" spans="1:6" hidden="1">
      <c r="A2794" s="701">
        <v>95801</v>
      </c>
      <c r="B2794" s="699" t="s">
        <v>1379</v>
      </c>
      <c r="C2794" s="699" t="s">
        <v>475</v>
      </c>
      <c r="D2794" s="699" t="s">
        <v>11189</v>
      </c>
      <c r="E2794" s="700" t="s">
        <v>16580</v>
      </c>
      <c r="F2794" s="699" t="s">
        <v>11185</v>
      </c>
    </row>
    <row r="2795" spans="1:6" hidden="1">
      <c r="A2795" s="701">
        <v>95802</v>
      </c>
      <c r="B2795" s="699" t="s">
        <v>16581</v>
      </c>
      <c r="C2795" s="699" t="s">
        <v>475</v>
      </c>
      <c r="D2795" s="699" t="s">
        <v>11189</v>
      </c>
      <c r="E2795" s="700" t="s">
        <v>13392</v>
      </c>
      <c r="F2795" s="699" t="s">
        <v>11185</v>
      </c>
    </row>
    <row r="2796" spans="1:6" hidden="1">
      <c r="A2796" s="701">
        <v>95803</v>
      </c>
      <c r="B2796" s="699" t="s">
        <v>1377</v>
      </c>
      <c r="C2796" s="699" t="s">
        <v>475</v>
      </c>
      <c r="D2796" s="699" t="s">
        <v>11189</v>
      </c>
      <c r="E2796" s="700" t="s">
        <v>16583</v>
      </c>
      <c r="F2796" s="699" t="s">
        <v>11185</v>
      </c>
    </row>
    <row r="2797" spans="1:6" hidden="1">
      <c r="A2797" s="701">
        <v>95804</v>
      </c>
      <c r="B2797" s="699" t="s">
        <v>16584</v>
      </c>
      <c r="C2797" s="699" t="s">
        <v>475</v>
      </c>
      <c r="D2797" s="699" t="s">
        <v>11189</v>
      </c>
      <c r="E2797" s="700" t="s">
        <v>12206</v>
      </c>
      <c r="F2797" s="699" t="s">
        <v>11185</v>
      </c>
    </row>
    <row r="2798" spans="1:6" hidden="1">
      <c r="A2798" s="701">
        <v>95805</v>
      </c>
      <c r="B2798" s="699" t="s">
        <v>12065</v>
      </c>
      <c r="C2798" s="699" t="s">
        <v>475</v>
      </c>
      <c r="D2798" s="699" t="s">
        <v>11189</v>
      </c>
      <c r="E2798" s="700" t="s">
        <v>9689</v>
      </c>
      <c r="F2798" s="699" t="s">
        <v>11185</v>
      </c>
    </row>
    <row r="2799" spans="1:6" hidden="1">
      <c r="A2799" s="701">
        <v>95806</v>
      </c>
      <c r="B2799" s="699" t="s">
        <v>16585</v>
      </c>
      <c r="C2799" s="699" t="s">
        <v>475</v>
      </c>
      <c r="D2799" s="699" t="s">
        <v>11189</v>
      </c>
      <c r="E2799" s="700" t="s">
        <v>14223</v>
      </c>
      <c r="F2799" s="699" t="s">
        <v>11185</v>
      </c>
    </row>
    <row r="2800" spans="1:6" hidden="1">
      <c r="A2800" s="701">
        <v>95807</v>
      </c>
      <c r="B2800" s="699" t="s">
        <v>16586</v>
      </c>
      <c r="C2800" s="699" t="s">
        <v>475</v>
      </c>
      <c r="D2800" s="699" t="s">
        <v>11189</v>
      </c>
      <c r="E2800" s="700" t="s">
        <v>11603</v>
      </c>
      <c r="F2800" s="699" t="s">
        <v>11185</v>
      </c>
    </row>
    <row r="2801" spans="1:6" hidden="1">
      <c r="A2801" s="701">
        <v>95808</v>
      </c>
      <c r="B2801" s="699" t="s">
        <v>16587</v>
      </c>
      <c r="C2801" s="699" t="s">
        <v>475</v>
      </c>
      <c r="D2801" s="699" t="s">
        <v>11189</v>
      </c>
      <c r="E2801" s="700" t="s">
        <v>10474</v>
      </c>
      <c r="F2801" s="699" t="s">
        <v>11185</v>
      </c>
    </row>
    <row r="2802" spans="1:6" hidden="1">
      <c r="A2802" s="701">
        <v>95809</v>
      </c>
      <c r="B2802" s="699" t="s">
        <v>16588</v>
      </c>
      <c r="C2802" s="699" t="s">
        <v>475</v>
      </c>
      <c r="D2802" s="699" t="s">
        <v>11189</v>
      </c>
      <c r="E2802" s="700" t="s">
        <v>11629</v>
      </c>
      <c r="F2802" s="699" t="s">
        <v>11185</v>
      </c>
    </row>
    <row r="2803" spans="1:6" hidden="1">
      <c r="A2803" s="701">
        <v>95810</v>
      </c>
      <c r="B2803" s="699" t="s">
        <v>16589</v>
      </c>
      <c r="C2803" s="699" t="s">
        <v>475</v>
      </c>
      <c r="D2803" s="699" t="s">
        <v>11189</v>
      </c>
      <c r="E2803" s="700" t="s">
        <v>16590</v>
      </c>
      <c r="F2803" s="699" t="s">
        <v>11185</v>
      </c>
    </row>
    <row r="2804" spans="1:6" hidden="1">
      <c r="A2804" s="701">
        <v>95811</v>
      </c>
      <c r="B2804" s="699" t="s">
        <v>12067</v>
      </c>
      <c r="C2804" s="699" t="s">
        <v>475</v>
      </c>
      <c r="D2804" s="699" t="s">
        <v>11189</v>
      </c>
      <c r="E2804" s="700" t="s">
        <v>4335</v>
      </c>
      <c r="F2804" s="699" t="s">
        <v>11185</v>
      </c>
    </row>
    <row r="2805" spans="1:6" hidden="1">
      <c r="A2805" s="701">
        <v>95812</v>
      </c>
      <c r="B2805" s="699" t="s">
        <v>16591</v>
      </c>
      <c r="C2805" s="699" t="s">
        <v>475</v>
      </c>
      <c r="D2805" s="699" t="s">
        <v>11189</v>
      </c>
      <c r="E2805" s="700" t="s">
        <v>12014</v>
      </c>
      <c r="F2805" s="699" t="s">
        <v>11185</v>
      </c>
    </row>
    <row r="2806" spans="1:6" hidden="1">
      <c r="A2806" s="701">
        <v>95813</v>
      </c>
      <c r="B2806" s="699" t="s">
        <v>16592</v>
      </c>
      <c r="C2806" s="699" t="s">
        <v>475</v>
      </c>
      <c r="D2806" s="699" t="s">
        <v>11189</v>
      </c>
      <c r="E2806" s="700" t="s">
        <v>4031</v>
      </c>
      <c r="F2806" s="699" t="s">
        <v>11185</v>
      </c>
    </row>
    <row r="2807" spans="1:6" hidden="1">
      <c r="A2807" s="701">
        <v>95814</v>
      </c>
      <c r="B2807" s="699" t="s">
        <v>16593</v>
      </c>
      <c r="C2807" s="699" t="s">
        <v>475</v>
      </c>
      <c r="D2807" s="699" t="s">
        <v>11189</v>
      </c>
      <c r="E2807" s="700" t="s">
        <v>9663</v>
      </c>
      <c r="F2807" s="699" t="s">
        <v>11185</v>
      </c>
    </row>
    <row r="2808" spans="1:6" hidden="1">
      <c r="A2808" s="701">
        <v>95815</v>
      </c>
      <c r="B2808" s="699" t="s">
        <v>16594</v>
      </c>
      <c r="C2808" s="699" t="s">
        <v>475</v>
      </c>
      <c r="D2808" s="699" t="s">
        <v>11189</v>
      </c>
      <c r="E2808" s="700" t="s">
        <v>4218</v>
      </c>
      <c r="F2808" s="699" t="s">
        <v>11185</v>
      </c>
    </row>
    <row r="2809" spans="1:6" hidden="1">
      <c r="A2809" s="701">
        <v>95816</v>
      </c>
      <c r="B2809" s="699" t="s">
        <v>16595</v>
      </c>
      <c r="C2809" s="699" t="s">
        <v>475</v>
      </c>
      <c r="D2809" s="699" t="s">
        <v>11189</v>
      </c>
      <c r="E2809" s="700" t="s">
        <v>16596</v>
      </c>
      <c r="F2809" s="699" t="s">
        <v>11185</v>
      </c>
    </row>
    <row r="2810" spans="1:6" hidden="1">
      <c r="A2810" s="701">
        <v>95817</v>
      </c>
      <c r="B2810" s="699" t="s">
        <v>16597</v>
      </c>
      <c r="C2810" s="699" t="s">
        <v>475</v>
      </c>
      <c r="D2810" s="699" t="s">
        <v>11189</v>
      </c>
      <c r="E2810" s="700" t="s">
        <v>8461</v>
      </c>
      <c r="F2810" s="699" t="s">
        <v>11185</v>
      </c>
    </row>
    <row r="2811" spans="1:6" hidden="1">
      <c r="A2811" s="701">
        <v>95818</v>
      </c>
      <c r="B2811" s="699" t="s">
        <v>16598</v>
      </c>
      <c r="C2811" s="699" t="s">
        <v>475</v>
      </c>
      <c r="D2811" s="699" t="s">
        <v>11189</v>
      </c>
      <c r="E2811" s="700" t="s">
        <v>10704</v>
      </c>
      <c r="F2811" s="699" t="s">
        <v>11185</v>
      </c>
    </row>
    <row r="2812" spans="1:6" hidden="1">
      <c r="A2812" s="701">
        <v>97881</v>
      </c>
      <c r="B2812" s="699" t="s">
        <v>16599</v>
      </c>
      <c r="C2812" s="699" t="s">
        <v>475</v>
      </c>
      <c r="D2812" s="699" t="s">
        <v>11182</v>
      </c>
      <c r="E2812" s="700" t="s">
        <v>16600</v>
      </c>
      <c r="F2812" s="699" t="s">
        <v>11185</v>
      </c>
    </row>
    <row r="2813" spans="1:6" hidden="1">
      <c r="A2813" s="701">
        <v>97882</v>
      </c>
      <c r="B2813" s="699" t="s">
        <v>16602</v>
      </c>
      <c r="C2813" s="699" t="s">
        <v>475</v>
      </c>
      <c r="D2813" s="699" t="s">
        <v>11182</v>
      </c>
      <c r="E2813" s="700" t="s">
        <v>16603</v>
      </c>
      <c r="F2813" s="699" t="s">
        <v>11185</v>
      </c>
    </row>
    <row r="2814" spans="1:6" hidden="1">
      <c r="A2814" s="701">
        <v>97883</v>
      </c>
      <c r="B2814" s="699" t="s">
        <v>16604</v>
      </c>
      <c r="C2814" s="699" t="s">
        <v>475</v>
      </c>
      <c r="D2814" s="699" t="s">
        <v>11182</v>
      </c>
      <c r="E2814" s="700" t="s">
        <v>16605</v>
      </c>
      <c r="F2814" s="699" t="s">
        <v>11185</v>
      </c>
    </row>
    <row r="2815" spans="1:6" hidden="1">
      <c r="A2815" s="701">
        <v>97884</v>
      </c>
      <c r="B2815" s="699" t="s">
        <v>16608</v>
      </c>
      <c r="C2815" s="699" t="s">
        <v>475</v>
      </c>
      <c r="D2815" s="699" t="s">
        <v>11182</v>
      </c>
      <c r="E2815" s="700" t="s">
        <v>16609</v>
      </c>
      <c r="F2815" s="699" t="s">
        <v>11185</v>
      </c>
    </row>
    <row r="2816" spans="1:6" hidden="1">
      <c r="A2816" s="701">
        <v>97885</v>
      </c>
      <c r="B2816" s="699" t="s">
        <v>16610</v>
      </c>
      <c r="C2816" s="699" t="s">
        <v>475</v>
      </c>
      <c r="D2816" s="699" t="s">
        <v>11182</v>
      </c>
      <c r="E2816" s="700" t="s">
        <v>16611</v>
      </c>
      <c r="F2816" s="699" t="s">
        <v>11185</v>
      </c>
    </row>
    <row r="2817" spans="1:6" hidden="1">
      <c r="A2817" s="701">
        <v>97886</v>
      </c>
      <c r="B2817" s="699" t="s">
        <v>12036</v>
      </c>
      <c r="C2817" s="699" t="s">
        <v>475</v>
      </c>
      <c r="D2817" s="699" t="s">
        <v>11182</v>
      </c>
      <c r="E2817" s="700" t="s">
        <v>12037</v>
      </c>
      <c r="F2817" s="699" t="s">
        <v>11185</v>
      </c>
    </row>
    <row r="2818" spans="1:6" hidden="1">
      <c r="A2818" s="701">
        <v>97887</v>
      </c>
      <c r="B2818" s="699" t="s">
        <v>16612</v>
      </c>
      <c r="C2818" s="699" t="s">
        <v>475</v>
      </c>
      <c r="D2818" s="699" t="s">
        <v>11182</v>
      </c>
      <c r="E2818" s="700" t="s">
        <v>16613</v>
      </c>
      <c r="F2818" s="699" t="s">
        <v>11185</v>
      </c>
    </row>
    <row r="2819" spans="1:6" hidden="1">
      <c r="A2819" s="701">
        <v>97888</v>
      </c>
      <c r="B2819" s="699" t="s">
        <v>16616</v>
      </c>
      <c r="C2819" s="699" t="s">
        <v>475</v>
      </c>
      <c r="D2819" s="699" t="s">
        <v>11182</v>
      </c>
      <c r="E2819" s="700" t="s">
        <v>14969</v>
      </c>
      <c r="F2819" s="699" t="s">
        <v>11185</v>
      </c>
    </row>
    <row r="2820" spans="1:6" hidden="1">
      <c r="A2820" s="701">
        <v>97889</v>
      </c>
      <c r="B2820" s="699" t="s">
        <v>16617</v>
      </c>
      <c r="C2820" s="699" t="s">
        <v>475</v>
      </c>
      <c r="D2820" s="699" t="s">
        <v>11182</v>
      </c>
      <c r="E2820" s="700" t="s">
        <v>16618</v>
      </c>
      <c r="F2820" s="699" t="s">
        <v>11185</v>
      </c>
    </row>
    <row r="2821" spans="1:6" hidden="1">
      <c r="A2821" s="701">
        <v>97890</v>
      </c>
      <c r="B2821" s="699" t="s">
        <v>16619</v>
      </c>
      <c r="C2821" s="699" t="s">
        <v>475</v>
      </c>
      <c r="D2821" s="699" t="s">
        <v>11182</v>
      </c>
      <c r="E2821" s="700" t="s">
        <v>16620</v>
      </c>
      <c r="F2821" s="699" t="s">
        <v>11185</v>
      </c>
    </row>
    <row r="2822" spans="1:6" hidden="1">
      <c r="A2822" s="701">
        <v>97891</v>
      </c>
      <c r="B2822" s="699" t="s">
        <v>16621</v>
      </c>
      <c r="C2822" s="699" t="s">
        <v>475</v>
      </c>
      <c r="D2822" s="699" t="s">
        <v>11182</v>
      </c>
      <c r="E2822" s="700" t="s">
        <v>16622</v>
      </c>
      <c r="F2822" s="699" t="s">
        <v>11185</v>
      </c>
    </row>
    <row r="2823" spans="1:6" hidden="1">
      <c r="A2823" s="701">
        <v>97892</v>
      </c>
      <c r="B2823" s="699" t="s">
        <v>16623</v>
      </c>
      <c r="C2823" s="699" t="s">
        <v>475</v>
      </c>
      <c r="D2823" s="699" t="s">
        <v>11182</v>
      </c>
      <c r="E2823" s="700" t="s">
        <v>16624</v>
      </c>
      <c r="F2823" s="699" t="s">
        <v>11185</v>
      </c>
    </row>
    <row r="2824" spans="1:6" hidden="1">
      <c r="A2824" s="701">
        <v>97893</v>
      </c>
      <c r="B2824" s="699" t="s">
        <v>16626</v>
      </c>
      <c r="C2824" s="699" t="s">
        <v>475</v>
      </c>
      <c r="D2824" s="699" t="s">
        <v>11182</v>
      </c>
      <c r="E2824" s="700" t="s">
        <v>16627</v>
      </c>
      <c r="F2824" s="699" t="s">
        <v>11185</v>
      </c>
    </row>
    <row r="2825" spans="1:6" hidden="1">
      <c r="A2825" s="701">
        <v>97894</v>
      </c>
      <c r="B2825" s="699" t="s">
        <v>16629</v>
      </c>
      <c r="C2825" s="699" t="s">
        <v>475</v>
      </c>
      <c r="D2825" s="699" t="s">
        <v>11182</v>
      </c>
      <c r="E2825" s="700" t="s">
        <v>16630</v>
      </c>
      <c r="F2825" s="699" t="s">
        <v>11185</v>
      </c>
    </row>
    <row r="2826" spans="1:6" hidden="1">
      <c r="A2826" s="701">
        <v>93653</v>
      </c>
      <c r="B2826" s="699" t="s">
        <v>1799</v>
      </c>
      <c r="C2826" s="699" t="s">
        <v>475</v>
      </c>
      <c r="D2826" s="699" t="s">
        <v>11189</v>
      </c>
      <c r="E2826" s="700" t="s">
        <v>7919</v>
      </c>
      <c r="F2826" s="699" t="s">
        <v>11185</v>
      </c>
    </row>
    <row r="2827" spans="1:6" hidden="1">
      <c r="A2827" s="701">
        <v>93654</v>
      </c>
      <c r="B2827" s="699" t="s">
        <v>1800</v>
      </c>
      <c r="C2827" s="699" t="s">
        <v>475</v>
      </c>
      <c r="D2827" s="699" t="s">
        <v>11189</v>
      </c>
      <c r="E2827" s="700" t="s">
        <v>14184</v>
      </c>
      <c r="F2827" s="699" t="s">
        <v>11185</v>
      </c>
    </row>
    <row r="2828" spans="1:6" hidden="1">
      <c r="A2828" s="701">
        <v>93655</v>
      </c>
      <c r="B2828" s="699" t="s">
        <v>1801</v>
      </c>
      <c r="C2828" s="699" t="s">
        <v>475</v>
      </c>
      <c r="D2828" s="699" t="s">
        <v>11189</v>
      </c>
      <c r="E2828" s="700" t="s">
        <v>11307</v>
      </c>
      <c r="F2828" s="699" t="s">
        <v>11185</v>
      </c>
    </row>
    <row r="2829" spans="1:6" hidden="1">
      <c r="A2829" s="701">
        <v>93656</v>
      </c>
      <c r="B2829" s="699" t="s">
        <v>16631</v>
      </c>
      <c r="C2829" s="699" t="s">
        <v>475</v>
      </c>
      <c r="D2829" s="699" t="s">
        <v>11189</v>
      </c>
      <c r="E2829" s="700" t="s">
        <v>11307</v>
      </c>
      <c r="F2829" s="699" t="s">
        <v>11185</v>
      </c>
    </row>
    <row r="2830" spans="1:6" hidden="1">
      <c r="A2830" s="701">
        <v>93657</v>
      </c>
      <c r="B2830" s="699" t="s">
        <v>16632</v>
      </c>
      <c r="C2830" s="699" t="s">
        <v>475</v>
      </c>
      <c r="D2830" s="699" t="s">
        <v>11189</v>
      </c>
      <c r="E2830" s="700" t="s">
        <v>4597</v>
      </c>
      <c r="F2830" s="699" t="s">
        <v>11185</v>
      </c>
    </row>
    <row r="2831" spans="1:6" hidden="1">
      <c r="A2831" s="701">
        <v>93658</v>
      </c>
      <c r="B2831" s="699" t="s">
        <v>16633</v>
      </c>
      <c r="C2831" s="699" t="s">
        <v>475</v>
      </c>
      <c r="D2831" s="699" t="s">
        <v>11189</v>
      </c>
      <c r="E2831" s="700" t="s">
        <v>7427</v>
      </c>
      <c r="F2831" s="699" t="s">
        <v>11185</v>
      </c>
    </row>
    <row r="2832" spans="1:6" hidden="1">
      <c r="A2832" s="701">
        <v>93659</v>
      </c>
      <c r="B2832" s="699" t="s">
        <v>16634</v>
      </c>
      <c r="C2832" s="699" t="s">
        <v>475</v>
      </c>
      <c r="D2832" s="699" t="s">
        <v>11189</v>
      </c>
      <c r="E2832" s="700" t="s">
        <v>16367</v>
      </c>
      <c r="F2832" s="699" t="s">
        <v>11185</v>
      </c>
    </row>
    <row r="2833" spans="1:6" hidden="1">
      <c r="A2833" s="701">
        <v>93660</v>
      </c>
      <c r="B2833" s="699" t="s">
        <v>1802</v>
      </c>
      <c r="C2833" s="699" t="s">
        <v>475</v>
      </c>
      <c r="D2833" s="699" t="s">
        <v>11189</v>
      </c>
      <c r="E2833" s="700" t="s">
        <v>3876</v>
      </c>
      <c r="F2833" s="699" t="s">
        <v>11185</v>
      </c>
    </row>
    <row r="2834" spans="1:6" hidden="1">
      <c r="A2834" s="701">
        <v>93661</v>
      </c>
      <c r="B2834" s="699" t="s">
        <v>16635</v>
      </c>
      <c r="C2834" s="699" t="s">
        <v>475</v>
      </c>
      <c r="D2834" s="699" t="s">
        <v>11189</v>
      </c>
      <c r="E2834" s="700" t="s">
        <v>16636</v>
      </c>
      <c r="F2834" s="699" t="s">
        <v>11185</v>
      </c>
    </row>
    <row r="2835" spans="1:6" hidden="1">
      <c r="A2835" s="701">
        <v>93662</v>
      </c>
      <c r="B2835" s="699" t="s">
        <v>1795</v>
      </c>
      <c r="C2835" s="699" t="s">
        <v>475</v>
      </c>
      <c r="D2835" s="699" t="s">
        <v>11189</v>
      </c>
      <c r="E2835" s="700" t="s">
        <v>16637</v>
      </c>
      <c r="F2835" s="699" t="s">
        <v>11185</v>
      </c>
    </row>
    <row r="2836" spans="1:6" hidden="1">
      <c r="A2836" s="701">
        <v>93663</v>
      </c>
      <c r="B2836" s="699" t="s">
        <v>1796</v>
      </c>
      <c r="C2836" s="699" t="s">
        <v>475</v>
      </c>
      <c r="D2836" s="699" t="s">
        <v>11189</v>
      </c>
      <c r="E2836" s="700" t="s">
        <v>16637</v>
      </c>
      <c r="F2836" s="699" t="s">
        <v>11185</v>
      </c>
    </row>
    <row r="2837" spans="1:6" hidden="1">
      <c r="A2837" s="701">
        <v>93664</v>
      </c>
      <c r="B2837" s="699" t="s">
        <v>1794</v>
      </c>
      <c r="C2837" s="699" t="s">
        <v>475</v>
      </c>
      <c r="D2837" s="699" t="s">
        <v>11189</v>
      </c>
      <c r="E2837" s="700" t="s">
        <v>16638</v>
      </c>
      <c r="F2837" s="699" t="s">
        <v>11185</v>
      </c>
    </row>
    <row r="2838" spans="1:6" hidden="1">
      <c r="A2838" s="701">
        <v>93665</v>
      </c>
      <c r="B2838" s="699" t="s">
        <v>16639</v>
      </c>
      <c r="C2838" s="699" t="s">
        <v>475</v>
      </c>
      <c r="D2838" s="699" t="s">
        <v>11189</v>
      </c>
      <c r="E2838" s="700" t="s">
        <v>15749</v>
      </c>
      <c r="F2838" s="699" t="s">
        <v>11185</v>
      </c>
    </row>
    <row r="2839" spans="1:6" hidden="1">
      <c r="A2839" s="701">
        <v>93666</v>
      </c>
      <c r="B2839" s="699" t="s">
        <v>16640</v>
      </c>
      <c r="C2839" s="699" t="s">
        <v>475</v>
      </c>
      <c r="D2839" s="699" t="s">
        <v>11189</v>
      </c>
      <c r="E2839" s="700" t="s">
        <v>16641</v>
      </c>
      <c r="F2839" s="699" t="s">
        <v>11185</v>
      </c>
    </row>
    <row r="2840" spans="1:6" hidden="1">
      <c r="A2840" s="701">
        <v>93667</v>
      </c>
      <c r="B2840" s="699" t="s">
        <v>16643</v>
      </c>
      <c r="C2840" s="699" t="s">
        <v>475</v>
      </c>
      <c r="D2840" s="699" t="s">
        <v>11189</v>
      </c>
      <c r="E2840" s="700" t="s">
        <v>16644</v>
      </c>
      <c r="F2840" s="699" t="s">
        <v>11185</v>
      </c>
    </row>
    <row r="2841" spans="1:6" hidden="1">
      <c r="A2841" s="701">
        <v>93668</v>
      </c>
      <c r="B2841" s="699" t="s">
        <v>16645</v>
      </c>
      <c r="C2841" s="699" t="s">
        <v>475</v>
      </c>
      <c r="D2841" s="699" t="s">
        <v>11189</v>
      </c>
      <c r="E2841" s="700" t="s">
        <v>16646</v>
      </c>
      <c r="F2841" s="699" t="s">
        <v>11185</v>
      </c>
    </row>
    <row r="2842" spans="1:6" hidden="1">
      <c r="A2842" s="701">
        <v>93669</v>
      </c>
      <c r="B2842" s="699" t="s">
        <v>16647</v>
      </c>
      <c r="C2842" s="699" t="s">
        <v>475</v>
      </c>
      <c r="D2842" s="699" t="s">
        <v>11189</v>
      </c>
      <c r="E2842" s="700" t="s">
        <v>16648</v>
      </c>
      <c r="F2842" s="699" t="s">
        <v>11185</v>
      </c>
    </row>
    <row r="2843" spans="1:6" hidden="1">
      <c r="A2843" s="701">
        <v>93670</v>
      </c>
      <c r="B2843" s="699" t="s">
        <v>16649</v>
      </c>
      <c r="C2843" s="699" t="s">
        <v>475</v>
      </c>
      <c r="D2843" s="699" t="s">
        <v>11189</v>
      </c>
      <c r="E2843" s="700" t="s">
        <v>16648</v>
      </c>
      <c r="F2843" s="699" t="s">
        <v>11185</v>
      </c>
    </row>
    <row r="2844" spans="1:6" hidden="1">
      <c r="A2844" s="701">
        <v>93671</v>
      </c>
      <c r="B2844" s="699" t="s">
        <v>1797</v>
      </c>
      <c r="C2844" s="699" t="s">
        <v>475</v>
      </c>
      <c r="D2844" s="699" t="s">
        <v>11189</v>
      </c>
      <c r="E2844" s="700" t="s">
        <v>16650</v>
      </c>
      <c r="F2844" s="699" t="s">
        <v>11185</v>
      </c>
    </row>
    <row r="2845" spans="1:6" hidden="1">
      <c r="A2845" s="701">
        <v>93672</v>
      </c>
      <c r="B2845" s="699" t="s">
        <v>1798</v>
      </c>
      <c r="C2845" s="699" t="s">
        <v>475</v>
      </c>
      <c r="D2845" s="699" t="s">
        <v>11189</v>
      </c>
      <c r="E2845" s="700" t="s">
        <v>14195</v>
      </c>
      <c r="F2845" s="699" t="s">
        <v>11185</v>
      </c>
    </row>
    <row r="2846" spans="1:6" hidden="1">
      <c r="A2846" s="701">
        <v>93673</v>
      </c>
      <c r="B2846" s="699" t="s">
        <v>16651</v>
      </c>
      <c r="C2846" s="699" t="s">
        <v>475</v>
      </c>
      <c r="D2846" s="699" t="s">
        <v>11189</v>
      </c>
      <c r="E2846" s="700" t="s">
        <v>16652</v>
      </c>
      <c r="F2846" s="699" t="s">
        <v>11185</v>
      </c>
    </row>
    <row r="2847" spans="1:6" hidden="1">
      <c r="A2847" s="701">
        <v>97359</v>
      </c>
      <c r="B2847" s="699" t="s">
        <v>16654</v>
      </c>
      <c r="C2847" s="699" t="s">
        <v>475</v>
      </c>
      <c r="D2847" s="699" t="s">
        <v>11189</v>
      </c>
      <c r="E2847" s="700" t="s">
        <v>16655</v>
      </c>
      <c r="F2847" s="699" t="s">
        <v>11185</v>
      </c>
    </row>
    <row r="2848" spans="1:6" hidden="1">
      <c r="A2848" s="701">
        <v>97360</v>
      </c>
      <c r="B2848" s="699" t="s">
        <v>16656</v>
      </c>
      <c r="C2848" s="699" t="s">
        <v>475</v>
      </c>
      <c r="D2848" s="699" t="s">
        <v>11189</v>
      </c>
      <c r="E2848" s="700" t="s">
        <v>16657</v>
      </c>
      <c r="F2848" s="699" t="s">
        <v>11185</v>
      </c>
    </row>
    <row r="2849" spans="1:6" hidden="1">
      <c r="A2849" s="701">
        <v>97361</v>
      </c>
      <c r="B2849" s="699" t="s">
        <v>16658</v>
      </c>
      <c r="C2849" s="699" t="s">
        <v>475</v>
      </c>
      <c r="D2849" s="699" t="s">
        <v>11189</v>
      </c>
      <c r="E2849" s="700" t="s">
        <v>16659</v>
      </c>
      <c r="F2849" s="699" t="s">
        <v>11185</v>
      </c>
    </row>
    <row r="2850" spans="1:6" hidden="1">
      <c r="A2850" s="701">
        <v>97362</v>
      </c>
      <c r="B2850" s="699" t="s">
        <v>16660</v>
      </c>
      <c r="C2850" s="699" t="s">
        <v>475</v>
      </c>
      <c r="D2850" s="699" t="s">
        <v>11189</v>
      </c>
      <c r="E2850" s="700" t="s">
        <v>16661</v>
      </c>
      <c r="F2850" s="699" t="s">
        <v>11185</v>
      </c>
    </row>
    <row r="2851" spans="1:6" hidden="1">
      <c r="A2851" s="701">
        <v>101875</v>
      </c>
      <c r="B2851" s="699" t="s">
        <v>12048</v>
      </c>
      <c r="C2851" s="699" t="s">
        <v>475</v>
      </c>
      <c r="D2851" s="699" t="s">
        <v>11189</v>
      </c>
      <c r="E2851" s="700" t="s">
        <v>12049</v>
      </c>
      <c r="F2851" s="699" t="s">
        <v>11185</v>
      </c>
    </row>
    <row r="2852" spans="1:6" hidden="1">
      <c r="A2852" s="701">
        <v>101876</v>
      </c>
      <c r="B2852" s="699" t="s">
        <v>12091</v>
      </c>
      <c r="C2852" s="699" t="s">
        <v>475</v>
      </c>
      <c r="D2852" s="699" t="s">
        <v>11189</v>
      </c>
      <c r="E2852" s="700" t="s">
        <v>2561</v>
      </c>
      <c r="F2852" s="699" t="s">
        <v>11185</v>
      </c>
    </row>
    <row r="2853" spans="1:6" hidden="1">
      <c r="A2853" s="701">
        <v>101877</v>
      </c>
      <c r="B2853" s="699" t="s">
        <v>16664</v>
      </c>
      <c r="C2853" s="699" t="s">
        <v>475</v>
      </c>
      <c r="D2853" s="699" t="s">
        <v>11189</v>
      </c>
      <c r="E2853" s="700" t="s">
        <v>16665</v>
      </c>
      <c r="F2853" s="699" t="s">
        <v>11185</v>
      </c>
    </row>
    <row r="2854" spans="1:6" hidden="1">
      <c r="A2854" s="701">
        <v>101878</v>
      </c>
      <c r="B2854" s="699" t="s">
        <v>16666</v>
      </c>
      <c r="C2854" s="699" t="s">
        <v>475</v>
      </c>
      <c r="D2854" s="699" t="s">
        <v>11189</v>
      </c>
      <c r="E2854" s="700" t="s">
        <v>16667</v>
      </c>
      <c r="F2854" s="699" t="s">
        <v>11185</v>
      </c>
    </row>
    <row r="2855" spans="1:6" hidden="1">
      <c r="A2855" s="701">
        <v>101879</v>
      </c>
      <c r="B2855" s="699" t="s">
        <v>16669</v>
      </c>
      <c r="C2855" s="699" t="s">
        <v>475</v>
      </c>
      <c r="D2855" s="699" t="s">
        <v>11189</v>
      </c>
      <c r="E2855" s="700" t="s">
        <v>16670</v>
      </c>
      <c r="F2855" s="699" t="s">
        <v>11185</v>
      </c>
    </row>
    <row r="2856" spans="1:6" hidden="1">
      <c r="A2856" s="701">
        <v>101880</v>
      </c>
      <c r="B2856" s="699" t="s">
        <v>16671</v>
      </c>
      <c r="C2856" s="699" t="s">
        <v>475</v>
      </c>
      <c r="D2856" s="699" t="s">
        <v>11189</v>
      </c>
      <c r="E2856" s="700" t="s">
        <v>16672</v>
      </c>
      <c r="F2856" s="699" t="s">
        <v>11185</v>
      </c>
    </row>
    <row r="2857" spans="1:6" hidden="1">
      <c r="A2857" s="701">
        <v>101881</v>
      </c>
      <c r="B2857" s="699" t="s">
        <v>16673</v>
      </c>
      <c r="C2857" s="699" t="s">
        <v>475</v>
      </c>
      <c r="D2857" s="699" t="s">
        <v>11189</v>
      </c>
      <c r="E2857" s="700" t="s">
        <v>16674</v>
      </c>
      <c r="F2857" s="699" t="s">
        <v>11185</v>
      </c>
    </row>
    <row r="2858" spans="1:6" hidden="1">
      <c r="A2858" s="701">
        <v>101882</v>
      </c>
      <c r="B2858" s="699" t="s">
        <v>16675</v>
      </c>
      <c r="C2858" s="699" t="s">
        <v>475</v>
      </c>
      <c r="D2858" s="699" t="s">
        <v>11189</v>
      </c>
      <c r="E2858" s="700" t="s">
        <v>16676</v>
      </c>
      <c r="F2858" s="699" t="s">
        <v>11185</v>
      </c>
    </row>
    <row r="2859" spans="1:6" hidden="1">
      <c r="A2859" s="701">
        <v>101883</v>
      </c>
      <c r="B2859" s="699" t="s">
        <v>16677</v>
      </c>
      <c r="C2859" s="699" t="s">
        <v>475</v>
      </c>
      <c r="D2859" s="699" t="s">
        <v>11189</v>
      </c>
      <c r="E2859" s="700" t="s">
        <v>16678</v>
      </c>
      <c r="F2859" s="699" t="s">
        <v>11185</v>
      </c>
    </row>
    <row r="2860" spans="1:6" hidden="1">
      <c r="A2860" s="701">
        <v>101890</v>
      </c>
      <c r="B2860" s="699" t="s">
        <v>16679</v>
      </c>
      <c r="C2860" s="699" t="s">
        <v>475</v>
      </c>
      <c r="D2860" s="699" t="s">
        <v>11189</v>
      </c>
      <c r="E2860" s="700" t="s">
        <v>5551</v>
      </c>
      <c r="F2860" s="699" t="s">
        <v>11185</v>
      </c>
    </row>
    <row r="2861" spans="1:6" hidden="1">
      <c r="A2861" s="701">
        <v>101891</v>
      </c>
      <c r="B2861" s="699" t="s">
        <v>12050</v>
      </c>
      <c r="C2861" s="699" t="s">
        <v>475</v>
      </c>
      <c r="D2861" s="699" t="s">
        <v>11189</v>
      </c>
      <c r="E2861" s="700" t="s">
        <v>12051</v>
      </c>
      <c r="F2861" s="699" t="s">
        <v>11185</v>
      </c>
    </row>
    <row r="2862" spans="1:6" hidden="1">
      <c r="A2862" s="701">
        <v>101892</v>
      </c>
      <c r="B2862" s="699" t="s">
        <v>16680</v>
      </c>
      <c r="C2862" s="699" t="s">
        <v>475</v>
      </c>
      <c r="D2862" s="699" t="s">
        <v>11189</v>
      </c>
      <c r="E2862" s="700" t="s">
        <v>16681</v>
      </c>
      <c r="F2862" s="699" t="s">
        <v>11185</v>
      </c>
    </row>
    <row r="2863" spans="1:6" hidden="1">
      <c r="A2863" s="701">
        <v>101893</v>
      </c>
      <c r="B2863" s="699" t="s">
        <v>16682</v>
      </c>
      <c r="C2863" s="699" t="s">
        <v>475</v>
      </c>
      <c r="D2863" s="699" t="s">
        <v>11189</v>
      </c>
      <c r="E2863" s="700" t="s">
        <v>16683</v>
      </c>
      <c r="F2863" s="699" t="s">
        <v>11185</v>
      </c>
    </row>
    <row r="2864" spans="1:6" hidden="1">
      <c r="A2864" s="701">
        <v>101894</v>
      </c>
      <c r="B2864" s="699" t="s">
        <v>16684</v>
      </c>
      <c r="C2864" s="699" t="s">
        <v>475</v>
      </c>
      <c r="D2864" s="699" t="s">
        <v>11189</v>
      </c>
      <c r="E2864" s="700" t="s">
        <v>16685</v>
      </c>
      <c r="F2864" s="699" t="s">
        <v>11185</v>
      </c>
    </row>
    <row r="2865" spans="1:6" hidden="1">
      <c r="A2865" s="701">
        <v>101895</v>
      </c>
      <c r="B2865" s="699" t="s">
        <v>16686</v>
      </c>
      <c r="C2865" s="699" t="s">
        <v>475</v>
      </c>
      <c r="D2865" s="699" t="s">
        <v>11189</v>
      </c>
      <c r="E2865" s="700" t="s">
        <v>16687</v>
      </c>
      <c r="F2865" s="699" t="s">
        <v>11185</v>
      </c>
    </row>
    <row r="2866" spans="1:6" hidden="1">
      <c r="A2866" s="701">
        <v>101896</v>
      </c>
      <c r="B2866" s="699" t="s">
        <v>16688</v>
      </c>
      <c r="C2866" s="699" t="s">
        <v>475</v>
      </c>
      <c r="D2866" s="699" t="s">
        <v>11189</v>
      </c>
      <c r="E2866" s="700" t="s">
        <v>16689</v>
      </c>
      <c r="F2866" s="699" t="s">
        <v>11185</v>
      </c>
    </row>
    <row r="2867" spans="1:6" hidden="1">
      <c r="A2867" s="701">
        <v>101897</v>
      </c>
      <c r="B2867" s="699" t="s">
        <v>16690</v>
      </c>
      <c r="C2867" s="699" t="s">
        <v>475</v>
      </c>
      <c r="D2867" s="699" t="s">
        <v>11189</v>
      </c>
      <c r="E2867" s="700" t="s">
        <v>16691</v>
      </c>
      <c r="F2867" s="699" t="s">
        <v>11185</v>
      </c>
    </row>
    <row r="2868" spans="1:6" hidden="1">
      <c r="A2868" s="701">
        <v>101898</v>
      </c>
      <c r="B2868" s="699" t="s">
        <v>16692</v>
      </c>
      <c r="C2868" s="699" t="s">
        <v>475</v>
      </c>
      <c r="D2868" s="699" t="s">
        <v>11189</v>
      </c>
      <c r="E2868" s="700" t="s">
        <v>16693</v>
      </c>
      <c r="F2868" s="699" t="s">
        <v>11185</v>
      </c>
    </row>
    <row r="2869" spans="1:6" hidden="1">
      <c r="A2869" s="701">
        <v>101899</v>
      </c>
      <c r="B2869" s="699" t="s">
        <v>16694</v>
      </c>
      <c r="C2869" s="699" t="s">
        <v>475</v>
      </c>
      <c r="D2869" s="699" t="s">
        <v>11189</v>
      </c>
      <c r="E2869" s="700" t="s">
        <v>16695</v>
      </c>
      <c r="F2869" s="699" t="s">
        <v>11185</v>
      </c>
    </row>
    <row r="2870" spans="1:6" hidden="1">
      <c r="A2870" s="701">
        <v>101900</v>
      </c>
      <c r="B2870" s="699" t="s">
        <v>16696</v>
      </c>
      <c r="C2870" s="699" t="s">
        <v>475</v>
      </c>
      <c r="D2870" s="699" t="s">
        <v>11189</v>
      </c>
      <c r="E2870" s="700" t="s">
        <v>16697</v>
      </c>
      <c r="F2870" s="699" t="s">
        <v>11185</v>
      </c>
    </row>
    <row r="2871" spans="1:6" hidden="1">
      <c r="A2871" s="701">
        <v>101901</v>
      </c>
      <c r="B2871" s="699" t="s">
        <v>16698</v>
      </c>
      <c r="C2871" s="699" t="s">
        <v>475</v>
      </c>
      <c r="D2871" s="699" t="s">
        <v>11189</v>
      </c>
      <c r="E2871" s="700" t="s">
        <v>16699</v>
      </c>
      <c r="F2871" s="699" t="s">
        <v>11185</v>
      </c>
    </row>
    <row r="2872" spans="1:6" hidden="1">
      <c r="A2872" s="701">
        <v>101902</v>
      </c>
      <c r="B2872" s="699" t="s">
        <v>16700</v>
      </c>
      <c r="C2872" s="699" t="s">
        <v>475</v>
      </c>
      <c r="D2872" s="699" t="s">
        <v>11189</v>
      </c>
      <c r="E2872" s="700" t="s">
        <v>16701</v>
      </c>
      <c r="F2872" s="699" t="s">
        <v>11185</v>
      </c>
    </row>
    <row r="2873" spans="1:6" hidden="1">
      <c r="A2873" s="701">
        <v>101903</v>
      </c>
      <c r="B2873" s="699" t="s">
        <v>16702</v>
      </c>
      <c r="C2873" s="699" t="s">
        <v>475</v>
      </c>
      <c r="D2873" s="699" t="s">
        <v>11189</v>
      </c>
      <c r="E2873" s="700" t="s">
        <v>16703</v>
      </c>
      <c r="F2873" s="699" t="s">
        <v>11185</v>
      </c>
    </row>
    <row r="2874" spans="1:6" hidden="1">
      <c r="A2874" s="701">
        <v>101904</v>
      </c>
      <c r="B2874" s="699" t="s">
        <v>16704</v>
      </c>
      <c r="C2874" s="699" t="s">
        <v>475</v>
      </c>
      <c r="D2874" s="699" t="s">
        <v>11189</v>
      </c>
      <c r="E2874" s="700" t="s">
        <v>16705</v>
      </c>
      <c r="F2874" s="699" t="s">
        <v>11185</v>
      </c>
    </row>
    <row r="2875" spans="1:6" hidden="1">
      <c r="A2875" s="701">
        <v>101938</v>
      </c>
      <c r="B2875" s="699" t="s">
        <v>16706</v>
      </c>
      <c r="C2875" s="699" t="s">
        <v>475</v>
      </c>
      <c r="D2875" s="699" t="s">
        <v>11189</v>
      </c>
      <c r="E2875" s="700" t="s">
        <v>4735</v>
      </c>
      <c r="F2875" s="699" t="s">
        <v>11185</v>
      </c>
    </row>
    <row r="2876" spans="1:6" hidden="1">
      <c r="A2876" s="701">
        <v>101946</v>
      </c>
      <c r="B2876" s="699" t="s">
        <v>16707</v>
      </c>
      <c r="C2876" s="699" t="s">
        <v>475</v>
      </c>
      <c r="D2876" s="699" t="s">
        <v>11189</v>
      </c>
      <c r="E2876" s="700" t="s">
        <v>14185</v>
      </c>
      <c r="F2876" s="699" t="s">
        <v>11185</v>
      </c>
    </row>
    <row r="2877" spans="1:6" hidden="1">
      <c r="A2877" s="701">
        <v>91945</v>
      </c>
      <c r="B2877" s="699" t="s">
        <v>12008</v>
      </c>
      <c r="C2877" s="699" t="s">
        <v>475</v>
      </c>
      <c r="D2877" s="699" t="s">
        <v>11189</v>
      </c>
      <c r="E2877" s="700" t="s">
        <v>11822</v>
      </c>
      <c r="F2877" s="699" t="s">
        <v>11185</v>
      </c>
    </row>
    <row r="2878" spans="1:6" hidden="1">
      <c r="A2878" s="701">
        <v>91946</v>
      </c>
      <c r="B2878" s="699" t="s">
        <v>16708</v>
      </c>
      <c r="C2878" s="699" t="s">
        <v>475</v>
      </c>
      <c r="D2878" s="699" t="s">
        <v>11189</v>
      </c>
      <c r="E2878" s="700" t="s">
        <v>2147</v>
      </c>
      <c r="F2878" s="699" t="s">
        <v>11185</v>
      </c>
    </row>
    <row r="2879" spans="1:6" hidden="1">
      <c r="A2879" s="701">
        <v>91947</v>
      </c>
      <c r="B2879" s="699" t="s">
        <v>16709</v>
      </c>
      <c r="C2879" s="699" t="s">
        <v>475</v>
      </c>
      <c r="D2879" s="699" t="s">
        <v>11189</v>
      </c>
      <c r="E2879" s="700" t="s">
        <v>4774</v>
      </c>
      <c r="F2879" s="699" t="s">
        <v>11185</v>
      </c>
    </row>
    <row r="2880" spans="1:6" hidden="1">
      <c r="A2880" s="701">
        <v>91949</v>
      </c>
      <c r="B2880" s="699" t="s">
        <v>16710</v>
      </c>
      <c r="C2880" s="699" t="s">
        <v>475</v>
      </c>
      <c r="D2880" s="699" t="s">
        <v>11189</v>
      </c>
      <c r="E2880" s="700" t="s">
        <v>12816</v>
      </c>
      <c r="F2880" s="699" t="s">
        <v>11185</v>
      </c>
    </row>
    <row r="2881" spans="1:6" hidden="1">
      <c r="A2881" s="701">
        <v>91950</v>
      </c>
      <c r="B2881" s="699" t="s">
        <v>16711</v>
      </c>
      <c r="C2881" s="699" t="s">
        <v>475</v>
      </c>
      <c r="D2881" s="699" t="s">
        <v>11189</v>
      </c>
      <c r="E2881" s="700" t="s">
        <v>5990</v>
      </c>
      <c r="F2881" s="699" t="s">
        <v>11185</v>
      </c>
    </row>
    <row r="2882" spans="1:6" hidden="1">
      <c r="A2882" s="701">
        <v>91951</v>
      </c>
      <c r="B2882" s="699" t="s">
        <v>16712</v>
      </c>
      <c r="C2882" s="699" t="s">
        <v>475</v>
      </c>
      <c r="D2882" s="699" t="s">
        <v>11189</v>
      </c>
      <c r="E2882" s="700" t="s">
        <v>4854</v>
      </c>
      <c r="F2882" s="699" t="s">
        <v>11185</v>
      </c>
    </row>
    <row r="2883" spans="1:6" hidden="1">
      <c r="A2883" s="701">
        <v>91952</v>
      </c>
      <c r="B2883" s="699" t="s">
        <v>16713</v>
      </c>
      <c r="C2883" s="699" t="s">
        <v>475</v>
      </c>
      <c r="D2883" s="699" t="s">
        <v>11189</v>
      </c>
      <c r="E2883" s="700" t="s">
        <v>4597</v>
      </c>
      <c r="F2883" s="699" t="s">
        <v>11185</v>
      </c>
    </row>
    <row r="2884" spans="1:6" hidden="1">
      <c r="A2884" s="701">
        <v>91953</v>
      </c>
      <c r="B2884" s="699" t="s">
        <v>1439</v>
      </c>
      <c r="C2884" s="699" t="s">
        <v>475</v>
      </c>
      <c r="D2884" s="699" t="s">
        <v>11189</v>
      </c>
      <c r="E2884" s="700" t="s">
        <v>9916</v>
      </c>
      <c r="F2884" s="699" t="s">
        <v>11185</v>
      </c>
    </row>
    <row r="2885" spans="1:6" hidden="1">
      <c r="A2885" s="701">
        <v>91954</v>
      </c>
      <c r="B2885" s="699" t="s">
        <v>16714</v>
      </c>
      <c r="C2885" s="699" t="s">
        <v>475</v>
      </c>
      <c r="D2885" s="699" t="s">
        <v>11189</v>
      </c>
      <c r="E2885" s="700" t="s">
        <v>3093</v>
      </c>
      <c r="F2885" s="699" t="s">
        <v>11185</v>
      </c>
    </row>
    <row r="2886" spans="1:6" hidden="1">
      <c r="A2886" s="701">
        <v>91955</v>
      </c>
      <c r="B2886" s="699" t="s">
        <v>1437</v>
      </c>
      <c r="C2886" s="699" t="s">
        <v>475</v>
      </c>
      <c r="D2886" s="699" t="s">
        <v>11189</v>
      </c>
      <c r="E2886" s="700" t="s">
        <v>10780</v>
      </c>
      <c r="F2886" s="699" t="s">
        <v>11185</v>
      </c>
    </row>
    <row r="2887" spans="1:6" hidden="1">
      <c r="A2887" s="701">
        <v>91956</v>
      </c>
      <c r="B2887" s="699" t="s">
        <v>16715</v>
      </c>
      <c r="C2887" s="699" t="s">
        <v>475</v>
      </c>
      <c r="D2887" s="699" t="s">
        <v>11189</v>
      </c>
      <c r="E2887" s="700" t="s">
        <v>15564</v>
      </c>
      <c r="F2887" s="699" t="s">
        <v>11185</v>
      </c>
    </row>
    <row r="2888" spans="1:6" hidden="1">
      <c r="A2888" s="701">
        <v>91957</v>
      </c>
      <c r="B2888" s="699" t="s">
        <v>16716</v>
      </c>
      <c r="C2888" s="699" t="s">
        <v>475</v>
      </c>
      <c r="D2888" s="699" t="s">
        <v>11189</v>
      </c>
      <c r="E2888" s="700" t="s">
        <v>16717</v>
      </c>
      <c r="F2888" s="699" t="s">
        <v>11185</v>
      </c>
    </row>
    <row r="2889" spans="1:6" hidden="1">
      <c r="A2889" s="701">
        <v>91958</v>
      </c>
      <c r="B2889" s="699" t="s">
        <v>16718</v>
      </c>
      <c r="C2889" s="699" t="s">
        <v>475</v>
      </c>
      <c r="D2889" s="699" t="s">
        <v>11189</v>
      </c>
      <c r="E2889" s="700" t="s">
        <v>16719</v>
      </c>
      <c r="F2889" s="699" t="s">
        <v>11185</v>
      </c>
    </row>
    <row r="2890" spans="1:6" hidden="1">
      <c r="A2890" s="701">
        <v>91959</v>
      </c>
      <c r="B2890" s="699" t="s">
        <v>1440</v>
      </c>
      <c r="C2890" s="699" t="s">
        <v>475</v>
      </c>
      <c r="D2890" s="699" t="s">
        <v>11189</v>
      </c>
      <c r="E2890" s="700" t="s">
        <v>12133</v>
      </c>
      <c r="F2890" s="699" t="s">
        <v>11185</v>
      </c>
    </row>
    <row r="2891" spans="1:6" hidden="1">
      <c r="A2891" s="701">
        <v>91960</v>
      </c>
      <c r="B2891" s="699" t="s">
        <v>16720</v>
      </c>
      <c r="C2891" s="699" t="s">
        <v>475</v>
      </c>
      <c r="D2891" s="699" t="s">
        <v>11189</v>
      </c>
      <c r="E2891" s="700" t="s">
        <v>16721</v>
      </c>
      <c r="F2891" s="699" t="s">
        <v>11185</v>
      </c>
    </row>
    <row r="2892" spans="1:6" hidden="1">
      <c r="A2892" s="701">
        <v>91961</v>
      </c>
      <c r="B2892" s="699" t="s">
        <v>1438</v>
      </c>
      <c r="C2892" s="699" t="s">
        <v>475</v>
      </c>
      <c r="D2892" s="699" t="s">
        <v>11189</v>
      </c>
      <c r="E2892" s="700" t="s">
        <v>5765</v>
      </c>
      <c r="F2892" s="699" t="s">
        <v>11185</v>
      </c>
    </row>
    <row r="2893" spans="1:6" hidden="1">
      <c r="A2893" s="701">
        <v>91962</v>
      </c>
      <c r="B2893" s="699" t="s">
        <v>16722</v>
      </c>
      <c r="C2893" s="699" t="s">
        <v>475</v>
      </c>
      <c r="D2893" s="699" t="s">
        <v>11189</v>
      </c>
      <c r="E2893" s="700" t="s">
        <v>3728</v>
      </c>
      <c r="F2893" s="699" t="s">
        <v>11185</v>
      </c>
    </row>
    <row r="2894" spans="1:6" hidden="1">
      <c r="A2894" s="701">
        <v>91963</v>
      </c>
      <c r="B2894" s="699" t="s">
        <v>16724</v>
      </c>
      <c r="C2894" s="699" t="s">
        <v>475</v>
      </c>
      <c r="D2894" s="699" t="s">
        <v>11189</v>
      </c>
      <c r="E2894" s="700" t="s">
        <v>16256</v>
      </c>
      <c r="F2894" s="699" t="s">
        <v>11185</v>
      </c>
    </row>
    <row r="2895" spans="1:6" hidden="1">
      <c r="A2895" s="701">
        <v>91964</v>
      </c>
      <c r="B2895" s="699" t="s">
        <v>16725</v>
      </c>
      <c r="C2895" s="699" t="s">
        <v>475</v>
      </c>
      <c r="D2895" s="699" t="s">
        <v>11189</v>
      </c>
      <c r="E2895" s="700" t="s">
        <v>16095</v>
      </c>
      <c r="F2895" s="699" t="s">
        <v>11185</v>
      </c>
    </row>
    <row r="2896" spans="1:6" hidden="1">
      <c r="A2896" s="701">
        <v>91965</v>
      </c>
      <c r="B2896" s="699" t="s">
        <v>1435</v>
      </c>
      <c r="C2896" s="699" t="s">
        <v>475</v>
      </c>
      <c r="D2896" s="699" t="s">
        <v>11189</v>
      </c>
      <c r="E2896" s="700" t="s">
        <v>16726</v>
      </c>
      <c r="F2896" s="699" t="s">
        <v>11185</v>
      </c>
    </row>
    <row r="2897" spans="1:6" hidden="1">
      <c r="A2897" s="701">
        <v>91966</v>
      </c>
      <c r="B2897" s="699" t="s">
        <v>16727</v>
      </c>
      <c r="C2897" s="699" t="s">
        <v>475</v>
      </c>
      <c r="D2897" s="699" t="s">
        <v>11189</v>
      </c>
      <c r="E2897" s="700" t="s">
        <v>16728</v>
      </c>
      <c r="F2897" s="699" t="s">
        <v>11185</v>
      </c>
    </row>
    <row r="2898" spans="1:6" hidden="1">
      <c r="A2898" s="701">
        <v>91967</v>
      </c>
      <c r="B2898" s="699" t="s">
        <v>1441</v>
      </c>
      <c r="C2898" s="699" t="s">
        <v>475</v>
      </c>
      <c r="D2898" s="699" t="s">
        <v>11189</v>
      </c>
      <c r="E2898" s="700" t="s">
        <v>12134</v>
      </c>
      <c r="F2898" s="699" t="s">
        <v>11185</v>
      </c>
    </row>
    <row r="2899" spans="1:6" hidden="1">
      <c r="A2899" s="701">
        <v>91968</v>
      </c>
      <c r="B2899" s="699" t="s">
        <v>16729</v>
      </c>
      <c r="C2899" s="699" t="s">
        <v>475</v>
      </c>
      <c r="D2899" s="699" t="s">
        <v>11189</v>
      </c>
      <c r="E2899" s="700" t="s">
        <v>16730</v>
      </c>
      <c r="F2899" s="699" t="s">
        <v>11185</v>
      </c>
    </row>
    <row r="2900" spans="1:6" hidden="1">
      <c r="A2900" s="701">
        <v>91969</v>
      </c>
      <c r="B2900" s="699" t="s">
        <v>16731</v>
      </c>
      <c r="C2900" s="699" t="s">
        <v>475</v>
      </c>
      <c r="D2900" s="699" t="s">
        <v>11189</v>
      </c>
      <c r="E2900" s="700" t="s">
        <v>16732</v>
      </c>
      <c r="F2900" s="699" t="s">
        <v>11185</v>
      </c>
    </row>
    <row r="2901" spans="1:6" hidden="1">
      <c r="A2901" s="701">
        <v>91970</v>
      </c>
      <c r="B2901" s="699" t="s">
        <v>16733</v>
      </c>
      <c r="C2901" s="699" t="s">
        <v>475</v>
      </c>
      <c r="D2901" s="699" t="s">
        <v>11189</v>
      </c>
      <c r="E2901" s="700" t="s">
        <v>16734</v>
      </c>
      <c r="F2901" s="699" t="s">
        <v>11185</v>
      </c>
    </row>
    <row r="2902" spans="1:6" hidden="1">
      <c r="A2902" s="701">
        <v>91971</v>
      </c>
      <c r="B2902" s="699" t="s">
        <v>16735</v>
      </c>
      <c r="C2902" s="699" t="s">
        <v>475</v>
      </c>
      <c r="D2902" s="699" t="s">
        <v>11189</v>
      </c>
      <c r="E2902" s="700" t="s">
        <v>16736</v>
      </c>
      <c r="F2902" s="699" t="s">
        <v>11185</v>
      </c>
    </row>
    <row r="2903" spans="1:6" hidden="1">
      <c r="A2903" s="701">
        <v>91972</v>
      </c>
      <c r="B2903" s="699" t="s">
        <v>16737</v>
      </c>
      <c r="C2903" s="699" t="s">
        <v>475</v>
      </c>
      <c r="D2903" s="699" t="s">
        <v>11189</v>
      </c>
      <c r="E2903" s="700" t="s">
        <v>16738</v>
      </c>
      <c r="F2903" s="699" t="s">
        <v>11185</v>
      </c>
    </row>
    <row r="2904" spans="1:6" hidden="1">
      <c r="A2904" s="701">
        <v>91973</v>
      </c>
      <c r="B2904" s="699" t="s">
        <v>16739</v>
      </c>
      <c r="C2904" s="699" t="s">
        <v>475</v>
      </c>
      <c r="D2904" s="699" t="s">
        <v>11189</v>
      </c>
      <c r="E2904" s="700" t="s">
        <v>14372</v>
      </c>
      <c r="F2904" s="699" t="s">
        <v>11185</v>
      </c>
    </row>
    <row r="2905" spans="1:6" hidden="1">
      <c r="A2905" s="701">
        <v>91974</v>
      </c>
      <c r="B2905" s="699" t="s">
        <v>16740</v>
      </c>
      <c r="C2905" s="699" t="s">
        <v>475</v>
      </c>
      <c r="D2905" s="699" t="s">
        <v>11189</v>
      </c>
      <c r="E2905" s="700" t="s">
        <v>9855</v>
      </c>
      <c r="F2905" s="699" t="s">
        <v>11185</v>
      </c>
    </row>
    <row r="2906" spans="1:6" hidden="1">
      <c r="A2906" s="701">
        <v>91975</v>
      </c>
      <c r="B2906" s="699" t="s">
        <v>16743</v>
      </c>
      <c r="C2906" s="699" t="s">
        <v>475</v>
      </c>
      <c r="D2906" s="699" t="s">
        <v>11189</v>
      </c>
      <c r="E2906" s="700" t="s">
        <v>16744</v>
      </c>
      <c r="F2906" s="699" t="s">
        <v>11185</v>
      </c>
    </row>
    <row r="2907" spans="1:6" hidden="1">
      <c r="A2907" s="701">
        <v>91976</v>
      </c>
      <c r="B2907" s="699" t="s">
        <v>16745</v>
      </c>
      <c r="C2907" s="699" t="s">
        <v>475</v>
      </c>
      <c r="D2907" s="699" t="s">
        <v>11189</v>
      </c>
      <c r="E2907" s="700" t="s">
        <v>12360</v>
      </c>
      <c r="F2907" s="699" t="s">
        <v>11185</v>
      </c>
    </row>
    <row r="2908" spans="1:6" hidden="1">
      <c r="A2908" s="701">
        <v>91977</v>
      </c>
      <c r="B2908" s="699" t="s">
        <v>16747</v>
      </c>
      <c r="C2908" s="699" t="s">
        <v>475</v>
      </c>
      <c r="D2908" s="699" t="s">
        <v>11189</v>
      </c>
      <c r="E2908" s="700" t="s">
        <v>12300</v>
      </c>
      <c r="F2908" s="699" t="s">
        <v>11185</v>
      </c>
    </row>
    <row r="2909" spans="1:6" hidden="1">
      <c r="A2909" s="701">
        <v>91978</v>
      </c>
      <c r="B2909" s="699" t="s">
        <v>16748</v>
      </c>
      <c r="C2909" s="699" t="s">
        <v>475</v>
      </c>
      <c r="D2909" s="699" t="s">
        <v>11189</v>
      </c>
      <c r="E2909" s="700" t="s">
        <v>14883</v>
      </c>
      <c r="F2909" s="699" t="s">
        <v>11185</v>
      </c>
    </row>
    <row r="2910" spans="1:6" hidden="1">
      <c r="A2910" s="701">
        <v>91979</v>
      </c>
      <c r="B2910" s="699" t="s">
        <v>1436</v>
      </c>
      <c r="C2910" s="699" t="s">
        <v>475</v>
      </c>
      <c r="D2910" s="699" t="s">
        <v>11189</v>
      </c>
      <c r="E2910" s="700" t="s">
        <v>6615</v>
      </c>
      <c r="F2910" s="699" t="s">
        <v>11185</v>
      </c>
    </row>
    <row r="2911" spans="1:6" hidden="1">
      <c r="A2911" s="701">
        <v>91980</v>
      </c>
      <c r="B2911" s="699" t="s">
        <v>16749</v>
      </c>
      <c r="C2911" s="699" t="s">
        <v>475</v>
      </c>
      <c r="D2911" s="699" t="s">
        <v>11189</v>
      </c>
      <c r="E2911" s="700" t="s">
        <v>11635</v>
      </c>
      <c r="F2911" s="699" t="s">
        <v>11185</v>
      </c>
    </row>
    <row r="2912" spans="1:6" hidden="1">
      <c r="A2912" s="701">
        <v>91981</v>
      </c>
      <c r="B2912" s="699" t="s">
        <v>16750</v>
      </c>
      <c r="C2912" s="699" t="s">
        <v>475</v>
      </c>
      <c r="D2912" s="699" t="s">
        <v>11189</v>
      </c>
      <c r="E2912" s="700" t="s">
        <v>8950</v>
      </c>
      <c r="F2912" s="699" t="s">
        <v>11185</v>
      </c>
    </row>
    <row r="2913" spans="1:6" hidden="1">
      <c r="A2913" s="701">
        <v>91982</v>
      </c>
      <c r="B2913" s="699" t="s">
        <v>16751</v>
      </c>
      <c r="C2913" s="699" t="s">
        <v>475</v>
      </c>
      <c r="D2913" s="699" t="s">
        <v>11189</v>
      </c>
      <c r="E2913" s="700" t="s">
        <v>16752</v>
      </c>
      <c r="F2913" s="699" t="s">
        <v>11185</v>
      </c>
    </row>
    <row r="2914" spans="1:6" hidden="1">
      <c r="A2914" s="701">
        <v>91983</v>
      </c>
      <c r="B2914" s="699" t="s">
        <v>16753</v>
      </c>
      <c r="C2914" s="699" t="s">
        <v>475</v>
      </c>
      <c r="D2914" s="699" t="s">
        <v>11189</v>
      </c>
      <c r="E2914" s="700" t="s">
        <v>16754</v>
      </c>
      <c r="F2914" s="699" t="s">
        <v>11185</v>
      </c>
    </row>
    <row r="2915" spans="1:6" hidden="1">
      <c r="A2915" s="701">
        <v>91984</v>
      </c>
      <c r="B2915" s="699" t="s">
        <v>16755</v>
      </c>
      <c r="C2915" s="699" t="s">
        <v>475</v>
      </c>
      <c r="D2915" s="699" t="s">
        <v>11189</v>
      </c>
      <c r="E2915" s="700" t="s">
        <v>3130</v>
      </c>
      <c r="F2915" s="699" t="s">
        <v>11185</v>
      </c>
    </row>
    <row r="2916" spans="1:6" hidden="1">
      <c r="A2916" s="701">
        <v>91985</v>
      </c>
      <c r="B2916" s="699" t="s">
        <v>16756</v>
      </c>
      <c r="C2916" s="699" t="s">
        <v>475</v>
      </c>
      <c r="D2916" s="699" t="s">
        <v>11189</v>
      </c>
      <c r="E2916" s="700" t="s">
        <v>13630</v>
      </c>
      <c r="F2916" s="699" t="s">
        <v>11185</v>
      </c>
    </row>
    <row r="2917" spans="1:6" hidden="1">
      <c r="A2917" s="701">
        <v>91986</v>
      </c>
      <c r="B2917" s="699" t="s">
        <v>16757</v>
      </c>
      <c r="C2917" s="699" t="s">
        <v>475</v>
      </c>
      <c r="D2917" s="699" t="s">
        <v>11189</v>
      </c>
      <c r="E2917" s="700" t="s">
        <v>14034</v>
      </c>
      <c r="F2917" s="699" t="s">
        <v>11185</v>
      </c>
    </row>
    <row r="2918" spans="1:6" hidden="1">
      <c r="A2918" s="701">
        <v>91987</v>
      </c>
      <c r="B2918" s="699" t="s">
        <v>16758</v>
      </c>
      <c r="C2918" s="699" t="s">
        <v>475</v>
      </c>
      <c r="D2918" s="699" t="s">
        <v>11189</v>
      </c>
      <c r="E2918" s="700" t="s">
        <v>7564</v>
      </c>
      <c r="F2918" s="699" t="s">
        <v>11185</v>
      </c>
    </row>
    <row r="2919" spans="1:6" hidden="1">
      <c r="A2919" s="701">
        <v>91988</v>
      </c>
      <c r="B2919" s="699" t="s">
        <v>16759</v>
      </c>
      <c r="C2919" s="699" t="s">
        <v>475</v>
      </c>
      <c r="D2919" s="699" t="s">
        <v>11189</v>
      </c>
      <c r="E2919" s="700" t="s">
        <v>3813</v>
      </c>
      <c r="F2919" s="699" t="s">
        <v>11185</v>
      </c>
    </row>
    <row r="2920" spans="1:6" hidden="1">
      <c r="A2920" s="701">
        <v>91989</v>
      </c>
      <c r="B2920" s="699" t="s">
        <v>16760</v>
      </c>
      <c r="C2920" s="699" t="s">
        <v>475</v>
      </c>
      <c r="D2920" s="699" t="s">
        <v>11189</v>
      </c>
      <c r="E2920" s="700" t="s">
        <v>5940</v>
      </c>
      <c r="F2920" s="699" t="s">
        <v>11185</v>
      </c>
    </row>
    <row r="2921" spans="1:6" hidden="1">
      <c r="A2921" s="701">
        <v>91990</v>
      </c>
      <c r="B2921" s="699" t="s">
        <v>16761</v>
      </c>
      <c r="C2921" s="699" t="s">
        <v>475</v>
      </c>
      <c r="D2921" s="699" t="s">
        <v>11189</v>
      </c>
      <c r="E2921" s="700" t="s">
        <v>12393</v>
      </c>
      <c r="F2921" s="699" t="s">
        <v>11185</v>
      </c>
    </row>
    <row r="2922" spans="1:6" hidden="1">
      <c r="A2922" s="701">
        <v>91991</v>
      </c>
      <c r="B2922" s="699" t="s">
        <v>16762</v>
      </c>
      <c r="C2922" s="699" t="s">
        <v>475</v>
      </c>
      <c r="D2922" s="699" t="s">
        <v>11189</v>
      </c>
      <c r="E2922" s="700" t="s">
        <v>11661</v>
      </c>
      <c r="F2922" s="699" t="s">
        <v>11185</v>
      </c>
    </row>
    <row r="2923" spans="1:6" hidden="1">
      <c r="A2923" s="701">
        <v>91992</v>
      </c>
      <c r="B2923" s="699" t="s">
        <v>1446</v>
      </c>
      <c r="C2923" s="699" t="s">
        <v>475</v>
      </c>
      <c r="D2923" s="699" t="s">
        <v>11189</v>
      </c>
      <c r="E2923" s="700" t="s">
        <v>6655</v>
      </c>
      <c r="F2923" s="699" t="s">
        <v>11185</v>
      </c>
    </row>
    <row r="2924" spans="1:6" hidden="1">
      <c r="A2924" s="701">
        <v>91993</v>
      </c>
      <c r="B2924" s="699" t="s">
        <v>16763</v>
      </c>
      <c r="C2924" s="699" t="s">
        <v>475</v>
      </c>
      <c r="D2924" s="699" t="s">
        <v>11189</v>
      </c>
      <c r="E2924" s="700" t="s">
        <v>10084</v>
      </c>
      <c r="F2924" s="699" t="s">
        <v>11185</v>
      </c>
    </row>
    <row r="2925" spans="1:6" hidden="1">
      <c r="A2925" s="701">
        <v>91994</v>
      </c>
      <c r="B2925" s="699" t="s">
        <v>16764</v>
      </c>
      <c r="C2925" s="699" t="s">
        <v>475</v>
      </c>
      <c r="D2925" s="699" t="s">
        <v>11189</v>
      </c>
      <c r="E2925" s="700" t="s">
        <v>4819</v>
      </c>
      <c r="F2925" s="699" t="s">
        <v>11185</v>
      </c>
    </row>
    <row r="2926" spans="1:6" hidden="1">
      <c r="A2926" s="701">
        <v>91995</v>
      </c>
      <c r="B2926" s="699" t="s">
        <v>16765</v>
      </c>
      <c r="C2926" s="699" t="s">
        <v>475</v>
      </c>
      <c r="D2926" s="699" t="s">
        <v>11189</v>
      </c>
      <c r="E2926" s="700" t="s">
        <v>15687</v>
      </c>
      <c r="F2926" s="699" t="s">
        <v>11185</v>
      </c>
    </row>
    <row r="2927" spans="1:6" hidden="1">
      <c r="A2927" s="701">
        <v>91996</v>
      </c>
      <c r="B2927" s="699" t="s">
        <v>1445</v>
      </c>
      <c r="C2927" s="699" t="s">
        <v>475</v>
      </c>
      <c r="D2927" s="699" t="s">
        <v>11189</v>
      </c>
      <c r="E2927" s="700" t="s">
        <v>4729</v>
      </c>
      <c r="F2927" s="699" t="s">
        <v>11185</v>
      </c>
    </row>
    <row r="2928" spans="1:6" hidden="1">
      <c r="A2928" s="701">
        <v>91997</v>
      </c>
      <c r="B2928" s="699" t="s">
        <v>16766</v>
      </c>
      <c r="C2928" s="699" t="s">
        <v>475</v>
      </c>
      <c r="D2928" s="699" t="s">
        <v>11189</v>
      </c>
      <c r="E2928" s="700" t="s">
        <v>11675</v>
      </c>
      <c r="F2928" s="699" t="s">
        <v>11185</v>
      </c>
    </row>
    <row r="2929" spans="1:6" hidden="1">
      <c r="A2929" s="701">
        <v>91998</v>
      </c>
      <c r="B2929" s="699" t="s">
        <v>16767</v>
      </c>
      <c r="C2929" s="699" t="s">
        <v>475</v>
      </c>
      <c r="D2929" s="699" t="s">
        <v>11189</v>
      </c>
      <c r="E2929" s="700" t="s">
        <v>15983</v>
      </c>
      <c r="F2929" s="699" t="s">
        <v>11185</v>
      </c>
    </row>
    <row r="2930" spans="1:6" hidden="1">
      <c r="A2930" s="701">
        <v>91999</v>
      </c>
      <c r="B2930" s="699" t="s">
        <v>16768</v>
      </c>
      <c r="C2930" s="699" t="s">
        <v>475</v>
      </c>
      <c r="D2930" s="699" t="s">
        <v>11189</v>
      </c>
      <c r="E2930" s="700" t="s">
        <v>8497</v>
      </c>
      <c r="F2930" s="699" t="s">
        <v>11185</v>
      </c>
    </row>
    <row r="2931" spans="1:6" hidden="1">
      <c r="A2931" s="701">
        <v>92000</v>
      </c>
      <c r="B2931" s="699" t="s">
        <v>1444</v>
      </c>
      <c r="C2931" s="699" t="s">
        <v>475</v>
      </c>
      <c r="D2931" s="699" t="s">
        <v>11189</v>
      </c>
      <c r="E2931" s="700" t="s">
        <v>5578</v>
      </c>
      <c r="F2931" s="699" t="s">
        <v>11185</v>
      </c>
    </row>
    <row r="2932" spans="1:6" hidden="1">
      <c r="A2932" s="701">
        <v>92001</v>
      </c>
      <c r="B2932" s="699" t="s">
        <v>1447</v>
      </c>
      <c r="C2932" s="699" t="s">
        <v>475</v>
      </c>
      <c r="D2932" s="699" t="s">
        <v>11189</v>
      </c>
      <c r="E2932" s="700" t="s">
        <v>2014</v>
      </c>
      <c r="F2932" s="699" t="s">
        <v>11185</v>
      </c>
    </row>
    <row r="2933" spans="1:6" hidden="1">
      <c r="A2933" s="701">
        <v>92002</v>
      </c>
      <c r="B2933" s="699" t="s">
        <v>16769</v>
      </c>
      <c r="C2933" s="699" t="s">
        <v>475</v>
      </c>
      <c r="D2933" s="699" t="s">
        <v>11189</v>
      </c>
      <c r="E2933" s="700" t="s">
        <v>16770</v>
      </c>
      <c r="F2933" s="699" t="s">
        <v>11185</v>
      </c>
    </row>
    <row r="2934" spans="1:6" hidden="1">
      <c r="A2934" s="701">
        <v>92003</v>
      </c>
      <c r="B2934" s="699" t="s">
        <v>16771</v>
      </c>
      <c r="C2934" s="699" t="s">
        <v>475</v>
      </c>
      <c r="D2934" s="699" t="s">
        <v>11189</v>
      </c>
      <c r="E2934" s="700" t="s">
        <v>16126</v>
      </c>
      <c r="F2934" s="699" t="s">
        <v>11185</v>
      </c>
    </row>
    <row r="2935" spans="1:6" hidden="1">
      <c r="A2935" s="701">
        <v>92004</v>
      </c>
      <c r="B2935" s="699" t="s">
        <v>1443</v>
      </c>
      <c r="C2935" s="699" t="s">
        <v>475</v>
      </c>
      <c r="D2935" s="699" t="s">
        <v>11189</v>
      </c>
      <c r="E2935" s="700" t="s">
        <v>15148</v>
      </c>
      <c r="F2935" s="699" t="s">
        <v>11185</v>
      </c>
    </row>
    <row r="2936" spans="1:6" hidden="1">
      <c r="A2936" s="701">
        <v>92005</v>
      </c>
      <c r="B2936" s="699" t="s">
        <v>1442</v>
      </c>
      <c r="C2936" s="699" t="s">
        <v>475</v>
      </c>
      <c r="D2936" s="699" t="s">
        <v>11189</v>
      </c>
      <c r="E2936" s="700" t="s">
        <v>4986</v>
      </c>
      <c r="F2936" s="699" t="s">
        <v>11185</v>
      </c>
    </row>
    <row r="2937" spans="1:6" hidden="1">
      <c r="A2937" s="701">
        <v>92006</v>
      </c>
      <c r="B2937" s="699" t="s">
        <v>16772</v>
      </c>
      <c r="C2937" s="699" t="s">
        <v>475</v>
      </c>
      <c r="D2937" s="699" t="s">
        <v>11189</v>
      </c>
      <c r="E2937" s="700" t="s">
        <v>16723</v>
      </c>
      <c r="F2937" s="699" t="s">
        <v>11185</v>
      </c>
    </row>
    <row r="2938" spans="1:6" hidden="1">
      <c r="A2938" s="701">
        <v>92007</v>
      </c>
      <c r="B2938" s="699" t="s">
        <v>16773</v>
      </c>
      <c r="C2938" s="699" t="s">
        <v>475</v>
      </c>
      <c r="D2938" s="699" t="s">
        <v>11189</v>
      </c>
      <c r="E2938" s="700" t="s">
        <v>15587</v>
      </c>
      <c r="F2938" s="699" t="s">
        <v>11185</v>
      </c>
    </row>
    <row r="2939" spans="1:6" hidden="1">
      <c r="A2939" s="701">
        <v>92008</v>
      </c>
      <c r="B2939" s="699" t="s">
        <v>12009</v>
      </c>
      <c r="C2939" s="699" t="s">
        <v>475</v>
      </c>
      <c r="D2939" s="699" t="s">
        <v>11189</v>
      </c>
      <c r="E2939" s="700" t="s">
        <v>12010</v>
      </c>
      <c r="F2939" s="699" t="s">
        <v>11185</v>
      </c>
    </row>
    <row r="2940" spans="1:6" hidden="1">
      <c r="A2940" s="701">
        <v>92009</v>
      </c>
      <c r="B2940" s="699" t="s">
        <v>16774</v>
      </c>
      <c r="C2940" s="699" t="s">
        <v>475</v>
      </c>
      <c r="D2940" s="699" t="s">
        <v>11189</v>
      </c>
      <c r="E2940" s="700" t="s">
        <v>16775</v>
      </c>
      <c r="F2940" s="699" t="s">
        <v>11185</v>
      </c>
    </row>
    <row r="2941" spans="1:6" hidden="1">
      <c r="A2941" s="701">
        <v>92010</v>
      </c>
      <c r="B2941" s="699" t="s">
        <v>16776</v>
      </c>
      <c r="C2941" s="699" t="s">
        <v>475</v>
      </c>
      <c r="D2941" s="699" t="s">
        <v>11189</v>
      </c>
      <c r="E2941" s="700" t="s">
        <v>14205</v>
      </c>
      <c r="F2941" s="699" t="s">
        <v>11185</v>
      </c>
    </row>
    <row r="2942" spans="1:6" hidden="1">
      <c r="A2942" s="701">
        <v>92011</v>
      </c>
      <c r="B2942" s="699" t="s">
        <v>16777</v>
      </c>
      <c r="C2942" s="699" t="s">
        <v>475</v>
      </c>
      <c r="D2942" s="699" t="s">
        <v>11189</v>
      </c>
      <c r="E2942" s="700" t="s">
        <v>16778</v>
      </c>
      <c r="F2942" s="699" t="s">
        <v>11185</v>
      </c>
    </row>
    <row r="2943" spans="1:6" hidden="1">
      <c r="A2943" s="701">
        <v>92012</v>
      </c>
      <c r="B2943" s="699" t="s">
        <v>16779</v>
      </c>
      <c r="C2943" s="699" t="s">
        <v>475</v>
      </c>
      <c r="D2943" s="699" t="s">
        <v>11189</v>
      </c>
      <c r="E2943" s="700" t="s">
        <v>13663</v>
      </c>
      <c r="F2943" s="699" t="s">
        <v>11185</v>
      </c>
    </row>
    <row r="2944" spans="1:6" hidden="1">
      <c r="A2944" s="701">
        <v>92013</v>
      </c>
      <c r="B2944" s="699" t="s">
        <v>16780</v>
      </c>
      <c r="C2944" s="699" t="s">
        <v>475</v>
      </c>
      <c r="D2944" s="699" t="s">
        <v>11189</v>
      </c>
      <c r="E2944" s="700" t="s">
        <v>12055</v>
      </c>
      <c r="F2944" s="699" t="s">
        <v>11185</v>
      </c>
    </row>
    <row r="2945" spans="1:6" hidden="1">
      <c r="A2945" s="701">
        <v>92014</v>
      </c>
      <c r="B2945" s="699" t="s">
        <v>16781</v>
      </c>
      <c r="C2945" s="699" t="s">
        <v>475</v>
      </c>
      <c r="D2945" s="699" t="s">
        <v>11189</v>
      </c>
      <c r="E2945" s="700" t="s">
        <v>13510</v>
      </c>
      <c r="F2945" s="699" t="s">
        <v>11185</v>
      </c>
    </row>
    <row r="2946" spans="1:6" hidden="1">
      <c r="A2946" s="701">
        <v>92015</v>
      </c>
      <c r="B2946" s="699" t="s">
        <v>16782</v>
      </c>
      <c r="C2946" s="699" t="s">
        <v>475</v>
      </c>
      <c r="D2946" s="699" t="s">
        <v>11189</v>
      </c>
      <c r="E2946" s="700" t="s">
        <v>5786</v>
      </c>
      <c r="F2946" s="699" t="s">
        <v>11185</v>
      </c>
    </row>
    <row r="2947" spans="1:6" hidden="1">
      <c r="A2947" s="701">
        <v>92016</v>
      </c>
      <c r="B2947" s="699" t="s">
        <v>16783</v>
      </c>
      <c r="C2947" s="699" t="s">
        <v>475</v>
      </c>
      <c r="D2947" s="699" t="s">
        <v>11189</v>
      </c>
      <c r="E2947" s="700" t="s">
        <v>16784</v>
      </c>
      <c r="F2947" s="699" t="s">
        <v>11185</v>
      </c>
    </row>
    <row r="2948" spans="1:6" hidden="1">
      <c r="A2948" s="701">
        <v>92017</v>
      </c>
      <c r="B2948" s="699" t="s">
        <v>16785</v>
      </c>
      <c r="C2948" s="699" t="s">
        <v>475</v>
      </c>
      <c r="D2948" s="699" t="s">
        <v>11189</v>
      </c>
      <c r="E2948" s="700" t="s">
        <v>16786</v>
      </c>
      <c r="F2948" s="699" t="s">
        <v>11185</v>
      </c>
    </row>
    <row r="2949" spans="1:6" hidden="1">
      <c r="A2949" s="701">
        <v>92018</v>
      </c>
      <c r="B2949" s="699" t="s">
        <v>16787</v>
      </c>
      <c r="C2949" s="699" t="s">
        <v>475</v>
      </c>
      <c r="D2949" s="699" t="s">
        <v>11189</v>
      </c>
      <c r="E2949" s="700" t="s">
        <v>12701</v>
      </c>
      <c r="F2949" s="699" t="s">
        <v>11185</v>
      </c>
    </row>
    <row r="2950" spans="1:6" hidden="1">
      <c r="A2950" s="701">
        <v>92019</v>
      </c>
      <c r="B2950" s="699" t="s">
        <v>16788</v>
      </c>
      <c r="C2950" s="699" t="s">
        <v>475</v>
      </c>
      <c r="D2950" s="699" t="s">
        <v>11189</v>
      </c>
      <c r="E2950" s="700" t="s">
        <v>16491</v>
      </c>
      <c r="F2950" s="699" t="s">
        <v>11185</v>
      </c>
    </row>
    <row r="2951" spans="1:6" hidden="1">
      <c r="A2951" s="701">
        <v>92020</v>
      </c>
      <c r="B2951" s="699" t="s">
        <v>16789</v>
      </c>
      <c r="C2951" s="699" t="s">
        <v>475</v>
      </c>
      <c r="D2951" s="699" t="s">
        <v>11189</v>
      </c>
      <c r="E2951" s="700" t="s">
        <v>16790</v>
      </c>
      <c r="F2951" s="699" t="s">
        <v>11185</v>
      </c>
    </row>
    <row r="2952" spans="1:6" hidden="1">
      <c r="A2952" s="701">
        <v>92021</v>
      </c>
      <c r="B2952" s="699" t="s">
        <v>16791</v>
      </c>
      <c r="C2952" s="699" t="s">
        <v>475</v>
      </c>
      <c r="D2952" s="699" t="s">
        <v>11189</v>
      </c>
      <c r="E2952" s="700" t="s">
        <v>16792</v>
      </c>
      <c r="F2952" s="699" t="s">
        <v>11185</v>
      </c>
    </row>
    <row r="2953" spans="1:6" hidden="1">
      <c r="A2953" s="701">
        <v>92022</v>
      </c>
      <c r="B2953" s="699" t="s">
        <v>16795</v>
      </c>
      <c r="C2953" s="699" t="s">
        <v>475</v>
      </c>
      <c r="D2953" s="699" t="s">
        <v>11189</v>
      </c>
      <c r="E2953" s="700" t="s">
        <v>11666</v>
      </c>
      <c r="F2953" s="699" t="s">
        <v>11185</v>
      </c>
    </row>
    <row r="2954" spans="1:6" hidden="1">
      <c r="A2954" s="701">
        <v>92023</v>
      </c>
      <c r="B2954" s="699" t="s">
        <v>12011</v>
      </c>
      <c r="C2954" s="699" t="s">
        <v>475</v>
      </c>
      <c r="D2954" s="699" t="s">
        <v>11189</v>
      </c>
      <c r="E2954" s="700" t="s">
        <v>12012</v>
      </c>
      <c r="F2954" s="699" t="s">
        <v>11185</v>
      </c>
    </row>
    <row r="2955" spans="1:6" hidden="1">
      <c r="A2955" s="701">
        <v>92024</v>
      </c>
      <c r="B2955" s="699" t="s">
        <v>16796</v>
      </c>
      <c r="C2955" s="699" t="s">
        <v>475</v>
      </c>
      <c r="D2955" s="699" t="s">
        <v>11189</v>
      </c>
      <c r="E2955" s="700" t="s">
        <v>15185</v>
      </c>
      <c r="F2955" s="699" t="s">
        <v>11185</v>
      </c>
    </row>
    <row r="2956" spans="1:6" hidden="1">
      <c r="A2956" s="701">
        <v>92025</v>
      </c>
      <c r="B2956" s="699" t="s">
        <v>12087</v>
      </c>
      <c r="C2956" s="699" t="s">
        <v>475</v>
      </c>
      <c r="D2956" s="699" t="s">
        <v>11189</v>
      </c>
      <c r="E2956" s="700" t="s">
        <v>12088</v>
      </c>
      <c r="F2956" s="699" t="s">
        <v>11185</v>
      </c>
    </row>
    <row r="2957" spans="1:6" hidden="1">
      <c r="A2957" s="701">
        <v>92026</v>
      </c>
      <c r="B2957" s="699" t="s">
        <v>16797</v>
      </c>
      <c r="C2957" s="699" t="s">
        <v>475</v>
      </c>
      <c r="D2957" s="699" t="s">
        <v>11189</v>
      </c>
      <c r="E2957" s="700" t="s">
        <v>16798</v>
      </c>
      <c r="F2957" s="699" t="s">
        <v>11185</v>
      </c>
    </row>
    <row r="2958" spans="1:6" hidden="1">
      <c r="A2958" s="701">
        <v>92027</v>
      </c>
      <c r="B2958" s="699" t="s">
        <v>12184</v>
      </c>
      <c r="C2958" s="699" t="s">
        <v>475</v>
      </c>
      <c r="D2958" s="699" t="s">
        <v>11189</v>
      </c>
      <c r="E2958" s="700" t="s">
        <v>7371</v>
      </c>
      <c r="F2958" s="699" t="s">
        <v>11185</v>
      </c>
    </row>
    <row r="2959" spans="1:6" hidden="1">
      <c r="A2959" s="701">
        <v>92028</v>
      </c>
      <c r="B2959" s="699" t="s">
        <v>16799</v>
      </c>
      <c r="C2959" s="699" t="s">
        <v>475</v>
      </c>
      <c r="D2959" s="699" t="s">
        <v>11189</v>
      </c>
      <c r="E2959" s="700" t="s">
        <v>16800</v>
      </c>
      <c r="F2959" s="699" t="s">
        <v>11185</v>
      </c>
    </row>
    <row r="2960" spans="1:6" hidden="1">
      <c r="A2960" s="701">
        <v>92029</v>
      </c>
      <c r="B2960" s="699" t="s">
        <v>16801</v>
      </c>
      <c r="C2960" s="699" t="s">
        <v>475</v>
      </c>
      <c r="D2960" s="699" t="s">
        <v>11189</v>
      </c>
      <c r="E2960" s="700" t="s">
        <v>16234</v>
      </c>
      <c r="F2960" s="699" t="s">
        <v>11185</v>
      </c>
    </row>
    <row r="2961" spans="1:6" hidden="1">
      <c r="A2961" s="701">
        <v>92030</v>
      </c>
      <c r="B2961" s="699" t="s">
        <v>16802</v>
      </c>
      <c r="C2961" s="699" t="s">
        <v>475</v>
      </c>
      <c r="D2961" s="699" t="s">
        <v>11189</v>
      </c>
      <c r="E2961" s="700" t="s">
        <v>16803</v>
      </c>
      <c r="F2961" s="699" t="s">
        <v>11185</v>
      </c>
    </row>
    <row r="2962" spans="1:6" hidden="1">
      <c r="A2962" s="701">
        <v>92031</v>
      </c>
      <c r="B2962" s="699" t="s">
        <v>16804</v>
      </c>
      <c r="C2962" s="699" t="s">
        <v>475</v>
      </c>
      <c r="D2962" s="699" t="s">
        <v>11189</v>
      </c>
      <c r="E2962" s="700" t="s">
        <v>16805</v>
      </c>
      <c r="F2962" s="699" t="s">
        <v>11185</v>
      </c>
    </row>
    <row r="2963" spans="1:6" hidden="1">
      <c r="A2963" s="701">
        <v>92032</v>
      </c>
      <c r="B2963" s="699" t="s">
        <v>16806</v>
      </c>
      <c r="C2963" s="699" t="s">
        <v>475</v>
      </c>
      <c r="D2963" s="699" t="s">
        <v>11189</v>
      </c>
      <c r="E2963" s="700" t="s">
        <v>16807</v>
      </c>
      <c r="F2963" s="699" t="s">
        <v>11185</v>
      </c>
    </row>
    <row r="2964" spans="1:6" hidden="1">
      <c r="A2964" s="701">
        <v>92033</v>
      </c>
      <c r="B2964" s="699" t="s">
        <v>16808</v>
      </c>
      <c r="C2964" s="699" t="s">
        <v>475</v>
      </c>
      <c r="D2964" s="699" t="s">
        <v>11189</v>
      </c>
      <c r="E2964" s="700" t="s">
        <v>16809</v>
      </c>
      <c r="F2964" s="699" t="s">
        <v>11185</v>
      </c>
    </row>
    <row r="2965" spans="1:6" hidden="1">
      <c r="A2965" s="701">
        <v>92034</v>
      </c>
      <c r="B2965" s="699" t="s">
        <v>16810</v>
      </c>
      <c r="C2965" s="699" t="s">
        <v>475</v>
      </c>
      <c r="D2965" s="699" t="s">
        <v>11189</v>
      </c>
      <c r="E2965" s="700" t="s">
        <v>16169</v>
      </c>
      <c r="F2965" s="699" t="s">
        <v>11185</v>
      </c>
    </row>
    <row r="2966" spans="1:6" hidden="1">
      <c r="A2966" s="701">
        <v>92035</v>
      </c>
      <c r="B2966" s="699" t="s">
        <v>16811</v>
      </c>
      <c r="C2966" s="699" t="s">
        <v>475</v>
      </c>
      <c r="D2966" s="699" t="s">
        <v>11189</v>
      </c>
      <c r="E2966" s="700" t="s">
        <v>16812</v>
      </c>
      <c r="F2966" s="699" t="s">
        <v>11185</v>
      </c>
    </row>
    <row r="2967" spans="1:6" hidden="1">
      <c r="A2967" s="701">
        <v>97583</v>
      </c>
      <c r="B2967" s="699" t="s">
        <v>16814</v>
      </c>
      <c r="C2967" s="699" t="s">
        <v>475</v>
      </c>
      <c r="D2967" s="699" t="s">
        <v>11182</v>
      </c>
      <c r="E2967" s="700" t="s">
        <v>16815</v>
      </c>
      <c r="F2967" s="699" t="s">
        <v>11185</v>
      </c>
    </row>
    <row r="2968" spans="1:6" hidden="1">
      <c r="A2968" s="701">
        <v>97584</v>
      </c>
      <c r="B2968" s="699" t="s">
        <v>16816</v>
      </c>
      <c r="C2968" s="699" t="s">
        <v>475</v>
      </c>
      <c r="D2968" s="699" t="s">
        <v>11182</v>
      </c>
      <c r="E2968" s="700" t="s">
        <v>16817</v>
      </c>
      <c r="F2968" s="699" t="s">
        <v>11185</v>
      </c>
    </row>
    <row r="2969" spans="1:6" hidden="1">
      <c r="A2969" s="701">
        <v>97585</v>
      </c>
      <c r="B2969" s="699" t="s">
        <v>16818</v>
      </c>
      <c r="C2969" s="699" t="s">
        <v>475</v>
      </c>
      <c r="D2969" s="699" t="s">
        <v>11182</v>
      </c>
      <c r="E2969" s="700" t="s">
        <v>16819</v>
      </c>
      <c r="F2969" s="699" t="s">
        <v>11185</v>
      </c>
    </row>
    <row r="2970" spans="1:6" hidden="1">
      <c r="A2970" s="701">
        <v>97586</v>
      </c>
      <c r="B2970" s="699" t="s">
        <v>12030</v>
      </c>
      <c r="C2970" s="699" t="s">
        <v>475</v>
      </c>
      <c r="D2970" s="699" t="s">
        <v>11182</v>
      </c>
      <c r="E2970" s="700" t="s">
        <v>12031</v>
      </c>
      <c r="F2970" s="699" t="s">
        <v>11185</v>
      </c>
    </row>
    <row r="2971" spans="1:6" hidden="1">
      <c r="A2971" s="701">
        <v>97587</v>
      </c>
      <c r="B2971" s="699" t="s">
        <v>16820</v>
      </c>
      <c r="C2971" s="699" t="s">
        <v>475</v>
      </c>
      <c r="D2971" s="699" t="s">
        <v>11182</v>
      </c>
      <c r="E2971" s="700" t="s">
        <v>16821</v>
      </c>
      <c r="F2971" s="699" t="s">
        <v>11185</v>
      </c>
    </row>
    <row r="2972" spans="1:6" hidden="1">
      <c r="A2972" s="701">
        <v>97589</v>
      </c>
      <c r="B2972" s="699" t="s">
        <v>16822</v>
      </c>
      <c r="C2972" s="699" t="s">
        <v>475</v>
      </c>
      <c r="D2972" s="699" t="s">
        <v>11182</v>
      </c>
      <c r="E2972" s="700" t="s">
        <v>16823</v>
      </c>
      <c r="F2972" s="699" t="s">
        <v>11185</v>
      </c>
    </row>
    <row r="2973" spans="1:6" hidden="1">
      <c r="A2973" s="701">
        <v>97590</v>
      </c>
      <c r="B2973" s="699" t="s">
        <v>16824</v>
      </c>
      <c r="C2973" s="699" t="s">
        <v>475</v>
      </c>
      <c r="D2973" s="699" t="s">
        <v>11182</v>
      </c>
      <c r="E2973" s="700" t="s">
        <v>16825</v>
      </c>
      <c r="F2973" s="699" t="s">
        <v>11185</v>
      </c>
    </row>
    <row r="2974" spans="1:6" hidden="1">
      <c r="A2974" s="701">
        <v>97591</v>
      </c>
      <c r="B2974" s="699" t="s">
        <v>16827</v>
      </c>
      <c r="C2974" s="699" t="s">
        <v>475</v>
      </c>
      <c r="D2974" s="699" t="s">
        <v>11182</v>
      </c>
      <c r="E2974" s="700" t="s">
        <v>16828</v>
      </c>
      <c r="F2974" s="699" t="s">
        <v>11185</v>
      </c>
    </row>
    <row r="2975" spans="1:6" hidden="1">
      <c r="A2975" s="701">
        <v>97592</v>
      </c>
      <c r="B2975" s="699" t="s">
        <v>16829</v>
      </c>
      <c r="C2975" s="699" t="s">
        <v>475</v>
      </c>
      <c r="D2975" s="699" t="s">
        <v>11189</v>
      </c>
      <c r="E2975" s="700" t="s">
        <v>12180</v>
      </c>
      <c r="F2975" s="699" t="s">
        <v>11185</v>
      </c>
    </row>
    <row r="2976" spans="1:6" hidden="1">
      <c r="A2976" s="701">
        <v>97593</v>
      </c>
      <c r="B2976" s="699" t="s">
        <v>12032</v>
      </c>
      <c r="C2976" s="699" t="s">
        <v>475</v>
      </c>
      <c r="D2976" s="699" t="s">
        <v>11182</v>
      </c>
      <c r="E2976" s="700" t="s">
        <v>12033</v>
      </c>
      <c r="F2976" s="699" t="s">
        <v>11185</v>
      </c>
    </row>
    <row r="2977" spans="1:6" hidden="1">
      <c r="A2977" s="701">
        <v>97594</v>
      </c>
      <c r="B2977" s="699" t="s">
        <v>16831</v>
      </c>
      <c r="C2977" s="699" t="s">
        <v>475</v>
      </c>
      <c r="D2977" s="699" t="s">
        <v>11182</v>
      </c>
      <c r="E2977" s="700" t="s">
        <v>16832</v>
      </c>
      <c r="F2977" s="699" t="s">
        <v>11185</v>
      </c>
    </row>
    <row r="2978" spans="1:6" hidden="1">
      <c r="A2978" s="701">
        <v>97595</v>
      </c>
      <c r="B2978" s="699" t="s">
        <v>16833</v>
      </c>
      <c r="C2978" s="699" t="s">
        <v>475</v>
      </c>
      <c r="D2978" s="699" t="s">
        <v>11182</v>
      </c>
      <c r="E2978" s="700" t="s">
        <v>16834</v>
      </c>
      <c r="F2978" s="699" t="s">
        <v>11185</v>
      </c>
    </row>
    <row r="2979" spans="1:6" hidden="1">
      <c r="A2979" s="701">
        <v>97596</v>
      </c>
      <c r="B2979" s="699" t="s">
        <v>16835</v>
      </c>
      <c r="C2979" s="699" t="s">
        <v>475</v>
      </c>
      <c r="D2979" s="699" t="s">
        <v>11182</v>
      </c>
      <c r="E2979" s="700" t="s">
        <v>16836</v>
      </c>
      <c r="F2979" s="699" t="s">
        <v>11185</v>
      </c>
    </row>
    <row r="2980" spans="1:6" hidden="1">
      <c r="A2980" s="701">
        <v>97597</v>
      </c>
      <c r="B2980" s="699" t="s">
        <v>16837</v>
      </c>
      <c r="C2980" s="699" t="s">
        <v>475</v>
      </c>
      <c r="D2980" s="699" t="s">
        <v>11182</v>
      </c>
      <c r="E2980" s="700" t="s">
        <v>16838</v>
      </c>
      <c r="F2980" s="699" t="s">
        <v>11185</v>
      </c>
    </row>
    <row r="2981" spans="1:6" hidden="1">
      <c r="A2981" s="701">
        <v>97598</v>
      </c>
      <c r="B2981" s="699" t="s">
        <v>16840</v>
      </c>
      <c r="C2981" s="699" t="s">
        <v>475</v>
      </c>
      <c r="D2981" s="699" t="s">
        <v>11182</v>
      </c>
      <c r="E2981" s="700" t="s">
        <v>16841</v>
      </c>
      <c r="F2981" s="699" t="s">
        <v>11185</v>
      </c>
    </row>
    <row r="2982" spans="1:6" hidden="1">
      <c r="A2982" s="701">
        <v>97599</v>
      </c>
      <c r="B2982" s="699" t="s">
        <v>16843</v>
      </c>
      <c r="C2982" s="699" t="s">
        <v>475</v>
      </c>
      <c r="D2982" s="699" t="s">
        <v>11189</v>
      </c>
      <c r="E2982" s="700" t="s">
        <v>4940</v>
      </c>
      <c r="F2982" s="699" t="s">
        <v>11185</v>
      </c>
    </row>
    <row r="2983" spans="1:6" hidden="1">
      <c r="A2983" s="701">
        <v>97609</v>
      </c>
      <c r="B2983" s="699" t="s">
        <v>16845</v>
      </c>
      <c r="C2983" s="699" t="s">
        <v>475</v>
      </c>
      <c r="D2983" s="699" t="s">
        <v>11189</v>
      </c>
      <c r="E2983" s="700" t="s">
        <v>2001</v>
      </c>
      <c r="F2983" s="699" t="s">
        <v>11185</v>
      </c>
    </row>
    <row r="2984" spans="1:6" hidden="1">
      <c r="A2984" s="701">
        <v>97610</v>
      </c>
      <c r="B2984" s="699" t="s">
        <v>1807</v>
      </c>
      <c r="C2984" s="699" t="s">
        <v>475</v>
      </c>
      <c r="D2984" s="699" t="s">
        <v>11189</v>
      </c>
      <c r="E2984" s="700" t="s">
        <v>12090</v>
      </c>
      <c r="F2984" s="699" t="s">
        <v>11185</v>
      </c>
    </row>
    <row r="2985" spans="1:6" hidden="1">
      <c r="A2985" s="701">
        <v>97611</v>
      </c>
      <c r="B2985" s="699" t="s">
        <v>12034</v>
      </c>
      <c r="C2985" s="699" t="s">
        <v>475</v>
      </c>
      <c r="D2985" s="699" t="s">
        <v>11189</v>
      </c>
      <c r="E2985" s="700" t="s">
        <v>1960</v>
      </c>
      <c r="F2985" s="699" t="s">
        <v>11185</v>
      </c>
    </row>
    <row r="2986" spans="1:6" hidden="1">
      <c r="A2986" s="701">
        <v>97612</v>
      </c>
      <c r="B2986" s="699" t="s">
        <v>12035</v>
      </c>
      <c r="C2986" s="699" t="s">
        <v>475</v>
      </c>
      <c r="D2986" s="699" t="s">
        <v>11189</v>
      </c>
      <c r="E2986" s="700" t="s">
        <v>11684</v>
      </c>
      <c r="F2986" s="699" t="s">
        <v>11185</v>
      </c>
    </row>
    <row r="2987" spans="1:6" hidden="1">
      <c r="A2987" s="701">
        <v>97613</v>
      </c>
      <c r="B2987" s="699" t="s">
        <v>16846</v>
      </c>
      <c r="C2987" s="699" t="s">
        <v>475</v>
      </c>
      <c r="D2987" s="699" t="s">
        <v>11189</v>
      </c>
      <c r="E2987" s="700" t="s">
        <v>16374</v>
      </c>
      <c r="F2987" s="699" t="s">
        <v>11185</v>
      </c>
    </row>
    <row r="2988" spans="1:6" hidden="1">
      <c r="A2988" s="701">
        <v>97614</v>
      </c>
      <c r="B2988" s="699" t="s">
        <v>16847</v>
      </c>
      <c r="C2988" s="699" t="s">
        <v>475</v>
      </c>
      <c r="D2988" s="699" t="s">
        <v>11189</v>
      </c>
      <c r="E2988" s="700" t="s">
        <v>16848</v>
      </c>
      <c r="F2988" s="699" t="s">
        <v>11185</v>
      </c>
    </row>
    <row r="2989" spans="1:6" hidden="1">
      <c r="A2989" s="701">
        <v>97615</v>
      </c>
      <c r="B2989" s="699" t="s">
        <v>16849</v>
      </c>
      <c r="C2989" s="699" t="s">
        <v>475</v>
      </c>
      <c r="D2989" s="699" t="s">
        <v>11182</v>
      </c>
      <c r="E2989" s="700" t="s">
        <v>4399</v>
      </c>
      <c r="F2989" s="699" t="s">
        <v>11185</v>
      </c>
    </row>
    <row r="2990" spans="1:6" hidden="1">
      <c r="A2990" s="701">
        <v>97616</v>
      </c>
      <c r="B2990" s="699" t="s">
        <v>16851</v>
      </c>
      <c r="C2990" s="699" t="s">
        <v>475</v>
      </c>
      <c r="D2990" s="699" t="s">
        <v>11182</v>
      </c>
      <c r="E2990" s="700" t="s">
        <v>7597</v>
      </c>
      <c r="F2990" s="699" t="s">
        <v>11185</v>
      </c>
    </row>
    <row r="2991" spans="1:6" hidden="1">
      <c r="A2991" s="701">
        <v>97617</v>
      </c>
      <c r="B2991" s="699" t="s">
        <v>16852</v>
      </c>
      <c r="C2991" s="699" t="s">
        <v>475</v>
      </c>
      <c r="D2991" s="699" t="s">
        <v>11182</v>
      </c>
      <c r="E2991" s="700" t="s">
        <v>16853</v>
      </c>
      <c r="F2991" s="699" t="s">
        <v>11185</v>
      </c>
    </row>
    <row r="2992" spans="1:6" hidden="1">
      <c r="A2992" s="701">
        <v>97618</v>
      </c>
      <c r="B2992" s="699" t="s">
        <v>16854</v>
      </c>
      <c r="C2992" s="699" t="s">
        <v>475</v>
      </c>
      <c r="D2992" s="699" t="s">
        <v>11182</v>
      </c>
      <c r="E2992" s="700" t="s">
        <v>4514</v>
      </c>
      <c r="F2992" s="699" t="s">
        <v>11185</v>
      </c>
    </row>
    <row r="2993" spans="1:6" hidden="1">
      <c r="A2993" s="701">
        <v>100902</v>
      </c>
      <c r="B2993" s="699" t="s">
        <v>16855</v>
      </c>
      <c r="C2993" s="699" t="s">
        <v>475</v>
      </c>
      <c r="D2993" s="699" t="s">
        <v>11189</v>
      </c>
      <c r="E2993" s="700" t="s">
        <v>4575</v>
      </c>
      <c r="F2993" s="699" t="s">
        <v>11185</v>
      </c>
    </row>
    <row r="2994" spans="1:6" hidden="1">
      <c r="A2994" s="701">
        <v>100903</v>
      </c>
      <c r="B2994" s="699" t="s">
        <v>16856</v>
      </c>
      <c r="C2994" s="699" t="s">
        <v>475</v>
      </c>
      <c r="D2994" s="699" t="s">
        <v>11189</v>
      </c>
      <c r="E2994" s="700" t="s">
        <v>12192</v>
      </c>
      <c r="F2994" s="699" t="s">
        <v>11185</v>
      </c>
    </row>
    <row r="2995" spans="1:6" hidden="1">
      <c r="A2995" s="701">
        <v>100904</v>
      </c>
      <c r="B2995" s="699" t="s">
        <v>16857</v>
      </c>
      <c r="C2995" s="699" t="s">
        <v>475</v>
      </c>
      <c r="D2995" s="699" t="s">
        <v>11182</v>
      </c>
      <c r="E2995" s="700" t="s">
        <v>16815</v>
      </c>
      <c r="F2995" s="699" t="s">
        <v>11185</v>
      </c>
    </row>
    <row r="2996" spans="1:6" hidden="1">
      <c r="A2996" s="701">
        <v>100905</v>
      </c>
      <c r="B2996" s="699" t="s">
        <v>16858</v>
      </c>
      <c r="C2996" s="699" t="s">
        <v>475</v>
      </c>
      <c r="D2996" s="699" t="s">
        <v>11182</v>
      </c>
      <c r="E2996" s="700" t="s">
        <v>14277</v>
      </c>
      <c r="F2996" s="699" t="s">
        <v>11185</v>
      </c>
    </row>
    <row r="2997" spans="1:6" hidden="1">
      <c r="A2997" s="701">
        <v>100906</v>
      </c>
      <c r="B2997" s="699" t="s">
        <v>16859</v>
      </c>
      <c r="C2997" s="699" t="s">
        <v>475</v>
      </c>
      <c r="D2997" s="699" t="s">
        <v>11182</v>
      </c>
      <c r="E2997" s="700" t="s">
        <v>16860</v>
      </c>
      <c r="F2997" s="699" t="s">
        <v>11185</v>
      </c>
    </row>
    <row r="2998" spans="1:6" hidden="1">
      <c r="A2998" s="701">
        <v>100919</v>
      </c>
      <c r="B2998" s="699" t="s">
        <v>12188</v>
      </c>
      <c r="C2998" s="699" t="s">
        <v>475</v>
      </c>
      <c r="D2998" s="699" t="s">
        <v>11189</v>
      </c>
      <c r="E2998" s="700" t="s">
        <v>12189</v>
      </c>
      <c r="F2998" s="699" t="s">
        <v>11185</v>
      </c>
    </row>
    <row r="2999" spans="1:6" hidden="1">
      <c r="A2999" s="701">
        <v>100920</v>
      </c>
      <c r="B2999" s="699" t="s">
        <v>16861</v>
      </c>
      <c r="C2999" s="699" t="s">
        <v>475</v>
      </c>
      <c r="D2999" s="699" t="s">
        <v>11189</v>
      </c>
      <c r="E2999" s="700" t="s">
        <v>16862</v>
      </c>
      <c r="F2999" s="699" t="s">
        <v>11185</v>
      </c>
    </row>
    <row r="3000" spans="1:6" hidden="1">
      <c r="A3000" s="701">
        <v>100921</v>
      </c>
      <c r="B3000" s="699" t="s">
        <v>16863</v>
      </c>
      <c r="C3000" s="699" t="s">
        <v>475</v>
      </c>
      <c r="D3000" s="699" t="s">
        <v>11182</v>
      </c>
      <c r="E3000" s="700" t="s">
        <v>16864</v>
      </c>
      <c r="F3000" s="699" t="s">
        <v>11185</v>
      </c>
    </row>
    <row r="3001" spans="1:6" hidden="1">
      <c r="A3001" s="701">
        <v>100922</v>
      </c>
      <c r="B3001" s="699" t="s">
        <v>16865</v>
      </c>
      <c r="C3001" s="699" t="s">
        <v>475</v>
      </c>
      <c r="D3001" s="699" t="s">
        <v>11182</v>
      </c>
      <c r="E3001" s="700" t="s">
        <v>13239</v>
      </c>
      <c r="F3001" s="699" t="s">
        <v>11185</v>
      </c>
    </row>
    <row r="3002" spans="1:6" hidden="1">
      <c r="A3002" s="701">
        <v>100923</v>
      </c>
      <c r="B3002" s="699" t="s">
        <v>16866</v>
      </c>
      <c r="C3002" s="699" t="s">
        <v>475</v>
      </c>
      <c r="D3002" s="699" t="s">
        <v>11182</v>
      </c>
      <c r="E3002" s="700" t="s">
        <v>16867</v>
      </c>
      <c r="F3002" s="699" t="s">
        <v>11185</v>
      </c>
    </row>
    <row r="3003" spans="1:6" hidden="1">
      <c r="A3003" s="701">
        <v>101489</v>
      </c>
      <c r="B3003" s="699" t="s">
        <v>16868</v>
      </c>
      <c r="C3003" s="699" t="s">
        <v>475</v>
      </c>
      <c r="D3003" s="699" t="s">
        <v>11182</v>
      </c>
      <c r="E3003" s="700" t="s">
        <v>16869</v>
      </c>
      <c r="F3003" s="699" t="s">
        <v>11185</v>
      </c>
    </row>
    <row r="3004" spans="1:6" hidden="1">
      <c r="A3004" s="701">
        <v>101490</v>
      </c>
      <c r="B3004" s="699" t="s">
        <v>16876</v>
      </c>
      <c r="C3004" s="699" t="s">
        <v>475</v>
      </c>
      <c r="D3004" s="699" t="s">
        <v>11182</v>
      </c>
      <c r="E3004" s="700" t="s">
        <v>16877</v>
      </c>
      <c r="F3004" s="699" t="s">
        <v>11185</v>
      </c>
    </row>
    <row r="3005" spans="1:6" hidden="1">
      <c r="A3005" s="701">
        <v>101491</v>
      </c>
      <c r="B3005" s="699" t="s">
        <v>16878</v>
      </c>
      <c r="C3005" s="699" t="s">
        <v>475</v>
      </c>
      <c r="D3005" s="699" t="s">
        <v>11182</v>
      </c>
      <c r="E3005" s="700" t="s">
        <v>16879</v>
      </c>
      <c r="F3005" s="699" t="s">
        <v>11185</v>
      </c>
    </row>
    <row r="3006" spans="1:6" hidden="1">
      <c r="A3006" s="701">
        <v>101492</v>
      </c>
      <c r="B3006" s="699" t="s">
        <v>16880</v>
      </c>
      <c r="C3006" s="699" t="s">
        <v>475</v>
      </c>
      <c r="D3006" s="699" t="s">
        <v>11182</v>
      </c>
      <c r="E3006" s="700" t="s">
        <v>16881</v>
      </c>
      <c r="F3006" s="699" t="s">
        <v>11185</v>
      </c>
    </row>
    <row r="3007" spans="1:6" hidden="1">
      <c r="A3007" s="701">
        <v>101493</v>
      </c>
      <c r="B3007" s="699" t="s">
        <v>16882</v>
      </c>
      <c r="C3007" s="699" t="s">
        <v>475</v>
      </c>
      <c r="D3007" s="699" t="s">
        <v>11182</v>
      </c>
      <c r="E3007" s="700" t="s">
        <v>16883</v>
      </c>
      <c r="F3007" s="699" t="s">
        <v>11185</v>
      </c>
    </row>
    <row r="3008" spans="1:6" hidden="1">
      <c r="A3008" s="701">
        <v>101494</v>
      </c>
      <c r="B3008" s="699" t="s">
        <v>16884</v>
      </c>
      <c r="C3008" s="699" t="s">
        <v>475</v>
      </c>
      <c r="D3008" s="699" t="s">
        <v>11182</v>
      </c>
      <c r="E3008" s="700" t="s">
        <v>16885</v>
      </c>
      <c r="F3008" s="699" t="s">
        <v>11185</v>
      </c>
    </row>
    <row r="3009" spans="1:6" hidden="1">
      <c r="A3009" s="701">
        <v>101495</v>
      </c>
      <c r="B3009" s="699" t="s">
        <v>16886</v>
      </c>
      <c r="C3009" s="699" t="s">
        <v>475</v>
      </c>
      <c r="D3009" s="699" t="s">
        <v>11182</v>
      </c>
      <c r="E3009" s="700" t="s">
        <v>16887</v>
      </c>
      <c r="F3009" s="699" t="s">
        <v>11185</v>
      </c>
    </row>
    <row r="3010" spans="1:6" hidden="1">
      <c r="A3010" s="701">
        <v>101496</v>
      </c>
      <c r="B3010" s="699" t="s">
        <v>16889</v>
      </c>
      <c r="C3010" s="699" t="s">
        <v>475</v>
      </c>
      <c r="D3010" s="699" t="s">
        <v>11182</v>
      </c>
      <c r="E3010" s="700" t="s">
        <v>16890</v>
      </c>
      <c r="F3010" s="699" t="s">
        <v>11185</v>
      </c>
    </row>
    <row r="3011" spans="1:6" hidden="1">
      <c r="A3011" s="701">
        <v>101497</v>
      </c>
      <c r="B3011" s="699" t="s">
        <v>16891</v>
      </c>
      <c r="C3011" s="699" t="s">
        <v>475</v>
      </c>
      <c r="D3011" s="699" t="s">
        <v>11182</v>
      </c>
      <c r="E3011" s="700" t="s">
        <v>16892</v>
      </c>
      <c r="F3011" s="699" t="s">
        <v>11185</v>
      </c>
    </row>
    <row r="3012" spans="1:6" hidden="1">
      <c r="A3012" s="701">
        <v>101498</v>
      </c>
      <c r="B3012" s="699" t="s">
        <v>16893</v>
      </c>
      <c r="C3012" s="699" t="s">
        <v>475</v>
      </c>
      <c r="D3012" s="699" t="s">
        <v>11182</v>
      </c>
      <c r="E3012" s="700" t="s">
        <v>16894</v>
      </c>
      <c r="F3012" s="699" t="s">
        <v>11185</v>
      </c>
    </row>
    <row r="3013" spans="1:6" hidden="1">
      <c r="A3013" s="701">
        <v>101499</v>
      </c>
      <c r="B3013" s="699" t="s">
        <v>16895</v>
      </c>
      <c r="C3013" s="699" t="s">
        <v>475</v>
      </c>
      <c r="D3013" s="699" t="s">
        <v>11182</v>
      </c>
      <c r="E3013" s="700" t="s">
        <v>16896</v>
      </c>
      <c r="F3013" s="699" t="s">
        <v>11185</v>
      </c>
    </row>
    <row r="3014" spans="1:6" hidden="1">
      <c r="A3014" s="701">
        <v>101500</v>
      </c>
      <c r="B3014" s="699" t="s">
        <v>16897</v>
      </c>
      <c r="C3014" s="699" t="s">
        <v>475</v>
      </c>
      <c r="D3014" s="699" t="s">
        <v>11182</v>
      </c>
      <c r="E3014" s="700" t="s">
        <v>16898</v>
      </c>
      <c r="F3014" s="699" t="s">
        <v>11185</v>
      </c>
    </row>
    <row r="3015" spans="1:6" hidden="1">
      <c r="A3015" s="701">
        <v>101501</v>
      </c>
      <c r="B3015" s="699" t="s">
        <v>16899</v>
      </c>
      <c r="C3015" s="699" t="s">
        <v>475</v>
      </c>
      <c r="D3015" s="699" t="s">
        <v>11182</v>
      </c>
      <c r="E3015" s="700" t="s">
        <v>16900</v>
      </c>
      <c r="F3015" s="699" t="s">
        <v>11185</v>
      </c>
    </row>
    <row r="3016" spans="1:6" hidden="1">
      <c r="A3016" s="701">
        <v>101502</v>
      </c>
      <c r="B3016" s="699" t="s">
        <v>16901</v>
      </c>
      <c r="C3016" s="699" t="s">
        <v>475</v>
      </c>
      <c r="D3016" s="699" t="s">
        <v>11182</v>
      </c>
      <c r="E3016" s="700" t="s">
        <v>16902</v>
      </c>
      <c r="F3016" s="699" t="s">
        <v>11185</v>
      </c>
    </row>
    <row r="3017" spans="1:6" hidden="1">
      <c r="A3017" s="701">
        <v>101503</v>
      </c>
      <c r="B3017" s="699" t="s">
        <v>16903</v>
      </c>
      <c r="C3017" s="699" t="s">
        <v>475</v>
      </c>
      <c r="D3017" s="699" t="s">
        <v>11182</v>
      </c>
      <c r="E3017" s="700" t="s">
        <v>16904</v>
      </c>
      <c r="F3017" s="699" t="s">
        <v>11185</v>
      </c>
    </row>
    <row r="3018" spans="1:6" hidden="1">
      <c r="A3018" s="701">
        <v>101504</v>
      </c>
      <c r="B3018" s="699" t="s">
        <v>16905</v>
      </c>
      <c r="C3018" s="699" t="s">
        <v>475</v>
      </c>
      <c r="D3018" s="699" t="s">
        <v>11182</v>
      </c>
      <c r="E3018" s="700" t="s">
        <v>16906</v>
      </c>
      <c r="F3018" s="699" t="s">
        <v>11185</v>
      </c>
    </row>
    <row r="3019" spans="1:6" hidden="1">
      <c r="A3019" s="701">
        <v>101505</v>
      </c>
      <c r="B3019" s="699" t="s">
        <v>16907</v>
      </c>
      <c r="C3019" s="699" t="s">
        <v>475</v>
      </c>
      <c r="D3019" s="699" t="s">
        <v>11182</v>
      </c>
      <c r="E3019" s="700" t="s">
        <v>16908</v>
      </c>
      <c r="F3019" s="699" t="s">
        <v>11185</v>
      </c>
    </row>
    <row r="3020" spans="1:6" hidden="1">
      <c r="A3020" s="701">
        <v>101506</v>
      </c>
      <c r="B3020" s="699" t="s">
        <v>16909</v>
      </c>
      <c r="C3020" s="699" t="s">
        <v>475</v>
      </c>
      <c r="D3020" s="699" t="s">
        <v>11182</v>
      </c>
      <c r="E3020" s="700" t="s">
        <v>16910</v>
      </c>
      <c r="F3020" s="699" t="s">
        <v>11185</v>
      </c>
    </row>
    <row r="3021" spans="1:6" hidden="1">
      <c r="A3021" s="701">
        <v>101507</v>
      </c>
      <c r="B3021" s="699" t="s">
        <v>16911</v>
      </c>
      <c r="C3021" s="699" t="s">
        <v>475</v>
      </c>
      <c r="D3021" s="699" t="s">
        <v>11182</v>
      </c>
      <c r="E3021" s="700" t="s">
        <v>16912</v>
      </c>
      <c r="F3021" s="699" t="s">
        <v>11185</v>
      </c>
    </row>
    <row r="3022" spans="1:6" hidden="1">
      <c r="A3022" s="701">
        <v>101508</v>
      </c>
      <c r="B3022" s="699" t="s">
        <v>16913</v>
      </c>
      <c r="C3022" s="699" t="s">
        <v>475</v>
      </c>
      <c r="D3022" s="699" t="s">
        <v>11182</v>
      </c>
      <c r="E3022" s="700" t="s">
        <v>16914</v>
      </c>
      <c r="F3022" s="699" t="s">
        <v>11185</v>
      </c>
    </row>
    <row r="3023" spans="1:6" hidden="1">
      <c r="A3023" s="701">
        <v>101509</v>
      </c>
      <c r="B3023" s="699" t="s">
        <v>16915</v>
      </c>
      <c r="C3023" s="699" t="s">
        <v>475</v>
      </c>
      <c r="D3023" s="699" t="s">
        <v>11182</v>
      </c>
      <c r="E3023" s="700" t="s">
        <v>16916</v>
      </c>
      <c r="F3023" s="699" t="s">
        <v>11185</v>
      </c>
    </row>
    <row r="3024" spans="1:6" hidden="1">
      <c r="A3024" s="701">
        <v>101510</v>
      </c>
      <c r="B3024" s="699" t="s">
        <v>16917</v>
      </c>
      <c r="C3024" s="699" t="s">
        <v>475</v>
      </c>
      <c r="D3024" s="699" t="s">
        <v>11182</v>
      </c>
      <c r="E3024" s="700" t="s">
        <v>16918</v>
      </c>
      <c r="F3024" s="699" t="s">
        <v>11185</v>
      </c>
    </row>
    <row r="3025" spans="1:6" hidden="1">
      <c r="A3025" s="701">
        <v>101511</v>
      </c>
      <c r="B3025" s="699" t="s">
        <v>16919</v>
      </c>
      <c r="C3025" s="699" t="s">
        <v>475</v>
      </c>
      <c r="D3025" s="699" t="s">
        <v>11182</v>
      </c>
      <c r="E3025" s="700" t="s">
        <v>16920</v>
      </c>
      <c r="F3025" s="699" t="s">
        <v>11185</v>
      </c>
    </row>
    <row r="3026" spans="1:6" hidden="1">
      <c r="A3026" s="701">
        <v>101512</v>
      </c>
      <c r="B3026" s="699" t="s">
        <v>16921</v>
      </c>
      <c r="C3026" s="699" t="s">
        <v>475</v>
      </c>
      <c r="D3026" s="699" t="s">
        <v>11182</v>
      </c>
      <c r="E3026" s="700" t="s">
        <v>16922</v>
      </c>
      <c r="F3026" s="699" t="s">
        <v>11185</v>
      </c>
    </row>
    <row r="3027" spans="1:6" hidden="1">
      <c r="A3027" s="701">
        <v>101513</v>
      </c>
      <c r="B3027" s="699" t="s">
        <v>16923</v>
      </c>
      <c r="C3027" s="699" t="s">
        <v>475</v>
      </c>
      <c r="D3027" s="699" t="s">
        <v>11189</v>
      </c>
      <c r="E3027" s="700" t="s">
        <v>16924</v>
      </c>
      <c r="F3027" s="699" t="s">
        <v>11185</v>
      </c>
    </row>
    <row r="3028" spans="1:6" hidden="1">
      <c r="A3028" s="701">
        <v>101514</v>
      </c>
      <c r="B3028" s="699" t="s">
        <v>16925</v>
      </c>
      <c r="C3028" s="699" t="s">
        <v>475</v>
      </c>
      <c r="D3028" s="699" t="s">
        <v>11189</v>
      </c>
      <c r="E3028" s="700" t="s">
        <v>16926</v>
      </c>
      <c r="F3028" s="699" t="s">
        <v>11185</v>
      </c>
    </row>
    <row r="3029" spans="1:6" hidden="1">
      <c r="A3029" s="701">
        <v>101515</v>
      </c>
      <c r="B3029" s="699" t="s">
        <v>16927</v>
      </c>
      <c r="C3029" s="699" t="s">
        <v>475</v>
      </c>
      <c r="D3029" s="699" t="s">
        <v>11189</v>
      </c>
      <c r="E3029" s="700" t="s">
        <v>16928</v>
      </c>
      <c r="F3029" s="699" t="s">
        <v>11185</v>
      </c>
    </row>
    <row r="3030" spans="1:6" hidden="1">
      <c r="A3030" s="701">
        <v>101516</v>
      </c>
      <c r="B3030" s="699" t="s">
        <v>16929</v>
      </c>
      <c r="C3030" s="699" t="s">
        <v>475</v>
      </c>
      <c r="D3030" s="699" t="s">
        <v>11189</v>
      </c>
      <c r="E3030" s="700" t="s">
        <v>16930</v>
      </c>
      <c r="F3030" s="699" t="s">
        <v>11185</v>
      </c>
    </row>
    <row r="3031" spans="1:6" hidden="1">
      <c r="A3031" s="701">
        <v>101517</v>
      </c>
      <c r="B3031" s="699" t="s">
        <v>16931</v>
      </c>
      <c r="C3031" s="699" t="s">
        <v>475</v>
      </c>
      <c r="D3031" s="699" t="s">
        <v>11189</v>
      </c>
      <c r="E3031" s="700" t="s">
        <v>6136</v>
      </c>
      <c r="F3031" s="699" t="s">
        <v>11185</v>
      </c>
    </row>
    <row r="3032" spans="1:6" hidden="1">
      <c r="A3032" s="701">
        <v>101518</v>
      </c>
      <c r="B3032" s="699" t="s">
        <v>16932</v>
      </c>
      <c r="C3032" s="699" t="s">
        <v>475</v>
      </c>
      <c r="D3032" s="699" t="s">
        <v>11189</v>
      </c>
      <c r="E3032" s="700" t="s">
        <v>16933</v>
      </c>
      <c r="F3032" s="699" t="s">
        <v>11185</v>
      </c>
    </row>
    <row r="3033" spans="1:6" hidden="1">
      <c r="A3033" s="701">
        <v>101519</v>
      </c>
      <c r="B3033" s="699" t="s">
        <v>16934</v>
      </c>
      <c r="C3033" s="699" t="s">
        <v>475</v>
      </c>
      <c r="D3033" s="699" t="s">
        <v>11189</v>
      </c>
      <c r="E3033" s="700" t="s">
        <v>16935</v>
      </c>
      <c r="F3033" s="699" t="s">
        <v>11185</v>
      </c>
    </row>
    <row r="3034" spans="1:6" hidden="1">
      <c r="A3034" s="701">
        <v>101520</v>
      </c>
      <c r="B3034" s="699" t="s">
        <v>16936</v>
      </c>
      <c r="C3034" s="699" t="s">
        <v>475</v>
      </c>
      <c r="D3034" s="699" t="s">
        <v>11189</v>
      </c>
      <c r="E3034" s="700" t="s">
        <v>16937</v>
      </c>
      <c r="F3034" s="699" t="s">
        <v>11185</v>
      </c>
    </row>
    <row r="3035" spans="1:6" hidden="1">
      <c r="A3035" s="701">
        <v>101521</v>
      </c>
      <c r="B3035" s="699" t="s">
        <v>16938</v>
      </c>
      <c r="C3035" s="699" t="s">
        <v>475</v>
      </c>
      <c r="D3035" s="699" t="s">
        <v>11189</v>
      </c>
      <c r="E3035" s="700" t="s">
        <v>16939</v>
      </c>
      <c r="F3035" s="699" t="s">
        <v>11185</v>
      </c>
    </row>
    <row r="3036" spans="1:6" hidden="1">
      <c r="A3036" s="701">
        <v>101522</v>
      </c>
      <c r="B3036" s="699" t="s">
        <v>16941</v>
      </c>
      <c r="C3036" s="699" t="s">
        <v>475</v>
      </c>
      <c r="D3036" s="699" t="s">
        <v>11189</v>
      </c>
      <c r="E3036" s="700" t="s">
        <v>16942</v>
      </c>
      <c r="F3036" s="699" t="s">
        <v>11185</v>
      </c>
    </row>
    <row r="3037" spans="1:6" hidden="1">
      <c r="A3037" s="701">
        <v>101523</v>
      </c>
      <c r="B3037" s="699" t="s">
        <v>16944</v>
      </c>
      <c r="C3037" s="699" t="s">
        <v>475</v>
      </c>
      <c r="D3037" s="699" t="s">
        <v>11189</v>
      </c>
      <c r="E3037" s="700" t="s">
        <v>16945</v>
      </c>
      <c r="F3037" s="699" t="s">
        <v>11185</v>
      </c>
    </row>
    <row r="3038" spans="1:6" hidden="1">
      <c r="A3038" s="701">
        <v>101524</v>
      </c>
      <c r="B3038" s="699" t="s">
        <v>16946</v>
      </c>
      <c r="C3038" s="699" t="s">
        <v>475</v>
      </c>
      <c r="D3038" s="699" t="s">
        <v>11189</v>
      </c>
      <c r="E3038" s="700" t="s">
        <v>16947</v>
      </c>
      <c r="F3038" s="699" t="s">
        <v>11185</v>
      </c>
    </row>
    <row r="3039" spans="1:6" hidden="1">
      <c r="A3039" s="701">
        <v>101525</v>
      </c>
      <c r="B3039" s="699" t="s">
        <v>16948</v>
      </c>
      <c r="C3039" s="699" t="s">
        <v>475</v>
      </c>
      <c r="D3039" s="699" t="s">
        <v>11189</v>
      </c>
      <c r="E3039" s="700" t="s">
        <v>16949</v>
      </c>
      <c r="F3039" s="699" t="s">
        <v>11185</v>
      </c>
    </row>
    <row r="3040" spans="1:6" hidden="1">
      <c r="A3040" s="701">
        <v>101526</v>
      </c>
      <c r="B3040" s="699" t="s">
        <v>16950</v>
      </c>
      <c r="C3040" s="699" t="s">
        <v>475</v>
      </c>
      <c r="D3040" s="699" t="s">
        <v>11189</v>
      </c>
      <c r="E3040" s="700" t="s">
        <v>16951</v>
      </c>
      <c r="F3040" s="699" t="s">
        <v>11185</v>
      </c>
    </row>
    <row r="3041" spans="1:6" hidden="1">
      <c r="A3041" s="701">
        <v>101527</v>
      </c>
      <c r="B3041" s="699" t="s">
        <v>16952</v>
      </c>
      <c r="C3041" s="699" t="s">
        <v>475</v>
      </c>
      <c r="D3041" s="699" t="s">
        <v>11189</v>
      </c>
      <c r="E3041" s="700" t="s">
        <v>16953</v>
      </c>
      <c r="F3041" s="699" t="s">
        <v>11185</v>
      </c>
    </row>
    <row r="3042" spans="1:6" hidden="1">
      <c r="A3042" s="701">
        <v>101528</v>
      </c>
      <c r="B3042" s="699" t="s">
        <v>16954</v>
      </c>
      <c r="C3042" s="699" t="s">
        <v>475</v>
      </c>
      <c r="D3042" s="699" t="s">
        <v>11189</v>
      </c>
      <c r="E3042" s="700" t="s">
        <v>16955</v>
      </c>
      <c r="F3042" s="699" t="s">
        <v>11185</v>
      </c>
    </row>
    <row r="3043" spans="1:6" hidden="1">
      <c r="A3043" s="701">
        <v>101529</v>
      </c>
      <c r="B3043" s="699" t="s">
        <v>16956</v>
      </c>
      <c r="C3043" s="699" t="s">
        <v>475</v>
      </c>
      <c r="D3043" s="699" t="s">
        <v>11189</v>
      </c>
      <c r="E3043" s="700" t="s">
        <v>16957</v>
      </c>
      <c r="F3043" s="699" t="s">
        <v>11185</v>
      </c>
    </row>
    <row r="3044" spans="1:6" hidden="1">
      <c r="A3044" s="701">
        <v>101530</v>
      </c>
      <c r="B3044" s="699" t="s">
        <v>16958</v>
      </c>
      <c r="C3044" s="699" t="s">
        <v>475</v>
      </c>
      <c r="D3044" s="699" t="s">
        <v>11189</v>
      </c>
      <c r="E3044" s="700" t="s">
        <v>16959</v>
      </c>
      <c r="F3044" s="699" t="s">
        <v>11185</v>
      </c>
    </row>
    <row r="3045" spans="1:6" hidden="1">
      <c r="A3045" s="701">
        <v>101531</v>
      </c>
      <c r="B3045" s="699" t="s">
        <v>16960</v>
      </c>
      <c r="C3045" s="699" t="s">
        <v>475</v>
      </c>
      <c r="D3045" s="699" t="s">
        <v>11189</v>
      </c>
      <c r="E3045" s="700" t="s">
        <v>16961</v>
      </c>
      <c r="F3045" s="699" t="s">
        <v>11185</v>
      </c>
    </row>
    <row r="3046" spans="1:6" hidden="1">
      <c r="A3046" s="701">
        <v>101532</v>
      </c>
      <c r="B3046" s="699" t="s">
        <v>16962</v>
      </c>
      <c r="C3046" s="699" t="s">
        <v>475</v>
      </c>
      <c r="D3046" s="699" t="s">
        <v>11189</v>
      </c>
      <c r="E3046" s="700" t="s">
        <v>16963</v>
      </c>
      <c r="F3046" s="699" t="s">
        <v>11185</v>
      </c>
    </row>
    <row r="3047" spans="1:6" hidden="1">
      <c r="A3047" s="701">
        <v>101533</v>
      </c>
      <c r="B3047" s="699" t="s">
        <v>16964</v>
      </c>
      <c r="C3047" s="699" t="s">
        <v>475</v>
      </c>
      <c r="D3047" s="699" t="s">
        <v>11189</v>
      </c>
      <c r="E3047" s="700" t="s">
        <v>16965</v>
      </c>
      <c r="F3047" s="699" t="s">
        <v>11185</v>
      </c>
    </row>
    <row r="3048" spans="1:6" hidden="1">
      <c r="A3048" s="701">
        <v>101534</v>
      </c>
      <c r="B3048" s="699" t="s">
        <v>16966</v>
      </c>
      <c r="C3048" s="699" t="s">
        <v>475</v>
      </c>
      <c r="D3048" s="699" t="s">
        <v>11189</v>
      </c>
      <c r="E3048" s="700" t="s">
        <v>16967</v>
      </c>
      <c r="F3048" s="699" t="s">
        <v>11185</v>
      </c>
    </row>
    <row r="3049" spans="1:6" hidden="1">
      <c r="A3049" s="701">
        <v>101535</v>
      </c>
      <c r="B3049" s="699" t="s">
        <v>16968</v>
      </c>
      <c r="C3049" s="699" t="s">
        <v>475</v>
      </c>
      <c r="D3049" s="699" t="s">
        <v>11189</v>
      </c>
      <c r="E3049" s="700" t="s">
        <v>16969</v>
      </c>
      <c r="F3049" s="699" t="s">
        <v>11185</v>
      </c>
    </row>
    <row r="3050" spans="1:6" hidden="1">
      <c r="A3050" s="701">
        <v>101536</v>
      </c>
      <c r="B3050" s="699" t="s">
        <v>16970</v>
      </c>
      <c r="C3050" s="699" t="s">
        <v>475</v>
      </c>
      <c r="D3050" s="699" t="s">
        <v>11189</v>
      </c>
      <c r="E3050" s="700" t="s">
        <v>16971</v>
      </c>
      <c r="F3050" s="699" t="s">
        <v>11185</v>
      </c>
    </row>
    <row r="3051" spans="1:6" hidden="1">
      <c r="A3051" s="701">
        <v>101537</v>
      </c>
      <c r="B3051" s="699" t="s">
        <v>16972</v>
      </c>
      <c r="C3051" s="699" t="s">
        <v>475</v>
      </c>
      <c r="D3051" s="699" t="s">
        <v>11189</v>
      </c>
      <c r="E3051" s="700" t="s">
        <v>16832</v>
      </c>
      <c r="F3051" s="699" t="s">
        <v>11185</v>
      </c>
    </row>
    <row r="3052" spans="1:6" hidden="1">
      <c r="A3052" s="701">
        <v>101538</v>
      </c>
      <c r="B3052" s="699" t="s">
        <v>16973</v>
      </c>
      <c r="C3052" s="699" t="s">
        <v>475</v>
      </c>
      <c r="D3052" s="699" t="s">
        <v>11182</v>
      </c>
      <c r="E3052" s="700" t="s">
        <v>16974</v>
      </c>
      <c r="F3052" s="699" t="s">
        <v>11185</v>
      </c>
    </row>
    <row r="3053" spans="1:6" hidden="1">
      <c r="A3053" s="701">
        <v>101539</v>
      </c>
      <c r="B3053" s="699" t="s">
        <v>16975</v>
      </c>
      <c r="C3053" s="699" t="s">
        <v>475</v>
      </c>
      <c r="D3053" s="699" t="s">
        <v>11182</v>
      </c>
      <c r="E3053" s="700" t="s">
        <v>16976</v>
      </c>
      <c r="F3053" s="699" t="s">
        <v>11185</v>
      </c>
    </row>
    <row r="3054" spans="1:6" hidden="1">
      <c r="A3054" s="701">
        <v>101540</v>
      </c>
      <c r="B3054" s="699" t="s">
        <v>16977</v>
      </c>
      <c r="C3054" s="699" t="s">
        <v>475</v>
      </c>
      <c r="D3054" s="699" t="s">
        <v>11182</v>
      </c>
      <c r="E3054" s="700" t="s">
        <v>6064</v>
      </c>
      <c r="F3054" s="699" t="s">
        <v>11185</v>
      </c>
    </row>
    <row r="3055" spans="1:6" hidden="1">
      <c r="A3055" s="701">
        <v>101541</v>
      </c>
      <c r="B3055" s="699" t="s">
        <v>16978</v>
      </c>
      <c r="C3055" s="699" t="s">
        <v>475</v>
      </c>
      <c r="D3055" s="699" t="s">
        <v>11182</v>
      </c>
      <c r="E3055" s="700" t="s">
        <v>16979</v>
      </c>
      <c r="F3055" s="699" t="s">
        <v>11185</v>
      </c>
    </row>
    <row r="3056" spans="1:6" hidden="1">
      <c r="A3056" s="701">
        <v>101542</v>
      </c>
      <c r="B3056" s="699" t="s">
        <v>16981</v>
      </c>
      <c r="C3056" s="699" t="s">
        <v>475</v>
      </c>
      <c r="D3056" s="699" t="s">
        <v>11182</v>
      </c>
      <c r="E3056" s="700" t="s">
        <v>14944</v>
      </c>
      <c r="F3056" s="699" t="s">
        <v>11185</v>
      </c>
    </row>
    <row r="3057" spans="1:6" hidden="1">
      <c r="A3057" s="701">
        <v>101543</v>
      </c>
      <c r="B3057" s="699" t="s">
        <v>16982</v>
      </c>
      <c r="C3057" s="699" t="s">
        <v>475</v>
      </c>
      <c r="D3057" s="699" t="s">
        <v>11182</v>
      </c>
      <c r="E3057" s="700" t="s">
        <v>6864</v>
      </c>
      <c r="F3057" s="699" t="s">
        <v>11185</v>
      </c>
    </row>
    <row r="3058" spans="1:6" hidden="1">
      <c r="A3058" s="701">
        <v>101544</v>
      </c>
      <c r="B3058" s="699" t="s">
        <v>16983</v>
      </c>
      <c r="C3058" s="699" t="s">
        <v>475</v>
      </c>
      <c r="D3058" s="699" t="s">
        <v>11182</v>
      </c>
      <c r="E3058" s="700" t="s">
        <v>16984</v>
      </c>
      <c r="F3058" s="699" t="s">
        <v>11185</v>
      </c>
    </row>
    <row r="3059" spans="1:6" hidden="1">
      <c r="A3059" s="701">
        <v>101545</v>
      </c>
      <c r="B3059" s="699" t="s">
        <v>16985</v>
      </c>
      <c r="C3059" s="699" t="s">
        <v>475</v>
      </c>
      <c r="D3059" s="699" t="s">
        <v>11182</v>
      </c>
      <c r="E3059" s="700" t="s">
        <v>16986</v>
      </c>
      <c r="F3059" s="699" t="s">
        <v>11185</v>
      </c>
    </row>
    <row r="3060" spans="1:6" hidden="1">
      <c r="A3060" s="701">
        <v>101546</v>
      </c>
      <c r="B3060" s="699" t="s">
        <v>16988</v>
      </c>
      <c r="C3060" s="699" t="s">
        <v>475</v>
      </c>
      <c r="D3060" s="699" t="s">
        <v>11182</v>
      </c>
      <c r="E3060" s="700" t="s">
        <v>14541</v>
      </c>
      <c r="F3060" s="699" t="s">
        <v>11185</v>
      </c>
    </row>
    <row r="3061" spans="1:6" hidden="1">
      <c r="A3061" s="701">
        <v>101547</v>
      </c>
      <c r="B3061" s="699" t="s">
        <v>16989</v>
      </c>
      <c r="C3061" s="699" t="s">
        <v>475</v>
      </c>
      <c r="D3061" s="699" t="s">
        <v>11182</v>
      </c>
      <c r="E3061" s="700" t="s">
        <v>16990</v>
      </c>
      <c r="F3061" s="699" t="s">
        <v>11185</v>
      </c>
    </row>
    <row r="3062" spans="1:6" hidden="1">
      <c r="A3062" s="701">
        <v>101548</v>
      </c>
      <c r="B3062" s="699" t="s">
        <v>16991</v>
      </c>
      <c r="C3062" s="699" t="s">
        <v>475</v>
      </c>
      <c r="D3062" s="699" t="s">
        <v>11182</v>
      </c>
      <c r="E3062" s="700" t="s">
        <v>3222</v>
      </c>
      <c r="F3062" s="699" t="s">
        <v>11185</v>
      </c>
    </row>
    <row r="3063" spans="1:6" hidden="1">
      <c r="A3063" s="701">
        <v>101549</v>
      </c>
      <c r="B3063" s="699" t="s">
        <v>16992</v>
      </c>
      <c r="C3063" s="699" t="s">
        <v>475</v>
      </c>
      <c r="D3063" s="699" t="s">
        <v>11189</v>
      </c>
      <c r="E3063" s="700" t="s">
        <v>3132</v>
      </c>
      <c r="F3063" s="699" t="s">
        <v>11185</v>
      </c>
    </row>
    <row r="3064" spans="1:6" hidden="1">
      <c r="A3064" s="701">
        <v>101553</v>
      </c>
      <c r="B3064" s="699" t="s">
        <v>16993</v>
      </c>
      <c r="C3064" s="699" t="s">
        <v>475</v>
      </c>
      <c r="D3064" s="699" t="s">
        <v>11189</v>
      </c>
      <c r="E3064" s="700" t="s">
        <v>4895</v>
      </c>
      <c r="F3064" s="699" t="s">
        <v>11185</v>
      </c>
    </row>
    <row r="3065" spans="1:6" hidden="1">
      <c r="A3065" s="701">
        <v>101554</v>
      </c>
      <c r="B3065" s="699" t="s">
        <v>16994</v>
      </c>
      <c r="C3065" s="699" t="s">
        <v>475</v>
      </c>
      <c r="D3065" s="699" t="s">
        <v>11189</v>
      </c>
      <c r="E3065" s="700" t="s">
        <v>12816</v>
      </c>
      <c r="F3065" s="699" t="s">
        <v>11185</v>
      </c>
    </row>
    <row r="3066" spans="1:6" hidden="1">
      <c r="A3066" s="701">
        <v>101555</v>
      </c>
      <c r="B3066" s="699" t="s">
        <v>16995</v>
      </c>
      <c r="C3066" s="699" t="s">
        <v>475</v>
      </c>
      <c r="D3066" s="699" t="s">
        <v>11189</v>
      </c>
      <c r="E3066" s="700" t="s">
        <v>1905</v>
      </c>
      <c r="F3066" s="699" t="s">
        <v>11185</v>
      </c>
    </row>
    <row r="3067" spans="1:6" hidden="1">
      <c r="A3067" s="701">
        <v>101556</v>
      </c>
      <c r="B3067" s="699" t="s">
        <v>16996</v>
      </c>
      <c r="C3067" s="699" t="s">
        <v>475</v>
      </c>
      <c r="D3067" s="699" t="s">
        <v>11189</v>
      </c>
      <c r="E3067" s="700" t="s">
        <v>2859</v>
      </c>
      <c r="F3067" s="699" t="s">
        <v>11185</v>
      </c>
    </row>
    <row r="3068" spans="1:6" hidden="1">
      <c r="A3068" s="701">
        <v>101560</v>
      </c>
      <c r="B3068" s="699" t="s">
        <v>16997</v>
      </c>
      <c r="C3068" s="699" t="s">
        <v>478</v>
      </c>
      <c r="D3068" s="699" t="s">
        <v>11189</v>
      </c>
      <c r="E3068" s="700" t="s">
        <v>5848</v>
      </c>
      <c r="F3068" s="699" t="s">
        <v>11185</v>
      </c>
    </row>
    <row r="3069" spans="1:6" hidden="1">
      <c r="A3069" s="701">
        <v>101561</v>
      </c>
      <c r="B3069" s="699" t="s">
        <v>16998</v>
      </c>
      <c r="C3069" s="699" t="s">
        <v>478</v>
      </c>
      <c r="D3069" s="699" t="s">
        <v>11189</v>
      </c>
      <c r="E3069" s="700" t="s">
        <v>11608</v>
      </c>
      <c r="F3069" s="699" t="s">
        <v>11185</v>
      </c>
    </row>
    <row r="3070" spans="1:6" hidden="1">
      <c r="A3070" s="701">
        <v>101562</v>
      </c>
      <c r="B3070" s="699" t="s">
        <v>16999</v>
      </c>
      <c r="C3070" s="699" t="s">
        <v>478</v>
      </c>
      <c r="D3070" s="699" t="s">
        <v>11189</v>
      </c>
      <c r="E3070" s="700" t="s">
        <v>15525</v>
      </c>
      <c r="F3070" s="699" t="s">
        <v>11185</v>
      </c>
    </row>
    <row r="3071" spans="1:6" hidden="1">
      <c r="A3071" s="701">
        <v>101563</v>
      </c>
      <c r="B3071" s="699" t="s">
        <v>17000</v>
      </c>
      <c r="C3071" s="699" t="s">
        <v>478</v>
      </c>
      <c r="D3071" s="699" t="s">
        <v>11189</v>
      </c>
      <c r="E3071" s="700" t="s">
        <v>17001</v>
      </c>
      <c r="F3071" s="699" t="s">
        <v>11185</v>
      </c>
    </row>
    <row r="3072" spans="1:6" hidden="1">
      <c r="A3072" s="701">
        <v>101564</v>
      </c>
      <c r="B3072" s="699" t="s">
        <v>17002</v>
      </c>
      <c r="C3072" s="699" t="s">
        <v>478</v>
      </c>
      <c r="D3072" s="699" t="s">
        <v>11189</v>
      </c>
      <c r="E3072" s="700" t="s">
        <v>14635</v>
      </c>
      <c r="F3072" s="699" t="s">
        <v>11185</v>
      </c>
    </row>
    <row r="3073" spans="1:6" hidden="1">
      <c r="A3073" s="701">
        <v>101565</v>
      </c>
      <c r="B3073" s="699" t="s">
        <v>17003</v>
      </c>
      <c r="C3073" s="699" t="s">
        <v>478</v>
      </c>
      <c r="D3073" s="699" t="s">
        <v>11189</v>
      </c>
      <c r="E3073" s="700" t="s">
        <v>17004</v>
      </c>
      <c r="F3073" s="699" t="s">
        <v>11185</v>
      </c>
    </row>
    <row r="3074" spans="1:6" hidden="1">
      <c r="A3074" s="701">
        <v>101567</v>
      </c>
      <c r="B3074" s="699" t="s">
        <v>17006</v>
      </c>
      <c r="C3074" s="699" t="s">
        <v>478</v>
      </c>
      <c r="D3074" s="699" t="s">
        <v>11189</v>
      </c>
      <c r="E3074" s="700" t="s">
        <v>17007</v>
      </c>
      <c r="F3074" s="699" t="s">
        <v>11185</v>
      </c>
    </row>
    <row r="3075" spans="1:6" hidden="1">
      <c r="A3075" s="701">
        <v>101568</v>
      </c>
      <c r="B3075" s="699" t="s">
        <v>17008</v>
      </c>
      <c r="C3075" s="699" t="s">
        <v>478</v>
      </c>
      <c r="D3075" s="699" t="s">
        <v>11189</v>
      </c>
      <c r="E3075" s="700" t="s">
        <v>17009</v>
      </c>
      <c r="F3075" s="699" t="s">
        <v>11185</v>
      </c>
    </row>
    <row r="3076" spans="1:6" hidden="1">
      <c r="A3076" s="701">
        <v>101626</v>
      </c>
      <c r="B3076" s="699" t="s">
        <v>17010</v>
      </c>
      <c r="C3076" s="699" t="s">
        <v>475</v>
      </c>
      <c r="D3076" s="699" t="s">
        <v>11182</v>
      </c>
      <c r="E3076" s="700" t="s">
        <v>17011</v>
      </c>
      <c r="F3076" s="699" t="s">
        <v>11185</v>
      </c>
    </row>
    <row r="3077" spans="1:6" hidden="1">
      <c r="A3077" s="701">
        <v>101627</v>
      </c>
      <c r="B3077" s="699" t="s">
        <v>17012</v>
      </c>
      <c r="C3077" s="699" t="s">
        <v>475</v>
      </c>
      <c r="D3077" s="699" t="s">
        <v>11182</v>
      </c>
      <c r="E3077" s="700" t="s">
        <v>11443</v>
      </c>
      <c r="F3077" s="699" t="s">
        <v>11185</v>
      </c>
    </row>
    <row r="3078" spans="1:6" hidden="1">
      <c r="A3078" s="701">
        <v>101628</v>
      </c>
      <c r="B3078" s="699" t="s">
        <v>17013</v>
      </c>
      <c r="C3078" s="699" t="s">
        <v>475</v>
      </c>
      <c r="D3078" s="699" t="s">
        <v>11182</v>
      </c>
      <c r="E3078" s="700" t="s">
        <v>15738</v>
      </c>
      <c r="F3078" s="699" t="s">
        <v>11185</v>
      </c>
    </row>
    <row r="3079" spans="1:6" hidden="1">
      <c r="A3079" s="701">
        <v>101629</v>
      </c>
      <c r="B3079" s="699" t="s">
        <v>17014</v>
      </c>
      <c r="C3079" s="699" t="s">
        <v>475</v>
      </c>
      <c r="D3079" s="699" t="s">
        <v>11182</v>
      </c>
      <c r="E3079" s="700" t="s">
        <v>17015</v>
      </c>
      <c r="F3079" s="699" t="s">
        <v>11185</v>
      </c>
    </row>
    <row r="3080" spans="1:6" hidden="1">
      <c r="A3080" s="701">
        <v>101630</v>
      </c>
      <c r="B3080" s="699" t="s">
        <v>17016</v>
      </c>
      <c r="C3080" s="699" t="s">
        <v>475</v>
      </c>
      <c r="D3080" s="699" t="s">
        <v>11182</v>
      </c>
      <c r="E3080" s="700" t="s">
        <v>16794</v>
      </c>
      <c r="F3080" s="699" t="s">
        <v>11185</v>
      </c>
    </row>
    <row r="3081" spans="1:6" hidden="1">
      <c r="A3081" s="701">
        <v>101631</v>
      </c>
      <c r="B3081" s="699" t="s">
        <v>17017</v>
      </c>
      <c r="C3081" s="699" t="s">
        <v>475</v>
      </c>
      <c r="D3081" s="699" t="s">
        <v>11189</v>
      </c>
      <c r="E3081" s="700" t="s">
        <v>15592</v>
      </c>
      <c r="F3081" s="699" t="s">
        <v>11185</v>
      </c>
    </row>
    <row r="3082" spans="1:6" hidden="1">
      <c r="A3082" s="701">
        <v>101632</v>
      </c>
      <c r="B3082" s="699" t="s">
        <v>17018</v>
      </c>
      <c r="C3082" s="699" t="s">
        <v>475</v>
      </c>
      <c r="D3082" s="699" t="s">
        <v>11182</v>
      </c>
      <c r="E3082" s="700" t="s">
        <v>6615</v>
      </c>
      <c r="F3082" s="699" t="s">
        <v>11185</v>
      </c>
    </row>
    <row r="3083" spans="1:6" hidden="1">
      <c r="A3083" s="701">
        <v>101633</v>
      </c>
      <c r="B3083" s="699" t="s">
        <v>17019</v>
      </c>
      <c r="C3083" s="699" t="s">
        <v>475</v>
      </c>
      <c r="D3083" s="699" t="s">
        <v>11182</v>
      </c>
      <c r="E3083" s="700" t="s">
        <v>4900</v>
      </c>
      <c r="F3083" s="699" t="s">
        <v>11185</v>
      </c>
    </row>
    <row r="3084" spans="1:6" hidden="1">
      <c r="A3084" s="701">
        <v>101636</v>
      </c>
      <c r="B3084" s="699" t="s">
        <v>17020</v>
      </c>
      <c r="C3084" s="699" t="s">
        <v>475</v>
      </c>
      <c r="D3084" s="699" t="s">
        <v>11182</v>
      </c>
      <c r="E3084" s="700" t="s">
        <v>14298</v>
      </c>
      <c r="F3084" s="699" t="s">
        <v>11185</v>
      </c>
    </row>
    <row r="3085" spans="1:6" hidden="1">
      <c r="A3085" s="701">
        <v>101637</v>
      </c>
      <c r="B3085" s="699" t="s">
        <v>17021</v>
      </c>
      <c r="C3085" s="699" t="s">
        <v>475</v>
      </c>
      <c r="D3085" s="699" t="s">
        <v>11182</v>
      </c>
      <c r="E3085" s="700" t="s">
        <v>17022</v>
      </c>
      <c r="F3085" s="699" t="s">
        <v>11185</v>
      </c>
    </row>
    <row r="3086" spans="1:6" hidden="1">
      <c r="A3086" s="701">
        <v>101640</v>
      </c>
      <c r="B3086" s="699" t="s">
        <v>17023</v>
      </c>
      <c r="C3086" s="699" t="s">
        <v>475</v>
      </c>
      <c r="D3086" s="699" t="s">
        <v>11189</v>
      </c>
      <c r="E3086" s="700" t="s">
        <v>3716</v>
      </c>
      <c r="F3086" s="699" t="s">
        <v>11185</v>
      </c>
    </row>
    <row r="3087" spans="1:6" hidden="1">
      <c r="A3087" s="701">
        <v>101641</v>
      </c>
      <c r="B3087" s="699" t="s">
        <v>17024</v>
      </c>
      <c r="C3087" s="699" t="s">
        <v>475</v>
      </c>
      <c r="D3087" s="699" t="s">
        <v>11189</v>
      </c>
      <c r="E3087" s="700" t="s">
        <v>17025</v>
      </c>
      <c r="F3087" s="699" t="s">
        <v>11185</v>
      </c>
    </row>
    <row r="3088" spans="1:6" hidden="1">
      <c r="A3088" s="701">
        <v>101642</v>
      </c>
      <c r="B3088" s="699" t="s">
        <v>17026</v>
      </c>
      <c r="C3088" s="699" t="s">
        <v>475</v>
      </c>
      <c r="D3088" s="699" t="s">
        <v>11189</v>
      </c>
      <c r="E3088" s="700" t="s">
        <v>15979</v>
      </c>
      <c r="F3088" s="699" t="s">
        <v>11185</v>
      </c>
    </row>
    <row r="3089" spans="1:6" hidden="1">
      <c r="A3089" s="701">
        <v>101643</v>
      </c>
      <c r="B3089" s="699" t="s">
        <v>17027</v>
      </c>
      <c r="C3089" s="699" t="s">
        <v>475</v>
      </c>
      <c r="D3089" s="699" t="s">
        <v>11189</v>
      </c>
      <c r="E3089" s="700" t="s">
        <v>16980</v>
      </c>
      <c r="F3089" s="699" t="s">
        <v>11185</v>
      </c>
    </row>
    <row r="3090" spans="1:6" hidden="1">
      <c r="A3090" s="701">
        <v>101644</v>
      </c>
      <c r="B3090" s="699" t="s">
        <v>17028</v>
      </c>
      <c r="C3090" s="699" t="s">
        <v>475</v>
      </c>
      <c r="D3090" s="699" t="s">
        <v>11189</v>
      </c>
      <c r="E3090" s="700" t="s">
        <v>17029</v>
      </c>
      <c r="F3090" s="699" t="s">
        <v>11185</v>
      </c>
    </row>
    <row r="3091" spans="1:6" hidden="1">
      <c r="A3091" s="701">
        <v>101645</v>
      </c>
      <c r="B3091" s="699" t="s">
        <v>17030</v>
      </c>
      <c r="C3091" s="699" t="s">
        <v>475</v>
      </c>
      <c r="D3091" s="699" t="s">
        <v>11189</v>
      </c>
      <c r="E3091" s="700" t="s">
        <v>13865</v>
      </c>
      <c r="F3091" s="699" t="s">
        <v>11185</v>
      </c>
    </row>
    <row r="3092" spans="1:6" hidden="1">
      <c r="A3092" s="701">
        <v>101646</v>
      </c>
      <c r="B3092" s="699" t="s">
        <v>17031</v>
      </c>
      <c r="C3092" s="699" t="s">
        <v>475</v>
      </c>
      <c r="D3092" s="699" t="s">
        <v>11189</v>
      </c>
      <c r="E3092" s="700" t="s">
        <v>11640</v>
      </c>
      <c r="F3092" s="699" t="s">
        <v>11185</v>
      </c>
    </row>
    <row r="3093" spans="1:6" hidden="1">
      <c r="A3093" s="701">
        <v>101647</v>
      </c>
      <c r="B3093" s="699" t="s">
        <v>17032</v>
      </c>
      <c r="C3093" s="699" t="s">
        <v>475</v>
      </c>
      <c r="D3093" s="699" t="s">
        <v>11189</v>
      </c>
      <c r="E3093" s="700" t="s">
        <v>17033</v>
      </c>
      <c r="F3093" s="699" t="s">
        <v>11185</v>
      </c>
    </row>
    <row r="3094" spans="1:6" hidden="1">
      <c r="A3094" s="701">
        <v>101648</v>
      </c>
      <c r="B3094" s="699" t="s">
        <v>17034</v>
      </c>
      <c r="C3094" s="699" t="s">
        <v>475</v>
      </c>
      <c r="D3094" s="699" t="s">
        <v>11189</v>
      </c>
      <c r="E3094" s="700" t="s">
        <v>16721</v>
      </c>
      <c r="F3094" s="699" t="s">
        <v>11185</v>
      </c>
    </row>
    <row r="3095" spans="1:6" hidden="1">
      <c r="A3095" s="701">
        <v>101649</v>
      </c>
      <c r="B3095" s="699" t="s">
        <v>17035</v>
      </c>
      <c r="C3095" s="699" t="s">
        <v>475</v>
      </c>
      <c r="D3095" s="699" t="s">
        <v>11189</v>
      </c>
      <c r="E3095" s="700" t="s">
        <v>2207</v>
      </c>
      <c r="F3095" s="699" t="s">
        <v>11185</v>
      </c>
    </row>
    <row r="3096" spans="1:6" hidden="1">
      <c r="A3096" s="701">
        <v>101650</v>
      </c>
      <c r="B3096" s="699" t="s">
        <v>17036</v>
      </c>
      <c r="C3096" s="699" t="s">
        <v>475</v>
      </c>
      <c r="D3096" s="699" t="s">
        <v>11189</v>
      </c>
      <c r="E3096" s="700" t="s">
        <v>2654</v>
      </c>
      <c r="F3096" s="699" t="s">
        <v>11185</v>
      </c>
    </row>
    <row r="3097" spans="1:6" hidden="1">
      <c r="A3097" s="701">
        <v>101651</v>
      </c>
      <c r="B3097" s="699" t="s">
        <v>17037</v>
      </c>
      <c r="C3097" s="699" t="s">
        <v>475</v>
      </c>
      <c r="D3097" s="699" t="s">
        <v>11182</v>
      </c>
      <c r="E3097" s="700" t="s">
        <v>17038</v>
      </c>
      <c r="F3097" s="699" t="s">
        <v>11185</v>
      </c>
    </row>
    <row r="3098" spans="1:6" hidden="1">
      <c r="A3098" s="701">
        <v>101652</v>
      </c>
      <c r="B3098" s="699" t="s">
        <v>17039</v>
      </c>
      <c r="C3098" s="699" t="s">
        <v>475</v>
      </c>
      <c r="D3098" s="699" t="s">
        <v>11182</v>
      </c>
      <c r="E3098" s="700" t="s">
        <v>17040</v>
      </c>
      <c r="F3098" s="699" t="s">
        <v>11185</v>
      </c>
    </row>
    <row r="3099" spans="1:6" hidden="1">
      <c r="A3099" s="701">
        <v>101653</v>
      </c>
      <c r="B3099" s="699" t="s">
        <v>17041</v>
      </c>
      <c r="C3099" s="699" t="s">
        <v>475</v>
      </c>
      <c r="D3099" s="699" t="s">
        <v>11182</v>
      </c>
      <c r="E3099" s="700" t="s">
        <v>17042</v>
      </c>
      <c r="F3099" s="699" t="s">
        <v>11185</v>
      </c>
    </row>
    <row r="3100" spans="1:6" hidden="1">
      <c r="A3100" s="701">
        <v>101654</v>
      </c>
      <c r="B3100" s="699" t="s">
        <v>17043</v>
      </c>
      <c r="C3100" s="699" t="s">
        <v>475</v>
      </c>
      <c r="D3100" s="699" t="s">
        <v>11182</v>
      </c>
      <c r="E3100" s="700" t="s">
        <v>17044</v>
      </c>
      <c r="F3100" s="699" t="s">
        <v>11185</v>
      </c>
    </row>
    <row r="3101" spans="1:6" hidden="1">
      <c r="A3101" s="701">
        <v>101655</v>
      </c>
      <c r="B3101" s="699" t="s">
        <v>17045</v>
      </c>
      <c r="C3101" s="699" t="s">
        <v>475</v>
      </c>
      <c r="D3101" s="699" t="s">
        <v>11182</v>
      </c>
      <c r="E3101" s="700" t="s">
        <v>17046</v>
      </c>
      <c r="F3101" s="699" t="s">
        <v>11185</v>
      </c>
    </row>
    <row r="3102" spans="1:6" hidden="1">
      <c r="A3102" s="701">
        <v>101656</v>
      </c>
      <c r="B3102" s="699" t="s">
        <v>17047</v>
      </c>
      <c r="C3102" s="699" t="s">
        <v>475</v>
      </c>
      <c r="D3102" s="699" t="s">
        <v>11182</v>
      </c>
      <c r="E3102" s="700" t="s">
        <v>17048</v>
      </c>
      <c r="F3102" s="699" t="s">
        <v>11185</v>
      </c>
    </row>
    <row r="3103" spans="1:6" hidden="1">
      <c r="A3103" s="701">
        <v>101657</v>
      </c>
      <c r="B3103" s="699" t="s">
        <v>17049</v>
      </c>
      <c r="C3103" s="699" t="s">
        <v>475</v>
      </c>
      <c r="D3103" s="699" t="s">
        <v>11182</v>
      </c>
      <c r="E3103" s="700" t="s">
        <v>17050</v>
      </c>
      <c r="F3103" s="699" t="s">
        <v>11185</v>
      </c>
    </row>
    <row r="3104" spans="1:6" hidden="1">
      <c r="A3104" s="701">
        <v>101658</v>
      </c>
      <c r="B3104" s="699" t="s">
        <v>17051</v>
      </c>
      <c r="C3104" s="699" t="s">
        <v>475</v>
      </c>
      <c r="D3104" s="699" t="s">
        <v>11182</v>
      </c>
      <c r="E3104" s="700" t="s">
        <v>17052</v>
      </c>
      <c r="F3104" s="699" t="s">
        <v>11185</v>
      </c>
    </row>
    <row r="3105" spans="1:6" hidden="1">
      <c r="A3105" s="701">
        <v>101659</v>
      </c>
      <c r="B3105" s="699" t="s">
        <v>17053</v>
      </c>
      <c r="C3105" s="699" t="s">
        <v>475</v>
      </c>
      <c r="D3105" s="699" t="s">
        <v>11182</v>
      </c>
      <c r="E3105" s="700" t="s">
        <v>17054</v>
      </c>
      <c r="F3105" s="699" t="s">
        <v>11185</v>
      </c>
    </row>
    <row r="3106" spans="1:6" hidden="1">
      <c r="A3106" s="701">
        <v>101660</v>
      </c>
      <c r="B3106" s="699" t="s">
        <v>17055</v>
      </c>
      <c r="C3106" s="699" t="s">
        <v>475</v>
      </c>
      <c r="D3106" s="699" t="s">
        <v>11182</v>
      </c>
      <c r="E3106" s="700" t="s">
        <v>17056</v>
      </c>
      <c r="F3106" s="699" t="s">
        <v>11185</v>
      </c>
    </row>
    <row r="3107" spans="1:6" hidden="1">
      <c r="A3107" s="701">
        <v>101661</v>
      </c>
      <c r="B3107" s="699" t="s">
        <v>17057</v>
      </c>
      <c r="C3107" s="699" t="s">
        <v>475</v>
      </c>
      <c r="D3107" s="699" t="s">
        <v>11182</v>
      </c>
      <c r="E3107" s="700" t="s">
        <v>17058</v>
      </c>
      <c r="F3107" s="699" t="s">
        <v>11185</v>
      </c>
    </row>
    <row r="3108" spans="1:6" hidden="1">
      <c r="A3108" s="701">
        <v>101662</v>
      </c>
      <c r="B3108" s="699" t="s">
        <v>17059</v>
      </c>
      <c r="C3108" s="699" t="s">
        <v>475</v>
      </c>
      <c r="D3108" s="699" t="s">
        <v>11182</v>
      </c>
      <c r="E3108" s="700" t="s">
        <v>17060</v>
      </c>
      <c r="F3108" s="699" t="s">
        <v>11185</v>
      </c>
    </row>
    <row r="3109" spans="1:6" hidden="1">
      <c r="A3109" s="701">
        <v>101663</v>
      </c>
      <c r="B3109" s="699" t="s">
        <v>17061</v>
      </c>
      <c r="C3109" s="699" t="s">
        <v>475</v>
      </c>
      <c r="D3109" s="699" t="s">
        <v>11182</v>
      </c>
      <c r="E3109" s="700" t="s">
        <v>11792</v>
      </c>
      <c r="F3109" s="699" t="s">
        <v>11185</v>
      </c>
    </row>
    <row r="3110" spans="1:6" hidden="1">
      <c r="A3110" s="701">
        <v>101664</v>
      </c>
      <c r="B3110" s="699" t="s">
        <v>17062</v>
      </c>
      <c r="C3110" s="699" t="s">
        <v>475</v>
      </c>
      <c r="D3110" s="699" t="s">
        <v>11182</v>
      </c>
      <c r="E3110" s="700" t="s">
        <v>15354</v>
      </c>
      <c r="F3110" s="699" t="s">
        <v>11185</v>
      </c>
    </row>
    <row r="3111" spans="1:6" hidden="1">
      <c r="A3111" s="701">
        <v>101665</v>
      </c>
      <c r="B3111" s="699" t="s">
        <v>17063</v>
      </c>
      <c r="C3111" s="699" t="s">
        <v>475</v>
      </c>
      <c r="D3111" s="699" t="s">
        <v>11182</v>
      </c>
      <c r="E3111" s="700" t="s">
        <v>17064</v>
      </c>
      <c r="F3111" s="699" t="s">
        <v>11185</v>
      </c>
    </row>
    <row r="3112" spans="1:6" hidden="1">
      <c r="A3112" s="701">
        <v>101666</v>
      </c>
      <c r="B3112" s="699" t="s">
        <v>17065</v>
      </c>
      <c r="C3112" s="699" t="s">
        <v>475</v>
      </c>
      <c r="D3112" s="699" t="s">
        <v>11182</v>
      </c>
      <c r="E3112" s="700" t="s">
        <v>17066</v>
      </c>
      <c r="F3112" s="699" t="s">
        <v>11185</v>
      </c>
    </row>
    <row r="3113" spans="1:6" hidden="1">
      <c r="A3113" s="701">
        <v>102085</v>
      </c>
      <c r="B3113" s="699" t="s">
        <v>17067</v>
      </c>
      <c r="C3113" s="699" t="s">
        <v>475</v>
      </c>
      <c r="D3113" s="699" t="s">
        <v>11182</v>
      </c>
      <c r="E3113" s="700" t="s">
        <v>10814</v>
      </c>
      <c r="F3113" s="699" t="s">
        <v>11185</v>
      </c>
    </row>
    <row r="3114" spans="1:6" hidden="1">
      <c r="A3114" s="701">
        <v>100578</v>
      </c>
      <c r="B3114" s="699" t="s">
        <v>16874</v>
      </c>
      <c r="C3114" s="699" t="s">
        <v>475</v>
      </c>
      <c r="D3114" s="699" t="s">
        <v>11182</v>
      </c>
      <c r="E3114" s="700" t="s">
        <v>16875</v>
      </c>
      <c r="F3114" s="699" t="s">
        <v>11185</v>
      </c>
    </row>
    <row r="3115" spans="1:6" hidden="1">
      <c r="A3115" s="701">
        <v>100579</v>
      </c>
      <c r="B3115" s="699" t="s">
        <v>17068</v>
      </c>
      <c r="C3115" s="699" t="s">
        <v>475</v>
      </c>
      <c r="D3115" s="699" t="s">
        <v>11182</v>
      </c>
      <c r="E3115" s="700" t="s">
        <v>17069</v>
      </c>
      <c r="F3115" s="699" t="s">
        <v>11185</v>
      </c>
    </row>
    <row r="3116" spans="1:6" hidden="1">
      <c r="A3116" s="701">
        <v>100580</v>
      </c>
      <c r="B3116" s="699" t="s">
        <v>17070</v>
      </c>
      <c r="C3116" s="699" t="s">
        <v>475</v>
      </c>
      <c r="D3116" s="699" t="s">
        <v>11182</v>
      </c>
      <c r="E3116" s="700" t="s">
        <v>17071</v>
      </c>
      <c r="F3116" s="699" t="s">
        <v>11185</v>
      </c>
    </row>
    <row r="3117" spans="1:6" hidden="1">
      <c r="A3117" s="701">
        <v>100581</v>
      </c>
      <c r="B3117" s="699" t="s">
        <v>17072</v>
      </c>
      <c r="C3117" s="699" t="s">
        <v>475</v>
      </c>
      <c r="D3117" s="699" t="s">
        <v>11182</v>
      </c>
      <c r="E3117" s="700" t="s">
        <v>17073</v>
      </c>
      <c r="F3117" s="699" t="s">
        <v>11185</v>
      </c>
    </row>
    <row r="3118" spans="1:6" hidden="1">
      <c r="A3118" s="701">
        <v>100582</v>
      </c>
      <c r="B3118" s="699" t="s">
        <v>17074</v>
      </c>
      <c r="C3118" s="699" t="s">
        <v>475</v>
      </c>
      <c r="D3118" s="699" t="s">
        <v>11182</v>
      </c>
      <c r="E3118" s="700" t="s">
        <v>17075</v>
      </c>
      <c r="F3118" s="699" t="s">
        <v>11185</v>
      </c>
    </row>
    <row r="3119" spans="1:6" hidden="1">
      <c r="A3119" s="701">
        <v>100583</v>
      </c>
      <c r="B3119" s="699" t="s">
        <v>17076</v>
      </c>
      <c r="C3119" s="699" t="s">
        <v>475</v>
      </c>
      <c r="D3119" s="699" t="s">
        <v>11182</v>
      </c>
      <c r="E3119" s="700" t="s">
        <v>17077</v>
      </c>
      <c r="F3119" s="699" t="s">
        <v>11185</v>
      </c>
    </row>
    <row r="3120" spans="1:6" hidden="1">
      <c r="A3120" s="701">
        <v>100584</v>
      </c>
      <c r="B3120" s="699" t="s">
        <v>17078</v>
      </c>
      <c r="C3120" s="699" t="s">
        <v>475</v>
      </c>
      <c r="D3120" s="699" t="s">
        <v>11182</v>
      </c>
      <c r="E3120" s="700" t="s">
        <v>17079</v>
      </c>
      <c r="F3120" s="699" t="s">
        <v>11185</v>
      </c>
    </row>
    <row r="3121" spans="1:6" hidden="1">
      <c r="A3121" s="701">
        <v>100585</v>
      </c>
      <c r="B3121" s="699" t="s">
        <v>17080</v>
      </c>
      <c r="C3121" s="699" t="s">
        <v>475</v>
      </c>
      <c r="D3121" s="699" t="s">
        <v>11182</v>
      </c>
      <c r="E3121" s="700" t="s">
        <v>17081</v>
      </c>
      <c r="F3121" s="699" t="s">
        <v>11185</v>
      </c>
    </row>
    <row r="3122" spans="1:6" hidden="1">
      <c r="A3122" s="701">
        <v>100586</v>
      </c>
      <c r="B3122" s="699" t="s">
        <v>17082</v>
      </c>
      <c r="C3122" s="699" t="s">
        <v>475</v>
      </c>
      <c r="D3122" s="699" t="s">
        <v>11182</v>
      </c>
      <c r="E3122" s="700" t="s">
        <v>17083</v>
      </c>
      <c r="F3122" s="699" t="s">
        <v>11185</v>
      </c>
    </row>
    <row r="3123" spans="1:6" hidden="1">
      <c r="A3123" s="701">
        <v>100587</v>
      </c>
      <c r="B3123" s="699" t="s">
        <v>17084</v>
      </c>
      <c r="C3123" s="699" t="s">
        <v>475</v>
      </c>
      <c r="D3123" s="699" t="s">
        <v>11182</v>
      </c>
      <c r="E3123" s="700" t="s">
        <v>17085</v>
      </c>
      <c r="F3123" s="699" t="s">
        <v>11185</v>
      </c>
    </row>
    <row r="3124" spans="1:6" hidden="1">
      <c r="A3124" s="701">
        <v>100588</v>
      </c>
      <c r="B3124" s="699" t="s">
        <v>17086</v>
      </c>
      <c r="C3124" s="699" t="s">
        <v>475</v>
      </c>
      <c r="D3124" s="699" t="s">
        <v>11182</v>
      </c>
      <c r="E3124" s="700" t="s">
        <v>17087</v>
      </c>
      <c r="F3124" s="699" t="s">
        <v>11185</v>
      </c>
    </row>
    <row r="3125" spans="1:6" hidden="1">
      <c r="A3125" s="701">
        <v>100589</v>
      </c>
      <c r="B3125" s="699" t="s">
        <v>17088</v>
      </c>
      <c r="C3125" s="699" t="s">
        <v>475</v>
      </c>
      <c r="D3125" s="699" t="s">
        <v>11182</v>
      </c>
      <c r="E3125" s="700" t="s">
        <v>15333</v>
      </c>
      <c r="F3125" s="699" t="s">
        <v>11185</v>
      </c>
    </row>
    <row r="3126" spans="1:6" hidden="1">
      <c r="A3126" s="701">
        <v>100590</v>
      </c>
      <c r="B3126" s="699" t="s">
        <v>17089</v>
      </c>
      <c r="C3126" s="699" t="s">
        <v>475</v>
      </c>
      <c r="D3126" s="699" t="s">
        <v>11182</v>
      </c>
      <c r="E3126" s="700" t="s">
        <v>17090</v>
      </c>
      <c r="F3126" s="699" t="s">
        <v>11185</v>
      </c>
    </row>
    <row r="3127" spans="1:6" hidden="1">
      <c r="A3127" s="701">
        <v>100591</v>
      </c>
      <c r="B3127" s="699" t="s">
        <v>17091</v>
      </c>
      <c r="C3127" s="699" t="s">
        <v>475</v>
      </c>
      <c r="D3127" s="699" t="s">
        <v>11182</v>
      </c>
      <c r="E3127" s="700" t="s">
        <v>17092</v>
      </c>
      <c r="F3127" s="699" t="s">
        <v>11185</v>
      </c>
    </row>
    <row r="3128" spans="1:6" hidden="1">
      <c r="A3128" s="701">
        <v>100592</v>
      </c>
      <c r="B3128" s="699" t="s">
        <v>17093</v>
      </c>
      <c r="C3128" s="699" t="s">
        <v>475</v>
      </c>
      <c r="D3128" s="699" t="s">
        <v>11182</v>
      </c>
      <c r="E3128" s="700" t="s">
        <v>17094</v>
      </c>
      <c r="F3128" s="699" t="s">
        <v>11185</v>
      </c>
    </row>
    <row r="3129" spans="1:6" hidden="1">
      <c r="A3129" s="701">
        <v>100593</v>
      </c>
      <c r="B3129" s="699" t="s">
        <v>17095</v>
      </c>
      <c r="C3129" s="699" t="s">
        <v>475</v>
      </c>
      <c r="D3129" s="699" t="s">
        <v>11182</v>
      </c>
      <c r="E3129" s="700" t="s">
        <v>17096</v>
      </c>
      <c r="F3129" s="699" t="s">
        <v>11185</v>
      </c>
    </row>
    <row r="3130" spans="1:6" hidden="1">
      <c r="A3130" s="701">
        <v>100594</v>
      </c>
      <c r="B3130" s="699" t="s">
        <v>17097</v>
      </c>
      <c r="C3130" s="699" t="s">
        <v>475</v>
      </c>
      <c r="D3130" s="699" t="s">
        <v>11182</v>
      </c>
      <c r="E3130" s="700" t="s">
        <v>17098</v>
      </c>
      <c r="F3130" s="699" t="s">
        <v>11185</v>
      </c>
    </row>
    <row r="3131" spans="1:6" hidden="1">
      <c r="A3131" s="701">
        <v>100595</v>
      </c>
      <c r="B3131" s="699" t="s">
        <v>17099</v>
      </c>
      <c r="C3131" s="699" t="s">
        <v>475</v>
      </c>
      <c r="D3131" s="699" t="s">
        <v>11182</v>
      </c>
      <c r="E3131" s="700" t="s">
        <v>17100</v>
      </c>
      <c r="F3131" s="699" t="s">
        <v>11185</v>
      </c>
    </row>
    <row r="3132" spans="1:6" hidden="1">
      <c r="A3132" s="701">
        <v>100596</v>
      </c>
      <c r="B3132" s="699" t="s">
        <v>17102</v>
      </c>
      <c r="C3132" s="699" t="s">
        <v>475</v>
      </c>
      <c r="D3132" s="699" t="s">
        <v>11182</v>
      </c>
      <c r="E3132" s="700" t="s">
        <v>17103</v>
      </c>
      <c r="F3132" s="699" t="s">
        <v>11185</v>
      </c>
    </row>
    <row r="3133" spans="1:6" hidden="1">
      <c r="A3133" s="701">
        <v>100597</v>
      </c>
      <c r="B3133" s="699" t="s">
        <v>17104</v>
      </c>
      <c r="C3133" s="699" t="s">
        <v>475</v>
      </c>
      <c r="D3133" s="699" t="s">
        <v>11182</v>
      </c>
      <c r="E3133" s="700" t="s">
        <v>17105</v>
      </c>
      <c r="F3133" s="699" t="s">
        <v>11185</v>
      </c>
    </row>
    <row r="3134" spans="1:6" hidden="1">
      <c r="A3134" s="701">
        <v>100598</v>
      </c>
      <c r="B3134" s="699" t="s">
        <v>17106</v>
      </c>
      <c r="C3134" s="699" t="s">
        <v>475</v>
      </c>
      <c r="D3134" s="699" t="s">
        <v>11182</v>
      </c>
      <c r="E3134" s="700" t="s">
        <v>17107</v>
      </c>
      <c r="F3134" s="699" t="s">
        <v>11185</v>
      </c>
    </row>
    <row r="3135" spans="1:6" hidden="1">
      <c r="A3135" s="701">
        <v>100599</v>
      </c>
      <c r="B3135" s="699" t="s">
        <v>17108</v>
      </c>
      <c r="C3135" s="699" t="s">
        <v>475</v>
      </c>
      <c r="D3135" s="699" t="s">
        <v>11182</v>
      </c>
      <c r="E3135" s="700" t="s">
        <v>17109</v>
      </c>
      <c r="F3135" s="699" t="s">
        <v>11185</v>
      </c>
    </row>
    <row r="3136" spans="1:6" hidden="1">
      <c r="A3136" s="701">
        <v>100600</v>
      </c>
      <c r="B3136" s="699" t="s">
        <v>17110</v>
      </c>
      <c r="C3136" s="699" t="s">
        <v>475</v>
      </c>
      <c r="D3136" s="699" t="s">
        <v>11182</v>
      </c>
      <c r="E3136" s="700" t="s">
        <v>17111</v>
      </c>
      <c r="F3136" s="699" t="s">
        <v>11185</v>
      </c>
    </row>
    <row r="3137" spans="1:6" hidden="1">
      <c r="A3137" s="701">
        <v>100601</v>
      </c>
      <c r="B3137" s="699" t="s">
        <v>17112</v>
      </c>
      <c r="C3137" s="699" t="s">
        <v>475</v>
      </c>
      <c r="D3137" s="699" t="s">
        <v>11182</v>
      </c>
      <c r="E3137" s="700" t="s">
        <v>17113</v>
      </c>
      <c r="F3137" s="699" t="s">
        <v>11185</v>
      </c>
    </row>
    <row r="3138" spans="1:6" hidden="1">
      <c r="A3138" s="701">
        <v>100602</v>
      </c>
      <c r="B3138" s="699" t="s">
        <v>17114</v>
      </c>
      <c r="C3138" s="699" t="s">
        <v>475</v>
      </c>
      <c r="D3138" s="699" t="s">
        <v>11182</v>
      </c>
      <c r="E3138" s="700" t="s">
        <v>17115</v>
      </c>
      <c r="F3138" s="699" t="s">
        <v>11185</v>
      </c>
    </row>
    <row r="3139" spans="1:6" hidden="1">
      <c r="A3139" s="701">
        <v>100603</v>
      </c>
      <c r="B3139" s="699" t="s">
        <v>17116</v>
      </c>
      <c r="C3139" s="699" t="s">
        <v>475</v>
      </c>
      <c r="D3139" s="699" t="s">
        <v>11182</v>
      </c>
      <c r="E3139" s="700" t="s">
        <v>17117</v>
      </c>
      <c r="F3139" s="699" t="s">
        <v>11185</v>
      </c>
    </row>
    <row r="3140" spans="1:6" hidden="1">
      <c r="A3140" s="701">
        <v>100604</v>
      </c>
      <c r="B3140" s="699" t="s">
        <v>17118</v>
      </c>
      <c r="C3140" s="699" t="s">
        <v>475</v>
      </c>
      <c r="D3140" s="699" t="s">
        <v>11182</v>
      </c>
      <c r="E3140" s="700" t="s">
        <v>17119</v>
      </c>
      <c r="F3140" s="699" t="s">
        <v>11185</v>
      </c>
    </row>
    <row r="3141" spans="1:6" hidden="1">
      <c r="A3141" s="701">
        <v>100605</v>
      </c>
      <c r="B3141" s="699" t="s">
        <v>17120</v>
      </c>
      <c r="C3141" s="699" t="s">
        <v>475</v>
      </c>
      <c r="D3141" s="699" t="s">
        <v>11182</v>
      </c>
      <c r="E3141" s="700" t="s">
        <v>17121</v>
      </c>
      <c r="F3141" s="699" t="s">
        <v>11185</v>
      </c>
    </row>
    <row r="3142" spans="1:6" hidden="1">
      <c r="A3142" s="701">
        <v>100606</v>
      </c>
      <c r="B3142" s="699" t="s">
        <v>17123</v>
      </c>
      <c r="C3142" s="699" t="s">
        <v>475</v>
      </c>
      <c r="D3142" s="699" t="s">
        <v>11182</v>
      </c>
      <c r="E3142" s="700" t="s">
        <v>17124</v>
      </c>
      <c r="F3142" s="699" t="s">
        <v>11185</v>
      </c>
    </row>
    <row r="3143" spans="1:6" hidden="1">
      <c r="A3143" s="701">
        <v>100607</v>
      </c>
      <c r="B3143" s="699" t="s">
        <v>17125</v>
      </c>
      <c r="C3143" s="699" t="s">
        <v>475</v>
      </c>
      <c r="D3143" s="699" t="s">
        <v>11182</v>
      </c>
      <c r="E3143" s="700" t="s">
        <v>17126</v>
      </c>
      <c r="F3143" s="699" t="s">
        <v>11185</v>
      </c>
    </row>
    <row r="3144" spans="1:6" hidden="1">
      <c r="A3144" s="701">
        <v>100608</v>
      </c>
      <c r="B3144" s="699" t="s">
        <v>17127</v>
      </c>
      <c r="C3144" s="699" t="s">
        <v>475</v>
      </c>
      <c r="D3144" s="699" t="s">
        <v>11182</v>
      </c>
      <c r="E3144" s="700" t="s">
        <v>17128</v>
      </c>
      <c r="F3144" s="699" t="s">
        <v>11185</v>
      </c>
    </row>
    <row r="3145" spans="1:6" hidden="1">
      <c r="A3145" s="701">
        <v>100609</v>
      </c>
      <c r="B3145" s="699" t="s">
        <v>17130</v>
      </c>
      <c r="C3145" s="699" t="s">
        <v>475</v>
      </c>
      <c r="D3145" s="699" t="s">
        <v>11182</v>
      </c>
      <c r="E3145" s="700" t="s">
        <v>17131</v>
      </c>
      <c r="F3145" s="699" t="s">
        <v>11185</v>
      </c>
    </row>
    <row r="3146" spans="1:6" hidden="1">
      <c r="A3146" s="701">
        <v>100610</v>
      </c>
      <c r="B3146" s="699" t="s">
        <v>17132</v>
      </c>
      <c r="C3146" s="699" t="s">
        <v>475</v>
      </c>
      <c r="D3146" s="699" t="s">
        <v>11182</v>
      </c>
      <c r="E3146" s="700" t="s">
        <v>17133</v>
      </c>
      <c r="F3146" s="699" t="s">
        <v>11185</v>
      </c>
    </row>
    <row r="3147" spans="1:6" hidden="1">
      <c r="A3147" s="701">
        <v>100611</v>
      </c>
      <c r="B3147" s="699" t="s">
        <v>17134</v>
      </c>
      <c r="C3147" s="699" t="s">
        <v>475</v>
      </c>
      <c r="D3147" s="699" t="s">
        <v>11182</v>
      </c>
      <c r="E3147" s="700" t="s">
        <v>17135</v>
      </c>
      <c r="F3147" s="699" t="s">
        <v>11185</v>
      </c>
    </row>
    <row r="3148" spans="1:6" hidden="1">
      <c r="A3148" s="701">
        <v>100612</v>
      </c>
      <c r="B3148" s="699" t="s">
        <v>17136</v>
      </c>
      <c r="C3148" s="699" t="s">
        <v>475</v>
      </c>
      <c r="D3148" s="699" t="s">
        <v>11182</v>
      </c>
      <c r="E3148" s="700" t="s">
        <v>17137</v>
      </c>
      <c r="F3148" s="699" t="s">
        <v>11185</v>
      </c>
    </row>
    <row r="3149" spans="1:6" hidden="1">
      <c r="A3149" s="701">
        <v>100613</v>
      </c>
      <c r="B3149" s="699" t="s">
        <v>17138</v>
      </c>
      <c r="C3149" s="699" t="s">
        <v>475</v>
      </c>
      <c r="D3149" s="699" t="s">
        <v>11182</v>
      </c>
      <c r="E3149" s="700" t="s">
        <v>17139</v>
      </c>
      <c r="F3149" s="699" t="s">
        <v>11185</v>
      </c>
    </row>
    <row r="3150" spans="1:6" hidden="1">
      <c r="A3150" s="701">
        <v>100614</v>
      </c>
      <c r="B3150" s="699" t="s">
        <v>17140</v>
      </c>
      <c r="C3150" s="699" t="s">
        <v>475</v>
      </c>
      <c r="D3150" s="699" t="s">
        <v>11182</v>
      </c>
      <c r="E3150" s="700" t="s">
        <v>17141</v>
      </c>
      <c r="F3150" s="699" t="s">
        <v>11185</v>
      </c>
    </row>
    <row r="3151" spans="1:6" hidden="1">
      <c r="A3151" s="701">
        <v>100615</v>
      </c>
      <c r="B3151" s="699" t="s">
        <v>17142</v>
      </c>
      <c r="C3151" s="699" t="s">
        <v>475</v>
      </c>
      <c r="D3151" s="699" t="s">
        <v>11182</v>
      </c>
      <c r="E3151" s="700" t="s">
        <v>17143</v>
      </c>
      <c r="F3151" s="699" t="s">
        <v>11185</v>
      </c>
    </row>
    <row r="3152" spans="1:6" hidden="1">
      <c r="A3152" s="701">
        <v>100616</v>
      </c>
      <c r="B3152" s="699" t="s">
        <v>17144</v>
      </c>
      <c r="C3152" s="699" t="s">
        <v>475</v>
      </c>
      <c r="D3152" s="699" t="s">
        <v>11182</v>
      </c>
      <c r="E3152" s="700" t="s">
        <v>17145</v>
      </c>
      <c r="F3152" s="699" t="s">
        <v>11185</v>
      </c>
    </row>
    <row r="3153" spans="1:6" hidden="1">
      <c r="A3153" s="701">
        <v>100617</v>
      </c>
      <c r="B3153" s="699" t="s">
        <v>17146</v>
      </c>
      <c r="C3153" s="699" t="s">
        <v>475</v>
      </c>
      <c r="D3153" s="699" t="s">
        <v>11182</v>
      </c>
      <c r="E3153" s="700" t="s">
        <v>17147</v>
      </c>
      <c r="F3153" s="699" t="s">
        <v>11185</v>
      </c>
    </row>
    <row r="3154" spans="1:6" hidden="1">
      <c r="A3154" s="701">
        <v>100618</v>
      </c>
      <c r="B3154" s="699" t="s">
        <v>17148</v>
      </c>
      <c r="C3154" s="699" t="s">
        <v>475</v>
      </c>
      <c r="D3154" s="699" t="s">
        <v>11182</v>
      </c>
      <c r="E3154" s="700" t="s">
        <v>17149</v>
      </c>
      <c r="F3154" s="699" t="s">
        <v>11185</v>
      </c>
    </row>
    <row r="3155" spans="1:6" hidden="1">
      <c r="A3155" s="701">
        <v>100619</v>
      </c>
      <c r="B3155" s="699" t="s">
        <v>17150</v>
      </c>
      <c r="C3155" s="699" t="s">
        <v>475</v>
      </c>
      <c r="D3155" s="699" t="s">
        <v>11182</v>
      </c>
      <c r="E3155" s="700" t="s">
        <v>17151</v>
      </c>
      <c r="F3155" s="699" t="s">
        <v>11185</v>
      </c>
    </row>
    <row r="3156" spans="1:6" hidden="1">
      <c r="A3156" s="701">
        <v>100620</v>
      </c>
      <c r="B3156" s="699" t="s">
        <v>17152</v>
      </c>
      <c r="C3156" s="699" t="s">
        <v>475</v>
      </c>
      <c r="D3156" s="699" t="s">
        <v>11182</v>
      </c>
      <c r="E3156" s="700" t="s">
        <v>17153</v>
      </c>
      <c r="F3156" s="699" t="s">
        <v>11185</v>
      </c>
    </row>
    <row r="3157" spans="1:6" hidden="1">
      <c r="A3157" s="701">
        <v>100621</v>
      </c>
      <c r="B3157" s="699" t="s">
        <v>17154</v>
      </c>
      <c r="C3157" s="699" t="s">
        <v>475</v>
      </c>
      <c r="D3157" s="699" t="s">
        <v>11182</v>
      </c>
      <c r="E3157" s="700" t="s">
        <v>17155</v>
      </c>
      <c r="F3157" s="699" t="s">
        <v>11185</v>
      </c>
    </row>
    <row r="3158" spans="1:6" hidden="1">
      <c r="A3158" s="701">
        <v>100622</v>
      </c>
      <c r="B3158" s="699" t="s">
        <v>1452</v>
      </c>
      <c r="C3158" s="699" t="s">
        <v>475</v>
      </c>
      <c r="D3158" s="699" t="s">
        <v>11182</v>
      </c>
      <c r="E3158" s="700" t="s">
        <v>17156</v>
      </c>
      <c r="F3158" s="699" t="s">
        <v>11185</v>
      </c>
    </row>
    <row r="3159" spans="1:6" hidden="1">
      <c r="A3159" s="701">
        <v>100623</v>
      </c>
      <c r="B3159" s="699" t="s">
        <v>17157</v>
      </c>
      <c r="C3159" s="699" t="s">
        <v>475</v>
      </c>
      <c r="D3159" s="699" t="s">
        <v>11182</v>
      </c>
      <c r="E3159" s="700" t="s">
        <v>17158</v>
      </c>
      <c r="F3159" s="699" t="s">
        <v>11185</v>
      </c>
    </row>
    <row r="3160" spans="1:6" hidden="1">
      <c r="A3160" s="701">
        <v>97600</v>
      </c>
      <c r="B3160" s="699" t="s">
        <v>17159</v>
      </c>
      <c r="C3160" s="699" t="s">
        <v>475</v>
      </c>
      <c r="D3160" s="699" t="s">
        <v>11182</v>
      </c>
      <c r="E3160" s="700" t="s">
        <v>17160</v>
      </c>
      <c r="F3160" s="699" t="s">
        <v>11185</v>
      </c>
    </row>
    <row r="3161" spans="1:6" hidden="1">
      <c r="A3161" s="701">
        <v>97601</v>
      </c>
      <c r="B3161" s="699" t="s">
        <v>17161</v>
      </c>
      <c r="C3161" s="699" t="s">
        <v>475</v>
      </c>
      <c r="D3161" s="699" t="s">
        <v>11182</v>
      </c>
      <c r="E3161" s="700" t="s">
        <v>17162</v>
      </c>
      <c r="F3161" s="699" t="s">
        <v>11185</v>
      </c>
    </row>
    <row r="3162" spans="1:6" hidden="1">
      <c r="A3162" s="701">
        <v>97605</v>
      </c>
      <c r="B3162" s="699" t="s">
        <v>17163</v>
      </c>
      <c r="C3162" s="699" t="s">
        <v>475</v>
      </c>
      <c r="D3162" s="699" t="s">
        <v>11182</v>
      </c>
      <c r="E3162" s="700" t="s">
        <v>17164</v>
      </c>
      <c r="F3162" s="699" t="s">
        <v>11185</v>
      </c>
    </row>
    <row r="3163" spans="1:6" hidden="1">
      <c r="A3163" s="701">
        <v>97606</v>
      </c>
      <c r="B3163" s="699" t="s">
        <v>17167</v>
      </c>
      <c r="C3163" s="699" t="s">
        <v>475</v>
      </c>
      <c r="D3163" s="699" t="s">
        <v>11182</v>
      </c>
      <c r="E3163" s="700" t="s">
        <v>17168</v>
      </c>
      <c r="F3163" s="699" t="s">
        <v>11185</v>
      </c>
    </row>
    <row r="3164" spans="1:6" hidden="1">
      <c r="A3164" s="701">
        <v>97607</v>
      </c>
      <c r="B3164" s="699" t="s">
        <v>17170</v>
      </c>
      <c r="C3164" s="699" t="s">
        <v>475</v>
      </c>
      <c r="D3164" s="699" t="s">
        <v>11182</v>
      </c>
      <c r="E3164" s="700" t="s">
        <v>17171</v>
      </c>
      <c r="F3164" s="699" t="s">
        <v>11185</v>
      </c>
    </row>
    <row r="3165" spans="1:6" hidden="1">
      <c r="A3165" s="701">
        <v>97608</v>
      </c>
      <c r="B3165" s="699" t="s">
        <v>17172</v>
      </c>
      <c r="C3165" s="699" t="s">
        <v>475</v>
      </c>
      <c r="D3165" s="699" t="s">
        <v>11182</v>
      </c>
      <c r="E3165" s="700" t="s">
        <v>17173</v>
      </c>
      <c r="F3165" s="699" t="s">
        <v>11185</v>
      </c>
    </row>
    <row r="3166" spans="1:6" hidden="1">
      <c r="A3166" s="701">
        <v>102102</v>
      </c>
      <c r="B3166" s="699" t="s">
        <v>17174</v>
      </c>
      <c r="C3166" s="699" t="s">
        <v>475</v>
      </c>
      <c r="D3166" s="699" t="s">
        <v>11182</v>
      </c>
      <c r="E3166" s="700" t="s">
        <v>17175</v>
      </c>
      <c r="F3166" s="699" t="s">
        <v>11185</v>
      </c>
    </row>
    <row r="3167" spans="1:6" hidden="1">
      <c r="A3167" s="701">
        <v>102103</v>
      </c>
      <c r="B3167" s="699" t="s">
        <v>17176</v>
      </c>
      <c r="C3167" s="699" t="s">
        <v>475</v>
      </c>
      <c r="D3167" s="699" t="s">
        <v>11182</v>
      </c>
      <c r="E3167" s="700" t="s">
        <v>17177</v>
      </c>
      <c r="F3167" s="699" t="s">
        <v>11185</v>
      </c>
    </row>
    <row r="3168" spans="1:6" hidden="1">
      <c r="A3168" s="701">
        <v>102104</v>
      </c>
      <c r="B3168" s="699" t="s">
        <v>17178</v>
      </c>
      <c r="C3168" s="699" t="s">
        <v>475</v>
      </c>
      <c r="D3168" s="699" t="s">
        <v>11182</v>
      </c>
      <c r="E3168" s="700" t="s">
        <v>17179</v>
      </c>
      <c r="F3168" s="699" t="s">
        <v>11185</v>
      </c>
    </row>
    <row r="3169" spans="1:6" hidden="1">
      <c r="A3169" s="701">
        <v>102105</v>
      </c>
      <c r="B3169" s="699" t="s">
        <v>17180</v>
      </c>
      <c r="C3169" s="699" t="s">
        <v>475</v>
      </c>
      <c r="D3169" s="699" t="s">
        <v>11182</v>
      </c>
      <c r="E3169" s="700" t="s">
        <v>17181</v>
      </c>
      <c r="F3169" s="699" t="s">
        <v>11185</v>
      </c>
    </row>
    <row r="3170" spans="1:6" hidden="1">
      <c r="A3170" s="701">
        <v>102106</v>
      </c>
      <c r="B3170" s="699" t="s">
        <v>17182</v>
      </c>
      <c r="C3170" s="699" t="s">
        <v>475</v>
      </c>
      <c r="D3170" s="699" t="s">
        <v>11182</v>
      </c>
      <c r="E3170" s="700" t="s">
        <v>17183</v>
      </c>
      <c r="F3170" s="699" t="s">
        <v>11185</v>
      </c>
    </row>
    <row r="3171" spans="1:6" hidden="1">
      <c r="A3171" s="701">
        <v>102107</v>
      </c>
      <c r="B3171" s="699" t="s">
        <v>17184</v>
      </c>
      <c r="C3171" s="699" t="s">
        <v>475</v>
      </c>
      <c r="D3171" s="699" t="s">
        <v>11182</v>
      </c>
      <c r="E3171" s="700" t="s">
        <v>17185</v>
      </c>
      <c r="F3171" s="699" t="s">
        <v>11185</v>
      </c>
    </row>
    <row r="3172" spans="1:6" hidden="1">
      <c r="A3172" s="701">
        <v>102108</v>
      </c>
      <c r="B3172" s="699" t="s">
        <v>17186</v>
      </c>
      <c r="C3172" s="699" t="s">
        <v>475</v>
      </c>
      <c r="D3172" s="699" t="s">
        <v>11182</v>
      </c>
      <c r="E3172" s="700" t="s">
        <v>17187</v>
      </c>
      <c r="F3172" s="699" t="s">
        <v>11185</v>
      </c>
    </row>
    <row r="3173" spans="1:6" hidden="1">
      <c r="A3173" s="701">
        <v>102109</v>
      </c>
      <c r="B3173" s="699" t="s">
        <v>17190</v>
      </c>
      <c r="C3173" s="699" t="s">
        <v>475</v>
      </c>
      <c r="D3173" s="699" t="s">
        <v>11189</v>
      </c>
      <c r="E3173" s="700" t="s">
        <v>17191</v>
      </c>
      <c r="F3173" s="699" t="s">
        <v>11185</v>
      </c>
    </row>
    <row r="3174" spans="1:6" hidden="1">
      <c r="A3174" s="701">
        <v>102110</v>
      </c>
      <c r="B3174" s="699" t="s">
        <v>17192</v>
      </c>
      <c r="C3174" s="699" t="s">
        <v>475</v>
      </c>
      <c r="D3174" s="699" t="s">
        <v>11189</v>
      </c>
      <c r="E3174" s="700" t="s">
        <v>17193</v>
      </c>
      <c r="F3174" s="699" t="s">
        <v>11185</v>
      </c>
    </row>
    <row r="3175" spans="1:6" hidden="1">
      <c r="A3175" s="701">
        <v>93128</v>
      </c>
      <c r="B3175" s="699" t="s">
        <v>17194</v>
      </c>
      <c r="C3175" s="699" t="s">
        <v>475</v>
      </c>
      <c r="D3175" s="699" t="s">
        <v>11189</v>
      </c>
      <c r="E3175" s="700" t="s">
        <v>14022</v>
      </c>
      <c r="F3175" s="699" t="s">
        <v>11185</v>
      </c>
    </row>
    <row r="3176" spans="1:6" hidden="1">
      <c r="A3176" s="701">
        <v>93137</v>
      </c>
      <c r="B3176" s="699" t="s">
        <v>17196</v>
      </c>
      <c r="C3176" s="699" t="s">
        <v>475</v>
      </c>
      <c r="D3176" s="699" t="s">
        <v>11189</v>
      </c>
      <c r="E3176" s="700" t="s">
        <v>17197</v>
      </c>
      <c r="F3176" s="699" t="s">
        <v>11185</v>
      </c>
    </row>
    <row r="3177" spans="1:6" hidden="1">
      <c r="A3177" s="701">
        <v>93138</v>
      </c>
      <c r="B3177" s="699" t="s">
        <v>17199</v>
      </c>
      <c r="C3177" s="699" t="s">
        <v>475</v>
      </c>
      <c r="D3177" s="699" t="s">
        <v>11189</v>
      </c>
      <c r="E3177" s="700" t="s">
        <v>17200</v>
      </c>
      <c r="F3177" s="699" t="s">
        <v>11185</v>
      </c>
    </row>
    <row r="3178" spans="1:6" hidden="1">
      <c r="A3178" s="701">
        <v>93139</v>
      </c>
      <c r="B3178" s="699" t="s">
        <v>17201</v>
      </c>
      <c r="C3178" s="699" t="s">
        <v>475</v>
      </c>
      <c r="D3178" s="699" t="s">
        <v>11189</v>
      </c>
      <c r="E3178" s="700" t="s">
        <v>17202</v>
      </c>
      <c r="F3178" s="699" t="s">
        <v>11185</v>
      </c>
    </row>
    <row r="3179" spans="1:6" hidden="1">
      <c r="A3179" s="701">
        <v>93140</v>
      </c>
      <c r="B3179" s="699" t="s">
        <v>17203</v>
      </c>
      <c r="C3179" s="699" t="s">
        <v>475</v>
      </c>
      <c r="D3179" s="699" t="s">
        <v>11189</v>
      </c>
      <c r="E3179" s="700" t="s">
        <v>17204</v>
      </c>
      <c r="F3179" s="699" t="s">
        <v>11185</v>
      </c>
    </row>
    <row r="3180" spans="1:6" hidden="1">
      <c r="A3180" s="701">
        <v>93141</v>
      </c>
      <c r="B3180" s="699" t="s">
        <v>17205</v>
      </c>
      <c r="C3180" s="699" t="s">
        <v>475</v>
      </c>
      <c r="D3180" s="699" t="s">
        <v>11189</v>
      </c>
      <c r="E3180" s="700" t="s">
        <v>17206</v>
      </c>
      <c r="F3180" s="699" t="s">
        <v>11185</v>
      </c>
    </row>
    <row r="3181" spans="1:6" hidden="1">
      <c r="A3181" s="701">
        <v>93142</v>
      </c>
      <c r="B3181" s="699" t="s">
        <v>17207</v>
      </c>
      <c r="C3181" s="699" t="s">
        <v>475</v>
      </c>
      <c r="D3181" s="699" t="s">
        <v>11189</v>
      </c>
      <c r="E3181" s="700" t="s">
        <v>17208</v>
      </c>
      <c r="F3181" s="699" t="s">
        <v>11185</v>
      </c>
    </row>
    <row r="3182" spans="1:6" hidden="1">
      <c r="A3182" s="701">
        <v>93143</v>
      </c>
      <c r="B3182" s="699" t="s">
        <v>17209</v>
      </c>
      <c r="C3182" s="699" t="s">
        <v>475</v>
      </c>
      <c r="D3182" s="699" t="s">
        <v>11189</v>
      </c>
      <c r="E3182" s="700" t="s">
        <v>17210</v>
      </c>
      <c r="F3182" s="699" t="s">
        <v>11185</v>
      </c>
    </row>
    <row r="3183" spans="1:6" hidden="1">
      <c r="A3183" s="701">
        <v>93144</v>
      </c>
      <c r="B3183" s="699" t="s">
        <v>17211</v>
      </c>
      <c r="C3183" s="699" t="s">
        <v>475</v>
      </c>
      <c r="D3183" s="699" t="s">
        <v>11189</v>
      </c>
      <c r="E3183" s="700" t="s">
        <v>17212</v>
      </c>
      <c r="F3183" s="699" t="s">
        <v>11185</v>
      </c>
    </row>
    <row r="3184" spans="1:6" hidden="1">
      <c r="A3184" s="701">
        <v>93145</v>
      </c>
      <c r="B3184" s="699" t="s">
        <v>17213</v>
      </c>
      <c r="C3184" s="699" t="s">
        <v>475</v>
      </c>
      <c r="D3184" s="699" t="s">
        <v>11189</v>
      </c>
      <c r="E3184" s="700" t="s">
        <v>17214</v>
      </c>
      <c r="F3184" s="699" t="s">
        <v>11185</v>
      </c>
    </row>
    <row r="3185" spans="1:6" hidden="1">
      <c r="A3185" s="701">
        <v>93146</v>
      </c>
      <c r="B3185" s="699" t="s">
        <v>17215</v>
      </c>
      <c r="C3185" s="699" t="s">
        <v>475</v>
      </c>
      <c r="D3185" s="699" t="s">
        <v>11189</v>
      </c>
      <c r="E3185" s="700" t="s">
        <v>17216</v>
      </c>
      <c r="F3185" s="699" t="s">
        <v>11185</v>
      </c>
    </row>
    <row r="3186" spans="1:6" hidden="1">
      <c r="A3186" s="701">
        <v>93147</v>
      </c>
      <c r="B3186" s="699" t="s">
        <v>17217</v>
      </c>
      <c r="C3186" s="699" t="s">
        <v>475</v>
      </c>
      <c r="D3186" s="699" t="s">
        <v>11189</v>
      </c>
      <c r="E3186" s="700" t="s">
        <v>17218</v>
      </c>
      <c r="F3186" s="699" t="s">
        <v>11185</v>
      </c>
    </row>
    <row r="3187" spans="1:6" hidden="1">
      <c r="A3187" s="701">
        <v>96971</v>
      </c>
      <c r="B3187" s="699" t="s">
        <v>17219</v>
      </c>
      <c r="C3187" s="699" t="s">
        <v>478</v>
      </c>
      <c r="D3187" s="699" t="s">
        <v>11182</v>
      </c>
      <c r="E3187" s="700" t="s">
        <v>13627</v>
      </c>
      <c r="F3187" s="699" t="s">
        <v>11185</v>
      </c>
    </row>
    <row r="3188" spans="1:6" hidden="1">
      <c r="A3188" s="701">
        <v>96972</v>
      </c>
      <c r="B3188" s="699" t="s">
        <v>17221</v>
      </c>
      <c r="C3188" s="699" t="s">
        <v>478</v>
      </c>
      <c r="D3188" s="699" t="s">
        <v>11182</v>
      </c>
      <c r="E3188" s="700" t="s">
        <v>6609</v>
      </c>
      <c r="F3188" s="699" t="s">
        <v>11185</v>
      </c>
    </row>
    <row r="3189" spans="1:6" hidden="1">
      <c r="A3189" s="701">
        <v>96973</v>
      </c>
      <c r="B3189" s="699" t="s">
        <v>17222</v>
      </c>
      <c r="C3189" s="699" t="s">
        <v>478</v>
      </c>
      <c r="D3189" s="699" t="s">
        <v>11182</v>
      </c>
      <c r="E3189" s="700" t="s">
        <v>17038</v>
      </c>
      <c r="F3189" s="699" t="s">
        <v>11185</v>
      </c>
    </row>
    <row r="3190" spans="1:6" hidden="1">
      <c r="A3190" s="701">
        <v>96974</v>
      </c>
      <c r="B3190" s="699" t="s">
        <v>17223</v>
      </c>
      <c r="C3190" s="699" t="s">
        <v>478</v>
      </c>
      <c r="D3190" s="699" t="s">
        <v>11182</v>
      </c>
      <c r="E3190" s="700" t="s">
        <v>8532</v>
      </c>
      <c r="F3190" s="699" t="s">
        <v>11185</v>
      </c>
    </row>
    <row r="3191" spans="1:6" hidden="1">
      <c r="A3191" s="701">
        <v>96975</v>
      </c>
      <c r="B3191" s="699" t="s">
        <v>17224</v>
      </c>
      <c r="C3191" s="699" t="s">
        <v>478</v>
      </c>
      <c r="D3191" s="699" t="s">
        <v>11182</v>
      </c>
      <c r="E3191" s="700" t="s">
        <v>17225</v>
      </c>
      <c r="F3191" s="699" t="s">
        <v>11185</v>
      </c>
    </row>
    <row r="3192" spans="1:6" hidden="1">
      <c r="A3192" s="701">
        <v>96976</v>
      </c>
      <c r="B3192" s="699" t="s">
        <v>17226</v>
      </c>
      <c r="C3192" s="699" t="s">
        <v>478</v>
      </c>
      <c r="D3192" s="699" t="s">
        <v>11182</v>
      </c>
      <c r="E3192" s="700" t="s">
        <v>17227</v>
      </c>
      <c r="F3192" s="699" t="s">
        <v>11185</v>
      </c>
    </row>
    <row r="3193" spans="1:6" hidden="1">
      <c r="A3193" s="701">
        <v>96977</v>
      </c>
      <c r="B3193" s="699" t="s">
        <v>16870</v>
      </c>
      <c r="C3193" s="699" t="s">
        <v>478</v>
      </c>
      <c r="D3193" s="699" t="s">
        <v>11189</v>
      </c>
      <c r="E3193" s="700" t="s">
        <v>16119</v>
      </c>
      <c r="F3193" s="699" t="s">
        <v>11185</v>
      </c>
    </row>
    <row r="3194" spans="1:6" hidden="1">
      <c r="A3194" s="701">
        <v>96978</v>
      </c>
      <c r="B3194" s="699" t="s">
        <v>17228</v>
      </c>
      <c r="C3194" s="699" t="s">
        <v>478</v>
      </c>
      <c r="D3194" s="699" t="s">
        <v>11189</v>
      </c>
      <c r="E3194" s="700" t="s">
        <v>17229</v>
      </c>
      <c r="F3194" s="699" t="s">
        <v>11185</v>
      </c>
    </row>
    <row r="3195" spans="1:6" hidden="1">
      <c r="A3195" s="701">
        <v>96979</v>
      </c>
      <c r="B3195" s="699" t="s">
        <v>17230</v>
      </c>
      <c r="C3195" s="699" t="s">
        <v>478</v>
      </c>
      <c r="D3195" s="699" t="s">
        <v>11189</v>
      </c>
      <c r="E3195" s="700" t="s">
        <v>17231</v>
      </c>
      <c r="F3195" s="699" t="s">
        <v>11185</v>
      </c>
    </row>
    <row r="3196" spans="1:6" hidden="1">
      <c r="A3196" s="701">
        <v>96984</v>
      </c>
      <c r="B3196" s="699" t="s">
        <v>17233</v>
      </c>
      <c r="C3196" s="699" t="s">
        <v>475</v>
      </c>
      <c r="D3196" s="699" t="s">
        <v>11189</v>
      </c>
      <c r="E3196" s="700" t="s">
        <v>17234</v>
      </c>
      <c r="F3196" s="699" t="s">
        <v>11185</v>
      </c>
    </row>
    <row r="3197" spans="1:6" hidden="1">
      <c r="A3197" s="701">
        <v>96985</v>
      </c>
      <c r="B3197" s="699" t="s">
        <v>12026</v>
      </c>
      <c r="C3197" s="699" t="s">
        <v>475</v>
      </c>
      <c r="D3197" s="699" t="s">
        <v>11189</v>
      </c>
      <c r="E3197" s="700" t="s">
        <v>12027</v>
      </c>
      <c r="F3197" s="699" t="s">
        <v>11185</v>
      </c>
    </row>
    <row r="3198" spans="1:6" hidden="1">
      <c r="A3198" s="701">
        <v>96986</v>
      </c>
      <c r="B3198" s="699" t="s">
        <v>16872</v>
      </c>
      <c r="C3198" s="699" t="s">
        <v>475</v>
      </c>
      <c r="D3198" s="699" t="s">
        <v>11189</v>
      </c>
      <c r="E3198" s="700" t="s">
        <v>16873</v>
      </c>
      <c r="F3198" s="699" t="s">
        <v>11185</v>
      </c>
    </row>
    <row r="3199" spans="1:6" hidden="1">
      <c r="A3199" s="701">
        <v>96987</v>
      </c>
      <c r="B3199" s="699" t="s">
        <v>17236</v>
      </c>
      <c r="C3199" s="699" t="s">
        <v>475</v>
      </c>
      <c r="D3199" s="699" t="s">
        <v>11189</v>
      </c>
      <c r="E3199" s="700" t="s">
        <v>17237</v>
      </c>
      <c r="F3199" s="699" t="s">
        <v>11185</v>
      </c>
    </row>
    <row r="3200" spans="1:6" hidden="1">
      <c r="A3200" s="701">
        <v>96988</v>
      </c>
      <c r="B3200" s="699" t="s">
        <v>17238</v>
      </c>
      <c r="C3200" s="699" t="s">
        <v>475</v>
      </c>
      <c r="D3200" s="699" t="s">
        <v>11189</v>
      </c>
      <c r="E3200" s="700" t="s">
        <v>17239</v>
      </c>
      <c r="F3200" s="699" t="s">
        <v>11185</v>
      </c>
    </row>
    <row r="3201" spans="1:6" hidden="1">
      <c r="A3201" s="701">
        <v>96989</v>
      </c>
      <c r="B3201" s="699" t="s">
        <v>1706</v>
      </c>
      <c r="C3201" s="699" t="s">
        <v>475</v>
      </c>
      <c r="D3201" s="699" t="s">
        <v>11189</v>
      </c>
      <c r="E3201" s="700" t="s">
        <v>17240</v>
      </c>
      <c r="F3201" s="699" t="s">
        <v>11185</v>
      </c>
    </row>
    <row r="3202" spans="1:6" hidden="1">
      <c r="A3202" s="701">
        <v>98463</v>
      </c>
      <c r="B3202" s="699" t="s">
        <v>17220</v>
      </c>
      <c r="C3202" s="699" t="s">
        <v>475</v>
      </c>
      <c r="D3202" s="699" t="s">
        <v>11182</v>
      </c>
      <c r="E3202" s="700" t="s">
        <v>6414</v>
      </c>
      <c r="F3202" s="699" t="s">
        <v>11185</v>
      </c>
    </row>
    <row r="3203" spans="1:6" hidden="1">
      <c r="A3203" s="701">
        <v>96765</v>
      </c>
      <c r="B3203" s="699" t="s">
        <v>17241</v>
      </c>
      <c r="C3203" s="699" t="s">
        <v>475</v>
      </c>
      <c r="D3203" s="699" t="s">
        <v>11182</v>
      </c>
      <c r="E3203" s="700" t="s">
        <v>17242</v>
      </c>
      <c r="F3203" s="699" t="s">
        <v>11185</v>
      </c>
    </row>
    <row r="3204" spans="1:6" hidden="1">
      <c r="A3204" s="701">
        <v>101905</v>
      </c>
      <c r="B3204" s="699" t="s">
        <v>17243</v>
      </c>
      <c r="C3204" s="699" t="s">
        <v>475</v>
      </c>
      <c r="D3204" s="699" t="s">
        <v>11182</v>
      </c>
      <c r="E3204" s="700" t="s">
        <v>17244</v>
      </c>
      <c r="F3204" s="699" t="s">
        <v>11185</v>
      </c>
    </row>
    <row r="3205" spans="1:6" hidden="1">
      <c r="A3205" s="701">
        <v>101906</v>
      </c>
      <c r="B3205" s="699" t="s">
        <v>17245</v>
      </c>
      <c r="C3205" s="699" t="s">
        <v>475</v>
      </c>
      <c r="D3205" s="699" t="s">
        <v>11182</v>
      </c>
      <c r="E3205" s="700" t="s">
        <v>17246</v>
      </c>
      <c r="F3205" s="699" t="s">
        <v>11185</v>
      </c>
    </row>
    <row r="3206" spans="1:6" hidden="1">
      <c r="A3206" s="701">
        <v>101907</v>
      </c>
      <c r="B3206" s="699" t="s">
        <v>17247</v>
      </c>
      <c r="C3206" s="699" t="s">
        <v>475</v>
      </c>
      <c r="D3206" s="699" t="s">
        <v>11182</v>
      </c>
      <c r="E3206" s="700" t="s">
        <v>17248</v>
      </c>
      <c r="F3206" s="699" t="s">
        <v>11185</v>
      </c>
    </row>
    <row r="3207" spans="1:6" hidden="1">
      <c r="A3207" s="701">
        <v>101908</v>
      </c>
      <c r="B3207" s="699" t="s">
        <v>17249</v>
      </c>
      <c r="C3207" s="699" t="s">
        <v>475</v>
      </c>
      <c r="D3207" s="699" t="s">
        <v>11182</v>
      </c>
      <c r="E3207" s="700" t="s">
        <v>17250</v>
      </c>
      <c r="F3207" s="699" t="s">
        <v>11185</v>
      </c>
    </row>
    <row r="3208" spans="1:6" hidden="1">
      <c r="A3208" s="701">
        <v>101909</v>
      </c>
      <c r="B3208" s="699" t="s">
        <v>17251</v>
      </c>
      <c r="C3208" s="699" t="s">
        <v>475</v>
      </c>
      <c r="D3208" s="699" t="s">
        <v>11182</v>
      </c>
      <c r="E3208" s="700" t="s">
        <v>17252</v>
      </c>
      <c r="F3208" s="699" t="s">
        <v>11185</v>
      </c>
    </row>
    <row r="3209" spans="1:6" hidden="1">
      <c r="A3209" s="701">
        <v>101910</v>
      </c>
      <c r="B3209" s="699" t="s">
        <v>17253</v>
      </c>
      <c r="C3209" s="699" t="s">
        <v>475</v>
      </c>
      <c r="D3209" s="699" t="s">
        <v>11182</v>
      </c>
      <c r="E3209" s="700" t="s">
        <v>17254</v>
      </c>
      <c r="F3209" s="699" t="s">
        <v>11185</v>
      </c>
    </row>
    <row r="3210" spans="1:6" hidden="1">
      <c r="A3210" s="701">
        <v>101911</v>
      </c>
      <c r="B3210" s="699" t="s">
        <v>17255</v>
      </c>
      <c r="C3210" s="699" t="s">
        <v>475</v>
      </c>
      <c r="D3210" s="699" t="s">
        <v>11182</v>
      </c>
      <c r="E3210" s="700" t="s">
        <v>17256</v>
      </c>
      <c r="F3210" s="699" t="s">
        <v>11185</v>
      </c>
    </row>
    <row r="3211" spans="1:6" hidden="1">
      <c r="A3211" s="701">
        <v>101912</v>
      </c>
      <c r="B3211" s="699" t="s">
        <v>17257</v>
      </c>
      <c r="C3211" s="699" t="s">
        <v>475</v>
      </c>
      <c r="D3211" s="699" t="s">
        <v>11189</v>
      </c>
      <c r="E3211" s="700" t="s">
        <v>17258</v>
      </c>
      <c r="F3211" s="699" t="s">
        <v>11185</v>
      </c>
    </row>
    <row r="3212" spans="1:6" hidden="1">
      <c r="A3212" s="701">
        <v>101913</v>
      </c>
      <c r="B3212" s="699" t="s">
        <v>17260</v>
      </c>
      <c r="C3212" s="699" t="s">
        <v>475</v>
      </c>
      <c r="D3212" s="699" t="s">
        <v>11189</v>
      </c>
      <c r="E3212" s="700" t="s">
        <v>17261</v>
      </c>
      <c r="F3212" s="699" t="s">
        <v>11185</v>
      </c>
    </row>
    <row r="3213" spans="1:6" hidden="1">
      <c r="A3213" s="701">
        <v>101914</v>
      </c>
      <c r="B3213" s="699" t="s">
        <v>17263</v>
      </c>
      <c r="C3213" s="699" t="s">
        <v>475</v>
      </c>
      <c r="D3213" s="699" t="s">
        <v>11189</v>
      </c>
      <c r="E3213" s="700" t="s">
        <v>17264</v>
      </c>
      <c r="F3213" s="699" t="s">
        <v>11185</v>
      </c>
    </row>
    <row r="3214" spans="1:6" hidden="1">
      <c r="A3214" s="701">
        <v>101915</v>
      </c>
      <c r="B3214" s="699" t="s">
        <v>17266</v>
      </c>
      <c r="C3214" s="699" t="s">
        <v>475</v>
      </c>
      <c r="D3214" s="699" t="s">
        <v>11189</v>
      </c>
      <c r="E3214" s="700" t="s">
        <v>17267</v>
      </c>
      <c r="F3214" s="699" t="s">
        <v>11185</v>
      </c>
    </row>
    <row r="3215" spans="1:6" hidden="1">
      <c r="A3215" s="701">
        <v>101916</v>
      </c>
      <c r="B3215" s="699" t="s">
        <v>17268</v>
      </c>
      <c r="C3215" s="699" t="s">
        <v>475</v>
      </c>
      <c r="D3215" s="699" t="s">
        <v>11182</v>
      </c>
      <c r="E3215" s="700" t="s">
        <v>17269</v>
      </c>
      <c r="F3215" s="699" t="s">
        <v>11185</v>
      </c>
    </row>
    <row r="3216" spans="1:6" hidden="1">
      <c r="A3216" s="701">
        <v>101917</v>
      </c>
      <c r="B3216" s="699" t="s">
        <v>17270</v>
      </c>
      <c r="C3216" s="699" t="s">
        <v>475</v>
      </c>
      <c r="D3216" s="699" t="s">
        <v>11182</v>
      </c>
      <c r="E3216" s="700" t="s">
        <v>17271</v>
      </c>
      <c r="F3216" s="699" t="s">
        <v>11185</v>
      </c>
    </row>
    <row r="3217" spans="1:6" hidden="1">
      <c r="A3217" s="701">
        <v>98261</v>
      </c>
      <c r="B3217" s="699" t="s">
        <v>17272</v>
      </c>
      <c r="C3217" s="699" t="s">
        <v>478</v>
      </c>
      <c r="D3217" s="699" t="s">
        <v>11189</v>
      </c>
      <c r="E3217" s="700" t="s">
        <v>12057</v>
      </c>
      <c r="F3217" s="699" t="s">
        <v>11185</v>
      </c>
    </row>
    <row r="3218" spans="1:6" hidden="1">
      <c r="A3218" s="701">
        <v>98262</v>
      </c>
      <c r="B3218" s="699" t="s">
        <v>17273</v>
      </c>
      <c r="C3218" s="699" t="s">
        <v>478</v>
      </c>
      <c r="D3218" s="699" t="s">
        <v>11189</v>
      </c>
      <c r="E3218" s="700" t="s">
        <v>11273</v>
      </c>
      <c r="F3218" s="699" t="s">
        <v>11185</v>
      </c>
    </row>
    <row r="3219" spans="1:6" hidden="1">
      <c r="A3219" s="701">
        <v>98263</v>
      </c>
      <c r="B3219" s="699" t="s">
        <v>17274</v>
      </c>
      <c r="C3219" s="699" t="s">
        <v>478</v>
      </c>
      <c r="D3219" s="699" t="s">
        <v>11189</v>
      </c>
      <c r="E3219" s="700" t="s">
        <v>5183</v>
      </c>
      <c r="F3219" s="699" t="s">
        <v>11185</v>
      </c>
    </row>
    <row r="3220" spans="1:6" hidden="1">
      <c r="A3220" s="701">
        <v>98264</v>
      </c>
      <c r="B3220" s="699" t="s">
        <v>17275</v>
      </c>
      <c r="C3220" s="699" t="s">
        <v>478</v>
      </c>
      <c r="D3220" s="699" t="s">
        <v>11189</v>
      </c>
      <c r="E3220" s="700" t="s">
        <v>14506</v>
      </c>
      <c r="F3220" s="699" t="s">
        <v>11185</v>
      </c>
    </row>
    <row r="3221" spans="1:6" hidden="1">
      <c r="A3221" s="701">
        <v>98265</v>
      </c>
      <c r="B3221" s="699" t="s">
        <v>17276</v>
      </c>
      <c r="C3221" s="699" t="s">
        <v>478</v>
      </c>
      <c r="D3221" s="699" t="s">
        <v>11189</v>
      </c>
      <c r="E3221" s="700" t="s">
        <v>3353</v>
      </c>
      <c r="F3221" s="699" t="s">
        <v>11185</v>
      </c>
    </row>
    <row r="3222" spans="1:6" hidden="1">
      <c r="A3222" s="701">
        <v>98266</v>
      </c>
      <c r="B3222" s="699" t="s">
        <v>17277</v>
      </c>
      <c r="C3222" s="699" t="s">
        <v>478</v>
      </c>
      <c r="D3222" s="699" t="s">
        <v>11189</v>
      </c>
      <c r="E3222" s="700" t="s">
        <v>10806</v>
      </c>
      <c r="F3222" s="699" t="s">
        <v>11185</v>
      </c>
    </row>
    <row r="3223" spans="1:6" hidden="1">
      <c r="A3223" s="701">
        <v>98267</v>
      </c>
      <c r="B3223" s="699" t="s">
        <v>17278</v>
      </c>
      <c r="C3223" s="699" t="s">
        <v>478</v>
      </c>
      <c r="D3223" s="699" t="s">
        <v>11189</v>
      </c>
      <c r="E3223" s="700" t="s">
        <v>11618</v>
      </c>
      <c r="F3223" s="699" t="s">
        <v>11185</v>
      </c>
    </row>
    <row r="3224" spans="1:6" hidden="1">
      <c r="A3224" s="701">
        <v>98268</v>
      </c>
      <c r="B3224" s="699" t="s">
        <v>17279</v>
      </c>
      <c r="C3224" s="699" t="s">
        <v>478</v>
      </c>
      <c r="D3224" s="699" t="s">
        <v>11189</v>
      </c>
      <c r="E3224" s="700" t="s">
        <v>10780</v>
      </c>
      <c r="F3224" s="699" t="s">
        <v>11185</v>
      </c>
    </row>
    <row r="3225" spans="1:6" hidden="1">
      <c r="A3225" s="701">
        <v>98269</v>
      </c>
      <c r="B3225" s="699" t="s">
        <v>17280</v>
      </c>
      <c r="C3225" s="699" t="s">
        <v>478</v>
      </c>
      <c r="D3225" s="699" t="s">
        <v>11189</v>
      </c>
      <c r="E3225" s="700" t="s">
        <v>7439</v>
      </c>
      <c r="F3225" s="699" t="s">
        <v>11185</v>
      </c>
    </row>
    <row r="3226" spans="1:6" hidden="1">
      <c r="A3226" s="701">
        <v>98270</v>
      </c>
      <c r="B3226" s="699" t="s">
        <v>17282</v>
      </c>
      <c r="C3226" s="699" t="s">
        <v>478</v>
      </c>
      <c r="D3226" s="699" t="s">
        <v>11189</v>
      </c>
      <c r="E3226" s="700" t="s">
        <v>17283</v>
      </c>
      <c r="F3226" s="699" t="s">
        <v>11185</v>
      </c>
    </row>
    <row r="3227" spans="1:6" hidden="1">
      <c r="A3227" s="701">
        <v>98271</v>
      </c>
      <c r="B3227" s="699" t="s">
        <v>17285</v>
      </c>
      <c r="C3227" s="699" t="s">
        <v>478</v>
      </c>
      <c r="D3227" s="699" t="s">
        <v>11189</v>
      </c>
      <c r="E3227" s="700" t="s">
        <v>13138</v>
      </c>
      <c r="F3227" s="699" t="s">
        <v>11185</v>
      </c>
    </row>
    <row r="3228" spans="1:6" hidden="1">
      <c r="A3228" s="701">
        <v>98272</v>
      </c>
      <c r="B3228" s="699" t="s">
        <v>17286</v>
      </c>
      <c r="C3228" s="699" t="s">
        <v>478</v>
      </c>
      <c r="D3228" s="699" t="s">
        <v>11189</v>
      </c>
      <c r="E3228" s="700" t="s">
        <v>17287</v>
      </c>
      <c r="F3228" s="699" t="s">
        <v>11185</v>
      </c>
    </row>
    <row r="3229" spans="1:6" hidden="1">
      <c r="A3229" s="701">
        <v>98273</v>
      </c>
      <c r="B3229" s="699" t="s">
        <v>17288</v>
      </c>
      <c r="C3229" s="699" t="s">
        <v>478</v>
      </c>
      <c r="D3229" s="699" t="s">
        <v>11189</v>
      </c>
      <c r="E3229" s="700" t="s">
        <v>3421</v>
      </c>
      <c r="F3229" s="699" t="s">
        <v>11185</v>
      </c>
    </row>
    <row r="3230" spans="1:6" hidden="1">
      <c r="A3230" s="701">
        <v>98274</v>
      </c>
      <c r="B3230" s="699" t="s">
        <v>17289</v>
      </c>
      <c r="C3230" s="699" t="s">
        <v>478</v>
      </c>
      <c r="D3230" s="699" t="s">
        <v>11189</v>
      </c>
      <c r="E3230" s="700" t="s">
        <v>13497</v>
      </c>
      <c r="F3230" s="699" t="s">
        <v>11185</v>
      </c>
    </row>
    <row r="3231" spans="1:6" hidden="1">
      <c r="A3231" s="701">
        <v>98275</v>
      </c>
      <c r="B3231" s="699" t="s">
        <v>17290</v>
      </c>
      <c r="C3231" s="699" t="s">
        <v>478</v>
      </c>
      <c r="D3231" s="699" t="s">
        <v>11189</v>
      </c>
      <c r="E3231" s="700" t="s">
        <v>14506</v>
      </c>
      <c r="F3231" s="699" t="s">
        <v>11185</v>
      </c>
    </row>
    <row r="3232" spans="1:6" hidden="1">
      <c r="A3232" s="701">
        <v>98276</v>
      </c>
      <c r="B3232" s="699" t="s">
        <v>17291</v>
      </c>
      <c r="C3232" s="699" t="s">
        <v>478</v>
      </c>
      <c r="D3232" s="699" t="s">
        <v>11189</v>
      </c>
      <c r="E3232" s="700" t="s">
        <v>11837</v>
      </c>
      <c r="F3232" s="699" t="s">
        <v>11185</v>
      </c>
    </row>
    <row r="3233" spans="1:6" hidden="1">
      <c r="A3233" s="701">
        <v>98277</v>
      </c>
      <c r="B3233" s="699" t="s">
        <v>17292</v>
      </c>
      <c r="C3233" s="699" t="s">
        <v>478</v>
      </c>
      <c r="D3233" s="699" t="s">
        <v>11189</v>
      </c>
      <c r="E3233" s="700" t="s">
        <v>3276</v>
      </c>
      <c r="F3233" s="699" t="s">
        <v>11185</v>
      </c>
    </row>
    <row r="3234" spans="1:6" hidden="1">
      <c r="A3234" s="701">
        <v>98278</v>
      </c>
      <c r="B3234" s="699" t="s">
        <v>17293</v>
      </c>
      <c r="C3234" s="699" t="s">
        <v>478</v>
      </c>
      <c r="D3234" s="699" t="s">
        <v>11189</v>
      </c>
      <c r="E3234" s="700" t="s">
        <v>11802</v>
      </c>
      <c r="F3234" s="699" t="s">
        <v>11185</v>
      </c>
    </row>
    <row r="3235" spans="1:6" hidden="1">
      <c r="A3235" s="701">
        <v>98279</v>
      </c>
      <c r="B3235" s="699" t="s">
        <v>17294</v>
      </c>
      <c r="C3235" s="699" t="s">
        <v>478</v>
      </c>
      <c r="D3235" s="699" t="s">
        <v>11189</v>
      </c>
      <c r="E3235" s="700" t="s">
        <v>17295</v>
      </c>
      <c r="F3235" s="699" t="s">
        <v>11185</v>
      </c>
    </row>
    <row r="3236" spans="1:6" hidden="1">
      <c r="A3236" s="701">
        <v>98280</v>
      </c>
      <c r="B3236" s="699" t="s">
        <v>17296</v>
      </c>
      <c r="C3236" s="699" t="s">
        <v>478</v>
      </c>
      <c r="D3236" s="699" t="s">
        <v>11189</v>
      </c>
      <c r="E3236" s="700" t="s">
        <v>13587</v>
      </c>
      <c r="F3236" s="699" t="s">
        <v>11185</v>
      </c>
    </row>
    <row r="3237" spans="1:6" hidden="1">
      <c r="A3237" s="701">
        <v>98281</v>
      </c>
      <c r="B3237" s="699" t="s">
        <v>17297</v>
      </c>
      <c r="C3237" s="699" t="s">
        <v>478</v>
      </c>
      <c r="D3237" s="699" t="s">
        <v>11189</v>
      </c>
      <c r="E3237" s="700" t="s">
        <v>7542</v>
      </c>
      <c r="F3237" s="699" t="s">
        <v>11185</v>
      </c>
    </row>
    <row r="3238" spans="1:6" hidden="1">
      <c r="A3238" s="701">
        <v>98282</v>
      </c>
      <c r="B3238" s="699" t="s">
        <v>17298</v>
      </c>
      <c r="C3238" s="699" t="s">
        <v>478</v>
      </c>
      <c r="D3238" s="699" t="s">
        <v>11189</v>
      </c>
      <c r="E3238" s="700" t="s">
        <v>6918</v>
      </c>
      <c r="F3238" s="699" t="s">
        <v>11185</v>
      </c>
    </row>
    <row r="3239" spans="1:6" hidden="1">
      <c r="A3239" s="701">
        <v>98283</v>
      </c>
      <c r="B3239" s="699" t="s">
        <v>12040</v>
      </c>
      <c r="C3239" s="699" t="s">
        <v>478</v>
      </c>
      <c r="D3239" s="699" t="s">
        <v>11189</v>
      </c>
      <c r="E3239" s="700" t="s">
        <v>12041</v>
      </c>
      <c r="F3239" s="699" t="s">
        <v>11185</v>
      </c>
    </row>
    <row r="3240" spans="1:6" hidden="1">
      <c r="A3240" s="701">
        <v>98284</v>
      </c>
      <c r="B3240" s="699" t="s">
        <v>17299</v>
      </c>
      <c r="C3240" s="699" t="s">
        <v>478</v>
      </c>
      <c r="D3240" s="699" t="s">
        <v>11189</v>
      </c>
      <c r="E3240" s="700" t="s">
        <v>9993</v>
      </c>
      <c r="F3240" s="699" t="s">
        <v>11185</v>
      </c>
    </row>
    <row r="3241" spans="1:6" hidden="1">
      <c r="A3241" s="701">
        <v>98285</v>
      </c>
      <c r="B3241" s="699" t="s">
        <v>17300</v>
      </c>
      <c r="C3241" s="699" t="s">
        <v>478</v>
      </c>
      <c r="D3241" s="699" t="s">
        <v>11189</v>
      </c>
      <c r="E3241" s="700" t="s">
        <v>6231</v>
      </c>
      <c r="F3241" s="699" t="s">
        <v>11185</v>
      </c>
    </row>
    <row r="3242" spans="1:6" hidden="1">
      <c r="A3242" s="701">
        <v>98286</v>
      </c>
      <c r="B3242" s="699" t="s">
        <v>17301</v>
      </c>
      <c r="C3242" s="699" t="s">
        <v>478</v>
      </c>
      <c r="D3242" s="699" t="s">
        <v>11189</v>
      </c>
      <c r="E3242" s="700" t="s">
        <v>4176</v>
      </c>
      <c r="F3242" s="699" t="s">
        <v>11185</v>
      </c>
    </row>
    <row r="3243" spans="1:6" hidden="1">
      <c r="A3243" s="701">
        <v>98287</v>
      </c>
      <c r="B3243" s="699" t="s">
        <v>17302</v>
      </c>
      <c r="C3243" s="699" t="s">
        <v>478</v>
      </c>
      <c r="D3243" s="699" t="s">
        <v>11189</v>
      </c>
      <c r="E3243" s="700" t="s">
        <v>7230</v>
      </c>
      <c r="F3243" s="699" t="s">
        <v>11185</v>
      </c>
    </row>
    <row r="3244" spans="1:6" hidden="1">
      <c r="A3244" s="701">
        <v>98288</v>
      </c>
      <c r="B3244" s="699" t="s">
        <v>17303</v>
      </c>
      <c r="C3244" s="699" t="s">
        <v>478</v>
      </c>
      <c r="D3244" s="699" t="s">
        <v>11189</v>
      </c>
      <c r="E3244" s="700" t="s">
        <v>14074</v>
      </c>
      <c r="F3244" s="699" t="s">
        <v>11185</v>
      </c>
    </row>
    <row r="3245" spans="1:6" hidden="1">
      <c r="A3245" s="701">
        <v>98289</v>
      </c>
      <c r="B3245" s="699" t="s">
        <v>17304</v>
      </c>
      <c r="C3245" s="699" t="s">
        <v>478</v>
      </c>
      <c r="D3245" s="699" t="s">
        <v>11189</v>
      </c>
      <c r="E3245" s="700" t="s">
        <v>8112</v>
      </c>
      <c r="F3245" s="699" t="s">
        <v>11185</v>
      </c>
    </row>
    <row r="3246" spans="1:6" hidden="1">
      <c r="A3246" s="701">
        <v>98290</v>
      </c>
      <c r="B3246" s="699" t="s">
        <v>17305</v>
      </c>
      <c r="C3246" s="699" t="s">
        <v>478</v>
      </c>
      <c r="D3246" s="699" t="s">
        <v>11189</v>
      </c>
      <c r="E3246" s="700" t="s">
        <v>8536</v>
      </c>
      <c r="F3246" s="699" t="s">
        <v>11185</v>
      </c>
    </row>
    <row r="3247" spans="1:6" hidden="1">
      <c r="A3247" s="701">
        <v>98291</v>
      </c>
      <c r="B3247" s="699" t="s">
        <v>17306</v>
      </c>
      <c r="C3247" s="699" t="s">
        <v>478</v>
      </c>
      <c r="D3247" s="699" t="s">
        <v>11189</v>
      </c>
      <c r="E3247" s="700" t="s">
        <v>2145</v>
      </c>
      <c r="F3247" s="699" t="s">
        <v>11185</v>
      </c>
    </row>
    <row r="3248" spans="1:6" hidden="1">
      <c r="A3248" s="701">
        <v>98292</v>
      </c>
      <c r="B3248" s="699" t="s">
        <v>17307</v>
      </c>
      <c r="C3248" s="699" t="s">
        <v>478</v>
      </c>
      <c r="D3248" s="699" t="s">
        <v>11189</v>
      </c>
      <c r="E3248" s="700" t="s">
        <v>13955</v>
      </c>
      <c r="F3248" s="699" t="s">
        <v>11185</v>
      </c>
    </row>
    <row r="3249" spans="1:6" hidden="1">
      <c r="A3249" s="701">
        <v>98293</v>
      </c>
      <c r="B3249" s="699" t="s">
        <v>17308</v>
      </c>
      <c r="C3249" s="699" t="s">
        <v>478</v>
      </c>
      <c r="D3249" s="699" t="s">
        <v>11189</v>
      </c>
      <c r="E3249" s="700" t="s">
        <v>8974</v>
      </c>
      <c r="F3249" s="699" t="s">
        <v>11185</v>
      </c>
    </row>
    <row r="3250" spans="1:6" hidden="1">
      <c r="A3250" s="701">
        <v>98400</v>
      </c>
      <c r="B3250" s="699" t="s">
        <v>17309</v>
      </c>
      <c r="C3250" s="699" t="s">
        <v>478</v>
      </c>
      <c r="D3250" s="699" t="s">
        <v>11189</v>
      </c>
      <c r="E3250" s="700" t="s">
        <v>14192</v>
      </c>
      <c r="F3250" s="699" t="s">
        <v>11185</v>
      </c>
    </row>
    <row r="3251" spans="1:6" hidden="1">
      <c r="A3251" s="701">
        <v>98401</v>
      </c>
      <c r="B3251" s="699" t="s">
        <v>17310</v>
      </c>
      <c r="C3251" s="699" t="s">
        <v>478</v>
      </c>
      <c r="D3251" s="699" t="s">
        <v>11189</v>
      </c>
      <c r="E3251" s="700" t="s">
        <v>11611</v>
      </c>
      <c r="F3251" s="699" t="s">
        <v>11185</v>
      </c>
    </row>
    <row r="3252" spans="1:6" hidden="1">
      <c r="A3252" s="701">
        <v>98402</v>
      </c>
      <c r="B3252" s="699" t="s">
        <v>17311</v>
      </c>
      <c r="C3252" s="699" t="s">
        <v>478</v>
      </c>
      <c r="D3252" s="699" t="s">
        <v>11189</v>
      </c>
      <c r="E3252" s="700" t="s">
        <v>6912</v>
      </c>
      <c r="F3252" s="699" t="s">
        <v>11185</v>
      </c>
    </row>
    <row r="3253" spans="1:6" hidden="1">
      <c r="A3253" s="701">
        <v>100556</v>
      </c>
      <c r="B3253" s="699" t="s">
        <v>12042</v>
      </c>
      <c r="C3253" s="699" t="s">
        <v>475</v>
      </c>
      <c r="D3253" s="699" t="s">
        <v>11189</v>
      </c>
      <c r="E3253" s="700" t="s">
        <v>3653</v>
      </c>
      <c r="F3253" s="699" t="s">
        <v>11185</v>
      </c>
    </row>
    <row r="3254" spans="1:6" hidden="1">
      <c r="A3254" s="701">
        <v>100557</v>
      </c>
      <c r="B3254" s="699" t="s">
        <v>17313</v>
      </c>
      <c r="C3254" s="699" t="s">
        <v>475</v>
      </c>
      <c r="D3254" s="699" t="s">
        <v>11189</v>
      </c>
      <c r="E3254" s="700" t="s">
        <v>17314</v>
      </c>
      <c r="F3254" s="699" t="s">
        <v>11185</v>
      </c>
    </row>
    <row r="3255" spans="1:6" hidden="1">
      <c r="A3255" s="701">
        <v>100560</v>
      </c>
      <c r="B3255" s="699" t="s">
        <v>17315</v>
      </c>
      <c r="C3255" s="699" t="s">
        <v>475</v>
      </c>
      <c r="D3255" s="699" t="s">
        <v>11189</v>
      </c>
      <c r="E3255" s="700" t="s">
        <v>17316</v>
      </c>
      <c r="F3255" s="699" t="s">
        <v>11185</v>
      </c>
    </row>
    <row r="3256" spans="1:6" hidden="1">
      <c r="A3256" s="701">
        <v>100561</v>
      </c>
      <c r="B3256" s="699" t="s">
        <v>17317</v>
      </c>
      <c r="C3256" s="699" t="s">
        <v>475</v>
      </c>
      <c r="D3256" s="699" t="s">
        <v>11189</v>
      </c>
      <c r="E3256" s="700" t="s">
        <v>17318</v>
      </c>
      <c r="F3256" s="699" t="s">
        <v>11185</v>
      </c>
    </row>
    <row r="3257" spans="1:6" hidden="1">
      <c r="A3257" s="701">
        <v>100562</v>
      </c>
      <c r="B3257" s="699" t="s">
        <v>17319</v>
      </c>
      <c r="C3257" s="699" t="s">
        <v>475</v>
      </c>
      <c r="D3257" s="699" t="s">
        <v>11189</v>
      </c>
      <c r="E3257" s="700" t="s">
        <v>17320</v>
      </c>
      <c r="F3257" s="699" t="s">
        <v>11185</v>
      </c>
    </row>
    <row r="3258" spans="1:6" hidden="1">
      <c r="A3258" s="701">
        <v>100563</v>
      </c>
      <c r="B3258" s="699" t="s">
        <v>17321</v>
      </c>
      <c r="C3258" s="699" t="s">
        <v>475</v>
      </c>
      <c r="D3258" s="699" t="s">
        <v>11189</v>
      </c>
      <c r="E3258" s="700" t="s">
        <v>17322</v>
      </c>
      <c r="F3258" s="699" t="s">
        <v>11185</v>
      </c>
    </row>
    <row r="3259" spans="1:6" hidden="1">
      <c r="A3259" s="701">
        <v>101795</v>
      </c>
      <c r="B3259" s="699" t="s">
        <v>17323</v>
      </c>
      <c r="C3259" s="699" t="s">
        <v>475</v>
      </c>
      <c r="D3259" s="699" t="s">
        <v>11182</v>
      </c>
      <c r="E3259" s="700" t="s">
        <v>17324</v>
      </c>
      <c r="F3259" s="699" t="s">
        <v>11185</v>
      </c>
    </row>
    <row r="3260" spans="1:6" hidden="1">
      <c r="A3260" s="701">
        <v>101798</v>
      </c>
      <c r="B3260" s="699" t="s">
        <v>17325</v>
      </c>
      <c r="C3260" s="699" t="s">
        <v>475</v>
      </c>
      <c r="D3260" s="699" t="s">
        <v>11182</v>
      </c>
      <c r="E3260" s="700" t="s">
        <v>17326</v>
      </c>
      <c r="F3260" s="699" t="s">
        <v>11185</v>
      </c>
    </row>
    <row r="3261" spans="1:6" hidden="1">
      <c r="A3261" s="701">
        <v>101799</v>
      </c>
      <c r="B3261" s="699" t="s">
        <v>17327</v>
      </c>
      <c r="C3261" s="699" t="s">
        <v>475</v>
      </c>
      <c r="D3261" s="699" t="s">
        <v>11182</v>
      </c>
      <c r="E3261" s="700" t="s">
        <v>17328</v>
      </c>
      <c r="F3261" s="699" t="s">
        <v>11185</v>
      </c>
    </row>
    <row r="3262" spans="1:6" hidden="1">
      <c r="A3262" s="701">
        <v>98397</v>
      </c>
      <c r="B3262" s="699" t="s">
        <v>17330</v>
      </c>
      <c r="C3262" s="699" t="s">
        <v>480</v>
      </c>
      <c r="D3262" s="699" t="s">
        <v>11189</v>
      </c>
      <c r="E3262" s="700" t="s">
        <v>2092</v>
      </c>
      <c r="F3262" s="699" t="s">
        <v>11185</v>
      </c>
    </row>
    <row r="3263" spans="1:6" hidden="1">
      <c r="A3263" s="701">
        <v>101936</v>
      </c>
      <c r="B3263" s="699" t="s">
        <v>17331</v>
      </c>
      <c r="C3263" s="699" t="s">
        <v>475</v>
      </c>
      <c r="D3263" s="699" t="s">
        <v>11182</v>
      </c>
      <c r="E3263" s="700" t="s">
        <v>17332</v>
      </c>
      <c r="F3263" s="699" t="s">
        <v>11185</v>
      </c>
    </row>
    <row r="3264" spans="1:6" hidden="1">
      <c r="A3264" s="701">
        <v>101937</v>
      </c>
      <c r="B3264" s="699" t="s">
        <v>17333</v>
      </c>
      <c r="C3264" s="699" t="s">
        <v>475</v>
      </c>
      <c r="D3264" s="699" t="s">
        <v>11182</v>
      </c>
      <c r="E3264" s="700" t="s">
        <v>17334</v>
      </c>
      <c r="F3264" s="699" t="s">
        <v>11185</v>
      </c>
    </row>
    <row r="3265" spans="1:6" hidden="1">
      <c r="A3265" s="701">
        <v>98294</v>
      </c>
      <c r="B3265" s="699" t="s">
        <v>17335</v>
      </c>
      <c r="C3265" s="699" t="s">
        <v>478</v>
      </c>
      <c r="D3265" s="699" t="s">
        <v>11189</v>
      </c>
      <c r="E3265" s="700" t="s">
        <v>7043</v>
      </c>
      <c r="F3265" s="699" t="s">
        <v>11185</v>
      </c>
    </row>
    <row r="3266" spans="1:6" hidden="1">
      <c r="A3266" s="701">
        <v>98295</v>
      </c>
      <c r="B3266" s="699" t="s">
        <v>1804</v>
      </c>
      <c r="C3266" s="699" t="s">
        <v>478</v>
      </c>
      <c r="D3266" s="699" t="s">
        <v>11189</v>
      </c>
      <c r="E3266" s="700" t="s">
        <v>3632</v>
      </c>
      <c r="F3266" s="699" t="s">
        <v>11185</v>
      </c>
    </row>
    <row r="3267" spans="1:6" hidden="1">
      <c r="A3267" s="701">
        <v>98296</v>
      </c>
      <c r="B3267" s="699" t="s">
        <v>17336</v>
      </c>
      <c r="C3267" s="699" t="s">
        <v>478</v>
      </c>
      <c r="D3267" s="699" t="s">
        <v>11189</v>
      </c>
      <c r="E3267" s="700" t="s">
        <v>11270</v>
      </c>
      <c r="F3267" s="699" t="s">
        <v>11185</v>
      </c>
    </row>
    <row r="3268" spans="1:6" hidden="1">
      <c r="A3268" s="701">
        <v>98297</v>
      </c>
      <c r="B3268" s="699" t="s">
        <v>1803</v>
      </c>
      <c r="C3268" s="699" t="s">
        <v>478</v>
      </c>
      <c r="D3268" s="699" t="s">
        <v>11189</v>
      </c>
      <c r="E3268" s="700" t="s">
        <v>8519</v>
      </c>
      <c r="F3268" s="699" t="s">
        <v>11185</v>
      </c>
    </row>
    <row r="3269" spans="1:6" hidden="1">
      <c r="A3269" s="701">
        <v>98301</v>
      </c>
      <c r="B3269" s="699" t="s">
        <v>17337</v>
      </c>
      <c r="C3269" s="699" t="s">
        <v>475</v>
      </c>
      <c r="D3269" s="699" t="s">
        <v>11189</v>
      </c>
      <c r="E3269" s="700" t="s">
        <v>17338</v>
      </c>
      <c r="F3269" s="699" t="s">
        <v>11185</v>
      </c>
    </row>
    <row r="3270" spans="1:6" hidden="1">
      <c r="A3270" s="701">
        <v>98302</v>
      </c>
      <c r="B3270" s="699" t="s">
        <v>17339</v>
      </c>
      <c r="C3270" s="699" t="s">
        <v>475</v>
      </c>
      <c r="D3270" s="699" t="s">
        <v>11189</v>
      </c>
      <c r="E3270" s="700" t="s">
        <v>17340</v>
      </c>
      <c r="F3270" s="699" t="s">
        <v>11185</v>
      </c>
    </row>
    <row r="3271" spans="1:6" hidden="1">
      <c r="A3271" s="701">
        <v>98304</v>
      </c>
      <c r="B3271" s="699" t="s">
        <v>17341</v>
      </c>
      <c r="C3271" s="699" t="s">
        <v>475</v>
      </c>
      <c r="D3271" s="699" t="s">
        <v>11189</v>
      </c>
      <c r="E3271" s="700" t="s">
        <v>17342</v>
      </c>
      <c r="F3271" s="699" t="s">
        <v>11185</v>
      </c>
    </row>
    <row r="3272" spans="1:6" hidden="1">
      <c r="A3272" s="701">
        <v>98307</v>
      </c>
      <c r="B3272" s="699" t="s">
        <v>1806</v>
      </c>
      <c r="C3272" s="699" t="s">
        <v>475</v>
      </c>
      <c r="D3272" s="699" t="s">
        <v>11189</v>
      </c>
      <c r="E3272" s="700" t="s">
        <v>17329</v>
      </c>
      <c r="F3272" s="699" t="s">
        <v>11185</v>
      </c>
    </row>
    <row r="3273" spans="1:6" hidden="1">
      <c r="A3273" s="701">
        <v>98308</v>
      </c>
      <c r="B3273" s="699" t="s">
        <v>1805</v>
      </c>
      <c r="C3273" s="699" t="s">
        <v>475</v>
      </c>
      <c r="D3273" s="699" t="s">
        <v>11189</v>
      </c>
      <c r="E3273" s="700" t="s">
        <v>12186</v>
      </c>
      <c r="F3273" s="699" t="s">
        <v>11185</v>
      </c>
    </row>
    <row r="3274" spans="1:6" hidden="1">
      <c r="A3274" s="701">
        <v>98593</v>
      </c>
      <c r="B3274" s="699" t="s">
        <v>17343</v>
      </c>
      <c r="C3274" s="699" t="s">
        <v>475</v>
      </c>
      <c r="D3274" s="699" t="s">
        <v>11189</v>
      </c>
      <c r="E3274" s="700" t="s">
        <v>17344</v>
      </c>
      <c r="F3274" s="699" t="s">
        <v>11185</v>
      </c>
    </row>
    <row r="3275" spans="1:6" hidden="1">
      <c r="A3275" s="701">
        <v>89355</v>
      </c>
      <c r="B3275" s="699" t="s">
        <v>17345</v>
      </c>
      <c r="C3275" s="699" t="s">
        <v>478</v>
      </c>
      <c r="D3275" s="699" t="s">
        <v>11189</v>
      </c>
      <c r="E3275" s="700" t="s">
        <v>2052</v>
      </c>
      <c r="F3275" s="699" t="s">
        <v>11185</v>
      </c>
    </row>
    <row r="3276" spans="1:6" hidden="1">
      <c r="A3276" s="701">
        <v>89356</v>
      </c>
      <c r="B3276" s="699" t="s">
        <v>17346</v>
      </c>
      <c r="C3276" s="699" t="s">
        <v>478</v>
      </c>
      <c r="D3276" s="699" t="s">
        <v>11189</v>
      </c>
      <c r="E3276" s="700" t="s">
        <v>13894</v>
      </c>
      <c r="F3276" s="699" t="s">
        <v>11185</v>
      </c>
    </row>
    <row r="3277" spans="1:6" hidden="1">
      <c r="A3277" s="701">
        <v>89357</v>
      </c>
      <c r="B3277" s="699" t="s">
        <v>845</v>
      </c>
      <c r="C3277" s="699" t="s">
        <v>478</v>
      </c>
      <c r="D3277" s="699" t="s">
        <v>11189</v>
      </c>
      <c r="E3277" s="700" t="s">
        <v>13629</v>
      </c>
      <c r="F3277" s="699" t="s">
        <v>11185</v>
      </c>
    </row>
    <row r="3278" spans="1:6" hidden="1">
      <c r="A3278" s="701">
        <v>89401</v>
      </c>
      <c r="B3278" s="699" t="s">
        <v>17347</v>
      </c>
      <c r="C3278" s="699" t="s">
        <v>478</v>
      </c>
      <c r="D3278" s="699" t="s">
        <v>11189</v>
      </c>
      <c r="E3278" s="700" t="s">
        <v>4731</v>
      </c>
      <c r="F3278" s="699" t="s">
        <v>11185</v>
      </c>
    </row>
    <row r="3279" spans="1:6" hidden="1">
      <c r="A3279" s="701">
        <v>89402</v>
      </c>
      <c r="B3279" s="699" t="s">
        <v>867</v>
      </c>
      <c r="C3279" s="699" t="s">
        <v>478</v>
      </c>
      <c r="D3279" s="699" t="s">
        <v>11189</v>
      </c>
      <c r="E3279" s="700" t="s">
        <v>16575</v>
      </c>
      <c r="F3279" s="699" t="s">
        <v>11185</v>
      </c>
    </row>
    <row r="3280" spans="1:6" hidden="1">
      <c r="A3280" s="701">
        <v>89403</v>
      </c>
      <c r="B3280" s="699" t="s">
        <v>17348</v>
      </c>
      <c r="C3280" s="699" t="s">
        <v>478</v>
      </c>
      <c r="D3280" s="699" t="s">
        <v>11189</v>
      </c>
      <c r="E3280" s="700" t="s">
        <v>9310</v>
      </c>
      <c r="F3280" s="699" t="s">
        <v>11185</v>
      </c>
    </row>
    <row r="3281" spans="1:6" hidden="1">
      <c r="A3281" s="701">
        <v>89446</v>
      </c>
      <c r="B3281" s="699" t="s">
        <v>17349</v>
      </c>
      <c r="C3281" s="699" t="s">
        <v>478</v>
      </c>
      <c r="D3281" s="699" t="s">
        <v>11189</v>
      </c>
      <c r="E3281" s="700" t="s">
        <v>1891</v>
      </c>
      <c r="F3281" s="699" t="s">
        <v>11185</v>
      </c>
    </row>
    <row r="3282" spans="1:6" hidden="1">
      <c r="A3282" s="701">
        <v>89447</v>
      </c>
      <c r="B3282" s="699" t="s">
        <v>17350</v>
      </c>
      <c r="C3282" s="699" t="s">
        <v>478</v>
      </c>
      <c r="D3282" s="699" t="s">
        <v>11189</v>
      </c>
      <c r="E3282" s="700" t="s">
        <v>15414</v>
      </c>
      <c r="F3282" s="699" t="s">
        <v>11185</v>
      </c>
    </row>
    <row r="3283" spans="1:6" hidden="1">
      <c r="A3283" s="701">
        <v>89448</v>
      </c>
      <c r="B3283" s="699" t="s">
        <v>17351</v>
      </c>
      <c r="C3283" s="699" t="s">
        <v>478</v>
      </c>
      <c r="D3283" s="699" t="s">
        <v>11189</v>
      </c>
      <c r="E3283" s="700" t="s">
        <v>12014</v>
      </c>
      <c r="F3283" s="699" t="s">
        <v>11185</v>
      </c>
    </row>
    <row r="3284" spans="1:6" hidden="1">
      <c r="A3284" s="701">
        <v>89449</v>
      </c>
      <c r="B3284" s="699" t="s">
        <v>873</v>
      </c>
      <c r="C3284" s="699" t="s">
        <v>478</v>
      </c>
      <c r="D3284" s="699" t="s">
        <v>11189</v>
      </c>
      <c r="E3284" s="700" t="s">
        <v>3186</v>
      </c>
      <c r="F3284" s="699" t="s">
        <v>11185</v>
      </c>
    </row>
    <row r="3285" spans="1:6" hidden="1">
      <c r="A3285" s="701">
        <v>89450</v>
      </c>
      <c r="B3285" s="699" t="s">
        <v>17352</v>
      </c>
      <c r="C3285" s="699" t="s">
        <v>478</v>
      </c>
      <c r="D3285" s="699" t="s">
        <v>11189</v>
      </c>
      <c r="E3285" s="700" t="s">
        <v>15598</v>
      </c>
      <c r="F3285" s="699" t="s">
        <v>11185</v>
      </c>
    </row>
    <row r="3286" spans="1:6" hidden="1">
      <c r="A3286" s="701">
        <v>89451</v>
      </c>
      <c r="B3286" s="699" t="s">
        <v>869</v>
      </c>
      <c r="C3286" s="699" t="s">
        <v>478</v>
      </c>
      <c r="D3286" s="699" t="s">
        <v>11189</v>
      </c>
      <c r="E3286" s="700" t="s">
        <v>17353</v>
      </c>
      <c r="F3286" s="699" t="s">
        <v>11185</v>
      </c>
    </row>
    <row r="3287" spans="1:6" hidden="1">
      <c r="A3287" s="701">
        <v>89452</v>
      </c>
      <c r="B3287" s="699" t="s">
        <v>868</v>
      </c>
      <c r="C3287" s="699" t="s">
        <v>478</v>
      </c>
      <c r="D3287" s="699" t="s">
        <v>11189</v>
      </c>
      <c r="E3287" s="700" t="s">
        <v>17354</v>
      </c>
      <c r="F3287" s="699" t="s">
        <v>11185</v>
      </c>
    </row>
    <row r="3288" spans="1:6" hidden="1">
      <c r="A3288" s="701">
        <v>89508</v>
      </c>
      <c r="B3288" s="699" t="s">
        <v>17355</v>
      </c>
      <c r="C3288" s="699" t="s">
        <v>478</v>
      </c>
      <c r="D3288" s="699" t="s">
        <v>11189</v>
      </c>
      <c r="E3288" s="700" t="s">
        <v>13647</v>
      </c>
      <c r="F3288" s="699" t="s">
        <v>11185</v>
      </c>
    </row>
    <row r="3289" spans="1:6" hidden="1">
      <c r="A3289" s="701">
        <v>89509</v>
      </c>
      <c r="B3289" s="699" t="s">
        <v>13909</v>
      </c>
      <c r="C3289" s="699" t="s">
        <v>478</v>
      </c>
      <c r="D3289" s="699" t="s">
        <v>11189</v>
      </c>
      <c r="E3289" s="700" t="s">
        <v>13910</v>
      </c>
      <c r="F3289" s="699" t="s">
        <v>11185</v>
      </c>
    </row>
    <row r="3290" spans="1:6" hidden="1">
      <c r="A3290" s="701">
        <v>89511</v>
      </c>
      <c r="B3290" s="699" t="s">
        <v>912</v>
      </c>
      <c r="C3290" s="699" t="s">
        <v>478</v>
      </c>
      <c r="D3290" s="699" t="s">
        <v>11189</v>
      </c>
      <c r="E3290" s="700" t="s">
        <v>16668</v>
      </c>
      <c r="F3290" s="699" t="s">
        <v>11185</v>
      </c>
    </row>
    <row r="3291" spans="1:6" hidden="1">
      <c r="A3291" s="701">
        <v>89512</v>
      </c>
      <c r="B3291" s="699" t="s">
        <v>913</v>
      </c>
      <c r="C3291" s="699" t="s">
        <v>478</v>
      </c>
      <c r="D3291" s="699" t="s">
        <v>11189</v>
      </c>
      <c r="E3291" s="700" t="s">
        <v>13316</v>
      </c>
      <c r="F3291" s="699" t="s">
        <v>11185</v>
      </c>
    </row>
    <row r="3292" spans="1:6" hidden="1">
      <c r="A3292" s="701">
        <v>89576</v>
      </c>
      <c r="B3292" s="699" t="s">
        <v>17356</v>
      </c>
      <c r="C3292" s="699" t="s">
        <v>478</v>
      </c>
      <c r="D3292" s="699" t="s">
        <v>11189</v>
      </c>
      <c r="E3292" s="700" t="s">
        <v>15123</v>
      </c>
      <c r="F3292" s="699" t="s">
        <v>11185</v>
      </c>
    </row>
    <row r="3293" spans="1:6" hidden="1">
      <c r="A3293" s="701">
        <v>89578</v>
      </c>
      <c r="B3293" s="699" t="s">
        <v>17357</v>
      </c>
      <c r="C3293" s="699" t="s">
        <v>478</v>
      </c>
      <c r="D3293" s="699" t="s">
        <v>11189</v>
      </c>
      <c r="E3293" s="700" t="s">
        <v>17358</v>
      </c>
      <c r="F3293" s="699" t="s">
        <v>11185</v>
      </c>
    </row>
    <row r="3294" spans="1:6" hidden="1">
      <c r="A3294" s="701">
        <v>89580</v>
      </c>
      <c r="B3294" s="699" t="s">
        <v>914</v>
      </c>
      <c r="C3294" s="699" t="s">
        <v>478</v>
      </c>
      <c r="D3294" s="699" t="s">
        <v>11189</v>
      </c>
      <c r="E3294" s="700" t="s">
        <v>17359</v>
      </c>
      <c r="F3294" s="699" t="s">
        <v>11185</v>
      </c>
    </row>
    <row r="3295" spans="1:6" hidden="1">
      <c r="A3295" s="701">
        <v>89633</v>
      </c>
      <c r="B3295" s="699" t="s">
        <v>17360</v>
      </c>
      <c r="C3295" s="699" t="s">
        <v>478</v>
      </c>
      <c r="D3295" s="699" t="s">
        <v>11189</v>
      </c>
      <c r="E3295" s="700" t="s">
        <v>3178</v>
      </c>
      <c r="F3295" s="699" t="s">
        <v>11185</v>
      </c>
    </row>
    <row r="3296" spans="1:6" hidden="1">
      <c r="A3296" s="701">
        <v>89634</v>
      </c>
      <c r="B3296" s="699" t="s">
        <v>17361</v>
      </c>
      <c r="C3296" s="699" t="s">
        <v>478</v>
      </c>
      <c r="D3296" s="699" t="s">
        <v>11189</v>
      </c>
      <c r="E3296" s="700" t="s">
        <v>13667</v>
      </c>
      <c r="F3296" s="699" t="s">
        <v>11185</v>
      </c>
    </row>
    <row r="3297" spans="1:6" hidden="1">
      <c r="A3297" s="701">
        <v>89635</v>
      </c>
      <c r="B3297" s="699" t="s">
        <v>17362</v>
      </c>
      <c r="C3297" s="699" t="s">
        <v>478</v>
      </c>
      <c r="D3297" s="699" t="s">
        <v>11189</v>
      </c>
      <c r="E3297" s="700" t="s">
        <v>11674</v>
      </c>
      <c r="F3297" s="699" t="s">
        <v>11185</v>
      </c>
    </row>
    <row r="3298" spans="1:6" hidden="1">
      <c r="A3298" s="701">
        <v>89636</v>
      </c>
      <c r="B3298" s="699" t="s">
        <v>17364</v>
      </c>
      <c r="C3298" s="699" t="s">
        <v>478</v>
      </c>
      <c r="D3298" s="699" t="s">
        <v>11189</v>
      </c>
      <c r="E3298" s="700" t="s">
        <v>17365</v>
      </c>
      <c r="F3298" s="699" t="s">
        <v>11185</v>
      </c>
    </row>
    <row r="3299" spans="1:6" hidden="1">
      <c r="A3299" s="701">
        <v>89711</v>
      </c>
      <c r="B3299" s="699" t="s">
        <v>895</v>
      </c>
      <c r="C3299" s="699" t="s">
        <v>478</v>
      </c>
      <c r="D3299" s="699" t="s">
        <v>11189</v>
      </c>
      <c r="E3299" s="700" t="s">
        <v>7468</v>
      </c>
      <c r="F3299" s="699" t="s">
        <v>11185</v>
      </c>
    </row>
    <row r="3300" spans="1:6" hidden="1">
      <c r="A3300" s="701">
        <v>89712</v>
      </c>
      <c r="B3300" s="699" t="s">
        <v>896</v>
      </c>
      <c r="C3300" s="699" t="s">
        <v>478</v>
      </c>
      <c r="D3300" s="699" t="s">
        <v>11189</v>
      </c>
      <c r="E3300" s="700" t="s">
        <v>11979</v>
      </c>
      <c r="F3300" s="699" t="s">
        <v>11185</v>
      </c>
    </row>
    <row r="3301" spans="1:6" hidden="1">
      <c r="A3301" s="701">
        <v>89713</v>
      </c>
      <c r="B3301" s="699" t="s">
        <v>17366</v>
      </c>
      <c r="C3301" s="699" t="s">
        <v>478</v>
      </c>
      <c r="D3301" s="699" t="s">
        <v>11189</v>
      </c>
      <c r="E3301" s="700" t="s">
        <v>11808</v>
      </c>
      <c r="F3301" s="699" t="s">
        <v>11185</v>
      </c>
    </row>
    <row r="3302" spans="1:6" hidden="1">
      <c r="A3302" s="701">
        <v>89714</v>
      </c>
      <c r="B3302" s="699" t="s">
        <v>894</v>
      </c>
      <c r="C3302" s="699" t="s">
        <v>478</v>
      </c>
      <c r="D3302" s="699" t="s">
        <v>11189</v>
      </c>
      <c r="E3302" s="700" t="s">
        <v>11980</v>
      </c>
      <c r="F3302" s="699" t="s">
        <v>11185</v>
      </c>
    </row>
    <row r="3303" spans="1:6" hidden="1">
      <c r="A3303" s="701">
        <v>89716</v>
      </c>
      <c r="B3303" s="699" t="s">
        <v>17368</v>
      </c>
      <c r="C3303" s="699" t="s">
        <v>478</v>
      </c>
      <c r="D3303" s="699" t="s">
        <v>11189</v>
      </c>
      <c r="E3303" s="700" t="s">
        <v>2014</v>
      </c>
      <c r="F3303" s="699" t="s">
        <v>11185</v>
      </c>
    </row>
    <row r="3304" spans="1:6" hidden="1">
      <c r="A3304" s="701">
        <v>89717</v>
      </c>
      <c r="B3304" s="699" t="s">
        <v>17369</v>
      </c>
      <c r="C3304" s="699" t="s">
        <v>478</v>
      </c>
      <c r="D3304" s="699" t="s">
        <v>11189</v>
      </c>
      <c r="E3304" s="700" t="s">
        <v>15124</v>
      </c>
      <c r="F3304" s="699" t="s">
        <v>11185</v>
      </c>
    </row>
    <row r="3305" spans="1:6" hidden="1">
      <c r="A3305" s="701">
        <v>89770</v>
      </c>
      <c r="B3305" s="699" t="s">
        <v>17370</v>
      </c>
      <c r="C3305" s="699" t="s">
        <v>478</v>
      </c>
      <c r="D3305" s="699" t="s">
        <v>11189</v>
      </c>
      <c r="E3305" s="700" t="s">
        <v>9644</v>
      </c>
      <c r="F3305" s="699" t="s">
        <v>11185</v>
      </c>
    </row>
    <row r="3306" spans="1:6" hidden="1">
      <c r="A3306" s="701">
        <v>89771</v>
      </c>
      <c r="B3306" s="699" t="s">
        <v>17371</v>
      </c>
      <c r="C3306" s="699" t="s">
        <v>478</v>
      </c>
      <c r="D3306" s="699" t="s">
        <v>11189</v>
      </c>
      <c r="E3306" s="700" t="s">
        <v>6321</v>
      </c>
      <c r="F3306" s="699" t="s">
        <v>11185</v>
      </c>
    </row>
    <row r="3307" spans="1:6" hidden="1">
      <c r="A3307" s="701">
        <v>89773</v>
      </c>
      <c r="B3307" s="699" t="s">
        <v>17372</v>
      </c>
      <c r="C3307" s="699" t="s">
        <v>478</v>
      </c>
      <c r="D3307" s="699" t="s">
        <v>11189</v>
      </c>
      <c r="E3307" s="700" t="s">
        <v>16987</v>
      </c>
      <c r="F3307" s="699" t="s">
        <v>11185</v>
      </c>
    </row>
    <row r="3308" spans="1:6" hidden="1">
      <c r="A3308" s="701">
        <v>89775</v>
      </c>
      <c r="B3308" s="699" t="s">
        <v>17373</v>
      </c>
      <c r="C3308" s="699" t="s">
        <v>478</v>
      </c>
      <c r="D3308" s="699" t="s">
        <v>11189</v>
      </c>
      <c r="E3308" s="700" t="s">
        <v>17374</v>
      </c>
      <c r="F3308" s="699" t="s">
        <v>11185</v>
      </c>
    </row>
    <row r="3309" spans="1:6" hidden="1">
      <c r="A3309" s="701">
        <v>89798</v>
      </c>
      <c r="B3309" s="699" t="s">
        <v>17375</v>
      </c>
      <c r="C3309" s="699" t="s">
        <v>478</v>
      </c>
      <c r="D3309" s="699" t="s">
        <v>11189</v>
      </c>
      <c r="E3309" s="700" t="s">
        <v>3234</v>
      </c>
      <c r="F3309" s="699" t="s">
        <v>11185</v>
      </c>
    </row>
    <row r="3310" spans="1:6" hidden="1">
      <c r="A3310" s="701">
        <v>89799</v>
      </c>
      <c r="B3310" s="699" t="s">
        <v>17376</v>
      </c>
      <c r="C3310" s="699" t="s">
        <v>478</v>
      </c>
      <c r="D3310" s="699" t="s">
        <v>11189</v>
      </c>
      <c r="E3310" s="700" t="s">
        <v>11490</v>
      </c>
      <c r="F3310" s="699" t="s">
        <v>11185</v>
      </c>
    </row>
    <row r="3311" spans="1:6" hidden="1">
      <c r="A3311" s="701">
        <v>89800</v>
      </c>
      <c r="B3311" s="699" t="s">
        <v>17377</v>
      </c>
      <c r="C3311" s="699" t="s">
        <v>478</v>
      </c>
      <c r="D3311" s="699" t="s">
        <v>11189</v>
      </c>
      <c r="E3311" s="700" t="s">
        <v>17378</v>
      </c>
      <c r="F3311" s="699" t="s">
        <v>11185</v>
      </c>
    </row>
    <row r="3312" spans="1:6" hidden="1">
      <c r="A3312" s="701">
        <v>89848</v>
      </c>
      <c r="B3312" s="699" t="s">
        <v>17379</v>
      </c>
      <c r="C3312" s="699" t="s">
        <v>478</v>
      </c>
      <c r="D3312" s="699" t="s">
        <v>11189</v>
      </c>
      <c r="E3312" s="700" t="s">
        <v>5002</v>
      </c>
      <c r="F3312" s="699" t="s">
        <v>11185</v>
      </c>
    </row>
    <row r="3313" spans="1:6" hidden="1">
      <c r="A3313" s="701">
        <v>89849</v>
      </c>
      <c r="B3313" s="699" t="s">
        <v>17380</v>
      </c>
      <c r="C3313" s="699" t="s">
        <v>478</v>
      </c>
      <c r="D3313" s="699" t="s">
        <v>11189</v>
      </c>
      <c r="E3313" s="700" t="s">
        <v>13678</v>
      </c>
      <c r="F3313" s="699" t="s">
        <v>11185</v>
      </c>
    </row>
    <row r="3314" spans="1:6" hidden="1">
      <c r="A3314" s="701">
        <v>89865</v>
      </c>
      <c r="B3314" s="699" t="s">
        <v>874</v>
      </c>
      <c r="C3314" s="699" t="s">
        <v>478</v>
      </c>
      <c r="D3314" s="699" t="s">
        <v>11189</v>
      </c>
      <c r="E3314" s="700" t="s">
        <v>4077</v>
      </c>
      <c r="F3314" s="699" t="s">
        <v>11185</v>
      </c>
    </row>
    <row r="3315" spans="1:6" hidden="1">
      <c r="A3315" s="701">
        <v>91784</v>
      </c>
      <c r="B3315" s="699" t="s">
        <v>17381</v>
      </c>
      <c r="C3315" s="699" t="s">
        <v>478</v>
      </c>
      <c r="D3315" s="699" t="s">
        <v>11189</v>
      </c>
      <c r="E3315" s="700" t="s">
        <v>17382</v>
      </c>
      <c r="F3315" s="699" t="s">
        <v>11185</v>
      </c>
    </row>
    <row r="3316" spans="1:6" hidden="1">
      <c r="A3316" s="701">
        <v>91785</v>
      </c>
      <c r="B3316" s="699" t="s">
        <v>17398</v>
      </c>
      <c r="C3316" s="699" t="s">
        <v>478</v>
      </c>
      <c r="D3316" s="699" t="s">
        <v>11182</v>
      </c>
      <c r="E3316" s="700" t="s">
        <v>17399</v>
      </c>
      <c r="F3316" s="699" t="s">
        <v>11185</v>
      </c>
    </row>
    <row r="3317" spans="1:6" hidden="1">
      <c r="A3317" s="701">
        <v>91786</v>
      </c>
      <c r="B3317" s="699" t="s">
        <v>17411</v>
      </c>
      <c r="C3317" s="699" t="s">
        <v>478</v>
      </c>
      <c r="D3317" s="699" t="s">
        <v>11189</v>
      </c>
      <c r="E3317" s="700" t="s">
        <v>17412</v>
      </c>
      <c r="F3317" s="699" t="s">
        <v>11185</v>
      </c>
    </row>
    <row r="3318" spans="1:6" hidden="1">
      <c r="A3318" s="701">
        <v>91787</v>
      </c>
      <c r="B3318" s="699" t="s">
        <v>17431</v>
      </c>
      <c r="C3318" s="699" t="s">
        <v>478</v>
      </c>
      <c r="D3318" s="699" t="s">
        <v>11182</v>
      </c>
      <c r="E3318" s="700" t="s">
        <v>16387</v>
      </c>
      <c r="F3318" s="699" t="s">
        <v>11185</v>
      </c>
    </row>
    <row r="3319" spans="1:6" hidden="1">
      <c r="A3319" s="701">
        <v>91788</v>
      </c>
      <c r="B3319" s="699" t="s">
        <v>17441</v>
      </c>
      <c r="C3319" s="699" t="s">
        <v>478</v>
      </c>
      <c r="D3319" s="699" t="s">
        <v>11182</v>
      </c>
      <c r="E3319" s="700" t="s">
        <v>9644</v>
      </c>
      <c r="F3319" s="699" t="s">
        <v>11185</v>
      </c>
    </row>
    <row r="3320" spans="1:6" hidden="1">
      <c r="A3320" s="701">
        <v>91789</v>
      </c>
      <c r="B3320" s="699" t="s">
        <v>17448</v>
      </c>
      <c r="C3320" s="699" t="s">
        <v>478</v>
      </c>
      <c r="D3320" s="699" t="s">
        <v>11189</v>
      </c>
      <c r="E3320" s="700" t="s">
        <v>17449</v>
      </c>
      <c r="F3320" s="699" t="s">
        <v>11185</v>
      </c>
    </row>
    <row r="3321" spans="1:6" hidden="1">
      <c r="A3321" s="701">
        <v>91790</v>
      </c>
      <c r="B3321" s="699" t="s">
        <v>17461</v>
      </c>
      <c r="C3321" s="699" t="s">
        <v>478</v>
      </c>
      <c r="D3321" s="699" t="s">
        <v>11182</v>
      </c>
      <c r="E3321" s="700" t="s">
        <v>17462</v>
      </c>
      <c r="F3321" s="699" t="s">
        <v>11185</v>
      </c>
    </row>
    <row r="3322" spans="1:6" hidden="1">
      <c r="A3322" s="701">
        <v>91791</v>
      </c>
      <c r="B3322" s="699" t="s">
        <v>17481</v>
      </c>
      <c r="C3322" s="699" t="s">
        <v>478</v>
      </c>
      <c r="D3322" s="699" t="s">
        <v>11182</v>
      </c>
      <c r="E3322" s="700" t="s">
        <v>17482</v>
      </c>
      <c r="F3322" s="699" t="s">
        <v>11185</v>
      </c>
    </row>
    <row r="3323" spans="1:6" hidden="1">
      <c r="A3323" s="701">
        <v>91792</v>
      </c>
      <c r="B3323" s="699" t="s">
        <v>17487</v>
      </c>
      <c r="C3323" s="699" t="s">
        <v>478</v>
      </c>
      <c r="D3323" s="699" t="s">
        <v>11182</v>
      </c>
      <c r="E3323" s="700" t="s">
        <v>12814</v>
      </c>
      <c r="F3323" s="699" t="s">
        <v>11185</v>
      </c>
    </row>
    <row r="3324" spans="1:6" hidden="1">
      <c r="A3324" s="701">
        <v>91793</v>
      </c>
      <c r="B3324" s="699" t="s">
        <v>17488</v>
      </c>
      <c r="C3324" s="699" t="s">
        <v>478</v>
      </c>
      <c r="D3324" s="699" t="s">
        <v>11182</v>
      </c>
      <c r="E3324" s="700" t="s">
        <v>17489</v>
      </c>
      <c r="F3324" s="699" t="s">
        <v>11185</v>
      </c>
    </row>
    <row r="3325" spans="1:6" hidden="1">
      <c r="A3325" s="701">
        <v>91794</v>
      </c>
      <c r="B3325" s="699" t="s">
        <v>17493</v>
      </c>
      <c r="C3325" s="699" t="s">
        <v>478</v>
      </c>
      <c r="D3325" s="699" t="s">
        <v>11182</v>
      </c>
      <c r="E3325" s="700" t="s">
        <v>14240</v>
      </c>
      <c r="F3325" s="699" t="s">
        <v>11185</v>
      </c>
    </row>
    <row r="3326" spans="1:6" hidden="1">
      <c r="A3326" s="701">
        <v>91795</v>
      </c>
      <c r="B3326" s="699" t="s">
        <v>17506</v>
      </c>
      <c r="C3326" s="699" t="s">
        <v>478</v>
      </c>
      <c r="D3326" s="699" t="s">
        <v>11182</v>
      </c>
      <c r="E3326" s="700" t="s">
        <v>17507</v>
      </c>
      <c r="F3326" s="699" t="s">
        <v>11185</v>
      </c>
    </row>
    <row r="3327" spans="1:6" hidden="1">
      <c r="A3327" s="701">
        <v>91796</v>
      </c>
      <c r="B3327" s="699" t="s">
        <v>17518</v>
      </c>
      <c r="C3327" s="699" t="s">
        <v>478</v>
      </c>
      <c r="D3327" s="699" t="s">
        <v>11189</v>
      </c>
      <c r="E3327" s="700" t="s">
        <v>17519</v>
      </c>
      <c r="F3327" s="699" t="s">
        <v>11185</v>
      </c>
    </row>
    <row r="3328" spans="1:6" hidden="1">
      <c r="A3328" s="701">
        <v>92275</v>
      </c>
      <c r="B3328" s="699" t="s">
        <v>17523</v>
      </c>
      <c r="C3328" s="699" t="s">
        <v>478</v>
      </c>
      <c r="D3328" s="699" t="s">
        <v>11182</v>
      </c>
      <c r="E3328" s="700" t="s">
        <v>6111</v>
      </c>
      <c r="F3328" s="699" t="s">
        <v>11185</v>
      </c>
    </row>
    <row r="3329" spans="1:6" hidden="1">
      <c r="A3329" s="701">
        <v>92276</v>
      </c>
      <c r="B3329" s="699" t="s">
        <v>17524</v>
      </c>
      <c r="C3329" s="699" t="s">
        <v>478</v>
      </c>
      <c r="D3329" s="699" t="s">
        <v>11182</v>
      </c>
      <c r="E3329" s="700" t="s">
        <v>17525</v>
      </c>
      <c r="F3329" s="699" t="s">
        <v>11185</v>
      </c>
    </row>
    <row r="3330" spans="1:6" hidden="1">
      <c r="A3330" s="701">
        <v>92277</v>
      </c>
      <c r="B3330" s="699" t="s">
        <v>17527</v>
      </c>
      <c r="C3330" s="699" t="s">
        <v>478</v>
      </c>
      <c r="D3330" s="699" t="s">
        <v>11182</v>
      </c>
      <c r="E3330" s="700" t="s">
        <v>17528</v>
      </c>
      <c r="F3330" s="699" t="s">
        <v>11185</v>
      </c>
    </row>
    <row r="3331" spans="1:6" hidden="1">
      <c r="A3331" s="701">
        <v>92278</v>
      </c>
      <c r="B3331" s="699" t="s">
        <v>17529</v>
      </c>
      <c r="C3331" s="699" t="s">
        <v>478</v>
      </c>
      <c r="D3331" s="699" t="s">
        <v>11182</v>
      </c>
      <c r="E3331" s="700" t="s">
        <v>17530</v>
      </c>
      <c r="F3331" s="699" t="s">
        <v>11185</v>
      </c>
    </row>
    <row r="3332" spans="1:6" hidden="1">
      <c r="A3332" s="701">
        <v>92279</v>
      </c>
      <c r="B3332" s="699" t="s">
        <v>17531</v>
      </c>
      <c r="C3332" s="699" t="s">
        <v>478</v>
      </c>
      <c r="D3332" s="699" t="s">
        <v>11182</v>
      </c>
      <c r="E3332" s="700" t="s">
        <v>9314</v>
      </c>
      <c r="F3332" s="699" t="s">
        <v>11185</v>
      </c>
    </row>
    <row r="3333" spans="1:6" hidden="1">
      <c r="A3333" s="701">
        <v>92280</v>
      </c>
      <c r="B3333" s="699" t="s">
        <v>17532</v>
      </c>
      <c r="C3333" s="699" t="s">
        <v>478</v>
      </c>
      <c r="D3333" s="699" t="s">
        <v>11182</v>
      </c>
      <c r="E3333" s="700" t="s">
        <v>17533</v>
      </c>
      <c r="F3333" s="699" t="s">
        <v>11185</v>
      </c>
    </row>
    <row r="3334" spans="1:6" hidden="1">
      <c r="A3334" s="701">
        <v>92281</v>
      </c>
      <c r="B3334" s="699" t="s">
        <v>17534</v>
      </c>
      <c r="C3334" s="699" t="s">
        <v>478</v>
      </c>
      <c r="D3334" s="699" t="s">
        <v>11182</v>
      </c>
      <c r="E3334" s="700" t="s">
        <v>17535</v>
      </c>
      <c r="F3334" s="699" t="s">
        <v>11185</v>
      </c>
    </row>
    <row r="3335" spans="1:6" hidden="1">
      <c r="A3335" s="701">
        <v>92282</v>
      </c>
      <c r="B3335" s="699" t="s">
        <v>17536</v>
      </c>
      <c r="C3335" s="699" t="s">
        <v>478</v>
      </c>
      <c r="D3335" s="699" t="s">
        <v>11182</v>
      </c>
      <c r="E3335" s="700" t="s">
        <v>17537</v>
      </c>
      <c r="F3335" s="699" t="s">
        <v>11185</v>
      </c>
    </row>
    <row r="3336" spans="1:6" hidden="1">
      <c r="A3336" s="701">
        <v>92283</v>
      </c>
      <c r="B3336" s="699" t="s">
        <v>17538</v>
      </c>
      <c r="C3336" s="699" t="s">
        <v>478</v>
      </c>
      <c r="D3336" s="699" t="s">
        <v>11182</v>
      </c>
      <c r="E3336" s="700" t="s">
        <v>17539</v>
      </c>
      <c r="F3336" s="699" t="s">
        <v>11185</v>
      </c>
    </row>
    <row r="3337" spans="1:6" hidden="1">
      <c r="A3337" s="701">
        <v>92284</v>
      </c>
      <c r="B3337" s="699" t="s">
        <v>17540</v>
      </c>
      <c r="C3337" s="699" t="s">
        <v>478</v>
      </c>
      <c r="D3337" s="699" t="s">
        <v>11182</v>
      </c>
      <c r="E3337" s="700" t="s">
        <v>17541</v>
      </c>
      <c r="F3337" s="699" t="s">
        <v>11185</v>
      </c>
    </row>
    <row r="3338" spans="1:6" hidden="1">
      <c r="A3338" s="701">
        <v>92285</v>
      </c>
      <c r="B3338" s="699" t="s">
        <v>17542</v>
      </c>
      <c r="C3338" s="699" t="s">
        <v>478</v>
      </c>
      <c r="D3338" s="699" t="s">
        <v>11182</v>
      </c>
      <c r="E3338" s="700" t="s">
        <v>14248</v>
      </c>
      <c r="F3338" s="699" t="s">
        <v>11185</v>
      </c>
    </row>
    <row r="3339" spans="1:6" hidden="1">
      <c r="A3339" s="701">
        <v>92286</v>
      </c>
      <c r="B3339" s="699" t="s">
        <v>17543</v>
      </c>
      <c r="C3339" s="699" t="s">
        <v>478</v>
      </c>
      <c r="D3339" s="699" t="s">
        <v>11182</v>
      </c>
      <c r="E3339" s="700" t="s">
        <v>17544</v>
      </c>
      <c r="F3339" s="699" t="s">
        <v>11185</v>
      </c>
    </row>
    <row r="3340" spans="1:6" hidden="1">
      <c r="A3340" s="701">
        <v>92305</v>
      </c>
      <c r="B3340" s="699" t="s">
        <v>17545</v>
      </c>
      <c r="C3340" s="699" t="s">
        <v>478</v>
      </c>
      <c r="D3340" s="699" t="s">
        <v>11182</v>
      </c>
      <c r="E3340" s="700" t="s">
        <v>17546</v>
      </c>
      <c r="F3340" s="699" t="s">
        <v>11185</v>
      </c>
    </row>
    <row r="3341" spans="1:6" hidden="1">
      <c r="A3341" s="701">
        <v>92306</v>
      </c>
      <c r="B3341" s="699" t="s">
        <v>17548</v>
      </c>
      <c r="C3341" s="699" t="s">
        <v>478</v>
      </c>
      <c r="D3341" s="699" t="s">
        <v>11182</v>
      </c>
      <c r="E3341" s="700" t="s">
        <v>7381</v>
      </c>
      <c r="F3341" s="699" t="s">
        <v>11185</v>
      </c>
    </row>
    <row r="3342" spans="1:6" hidden="1">
      <c r="A3342" s="701">
        <v>92307</v>
      </c>
      <c r="B3342" s="699" t="s">
        <v>17549</v>
      </c>
      <c r="C3342" s="699" t="s">
        <v>478</v>
      </c>
      <c r="D3342" s="699" t="s">
        <v>11182</v>
      </c>
      <c r="E3342" s="700" t="s">
        <v>17550</v>
      </c>
      <c r="F3342" s="699" t="s">
        <v>11185</v>
      </c>
    </row>
    <row r="3343" spans="1:6" hidden="1">
      <c r="A3343" s="701">
        <v>92308</v>
      </c>
      <c r="B3343" s="699" t="s">
        <v>17551</v>
      </c>
      <c r="C3343" s="699" t="s">
        <v>478</v>
      </c>
      <c r="D3343" s="699" t="s">
        <v>11182</v>
      </c>
      <c r="E3343" s="700" t="s">
        <v>14536</v>
      </c>
      <c r="F3343" s="699" t="s">
        <v>11185</v>
      </c>
    </row>
    <row r="3344" spans="1:6" hidden="1">
      <c r="A3344" s="701">
        <v>92309</v>
      </c>
      <c r="B3344" s="699" t="s">
        <v>17552</v>
      </c>
      <c r="C3344" s="699" t="s">
        <v>478</v>
      </c>
      <c r="D3344" s="699" t="s">
        <v>11182</v>
      </c>
      <c r="E3344" s="700" t="s">
        <v>17553</v>
      </c>
      <c r="F3344" s="699" t="s">
        <v>11185</v>
      </c>
    </row>
    <row r="3345" spans="1:6" hidden="1">
      <c r="A3345" s="701">
        <v>92310</v>
      </c>
      <c r="B3345" s="699" t="s">
        <v>17554</v>
      </c>
      <c r="C3345" s="699" t="s">
        <v>478</v>
      </c>
      <c r="D3345" s="699" t="s">
        <v>11182</v>
      </c>
      <c r="E3345" s="700" t="s">
        <v>17555</v>
      </c>
      <c r="F3345" s="699" t="s">
        <v>11185</v>
      </c>
    </row>
    <row r="3346" spans="1:6" hidden="1">
      <c r="A3346" s="701">
        <v>92320</v>
      </c>
      <c r="B3346" s="699" t="s">
        <v>17556</v>
      </c>
      <c r="C3346" s="699" t="s">
        <v>478</v>
      </c>
      <c r="D3346" s="699" t="s">
        <v>11182</v>
      </c>
      <c r="E3346" s="700" t="s">
        <v>11934</v>
      </c>
      <c r="F3346" s="699" t="s">
        <v>11185</v>
      </c>
    </row>
    <row r="3347" spans="1:6" hidden="1">
      <c r="A3347" s="701">
        <v>92321</v>
      </c>
      <c r="B3347" s="699" t="s">
        <v>17558</v>
      </c>
      <c r="C3347" s="699" t="s">
        <v>478</v>
      </c>
      <c r="D3347" s="699" t="s">
        <v>11182</v>
      </c>
      <c r="E3347" s="700" t="s">
        <v>17559</v>
      </c>
      <c r="F3347" s="699" t="s">
        <v>11185</v>
      </c>
    </row>
    <row r="3348" spans="1:6" hidden="1">
      <c r="A3348" s="701">
        <v>92322</v>
      </c>
      <c r="B3348" s="699" t="s">
        <v>17560</v>
      </c>
      <c r="C3348" s="699" t="s">
        <v>478</v>
      </c>
      <c r="D3348" s="699" t="s">
        <v>11182</v>
      </c>
      <c r="E3348" s="700" t="s">
        <v>5310</v>
      </c>
      <c r="F3348" s="699" t="s">
        <v>11185</v>
      </c>
    </row>
    <row r="3349" spans="1:6" hidden="1">
      <c r="A3349" s="701">
        <v>92323</v>
      </c>
      <c r="B3349" s="699" t="s">
        <v>17561</v>
      </c>
      <c r="C3349" s="699" t="s">
        <v>478</v>
      </c>
      <c r="D3349" s="699" t="s">
        <v>11182</v>
      </c>
      <c r="E3349" s="700" t="s">
        <v>17562</v>
      </c>
      <c r="F3349" s="699" t="s">
        <v>11185</v>
      </c>
    </row>
    <row r="3350" spans="1:6" hidden="1">
      <c r="A3350" s="701">
        <v>92324</v>
      </c>
      <c r="B3350" s="699" t="s">
        <v>17563</v>
      </c>
      <c r="C3350" s="699" t="s">
        <v>478</v>
      </c>
      <c r="D3350" s="699" t="s">
        <v>11182</v>
      </c>
      <c r="E3350" s="700" t="s">
        <v>14478</v>
      </c>
      <c r="F3350" s="699" t="s">
        <v>11185</v>
      </c>
    </row>
    <row r="3351" spans="1:6" hidden="1">
      <c r="A3351" s="701">
        <v>92325</v>
      </c>
      <c r="B3351" s="699" t="s">
        <v>17564</v>
      </c>
      <c r="C3351" s="699" t="s">
        <v>478</v>
      </c>
      <c r="D3351" s="699" t="s">
        <v>11182</v>
      </c>
      <c r="E3351" s="700" t="s">
        <v>17565</v>
      </c>
      <c r="F3351" s="699" t="s">
        <v>11185</v>
      </c>
    </row>
    <row r="3352" spans="1:6" hidden="1">
      <c r="A3352" s="701">
        <v>92335</v>
      </c>
      <c r="B3352" s="699" t="s">
        <v>17566</v>
      </c>
      <c r="C3352" s="699" t="s">
        <v>478</v>
      </c>
      <c r="D3352" s="699" t="s">
        <v>11182</v>
      </c>
      <c r="E3352" s="700" t="s">
        <v>17567</v>
      </c>
      <c r="F3352" s="699" t="s">
        <v>11185</v>
      </c>
    </row>
    <row r="3353" spans="1:6" hidden="1">
      <c r="A3353" s="701">
        <v>92336</v>
      </c>
      <c r="B3353" s="699" t="s">
        <v>17568</v>
      </c>
      <c r="C3353" s="699" t="s">
        <v>478</v>
      </c>
      <c r="D3353" s="699" t="s">
        <v>11182</v>
      </c>
      <c r="E3353" s="700" t="s">
        <v>17569</v>
      </c>
      <c r="F3353" s="699" t="s">
        <v>11185</v>
      </c>
    </row>
    <row r="3354" spans="1:6" hidden="1">
      <c r="A3354" s="701">
        <v>92337</v>
      </c>
      <c r="B3354" s="699" t="s">
        <v>17570</v>
      </c>
      <c r="C3354" s="699" t="s">
        <v>478</v>
      </c>
      <c r="D3354" s="699" t="s">
        <v>11182</v>
      </c>
      <c r="E3354" s="700" t="s">
        <v>16532</v>
      </c>
      <c r="F3354" s="699" t="s">
        <v>11185</v>
      </c>
    </row>
    <row r="3355" spans="1:6" hidden="1">
      <c r="A3355" s="701">
        <v>92338</v>
      </c>
      <c r="B3355" s="699" t="s">
        <v>17571</v>
      </c>
      <c r="C3355" s="699" t="s">
        <v>478</v>
      </c>
      <c r="D3355" s="699" t="s">
        <v>11182</v>
      </c>
      <c r="E3355" s="700" t="s">
        <v>17572</v>
      </c>
      <c r="F3355" s="699" t="s">
        <v>11185</v>
      </c>
    </row>
    <row r="3356" spans="1:6" hidden="1">
      <c r="A3356" s="701">
        <v>92339</v>
      </c>
      <c r="B3356" s="699" t="s">
        <v>17573</v>
      </c>
      <c r="C3356" s="699" t="s">
        <v>478</v>
      </c>
      <c r="D3356" s="699" t="s">
        <v>11182</v>
      </c>
      <c r="E3356" s="700" t="s">
        <v>17574</v>
      </c>
      <c r="F3356" s="699" t="s">
        <v>11185</v>
      </c>
    </row>
    <row r="3357" spans="1:6" hidden="1">
      <c r="A3357" s="701">
        <v>92341</v>
      </c>
      <c r="B3357" s="699" t="s">
        <v>17575</v>
      </c>
      <c r="C3357" s="699" t="s">
        <v>478</v>
      </c>
      <c r="D3357" s="699" t="s">
        <v>11182</v>
      </c>
      <c r="E3357" s="700" t="s">
        <v>17576</v>
      </c>
      <c r="F3357" s="699" t="s">
        <v>11185</v>
      </c>
    </row>
    <row r="3358" spans="1:6" hidden="1">
      <c r="A3358" s="701">
        <v>92342</v>
      </c>
      <c r="B3358" s="699" t="s">
        <v>17577</v>
      </c>
      <c r="C3358" s="699" t="s">
        <v>478</v>
      </c>
      <c r="D3358" s="699" t="s">
        <v>11182</v>
      </c>
      <c r="E3358" s="700" t="s">
        <v>10160</v>
      </c>
      <c r="F3358" s="699" t="s">
        <v>11185</v>
      </c>
    </row>
    <row r="3359" spans="1:6" hidden="1">
      <c r="A3359" s="701">
        <v>92343</v>
      </c>
      <c r="B3359" s="699" t="s">
        <v>17578</v>
      </c>
      <c r="C3359" s="699" t="s">
        <v>478</v>
      </c>
      <c r="D3359" s="699" t="s">
        <v>11182</v>
      </c>
      <c r="E3359" s="700" t="s">
        <v>17579</v>
      </c>
      <c r="F3359" s="699" t="s">
        <v>11185</v>
      </c>
    </row>
    <row r="3360" spans="1:6" hidden="1">
      <c r="A3360" s="701">
        <v>92359</v>
      </c>
      <c r="B3360" s="699" t="s">
        <v>17580</v>
      </c>
      <c r="C3360" s="699" t="s">
        <v>478</v>
      </c>
      <c r="D3360" s="699" t="s">
        <v>11182</v>
      </c>
      <c r="E3360" s="700" t="s">
        <v>12409</v>
      </c>
      <c r="F3360" s="699" t="s">
        <v>11185</v>
      </c>
    </row>
    <row r="3361" spans="1:6" hidden="1">
      <c r="A3361" s="701">
        <v>92360</v>
      </c>
      <c r="B3361" s="699" t="s">
        <v>17581</v>
      </c>
      <c r="C3361" s="699" t="s">
        <v>478</v>
      </c>
      <c r="D3361" s="699" t="s">
        <v>11182</v>
      </c>
      <c r="E3361" s="700" t="s">
        <v>17582</v>
      </c>
      <c r="F3361" s="699" t="s">
        <v>11185</v>
      </c>
    </row>
    <row r="3362" spans="1:6" hidden="1">
      <c r="A3362" s="701">
        <v>92361</v>
      </c>
      <c r="B3362" s="699" t="s">
        <v>17583</v>
      </c>
      <c r="C3362" s="699" t="s">
        <v>478</v>
      </c>
      <c r="D3362" s="699" t="s">
        <v>11182</v>
      </c>
      <c r="E3362" s="700" t="s">
        <v>17584</v>
      </c>
      <c r="F3362" s="699" t="s">
        <v>11185</v>
      </c>
    </row>
    <row r="3363" spans="1:6" hidden="1">
      <c r="A3363" s="701">
        <v>92362</v>
      </c>
      <c r="B3363" s="699" t="s">
        <v>17585</v>
      </c>
      <c r="C3363" s="699" t="s">
        <v>478</v>
      </c>
      <c r="D3363" s="699" t="s">
        <v>11182</v>
      </c>
      <c r="E3363" s="700" t="s">
        <v>17586</v>
      </c>
      <c r="F3363" s="699" t="s">
        <v>11185</v>
      </c>
    </row>
    <row r="3364" spans="1:6" hidden="1">
      <c r="A3364" s="701">
        <v>92364</v>
      </c>
      <c r="B3364" s="699" t="s">
        <v>17587</v>
      </c>
      <c r="C3364" s="699" t="s">
        <v>478</v>
      </c>
      <c r="D3364" s="699" t="s">
        <v>11182</v>
      </c>
      <c r="E3364" s="700" t="s">
        <v>17588</v>
      </c>
      <c r="F3364" s="699" t="s">
        <v>11185</v>
      </c>
    </row>
    <row r="3365" spans="1:6" hidden="1">
      <c r="A3365" s="701">
        <v>92365</v>
      </c>
      <c r="B3365" s="699" t="s">
        <v>17589</v>
      </c>
      <c r="C3365" s="699" t="s">
        <v>478</v>
      </c>
      <c r="D3365" s="699" t="s">
        <v>11182</v>
      </c>
      <c r="E3365" s="700" t="s">
        <v>17590</v>
      </c>
      <c r="F3365" s="699" t="s">
        <v>11185</v>
      </c>
    </row>
    <row r="3366" spans="1:6" hidden="1">
      <c r="A3366" s="701">
        <v>92366</v>
      </c>
      <c r="B3366" s="699" t="s">
        <v>17592</v>
      </c>
      <c r="C3366" s="699" t="s">
        <v>478</v>
      </c>
      <c r="D3366" s="699" t="s">
        <v>11182</v>
      </c>
      <c r="E3366" s="700" t="s">
        <v>17593</v>
      </c>
      <c r="F3366" s="699" t="s">
        <v>11185</v>
      </c>
    </row>
    <row r="3367" spans="1:6" hidden="1">
      <c r="A3367" s="701">
        <v>92367</v>
      </c>
      <c r="B3367" s="699" t="s">
        <v>17594</v>
      </c>
      <c r="C3367" s="699" t="s">
        <v>478</v>
      </c>
      <c r="D3367" s="699" t="s">
        <v>11182</v>
      </c>
      <c r="E3367" s="700" t="s">
        <v>17595</v>
      </c>
      <c r="F3367" s="699" t="s">
        <v>11185</v>
      </c>
    </row>
    <row r="3368" spans="1:6" hidden="1">
      <c r="A3368" s="701">
        <v>92368</v>
      </c>
      <c r="B3368" s="699" t="s">
        <v>17596</v>
      </c>
      <c r="C3368" s="699" t="s">
        <v>478</v>
      </c>
      <c r="D3368" s="699" t="s">
        <v>11182</v>
      </c>
      <c r="E3368" s="700" t="s">
        <v>17597</v>
      </c>
      <c r="F3368" s="699" t="s">
        <v>11185</v>
      </c>
    </row>
    <row r="3369" spans="1:6" hidden="1">
      <c r="A3369" s="701">
        <v>92645</v>
      </c>
      <c r="B3369" s="699" t="s">
        <v>17598</v>
      </c>
      <c r="C3369" s="699" t="s">
        <v>478</v>
      </c>
      <c r="D3369" s="699" t="s">
        <v>11182</v>
      </c>
      <c r="E3369" s="700" t="s">
        <v>14181</v>
      </c>
      <c r="F3369" s="699" t="s">
        <v>11185</v>
      </c>
    </row>
    <row r="3370" spans="1:6" hidden="1">
      <c r="A3370" s="701">
        <v>92646</v>
      </c>
      <c r="B3370" s="699" t="s">
        <v>17599</v>
      </c>
      <c r="C3370" s="699" t="s">
        <v>478</v>
      </c>
      <c r="D3370" s="699" t="s">
        <v>11182</v>
      </c>
      <c r="E3370" s="700" t="s">
        <v>17600</v>
      </c>
      <c r="F3370" s="699" t="s">
        <v>11185</v>
      </c>
    </row>
    <row r="3371" spans="1:6" hidden="1">
      <c r="A3371" s="701">
        <v>92648</v>
      </c>
      <c r="B3371" s="699" t="s">
        <v>17601</v>
      </c>
      <c r="C3371" s="699" t="s">
        <v>478</v>
      </c>
      <c r="D3371" s="699" t="s">
        <v>11182</v>
      </c>
      <c r="E3371" s="700" t="s">
        <v>17602</v>
      </c>
      <c r="F3371" s="699" t="s">
        <v>11185</v>
      </c>
    </row>
    <row r="3372" spans="1:6" hidden="1">
      <c r="A3372" s="701">
        <v>92649</v>
      </c>
      <c r="B3372" s="699" t="s">
        <v>17603</v>
      </c>
      <c r="C3372" s="699" t="s">
        <v>478</v>
      </c>
      <c r="D3372" s="699" t="s">
        <v>11182</v>
      </c>
      <c r="E3372" s="700" t="s">
        <v>17604</v>
      </c>
      <c r="F3372" s="699" t="s">
        <v>11185</v>
      </c>
    </row>
    <row r="3373" spans="1:6" hidden="1">
      <c r="A3373" s="701">
        <v>92650</v>
      </c>
      <c r="B3373" s="699" t="s">
        <v>17605</v>
      </c>
      <c r="C3373" s="699" t="s">
        <v>478</v>
      </c>
      <c r="D3373" s="699" t="s">
        <v>11182</v>
      </c>
      <c r="E3373" s="700" t="s">
        <v>17606</v>
      </c>
      <c r="F3373" s="699" t="s">
        <v>11185</v>
      </c>
    </row>
    <row r="3374" spans="1:6" hidden="1">
      <c r="A3374" s="701">
        <v>92652</v>
      </c>
      <c r="B3374" s="699" t="s">
        <v>17607</v>
      </c>
      <c r="C3374" s="699" t="s">
        <v>478</v>
      </c>
      <c r="D3374" s="699" t="s">
        <v>11182</v>
      </c>
      <c r="E3374" s="700" t="s">
        <v>17608</v>
      </c>
      <c r="F3374" s="699" t="s">
        <v>11185</v>
      </c>
    </row>
    <row r="3375" spans="1:6" hidden="1">
      <c r="A3375" s="701">
        <v>92653</v>
      </c>
      <c r="B3375" s="699" t="s">
        <v>17609</v>
      </c>
      <c r="C3375" s="699" t="s">
        <v>478</v>
      </c>
      <c r="D3375" s="699" t="s">
        <v>11182</v>
      </c>
      <c r="E3375" s="700" t="s">
        <v>17610</v>
      </c>
      <c r="F3375" s="699" t="s">
        <v>11185</v>
      </c>
    </row>
    <row r="3376" spans="1:6" hidden="1">
      <c r="A3376" s="701">
        <v>92654</v>
      </c>
      <c r="B3376" s="699" t="s">
        <v>17611</v>
      </c>
      <c r="C3376" s="699" t="s">
        <v>478</v>
      </c>
      <c r="D3376" s="699" t="s">
        <v>11182</v>
      </c>
      <c r="E3376" s="700" t="s">
        <v>17612</v>
      </c>
      <c r="F3376" s="699" t="s">
        <v>11185</v>
      </c>
    </row>
    <row r="3377" spans="1:6" hidden="1">
      <c r="A3377" s="701">
        <v>92655</v>
      </c>
      <c r="B3377" s="699" t="s">
        <v>17613</v>
      </c>
      <c r="C3377" s="699" t="s">
        <v>478</v>
      </c>
      <c r="D3377" s="699" t="s">
        <v>11182</v>
      </c>
      <c r="E3377" s="700" t="s">
        <v>17614</v>
      </c>
      <c r="F3377" s="699" t="s">
        <v>11185</v>
      </c>
    </row>
    <row r="3378" spans="1:6" hidden="1">
      <c r="A3378" s="701">
        <v>92656</v>
      </c>
      <c r="B3378" s="699" t="s">
        <v>17615</v>
      </c>
      <c r="C3378" s="699" t="s">
        <v>478</v>
      </c>
      <c r="D3378" s="699" t="s">
        <v>11182</v>
      </c>
      <c r="E3378" s="700" t="s">
        <v>17189</v>
      </c>
      <c r="F3378" s="699" t="s">
        <v>11185</v>
      </c>
    </row>
    <row r="3379" spans="1:6" hidden="1">
      <c r="A3379" s="701">
        <v>92687</v>
      </c>
      <c r="B3379" s="699" t="s">
        <v>17616</v>
      </c>
      <c r="C3379" s="699" t="s">
        <v>478</v>
      </c>
      <c r="D3379" s="699" t="s">
        <v>11182</v>
      </c>
      <c r="E3379" s="700" t="s">
        <v>12379</v>
      </c>
      <c r="F3379" s="699" t="s">
        <v>11185</v>
      </c>
    </row>
    <row r="3380" spans="1:6" hidden="1">
      <c r="A3380" s="701">
        <v>92688</v>
      </c>
      <c r="B3380" s="699" t="s">
        <v>17617</v>
      </c>
      <c r="C3380" s="699" t="s">
        <v>478</v>
      </c>
      <c r="D3380" s="699" t="s">
        <v>11182</v>
      </c>
      <c r="E3380" s="700" t="s">
        <v>17618</v>
      </c>
      <c r="F3380" s="699" t="s">
        <v>11185</v>
      </c>
    </row>
    <row r="3381" spans="1:6" hidden="1">
      <c r="A3381" s="701">
        <v>92689</v>
      </c>
      <c r="B3381" s="699" t="s">
        <v>17619</v>
      </c>
      <c r="C3381" s="699" t="s">
        <v>478</v>
      </c>
      <c r="D3381" s="699" t="s">
        <v>11182</v>
      </c>
      <c r="E3381" s="700" t="s">
        <v>15705</v>
      </c>
      <c r="F3381" s="699" t="s">
        <v>11185</v>
      </c>
    </row>
    <row r="3382" spans="1:6" hidden="1">
      <c r="A3382" s="701">
        <v>92690</v>
      </c>
      <c r="B3382" s="699" t="s">
        <v>17620</v>
      </c>
      <c r="C3382" s="699" t="s">
        <v>478</v>
      </c>
      <c r="D3382" s="699" t="s">
        <v>11182</v>
      </c>
      <c r="E3382" s="700" t="s">
        <v>17621</v>
      </c>
      <c r="F3382" s="699" t="s">
        <v>11185</v>
      </c>
    </row>
    <row r="3383" spans="1:6" hidden="1">
      <c r="A3383" s="701">
        <v>92691</v>
      </c>
      <c r="B3383" s="699" t="s">
        <v>17622</v>
      </c>
      <c r="C3383" s="699" t="s">
        <v>478</v>
      </c>
      <c r="D3383" s="699" t="s">
        <v>11182</v>
      </c>
      <c r="E3383" s="700" t="s">
        <v>8220</v>
      </c>
      <c r="F3383" s="699" t="s">
        <v>11185</v>
      </c>
    </row>
    <row r="3384" spans="1:6" hidden="1">
      <c r="A3384" s="701">
        <v>94462</v>
      </c>
      <c r="B3384" s="699" t="s">
        <v>17623</v>
      </c>
      <c r="C3384" s="699" t="s">
        <v>478</v>
      </c>
      <c r="D3384" s="699" t="s">
        <v>11182</v>
      </c>
      <c r="E3384" s="700" t="s">
        <v>17624</v>
      </c>
      <c r="F3384" s="699" t="s">
        <v>11185</v>
      </c>
    </row>
    <row r="3385" spans="1:6" hidden="1">
      <c r="A3385" s="701">
        <v>94463</v>
      </c>
      <c r="B3385" s="699" t="s">
        <v>17626</v>
      </c>
      <c r="C3385" s="699" t="s">
        <v>478</v>
      </c>
      <c r="D3385" s="699" t="s">
        <v>11182</v>
      </c>
      <c r="E3385" s="700" t="s">
        <v>17627</v>
      </c>
      <c r="F3385" s="699" t="s">
        <v>11185</v>
      </c>
    </row>
    <row r="3386" spans="1:6" hidden="1">
      <c r="A3386" s="701">
        <v>94464</v>
      </c>
      <c r="B3386" s="699" t="s">
        <v>17628</v>
      </c>
      <c r="C3386" s="699" t="s">
        <v>478</v>
      </c>
      <c r="D3386" s="699" t="s">
        <v>11182</v>
      </c>
      <c r="E3386" s="700" t="s">
        <v>17629</v>
      </c>
      <c r="F3386" s="699" t="s">
        <v>11185</v>
      </c>
    </row>
    <row r="3387" spans="1:6" hidden="1">
      <c r="A3387" s="701">
        <v>94602</v>
      </c>
      <c r="B3387" s="699" t="s">
        <v>17630</v>
      </c>
      <c r="C3387" s="699" t="s">
        <v>478</v>
      </c>
      <c r="D3387" s="699" t="s">
        <v>11182</v>
      </c>
      <c r="E3387" s="700" t="s">
        <v>17631</v>
      </c>
      <c r="F3387" s="699" t="s">
        <v>11185</v>
      </c>
    </row>
    <row r="3388" spans="1:6" hidden="1">
      <c r="A3388" s="701">
        <v>94603</v>
      </c>
      <c r="B3388" s="699" t="s">
        <v>17632</v>
      </c>
      <c r="C3388" s="699" t="s">
        <v>478</v>
      </c>
      <c r="D3388" s="699" t="s">
        <v>11182</v>
      </c>
      <c r="E3388" s="700" t="s">
        <v>17633</v>
      </c>
      <c r="F3388" s="699" t="s">
        <v>11185</v>
      </c>
    </row>
    <row r="3389" spans="1:6" hidden="1">
      <c r="A3389" s="701">
        <v>94604</v>
      </c>
      <c r="B3389" s="699" t="s">
        <v>17634</v>
      </c>
      <c r="C3389" s="699" t="s">
        <v>478</v>
      </c>
      <c r="D3389" s="699" t="s">
        <v>11182</v>
      </c>
      <c r="E3389" s="700" t="s">
        <v>17635</v>
      </c>
      <c r="F3389" s="699" t="s">
        <v>11185</v>
      </c>
    </row>
    <row r="3390" spans="1:6" hidden="1">
      <c r="A3390" s="701">
        <v>94605</v>
      </c>
      <c r="B3390" s="699" t="s">
        <v>17636</v>
      </c>
      <c r="C3390" s="699" t="s">
        <v>478</v>
      </c>
      <c r="D3390" s="699" t="s">
        <v>11182</v>
      </c>
      <c r="E3390" s="700" t="s">
        <v>17637</v>
      </c>
      <c r="F3390" s="699" t="s">
        <v>11185</v>
      </c>
    </row>
    <row r="3391" spans="1:6" hidden="1">
      <c r="A3391" s="701">
        <v>94648</v>
      </c>
      <c r="B3391" s="699" t="s">
        <v>12159</v>
      </c>
      <c r="C3391" s="699" t="s">
        <v>478</v>
      </c>
      <c r="D3391" s="699" t="s">
        <v>11189</v>
      </c>
      <c r="E3391" s="700" t="s">
        <v>7355</v>
      </c>
      <c r="F3391" s="699" t="s">
        <v>11185</v>
      </c>
    </row>
    <row r="3392" spans="1:6" hidden="1">
      <c r="A3392" s="701">
        <v>94649</v>
      </c>
      <c r="B3392" s="699" t="s">
        <v>17638</v>
      </c>
      <c r="C3392" s="699" t="s">
        <v>478</v>
      </c>
      <c r="D3392" s="699" t="s">
        <v>11189</v>
      </c>
      <c r="E3392" s="700" t="s">
        <v>15644</v>
      </c>
      <c r="F3392" s="699" t="s">
        <v>11185</v>
      </c>
    </row>
    <row r="3393" spans="1:6" hidden="1">
      <c r="A3393" s="701">
        <v>94650</v>
      </c>
      <c r="B3393" s="699" t="s">
        <v>17639</v>
      </c>
      <c r="C3393" s="699" t="s">
        <v>478</v>
      </c>
      <c r="D3393" s="699" t="s">
        <v>11189</v>
      </c>
      <c r="E3393" s="700" t="s">
        <v>17640</v>
      </c>
      <c r="F3393" s="699" t="s">
        <v>11185</v>
      </c>
    </row>
    <row r="3394" spans="1:6" hidden="1">
      <c r="A3394" s="701">
        <v>94651</v>
      </c>
      <c r="B3394" s="699" t="s">
        <v>17641</v>
      </c>
      <c r="C3394" s="699" t="s">
        <v>478</v>
      </c>
      <c r="D3394" s="699" t="s">
        <v>11189</v>
      </c>
      <c r="E3394" s="700" t="s">
        <v>17642</v>
      </c>
      <c r="F3394" s="699" t="s">
        <v>11185</v>
      </c>
    </row>
    <row r="3395" spans="1:6" hidden="1">
      <c r="A3395" s="701">
        <v>94652</v>
      </c>
      <c r="B3395" s="699" t="s">
        <v>17643</v>
      </c>
      <c r="C3395" s="699" t="s">
        <v>478</v>
      </c>
      <c r="D3395" s="699" t="s">
        <v>11189</v>
      </c>
      <c r="E3395" s="700" t="s">
        <v>4510</v>
      </c>
      <c r="F3395" s="699" t="s">
        <v>11185</v>
      </c>
    </row>
    <row r="3396" spans="1:6" hidden="1">
      <c r="A3396" s="701">
        <v>94653</v>
      </c>
      <c r="B3396" s="699" t="s">
        <v>17644</v>
      </c>
      <c r="C3396" s="699" t="s">
        <v>478</v>
      </c>
      <c r="D3396" s="699" t="s">
        <v>11189</v>
      </c>
      <c r="E3396" s="700" t="s">
        <v>10730</v>
      </c>
      <c r="F3396" s="699" t="s">
        <v>11185</v>
      </c>
    </row>
    <row r="3397" spans="1:6" hidden="1">
      <c r="A3397" s="701">
        <v>94654</v>
      </c>
      <c r="B3397" s="699" t="s">
        <v>17645</v>
      </c>
      <c r="C3397" s="699" t="s">
        <v>478</v>
      </c>
      <c r="D3397" s="699" t="s">
        <v>11189</v>
      </c>
      <c r="E3397" s="700" t="s">
        <v>17646</v>
      </c>
      <c r="F3397" s="699" t="s">
        <v>11185</v>
      </c>
    </row>
    <row r="3398" spans="1:6" hidden="1">
      <c r="A3398" s="701">
        <v>94655</v>
      </c>
      <c r="B3398" s="699" t="s">
        <v>17647</v>
      </c>
      <c r="C3398" s="699" t="s">
        <v>478</v>
      </c>
      <c r="D3398" s="699" t="s">
        <v>11189</v>
      </c>
      <c r="E3398" s="700" t="s">
        <v>17648</v>
      </c>
      <c r="F3398" s="699" t="s">
        <v>11185</v>
      </c>
    </row>
    <row r="3399" spans="1:6" hidden="1">
      <c r="A3399" s="701">
        <v>94716</v>
      </c>
      <c r="B3399" s="699" t="s">
        <v>17649</v>
      </c>
      <c r="C3399" s="699" t="s">
        <v>478</v>
      </c>
      <c r="D3399" s="699" t="s">
        <v>11189</v>
      </c>
      <c r="E3399" s="700" t="s">
        <v>13577</v>
      </c>
      <c r="F3399" s="699" t="s">
        <v>11185</v>
      </c>
    </row>
    <row r="3400" spans="1:6" hidden="1">
      <c r="A3400" s="701">
        <v>94717</v>
      </c>
      <c r="B3400" s="699" t="s">
        <v>17650</v>
      </c>
      <c r="C3400" s="699" t="s">
        <v>478</v>
      </c>
      <c r="D3400" s="699" t="s">
        <v>11189</v>
      </c>
      <c r="E3400" s="700" t="s">
        <v>16628</v>
      </c>
      <c r="F3400" s="699" t="s">
        <v>11185</v>
      </c>
    </row>
    <row r="3401" spans="1:6" hidden="1">
      <c r="A3401" s="701">
        <v>94718</v>
      </c>
      <c r="B3401" s="699" t="s">
        <v>17651</v>
      </c>
      <c r="C3401" s="699" t="s">
        <v>478</v>
      </c>
      <c r="D3401" s="699" t="s">
        <v>11189</v>
      </c>
      <c r="E3401" s="700" t="s">
        <v>17652</v>
      </c>
      <c r="F3401" s="699" t="s">
        <v>11185</v>
      </c>
    </row>
    <row r="3402" spans="1:6" hidden="1">
      <c r="A3402" s="701">
        <v>94719</v>
      </c>
      <c r="B3402" s="699" t="s">
        <v>17653</v>
      </c>
      <c r="C3402" s="699" t="s">
        <v>478</v>
      </c>
      <c r="D3402" s="699" t="s">
        <v>11189</v>
      </c>
      <c r="E3402" s="700" t="s">
        <v>13656</v>
      </c>
      <c r="F3402" s="699" t="s">
        <v>11185</v>
      </c>
    </row>
    <row r="3403" spans="1:6" hidden="1">
      <c r="A3403" s="701">
        <v>94720</v>
      </c>
      <c r="B3403" s="699" t="s">
        <v>17654</v>
      </c>
      <c r="C3403" s="699" t="s">
        <v>478</v>
      </c>
      <c r="D3403" s="699" t="s">
        <v>11189</v>
      </c>
      <c r="E3403" s="700" t="s">
        <v>17655</v>
      </c>
      <c r="F3403" s="699" t="s">
        <v>11185</v>
      </c>
    </row>
    <row r="3404" spans="1:6" hidden="1">
      <c r="A3404" s="701">
        <v>94721</v>
      </c>
      <c r="B3404" s="699" t="s">
        <v>17656</v>
      </c>
      <c r="C3404" s="699" t="s">
        <v>478</v>
      </c>
      <c r="D3404" s="699" t="s">
        <v>11189</v>
      </c>
      <c r="E3404" s="700" t="s">
        <v>17657</v>
      </c>
      <c r="F3404" s="699" t="s">
        <v>11185</v>
      </c>
    </row>
    <row r="3405" spans="1:6" hidden="1">
      <c r="A3405" s="701">
        <v>94722</v>
      </c>
      <c r="B3405" s="699" t="s">
        <v>17658</v>
      </c>
      <c r="C3405" s="699" t="s">
        <v>478</v>
      </c>
      <c r="D3405" s="699" t="s">
        <v>11189</v>
      </c>
      <c r="E3405" s="700" t="s">
        <v>17659</v>
      </c>
      <c r="F3405" s="699" t="s">
        <v>11185</v>
      </c>
    </row>
    <row r="3406" spans="1:6" hidden="1">
      <c r="A3406" s="701">
        <v>95697</v>
      </c>
      <c r="B3406" s="699" t="s">
        <v>17660</v>
      </c>
      <c r="C3406" s="699" t="s">
        <v>478</v>
      </c>
      <c r="D3406" s="699" t="s">
        <v>11182</v>
      </c>
      <c r="E3406" s="700" t="s">
        <v>17661</v>
      </c>
      <c r="F3406" s="699" t="s">
        <v>11185</v>
      </c>
    </row>
    <row r="3407" spans="1:6" hidden="1">
      <c r="A3407" s="701">
        <v>96635</v>
      </c>
      <c r="B3407" s="699" t="s">
        <v>17662</v>
      </c>
      <c r="C3407" s="699" t="s">
        <v>478</v>
      </c>
      <c r="D3407" s="699" t="s">
        <v>11182</v>
      </c>
      <c r="E3407" s="700" t="s">
        <v>17663</v>
      </c>
      <c r="F3407" s="699" t="s">
        <v>11185</v>
      </c>
    </row>
    <row r="3408" spans="1:6" hidden="1">
      <c r="A3408" s="701">
        <v>96636</v>
      </c>
      <c r="B3408" s="699" t="s">
        <v>17664</v>
      </c>
      <c r="C3408" s="699" t="s">
        <v>478</v>
      </c>
      <c r="D3408" s="699" t="s">
        <v>11182</v>
      </c>
      <c r="E3408" s="700" t="s">
        <v>14005</v>
      </c>
      <c r="F3408" s="699" t="s">
        <v>11185</v>
      </c>
    </row>
    <row r="3409" spans="1:6" hidden="1">
      <c r="A3409" s="701">
        <v>96644</v>
      </c>
      <c r="B3409" s="699" t="s">
        <v>17665</v>
      </c>
      <c r="C3409" s="699" t="s">
        <v>478</v>
      </c>
      <c r="D3409" s="699" t="s">
        <v>11182</v>
      </c>
      <c r="E3409" s="700" t="s">
        <v>2112</v>
      </c>
      <c r="F3409" s="699" t="s">
        <v>11185</v>
      </c>
    </row>
    <row r="3410" spans="1:6" hidden="1">
      <c r="A3410" s="701">
        <v>96645</v>
      </c>
      <c r="B3410" s="699" t="s">
        <v>17666</v>
      </c>
      <c r="C3410" s="699" t="s">
        <v>478</v>
      </c>
      <c r="D3410" s="699" t="s">
        <v>11182</v>
      </c>
      <c r="E3410" s="700" t="s">
        <v>15440</v>
      </c>
      <c r="F3410" s="699" t="s">
        <v>11185</v>
      </c>
    </row>
    <row r="3411" spans="1:6" hidden="1">
      <c r="A3411" s="701">
        <v>96646</v>
      </c>
      <c r="B3411" s="699" t="s">
        <v>17667</v>
      </c>
      <c r="C3411" s="699" t="s">
        <v>478</v>
      </c>
      <c r="D3411" s="699" t="s">
        <v>11182</v>
      </c>
      <c r="E3411" s="700" t="s">
        <v>14702</v>
      </c>
      <c r="F3411" s="699" t="s">
        <v>11185</v>
      </c>
    </row>
    <row r="3412" spans="1:6" hidden="1">
      <c r="A3412" s="701">
        <v>96647</v>
      </c>
      <c r="B3412" s="699" t="s">
        <v>17668</v>
      </c>
      <c r="C3412" s="699" t="s">
        <v>478</v>
      </c>
      <c r="D3412" s="699" t="s">
        <v>11182</v>
      </c>
      <c r="E3412" s="700" t="s">
        <v>12965</v>
      </c>
      <c r="F3412" s="699" t="s">
        <v>11185</v>
      </c>
    </row>
    <row r="3413" spans="1:6" hidden="1">
      <c r="A3413" s="701">
        <v>96648</v>
      </c>
      <c r="B3413" s="699" t="s">
        <v>17669</v>
      </c>
      <c r="C3413" s="699" t="s">
        <v>478</v>
      </c>
      <c r="D3413" s="699" t="s">
        <v>11182</v>
      </c>
      <c r="E3413" s="700" t="s">
        <v>13474</v>
      </c>
      <c r="F3413" s="699" t="s">
        <v>11185</v>
      </c>
    </row>
    <row r="3414" spans="1:6" hidden="1">
      <c r="A3414" s="701">
        <v>96649</v>
      </c>
      <c r="B3414" s="699" t="s">
        <v>17670</v>
      </c>
      <c r="C3414" s="699" t="s">
        <v>478</v>
      </c>
      <c r="D3414" s="699" t="s">
        <v>11182</v>
      </c>
      <c r="E3414" s="700" t="s">
        <v>17671</v>
      </c>
      <c r="F3414" s="699" t="s">
        <v>11185</v>
      </c>
    </row>
    <row r="3415" spans="1:6" hidden="1">
      <c r="A3415" s="701">
        <v>96668</v>
      </c>
      <c r="B3415" s="699" t="s">
        <v>17672</v>
      </c>
      <c r="C3415" s="699" t="s">
        <v>478</v>
      </c>
      <c r="D3415" s="699" t="s">
        <v>11182</v>
      </c>
      <c r="E3415" s="700" t="s">
        <v>2191</v>
      </c>
      <c r="F3415" s="699" t="s">
        <v>11185</v>
      </c>
    </row>
    <row r="3416" spans="1:6" hidden="1">
      <c r="A3416" s="701">
        <v>96669</v>
      </c>
      <c r="B3416" s="699" t="s">
        <v>17673</v>
      </c>
      <c r="C3416" s="699" t="s">
        <v>478</v>
      </c>
      <c r="D3416" s="699" t="s">
        <v>11182</v>
      </c>
      <c r="E3416" s="700" t="s">
        <v>14192</v>
      </c>
      <c r="F3416" s="699" t="s">
        <v>11185</v>
      </c>
    </row>
    <row r="3417" spans="1:6" hidden="1">
      <c r="A3417" s="701">
        <v>96670</v>
      </c>
      <c r="B3417" s="699" t="s">
        <v>17674</v>
      </c>
      <c r="C3417" s="699" t="s">
        <v>478</v>
      </c>
      <c r="D3417" s="699" t="s">
        <v>11182</v>
      </c>
      <c r="E3417" s="700" t="s">
        <v>12051</v>
      </c>
      <c r="F3417" s="699" t="s">
        <v>11185</v>
      </c>
    </row>
    <row r="3418" spans="1:6" hidden="1">
      <c r="A3418" s="701">
        <v>96671</v>
      </c>
      <c r="B3418" s="699" t="s">
        <v>17675</v>
      </c>
      <c r="C3418" s="699" t="s">
        <v>478</v>
      </c>
      <c r="D3418" s="699" t="s">
        <v>11182</v>
      </c>
      <c r="E3418" s="700" t="s">
        <v>13314</v>
      </c>
      <c r="F3418" s="699" t="s">
        <v>11185</v>
      </c>
    </row>
    <row r="3419" spans="1:6" hidden="1">
      <c r="A3419" s="701">
        <v>96672</v>
      </c>
      <c r="B3419" s="699" t="s">
        <v>17676</v>
      </c>
      <c r="C3419" s="699" t="s">
        <v>478</v>
      </c>
      <c r="D3419" s="699" t="s">
        <v>11182</v>
      </c>
      <c r="E3419" s="700" t="s">
        <v>17677</v>
      </c>
      <c r="F3419" s="699" t="s">
        <v>11185</v>
      </c>
    </row>
    <row r="3420" spans="1:6" hidden="1">
      <c r="A3420" s="701">
        <v>96673</v>
      </c>
      <c r="B3420" s="699" t="s">
        <v>17678</v>
      </c>
      <c r="C3420" s="699" t="s">
        <v>478</v>
      </c>
      <c r="D3420" s="699" t="s">
        <v>11182</v>
      </c>
      <c r="E3420" s="700" t="s">
        <v>17679</v>
      </c>
      <c r="F3420" s="699" t="s">
        <v>11185</v>
      </c>
    </row>
    <row r="3421" spans="1:6" hidden="1">
      <c r="A3421" s="701">
        <v>96674</v>
      </c>
      <c r="B3421" s="699" t="s">
        <v>17680</v>
      </c>
      <c r="C3421" s="699" t="s">
        <v>478</v>
      </c>
      <c r="D3421" s="699" t="s">
        <v>11182</v>
      </c>
      <c r="E3421" s="700" t="s">
        <v>17681</v>
      </c>
      <c r="F3421" s="699" t="s">
        <v>11185</v>
      </c>
    </row>
    <row r="3422" spans="1:6" hidden="1">
      <c r="A3422" s="701">
        <v>96675</v>
      </c>
      <c r="B3422" s="699" t="s">
        <v>17682</v>
      </c>
      <c r="C3422" s="699" t="s">
        <v>478</v>
      </c>
      <c r="D3422" s="699" t="s">
        <v>11182</v>
      </c>
      <c r="E3422" s="700" t="s">
        <v>17683</v>
      </c>
      <c r="F3422" s="699" t="s">
        <v>11185</v>
      </c>
    </row>
    <row r="3423" spans="1:6" hidden="1">
      <c r="A3423" s="701">
        <v>96676</v>
      </c>
      <c r="B3423" s="699" t="s">
        <v>17684</v>
      </c>
      <c r="C3423" s="699" t="s">
        <v>478</v>
      </c>
      <c r="D3423" s="699" t="s">
        <v>11182</v>
      </c>
      <c r="E3423" s="700" t="s">
        <v>7848</v>
      </c>
      <c r="F3423" s="699" t="s">
        <v>11185</v>
      </c>
    </row>
    <row r="3424" spans="1:6" hidden="1">
      <c r="A3424" s="701">
        <v>96677</v>
      </c>
      <c r="B3424" s="699" t="s">
        <v>17685</v>
      </c>
      <c r="C3424" s="699" t="s">
        <v>478</v>
      </c>
      <c r="D3424" s="699" t="s">
        <v>11182</v>
      </c>
      <c r="E3424" s="700" t="s">
        <v>7967</v>
      </c>
      <c r="F3424" s="699" t="s">
        <v>11185</v>
      </c>
    </row>
    <row r="3425" spans="1:6" hidden="1">
      <c r="A3425" s="701">
        <v>96678</v>
      </c>
      <c r="B3425" s="699" t="s">
        <v>17686</v>
      </c>
      <c r="C3425" s="699" t="s">
        <v>478</v>
      </c>
      <c r="D3425" s="699" t="s">
        <v>11182</v>
      </c>
      <c r="E3425" s="700" t="s">
        <v>4604</v>
      </c>
      <c r="F3425" s="699" t="s">
        <v>11185</v>
      </c>
    </row>
    <row r="3426" spans="1:6" hidden="1">
      <c r="A3426" s="701">
        <v>96679</v>
      </c>
      <c r="B3426" s="699" t="s">
        <v>17688</v>
      </c>
      <c r="C3426" s="699" t="s">
        <v>478</v>
      </c>
      <c r="D3426" s="699" t="s">
        <v>11182</v>
      </c>
      <c r="E3426" s="700" t="s">
        <v>3728</v>
      </c>
      <c r="F3426" s="699" t="s">
        <v>11185</v>
      </c>
    </row>
    <row r="3427" spans="1:6" hidden="1">
      <c r="A3427" s="701">
        <v>96680</v>
      </c>
      <c r="B3427" s="699" t="s">
        <v>17689</v>
      </c>
      <c r="C3427" s="699" t="s">
        <v>478</v>
      </c>
      <c r="D3427" s="699" t="s">
        <v>11182</v>
      </c>
      <c r="E3427" s="700" t="s">
        <v>3765</v>
      </c>
      <c r="F3427" s="699" t="s">
        <v>11185</v>
      </c>
    </row>
    <row r="3428" spans="1:6" hidden="1">
      <c r="A3428" s="701">
        <v>96681</v>
      </c>
      <c r="B3428" s="699" t="s">
        <v>17690</v>
      </c>
      <c r="C3428" s="699" t="s">
        <v>478</v>
      </c>
      <c r="D3428" s="699" t="s">
        <v>11182</v>
      </c>
      <c r="E3428" s="700" t="s">
        <v>17691</v>
      </c>
      <c r="F3428" s="699" t="s">
        <v>11185</v>
      </c>
    </row>
    <row r="3429" spans="1:6" hidden="1">
      <c r="A3429" s="701">
        <v>96682</v>
      </c>
      <c r="B3429" s="699" t="s">
        <v>17693</v>
      </c>
      <c r="C3429" s="699" t="s">
        <v>478</v>
      </c>
      <c r="D3429" s="699" t="s">
        <v>11182</v>
      </c>
      <c r="E3429" s="700" t="s">
        <v>17694</v>
      </c>
      <c r="F3429" s="699" t="s">
        <v>11185</v>
      </c>
    </row>
    <row r="3430" spans="1:6" hidden="1">
      <c r="A3430" s="701">
        <v>96683</v>
      </c>
      <c r="B3430" s="699" t="s">
        <v>17695</v>
      </c>
      <c r="C3430" s="699" t="s">
        <v>478</v>
      </c>
      <c r="D3430" s="699" t="s">
        <v>11182</v>
      </c>
      <c r="E3430" s="700" t="s">
        <v>17696</v>
      </c>
      <c r="F3430" s="699" t="s">
        <v>11185</v>
      </c>
    </row>
    <row r="3431" spans="1:6" hidden="1">
      <c r="A3431" s="701">
        <v>96718</v>
      </c>
      <c r="B3431" s="699" t="s">
        <v>17697</v>
      </c>
      <c r="C3431" s="699" t="s">
        <v>478</v>
      </c>
      <c r="D3431" s="699" t="s">
        <v>11182</v>
      </c>
      <c r="E3431" s="700" t="s">
        <v>4766</v>
      </c>
      <c r="F3431" s="699" t="s">
        <v>11185</v>
      </c>
    </row>
    <row r="3432" spans="1:6" hidden="1">
      <c r="A3432" s="701">
        <v>96719</v>
      </c>
      <c r="B3432" s="699" t="s">
        <v>17698</v>
      </c>
      <c r="C3432" s="699" t="s">
        <v>478</v>
      </c>
      <c r="D3432" s="699" t="s">
        <v>11182</v>
      </c>
      <c r="E3432" s="700" t="s">
        <v>11600</v>
      </c>
      <c r="F3432" s="699" t="s">
        <v>11185</v>
      </c>
    </row>
    <row r="3433" spans="1:6" hidden="1">
      <c r="A3433" s="701">
        <v>96720</v>
      </c>
      <c r="B3433" s="699" t="s">
        <v>17699</v>
      </c>
      <c r="C3433" s="699" t="s">
        <v>478</v>
      </c>
      <c r="D3433" s="699" t="s">
        <v>11182</v>
      </c>
      <c r="E3433" s="700" t="s">
        <v>14040</v>
      </c>
      <c r="F3433" s="699" t="s">
        <v>11185</v>
      </c>
    </row>
    <row r="3434" spans="1:6" hidden="1">
      <c r="A3434" s="701">
        <v>96721</v>
      </c>
      <c r="B3434" s="699" t="s">
        <v>17700</v>
      </c>
      <c r="C3434" s="699" t="s">
        <v>478</v>
      </c>
      <c r="D3434" s="699" t="s">
        <v>11182</v>
      </c>
      <c r="E3434" s="700" t="s">
        <v>17502</v>
      </c>
      <c r="F3434" s="699" t="s">
        <v>11185</v>
      </c>
    </row>
    <row r="3435" spans="1:6" hidden="1">
      <c r="A3435" s="701">
        <v>96722</v>
      </c>
      <c r="B3435" s="699" t="s">
        <v>17701</v>
      </c>
      <c r="C3435" s="699" t="s">
        <v>478</v>
      </c>
      <c r="D3435" s="699" t="s">
        <v>11182</v>
      </c>
      <c r="E3435" s="700" t="s">
        <v>13303</v>
      </c>
      <c r="F3435" s="699" t="s">
        <v>11185</v>
      </c>
    </row>
    <row r="3436" spans="1:6" hidden="1">
      <c r="A3436" s="701">
        <v>96723</v>
      </c>
      <c r="B3436" s="699" t="s">
        <v>17702</v>
      </c>
      <c r="C3436" s="699" t="s">
        <v>478</v>
      </c>
      <c r="D3436" s="699" t="s">
        <v>11182</v>
      </c>
      <c r="E3436" s="700" t="s">
        <v>17703</v>
      </c>
      <c r="F3436" s="699" t="s">
        <v>11185</v>
      </c>
    </row>
    <row r="3437" spans="1:6" hidden="1">
      <c r="A3437" s="701">
        <v>96724</v>
      </c>
      <c r="B3437" s="699" t="s">
        <v>17705</v>
      </c>
      <c r="C3437" s="699" t="s">
        <v>478</v>
      </c>
      <c r="D3437" s="699" t="s">
        <v>11182</v>
      </c>
      <c r="E3437" s="700" t="s">
        <v>17706</v>
      </c>
      <c r="F3437" s="699" t="s">
        <v>11185</v>
      </c>
    </row>
    <row r="3438" spans="1:6" hidden="1">
      <c r="A3438" s="701">
        <v>96725</v>
      </c>
      <c r="B3438" s="699" t="s">
        <v>17707</v>
      </c>
      <c r="C3438" s="699" t="s">
        <v>478</v>
      </c>
      <c r="D3438" s="699" t="s">
        <v>11182</v>
      </c>
      <c r="E3438" s="700" t="s">
        <v>17708</v>
      </c>
      <c r="F3438" s="699" t="s">
        <v>11185</v>
      </c>
    </row>
    <row r="3439" spans="1:6" hidden="1">
      <c r="A3439" s="701">
        <v>96726</v>
      </c>
      <c r="B3439" s="699" t="s">
        <v>17709</v>
      </c>
      <c r="C3439" s="699" t="s">
        <v>478</v>
      </c>
      <c r="D3439" s="699" t="s">
        <v>11182</v>
      </c>
      <c r="E3439" s="700" t="s">
        <v>17710</v>
      </c>
      <c r="F3439" s="699" t="s">
        <v>11185</v>
      </c>
    </row>
    <row r="3440" spans="1:6" hidden="1">
      <c r="A3440" s="701">
        <v>96727</v>
      </c>
      <c r="B3440" s="699" t="s">
        <v>17711</v>
      </c>
      <c r="C3440" s="699" t="s">
        <v>478</v>
      </c>
      <c r="D3440" s="699" t="s">
        <v>11182</v>
      </c>
      <c r="E3440" s="700" t="s">
        <v>3893</v>
      </c>
      <c r="F3440" s="699" t="s">
        <v>11185</v>
      </c>
    </row>
    <row r="3441" spans="1:6" hidden="1">
      <c r="A3441" s="701">
        <v>96728</v>
      </c>
      <c r="B3441" s="699" t="s">
        <v>17712</v>
      </c>
      <c r="C3441" s="699" t="s">
        <v>478</v>
      </c>
      <c r="D3441" s="699" t="s">
        <v>11182</v>
      </c>
      <c r="E3441" s="700" t="s">
        <v>9475</v>
      </c>
      <c r="F3441" s="699" t="s">
        <v>11185</v>
      </c>
    </row>
    <row r="3442" spans="1:6" hidden="1">
      <c r="A3442" s="701">
        <v>96729</v>
      </c>
      <c r="B3442" s="699" t="s">
        <v>17713</v>
      </c>
      <c r="C3442" s="699" t="s">
        <v>478</v>
      </c>
      <c r="D3442" s="699" t="s">
        <v>11182</v>
      </c>
      <c r="E3442" s="700" t="s">
        <v>7581</v>
      </c>
      <c r="F3442" s="699" t="s">
        <v>11185</v>
      </c>
    </row>
    <row r="3443" spans="1:6" hidden="1">
      <c r="A3443" s="701">
        <v>96730</v>
      </c>
      <c r="B3443" s="699" t="s">
        <v>17714</v>
      </c>
      <c r="C3443" s="699" t="s">
        <v>478</v>
      </c>
      <c r="D3443" s="699" t="s">
        <v>11182</v>
      </c>
      <c r="E3443" s="700" t="s">
        <v>8343</v>
      </c>
      <c r="F3443" s="699" t="s">
        <v>11185</v>
      </c>
    </row>
    <row r="3444" spans="1:6" hidden="1">
      <c r="A3444" s="701">
        <v>96731</v>
      </c>
      <c r="B3444" s="699" t="s">
        <v>17715</v>
      </c>
      <c r="C3444" s="699" t="s">
        <v>478</v>
      </c>
      <c r="D3444" s="699" t="s">
        <v>11182</v>
      </c>
      <c r="E3444" s="700" t="s">
        <v>17716</v>
      </c>
      <c r="F3444" s="699" t="s">
        <v>11185</v>
      </c>
    </row>
    <row r="3445" spans="1:6" hidden="1">
      <c r="A3445" s="701">
        <v>96732</v>
      </c>
      <c r="B3445" s="699" t="s">
        <v>17718</v>
      </c>
      <c r="C3445" s="699" t="s">
        <v>478</v>
      </c>
      <c r="D3445" s="699" t="s">
        <v>11182</v>
      </c>
      <c r="E3445" s="700" t="s">
        <v>17719</v>
      </c>
      <c r="F3445" s="699" t="s">
        <v>11185</v>
      </c>
    </row>
    <row r="3446" spans="1:6" hidden="1">
      <c r="A3446" s="701">
        <v>96733</v>
      </c>
      <c r="B3446" s="699" t="s">
        <v>17720</v>
      </c>
      <c r="C3446" s="699" t="s">
        <v>478</v>
      </c>
      <c r="D3446" s="699" t="s">
        <v>11182</v>
      </c>
      <c r="E3446" s="700" t="s">
        <v>17721</v>
      </c>
      <c r="F3446" s="699" t="s">
        <v>11185</v>
      </c>
    </row>
    <row r="3447" spans="1:6" hidden="1">
      <c r="A3447" s="701">
        <v>96734</v>
      </c>
      <c r="B3447" s="699" t="s">
        <v>17722</v>
      </c>
      <c r="C3447" s="699" t="s">
        <v>478</v>
      </c>
      <c r="D3447" s="699" t="s">
        <v>11182</v>
      </c>
      <c r="E3447" s="700" t="s">
        <v>17723</v>
      </c>
      <c r="F3447" s="699" t="s">
        <v>11185</v>
      </c>
    </row>
    <row r="3448" spans="1:6" hidden="1">
      <c r="A3448" s="701">
        <v>96735</v>
      </c>
      <c r="B3448" s="699" t="s">
        <v>17724</v>
      </c>
      <c r="C3448" s="699" t="s">
        <v>478</v>
      </c>
      <c r="D3448" s="699" t="s">
        <v>11182</v>
      </c>
      <c r="E3448" s="700" t="s">
        <v>17725</v>
      </c>
      <c r="F3448" s="699" t="s">
        <v>11185</v>
      </c>
    </row>
    <row r="3449" spans="1:6" hidden="1">
      <c r="A3449" s="701">
        <v>96794</v>
      </c>
      <c r="B3449" s="699" t="s">
        <v>17726</v>
      </c>
      <c r="C3449" s="699" t="s">
        <v>478</v>
      </c>
      <c r="D3449" s="699" t="s">
        <v>11182</v>
      </c>
      <c r="E3449" s="700" t="s">
        <v>8522</v>
      </c>
      <c r="F3449" s="699" t="s">
        <v>11185</v>
      </c>
    </row>
    <row r="3450" spans="1:6" hidden="1">
      <c r="A3450" s="701">
        <v>96795</v>
      </c>
      <c r="B3450" s="699" t="s">
        <v>17727</v>
      </c>
      <c r="C3450" s="699" t="s">
        <v>478</v>
      </c>
      <c r="D3450" s="699" t="s">
        <v>11182</v>
      </c>
      <c r="E3450" s="700" t="s">
        <v>4471</v>
      </c>
      <c r="F3450" s="699" t="s">
        <v>11185</v>
      </c>
    </row>
    <row r="3451" spans="1:6" hidden="1">
      <c r="A3451" s="701">
        <v>96796</v>
      </c>
      <c r="B3451" s="699" t="s">
        <v>17728</v>
      </c>
      <c r="C3451" s="699" t="s">
        <v>478</v>
      </c>
      <c r="D3451" s="699" t="s">
        <v>11182</v>
      </c>
      <c r="E3451" s="700" t="s">
        <v>1954</v>
      </c>
      <c r="F3451" s="699" t="s">
        <v>11185</v>
      </c>
    </row>
    <row r="3452" spans="1:6" hidden="1">
      <c r="A3452" s="701">
        <v>96797</v>
      </c>
      <c r="B3452" s="699" t="s">
        <v>17729</v>
      </c>
      <c r="C3452" s="699" t="s">
        <v>478</v>
      </c>
      <c r="D3452" s="699" t="s">
        <v>11182</v>
      </c>
      <c r="E3452" s="700" t="s">
        <v>17265</v>
      </c>
      <c r="F3452" s="699" t="s">
        <v>11185</v>
      </c>
    </row>
    <row r="3453" spans="1:6" hidden="1">
      <c r="A3453" s="701">
        <v>96798</v>
      </c>
      <c r="B3453" s="699" t="s">
        <v>17730</v>
      </c>
      <c r="C3453" s="699" t="s">
        <v>478</v>
      </c>
      <c r="D3453" s="699" t="s">
        <v>11182</v>
      </c>
      <c r="E3453" s="700" t="s">
        <v>1910</v>
      </c>
      <c r="F3453" s="699" t="s">
        <v>11185</v>
      </c>
    </row>
    <row r="3454" spans="1:6" hidden="1">
      <c r="A3454" s="701">
        <v>96799</v>
      </c>
      <c r="B3454" s="699" t="s">
        <v>17731</v>
      </c>
      <c r="C3454" s="699" t="s">
        <v>478</v>
      </c>
      <c r="D3454" s="699" t="s">
        <v>11182</v>
      </c>
      <c r="E3454" s="700" t="s">
        <v>12685</v>
      </c>
      <c r="F3454" s="699" t="s">
        <v>11185</v>
      </c>
    </row>
    <row r="3455" spans="1:6" hidden="1">
      <c r="A3455" s="701">
        <v>96800</v>
      </c>
      <c r="B3455" s="699" t="s">
        <v>17732</v>
      </c>
      <c r="C3455" s="699" t="s">
        <v>478</v>
      </c>
      <c r="D3455" s="699" t="s">
        <v>11182</v>
      </c>
      <c r="E3455" s="700" t="s">
        <v>17733</v>
      </c>
      <c r="F3455" s="699" t="s">
        <v>11185</v>
      </c>
    </row>
    <row r="3456" spans="1:6" hidden="1">
      <c r="A3456" s="701">
        <v>96801</v>
      </c>
      <c r="B3456" s="699" t="s">
        <v>17734</v>
      </c>
      <c r="C3456" s="699" t="s">
        <v>478</v>
      </c>
      <c r="D3456" s="699" t="s">
        <v>11182</v>
      </c>
      <c r="E3456" s="700" t="s">
        <v>4940</v>
      </c>
      <c r="F3456" s="699" t="s">
        <v>11185</v>
      </c>
    </row>
    <row r="3457" spans="1:6" hidden="1">
      <c r="A3457" s="701">
        <v>97327</v>
      </c>
      <c r="B3457" s="699" t="s">
        <v>17735</v>
      </c>
      <c r="C3457" s="699" t="s">
        <v>478</v>
      </c>
      <c r="D3457" s="699" t="s">
        <v>11182</v>
      </c>
      <c r="E3457" s="700" t="s">
        <v>11815</v>
      </c>
      <c r="F3457" s="699" t="s">
        <v>11185</v>
      </c>
    </row>
    <row r="3458" spans="1:6" hidden="1">
      <c r="A3458" s="701">
        <v>97328</v>
      </c>
      <c r="B3458" s="699" t="s">
        <v>17736</v>
      </c>
      <c r="C3458" s="699" t="s">
        <v>478</v>
      </c>
      <c r="D3458" s="699" t="s">
        <v>11182</v>
      </c>
      <c r="E3458" s="700" t="s">
        <v>17737</v>
      </c>
      <c r="F3458" s="699" t="s">
        <v>11185</v>
      </c>
    </row>
    <row r="3459" spans="1:6" hidden="1">
      <c r="A3459" s="701">
        <v>97329</v>
      </c>
      <c r="B3459" s="699" t="s">
        <v>17738</v>
      </c>
      <c r="C3459" s="699" t="s">
        <v>478</v>
      </c>
      <c r="D3459" s="699" t="s">
        <v>11182</v>
      </c>
      <c r="E3459" s="700" t="s">
        <v>17739</v>
      </c>
      <c r="F3459" s="699" t="s">
        <v>11185</v>
      </c>
    </row>
    <row r="3460" spans="1:6" hidden="1">
      <c r="A3460" s="701">
        <v>97330</v>
      </c>
      <c r="B3460" s="699" t="s">
        <v>17741</v>
      </c>
      <c r="C3460" s="699" t="s">
        <v>478</v>
      </c>
      <c r="D3460" s="699" t="s">
        <v>11182</v>
      </c>
      <c r="E3460" s="700" t="s">
        <v>6808</v>
      </c>
      <c r="F3460" s="699" t="s">
        <v>11185</v>
      </c>
    </row>
    <row r="3461" spans="1:6" hidden="1">
      <c r="A3461" s="701">
        <v>97331</v>
      </c>
      <c r="B3461" s="699" t="s">
        <v>17743</v>
      </c>
      <c r="C3461" s="699" t="s">
        <v>478</v>
      </c>
      <c r="D3461" s="699" t="s">
        <v>11182</v>
      </c>
      <c r="E3461" s="700" t="s">
        <v>17744</v>
      </c>
      <c r="F3461" s="699" t="s">
        <v>11185</v>
      </c>
    </row>
    <row r="3462" spans="1:6" hidden="1">
      <c r="A3462" s="701">
        <v>97332</v>
      </c>
      <c r="B3462" s="699" t="s">
        <v>17745</v>
      </c>
      <c r="C3462" s="699" t="s">
        <v>478</v>
      </c>
      <c r="D3462" s="699" t="s">
        <v>11182</v>
      </c>
      <c r="E3462" s="700" t="s">
        <v>16839</v>
      </c>
      <c r="F3462" s="699" t="s">
        <v>11185</v>
      </c>
    </row>
    <row r="3463" spans="1:6" hidden="1">
      <c r="A3463" s="701">
        <v>97333</v>
      </c>
      <c r="B3463" s="699" t="s">
        <v>17747</v>
      </c>
      <c r="C3463" s="699" t="s">
        <v>478</v>
      </c>
      <c r="D3463" s="699" t="s">
        <v>11182</v>
      </c>
      <c r="E3463" s="700" t="s">
        <v>17748</v>
      </c>
      <c r="F3463" s="699" t="s">
        <v>11185</v>
      </c>
    </row>
    <row r="3464" spans="1:6" hidden="1">
      <c r="A3464" s="701">
        <v>97334</v>
      </c>
      <c r="B3464" s="699" t="s">
        <v>17749</v>
      </c>
      <c r="C3464" s="699" t="s">
        <v>478</v>
      </c>
      <c r="D3464" s="699" t="s">
        <v>11182</v>
      </c>
      <c r="E3464" s="700" t="s">
        <v>17750</v>
      </c>
      <c r="F3464" s="699" t="s">
        <v>11185</v>
      </c>
    </row>
    <row r="3465" spans="1:6" hidden="1">
      <c r="A3465" s="701">
        <v>97335</v>
      </c>
      <c r="B3465" s="699" t="s">
        <v>17751</v>
      </c>
      <c r="C3465" s="699" t="s">
        <v>478</v>
      </c>
      <c r="D3465" s="699" t="s">
        <v>11182</v>
      </c>
      <c r="E3465" s="700" t="s">
        <v>17752</v>
      </c>
      <c r="F3465" s="699" t="s">
        <v>11185</v>
      </c>
    </row>
    <row r="3466" spans="1:6" hidden="1">
      <c r="A3466" s="701">
        <v>97336</v>
      </c>
      <c r="B3466" s="699" t="s">
        <v>17753</v>
      </c>
      <c r="C3466" s="699" t="s">
        <v>478</v>
      </c>
      <c r="D3466" s="699" t="s">
        <v>11182</v>
      </c>
      <c r="E3466" s="700" t="s">
        <v>17754</v>
      </c>
      <c r="F3466" s="699" t="s">
        <v>11185</v>
      </c>
    </row>
    <row r="3467" spans="1:6" hidden="1">
      <c r="A3467" s="701">
        <v>97337</v>
      </c>
      <c r="B3467" s="699" t="s">
        <v>17756</v>
      </c>
      <c r="C3467" s="699" t="s">
        <v>478</v>
      </c>
      <c r="D3467" s="699" t="s">
        <v>11182</v>
      </c>
      <c r="E3467" s="700" t="s">
        <v>7093</v>
      </c>
      <c r="F3467" s="699" t="s">
        <v>11185</v>
      </c>
    </row>
    <row r="3468" spans="1:6" hidden="1">
      <c r="A3468" s="701">
        <v>97338</v>
      </c>
      <c r="B3468" s="699" t="s">
        <v>17757</v>
      </c>
      <c r="C3468" s="699" t="s">
        <v>478</v>
      </c>
      <c r="D3468" s="699" t="s">
        <v>11182</v>
      </c>
      <c r="E3468" s="700" t="s">
        <v>17758</v>
      </c>
      <c r="F3468" s="699" t="s">
        <v>11185</v>
      </c>
    </row>
    <row r="3469" spans="1:6" hidden="1">
      <c r="A3469" s="701">
        <v>97339</v>
      </c>
      <c r="B3469" s="699" t="s">
        <v>17759</v>
      </c>
      <c r="C3469" s="699" t="s">
        <v>478</v>
      </c>
      <c r="D3469" s="699" t="s">
        <v>11182</v>
      </c>
      <c r="E3469" s="700" t="s">
        <v>9314</v>
      </c>
      <c r="F3469" s="699" t="s">
        <v>11185</v>
      </c>
    </row>
    <row r="3470" spans="1:6" hidden="1">
      <c r="A3470" s="701">
        <v>97340</v>
      </c>
      <c r="B3470" s="699" t="s">
        <v>17760</v>
      </c>
      <c r="C3470" s="699" t="s">
        <v>478</v>
      </c>
      <c r="D3470" s="699" t="s">
        <v>11182</v>
      </c>
      <c r="E3470" s="700" t="s">
        <v>17761</v>
      </c>
      <c r="F3470" s="699" t="s">
        <v>11185</v>
      </c>
    </row>
    <row r="3471" spans="1:6" hidden="1">
      <c r="A3471" s="701">
        <v>97341</v>
      </c>
      <c r="B3471" s="699" t="s">
        <v>17762</v>
      </c>
      <c r="C3471" s="699" t="s">
        <v>478</v>
      </c>
      <c r="D3471" s="699" t="s">
        <v>11182</v>
      </c>
      <c r="E3471" s="700" t="s">
        <v>17763</v>
      </c>
      <c r="F3471" s="699" t="s">
        <v>11185</v>
      </c>
    </row>
    <row r="3472" spans="1:6" hidden="1">
      <c r="A3472" s="701">
        <v>97342</v>
      </c>
      <c r="B3472" s="699" t="s">
        <v>17764</v>
      </c>
      <c r="C3472" s="699" t="s">
        <v>478</v>
      </c>
      <c r="D3472" s="699" t="s">
        <v>11182</v>
      </c>
      <c r="E3472" s="700" t="s">
        <v>17765</v>
      </c>
      <c r="F3472" s="699" t="s">
        <v>11185</v>
      </c>
    </row>
    <row r="3473" spans="1:6" hidden="1">
      <c r="A3473" s="701">
        <v>97343</v>
      </c>
      <c r="B3473" s="699" t="s">
        <v>17766</v>
      </c>
      <c r="C3473" s="699" t="s">
        <v>478</v>
      </c>
      <c r="D3473" s="699" t="s">
        <v>11182</v>
      </c>
      <c r="E3473" s="700" t="s">
        <v>17767</v>
      </c>
      <c r="F3473" s="699" t="s">
        <v>11185</v>
      </c>
    </row>
    <row r="3474" spans="1:6" hidden="1">
      <c r="A3474" s="701">
        <v>97344</v>
      </c>
      <c r="B3474" s="699" t="s">
        <v>17768</v>
      </c>
      <c r="C3474" s="699" t="s">
        <v>478</v>
      </c>
      <c r="D3474" s="699" t="s">
        <v>11182</v>
      </c>
      <c r="E3474" s="700" t="s">
        <v>17769</v>
      </c>
      <c r="F3474" s="699" t="s">
        <v>11185</v>
      </c>
    </row>
    <row r="3475" spans="1:6" hidden="1">
      <c r="A3475" s="701">
        <v>97345</v>
      </c>
      <c r="B3475" s="699" t="s">
        <v>17770</v>
      </c>
      <c r="C3475" s="699" t="s">
        <v>478</v>
      </c>
      <c r="D3475" s="699" t="s">
        <v>11182</v>
      </c>
      <c r="E3475" s="700" t="s">
        <v>17771</v>
      </c>
      <c r="F3475" s="699" t="s">
        <v>11185</v>
      </c>
    </row>
    <row r="3476" spans="1:6" hidden="1">
      <c r="A3476" s="701">
        <v>97346</v>
      </c>
      <c r="B3476" s="699" t="s">
        <v>17772</v>
      </c>
      <c r="C3476" s="699" t="s">
        <v>478</v>
      </c>
      <c r="D3476" s="699" t="s">
        <v>11182</v>
      </c>
      <c r="E3476" s="700" t="s">
        <v>17773</v>
      </c>
      <c r="F3476" s="699" t="s">
        <v>11185</v>
      </c>
    </row>
    <row r="3477" spans="1:6" hidden="1">
      <c r="A3477" s="701">
        <v>97347</v>
      </c>
      <c r="B3477" s="699" t="s">
        <v>17774</v>
      </c>
      <c r="C3477" s="699" t="s">
        <v>478</v>
      </c>
      <c r="D3477" s="699" t="s">
        <v>11182</v>
      </c>
      <c r="E3477" s="700" t="s">
        <v>17775</v>
      </c>
      <c r="F3477" s="699" t="s">
        <v>11185</v>
      </c>
    </row>
    <row r="3478" spans="1:6" hidden="1">
      <c r="A3478" s="701">
        <v>97348</v>
      </c>
      <c r="B3478" s="699" t="s">
        <v>17776</v>
      </c>
      <c r="C3478" s="699" t="s">
        <v>478</v>
      </c>
      <c r="D3478" s="699" t="s">
        <v>11182</v>
      </c>
      <c r="E3478" s="700" t="s">
        <v>17777</v>
      </c>
      <c r="F3478" s="699" t="s">
        <v>11185</v>
      </c>
    </row>
    <row r="3479" spans="1:6" hidden="1">
      <c r="A3479" s="701">
        <v>97349</v>
      </c>
      <c r="B3479" s="699" t="s">
        <v>17778</v>
      </c>
      <c r="C3479" s="699" t="s">
        <v>478</v>
      </c>
      <c r="D3479" s="699" t="s">
        <v>11182</v>
      </c>
      <c r="E3479" s="700" t="s">
        <v>17779</v>
      </c>
      <c r="F3479" s="699" t="s">
        <v>11185</v>
      </c>
    </row>
    <row r="3480" spans="1:6" hidden="1">
      <c r="A3480" s="701">
        <v>97350</v>
      </c>
      <c r="B3480" s="699" t="s">
        <v>17780</v>
      </c>
      <c r="C3480" s="699" t="s">
        <v>478</v>
      </c>
      <c r="D3480" s="699" t="s">
        <v>11182</v>
      </c>
      <c r="E3480" s="700" t="s">
        <v>17781</v>
      </c>
      <c r="F3480" s="699" t="s">
        <v>11185</v>
      </c>
    </row>
    <row r="3481" spans="1:6" hidden="1">
      <c r="A3481" s="701">
        <v>97351</v>
      </c>
      <c r="B3481" s="699" t="s">
        <v>17782</v>
      </c>
      <c r="C3481" s="699" t="s">
        <v>478</v>
      </c>
      <c r="D3481" s="699" t="s">
        <v>11182</v>
      </c>
      <c r="E3481" s="700" t="s">
        <v>17783</v>
      </c>
      <c r="F3481" s="699" t="s">
        <v>11185</v>
      </c>
    </row>
    <row r="3482" spans="1:6" hidden="1">
      <c r="A3482" s="701">
        <v>97352</v>
      </c>
      <c r="B3482" s="699" t="s">
        <v>17784</v>
      </c>
      <c r="C3482" s="699" t="s">
        <v>478</v>
      </c>
      <c r="D3482" s="699" t="s">
        <v>11182</v>
      </c>
      <c r="E3482" s="700" t="s">
        <v>14811</v>
      </c>
      <c r="F3482" s="699" t="s">
        <v>11185</v>
      </c>
    </row>
    <row r="3483" spans="1:6" hidden="1">
      <c r="A3483" s="701">
        <v>97353</v>
      </c>
      <c r="B3483" s="699" t="s">
        <v>17785</v>
      </c>
      <c r="C3483" s="699" t="s">
        <v>478</v>
      </c>
      <c r="D3483" s="699" t="s">
        <v>11182</v>
      </c>
      <c r="E3483" s="700" t="s">
        <v>17786</v>
      </c>
      <c r="F3483" s="699" t="s">
        <v>11185</v>
      </c>
    </row>
    <row r="3484" spans="1:6" hidden="1">
      <c r="A3484" s="701">
        <v>97354</v>
      </c>
      <c r="B3484" s="699" t="s">
        <v>17787</v>
      </c>
      <c r="C3484" s="699" t="s">
        <v>478</v>
      </c>
      <c r="D3484" s="699" t="s">
        <v>11182</v>
      </c>
      <c r="E3484" s="700" t="s">
        <v>17788</v>
      </c>
      <c r="F3484" s="699" t="s">
        <v>11185</v>
      </c>
    </row>
    <row r="3485" spans="1:6" hidden="1">
      <c r="A3485" s="701">
        <v>97355</v>
      </c>
      <c r="B3485" s="699" t="s">
        <v>17789</v>
      </c>
      <c r="C3485" s="699" t="s">
        <v>478</v>
      </c>
      <c r="D3485" s="699" t="s">
        <v>11182</v>
      </c>
      <c r="E3485" s="700" t="s">
        <v>17790</v>
      </c>
      <c r="F3485" s="699" t="s">
        <v>11185</v>
      </c>
    </row>
    <row r="3486" spans="1:6" hidden="1">
      <c r="A3486" s="701">
        <v>97356</v>
      </c>
      <c r="B3486" s="699" t="s">
        <v>17791</v>
      </c>
      <c r="C3486" s="699" t="s">
        <v>478</v>
      </c>
      <c r="D3486" s="699" t="s">
        <v>11182</v>
      </c>
      <c r="E3486" s="700" t="s">
        <v>17792</v>
      </c>
      <c r="F3486" s="699" t="s">
        <v>11185</v>
      </c>
    </row>
    <row r="3487" spans="1:6" hidden="1">
      <c r="A3487" s="701">
        <v>97357</v>
      </c>
      <c r="B3487" s="699" t="s">
        <v>17793</v>
      </c>
      <c r="C3487" s="699" t="s">
        <v>478</v>
      </c>
      <c r="D3487" s="699" t="s">
        <v>11182</v>
      </c>
      <c r="E3487" s="700" t="s">
        <v>17794</v>
      </c>
      <c r="F3487" s="699" t="s">
        <v>11185</v>
      </c>
    </row>
    <row r="3488" spans="1:6" hidden="1">
      <c r="A3488" s="701">
        <v>97358</v>
      </c>
      <c r="B3488" s="699" t="s">
        <v>17795</v>
      </c>
      <c r="C3488" s="699" t="s">
        <v>478</v>
      </c>
      <c r="D3488" s="699" t="s">
        <v>11182</v>
      </c>
      <c r="E3488" s="700" t="s">
        <v>12412</v>
      </c>
      <c r="F3488" s="699" t="s">
        <v>11185</v>
      </c>
    </row>
    <row r="3489" spans="1:6" hidden="1">
      <c r="A3489" s="701">
        <v>97498</v>
      </c>
      <c r="B3489" s="699" t="s">
        <v>17796</v>
      </c>
      <c r="C3489" s="699" t="s">
        <v>478</v>
      </c>
      <c r="D3489" s="699" t="s">
        <v>11182</v>
      </c>
      <c r="E3489" s="700" t="s">
        <v>17797</v>
      </c>
      <c r="F3489" s="699" t="s">
        <v>11185</v>
      </c>
    </row>
    <row r="3490" spans="1:6" hidden="1">
      <c r="A3490" s="701">
        <v>97535</v>
      </c>
      <c r="B3490" s="699" t="s">
        <v>17798</v>
      </c>
      <c r="C3490" s="699" t="s">
        <v>478</v>
      </c>
      <c r="D3490" s="699" t="s">
        <v>11182</v>
      </c>
      <c r="E3490" s="700" t="s">
        <v>17799</v>
      </c>
      <c r="F3490" s="699" t="s">
        <v>11185</v>
      </c>
    </row>
    <row r="3491" spans="1:6" hidden="1">
      <c r="A3491" s="701">
        <v>97536</v>
      </c>
      <c r="B3491" s="699" t="s">
        <v>17800</v>
      </c>
      <c r="C3491" s="699" t="s">
        <v>478</v>
      </c>
      <c r="D3491" s="699" t="s">
        <v>11182</v>
      </c>
      <c r="E3491" s="700" t="s">
        <v>17801</v>
      </c>
      <c r="F3491" s="699" t="s">
        <v>11185</v>
      </c>
    </row>
    <row r="3492" spans="1:6" hidden="1">
      <c r="A3492" s="701">
        <v>100788</v>
      </c>
      <c r="B3492" s="699" t="s">
        <v>17802</v>
      </c>
      <c r="C3492" s="699" t="s">
        <v>475</v>
      </c>
      <c r="D3492" s="699" t="s">
        <v>11182</v>
      </c>
      <c r="E3492" s="700" t="s">
        <v>17803</v>
      </c>
      <c r="F3492" s="699" t="s">
        <v>11185</v>
      </c>
    </row>
    <row r="3493" spans="1:6" hidden="1">
      <c r="A3493" s="701">
        <v>100791</v>
      </c>
      <c r="B3493" s="699" t="s">
        <v>17804</v>
      </c>
      <c r="C3493" s="699" t="s">
        <v>478</v>
      </c>
      <c r="D3493" s="699" t="s">
        <v>11182</v>
      </c>
      <c r="E3493" s="700" t="s">
        <v>7468</v>
      </c>
      <c r="F3493" s="699" t="s">
        <v>11185</v>
      </c>
    </row>
    <row r="3494" spans="1:6" hidden="1">
      <c r="A3494" s="701">
        <v>100792</v>
      </c>
      <c r="B3494" s="699" t="s">
        <v>17805</v>
      </c>
      <c r="C3494" s="699" t="s">
        <v>478</v>
      </c>
      <c r="D3494" s="699" t="s">
        <v>11182</v>
      </c>
      <c r="E3494" s="700" t="s">
        <v>17367</v>
      </c>
      <c r="F3494" s="699" t="s">
        <v>11185</v>
      </c>
    </row>
    <row r="3495" spans="1:6" hidden="1">
      <c r="A3495" s="701">
        <v>100793</v>
      </c>
      <c r="B3495" s="699" t="s">
        <v>17806</v>
      </c>
      <c r="C3495" s="699" t="s">
        <v>478</v>
      </c>
      <c r="D3495" s="699" t="s">
        <v>11182</v>
      </c>
      <c r="E3495" s="700" t="s">
        <v>1997</v>
      </c>
      <c r="F3495" s="699" t="s">
        <v>11185</v>
      </c>
    </row>
    <row r="3496" spans="1:6" hidden="1">
      <c r="A3496" s="701">
        <v>100794</v>
      </c>
      <c r="B3496" s="699" t="s">
        <v>17807</v>
      </c>
      <c r="C3496" s="699" t="s">
        <v>478</v>
      </c>
      <c r="D3496" s="699" t="s">
        <v>11182</v>
      </c>
      <c r="E3496" s="700" t="s">
        <v>17717</v>
      </c>
      <c r="F3496" s="699" t="s">
        <v>11185</v>
      </c>
    </row>
    <row r="3497" spans="1:6" hidden="1">
      <c r="A3497" s="701">
        <v>100799</v>
      </c>
      <c r="B3497" s="699" t="s">
        <v>17808</v>
      </c>
      <c r="C3497" s="699" t="s">
        <v>478</v>
      </c>
      <c r="D3497" s="699" t="s">
        <v>11182</v>
      </c>
      <c r="E3497" s="700" t="s">
        <v>7245</v>
      </c>
      <c r="F3497" s="699" t="s">
        <v>11185</v>
      </c>
    </row>
    <row r="3498" spans="1:6" hidden="1">
      <c r="A3498" s="701">
        <v>100800</v>
      </c>
      <c r="B3498" s="699" t="s">
        <v>17809</v>
      </c>
      <c r="C3498" s="699" t="s">
        <v>478</v>
      </c>
      <c r="D3498" s="699" t="s">
        <v>11182</v>
      </c>
      <c r="E3498" s="700" t="s">
        <v>4691</v>
      </c>
      <c r="F3498" s="699" t="s">
        <v>11185</v>
      </c>
    </row>
    <row r="3499" spans="1:6" hidden="1">
      <c r="A3499" s="701">
        <v>100801</v>
      </c>
      <c r="B3499" s="699" t="s">
        <v>17810</v>
      </c>
      <c r="C3499" s="699" t="s">
        <v>478</v>
      </c>
      <c r="D3499" s="699" t="s">
        <v>11182</v>
      </c>
      <c r="E3499" s="700" t="s">
        <v>7592</v>
      </c>
      <c r="F3499" s="699" t="s">
        <v>11185</v>
      </c>
    </row>
    <row r="3500" spans="1:6" hidden="1">
      <c r="A3500" s="701">
        <v>100802</v>
      </c>
      <c r="B3500" s="699" t="s">
        <v>17811</v>
      </c>
      <c r="C3500" s="699" t="s">
        <v>478</v>
      </c>
      <c r="D3500" s="699" t="s">
        <v>11182</v>
      </c>
      <c r="E3500" s="700" t="s">
        <v>12886</v>
      </c>
      <c r="F3500" s="699" t="s">
        <v>11185</v>
      </c>
    </row>
    <row r="3501" spans="1:6" hidden="1">
      <c r="A3501" s="701">
        <v>100803</v>
      </c>
      <c r="B3501" s="699" t="s">
        <v>17812</v>
      </c>
      <c r="C3501" s="699" t="s">
        <v>478</v>
      </c>
      <c r="D3501" s="699" t="s">
        <v>11182</v>
      </c>
      <c r="E3501" s="700" t="s">
        <v>15950</v>
      </c>
      <c r="F3501" s="699" t="s">
        <v>11185</v>
      </c>
    </row>
    <row r="3502" spans="1:6" hidden="1">
      <c r="A3502" s="701">
        <v>100804</v>
      </c>
      <c r="B3502" s="699" t="s">
        <v>17813</v>
      </c>
      <c r="C3502" s="699" t="s">
        <v>478</v>
      </c>
      <c r="D3502" s="699" t="s">
        <v>11182</v>
      </c>
      <c r="E3502" s="700" t="s">
        <v>7967</v>
      </c>
      <c r="F3502" s="699" t="s">
        <v>11185</v>
      </c>
    </row>
    <row r="3503" spans="1:6" hidden="1">
      <c r="A3503" s="701">
        <v>100805</v>
      </c>
      <c r="B3503" s="699" t="s">
        <v>17814</v>
      </c>
      <c r="C3503" s="699" t="s">
        <v>478</v>
      </c>
      <c r="D3503" s="699" t="s">
        <v>11182</v>
      </c>
      <c r="E3503" s="700" t="s">
        <v>14424</v>
      </c>
      <c r="F3503" s="699" t="s">
        <v>11185</v>
      </c>
    </row>
    <row r="3504" spans="1:6" hidden="1">
      <c r="A3504" s="701">
        <v>100806</v>
      </c>
      <c r="B3504" s="699" t="s">
        <v>17815</v>
      </c>
      <c r="C3504" s="699" t="s">
        <v>478</v>
      </c>
      <c r="D3504" s="699" t="s">
        <v>11182</v>
      </c>
      <c r="E3504" s="700" t="s">
        <v>14261</v>
      </c>
      <c r="F3504" s="699" t="s">
        <v>11185</v>
      </c>
    </row>
    <row r="3505" spans="1:6" hidden="1">
      <c r="A3505" s="701">
        <v>100807</v>
      </c>
      <c r="B3505" s="699" t="s">
        <v>17816</v>
      </c>
      <c r="C3505" s="699" t="s">
        <v>478</v>
      </c>
      <c r="D3505" s="699" t="s">
        <v>11182</v>
      </c>
      <c r="E3505" s="700" t="s">
        <v>17817</v>
      </c>
      <c r="F3505" s="699" t="s">
        <v>11185</v>
      </c>
    </row>
    <row r="3506" spans="1:6" hidden="1">
      <c r="A3506" s="701">
        <v>100808</v>
      </c>
      <c r="B3506" s="699" t="s">
        <v>17818</v>
      </c>
      <c r="C3506" s="699" t="s">
        <v>478</v>
      </c>
      <c r="D3506" s="699" t="s">
        <v>11182</v>
      </c>
      <c r="E3506" s="700" t="s">
        <v>12138</v>
      </c>
      <c r="F3506" s="699" t="s">
        <v>11185</v>
      </c>
    </row>
    <row r="3507" spans="1:6" hidden="1">
      <c r="A3507" s="701">
        <v>100809</v>
      </c>
      <c r="B3507" s="699" t="s">
        <v>17819</v>
      </c>
      <c r="C3507" s="699" t="s">
        <v>478</v>
      </c>
      <c r="D3507" s="699" t="s">
        <v>11182</v>
      </c>
      <c r="E3507" s="700" t="s">
        <v>10162</v>
      </c>
      <c r="F3507" s="699" t="s">
        <v>11185</v>
      </c>
    </row>
    <row r="3508" spans="1:6" hidden="1">
      <c r="A3508" s="701">
        <v>100810</v>
      </c>
      <c r="B3508" s="699" t="s">
        <v>17820</v>
      </c>
      <c r="C3508" s="699" t="s">
        <v>478</v>
      </c>
      <c r="D3508" s="699" t="s">
        <v>11182</v>
      </c>
      <c r="E3508" s="700" t="s">
        <v>4110</v>
      </c>
      <c r="F3508" s="699" t="s">
        <v>11185</v>
      </c>
    </row>
    <row r="3509" spans="1:6" hidden="1">
      <c r="A3509" s="701">
        <v>101918</v>
      </c>
      <c r="B3509" s="699" t="s">
        <v>17821</v>
      </c>
      <c r="C3509" s="699" t="s">
        <v>478</v>
      </c>
      <c r="D3509" s="699" t="s">
        <v>11182</v>
      </c>
      <c r="E3509" s="700" t="s">
        <v>17822</v>
      </c>
      <c r="F3509" s="699" t="s">
        <v>11185</v>
      </c>
    </row>
    <row r="3510" spans="1:6" hidden="1">
      <c r="A3510" s="701">
        <v>101919</v>
      </c>
      <c r="B3510" s="699" t="s">
        <v>17823</v>
      </c>
      <c r="C3510" s="699" t="s">
        <v>475</v>
      </c>
      <c r="D3510" s="699" t="s">
        <v>11189</v>
      </c>
      <c r="E3510" s="700" t="s">
        <v>17824</v>
      </c>
      <c r="F3510" s="699" t="s">
        <v>11185</v>
      </c>
    </row>
    <row r="3511" spans="1:6" hidden="1">
      <c r="A3511" s="701">
        <v>101920</v>
      </c>
      <c r="B3511" s="699" t="s">
        <v>17825</v>
      </c>
      <c r="C3511" s="699" t="s">
        <v>475</v>
      </c>
      <c r="D3511" s="699" t="s">
        <v>11189</v>
      </c>
      <c r="E3511" s="700" t="s">
        <v>17826</v>
      </c>
      <c r="F3511" s="699" t="s">
        <v>11185</v>
      </c>
    </row>
    <row r="3512" spans="1:6" hidden="1">
      <c r="A3512" s="701">
        <v>101921</v>
      </c>
      <c r="B3512" s="699" t="s">
        <v>17827</v>
      </c>
      <c r="C3512" s="699" t="s">
        <v>475</v>
      </c>
      <c r="D3512" s="699" t="s">
        <v>11189</v>
      </c>
      <c r="E3512" s="700" t="s">
        <v>17828</v>
      </c>
      <c r="F3512" s="699" t="s">
        <v>11185</v>
      </c>
    </row>
    <row r="3513" spans="1:6" hidden="1">
      <c r="A3513" s="701">
        <v>101922</v>
      </c>
      <c r="B3513" s="699" t="s">
        <v>17829</v>
      </c>
      <c r="C3513" s="699" t="s">
        <v>475</v>
      </c>
      <c r="D3513" s="699" t="s">
        <v>11189</v>
      </c>
      <c r="E3513" s="700" t="s">
        <v>17828</v>
      </c>
      <c r="F3513" s="699" t="s">
        <v>11185</v>
      </c>
    </row>
    <row r="3514" spans="1:6" hidden="1">
      <c r="A3514" s="701">
        <v>101923</v>
      </c>
      <c r="B3514" s="699" t="s">
        <v>17830</v>
      </c>
      <c r="C3514" s="699" t="s">
        <v>475</v>
      </c>
      <c r="D3514" s="699" t="s">
        <v>11189</v>
      </c>
      <c r="E3514" s="700" t="s">
        <v>17828</v>
      </c>
      <c r="F3514" s="699" t="s">
        <v>11185</v>
      </c>
    </row>
    <row r="3515" spans="1:6" hidden="1">
      <c r="A3515" s="701">
        <v>101924</v>
      </c>
      <c r="B3515" s="699" t="s">
        <v>17831</v>
      </c>
      <c r="C3515" s="699" t="s">
        <v>475</v>
      </c>
      <c r="D3515" s="699" t="s">
        <v>11189</v>
      </c>
      <c r="E3515" s="700" t="s">
        <v>17832</v>
      </c>
      <c r="F3515" s="699" t="s">
        <v>11185</v>
      </c>
    </row>
    <row r="3516" spans="1:6" hidden="1">
      <c r="A3516" s="701">
        <v>101925</v>
      </c>
      <c r="B3516" s="699" t="s">
        <v>17833</v>
      </c>
      <c r="C3516" s="699" t="s">
        <v>475</v>
      </c>
      <c r="D3516" s="699" t="s">
        <v>11189</v>
      </c>
      <c r="E3516" s="700" t="s">
        <v>17834</v>
      </c>
      <c r="F3516" s="699" t="s">
        <v>11185</v>
      </c>
    </row>
    <row r="3517" spans="1:6" hidden="1">
      <c r="A3517" s="701">
        <v>101926</v>
      </c>
      <c r="B3517" s="699" t="s">
        <v>17835</v>
      </c>
      <c r="C3517" s="699" t="s">
        <v>475</v>
      </c>
      <c r="D3517" s="699" t="s">
        <v>11189</v>
      </c>
      <c r="E3517" s="700" t="s">
        <v>17836</v>
      </c>
      <c r="F3517" s="699" t="s">
        <v>11185</v>
      </c>
    </row>
    <row r="3518" spans="1:6" hidden="1">
      <c r="A3518" s="701">
        <v>101927</v>
      </c>
      <c r="B3518" s="699" t="s">
        <v>17838</v>
      </c>
      <c r="C3518" s="699" t="s">
        <v>478</v>
      </c>
      <c r="D3518" s="699" t="s">
        <v>11182</v>
      </c>
      <c r="E3518" s="700" t="s">
        <v>17839</v>
      </c>
      <c r="F3518" s="699" t="s">
        <v>11185</v>
      </c>
    </row>
    <row r="3519" spans="1:6" hidden="1">
      <c r="A3519" s="701">
        <v>101928</v>
      </c>
      <c r="B3519" s="699" t="s">
        <v>17840</v>
      </c>
      <c r="C3519" s="699" t="s">
        <v>475</v>
      </c>
      <c r="D3519" s="699" t="s">
        <v>11189</v>
      </c>
      <c r="E3519" s="700" t="s">
        <v>17841</v>
      </c>
      <c r="F3519" s="699" t="s">
        <v>11185</v>
      </c>
    </row>
    <row r="3520" spans="1:6" hidden="1">
      <c r="A3520" s="701">
        <v>101929</v>
      </c>
      <c r="B3520" s="699" t="s">
        <v>17842</v>
      </c>
      <c r="C3520" s="699" t="s">
        <v>475</v>
      </c>
      <c r="D3520" s="699" t="s">
        <v>11189</v>
      </c>
      <c r="E3520" s="700" t="s">
        <v>17843</v>
      </c>
      <c r="F3520" s="699" t="s">
        <v>11185</v>
      </c>
    </row>
    <row r="3521" spans="1:6" hidden="1">
      <c r="A3521" s="701">
        <v>101930</v>
      </c>
      <c r="B3521" s="699" t="s">
        <v>17844</v>
      </c>
      <c r="C3521" s="699" t="s">
        <v>475</v>
      </c>
      <c r="D3521" s="699" t="s">
        <v>11189</v>
      </c>
      <c r="E3521" s="700" t="s">
        <v>17845</v>
      </c>
      <c r="F3521" s="699" t="s">
        <v>11185</v>
      </c>
    </row>
    <row r="3522" spans="1:6" hidden="1">
      <c r="A3522" s="701">
        <v>101931</v>
      </c>
      <c r="B3522" s="699" t="s">
        <v>17846</v>
      </c>
      <c r="C3522" s="699" t="s">
        <v>475</v>
      </c>
      <c r="D3522" s="699" t="s">
        <v>11189</v>
      </c>
      <c r="E3522" s="700" t="s">
        <v>17845</v>
      </c>
      <c r="F3522" s="699" t="s">
        <v>11185</v>
      </c>
    </row>
    <row r="3523" spans="1:6" hidden="1">
      <c r="A3523" s="701">
        <v>101932</v>
      </c>
      <c r="B3523" s="699" t="s">
        <v>17847</v>
      </c>
      <c r="C3523" s="699" t="s">
        <v>475</v>
      </c>
      <c r="D3523" s="699" t="s">
        <v>11189</v>
      </c>
      <c r="E3523" s="700" t="s">
        <v>17845</v>
      </c>
      <c r="F3523" s="699" t="s">
        <v>11185</v>
      </c>
    </row>
    <row r="3524" spans="1:6" hidden="1">
      <c r="A3524" s="701">
        <v>101933</v>
      </c>
      <c r="B3524" s="699" t="s">
        <v>17848</v>
      </c>
      <c r="C3524" s="699" t="s">
        <v>475</v>
      </c>
      <c r="D3524" s="699" t="s">
        <v>11189</v>
      </c>
      <c r="E3524" s="700" t="s">
        <v>13915</v>
      </c>
      <c r="F3524" s="699" t="s">
        <v>11185</v>
      </c>
    </row>
    <row r="3525" spans="1:6" hidden="1">
      <c r="A3525" s="701">
        <v>101934</v>
      </c>
      <c r="B3525" s="699" t="s">
        <v>17849</v>
      </c>
      <c r="C3525" s="699" t="s">
        <v>475</v>
      </c>
      <c r="D3525" s="699" t="s">
        <v>11189</v>
      </c>
      <c r="E3525" s="700" t="s">
        <v>17850</v>
      </c>
      <c r="F3525" s="699" t="s">
        <v>11185</v>
      </c>
    </row>
    <row r="3526" spans="1:6" hidden="1">
      <c r="A3526" s="701">
        <v>101935</v>
      </c>
      <c r="B3526" s="699" t="s">
        <v>17851</v>
      </c>
      <c r="C3526" s="699" t="s">
        <v>475</v>
      </c>
      <c r="D3526" s="699" t="s">
        <v>11189</v>
      </c>
      <c r="E3526" s="700" t="s">
        <v>17852</v>
      </c>
      <c r="F3526" s="699" t="s">
        <v>11185</v>
      </c>
    </row>
    <row r="3527" spans="1:6" hidden="1">
      <c r="A3527" s="701">
        <v>89358</v>
      </c>
      <c r="B3527" s="699" t="s">
        <v>17383</v>
      </c>
      <c r="C3527" s="699" t="s">
        <v>475</v>
      </c>
      <c r="D3527" s="699" t="s">
        <v>11189</v>
      </c>
      <c r="E3527" s="700" t="s">
        <v>2859</v>
      </c>
      <c r="F3527" s="699" t="s">
        <v>11185</v>
      </c>
    </row>
    <row r="3528" spans="1:6" hidden="1">
      <c r="A3528" s="701">
        <v>89359</v>
      </c>
      <c r="B3528" s="699" t="s">
        <v>17854</v>
      </c>
      <c r="C3528" s="699" t="s">
        <v>475</v>
      </c>
      <c r="D3528" s="699" t="s">
        <v>11189</v>
      </c>
      <c r="E3528" s="700" t="s">
        <v>11550</v>
      </c>
      <c r="F3528" s="699" t="s">
        <v>11185</v>
      </c>
    </row>
    <row r="3529" spans="1:6" hidden="1">
      <c r="A3529" s="701">
        <v>89360</v>
      </c>
      <c r="B3529" s="699" t="s">
        <v>17855</v>
      </c>
      <c r="C3529" s="699" t="s">
        <v>475</v>
      </c>
      <c r="D3529" s="699" t="s">
        <v>11189</v>
      </c>
      <c r="E3529" s="700" t="s">
        <v>8935</v>
      </c>
      <c r="F3529" s="699" t="s">
        <v>11185</v>
      </c>
    </row>
    <row r="3530" spans="1:6" hidden="1">
      <c r="A3530" s="701">
        <v>89361</v>
      </c>
      <c r="B3530" s="699" t="s">
        <v>17856</v>
      </c>
      <c r="C3530" s="699" t="s">
        <v>475</v>
      </c>
      <c r="D3530" s="699" t="s">
        <v>11189</v>
      </c>
      <c r="E3530" s="700" t="s">
        <v>10692</v>
      </c>
      <c r="F3530" s="699" t="s">
        <v>11185</v>
      </c>
    </row>
    <row r="3531" spans="1:6" hidden="1">
      <c r="A3531" s="701">
        <v>89362</v>
      </c>
      <c r="B3531" s="699" t="s">
        <v>17400</v>
      </c>
      <c r="C3531" s="699" t="s">
        <v>475</v>
      </c>
      <c r="D3531" s="699" t="s">
        <v>11189</v>
      </c>
      <c r="E3531" s="700" t="s">
        <v>6557</v>
      </c>
      <c r="F3531" s="699" t="s">
        <v>11185</v>
      </c>
    </row>
    <row r="3532" spans="1:6" hidden="1">
      <c r="A3532" s="701">
        <v>89363</v>
      </c>
      <c r="B3532" s="699" t="s">
        <v>17857</v>
      </c>
      <c r="C3532" s="699" t="s">
        <v>475</v>
      </c>
      <c r="D3532" s="699" t="s">
        <v>11189</v>
      </c>
      <c r="E3532" s="700" t="s">
        <v>4758</v>
      </c>
      <c r="F3532" s="699" t="s">
        <v>11185</v>
      </c>
    </row>
    <row r="3533" spans="1:6" hidden="1">
      <c r="A3533" s="701">
        <v>89364</v>
      </c>
      <c r="B3533" s="699" t="s">
        <v>17858</v>
      </c>
      <c r="C3533" s="699" t="s">
        <v>475</v>
      </c>
      <c r="D3533" s="699" t="s">
        <v>11189</v>
      </c>
      <c r="E3533" s="700" t="s">
        <v>13491</v>
      </c>
      <c r="F3533" s="699" t="s">
        <v>11185</v>
      </c>
    </row>
    <row r="3534" spans="1:6" hidden="1">
      <c r="A3534" s="701">
        <v>89365</v>
      </c>
      <c r="B3534" s="699" t="s">
        <v>17859</v>
      </c>
      <c r="C3534" s="699" t="s">
        <v>475</v>
      </c>
      <c r="D3534" s="699" t="s">
        <v>11189</v>
      </c>
      <c r="E3534" s="700" t="s">
        <v>15318</v>
      </c>
      <c r="F3534" s="699" t="s">
        <v>11185</v>
      </c>
    </row>
    <row r="3535" spans="1:6" hidden="1">
      <c r="A3535" s="701">
        <v>89366</v>
      </c>
      <c r="B3535" s="699" t="s">
        <v>864</v>
      </c>
      <c r="C3535" s="699" t="s">
        <v>475</v>
      </c>
      <c r="D3535" s="699" t="s">
        <v>11189</v>
      </c>
      <c r="E3535" s="700" t="s">
        <v>1976</v>
      </c>
      <c r="F3535" s="699" t="s">
        <v>11185</v>
      </c>
    </row>
    <row r="3536" spans="1:6" hidden="1">
      <c r="A3536" s="701">
        <v>89367</v>
      </c>
      <c r="B3536" s="699" t="s">
        <v>17860</v>
      </c>
      <c r="C3536" s="699" t="s">
        <v>475</v>
      </c>
      <c r="D3536" s="699" t="s">
        <v>11189</v>
      </c>
      <c r="E3536" s="700" t="s">
        <v>4739</v>
      </c>
      <c r="F3536" s="699" t="s">
        <v>11185</v>
      </c>
    </row>
    <row r="3537" spans="1:6" hidden="1">
      <c r="A3537" s="701">
        <v>89368</v>
      </c>
      <c r="B3537" s="699" t="s">
        <v>17861</v>
      </c>
      <c r="C3537" s="699" t="s">
        <v>475</v>
      </c>
      <c r="D3537" s="699" t="s">
        <v>11189</v>
      </c>
      <c r="E3537" s="700" t="s">
        <v>7969</v>
      </c>
      <c r="F3537" s="699" t="s">
        <v>11185</v>
      </c>
    </row>
    <row r="3538" spans="1:6" hidden="1">
      <c r="A3538" s="701">
        <v>89369</v>
      </c>
      <c r="B3538" s="699" t="s">
        <v>17862</v>
      </c>
      <c r="C3538" s="699" t="s">
        <v>475</v>
      </c>
      <c r="D3538" s="699" t="s">
        <v>11189</v>
      </c>
      <c r="E3538" s="700" t="s">
        <v>15943</v>
      </c>
      <c r="F3538" s="699" t="s">
        <v>11185</v>
      </c>
    </row>
    <row r="3539" spans="1:6" hidden="1">
      <c r="A3539" s="701">
        <v>89370</v>
      </c>
      <c r="B3539" s="699" t="s">
        <v>17863</v>
      </c>
      <c r="C3539" s="699" t="s">
        <v>475</v>
      </c>
      <c r="D3539" s="699" t="s">
        <v>11189</v>
      </c>
      <c r="E3539" s="700" t="s">
        <v>4079</v>
      </c>
      <c r="F3539" s="699" t="s">
        <v>11185</v>
      </c>
    </row>
    <row r="3540" spans="1:6" hidden="1">
      <c r="A3540" s="701">
        <v>89371</v>
      </c>
      <c r="B3540" s="699" t="s">
        <v>17384</v>
      </c>
      <c r="C3540" s="699" t="s">
        <v>475</v>
      </c>
      <c r="D3540" s="699" t="s">
        <v>11189</v>
      </c>
      <c r="E3540" s="700" t="s">
        <v>5499</v>
      </c>
      <c r="F3540" s="699" t="s">
        <v>11185</v>
      </c>
    </row>
    <row r="3541" spans="1:6" hidden="1">
      <c r="A3541" s="701">
        <v>89372</v>
      </c>
      <c r="B3541" s="699" t="s">
        <v>17864</v>
      </c>
      <c r="C3541" s="699" t="s">
        <v>475</v>
      </c>
      <c r="D3541" s="699" t="s">
        <v>11189</v>
      </c>
      <c r="E3541" s="700" t="s">
        <v>11820</v>
      </c>
      <c r="F3541" s="699" t="s">
        <v>11185</v>
      </c>
    </row>
    <row r="3542" spans="1:6" hidden="1">
      <c r="A3542" s="701">
        <v>89373</v>
      </c>
      <c r="B3542" s="699" t="s">
        <v>17385</v>
      </c>
      <c r="C3542" s="699" t="s">
        <v>475</v>
      </c>
      <c r="D3542" s="699" t="s">
        <v>11189</v>
      </c>
      <c r="E3542" s="700" t="s">
        <v>5555</v>
      </c>
      <c r="F3542" s="699" t="s">
        <v>11185</v>
      </c>
    </row>
    <row r="3543" spans="1:6" hidden="1">
      <c r="A3543" s="701">
        <v>89374</v>
      </c>
      <c r="B3543" s="699" t="s">
        <v>17386</v>
      </c>
      <c r="C3543" s="699" t="s">
        <v>475</v>
      </c>
      <c r="D3543" s="699" t="s">
        <v>11189</v>
      </c>
      <c r="E3543" s="700" t="s">
        <v>11288</v>
      </c>
      <c r="F3543" s="699" t="s">
        <v>11185</v>
      </c>
    </row>
    <row r="3544" spans="1:6" hidden="1">
      <c r="A3544" s="701">
        <v>89375</v>
      </c>
      <c r="B3544" s="699" t="s">
        <v>17865</v>
      </c>
      <c r="C3544" s="699" t="s">
        <v>475</v>
      </c>
      <c r="D3544" s="699" t="s">
        <v>11189</v>
      </c>
      <c r="E3544" s="700" t="s">
        <v>11546</v>
      </c>
      <c r="F3544" s="699" t="s">
        <v>11185</v>
      </c>
    </row>
    <row r="3545" spans="1:6" hidden="1">
      <c r="A3545" s="701">
        <v>89376</v>
      </c>
      <c r="B3545" s="699" t="s">
        <v>17387</v>
      </c>
      <c r="C3545" s="699" t="s">
        <v>475</v>
      </c>
      <c r="D3545" s="699" t="s">
        <v>11189</v>
      </c>
      <c r="E3545" s="700" t="s">
        <v>2241</v>
      </c>
      <c r="F3545" s="699" t="s">
        <v>11185</v>
      </c>
    </row>
    <row r="3546" spans="1:6" hidden="1">
      <c r="A3546" s="701">
        <v>89377</v>
      </c>
      <c r="B3546" s="699" t="s">
        <v>17866</v>
      </c>
      <c r="C3546" s="699" t="s">
        <v>475</v>
      </c>
      <c r="D3546" s="699" t="s">
        <v>11189</v>
      </c>
      <c r="E3546" s="700" t="s">
        <v>12104</v>
      </c>
      <c r="F3546" s="699" t="s">
        <v>11185</v>
      </c>
    </row>
    <row r="3547" spans="1:6" hidden="1">
      <c r="A3547" s="701">
        <v>89378</v>
      </c>
      <c r="B3547" s="699" t="s">
        <v>17401</v>
      </c>
      <c r="C3547" s="699" t="s">
        <v>475</v>
      </c>
      <c r="D3547" s="699" t="s">
        <v>11189</v>
      </c>
      <c r="E3547" s="700" t="s">
        <v>8299</v>
      </c>
      <c r="F3547" s="699" t="s">
        <v>11185</v>
      </c>
    </row>
    <row r="3548" spans="1:6" hidden="1">
      <c r="A3548" s="701">
        <v>89379</v>
      </c>
      <c r="B3548" s="699" t="s">
        <v>17867</v>
      </c>
      <c r="C3548" s="699" t="s">
        <v>475</v>
      </c>
      <c r="D3548" s="699" t="s">
        <v>11189</v>
      </c>
      <c r="E3548" s="700" t="s">
        <v>15595</v>
      </c>
      <c r="F3548" s="699" t="s">
        <v>11185</v>
      </c>
    </row>
    <row r="3549" spans="1:6" hidden="1">
      <c r="A3549" s="701">
        <v>89380</v>
      </c>
      <c r="B3549" s="699" t="s">
        <v>17868</v>
      </c>
      <c r="C3549" s="699" t="s">
        <v>475</v>
      </c>
      <c r="D3549" s="699" t="s">
        <v>11189</v>
      </c>
      <c r="E3549" s="700" t="s">
        <v>14158</v>
      </c>
      <c r="F3549" s="699" t="s">
        <v>11185</v>
      </c>
    </row>
    <row r="3550" spans="1:6" hidden="1">
      <c r="A3550" s="701">
        <v>89381</v>
      </c>
      <c r="B3550" s="699" t="s">
        <v>17869</v>
      </c>
      <c r="C3550" s="699" t="s">
        <v>475</v>
      </c>
      <c r="D3550" s="699" t="s">
        <v>11189</v>
      </c>
      <c r="E3550" s="700" t="s">
        <v>9597</v>
      </c>
      <c r="F3550" s="699" t="s">
        <v>11185</v>
      </c>
    </row>
    <row r="3551" spans="1:6" hidden="1">
      <c r="A3551" s="701">
        <v>89382</v>
      </c>
      <c r="B3551" s="699" t="s">
        <v>17870</v>
      </c>
      <c r="C3551" s="699" t="s">
        <v>475</v>
      </c>
      <c r="D3551" s="699" t="s">
        <v>11189</v>
      </c>
      <c r="E3551" s="700" t="s">
        <v>4065</v>
      </c>
      <c r="F3551" s="699" t="s">
        <v>11185</v>
      </c>
    </row>
    <row r="3552" spans="1:6" hidden="1">
      <c r="A3552" s="701">
        <v>89383</v>
      </c>
      <c r="B3552" s="699" t="s">
        <v>838</v>
      </c>
      <c r="C3552" s="699" t="s">
        <v>475</v>
      </c>
      <c r="D3552" s="699" t="s">
        <v>11189</v>
      </c>
      <c r="E3552" s="700" t="s">
        <v>8055</v>
      </c>
      <c r="F3552" s="699" t="s">
        <v>11185</v>
      </c>
    </row>
    <row r="3553" spans="1:6" hidden="1">
      <c r="A3553" s="701">
        <v>89384</v>
      </c>
      <c r="B3553" s="699" t="s">
        <v>17871</v>
      </c>
      <c r="C3553" s="699" t="s">
        <v>475</v>
      </c>
      <c r="D3553" s="699" t="s">
        <v>11189</v>
      </c>
      <c r="E3553" s="700" t="s">
        <v>16492</v>
      </c>
      <c r="F3553" s="699" t="s">
        <v>11185</v>
      </c>
    </row>
    <row r="3554" spans="1:6" hidden="1">
      <c r="A3554" s="701">
        <v>89385</v>
      </c>
      <c r="B3554" s="699" t="s">
        <v>17872</v>
      </c>
      <c r="C3554" s="699" t="s">
        <v>475</v>
      </c>
      <c r="D3554" s="699" t="s">
        <v>11189</v>
      </c>
      <c r="E3554" s="700" t="s">
        <v>11491</v>
      </c>
      <c r="F3554" s="699" t="s">
        <v>11185</v>
      </c>
    </row>
    <row r="3555" spans="1:6" hidden="1">
      <c r="A3555" s="701">
        <v>89386</v>
      </c>
      <c r="B3555" s="699" t="s">
        <v>17413</v>
      </c>
      <c r="C3555" s="699" t="s">
        <v>475</v>
      </c>
      <c r="D3555" s="699" t="s">
        <v>11189</v>
      </c>
      <c r="E3555" s="700" t="s">
        <v>11991</v>
      </c>
      <c r="F3555" s="699" t="s">
        <v>11185</v>
      </c>
    </row>
    <row r="3556" spans="1:6" hidden="1">
      <c r="A3556" s="701">
        <v>89387</v>
      </c>
      <c r="B3556" s="699" t="s">
        <v>17873</v>
      </c>
      <c r="C3556" s="699" t="s">
        <v>475</v>
      </c>
      <c r="D3556" s="699" t="s">
        <v>11189</v>
      </c>
      <c r="E3556" s="700" t="s">
        <v>9781</v>
      </c>
      <c r="F3556" s="699" t="s">
        <v>11185</v>
      </c>
    </row>
    <row r="3557" spans="1:6" hidden="1">
      <c r="A3557" s="701">
        <v>89388</v>
      </c>
      <c r="B3557" s="699" t="s">
        <v>17414</v>
      </c>
      <c r="C3557" s="699" t="s">
        <v>475</v>
      </c>
      <c r="D3557" s="699" t="s">
        <v>11189</v>
      </c>
      <c r="E3557" s="700" t="s">
        <v>6231</v>
      </c>
      <c r="F3557" s="699" t="s">
        <v>11185</v>
      </c>
    </row>
    <row r="3558" spans="1:6" hidden="1">
      <c r="A3558" s="701">
        <v>89389</v>
      </c>
      <c r="B3558" s="699" t="s">
        <v>1658</v>
      </c>
      <c r="C3558" s="699" t="s">
        <v>475</v>
      </c>
      <c r="D3558" s="699" t="s">
        <v>11189</v>
      </c>
      <c r="E3558" s="700" t="s">
        <v>2627</v>
      </c>
      <c r="F3558" s="699" t="s">
        <v>11185</v>
      </c>
    </row>
    <row r="3559" spans="1:6" hidden="1">
      <c r="A3559" s="701">
        <v>89390</v>
      </c>
      <c r="B3559" s="699" t="s">
        <v>17874</v>
      </c>
      <c r="C3559" s="699" t="s">
        <v>475</v>
      </c>
      <c r="D3559" s="699" t="s">
        <v>11189</v>
      </c>
      <c r="E3559" s="700" t="s">
        <v>6374</v>
      </c>
      <c r="F3559" s="699" t="s">
        <v>11185</v>
      </c>
    </row>
    <row r="3560" spans="1:6" hidden="1">
      <c r="A3560" s="701">
        <v>89391</v>
      </c>
      <c r="B3560" s="699" t="s">
        <v>17875</v>
      </c>
      <c r="C3560" s="699" t="s">
        <v>475</v>
      </c>
      <c r="D3560" s="699" t="s">
        <v>11189</v>
      </c>
      <c r="E3560" s="700" t="s">
        <v>9491</v>
      </c>
      <c r="F3560" s="699" t="s">
        <v>11185</v>
      </c>
    </row>
    <row r="3561" spans="1:6" hidden="1">
      <c r="A3561" s="701">
        <v>89392</v>
      </c>
      <c r="B3561" s="699" t="s">
        <v>17876</v>
      </c>
      <c r="C3561" s="699" t="s">
        <v>475</v>
      </c>
      <c r="D3561" s="699" t="s">
        <v>11189</v>
      </c>
      <c r="E3561" s="700" t="s">
        <v>17877</v>
      </c>
      <c r="F3561" s="699" t="s">
        <v>11185</v>
      </c>
    </row>
    <row r="3562" spans="1:6" hidden="1">
      <c r="A3562" s="701">
        <v>89393</v>
      </c>
      <c r="B3562" s="699" t="s">
        <v>17388</v>
      </c>
      <c r="C3562" s="699" t="s">
        <v>475</v>
      </c>
      <c r="D3562" s="699" t="s">
        <v>11189</v>
      </c>
      <c r="E3562" s="700" t="s">
        <v>11261</v>
      </c>
      <c r="F3562" s="699" t="s">
        <v>11185</v>
      </c>
    </row>
    <row r="3563" spans="1:6" hidden="1">
      <c r="A3563" s="701">
        <v>89394</v>
      </c>
      <c r="B3563" s="699" t="s">
        <v>17878</v>
      </c>
      <c r="C3563" s="699" t="s">
        <v>475</v>
      </c>
      <c r="D3563" s="699" t="s">
        <v>11189</v>
      </c>
      <c r="E3563" s="700" t="s">
        <v>3836</v>
      </c>
      <c r="F3563" s="699" t="s">
        <v>11185</v>
      </c>
    </row>
    <row r="3564" spans="1:6" hidden="1">
      <c r="A3564" s="701">
        <v>89395</v>
      </c>
      <c r="B3564" s="699" t="s">
        <v>17402</v>
      </c>
      <c r="C3564" s="699" t="s">
        <v>475</v>
      </c>
      <c r="D3564" s="699" t="s">
        <v>11189</v>
      </c>
      <c r="E3564" s="700" t="s">
        <v>4860</v>
      </c>
      <c r="F3564" s="699" t="s">
        <v>11185</v>
      </c>
    </row>
    <row r="3565" spans="1:6" hidden="1">
      <c r="A3565" s="701">
        <v>89396</v>
      </c>
      <c r="B3565" s="699" t="s">
        <v>865</v>
      </c>
      <c r="C3565" s="699" t="s">
        <v>475</v>
      </c>
      <c r="D3565" s="699" t="s">
        <v>11189</v>
      </c>
      <c r="E3565" s="700" t="s">
        <v>3093</v>
      </c>
      <c r="F3565" s="699" t="s">
        <v>11185</v>
      </c>
    </row>
    <row r="3566" spans="1:6" hidden="1">
      <c r="A3566" s="701">
        <v>89397</v>
      </c>
      <c r="B3566" s="699" t="s">
        <v>17389</v>
      </c>
      <c r="C3566" s="699" t="s">
        <v>475</v>
      </c>
      <c r="D3566" s="699" t="s">
        <v>11189</v>
      </c>
      <c r="E3566" s="700" t="s">
        <v>11585</v>
      </c>
      <c r="F3566" s="699" t="s">
        <v>11185</v>
      </c>
    </row>
    <row r="3567" spans="1:6" hidden="1">
      <c r="A3567" s="701">
        <v>89398</v>
      </c>
      <c r="B3567" s="699" t="s">
        <v>17415</v>
      </c>
      <c r="C3567" s="699" t="s">
        <v>475</v>
      </c>
      <c r="D3567" s="699" t="s">
        <v>11189</v>
      </c>
      <c r="E3567" s="700" t="s">
        <v>6674</v>
      </c>
      <c r="F3567" s="699" t="s">
        <v>11185</v>
      </c>
    </row>
    <row r="3568" spans="1:6" hidden="1">
      <c r="A3568" s="701">
        <v>89399</v>
      </c>
      <c r="B3568" s="699" t="s">
        <v>17879</v>
      </c>
      <c r="C3568" s="699" t="s">
        <v>475</v>
      </c>
      <c r="D3568" s="699" t="s">
        <v>11189</v>
      </c>
      <c r="E3568" s="700" t="s">
        <v>11942</v>
      </c>
      <c r="F3568" s="699" t="s">
        <v>11185</v>
      </c>
    </row>
    <row r="3569" spans="1:6" hidden="1">
      <c r="A3569" s="701">
        <v>89400</v>
      </c>
      <c r="B3569" s="699" t="s">
        <v>17403</v>
      </c>
      <c r="C3569" s="699" t="s">
        <v>475</v>
      </c>
      <c r="D3569" s="699" t="s">
        <v>11189</v>
      </c>
      <c r="E3569" s="700" t="s">
        <v>13634</v>
      </c>
      <c r="F3569" s="699" t="s">
        <v>11185</v>
      </c>
    </row>
    <row r="3570" spans="1:6" hidden="1">
      <c r="A3570" s="701">
        <v>89404</v>
      </c>
      <c r="B3570" s="699" t="s">
        <v>17390</v>
      </c>
      <c r="C3570" s="699" t="s">
        <v>475</v>
      </c>
      <c r="D3570" s="699" t="s">
        <v>11189</v>
      </c>
      <c r="E3570" s="700" t="s">
        <v>3213</v>
      </c>
      <c r="F3570" s="699" t="s">
        <v>11185</v>
      </c>
    </row>
    <row r="3571" spans="1:6" hidden="1">
      <c r="A3571" s="701">
        <v>89405</v>
      </c>
      <c r="B3571" s="699" t="s">
        <v>17391</v>
      </c>
      <c r="C3571" s="699" t="s">
        <v>475</v>
      </c>
      <c r="D3571" s="699" t="s">
        <v>11189</v>
      </c>
      <c r="E3571" s="700" t="s">
        <v>6208</v>
      </c>
      <c r="F3571" s="699" t="s">
        <v>11185</v>
      </c>
    </row>
    <row r="3572" spans="1:6" hidden="1">
      <c r="A3572" s="701">
        <v>89406</v>
      </c>
      <c r="B3572" s="699" t="s">
        <v>17880</v>
      </c>
      <c r="C3572" s="699" t="s">
        <v>475</v>
      </c>
      <c r="D3572" s="699" t="s">
        <v>11189</v>
      </c>
      <c r="E3572" s="700" t="s">
        <v>9302</v>
      </c>
      <c r="F3572" s="699" t="s">
        <v>11185</v>
      </c>
    </row>
    <row r="3573" spans="1:6" hidden="1">
      <c r="A3573" s="701">
        <v>89407</v>
      </c>
      <c r="B3573" s="699" t="s">
        <v>17881</v>
      </c>
      <c r="C3573" s="699" t="s">
        <v>475</v>
      </c>
      <c r="D3573" s="699" t="s">
        <v>11189</v>
      </c>
      <c r="E3573" s="700" t="s">
        <v>4955</v>
      </c>
      <c r="F3573" s="699" t="s">
        <v>11185</v>
      </c>
    </row>
    <row r="3574" spans="1:6" hidden="1">
      <c r="A3574" s="701">
        <v>89408</v>
      </c>
      <c r="B3574" s="699" t="s">
        <v>851</v>
      </c>
      <c r="C3574" s="699" t="s">
        <v>475</v>
      </c>
      <c r="D3574" s="699" t="s">
        <v>11189</v>
      </c>
      <c r="E3574" s="700" t="s">
        <v>12156</v>
      </c>
      <c r="F3574" s="699" t="s">
        <v>11185</v>
      </c>
    </row>
    <row r="3575" spans="1:6" hidden="1">
      <c r="A3575" s="701">
        <v>89409</v>
      </c>
      <c r="B3575" s="699" t="s">
        <v>849</v>
      </c>
      <c r="C3575" s="699" t="s">
        <v>475</v>
      </c>
      <c r="D3575" s="699" t="s">
        <v>11189</v>
      </c>
      <c r="E3575" s="700" t="s">
        <v>5010</v>
      </c>
      <c r="F3575" s="699" t="s">
        <v>11185</v>
      </c>
    </row>
    <row r="3576" spans="1:6" hidden="1">
      <c r="A3576" s="701">
        <v>89410</v>
      </c>
      <c r="B3576" s="699" t="s">
        <v>17882</v>
      </c>
      <c r="C3576" s="699" t="s">
        <v>475</v>
      </c>
      <c r="D3576" s="699" t="s">
        <v>11189</v>
      </c>
      <c r="E3576" s="700" t="s">
        <v>4469</v>
      </c>
      <c r="F3576" s="699" t="s">
        <v>11185</v>
      </c>
    </row>
    <row r="3577" spans="1:6" hidden="1">
      <c r="A3577" s="701">
        <v>89411</v>
      </c>
      <c r="B3577" s="699" t="s">
        <v>17883</v>
      </c>
      <c r="C3577" s="699" t="s">
        <v>475</v>
      </c>
      <c r="D3577" s="699" t="s">
        <v>11189</v>
      </c>
      <c r="E3577" s="700" t="s">
        <v>11221</v>
      </c>
      <c r="F3577" s="699" t="s">
        <v>11185</v>
      </c>
    </row>
    <row r="3578" spans="1:6" hidden="1">
      <c r="A3578" s="701">
        <v>89412</v>
      </c>
      <c r="B3578" s="699" t="s">
        <v>17884</v>
      </c>
      <c r="C3578" s="699" t="s">
        <v>475</v>
      </c>
      <c r="D3578" s="699" t="s">
        <v>11189</v>
      </c>
      <c r="E3578" s="700" t="s">
        <v>8935</v>
      </c>
      <c r="F3578" s="699" t="s">
        <v>11185</v>
      </c>
    </row>
    <row r="3579" spans="1:6" hidden="1">
      <c r="A3579" s="701">
        <v>89413</v>
      </c>
      <c r="B3579" s="699" t="s">
        <v>17416</v>
      </c>
      <c r="C3579" s="699" t="s">
        <v>475</v>
      </c>
      <c r="D3579" s="699" t="s">
        <v>11189</v>
      </c>
      <c r="E3579" s="700" t="s">
        <v>9729</v>
      </c>
      <c r="F3579" s="699" t="s">
        <v>11185</v>
      </c>
    </row>
    <row r="3580" spans="1:6" hidden="1">
      <c r="A3580" s="701">
        <v>89414</v>
      </c>
      <c r="B3580" s="699" t="s">
        <v>17417</v>
      </c>
      <c r="C3580" s="699" t="s">
        <v>475</v>
      </c>
      <c r="D3580" s="699" t="s">
        <v>11189</v>
      </c>
      <c r="E3580" s="700" t="s">
        <v>12068</v>
      </c>
      <c r="F3580" s="699" t="s">
        <v>11185</v>
      </c>
    </row>
    <row r="3581" spans="1:6" hidden="1">
      <c r="A3581" s="701">
        <v>89415</v>
      </c>
      <c r="B3581" s="699" t="s">
        <v>17885</v>
      </c>
      <c r="C3581" s="699" t="s">
        <v>475</v>
      </c>
      <c r="D3581" s="699" t="s">
        <v>11189</v>
      </c>
      <c r="E3581" s="700" t="s">
        <v>5035</v>
      </c>
      <c r="F3581" s="699" t="s">
        <v>11185</v>
      </c>
    </row>
    <row r="3582" spans="1:6" hidden="1">
      <c r="A3582" s="701">
        <v>89416</v>
      </c>
      <c r="B3582" s="699" t="s">
        <v>17886</v>
      </c>
      <c r="C3582" s="699" t="s">
        <v>475</v>
      </c>
      <c r="D3582" s="699" t="s">
        <v>11189</v>
      </c>
      <c r="E3582" s="700" t="s">
        <v>13933</v>
      </c>
      <c r="F3582" s="699" t="s">
        <v>11185</v>
      </c>
    </row>
    <row r="3583" spans="1:6" hidden="1">
      <c r="A3583" s="701">
        <v>89417</v>
      </c>
      <c r="B3583" s="699" t="s">
        <v>17392</v>
      </c>
      <c r="C3583" s="699" t="s">
        <v>475</v>
      </c>
      <c r="D3583" s="699" t="s">
        <v>11189</v>
      </c>
      <c r="E3583" s="700" t="s">
        <v>11326</v>
      </c>
      <c r="F3583" s="699" t="s">
        <v>11185</v>
      </c>
    </row>
    <row r="3584" spans="1:6" hidden="1">
      <c r="A3584" s="701">
        <v>89418</v>
      </c>
      <c r="B3584" s="699" t="s">
        <v>17887</v>
      </c>
      <c r="C3584" s="699" t="s">
        <v>475</v>
      </c>
      <c r="D3584" s="699" t="s">
        <v>11189</v>
      </c>
      <c r="E3584" s="700" t="s">
        <v>1859</v>
      </c>
      <c r="F3584" s="699" t="s">
        <v>11185</v>
      </c>
    </row>
    <row r="3585" spans="1:6" hidden="1">
      <c r="A3585" s="701">
        <v>89419</v>
      </c>
      <c r="B3585" s="699" t="s">
        <v>17888</v>
      </c>
      <c r="C3585" s="699" t="s">
        <v>475</v>
      </c>
      <c r="D3585" s="699" t="s">
        <v>11189</v>
      </c>
      <c r="E3585" s="700" t="s">
        <v>8147</v>
      </c>
      <c r="F3585" s="699" t="s">
        <v>11185</v>
      </c>
    </row>
    <row r="3586" spans="1:6" hidden="1">
      <c r="A3586" s="701">
        <v>89420</v>
      </c>
      <c r="B3586" s="699" t="s">
        <v>17889</v>
      </c>
      <c r="C3586" s="699" t="s">
        <v>475</v>
      </c>
      <c r="D3586" s="699" t="s">
        <v>11189</v>
      </c>
      <c r="E3586" s="700" t="s">
        <v>11773</v>
      </c>
      <c r="F3586" s="699" t="s">
        <v>11185</v>
      </c>
    </row>
    <row r="3587" spans="1:6" hidden="1">
      <c r="A3587" s="701">
        <v>89421</v>
      </c>
      <c r="B3587" s="699" t="s">
        <v>17890</v>
      </c>
      <c r="C3587" s="699" t="s">
        <v>475</v>
      </c>
      <c r="D3587" s="699" t="s">
        <v>11189</v>
      </c>
      <c r="E3587" s="700" t="s">
        <v>4614</v>
      </c>
      <c r="F3587" s="699" t="s">
        <v>11185</v>
      </c>
    </row>
    <row r="3588" spans="1:6" hidden="1">
      <c r="A3588" s="701">
        <v>89422</v>
      </c>
      <c r="B3588" s="699" t="s">
        <v>17393</v>
      </c>
      <c r="C3588" s="699" t="s">
        <v>475</v>
      </c>
      <c r="D3588" s="699" t="s">
        <v>11189</v>
      </c>
      <c r="E3588" s="700" t="s">
        <v>4890</v>
      </c>
      <c r="F3588" s="699" t="s">
        <v>11185</v>
      </c>
    </row>
    <row r="3589" spans="1:6" hidden="1">
      <c r="A3589" s="701">
        <v>89423</v>
      </c>
      <c r="B3589" s="699" t="s">
        <v>17891</v>
      </c>
      <c r="C3589" s="699" t="s">
        <v>475</v>
      </c>
      <c r="D3589" s="699" t="s">
        <v>11189</v>
      </c>
      <c r="E3589" s="700" t="s">
        <v>1910</v>
      </c>
      <c r="F3589" s="699" t="s">
        <v>11185</v>
      </c>
    </row>
    <row r="3590" spans="1:6" hidden="1">
      <c r="A3590" s="701">
        <v>89424</v>
      </c>
      <c r="B3590" s="699" t="s">
        <v>856</v>
      </c>
      <c r="C3590" s="699" t="s">
        <v>475</v>
      </c>
      <c r="D3590" s="699" t="s">
        <v>11189</v>
      </c>
      <c r="E3590" s="700" t="s">
        <v>11440</v>
      </c>
      <c r="F3590" s="699" t="s">
        <v>11185</v>
      </c>
    </row>
    <row r="3591" spans="1:6" hidden="1">
      <c r="A3591" s="701">
        <v>89425</v>
      </c>
      <c r="B3591" s="699" t="s">
        <v>17892</v>
      </c>
      <c r="C3591" s="699" t="s">
        <v>475</v>
      </c>
      <c r="D3591" s="699" t="s">
        <v>11189</v>
      </c>
      <c r="E3591" s="700" t="s">
        <v>6291</v>
      </c>
      <c r="F3591" s="699" t="s">
        <v>11185</v>
      </c>
    </row>
    <row r="3592" spans="1:6" hidden="1">
      <c r="A3592" s="701">
        <v>89426</v>
      </c>
      <c r="B3592" s="699" t="s">
        <v>17893</v>
      </c>
      <c r="C3592" s="699" t="s">
        <v>475</v>
      </c>
      <c r="D3592" s="699" t="s">
        <v>11189</v>
      </c>
      <c r="E3592" s="700" t="s">
        <v>9654</v>
      </c>
      <c r="F3592" s="699" t="s">
        <v>11185</v>
      </c>
    </row>
    <row r="3593" spans="1:6" hidden="1">
      <c r="A3593" s="701">
        <v>89427</v>
      </c>
      <c r="B3593" s="699" t="s">
        <v>17894</v>
      </c>
      <c r="C3593" s="699" t="s">
        <v>475</v>
      </c>
      <c r="D3593" s="699" t="s">
        <v>11189</v>
      </c>
      <c r="E3593" s="700" t="s">
        <v>1989</v>
      </c>
      <c r="F3593" s="699" t="s">
        <v>11185</v>
      </c>
    </row>
    <row r="3594" spans="1:6" hidden="1">
      <c r="A3594" s="701">
        <v>89428</v>
      </c>
      <c r="B3594" s="699" t="s">
        <v>17895</v>
      </c>
      <c r="C3594" s="699" t="s">
        <v>475</v>
      </c>
      <c r="D3594" s="699" t="s">
        <v>11189</v>
      </c>
      <c r="E3594" s="700" t="s">
        <v>11352</v>
      </c>
      <c r="F3594" s="699" t="s">
        <v>11185</v>
      </c>
    </row>
    <row r="3595" spans="1:6" hidden="1">
      <c r="A3595" s="701">
        <v>89429</v>
      </c>
      <c r="B3595" s="699" t="s">
        <v>17896</v>
      </c>
      <c r="C3595" s="699" t="s">
        <v>475</v>
      </c>
      <c r="D3595" s="699" t="s">
        <v>11189</v>
      </c>
      <c r="E3595" s="700" t="s">
        <v>7299</v>
      </c>
      <c r="F3595" s="699" t="s">
        <v>11185</v>
      </c>
    </row>
    <row r="3596" spans="1:6" hidden="1">
      <c r="A3596" s="701">
        <v>89430</v>
      </c>
      <c r="B3596" s="699" t="s">
        <v>17897</v>
      </c>
      <c r="C3596" s="699" t="s">
        <v>475</v>
      </c>
      <c r="D3596" s="699" t="s">
        <v>11189</v>
      </c>
      <c r="E3596" s="700" t="s">
        <v>7002</v>
      </c>
      <c r="F3596" s="699" t="s">
        <v>11185</v>
      </c>
    </row>
    <row r="3597" spans="1:6" hidden="1">
      <c r="A3597" s="701">
        <v>89431</v>
      </c>
      <c r="B3597" s="699" t="s">
        <v>17418</v>
      </c>
      <c r="C3597" s="699" t="s">
        <v>475</v>
      </c>
      <c r="D3597" s="699" t="s">
        <v>11189</v>
      </c>
      <c r="E3597" s="700" t="s">
        <v>1907</v>
      </c>
      <c r="F3597" s="699" t="s">
        <v>11185</v>
      </c>
    </row>
    <row r="3598" spans="1:6" hidden="1">
      <c r="A3598" s="701">
        <v>89432</v>
      </c>
      <c r="B3598" s="699" t="s">
        <v>17898</v>
      </c>
      <c r="C3598" s="699" t="s">
        <v>475</v>
      </c>
      <c r="D3598" s="699" t="s">
        <v>11189</v>
      </c>
      <c r="E3598" s="700" t="s">
        <v>9055</v>
      </c>
      <c r="F3598" s="699" t="s">
        <v>11185</v>
      </c>
    </row>
    <row r="3599" spans="1:6" hidden="1">
      <c r="A3599" s="701">
        <v>89433</v>
      </c>
      <c r="B3599" s="699" t="s">
        <v>17899</v>
      </c>
      <c r="C3599" s="699" t="s">
        <v>475</v>
      </c>
      <c r="D3599" s="699" t="s">
        <v>11189</v>
      </c>
      <c r="E3599" s="700" t="s">
        <v>17312</v>
      </c>
      <c r="F3599" s="699" t="s">
        <v>11185</v>
      </c>
    </row>
    <row r="3600" spans="1:6" hidden="1">
      <c r="A3600" s="701">
        <v>89434</v>
      </c>
      <c r="B3600" s="699" t="s">
        <v>17900</v>
      </c>
      <c r="C3600" s="699" t="s">
        <v>475</v>
      </c>
      <c r="D3600" s="699" t="s">
        <v>11189</v>
      </c>
      <c r="E3600" s="700" t="s">
        <v>17901</v>
      </c>
      <c r="F3600" s="699" t="s">
        <v>11185</v>
      </c>
    </row>
    <row r="3601" spans="1:6" hidden="1">
      <c r="A3601" s="701">
        <v>89435</v>
      </c>
      <c r="B3601" s="699" t="s">
        <v>17419</v>
      </c>
      <c r="C3601" s="699" t="s">
        <v>475</v>
      </c>
      <c r="D3601" s="699" t="s">
        <v>11189</v>
      </c>
      <c r="E3601" s="700" t="s">
        <v>4938</v>
      </c>
      <c r="F3601" s="699" t="s">
        <v>11185</v>
      </c>
    </row>
    <row r="3602" spans="1:6" hidden="1">
      <c r="A3602" s="701">
        <v>89436</v>
      </c>
      <c r="B3602" s="699" t="s">
        <v>17420</v>
      </c>
      <c r="C3602" s="699" t="s">
        <v>475</v>
      </c>
      <c r="D3602" s="699" t="s">
        <v>11189</v>
      </c>
      <c r="E3602" s="700" t="s">
        <v>4988</v>
      </c>
      <c r="F3602" s="699" t="s">
        <v>11185</v>
      </c>
    </row>
    <row r="3603" spans="1:6" hidden="1">
      <c r="A3603" s="701">
        <v>89437</v>
      </c>
      <c r="B3603" s="699" t="s">
        <v>17902</v>
      </c>
      <c r="C3603" s="699" t="s">
        <v>475</v>
      </c>
      <c r="D3603" s="699" t="s">
        <v>11189</v>
      </c>
      <c r="E3603" s="700" t="s">
        <v>17903</v>
      </c>
      <c r="F3603" s="699" t="s">
        <v>11185</v>
      </c>
    </row>
    <row r="3604" spans="1:6" hidden="1">
      <c r="A3604" s="701">
        <v>89438</v>
      </c>
      <c r="B3604" s="699" t="s">
        <v>17394</v>
      </c>
      <c r="C3604" s="699" t="s">
        <v>475</v>
      </c>
      <c r="D3604" s="699" t="s">
        <v>11189</v>
      </c>
      <c r="E3604" s="700" t="s">
        <v>2274</v>
      </c>
      <c r="F3604" s="699" t="s">
        <v>11185</v>
      </c>
    </row>
    <row r="3605" spans="1:6" hidden="1">
      <c r="A3605" s="701">
        <v>89439</v>
      </c>
      <c r="B3605" s="699" t="s">
        <v>17904</v>
      </c>
      <c r="C3605" s="699" t="s">
        <v>475</v>
      </c>
      <c r="D3605" s="699" t="s">
        <v>11189</v>
      </c>
      <c r="E3605" s="700" t="s">
        <v>10116</v>
      </c>
      <c r="F3605" s="699" t="s">
        <v>11185</v>
      </c>
    </row>
    <row r="3606" spans="1:6" hidden="1">
      <c r="A3606" s="701">
        <v>89440</v>
      </c>
      <c r="B3606" s="699" t="s">
        <v>858</v>
      </c>
      <c r="C3606" s="699" t="s">
        <v>475</v>
      </c>
      <c r="D3606" s="699" t="s">
        <v>11189</v>
      </c>
      <c r="E3606" s="700" t="s">
        <v>11560</v>
      </c>
      <c r="F3606" s="699" t="s">
        <v>11185</v>
      </c>
    </row>
    <row r="3607" spans="1:6" hidden="1">
      <c r="A3607" s="701">
        <v>89441</v>
      </c>
      <c r="B3607" s="699" t="s">
        <v>17905</v>
      </c>
      <c r="C3607" s="699" t="s">
        <v>475</v>
      </c>
      <c r="D3607" s="699" t="s">
        <v>11189</v>
      </c>
      <c r="E3607" s="700" t="s">
        <v>13582</v>
      </c>
      <c r="F3607" s="699" t="s">
        <v>11185</v>
      </c>
    </row>
    <row r="3608" spans="1:6" hidden="1">
      <c r="A3608" s="701">
        <v>89442</v>
      </c>
      <c r="B3608" s="699" t="s">
        <v>17395</v>
      </c>
      <c r="C3608" s="699" t="s">
        <v>475</v>
      </c>
      <c r="D3608" s="699" t="s">
        <v>11189</v>
      </c>
      <c r="E3608" s="700" t="s">
        <v>6170</v>
      </c>
      <c r="F3608" s="699" t="s">
        <v>11185</v>
      </c>
    </row>
    <row r="3609" spans="1:6" hidden="1">
      <c r="A3609" s="701">
        <v>89443</v>
      </c>
      <c r="B3609" s="699" t="s">
        <v>17421</v>
      </c>
      <c r="C3609" s="699" t="s">
        <v>475</v>
      </c>
      <c r="D3609" s="699" t="s">
        <v>11189</v>
      </c>
      <c r="E3609" s="700" t="s">
        <v>11776</v>
      </c>
      <c r="F3609" s="699" t="s">
        <v>11185</v>
      </c>
    </row>
    <row r="3610" spans="1:6" hidden="1">
      <c r="A3610" s="701">
        <v>89444</v>
      </c>
      <c r="B3610" s="699" t="s">
        <v>17906</v>
      </c>
      <c r="C3610" s="699" t="s">
        <v>475</v>
      </c>
      <c r="D3610" s="699" t="s">
        <v>11189</v>
      </c>
      <c r="E3610" s="700" t="s">
        <v>15571</v>
      </c>
      <c r="F3610" s="699" t="s">
        <v>11185</v>
      </c>
    </row>
    <row r="3611" spans="1:6" hidden="1">
      <c r="A3611" s="701">
        <v>89445</v>
      </c>
      <c r="B3611" s="699" t="s">
        <v>17404</v>
      </c>
      <c r="C3611" s="699" t="s">
        <v>475</v>
      </c>
      <c r="D3611" s="699" t="s">
        <v>11189</v>
      </c>
      <c r="E3611" s="700" t="s">
        <v>12253</v>
      </c>
      <c r="F3611" s="699" t="s">
        <v>11185</v>
      </c>
    </row>
    <row r="3612" spans="1:6" hidden="1">
      <c r="A3612" s="701">
        <v>89481</v>
      </c>
      <c r="B3612" s="699" t="s">
        <v>17405</v>
      </c>
      <c r="C3612" s="699" t="s">
        <v>475</v>
      </c>
      <c r="D3612" s="699" t="s">
        <v>11189</v>
      </c>
      <c r="E3612" s="700" t="s">
        <v>6332</v>
      </c>
      <c r="F3612" s="699" t="s">
        <v>11185</v>
      </c>
    </row>
    <row r="3613" spans="1:6" hidden="1">
      <c r="A3613" s="701">
        <v>89485</v>
      </c>
      <c r="B3613" s="699" t="s">
        <v>17907</v>
      </c>
      <c r="C3613" s="699" t="s">
        <v>475</v>
      </c>
      <c r="D3613" s="699" t="s">
        <v>11189</v>
      </c>
      <c r="E3613" s="700" t="s">
        <v>12230</v>
      </c>
      <c r="F3613" s="699" t="s">
        <v>11185</v>
      </c>
    </row>
    <row r="3614" spans="1:6" hidden="1">
      <c r="A3614" s="701">
        <v>89489</v>
      </c>
      <c r="B3614" s="699" t="s">
        <v>17908</v>
      </c>
      <c r="C3614" s="699" t="s">
        <v>475</v>
      </c>
      <c r="D3614" s="699" t="s">
        <v>11189</v>
      </c>
      <c r="E3614" s="700" t="s">
        <v>2674</v>
      </c>
      <c r="F3614" s="699" t="s">
        <v>11185</v>
      </c>
    </row>
    <row r="3615" spans="1:6" hidden="1">
      <c r="A3615" s="701">
        <v>89490</v>
      </c>
      <c r="B3615" s="699" t="s">
        <v>17909</v>
      </c>
      <c r="C3615" s="699" t="s">
        <v>475</v>
      </c>
      <c r="D3615" s="699" t="s">
        <v>11189</v>
      </c>
      <c r="E3615" s="700" t="s">
        <v>2243</v>
      </c>
      <c r="F3615" s="699" t="s">
        <v>11185</v>
      </c>
    </row>
    <row r="3616" spans="1:6" hidden="1">
      <c r="A3616" s="701">
        <v>89492</v>
      </c>
      <c r="B3616" s="699" t="s">
        <v>17422</v>
      </c>
      <c r="C3616" s="699" t="s">
        <v>475</v>
      </c>
      <c r="D3616" s="699" t="s">
        <v>11189</v>
      </c>
      <c r="E3616" s="700" t="s">
        <v>6564</v>
      </c>
      <c r="F3616" s="699" t="s">
        <v>11185</v>
      </c>
    </row>
    <row r="3617" spans="1:6" hidden="1">
      <c r="A3617" s="701">
        <v>89493</v>
      </c>
      <c r="B3617" s="699" t="s">
        <v>17910</v>
      </c>
      <c r="C3617" s="699" t="s">
        <v>475</v>
      </c>
      <c r="D3617" s="699" t="s">
        <v>11189</v>
      </c>
      <c r="E3617" s="700" t="s">
        <v>15318</v>
      </c>
      <c r="F3617" s="699" t="s">
        <v>11185</v>
      </c>
    </row>
    <row r="3618" spans="1:6" hidden="1">
      <c r="A3618" s="701">
        <v>89494</v>
      </c>
      <c r="B3618" s="699" t="s">
        <v>17911</v>
      </c>
      <c r="C3618" s="699" t="s">
        <v>475</v>
      </c>
      <c r="D3618" s="699" t="s">
        <v>11189</v>
      </c>
      <c r="E3618" s="700" t="s">
        <v>11776</v>
      </c>
      <c r="F3618" s="699" t="s">
        <v>11185</v>
      </c>
    </row>
    <row r="3619" spans="1:6" hidden="1">
      <c r="A3619" s="701">
        <v>89496</v>
      </c>
      <c r="B3619" s="699" t="s">
        <v>17912</v>
      </c>
      <c r="C3619" s="699" t="s">
        <v>475</v>
      </c>
      <c r="D3619" s="699" t="s">
        <v>11189</v>
      </c>
      <c r="E3619" s="700" t="s">
        <v>2201</v>
      </c>
      <c r="F3619" s="699" t="s">
        <v>11185</v>
      </c>
    </row>
    <row r="3620" spans="1:6" hidden="1">
      <c r="A3620" s="701">
        <v>89497</v>
      </c>
      <c r="B3620" s="699" t="s">
        <v>17432</v>
      </c>
      <c r="C3620" s="699" t="s">
        <v>475</v>
      </c>
      <c r="D3620" s="699" t="s">
        <v>11189</v>
      </c>
      <c r="E3620" s="700" t="s">
        <v>11983</v>
      </c>
      <c r="F3620" s="699" t="s">
        <v>11185</v>
      </c>
    </row>
    <row r="3621" spans="1:6" hidden="1">
      <c r="A3621" s="701">
        <v>89498</v>
      </c>
      <c r="B3621" s="699" t="s">
        <v>17433</v>
      </c>
      <c r="C3621" s="699" t="s">
        <v>475</v>
      </c>
      <c r="D3621" s="699" t="s">
        <v>11189</v>
      </c>
      <c r="E3621" s="700" t="s">
        <v>11883</v>
      </c>
      <c r="F3621" s="699" t="s">
        <v>11185</v>
      </c>
    </row>
    <row r="3622" spans="1:6" hidden="1">
      <c r="A3622" s="701">
        <v>89499</v>
      </c>
      <c r="B3622" s="699" t="s">
        <v>17913</v>
      </c>
      <c r="C3622" s="699" t="s">
        <v>475</v>
      </c>
      <c r="D3622" s="699" t="s">
        <v>11189</v>
      </c>
      <c r="E3622" s="700" t="s">
        <v>5938</v>
      </c>
      <c r="F3622" s="699" t="s">
        <v>11185</v>
      </c>
    </row>
    <row r="3623" spans="1:6" hidden="1">
      <c r="A3623" s="701">
        <v>89500</v>
      </c>
      <c r="B3623" s="699" t="s">
        <v>17914</v>
      </c>
      <c r="C3623" s="699" t="s">
        <v>475</v>
      </c>
      <c r="D3623" s="699" t="s">
        <v>11189</v>
      </c>
      <c r="E3623" s="700" t="s">
        <v>11644</v>
      </c>
      <c r="F3623" s="699" t="s">
        <v>11185</v>
      </c>
    </row>
    <row r="3624" spans="1:6" hidden="1">
      <c r="A3624" s="701">
        <v>89501</v>
      </c>
      <c r="B3624" s="699" t="s">
        <v>852</v>
      </c>
      <c r="C3624" s="699" t="s">
        <v>475</v>
      </c>
      <c r="D3624" s="699" t="s">
        <v>11189</v>
      </c>
      <c r="E3624" s="700" t="s">
        <v>5035</v>
      </c>
      <c r="F3624" s="699" t="s">
        <v>11185</v>
      </c>
    </row>
    <row r="3625" spans="1:6" hidden="1">
      <c r="A3625" s="701">
        <v>89502</v>
      </c>
      <c r="B3625" s="699" t="s">
        <v>850</v>
      </c>
      <c r="C3625" s="699" t="s">
        <v>475</v>
      </c>
      <c r="D3625" s="699" t="s">
        <v>11189</v>
      </c>
      <c r="E3625" s="700" t="s">
        <v>16010</v>
      </c>
      <c r="F3625" s="699" t="s">
        <v>11185</v>
      </c>
    </row>
    <row r="3626" spans="1:6" hidden="1">
      <c r="A3626" s="701">
        <v>89503</v>
      </c>
      <c r="B3626" s="699" t="s">
        <v>17915</v>
      </c>
      <c r="C3626" s="699" t="s">
        <v>475</v>
      </c>
      <c r="D3626" s="699" t="s">
        <v>11189</v>
      </c>
      <c r="E3626" s="700" t="s">
        <v>15408</v>
      </c>
      <c r="F3626" s="699" t="s">
        <v>11185</v>
      </c>
    </row>
    <row r="3627" spans="1:6" hidden="1">
      <c r="A3627" s="701">
        <v>89504</v>
      </c>
      <c r="B3627" s="699" t="s">
        <v>17916</v>
      </c>
      <c r="C3627" s="699" t="s">
        <v>475</v>
      </c>
      <c r="D3627" s="699" t="s">
        <v>11189</v>
      </c>
      <c r="E3627" s="700" t="s">
        <v>15727</v>
      </c>
      <c r="F3627" s="699" t="s">
        <v>11185</v>
      </c>
    </row>
    <row r="3628" spans="1:6" hidden="1">
      <c r="A3628" s="701">
        <v>89505</v>
      </c>
      <c r="B3628" s="699" t="s">
        <v>17917</v>
      </c>
      <c r="C3628" s="699" t="s">
        <v>475</v>
      </c>
      <c r="D3628" s="699" t="s">
        <v>11189</v>
      </c>
      <c r="E3628" s="700" t="s">
        <v>17918</v>
      </c>
      <c r="F3628" s="699" t="s">
        <v>11185</v>
      </c>
    </row>
    <row r="3629" spans="1:6" hidden="1">
      <c r="A3629" s="701">
        <v>89506</v>
      </c>
      <c r="B3629" s="699" t="s">
        <v>17919</v>
      </c>
      <c r="C3629" s="699" t="s">
        <v>475</v>
      </c>
      <c r="D3629" s="699" t="s">
        <v>11189</v>
      </c>
      <c r="E3629" s="700" t="s">
        <v>17920</v>
      </c>
      <c r="F3629" s="699" t="s">
        <v>11185</v>
      </c>
    </row>
    <row r="3630" spans="1:6" hidden="1">
      <c r="A3630" s="701">
        <v>89507</v>
      </c>
      <c r="B3630" s="699" t="s">
        <v>17921</v>
      </c>
      <c r="C3630" s="699" t="s">
        <v>475</v>
      </c>
      <c r="D3630" s="699" t="s">
        <v>11189</v>
      </c>
      <c r="E3630" s="700" t="s">
        <v>17922</v>
      </c>
      <c r="F3630" s="699" t="s">
        <v>11185</v>
      </c>
    </row>
    <row r="3631" spans="1:6" hidden="1">
      <c r="A3631" s="701">
        <v>89510</v>
      </c>
      <c r="B3631" s="699" t="s">
        <v>17923</v>
      </c>
      <c r="C3631" s="699" t="s">
        <v>475</v>
      </c>
      <c r="D3631" s="699" t="s">
        <v>11189</v>
      </c>
      <c r="E3631" s="700" t="s">
        <v>11815</v>
      </c>
      <c r="F3631" s="699" t="s">
        <v>11185</v>
      </c>
    </row>
    <row r="3632" spans="1:6" hidden="1">
      <c r="A3632" s="701">
        <v>89513</v>
      </c>
      <c r="B3632" s="699" t="s">
        <v>853</v>
      </c>
      <c r="C3632" s="699" t="s">
        <v>475</v>
      </c>
      <c r="D3632" s="699" t="s">
        <v>11189</v>
      </c>
      <c r="E3632" s="700" t="s">
        <v>17924</v>
      </c>
      <c r="F3632" s="699" t="s">
        <v>11185</v>
      </c>
    </row>
    <row r="3633" spans="1:6" hidden="1">
      <c r="A3633" s="701">
        <v>89514</v>
      </c>
      <c r="B3633" s="699" t="s">
        <v>17925</v>
      </c>
      <c r="C3633" s="699" t="s">
        <v>475</v>
      </c>
      <c r="D3633" s="699" t="s">
        <v>11189</v>
      </c>
      <c r="E3633" s="700" t="s">
        <v>2007</v>
      </c>
      <c r="F3633" s="699" t="s">
        <v>11185</v>
      </c>
    </row>
    <row r="3634" spans="1:6" hidden="1">
      <c r="A3634" s="701">
        <v>89515</v>
      </c>
      <c r="B3634" s="699" t="s">
        <v>17926</v>
      </c>
      <c r="C3634" s="699" t="s">
        <v>475</v>
      </c>
      <c r="D3634" s="699" t="s">
        <v>11189</v>
      </c>
      <c r="E3634" s="700" t="s">
        <v>17927</v>
      </c>
      <c r="F3634" s="699" t="s">
        <v>11185</v>
      </c>
    </row>
    <row r="3635" spans="1:6" hidden="1">
      <c r="A3635" s="701">
        <v>89516</v>
      </c>
      <c r="B3635" s="699" t="s">
        <v>17928</v>
      </c>
      <c r="C3635" s="699" t="s">
        <v>475</v>
      </c>
      <c r="D3635" s="699" t="s">
        <v>11189</v>
      </c>
      <c r="E3635" s="700" t="s">
        <v>13492</v>
      </c>
      <c r="F3635" s="699" t="s">
        <v>11185</v>
      </c>
    </row>
    <row r="3636" spans="1:6" hidden="1">
      <c r="A3636" s="701">
        <v>89517</v>
      </c>
      <c r="B3636" s="699" t="s">
        <v>17929</v>
      </c>
      <c r="C3636" s="699" t="s">
        <v>475</v>
      </c>
      <c r="D3636" s="699" t="s">
        <v>11189</v>
      </c>
      <c r="E3636" s="700" t="s">
        <v>17930</v>
      </c>
      <c r="F3636" s="699" t="s">
        <v>11185</v>
      </c>
    </row>
    <row r="3637" spans="1:6" hidden="1">
      <c r="A3637" s="701">
        <v>89518</v>
      </c>
      <c r="B3637" s="699" t="s">
        <v>17931</v>
      </c>
      <c r="C3637" s="699" t="s">
        <v>475</v>
      </c>
      <c r="D3637" s="699" t="s">
        <v>11189</v>
      </c>
      <c r="E3637" s="700" t="s">
        <v>7123</v>
      </c>
      <c r="F3637" s="699" t="s">
        <v>11185</v>
      </c>
    </row>
    <row r="3638" spans="1:6" hidden="1">
      <c r="A3638" s="701">
        <v>89519</v>
      </c>
      <c r="B3638" s="699" t="s">
        <v>17932</v>
      </c>
      <c r="C3638" s="699" t="s">
        <v>475</v>
      </c>
      <c r="D3638" s="699" t="s">
        <v>11189</v>
      </c>
      <c r="E3638" s="700" t="s">
        <v>17933</v>
      </c>
      <c r="F3638" s="699" t="s">
        <v>11185</v>
      </c>
    </row>
    <row r="3639" spans="1:6" hidden="1">
      <c r="A3639" s="701">
        <v>89520</v>
      </c>
      <c r="B3639" s="699" t="s">
        <v>17934</v>
      </c>
      <c r="C3639" s="699" t="s">
        <v>475</v>
      </c>
      <c r="D3639" s="699" t="s">
        <v>11189</v>
      </c>
      <c r="E3639" s="700" t="s">
        <v>11352</v>
      </c>
      <c r="F3639" s="699" t="s">
        <v>11185</v>
      </c>
    </row>
    <row r="3640" spans="1:6" hidden="1">
      <c r="A3640" s="701">
        <v>89521</v>
      </c>
      <c r="B3640" s="699" t="s">
        <v>854</v>
      </c>
      <c r="C3640" s="699" t="s">
        <v>475</v>
      </c>
      <c r="D3640" s="699" t="s">
        <v>11189</v>
      </c>
      <c r="E3640" s="700" t="s">
        <v>17935</v>
      </c>
      <c r="F3640" s="699" t="s">
        <v>11185</v>
      </c>
    </row>
    <row r="3641" spans="1:6" hidden="1">
      <c r="A3641" s="701">
        <v>89522</v>
      </c>
      <c r="B3641" s="699" t="s">
        <v>17450</v>
      </c>
      <c r="C3641" s="699" t="s">
        <v>475</v>
      </c>
      <c r="D3641" s="699" t="s">
        <v>11189</v>
      </c>
      <c r="E3641" s="700" t="s">
        <v>17451</v>
      </c>
      <c r="F3641" s="699" t="s">
        <v>11185</v>
      </c>
    </row>
    <row r="3642" spans="1:6" hidden="1">
      <c r="A3642" s="701">
        <v>89523</v>
      </c>
      <c r="B3642" s="699" t="s">
        <v>1630</v>
      </c>
      <c r="C3642" s="699" t="s">
        <v>475</v>
      </c>
      <c r="D3642" s="699" t="s">
        <v>11189</v>
      </c>
      <c r="E3642" s="700" t="s">
        <v>17936</v>
      </c>
      <c r="F3642" s="699" t="s">
        <v>11185</v>
      </c>
    </row>
    <row r="3643" spans="1:6" hidden="1">
      <c r="A3643" s="701">
        <v>89524</v>
      </c>
      <c r="B3643" s="699" t="s">
        <v>906</v>
      </c>
      <c r="C3643" s="699" t="s">
        <v>475</v>
      </c>
      <c r="D3643" s="699" t="s">
        <v>11189</v>
      </c>
      <c r="E3643" s="700" t="s">
        <v>17452</v>
      </c>
      <c r="F3643" s="699" t="s">
        <v>11185</v>
      </c>
    </row>
    <row r="3644" spans="1:6" hidden="1">
      <c r="A3644" s="701">
        <v>89525</v>
      </c>
      <c r="B3644" s="699" t="s">
        <v>17937</v>
      </c>
      <c r="C3644" s="699" t="s">
        <v>475</v>
      </c>
      <c r="D3644" s="699" t="s">
        <v>11189</v>
      </c>
      <c r="E3644" s="700" t="s">
        <v>17938</v>
      </c>
      <c r="F3644" s="699" t="s">
        <v>11185</v>
      </c>
    </row>
    <row r="3645" spans="1:6" hidden="1">
      <c r="A3645" s="701">
        <v>89526</v>
      </c>
      <c r="B3645" s="699" t="s">
        <v>17939</v>
      </c>
      <c r="C3645" s="699" t="s">
        <v>475</v>
      </c>
      <c r="D3645" s="699" t="s">
        <v>11189</v>
      </c>
      <c r="E3645" s="700" t="s">
        <v>17546</v>
      </c>
      <c r="F3645" s="699" t="s">
        <v>11185</v>
      </c>
    </row>
    <row r="3646" spans="1:6" hidden="1">
      <c r="A3646" s="701">
        <v>89527</v>
      </c>
      <c r="B3646" s="699" t="s">
        <v>17941</v>
      </c>
      <c r="C3646" s="699" t="s">
        <v>475</v>
      </c>
      <c r="D3646" s="699" t="s">
        <v>11189</v>
      </c>
      <c r="E3646" s="700" t="s">
        <v>17942</v>
      </c>
      <c r="F3646" s="699" t="s">
        <v>11185</v>
      </c>
    </row>
    <row r="3647" spans="1:6" hidden="1">
      <c r="A3647" s="701">
        <v>89528</v>
      </c>
      <c r="B3647" s="699" t="s">
        <v>17406</v>
      </c>
      <c r="C3647" s="699" t="s">
        <v>475</v>
      </c>
      <c r="D3647" s="699" t="s">
        <v>11189</v>
      </c>
      <c r="E3647" s="700" t="s">
        <v>8081</v>
      </c>
      <c r="F3647" s="699" t="s">
        <v>11185</v>
      </c>
    </row>
    <row r="3648" spans="1:6" hidden="1">
      <c r="A3648" s="701">
        <v>89529</v>
      </c>
      <c r="B3648" s="699" t="s">
        <v>17463</v>
      </c>
      <c r="C3648" s="699" t="s">
        <v>475</v>
      </c>
      <c r="D3648" s="699" t="s">
        <v>11189</v>
      </c>
      <c r="E3648" s="700" t="s">
        <v>3196</v>
      </c>
      <c r="F3648" s="699" t="s">
        <v>11185</v>
      </c>
    </row>
    <row r="3649" spans="1:6" hidden="1">
      <c r="A3649" s="701">
        <v>89530</v>
      </c>
      <c r="B3649" s="699" t="s">
        <v>17943</v>
      </c>
      <c r="C3649" s="699" t="s">
        <v>475</v>
      </c>
      <c r="D3649" s="699" t="s">
        <v>11189</v>
      </c>
      <c r="E3649" s="700" t="s">
        <v>16582</v>
      </c>
      <c r="F3649" s="699" t="s">
        <v>11185</v>
      </c>
    </row>
    <row r="3650" spans="1:6" hidden="1">
      <c r="A3650" s="701">
        <v>89531</v>
      </c>
      <c r="B3650" s="699" t="s">
        <v>907</v>
      </c>
      <c r="C3650" s="699" t="s">
        <v>475</v>
      </c>
      <c r="D3650" s="699" t="s">
        <v>11189</v>
      </c>
      <c r="E3650" s="700" t="s">
        <v>15308</v>
      </c>
      <c r="F3650" s="699" t="s">
        <v>11185</v>
      </c>
    </row>
    <row r="3651" spans="1:6" hidden="1">
      <c r="A3651" s="701">
        <v>89532</v>
      </c>
      <c r="B3651" s="699" t="s">
        <v>17407</v>
      </c>
      <c r="C3651" s="699" t="s">
        <v>475</v>
      </c>
      <c r="D3651" s="699" t="s">
        <v>11189</v>
      </c>
      <c r="E3651" s="700" t="s">
        <v>1905</v>
      </c>
      <c r="F3651" s="699" t="s">
        <v>11185</v>
      </c>
    </row>
    <row r="3652" spans="1:6" hidden="1">
      <c r="A3652" s="701">
        <v>89533</v>
      </c>
      <c r="B3652" s="699" t="s">
        <v>17944</v>
      </c>
      <c r="C3652" s="699" t="s">
        <v>475</v>
      </c>
      <c r="D3652" s="699" t="s">
        <v>11189</v>
      </c>
      <c r="E3652" s="700" t="s">
        <v>15308</v>
      </c>
      <c r="F3652" s="699" t="s">
        <v>11185</v>
      </c>
    </row>
    <row r="3653" spans="1:6" hidden="1">
      <c r="A3653" s="701">
        <v>89534</v>
      </c>
      <c r="B3653" s="699" t="s">
        <v>17945</v>
      </c>
      <c r="C3653" s="699" t="s">
        <v>475</v>
      </c>
      <c r="D3653" s="699" t="s">
        <v>11189</v>
      </c>
      <c r="E3653" s="700" t="s">
        <v>2845</v>
      </c>
      <c r="F3653" s="699" t="s">
        <v>11185</v>
      </c>
    </row>
    <row r="3654" spans="1:6" hidden="1">
      <c r="A3654" s="701">
        <v>89535</v>
      </c>
      <c r="B3654" s="699" t="s">
        <v>17946</v>
      </c>
      <c r="C3654" s="699" t="s">
        <v>475</v>
      </c>
      <c r="D3654" s="699" t="s">
        <v>11189</v>
      </c>
      <c r="E3654" s="700" t="s">
        <v>16738</v>
      </c>
      <c r="F3654" s="699" t="s">
        <v>11185</v>
      </c>
    </row>
    <row r="3655" spans="1:6" hidden="1">
      <c r="A3655" s="701">
        <v>89536</v>
      </c>
      <c r="B3655" s="699" t="s">
        <v>17947</v>
      </c>
      <c r="C3655" s="699" t="s">
        <v>475</v>
      </c>
      <c r="D3655" s="699" t="s">
        <v>11189</v>
      </c>
      <c r="E3655" s="700" t="s">
        <v>4043</v>
      </c>
      <c r="F3655" s="699" t="s">
        <v>11185</v>
      </c>
    </row>
    <row r="3656" spans="1:6" hidden="1">
      <c r="A3656" s="701">
        <v>89538</v>
      </c>
      <c r="B3656" s="699" t="s">
        <v>17948</v>
      </c>
      <c r="C3656" s="699" t="s">
        <v>475</v>
      </c>
      <c r="D3656" s="699" t="s">
        <v>11189</v>
      </c>
      <c r="E3656" s="700" t="s">
        <v>11427</v>
      </c>
      <c r="F3656" s="699" t="s">
        <v>11185</v>
      </c>
    </row>
    <row r="3657" spans="1:6" hidden="1">
      <c r="A3657" s="701">
        <v>89539</v>
      </c>
      <c r="B3657" s="699" t="s">
        <v>17949</v>
      </c>
      <c r="C3657" s="699" t="s">
        <v>475</v>
      </c>
      <c r="D3657" s="699" t="s">
        <v>11189</v>
      </c>
      <c r="E3657" s="700" t="s">
        <v>17329</v>
      </c>
      <c r="F3657" s="699" t="s">
        <v>11185</v>
      </c>
    </row>
    <row r="3658" spans="1:6" hidden="1">
      <c r="A3658" s="701">
        <v>89540</v>
      </c>
      <c r="B3658" s="699" t="s">
        <v>17950</v>
      </c>
      <c r="C3658" s="699" t="s">
        <v>475</v>
      </c>
      <c r="D3658" s="699" t="s">
        <v>11189</v>
      </c>
      <c r="E3658" s="700" t="s">
        <v>5990</v>
      </c>
      <c r="F3658" s="699" t="s">
        <v>11185</v>
      </c>
    </row>
    <row r="3659" spans="1:6" hidden="1">
      <c r="A3659" s="701">
        <v>89541</v>
      </c>
      <c r="B3659" s="699" t="s">
        <v>17423</v>
      </c>
      <c r="C3659" s="699" t="s">
        <v>475</v>
      </c>
      <c r="D3659" s="699" t="s">
        <v>11189</v>
      </c>
      <c r="E3659" s="700" t="s">
        <v>11200</v>
      </c>
      <c r="F3659" s="699" t="s">
        <v>11185</v>
      </c>
    </row>
    <row r="3660" spans="1:6" hidden="1">
      <c r="A3660" s="701">
        <v>89542</v>
      </c>
      <c r="B3660" s="699" t="s">
        <v>17951</v>
      </c>
      <c r="C3660" s="699" t="s">
        <v>475</v>
      </c>
      <c r="D3660" s="699" t="s">
        <v>11189</v>
      </c>
      <c r="E3660" s="700" t="s">
        <v>17952</v>
      </c>
      <c r="F3660" s="699" t="s">
        <v>11185</v>
      </c>
    </row>
    <row r="3661" spans="1:6" hidden="1">
      <c r="A3661" s="701">
        <v>89544</v>
      </c>
      <c r="B3661" s="699" t="s">
        <v>17953</v>
      </c>
      <c r="C3661" s="699" t="s">
        <v>475</v>
      </c>
      <c r="D3661" s="699" t="s">
        <v>11189</v>
      </c>
      <c r="E3661" s="700" t="s">
        <v>6578</v>
      </c>
      <c r="F3661" s="699" t="s">
        <v>11185</v>
      </c>
    </row>
    <row r="3662" spans="1:6" hidden="1">
      <c r="A3662" s="701">
        <v>89545</v>
      </c>
      <c r="B3662" s="699" t="s">
        <v>17954</v>
      </c>
      <c r="C3662" s="699" t="s">
        <v>475</v>
      </c>
      <c r="D3662" s="699" t="s">
        <v>11189</v>
      </c>
      <c r="E3662" s="700" t="s">
        <v>16582</v>
      </c>
      <c r="F3662" s="699" t="s">
        <v>11185</v>
      </c>
    </row>
    <row r="3663" spans="1:6" hidden="1">
      <c r="A3663" s="701">
        <v>89546</v>
      </c>
      <c r="B3663" s="699" t="s">
        <v>17955</v>
      </c>
      <c r="C3663" s="699" t="s">
        <v>475</v>
      </c>
      <c r="D3663" s="699" t="s">
        <v>11189</v>
      </c>
      <c r="E3663" s="700" t="s">
        <v>9597</v>
      </c>
      <c r="F3663" s="699" t="s">
        <v>11185</v>
      </c>
    </row>
    <row r="3664" spans="1:6" hidden="1">
      <c r="A3664" s="701">
        <v>89547</v>
      </c>
      <c r="B3664" s="699" t="s">
        <v>910</v>
      </c>
      <c r="C3664" s="699" t="s">
        <v>475</v>
      </c>
      <c r="D3664" s="699" t="s">
        <v>11189</v>
      </c>
      <c r="E3664" s="700" t="s">
        <v>5578</v>
      </c>
      <c r="F3664" s="699" t="s">
        <v>11185</v>
      </c>
    </row>
    <row r="3665" spans="1:6" hidden="1">
      <c r="A3665" s="701">
        <v>89548</v>
      </c>
      <c r="B3665" s="699" t="s">
        <v>17956</v>
      </c>
      <c r="C3665" s="699" t="s">
        <v>475</v>
      </c>
      <c r="D3665" s="699" t="s">
        <v>11189</v>
      </c>
      <c r="E3665" s="700" t="s">
        <v>14124</v>
      </c>
      <c r="F3665" s="699" t="s">
        <v>11185</v>
      </c>
    </row>
    <row r="3666" spans="1:6" hidden="1">
      <c r="A3666" s="701">
        <v>89549</v>
      </c>
      <c r="B3666" s="699" t="s">
        <v>17957</v>
      </c>
      <c r="C3666" s="699" t="s">
        <v>475</v>
      </c>
      <c r="D3666" s="699" t="s">
        <v>11189</v>
      </c>
      <c r="E3666" s="700" t="s">
        <v>11211</v>
      </c>
      <c r="F3666" s="699" t="s">
        <v>11185</v>
      </c>
    </row>
    <row r="3667" spans="1:6" hidden="1">
      <c r="A3667" s="701">
        <v>89550</v>
      </c>
      <c r="B3667" s="699" t="s">
        <v>17958</v>
      </c>
      <c r="C3667" s="699" t="s">
        <v>475</v>
      </c>
      <c r="D3667" s="699" t="s">
        <v>11189</v>
      </c>
      <c r="E3667" s="700" t="s">
        <v>7290</v>
      </c>
      <c r="F3667" s="699" t="s">
        <v>11185</v>
      </c>
    </row>
    <row r="3668" spans="1:6" hidden="1">
      <c r="A3668" s="701">
        <v>89551</v>
      </c>
      <c r="B3668" s="699" t="s">
        <v>17959</v>
      </c>
      <c r="C3668" s="699" t="s">
        <v>475</v>
      </c>
      <c r="D3668" s="699" t="s">
        <v>11189</v>
      </c>
      <c r="E3668" s="700" t="s">
        <v>17960</v>
      </c>
      <c r="F3668" s="699" t="s">
        <v>11185</v>
      </c>
    </row>
    <row r="3669" spans="1:6" hidden="1">
      <c r="A3669" s="701">
        <v>89552</v>
      </c>
      <c r="B3669" s="699" t="s">
        <v>17961</v>
      </c>
      <c r="C3669" s="699" t="s">
        <v>475</v>
      </c>
      <c r="D3669" s="699" t="s">
        <v>11189</v>
      </c>
      <c r="E3669" s="700" t="s">
        <v>14934</v>
      </c>
      <c r="F3669" s="699" t="s">
        <v>11185</v>
      </c>
    </row>
    <row r="3670" spans="1:6" hidden="1">
      <c r="A3670" s="701">
        <v>89553</v>
      </c>
      <c r="B3670" s="699" t="s">
        <v>17424</v>
      </c>
      <c r="C3670" s="699" t="s">
        <v>475</v>
      </c>
      <c r="D3670" s="699" t="s">
        <v>11189</v>
      </c>
      <c r="E3670" s="700" t="s">
        <v>13615</v>
      </c>
      <c r="F3670" s="699" t="s">
        <v>11185</v>
      </c>
    </row>
    <row r="3671" spans="1:6" hidden="1">
      <c r="A3671" s="701">
        <v>89554</v>
      </c>
      <c r="B3671" s="699" t="s">
        <v>17464</v>
      </c>
      <c r="C3671" s="699" t="s">
        <v>475</v>
      </c>
      <c r="D3671" s="699" t="s">
        <v>11189</v>
      </c>
      <c r="E3671" s="700" t="s">
        <v>17465</v>
      </c>
      <c r="F3671" s="699" t="s">
        <v>11185</v>
      </c>
    </row>
    <row r="3672" spans="1:6" hidden="1">
      <c r="A3672" s="701">
        <v>89555</v>
      </c>
      <c r="B3672" s="699" t="s">
        <v>17962</v>
      </c>
      <c r="C3672" s="699" t="s">
        <v>475</v>
      </c>
      <c r="D3672" s="699" t="s">
        <v>11189</v>
      </c>
      <c r="E3672" s="700" t="s">
        <v>17963</v>
      </c>
      <c r="F3672" s="699" t="s">
        <v>11185</v>
      </c>
    </row>
    <row r="3673" spans="1:6" hidden="1">
      <c r="A3673" s="701">
        <v>89556</v>
      </c>
      <c r="B3673" s="699" t="s">
        <v>17964</v>
      </c>
      <c r="C3673" s="699" t="s">
        <v>475</v>
      </c>
      <c r="D3673" s="699" t="s">
        <v>11189</v>
      </c>
      <c r="E3673" s="700" t="s">
        <v>14430</v>
      </c>
      <c r="F3673" s="699" t="s">
        <v>11185</v>
      </c>
    </row>
    <row r="3674" spans="1:6" hidden="1">
      <c r="A3674" s="701">
        <v>89557</v>
      </c>
      <c r="B3674" s="699" t="s">
        <v>17453</v>
      </c>
      <c r="C3674" s="699" t="s">
        <v>475</v>
      </c>
      <c r="D3674" s="699" t="s">
        <v>11189</v>
      </c>
      <c r="E3674" s="700" t="s">
        <v>15259</v>
      </c>
      <c r="F3674" s="699" t="s">
        <v>11185</v>
      </c>
    </row>
    <row r="3675" spans="1:6" hidden="1">
      <c r="A3675" s="701">
        <v>89558</v>
      </c>
      <c r="B3675" s="699" t="s">
        <v>17434</v>
      </c>
      <c r="C3675" s="699" t="s">
        <v>475</v>
      </c>
      <c r="D3675" s="699" t="s">
        <v>11189</v>
      </c>
      <c r="E3675" s="700" t="s">
        <v>4781</v>
      </c>
      <c r="F3675" s="699" t="s">
        <v>11185</v>
      </c>
    </row>
    <row r="3676" spans="1:6" hidden="1">
      <c r="A3676" s="701">
        <v>89559</v>
      </c>
      <c r="B3676" s="699" t="s">
        <v>17466</v>
      </c>
      <c r="C3676" s="699" t="s">
        <v>475</v>
      </c>
      <c r="D3676" s="699" t="s">
        <v>11189</v>
      </c>
      <c r="E3676" s="700" t="s">
        <v>10152</v>
      </c>
      <c r="F3676" s="699" t="s">
        <v>11185</v>
      </c>
    </row>
    <row r="3677" spans="1:6" hidden="1">
      <c r="A3677" s="701">
        <v>89561</v>
      </c>
      <c r="B3677" s="699" t="s">
        <v>17965</v>
      </c>
      <c r="C3677" s="699" t="s">
        <v>475</v>
      </c>
      <c r="D3677" s="699" t="s">
        <v>11189</v>
      </c>
      <c r="E3677" s="700" t="s">
        <v>4069</v>
      </c>
      <c r="F3677" s="699" t="s">
        <v>11185</v>
      </c>
    </row>
    <row r="3678" spans="1:6" hidden="1">
      <c r="A3678" s="701">
        <v>89562</v>
      </c>
      <c r="B3678" s="699" t="s">
        <v>17425</v>
      </c>
      <c r="C3678" s="699" t="s">
        <v>475</v>
      </c>
      <c r="D3678" s="699" t="s">
        <v>11189</v>
      </c>
      <c r="E3678" s="700" t="s">
        <v>11577</v>
      </c>
      <c r="F3678" s="699" t="s">
        <v>11185</v>
      </c>
    </row>
    <row r="3679" spans="1:6" hidden="1">
      <c r="A3679" s="701">
        <v>89563</v>
      </c>
      <c r="B3679" s="699" t="s">
        <v>17966</v>
      </c>
      <c r="C3679" s="699" t="s">
        <v>475</v>
      </c>
      <c r="D3679" s="699" t="s">
        <v>11189</v>
      </c>
      <c r="E3679" s="700" t="s">
        <v>17967</v>
      </c>
      <c r="F3679" s="699" t="s">
        <v>11185</v>
      </c>
    </row>
    <row r="3680" spans="1:6" hidden="1">
      <c r="A3680" s="701">
        <v>89564</v>
      </c>
      <c r="B3680" s="699" t="s">
        <v>17968</v>
      </c>
      <c r="C3680" s="699" t="s">
        <v>475</v>
      </c>
      <c r="D3680" s="699" t="s">
        <v>11189</v>
      </c>
      <c r="E3680" s="700" t="s">
        <v>2016</v>
      </c>
      <c r="F3680" s="699" t="s">
        <v>11185</v>
      </c>
    </row>
    <row r="3681" spans="1:6" hidden="1">
      <c r="A3681" s="701">
        <v>89565</v>
      </c>
      <c r="B3681" s="699" t="s">
        <v>17969</v>
      </c>
      <c r="C3681" s="699" t="s">
        <v>475</v>
      </c>
      <c r="D3681" s="699" t="s">
        <v>11189</v>
      </c>
      <c r="E3681" s="700" t="s">
        <v>17970</v>
      </c>
      <c r="F3681" s="699" t="s">
        <v>11185</v>
      </c>
    </row>
    <row r="3682" spans="1:6" hidden="1">
      <c r="A3682" s="701">
        <v>89566</v>
      </c>
      <c r="B3682" s="699" t="s">
        <v>17971</v>
      </c>
      <c r="C3682" s="699" t="s">
        <v>475</v>
      </c>
      <c r="D3682" s="699" t="s">
        <v>11189</v>
      </c>
      <c r="E3682" s="700" t="s">
        <v>17972</v>
      </c>
      <c r="F3682" s="699" t="s">
        <v>11185</v>
      </c>
    </row>
    <row r="3683" spans="1:6" hidden="1">
      <c r="A3683" s="701">
        <v>89567</v>
      </c>
      <c r="B3683" s="699" t="s">
        <v>17973</v>
      </c>
      <c r="C3683" s="699" t="s">
        <v>475</v>
      </c>
      <c r="D3683" s="699" t="s">
        <v>11189</v>
      </c>
      <c r="E3683" s="700" t="s">
        <v>13807</v>
      </c>
      <c r="F3683" s="699" t="s">
        <v>11185</v>
      </c>
    </row>
    <row r="3684" spans="1:6" hidden="1">
      <c r="A3684" s="701">
        <v>89568</v>
      </c>
      <c r="B3684" s="699" t="s">
        <v>17435</v>
      </c>
      <c r="C3684" s="699" t="s">
        <v>475</v>
      </c>
      <c r="D3684" s="699" t="s">
        <v>11189</v>
      </c>
      <c r="E3684" s="700" t="s">
        <v>17436</v>
      </c>
      <c r="F3684" s="699" t="s">
        <v>11185</v>
      </c>
    </row>
    <row r="3685" spans="1:6" hidden="1">
      <c r="A3685" s="701">
        <v>89569</v>
      </c>
      <c r="B3685" s="699" t="s">
        <v>17974</v>
      </c>
      <c r="C3685" s="699" t="s">
        <v>475</v>
      </c>
      <c r="D3685" s="699" t="s">
        <v>11189</v>
      </c>
      <c r="E3685" s="700" t="s">
        <v>17169</v>
      </c>
      <c r="F3685" s="699" t="s">
        <v>11185</v>
      </c>
    </row>
    <row r="3686" spans="1:6" hidden="1">
      <c r="A3686" s="701">
        <v>89570</v>
      </c>
      <c r="B3686" s="699" t="s">
        <v>17437</v>
      </c>
      <c r="C3686" s="699" t="s">
        <v>475</v>
      </c>
      <c r="D3686" s="699" t="s">
        <v>11189</v>
      </c>
      <c r="E3686" s="700" t="s">
        <v>15113</v>
      </c>
      <c r="F3686" s="699" t="s">
        <v>11185</v>
      </c>
    </row>
    <row r="3687" spans="1:6" hidden="1">
      <c r="A3687" s="701">
        <v>89571</v>
      </c>
      <c r="B3687" s="699" t="s">
        <v>17975</v>
      </c>
      <c r="C3687" s="699" t="s">
        <v>475</v>
      </c>
      <c r="D3687" s="699" t="s">
        <v>11189</v>
      </c>
      <c r="E3687" s="700" t="s">
        <v>17976</v>
      </c>
      <c r="F3687" s="699" t="s">
        <v>11185</v>
      </c>
    </row>
    <row r="3688" spans="1:6" hidden="1">
      <c r="A3688" s="701">
        <v>89572</v>
      </c>
      <c r="B3688" s="699" t="s">
        <v>17438</v>
      </c>
      <c r="C3688" s="699" t="s">
        <v>475</v>
      </c>
      <c r="D3688" s="699" t="s">
        <v>11189</v>
      </c>
      <c r="E3688" s="700" t="s">
        <v>2260</v>
      </c>
      <c r="F3688" s="699" t="s">
        <v>11185</v>
      </c>
    </row>
    <row r="3689" spans="1:6" hidden="1">
      <c r="A3689" s="701">
        <v>89573</v>
      </c>
      <c r="B3689" s="699" t="s">
        <v>17977</v>
      </c>
      <c r="C3689" s="699" t="s">
        <v>475</v>
      </c>
      <c r="D3689" s="699" t="s">
        <v>11189</v>
      </c>
      <c r="E3689" s="700" t="s">
        <v>17978</v>
      </c>
      <c r="F3689" s="699" t="s">
        <v>11185</v>
      </c>
    </row>
    <row r="3690" spans="1:6" hidden="1">
      <c r="A3690" s="701">
        <v>89574</v>
      </c>
      <c r="B3690" s="699" t="s">
        <v>17979</v>
      </c>
      <c r="C3690" s="699" t="s">
        <v>475</v>
      </c>
      <c r="D3690" s="699" t="s">
        <v>11189</v>
      </c>
      <c r="E3690" s="700" t="s">
        <v>11910</v>
      </c>
      <c r="F3690" s="699" t="s">
        <v>11185</v>
      </c>
    </row>
    <row r="3691" spans="1:6" hidden="1">
      <c r="A3691" s="701">
        <v>89575</v>
      </c>
      <c r="B3691" s="699" t="s">
        <v>857</v>
      </c>
      <c r="C3691" s="699" t="s">
        <v>475</v>
      </c>
      <c r="D3691" s="699" t="s">
        <v>11189</v>
      </c>
      <c r="E3691" s="700" t="s">
        <v>2638</v>
      </c>
      <c r="F3691" s="699" t="s">
        <v>11185</v>
      </c>
    </row>
    <row r="3692" spans="1:6" hidden="1">
      <c r="A3692" s="701">
        <v>89577</v>
      </c>
      <c r="B3692" s="699" t="s">
        <v>17980</v>
      </c>
      <c r="C3692" s="699" t="s">
        <v>475</v>
      </c>
      <c r="D3692" s="699" t="s">
        <v>11189</v>
      </c>
      <c r="E3692" s="700" t="s">
        <v>14641</v>
      </c>
      <c r="F3692" s="699" t="s">
        <v>11185</v>
      </c>
    </row>
    <row r="3693" spans="1:6" hidden="1">
      <c r="A3693" s="701">
        <v>89579</v>
      </c>
      <c r="B3693" s="699" t="s">
        <v>855</v>
      </c>
      <c r="C3693" s="699" t="s">
        <v>475</v>
      </c>
      <c r="D3693" s="699" t="s">
        <v>11189</v>
      </c>
      <c r="E3693" s="700" t="s">
        <v>4487</v>
      </c>
      <c r="F3693" s="699" t="s">
        <v>11185</v>
      </c>
    </row>
    <row r="3694" spans="1:6" hidden="1">
      <c r="A3694" s="701">
        <v>89581</v>
      </c>
      <c r="B3694" s="699" t="s">
        <v>17454</v>
      </c>
      <c r="C3694" s="699" t="s">
        <v>475</v>
      </c>
      <c r="D3694" s="699" t="s">
        <v>11189</v>
      </c>
      <c r="E3694" s="700" t="s">
        <v>13793</v>
      </c>
      <c r="F3694" s="699" t="s">
        <v>11185</v>
      </c>
    </row>
    <row r="3695" spans="1:6" hidden="1">
      <c r="A3695" s="701">
        <v>89582</v>
      </c>
      <c r="B3695" s="699" t="s">
        <v>17455</v>
      </c>
      <c r="C3695" s="699" t="s">
        <v>475</v>
      </c>
      <c r="D3695" s="699" t="s">
        <v>11189</v>
      </c>
      <c r="E3695" s="700" t="s">
        <v>14281</v>
      </c>
      <c r="F3695" s="699" t="s">
        <v>11185</v>
      </c>
    </row>
    <row r="3696" spans="1:6" hidden="1">
      <c r="A3696" s="701">
        <v>89583</v>
      </c>
      <c r="B3696" s="699" t="s">
        <v>17982</v>
      </c>
      <c r="C3696" s="699" t="s">
        <v>475</v>
      </c>
      <c r="D3696" s="699" t="s">
        <v>11189</v>
      </c>
      <c r="E3696" s="700" t="s">
        <v>17983</v>
      </c>
      <c r="F3696" s="699" t="s">
        <v>11185</v>
      </c>
    </row>
    <row r="3697" spans="1:6" hidden="1">
      <c r="A3697" s="701">
        <v>89584</v>
      </c>
      <c r="B3697" s="699" t="s">
        <v>909</v>
      </c>
      <c r="C3697" s="699" t="s">
        <v>475</v>
      </c>
      <c r="D3697" s="699" t="s">
        <v>11189</v>
      </c>
      <c r="E3697" s="700" t="s">
        <v>17467</v>
      </c>
      <c r="F3697" s="699" t="s">
        <v>11185</v>
      </c>
    </row>
    <row r="3698" spans="1:6" hidden="1">
      <c r="A3698" s="701">
        <v>89585</v>
      </c>
      <c r="B3698" s="699" t="s">
        <v>17468</v>
      </c>
      <c r="C3698" s="699" t="s">
        <v>475</v>
      </c>
      <c r="D3698" s="699" t="s">
        <v>11189</v>
      </c>
      <c r="E3698" s="700" t="s">
        <v>15575</v>
      </c>
      <c r="F3698" s="699" t="s">
        <v>11185</v>
      </c>
    </row>
    <row r="3699" spans="1:6" hidden="1">
      <c r="A3699" s="701">
        <v>89586</v>
      </c>
      <c r="B3699" s="699" t="s">
        <v>17984</v>
      </c>
      <c r="C3699" s="699" t="s">
        <v>475</v>
      </c>
      <c r="D3699" s="699" t="s">
        <v>11189</v>
      </c>
      <c r="E3699" s="700" t="s">
        <v>15575</v>
      </c>
      <c r="F3699" s="699" t="s">
        <v>11185</v>
      </c>
    </row>
    <row r="3700" spans="1:6" hidden="1">
      <c r="A3700" s="701">
        <v>89587</v>
      </c>
      <c r="B3700" s="699" t="s">
        <v>17985</v>
      </c>
      <c r="C3700" s="699" t="s">
        <v>475</v>
      </c>
      <c r="D3700" s="699" t="s">
        <v>11189</v>
      </c>
      <c r="E3700" s="700" t="s">
        <v>17986</v>
      </c>
      <c r="F3700" s="699" t="s">
        <v>11185</v>
      </c>
    </row>
    <row r="3701" spans="1:6" hidden="1">
      <c r="A3701" s="701">
        <v>89589</v>
      </c>
      <c r="B3701" s="699" t="s">
        <v>17987</v>
      </c>
      <c r="C3701" s="699" t="s">
        <v>475</v>
      </c>
      <c r="D3701" s="699" t="s">
        <v>11189</v>
      </c>
      <c r="E3701" s="700" t="s">
        <v>17940</v>
      </c>
      <c r="F3701" s="699" t="s">
        <v>11185</v>
      </c>
    </row>
    <row r="3702" spans="1:6" hidden="1">
      <c r="A3702" s="701">
        <v>89590</v>
      </c>
      <c r="B3702" s="699" t="s">
        <v>17483</v>
      </c>
      <c r="C3702" s="699" t="s">
        <v>475</v>
      </c>
      <c r="D3702" s="699" t="s">
        <v>11189</v>
      </c>
      <c r="E3702" s="700" t="s">
        <v>17484</v>
      </c>
      <c r="F3702" s="699" t="s">
        <v>11185</v>
      </c>
    </row>
    <row r="3703" spans="1:6" hidden="1">
      <c r="A3703" s="701">
        <v>89591</v>
      </c>
      <c r="B3703" s="699" t="s">
        <v>908</v>
      </c>
      <c r="C3703" s="699" t="s">
        <v>475</v>
      </c>
      <c r="D3703" s="699" t="s">
        <v>11189</v>
      </c>
      <c r="E3703" s="700" t="s">
        <v>10756</v>
      </c>
      <c r="F3703" s="699" t="s">
        <v>11185</v>
      </c>
    </row>
    <row r="3704" spans="1:6" hidden="1">
      <c r="A3704" s="701">
        <v>89592</v>
      </c>
      <c r="B3704" s="699" t="s">
        <v>17988</v>
      </c>
      <c r="C3704" s="699" t="s">
        <v>475</v>
      </c>
      <c r="D3704" s="699" t="s">
        <v>11189</v>
      </c>
      <c r="E3704" s="700" t="s">
        <v>14594</v>
      </c>
      <c r="F3704" s="699" t="s">
        <v>11185</v>
      </c>
    </row>
    <row r="3705" spans="1:6" hidden="1">
      <c r="A3705" s="701">
        <v>89593</v>
      </c>
      <c r="B3705" s="699" t="s">
        <v>17989</v>
      </c>
      <c r="C3705" s="699" t="s">
        <v>475</v>
      </c>
      <c r="D3705" s="699" t="s">
        <v>11189</v>
      </c>
      <c r="E3705" s="700" t="s">
        <v>14237</v>
      </c>
      <c r="F3705" s="699" t="s">
        <v>11185</v>
      </c>
    </row>
    <row r="3706" spans="1:6" hidden="1">
      <c r="A3706" s="701">
        <v>89594</v>
      </c>
      <c r="B3706" s="699" t="s">
        <v>17442</v>
      </c>
      <c r="C3706" s="699" t="s">
        <v>475</v>
      </c>
      <c r="D3706" s="699" t="s">
        <v>11189</v>
      </c>
      <c r="E3706" s="700" t="s">
        <v>12921</v>
      </c>
      <c r="F3706" s="699" t="s">
        <v>11185</v>
      </c>
    </row>
    <row r="3707" spans="1:6" hidden="1">
      <c r="A3707" s="701">
        <v>89595</v>
      </c>
      <c r="B3707" s="699" t="s">
        <v>17990</v>
      </c>
      <c r="C3707" s="699" t="s">
        <v>475</v>
      </c>
      <c r="D3707" s="699" t="s">
        <v>11189</v>
      </c>
      <c r="E3707" s="700" t="s">
        <v>17991</v>
      </c>
      <c r="F3707" s="699" t="s">
        <v>11185</v>
      </c>
    </row>
    <row r="3708" spans="1:6" hidden="1">
      <c r="A3708" s="701">
        <v>89596</v>
      </c>
      <c r="B3708" s="699" t="s">
        <v>839</v>
      </c>
      <c r="C3708" s="699" t="s">
        <v>475</v>
      </c>
      <c r="D3708" s="699" t="s">
        <v>11189</v>
      </c>
      <c r="E3708" s="700" t="s">
        <v>2619</v>
      </c>
      <c r="F3708" s="699" t="s">
        <v>11185</v>
      </c>
    </row>
    <row r="3709" spans="1:6" hidden="1">
      <c r="A3709" s="701">
        <v>89597</v>
      </c>
      <c r="B3709" s="699" t="s">
        <v>17992</v>
      </c>
      <c r="C3709" s="699" t="s">
        <v>475</v>
      </c>
      <c r="D3709" s="699" t="s">
        <v>11189</v>
      </c>
      <c r="E3709" s="700" t="s">
        <v>13980</v>
      </c>
      <c r="F3709" s="699" t="s">
        <v>11185</v>
      </c>
    </row>
    <row r="3710" spans="1:6" hidden="1">
      <c r="A3710" s="701">
        <v>89598</v>
      </c>
      <c r="B3710" s="699" t="s">
        <v>17993</v>
      </c>
      <c r="C3710" s="699" t="s">
        <v>475</v>
      </c>
      <c r="D3710" s="699" t="s">
        <v>11189</v>
      </c>
      <c r="E3710" s="700" t="s">
        <v>2100</v>
      </c>
      <c r="F3710" s="699" t="s">
        <v>11185</v>
      </c>
    </row>
    <row r="3711" spans="1:6" hidden="1">
      <c r="A3711" s="701">
        <v>89599</v>
      </c>
      <c r="B3711" s="699" t="s">
        <v>17456</v>
      </c>
      <c r="C3711" s="699" t="s">
        <v>475</v>
      </c>
      <c r="D3711" s="699" t="s">
        <v>11189</v>
      </c>
      <c r="E3711" s="700" t="s">
        <v>12006</v>
      </c>
      <c r="F3711" s="699" t="s">
        <v>11185</v>
      </c>
    </row>
    <row r="3712" spans="1:6" hidden="1">
      <c r="A3712" s="701">
        <v>89600</v>
      </c>
      <c r="B3712" s="699" t="s">
        <v>17994</v>
      </c>
      <c r="C3712" s="699" t="s">
        <v>475</v>
      </c>
      <c r="D3712" s="699" t="s">
        <v>11189</v>
      </c>
      <c r="E3712" s="700" t="s">
        <v>16207</v>
      </c>
      <c r="F3712" s="699" t="s">
        <v>11185</v>
      </c>
    </row>
    <row r="3713" spans="1:6" hidden="1">
      <c r="A3713" s="701">
        <v>89605</v>
      </c>
      <c r="B3713" s="699" t="s">
        <v>17995</v>
      </c>
      <c r="C3713" s="699" t="s">
        <v>475</v>
      </c>
      <c r="D3713" s="699" t="s">
        <v>11189</v>
      </c>
      <c r="E3713" s="700" t="s">
        <v>6531</v>
      </c>
      <c r="F3713" s="699" t="s">
        <v>11185</v>
      </c>
    </row>
    <row r="3714" spans="1:6" hidden="1">
      <c r="A3714" s="701">
        <v>89609</v>
      </c>
      <c r="B3714" s="699" t="s">
        <v>17996</v>
      </c>
      <c r="C3714" s="699" t="s">
        <v>475</v>
      </c>
      <c r="D3714" s="699" t="s">
        <v>11189</v>
      </c>
      <c r="E3714" s="700" t="s">
        <v>16365</v>
      </c>
      <c r="F3714" s="699" t="s">
        <v>11185</v>
      </c>
    </row>
    <row r="3715" spans="1:6" hidden="1">
      <c r="A3715" s="701">
        <v>89610</v>
      </c>
      <c r="B3715" s="699" t="s">
        <v>17997</v>
      </c>
      <c r="C3715" s="699" t="s">
        <v>475</v>
      </c>
      <c r="D3715" s="699" t="s">
        <v>11189</v>
      </c>
      <c r="E3715" s="700" t="s">
        <v>11314</v>
      </c>
      <c r="F3715" s="699" t="s">
        <v>11185</v>
      </c>
    </row>
    <row r="3716" spans="1:6" hidden="1">
      <c r="A3716" s="701">
        <v>89611</v>
      </c>
      <c r="B3716" s="699" t="s">
        <v>17998</v>
      </c>
      <c r="C3716" s="699" t="s">
        <v>475</v>
      </c>
      <c r="D3716" s="699" t="s">
        <v>11189</v>
      </c>
      <c r="E3716" s="700" t="s">
        <v>17999</v>
      </c>
      <c r="F3716" s="699" t="s">
        <v>11185</v>
      </c>
    </row>
    <row r="3717" spans="1:6" hidden="1">
      <c r="A3717" s="701">
        <v>89612</v>
      </c>
      <c r="B3717" s="699" t="s">
        <v>18000</v>
      </c>
      <c r="C3717" s="699" t="s">
        <v>475</v>
      </c>
      <c r="D3717" s="699" t="s">
        <v>11189</v>
      </c>
      <c r="E3717" s="700" t="s">
        <v>18001</v>
      </c>
      <c r="F3717" s="699" t="s">
        <v>11185</v>
      </c>
    </row>
    <row r="3718" spans="1:6" hidden="1">
      <c r="A3718" s="701">
        <v>89613</v>
      </c>
      <c r="B3718" s="699" t="s">
        <v>18002</v>
      </c>
      <c r="C3718" s="699" t="s">
        <v>475</v>
      </c>
      <c r="D3718" s="699" t="s">
        <v>11189</v>
      </c>
      <c r="E3718" s="700" t="s">
        <v>17687</v>
      </c>
      <c r="F3718" s="699" t="s">
        <v>11185</v>
      </c>
    </row>
    <row r="3719" spans="1:6" hidden="1">
      <c r="A3719" s="701">
        <v>89614</v>
      </c>
      <c r="B3719" s="699" t="s">
        <v>18003</v>
      </c>
      <c r="C3719" s="699" t="s">
        <v>475</v>
      </c>
      <c r="D3719" s="699" t="s">
        <v>11189</v>
      </c>
      <c r="E3719" s="700" t="s">
        <v>15400</v>
      </c>
      <c r="F3719" s="699" t="s">
        <v>11185</v>
      </c>
    </row>
    <row r="3720" spans="1:6" hidden="1">
      <c r="A3720" s="701">
        <v>89615</v>
      </c>
      <c r="B3720" s="699" t="s">
        <v>18004</v>
      </c>
      <c r="C3720" s="699" t="s">
        <v>475</v>
      </c>
      <c r="D3720" s="699" t="s">
        <v>11189</v>
      </c>
      <c r="E3720" s="700" t="s">
        <v>18005</v>
      </c>
      <c r="F3720" s="699" t="s">
        <v>11185</v>
      </c>
    </row>
    <row r="3721" spans="1:6" hidden="1">
      <c r="A3721" s="701">
        <v>89616</v>
      </c>
      <c r="B3721" s="699" t="s">
        <v>18006</v>
      </c>
      <c r="C3721" s="699" t="s">
        <v>475</v>
      </c>
      <c r="D3721" s="699" t="s">
        <v>11189</v>
      </c>
      <c r="E3721" s="700" t="s">
        <v>16217</v>
      </c>
      <c r="F3721" s="699" t="s">
        <v>11185</v>
      </c>
    </row>
    <row r="3722" spans="1:6" hidden="1">
      <c r="A3722" s="701">
        <v>89617</v>
      </c>
      <c r="B3722" s="699" t="s">
        <v>18007</v>
      </c>
      <c r="C3722" s="699" t="s">
        <v>475</v>
      </c>
      <c r="D3722" s="699" t="s">
        <v>11189</v>
      </c>
      <c r="E3722" s="700" t="s">
        <v>2859</v>
      </c>
      <c r="F3722" s="699" t="s">
        <v>11185</v>
      </c>
    </row>
    <row r="3723" spans="1:6" hidden="1">
      <c r="A3723" s="701">
        <v>89618</v>
      </c>
      <c r="B3723" s="699" t="s">
        <v>18008</v>
      </c>
      <c r="C3723" s="699" t="s">
        <v>475</v>
      </c>
      <c r="D3723" s="699" t="s">
        <v>11189</v>
      </c>
      <c r="E3723" s="700" t="s">
        <v>13973</v>
      </c>
      <c r="F3723" s="699" t="s">
        <v>11185</v>
      </c>
    </row>
    <row r="3724" spans="1:6" hidden="1">
      <c r="A3724" s="701">
        <v>89619</v>
      </c>
      <c r="B3724" s="699" t="s">
        <v>18009</v>
      </c>
      <c r="C3724" s="699" t="s">
        <v>475</v>
      </c>
      <c r="D3724" s="699" t="s">
        <v>11189</v>
      </c>
      <c r="E3724" s="700" t="s">
        <v>3052</v>
      </c>
      <c r="F3724" s="699" t="s">
        <v>11185</v>
      </c>
    </row>
    <row r="3725" spans="1:6" hidden="1">
      <c r="A3725" s="701">
        <v>89620</v>
      </c>
      <c r="B3725" s="699" t="s">
        <v>17426</v>
      </c>
      <c r="C3725" s="699" t="s">
        <v>475</v>
      </c>
      <c r="D3725" s="699" t="s">
        <v>11189</v>
      </c>
      <c r="E3725" s="700" t="s">
        <v>5452</v>
      </c>
      <c r="F3725" s="699" t="s">
        <v>11185</v>
      </c>
    </row>
    <row r="3726" spans="1:6" hidden="1">
      <c r="A3726" s="701">
        <v>89621</v>
      </c>
      <c r="B3726" s="699" t="s">
        <v>18010</v>
      </c>
      <c r="C3726" s="699" t="s">
        <v>475</v>
      </c>
      <c r="D3726" s="699" t="s">
        <v>11189</v>
      </c>
      <c r="E3726" s="700" t="s">
        <v>18011</v>
      </c>
      <c r="F3726" s="699" t="s">
        <v>11185</v>
      </c>
    </row>
    <row r="3727" spans="1:6" hidden="1">
      <c r="A3727" s="701">
        <v>89622</v>
      </c>
      <c r="B3727" s="699" t="s">
        <v>17408</v>
      </c>
      <c r="C3727" s="699" t="s">
        <v>475</v>
      </c>
      <c r="D3727" s="699" t="s">
        <v>11189</v>
      </c>
      <c r="E3727" s="700" t="s">
        <v>14695</v>
      </c>
      <c r="F3727" s="699" t="s">
        <v>11185</v>
      </c>
    </row>
    <row r="3728" spans="1:6" hidden="1">
      <c r="A3728" s="701">
        <v>89623</v>
      </c>
      <c r="B3728" s="699" t="s">
        <v>17439</v>
      </c>
      <c r="C3728" s="699" t="s">
        <v>475</v>
      </c>
      <c r="D3728" s="699" t="s">
        <v>11189</v>
      </c>
      <c r="E3728" s="700" t="s">
        <v>3540</v>
      </c>
      <c r="F3728" s="699" t="s">
        <v>11185</v>
      </c>
    </row>
    <row r="3729" spans="1:6" hidden="1">
      <c r="A3729" s="701">
        <v>89624</v>
      </c>
      <c r="B3729" s="699" t="s">
        <v>17427</v>
      </c>
      <c r="C3729" s="699" t="s">
        <v>475</v>
      </c>
      <c r="D3729" s="699" t="s">
        <v>11189</v>
      </c>
      <c r="E3729" s="700" t="s">
        <v>17428</v>
      </c>
      <c r="F3729" s="699" t="s">
        <v>11185</v>
      </c>
    </row>
    <row r="3730" spans="1:6" hidden="1">
      <c r="A3730" s="701">
        <v>89625</v>
      </c>
      <c r="B3730" s="699" t="s">
        <v>859</v>
      </c>
      <c r="C3730" s="699" t="s">
        <v>475</v>
      </c>
      <c r="D3730" s="699" t="s">
        <v>11189</v>
      </c>
      <c r="E3730" s="700" t="s">
        <v>17443</v>
      </c>
      <c r="F3730" s="699" t="s">
        <v>11185</v>
      </c>
    </row>
    <row r="3731" spans="1:6" hidden="1">
      <c r="A3731" s="701">
        <v>89626</v>
      </c>
      <c r="B3731" s="699" t="s">
        <v>17440</v>
      </c>
      <c r="C3731" s="699" t="s">
        <v>475</v>
      </c>
      <c r="D3731" s="699" t="s">
        <v>11189</v>
      </c>
      <c r="E3731" s="700" t="s">
        <v>7481</v>
      </c>
      <c r="F3731" s="699" t="s">
        <v>11185</v>
      </c>
    </row>
    <row r="3732" spans="1:6" hidden="1">
      <c r="A3732" s="701">
        <v>89627</v>
      </c>
      <c r="B3732" s="699" t="s">
        <v>862</v>
      </c>
      <c r="C3732" s="699" t="s">
        <v>475</v>
      </c>
      <c r="D3732" s="699" t="s">
        <v>11189</v>
      </c>
      <c r="E3732" s="700" t="s">
        <v>15197</v>
      </c>
      <c r="F3732" s="699" t="s">
        <v>11185</v>
      </c>
    </row>
    <row r="3733" spans="1:6" hidden="1">
      <c r="A3733" s="701">
        <v>89628</v>
      </c>
      <c r="B3733" s="699" t="s">
        <v>18012</v>
      </c>
      <c r="C3733" s="699" t="s">
        <v>475</v>
      </c>
      <c r="D3733" s="699" t="s">
        <v>11189</v>
      </c>
      <c r="E3733" s="700" t="s">
        <v>18013</v>
      </c>
      <c r="F3733" s="699" t="s">
        <v>11185</v>
      </c>
    </row>
    <row r="3734" spans="1:6" hidden="1">
      <c r="A3734" s="701">
        <v>89629</v>
      </c>
      <c r="B3734" s="699" t="s">
        <v>860</v>
      </c>
      <c r="C3734" s="699" t="s">
        <v>475</v>
      </c>
      <c r="D3734" s="699" t="s">
        <v>11189</v>
      </c>
      <c r="E3734" s="700" t="s">
        <v>18014</v>
      </c>
      <c r="F3734" s="699" t="s">
        <v>11185</v>
      </c>
    </row>
    <row r="3735" spans="1:6" hidden="1">
      <c r="A3735" s="701">
        <v>89630</v>
      </c>
      <c r="B3735" s="699" t="s">
        <v>18015</v>
      </c>
      <c r="C3735" s="699" t="s">
        <v>475</v>
      </c>
      <c r="D3735" s="699" t="s">
        <v>11189</v>
      </c>
      <c r="E3735" s="700" t="s">
        <v>18016</v>
      </c>
      <c r="F3735" s="699" t="s">
        <v>11185</v>
      </c>
    </row>
    <row r="3736" spans="1:6" hidden="1">
      <c r="A3736" s="701">
        <v>89631</v>
      </c>
      <c r="B3736" s="699" t="s">
        <v>861</v>
      </c>
      <c r="C3736" s="699" t="s">
        <v>475</v>
      </c>
      <c r="D3736" s="699" t="s">
        <v>11189</v>
      </c>
      <c r="E3736" s="700" t="s">
        <v>18017</v>
      </c>
      <c r="F3736" s="699" t="s">
        <v>11185</v>
      </c>
    </row>
    <row r="3737" spans="1:6" hidden="1">
      <c r="A3737" s="701">
        <v>89632</v>
      </c>
      <c r="B3737" s="699" t="s">
        <v>18018</v>
      </c>
      <c r="C3737" s="699" t="s">
        <v>475</v>
      </c>
      <c r="D3737" s="699" t="s">
        <v>11189</v>
      </c>
      <c r="E3737" s="700" t="s">
        <v>18019</v>
      </c>
      <c r="F3737" s="699" t="s">
        <v>11185</v>
      </c>
    </row>
    <row r="3738" spans="1:6" hidden="1">
      <c r="A3738" s="701">
        <v>89637</v>
      </c>
      <c r="B3738" s="699" t="s">
        <v>18020</v>
      </c>
      <c r="C3738" s="699" t="s">
        <v>475</v>
      </c>
      <c r="D3738" s="699" t="s">
        <v>11189</v>
      </c>
      <c r="E3738" s="700" t="s">
        <v>15220</v>
      </c>
      <c r="F3738" s="699" t="s">
        <v>11185</v>
      </c>
    </row>
    <row r="3739" spans="1:6" hidden="1">
      <c r="A3739" s="701">
        <v>89638</v>
      </c>
      <c r="B3739" s="699" t="s">
        <v>18021</v>
      </c>
      <c r="C3739" s="699" t="s">
        <v>475</v>
      </c>
      <c r="D3739" s="699" t="s">
        <v>11189</v>
      </c>
      <c r="E3739" s="700" t="s">
        <v>2038</v>
      </c>
      <c r="F3739" s="699" t="s">
        <v>11185</v>
      </c>
    </row>
    <row r="3740" spans="1:6" hidden="1">
      <c r="A3740" s="701">
        <v>89639</v>
      </c>
      <c r="B3740" s="699" t="s">
        <v>1705</v>
      </c>
      <c r="C3740" s="699" t="s">
        <v>475</v>
      </c>
      <c r="D3740" s="699" t="s">
        <v>11189</v>
      </c>
      <c r="E3740" s="700" t="s">
        <v>7743</v>
      </c>
      <c r="F3740" s="699" t="s">
        <v>11185</v>
      </c>
    </row>
    <row r="3741" spans="1:6" hidden="1">
      <c r="A3741" s="701">
        <v>89640</v>
      </c>
      <c r="B3741" s="699" t="s">
        <v>18022</v>
      </c>
      <c r="C3741" s="699" t="s">
        <v>475</v>
      </c>
      <c r="D3741" s="699" t="s">
        <v>11189</v>
      </c>
      <c r="E3741" s="700" t="s">
        <v>2278</v>
      </c>
      <c r="F3741" s="699" t="s">
        <v>11185</v>
      </c>
    </row>
    <row r="3742" spans="1:6" hidden="1">
      <c r="A3742" s="701">
        <v>89641</v>
      </c>
      <c r="B3742" s="699" t="s">
        <v>18023</v>
      </c>
      <c r="C3742" s="699" t="s">
        <v>475</v>
      </c>
      <c r="D3742" s="699" t="s">
        <v>11189</v>
      </c>
      <c r="E3742" s="700" t="s">
        <v>18024</v>
      </c>
      <c r="F3742" s="699" t="s">
        <v>11185</v>
      </c>
    </row>
    <row r="3743" spans="1:6" hidden="1">
      <c r="A3743" s="701">
        <v>89642</v>
      </c>
      <c r="B3743" s="699" t="s">
        <v>18025</v>
      </c>
      <c r="C3743" s="699" t="s">
        <v>475</v>
      </c>
      <c r="D3743" s="699" t="s">
        <v>11189</v>
      </c>
      <c r="E3743" s="700" t="s">
        <v>9225</v>
      </c>
      <c r="F3743" s="699" t="s">
        <v>11185</v>
      </c>
    </row>
    <row r="3744" spans="1:6" hidden="1">
      <c r="A3744" s="701">
        <v>89643</v>
      </c>
      <c r="B3744" s="699" t="s">
        <v>18026</v>
      </c>
      <c r="C3744" s="699" t="s">
        <v>475</v>
      </c>
      <c r="D3744" s="699" t="s">
        <v>11189</v>
      </c>
      <c r="E3744" s="700" t="s">
        <v>9321</v>
      </c>
      <c r="F3744" s="699" t="s">
        <v>11185</v>
      </c>
    </row>
    <row r="3745" spans="1:6" hidden="1">
      <c r="A3745" s="701">
        <v>89644</v>
      </c>
      <c r="B3745" s="699" t="s">
        <v>18027</v>
      </c>
      <c r="C3745" s="699" t="s">
        <v>475</v>
      </c>
      <c r="D3745" s="699" t="s">
        <v>11189</v>
      </c>
      <c r="E3745" s="700" t="s">
        <v>13868</v>
      </c>
      <c r="F3745" s="699" t="s">
        <v>11185</v>
      </c>
    </row>
    <row r="3746" spans="1:6" hidden="1">
      <c r="A3746" s="701">
        <v>89645</v>
      </c>
      <c r="B3746" s="699" t="s">
        <v>18029</v>
      </c>
      <c r="C3746" s="699" t="s">
        <v>475</v>
      </c>
      <c r="D3746" s="699" t="s">
        <v>11189</v>
      </c>
      <c r="E3746" s="700" t="s">
        <v>7317</v>
      </c>
      <c r="F3746" s="699" t="s">
        <v>11185</v>
      </c>
    </row>
    <row r="3747" spans="1:6" hidden="1">
      <c r="A3747" s="701">
        <v>89646</v>
      </c>
      <c r="B3747" s="699" t="s">
        <v>18030</v>
      </c>
      <c r="C3747" s="699" t="s">
        <v>475</v>
      </c>
      <c r="D3747" s="699" t="s">
        <v>11189</v>
      </c>
      <c r="E3747" s="700" t="s">
        <v>8805</v>
      </c>
      <c r="F3747" s="699" t="s">
        <v>11185</v>
      </c>
    </row>
    <row r="3748" spans="1:6" hidden="1">
      <c r="A3748" s="701">
        <v>89647</v>
      </c>
      <c r="B3748" s="699" t="s">
        <v>18031</v>
      </c>
      <c r="C3748" s="699" t="s">
        <v>475</v>
      </c>
      <c r="D3748" s="699" t="s">
        <v>11189</v>
      </c>
      <c r="E3748" s="700" t="s">
        <v>18032</v>
      </c>
      <c r="F3748" s="699" t="s">
        <v>11185</v>
      </c>
    </row>
    <row r="3749" spans="1:6" hidden="1">
      <c r="A3749" s="701">
        <v>89648</v>
      </c>
      <c r="B3749" s="699" t="s">
        <v>18033</v>
      </c>
      <c r="C3749" s="699" t="s">
        <v>475</v>
      </c>
      <c r="D3749" s="699" t="s">
        <v>11189</v>
      </c>
      <c r="E3749" s="700" t="s">
        <v>6387</v>
      </c>
      <c r="F3749" s="699" t="s">
        <v>11185</v>
      </c>
    </row>
    <row r="3750" spans="1:6" hidden="1">
      <c r="A3750" s="701">
        <v>89649</v>
      </c>
      <c r="B3750" s="699" t="s">
        <v>18034</v>
      </c>
      <c r="C3750" s="699" t="s">
        <v>475</v>
      </c>
      <c r="D3750" s="699" t="s">
        <v>11189</v>
      </c>
      <c r="E3750" s="700" t="s">
        <v>11632</v>
      </c>
      <c r="F3750" s="699" t="s">
        <v>11185</v>
      </c>
    </row>
    <row r="3751" spans="1:6" hidden="1">
      <c r="A3751" s="701">
        <v>89650</v>
      </c>
      <c r="B3751" s="699" t="s">
        <v>18035</v>
      </c>
      <c r="C3751" s="699" t="s">
        <v>475</v>
      </c>
      <c r="D3751" s="699" t="s">
        <v>11189</v>
      </c>
      <c r="E3751" s="700" t="s">
        <v>11632</v>
      </c>
      <c r="F3751" s="699" t="s">
        <v>11185</v>
      </c>
    </row>
    <row r="3752" spans="1:6" hidden="1">
      <c r="A3752" s="701">
        <v>89651</v>
      </c>
      <c r="B3752" s="699" t="s">
        <v>18036</v>
      </c>
      <c r="C3752" s="699" t="s">
        <v>475</v>
      </c>
      <c r="D3752" s="699" t="s">
        <v>11189</v>
      </c>
      <c r="E3752" s="700" t="s">
        <v>3471</v>
      </c>
      <c r="F3752" s="699" t="s">
        <v>11185</v>
      </c>
    </row>
    <row r="3753" spans="1:6" hidden="1">
      <c r="A3753" s="701">
        <v>89652</v>
      </c>
      <c r="B3753" s="699" t="s">
        <v>18037</v>
      </c>
      <c r="C3753" s="699" t="s">
        <v>475</v>
      </c>
      <c r="D3753" s="699" t="s">
        <v>11189</v>
      </c>
      <c r="E3753" s="700" t="s">
        <v>2012</v>
      </c>
      <c r="F3753" s="699" t="s">
        <v>11185</v>
      </c>
    </row>
    <row r="3754" spans="1:6" hidden="1">
      <c r="A3754" s="701">
        <v>89653</v>
      </c>
      <c r="B3754" s="699" t="s">
        <v>18038</v>
      </c>
      <c r="C3754" s="699" t="s">
        <v>475</v>
      </c>
      <c r="D3754" s="699" t="s">
        <v>11189</v>
      </c>
      <c r="E3754" s="700" t="s">
        <v>18039</v>
      </c>
      <c r="F3754" s="699" t="s">
        <v>11185</v>
      </c>
    </row>
    <row r="3755" spans="1:6" hidden="1">
      <c r="A3755" s="701">
        <v>89654</v>
      </c>
      <c r="B3755" s="699" t="s">
        <v>18040</v>
      </c>
      <c r="C3755" s="699" t="s">
        <v>475</v>
      </c>
      <c r="D3755" s="699" t="s">
        <v>11189</v>
      </c>
      <c r="E3755" s="700" t="s">
        <v>5209</v>
      </c>
      <c r="F3755" s="699" t="s">
        <v>11185</v>
      </c>
    </row>
    <row r="3756" spans="1:6" hidden="1">
      <c r="A3756" s="701">
        <v>89655</v>
      </c>
      <c r="B3756" s="699" t="s">
        <v>18041</v>
      </c>
      <c r="C3756" s="699" t="s">
        <v>475</v>
      </c>
      <c r="D3756" s="699" t="s">
        <v>11189</v>
      </c>
      <c r="E3756" s="700" t="s">
        <v>10019</v>
      </c>
      <c r="F3756" s="699" t="s">
        <v>11185</v>
      </c>
    </row>
    <row r="3757" spans="1:6" hidden="1">
      <c r="A3757" s="701">
        <v>89656</v>
      </c>
      <c r="B3757" s="699" t="s">
        <v>18042</v>
      </c>
      <c r="C3757" s="699" t="s">
        <v>475</v>
      </c>
      <c r="D3757" s="699" t="s">
        <v>11189</v>
      </c>
      <c r="E3757" s="700" t="s">
        <v>3517</v>
      </c>
      <c r="F3757" s="699" t="s">
        <v>11185</v>
      </c>
    </row>
    <row r="3758" spans="1:6" hidden="1">
      <c r="A3758" s="701">
        <v>89657</v>
      </c>
      <c r="B3758" s="699" t="s">
        <v>18043</v>
      </c>
      <c r="C3758" s="699" t="s">
        <v>475</v>
      </c>
      <c r="D3758" s="699" t="s">
        <v>11189</v>
      </c>
      <c r="E3758" s="700" t="s">
        <v>10105</v>
      </c>
      <c r="F3758" s="699" t="s">
        <v>11185</v>
      </c>
    </row>
    <row r="3759" spans="1:6" hidden="1">
      <c r="A3759" s="701">
        <v>89658</v>
      </c>
      <c r="B3759" s="699" t="s">
        <v>18044</v>
      </c>
      <c r="C3759" s="699" t="s">
        <v>475</v>
      </c>
      <c r="D3759" s="699" t="s">
        <v>11189</v>
      </c>
      <c r="E3759" s="700" t="s">
        <v>14050</v>
      </c>
      <c r="F3759" s="699" t="s">
        <v>11185</v>
      </c>
    </row>
    <row r="3760" spans="1:6" hidden="1">
      <c r="A3760" s="701">
        <v>89659</v>
      </c>
      <c r="B3760" s="699" t="s">
        <v>18045</v>
      </c>
      <c r="C3760" s="699" t="s">
        <v>475</v>
      </c>
      <c r="D3760" s="699" t="s">
        <v>11189</v>
      </c>
      <c r="E3760" s="700" t="s">
        <v>5153</v>
      </c>
      <c r="F3760" s="699" t="s">
        <v>11185</v>
      </c>
    </row>
    <row r="3761" spans="1:6" hidden="1">
      <c r="A3761" s="701">
        <v>89660</v>
      </c>
      <c r="B3761" s="699" t="s">
        <v>18046</v>
      </c>
      <c r="C3761" s="699" t="s">
        <v>475</v>
      </c>
      <c r="D3761" s="699" t="s">
        <v>11189</v>
      </c>
      <c r="E3761" s="700" t="s">
        <v>3169</v>
      </c>
      <c r="F3761" s="699" t="s">
        <v>11185</v>
      </c>
    </row>
    <row r="3762" spans="1:6" hidden="1">
      <c r="A3762" s="701">
        <v>89661</v>
      </c>
      <c r="B3762" s="699" t="s">
        <v>18047</v>
      </c>
      <c r="C3762" s="699" t="s">
        <v>475</v>
      </c>
      <c r="D3762" s="699" t="s">
        <v>11189</v>
      </c>
      <c r="E3762" s="700" t="s">
        <v>18048</v>
      </c>
      <c r="F3762" s="699" t="s">
        <v>11185</v>
      </c>
    </row>
    <row r="3763" spans="1:6" hidden="1">
      <c r="A3763" s="701">
        <v>89662</v>
      </c>
      <c r="B3763" s="699" t="s">
        <v>18049</v>
      </c>
      <c r="C3763" s="699" t="s">
        <v>475</v>
      </c>
      <c r="D3763" s="699" t="s">
        <v>11189</v>
      </c>
      <c r="E3763" s="700" t="s">
        <v>18050</v>
      </c>
      <c r="F3763" s="699" t="s">
        <v>11185</v>
      </c>
    </row>
    <row r="3764" spans="1:6" hidden="1">
      <c r="A3764" s="701">
        <v>89663</v>
      </c>
      <c r="B3764" s="699" t="s">
        <v>18051</v>
      </c>
      <c r="C3764" s="699" t="s">
        <v>475</v>
      </c>
      <c r="D3764" s="699" t="s">
        <v>11189</v>
      </c>
      <c r="E3764" s="700" t="s">
        <v>12835</v>
      </c>
      <c r="F3764" s="699" t="s">
        <v>11185</v>
      </c>
    </row>
    <row r="3765" spans="1:6" hidden="1">
      <c r="A3765" s="701">
        <v>89664</v>
      </c>
      <c r="B3765" s="699" t="s">
        <v>18052</v>
      </c>
      <c r="C3765" s="699" t="s">
        <v>475</v>
      </c>
      <c r="D3765" s="699" t="s">
        <v>11189</v>
      </c>
      <c r="E3765" s="700" t="s">
        <v>5153</v>
      </c>
      <c r="F3765" s="699" t="s">
        <v>11185</v>
      </c>
    </row>
    <row r="3766" spans="1:6" hidden="1">
      <c r="A3766" s="701">
        <v>89665</v>
      </c>
      <c r="B3766" s="699" t="s">
        <v>18053</v>
      </c>
      <c r="C3766" s="699" t="s">
        <v>475</v>
      </c>
      <c r="D3766" s="699" t="s">
        <v>11189</v>
      </c>
      <c r="E3766" s="700" t="s">
        <v>14161</v>
      </c>
      <c r="F3766" s="699" t="s">
        <v>11185</v>
      </c>
    </row>
    <row r="3767" spans="1:6" hidden="1">
      <c r="A3767" s="701">
        <v>89666</v>
      </c>
      <c r="B3767" s="699" t="s">
        <v>18054</v>
      </c>
      <c r="C3767" s="699" t="s">
        <v>475</v>
      </c>
      <c r="D3767" s="699" t="s">
        <v>11189</v>
      </c>
      <c r="E3767" s="700" t="s">
        <v>11757</v>
      </c>
      <c r="F3767" s="699" t="s">
        <v>11185</v>
      </c>
    </row>
    <row r="3768" spans="1:6" hidden="1">
      <c r="A3768" s="701">
        <v>89667</v>
      </c>
      <c r="B3768" s="699" t="s">
        <v>18055</v>
      </c>
      <c r="C3768" s="699" t="s">
        <v>475</v>
      </c>
      <c r="D3768" s="699" t="s">
        <v>11189</v>
      </c>
      <c r="E3768" s="700" t="s">
        <v>18056</v>
      </c>
      <c r="F3768" s="699" t="s">
        <v>11185</v>
      </c>
    </row>
    <row r="3769" spans="1:6" hidden="1">
      <c r="A3769" s="701">
        <v>89668</v>
      </c>
      <c r="B3769" s="699" t="s">
        <v>18057</v>
      </c>
      <c r="C3769" s="699" t="s">
        <v>475</v>
      </c>
      <c r="D3769" s="699" t="s">
        <v>11189</v>
      </c>
      <c r="E3769" s="700" t="s">
        <v>13471</v>
      </c>
      <c r="F3769" s="699" t="s">
        <v>11185</v>
      </c>
    </row>
    <row r="3770" spans="1:6" hidden="1">
      <c r="A3770" s="701">
        <v>89669</v>
      </c>
      <c r="B3770" s="699" t="s">
        <v>911</v>
      </c>
      <c r="C3770" s="699" t="s">
        <v>475</v>
      </c>
      <c r="D3770" s="699" t="s">
        <v>11189</v>
      </c>
      <c r="E3770" s="700" t="s">
        <v>2110</v>
      </c>
      <c r="F3770" s="699" t="s">
        <v>11185</v>
      </c>
    </row>
    <row r="3771" spans="1:6" hidden="1">
      <c r="A3771" s="701">
        <v>89670</v>
      </c>
      <c r="B3771" s="699" t="s">
        <v>18058</v>
      </c>
      <c r="C3771" s="699" t="s">
        <v>475</v>
      </c>
      <c r="D3771" s="699" t="s">
        <v>11189</v>
      </c>
      <c r="E3771" s="700" t="s">
        <v>13132</v>
      </c>
      <c r="F3771" s="699" t="s">
        <v>11185</v>
      </c>
    </row>
    <row r="3772" spans="1:6" hidden="1">
      <c r="A3772" s="701">
        <v>89671</v>
      </c>
      <c r="B3772" s="699" t="s">
        <v>18059</v>
      </c>
      <c r="C3772" s="699" t="s">
        <v>475</v>
      </c>
      <c r="D3772" s="699" t="s">
        <v>11189</v>
      </c>
      <c r="E3772" s="700" t="s">
        <v>14697</v>
      </c>
      <c r="F3772" s="699" t="s">
        <v>11185</v>
      </c>
    </row>
    <row r="3773" spans="1:6" hidden="1">
      <c r="A3773" s="701">
        <v>89672</v>
      </c>
      <c r="B3773" s="699" t="s">
        <v>18060</v>
      </c>
      <c r="C3773" s="699" t="s">
        <v>475</v>
      </c>
      <c r="D3773" s="699" t="s">
        <v>11189</v>
      </c>
      <c r="E3773" s="700" t="s">
        <v>18061</v>
      </c>
      <c r="F3773" s="699" t="s">
        <v>11185</v>
      </c>
    </row>
    <row r="3774" spans="1:6" hidden="1">
      <c r="A3774" s="701">
        <v>89673</v>
      </c>
      <c r="B3774" s="699" t="s">
        <v>17469</v>
      </c>
      <c r="C3774" s="699" t="s">
        <v>475</v>
      </c>
      <c r="D3774" s="699" t="s">
        <v>11189</v>
      </c>
      <c r="E3774" s="700" t="s">
        <v>10352</v>
      </c>
      <c r="F3774" s="699" t="s">
        <v>11185</v>
      </c>
    </row>
    <row r="3775" spans="1:6" hidden="1">
      <c r="A3775" s="701">
        <v>89674</v>
      </c>
      <c r="B3775" s="699" t="s">
        <v>18062</v>
      </c>
      <c r="C3775" s="699" t="s">
        <v>475</v>
      </c>
      <c r="D3775" s="699" t="s">
        <v>11189</v>
      </c>
      <c r="E3775" s="700" t="s">
        <v>14318</v>
      </c>
      <c r="F3775" s="699" t="s">
        <v>11185</v>
      </c>
    </row>
    <row r="3776" spans="1:6" hidden="1">
      <c r="A3776" s="701">
        <v>89675</v>
      </c>
      <c r="B3776" s="699" t="s">
        <v>17470</v>
      </c>
      <c r="C3776" s="699" t="s">
        <v>475</v>
      </c>
      <c r="D3776" s="699" t="s">
        <v>11189</v>
      </c>
      <c r="E3776" s="700" t="s">
        <v>17471</v>
      </c>
      <c r="F3776" s="699" t="s">
        <v>11185</v>
      </c>
    </row>
    <row r="3777" spans="1:6" hidden="1">
      <c r="A3777" s="701">
        <v>89676</v>
      </c>
      <c r="B3777" s="699" t="s">
        <v>18063</v>
      </c>
      <c r="C3777" s="699" t="s">
        <v>475</v>
      </c>
      <c r="D3777" s="699" t="s">
        <v>11189</v>
      </c>
      <c r="E3777" s="700" t="s">
        <v>15755</v>
      </c>
      <c r="F3777" s="699" t="s">
        <v>11185</v>
      </c>
    </row>
    <row r="3778" spans="1:6" hidden="1">
      <c r="A3778" s="701">
        <v>89677</v>
      </c>
      <c r="B3778" s="699" t="s">
        <v>17485</v>
      </c>
      <c r="C3778" s="699" t="s">
        <v>475</v>
      </c>
      <c r="D3778" s="699" t="s">
        <v>11189</v>
      </c>
      <c r="E3778" s="700" t="s">
        <v>17486</v>
      </c>
      <c r="F3778" s="699" t="s">
        <v>11185</v>
      </c>
    </row>
    <row r="3779" spans="1:6" hidden="1">
      <c r="A3779" s="701">
        <v>89678</v>
      </c>
      <c r="B3779" s="699" t="s">
        <v>18064</v>
      </c>
      <c r="C3779" s="699" t="s">
        <v>475</v>
      </c>
      <c r="D3779" s="699" t="s">
        <v>11189</v>
      </c>
      <c r="E3779" s="700" t="s">
        <v>5561</v>
      </c>
      <c r="F3779" s="699" t="s">
        <v>11185</v>
      </c>
    </row>
    <row r="3780" spans="1:6" hidden="1">
      <c r="A3780" s="701">
        <v>89679</v>
      </c>
      <c r="B3780" s="699" t="s">
        <v>18065</v>
      </c>
      <c r="C3780" s="699" t="s">
        <v>475</v>
      </c>
      <c r="D3780" s="699" t="s">
        <v>11189</v>
      </c>
      <c r="E3780" s="700" t="s">
        <v>18066</v>
      </c>
      <c r="F3780" s="699" t="s">
        <v>11185</v>
      </c>
    </row>
    <row r="3781" spans="1:6" hidden="1">
      <c r="A3781" s="701">
        <v>89680</v>
      </c>
      <c r="B3781" s="699" t="s">
        <v>18067</v>
      </c>
      <c r="C3781" s="699" t="s">
        <v>475</v>
      </c>
      <c r="D3781" s="699" t="s">
        <v>11189</v>
      </c>
      <c r="E3781" s="700" t="s">
        <v>4691</v>
      </c>
      <c r="F3781" s="699" t="s">
        <v>11185</v>
      </c>
    </row>
    <row r="3782" spans="1:6" hidden="1">
      <c r="A3782" s="701">
        <v>89681</v>
      </c>
      <c r="B3782" s="699" t="s">
        <v>17472</v>
      </c>
      <c r="C3782" s="699" t="s">
        <v>475</v>
      </c>
      <c r="D3782" s="699" t="s">
        <v>11189</v>
      </c>
      <c r="E3782" s="700" t="s">
        <v>17473</v>
      </c>
      <c r="F3782" s="699" t="s">
        <v>11185</v>
      </c>
    </row>
    <row r="3783" spans="1:6" hidden="1">
      <c r="A3783" s="701">
        <v>89682</v>
      </c>
      <c r="B3783" s="699" t="s">
        <v>18068</v>
      </c>
      <c r="C3783" s="699" t="s">
        <v>475</v>
      </c>
      <c r="D3783" s="699" t="s">
        <v>11189</v>
      </c>
      <c r="E3783" s="700" t="s">
        <v>7099</v>
      </c>
      <c r="F3783" s="699" t="s">
        <v>11185</v>
      </c>
    </row>
    <row r="3784" spans="1:6" hidden="1">
      <c r="A3784" s="701">
        <v>89683</v>
      </c>
      <c r="B3784" s="699" t="s">
        <v>18069</v>
      </c>
      <c r="C3784" s="699" t="s">
        <v>475</v>
      </c>
      <c r="D3784" s="699" t="s">
        <v>11189</v>
      </c>
      <c r="E3784" s="700" t="s">
        <v>18070</v>
      </c>
      <c r="F3784" s="699" t="s">
        <v>11185</v>
      </c>
    </row>
    <row r="3785" spans="1:6" hidden="1">
      <c r="A3785" s="701">
        <v>89684</v>
      </c>
      <c r="B3785" s="699" t="s">
        <v>18071</v>
      </c>
      <c r="C3785" s="699" t="s">
        <v>475</v>
      </c>
      <c r="D3785" s="699" t="s">
        <v>11189</v>
      </c>
      <c r="E3785" s="700" t="s">
        <v>10027</v>
      </c>
      <c r="F3785" s="699" t="s">
        <v>11185</v>
      </c>
    </row>
    <row r="3786" spans="1:6" hidden="1">
      <c r="A3786" s="701">
        <v>89685</v>
      </c>
      <c r="B3786" s="699" t="s">
        <v>17457</v>
      </c>
      <c r="C3786" s="699" t="s">
        <v>475</v>
      </c>
      <c r="D3786" s="699" t="s">
        <v>11189</v>
      </c>
      <c r="E3786" s="700" t="s">
        <v>5038</v>
      </c>
      <c r="F3786" s="699" t="s">
        <v>11185</v>
      </c>
    </row>
    <row r="3787" spans="1:6" hidden="1">
      <c r="A3787" s="701">
        <v>89686</v>
      </c>
      <c r="B3787" s="699" t="s">
        <v>18072</v>
      </c>
      <c r="C3787" s="699" t="s">
        <v>475</v>
      </c>
      <c r="D3787" s="699" t="s">
        <v>11189</v>
      </c>
      <c r="E3787" s="700" t="s">
        <v>7870</v>
      </c>
      <c r="F3787" s="699" t="s">
        <v>11185</v>
      </c>
    </row>
    <row r="3788" spans="1:6" hidden="1">
      <c r="A3788" s="701">
        <v>89687</v>
      </c>
      <c r="B3788" s="699" t="s">
        <v>17458</v>
      </c>
      <c r="C3788" s="699" t="s">
        <v>475</v>
      </c>
      <c r="D3788" s="699" t="s">
        <v>11189</v>
      </c>
      <c r="E3788" s="700" t="s">
        <v>8349</v>
      </c>
      <c r="F3788" s="699" t="s">
        <v>11185</v>
      </c>
    </row>
    <row r="3789" spans="1:6" hidden="1">
      <c r="A3789" s="701">
        <v>89689</v>
      </c>
      <c r="B3789" s="699" t="s">
        <v>18073</v>
      </c>
      <c r="C3789" s="699" t="s">
        <v>475</v>
      </c>
      <c r="D3789" s="699" t="s">
        <v>11189</v>
      </c>
      <c r="E3789" s="700" t="s">
        <v>13889</v>
      </c>
      <c r="F3789" s="699" t="s">
        <v>11185</v>
      </c>
    </row>
    <row r="3790" spans="1:6" hidden="1">
      <c r="A3790" s="701">
        <v>89690</v>
      </c>
      <c r="B3790" s="699" t="s">
        <v>17474</v>
      </c>
      <c r="C3790" s="699" t="s">
        <v>475</v>
      </c>
      <c r="D3790" s="699" t="s">
        <v>11189</v>
      </c>
      <c r="E3790" s="700" t="s">
        <v>11896</v>
      </c>
      <c r="F3790" s="699" t="s">
        <v>11185</v>
      </c>
    </row>
    <row r="3791" spans="1:6" hidden="1">
      <c r="A3791" s="701">
        <v>89691</v>
      </c>
      <c r="B3791" s="699" t="s">
        <v>18074</v>
      </c>
      <c r="C3791" s="699" t="s">
        <v>475</v>
      </c>
      <c r="D3791" s="699" t="s">
        <v>11189</v>
      </c>
      <c r="E3791" s="700" t="s">
        <v>11331</v>
      </c>
      <c r="F3791" s="699" t="s">
        <v>11185</v>
      </c>
    </row>
    <row r="3792" spans="1:6" hidden="1">
      <c r="A3792" s="701">
        <v>89692</v>
      </c>
      <c r="B3792" s="699" t="s">
        <v>17459</v>
      </c>
      <c r="C3792" s="699" t="s">
        <v>475</v>
      </c>
      <c r="D3792" s="699" t="s">
        <v>11189</v>
      </c>
      <c r="E3792" s="700" t="s">
        <v>17460</v>
      </c>
      <c r="F3792" s="699" t="s">
        <v>11185</v>
      </c>
    </row>
    <row r="3793" spans="1:6" hidden="1">
      <c r="A3793" s="701">
        <v>89693</v>
      </c>
      <c r="B3793" s="699" t="s">
        <v>18075</v>
      </c>
      <c r="C3793" s="699" t="s">
        <v>475</v>
      </c>
      <c r="D3793" s="699" t="s">
        <v>11189</v>
      </c>
      <c r="E3793" s="700" t="s">
        <v>18076</v>
      </c>
      <c r="F3793" s="699" t="s">
        <v>11185</v>
      </c>
    </row>
    <row r="3794" spans="1:6" hidden="1">
      <c r="A3794" s="701">
        <v>89694</v>
      </c>
      <c r="B3794" s="699" t="s">
        <v>18077</v>
      </c>
      <c r="C3794" s="699" t="s">
        <v>475</v>
      </c>
      <c r="D3794" s="699" t="s">
        <v>11189</v>
      </c>
      <c r="E3794" s="700" t="s">
        <v>14241</v>
      </c>
      <c r="F3794" s="699" t="s">
        <v>11185</v>
      </c>
    </row>
    <row r="3795" spans="1:6" hidden="1">
      <c r="A3795" s="701">
        <v>89695</v>
      </c>
      <c r="B3795" s="699" t="s">
        <v>18078</v>
      </c>
      <c r="C3795" s="699" t="s">
        <v>475</v>
      </c>
      <c r="D3795" s="699" t="s">
        <v>11189</v>
      </c>
      <c r="E3795" s="700" t="s">
        <v>11787</v>
      </c>
      <c r="F3795" s="699" t="s">
        <v>11185</v>
      </c>
    </row>
    <row r="3796" spans="1:6" hidden="1">
      <c r="A3796" s="701">
        <v>89696</v>
      </c>
      <c r="B3796" s="699" t="s">
        <v>18079</v>
      </c>
      <c r="C3796" s="699" t="s">
        <v>475</v>
      </c>
      <c r="D3796" s="699" t="s">
        <v>11189</v>
      </c>
      <c r="E3796" s="700" t="s">
        <v>18080</v>
      </c>
      <c r="F3796" s="699" t="s">
        <v>11185</v>
      </c>
    </row>
    <row r="3797" spans="1:6" hidden="1">
      <c r="A3797" s="701">
        <v>89697</v>
      </c>
      <c r="B3797" s="699" t="s">
        <v>18081</v>
      </c>
      <c r="C3797" s="699" t="s">
        <v>475</v>
      </c>
      <c r="D3797" s="699" t="s">
        <v>11189</v>
      </c>
      <c r="E3797" s="700" t="s">
        <v>14579</v>
      </c>
      <c r="F3797" s="699" t="s">
        <v>11185</v>
      </c>
    </row>
    <row r="3798" spans="1:6" hidden="1">
      <c r="A3798" s="701">
        <v>89698</v>
      </c>
      <c r="B3798" s="699" t="s">
        <v>18082</v>
      </c>
      <c r="C3798" s="699" t="s">
        <v>475</v>
      </c>
      <c r="D3798" s="699" t="s">
        <v>11189</v>
      </c>
      <c r="E3798" s="700" t="s">
        <v>18083</v>
      </c>
      <c r="F3798" s="699" t="s">
        <v>11185</v>
      </c>
    </row>
    <row r="3799" spans="1:6" hidden="1">
      <c r="A3799" s="701">
        <v>89699</v>
      </c>
      <c r="B3799" s="699" t="s">
        <v>17475</v>
      </c>
      <c r="C3799" s="699" t="s">
        <v>475</v>
      </c>
      <c r="D3799" s="699" t="s">
        <v>11189</v>
      </c>
      <c r="E3799" s="700" t="s">
        <v>17476</v>
      </c>
      <c r="F3799" s="699" t="s">
        <v>11185</v>
      </c>
    </row>
    <row r="3800" spans="1:6" hidden="1">
      <c r="A3800" s="701">
        <v>89700</v>
      </c>
      <c r="B3800" s="699" t="s">
        <v>18084</v>
      </c>
      <c r="C3800" s="699" t="s">
        <v>475</v>
      </c>
      <c r="D3800" s="699" t="s">
        <v>11189</v>
      </c>
      <c r="E3800" s="700" t="s">
        <v>6412</v>
      </c>
      <c r="F3800" s="699" t="s">
        <v>11185</v>
      </c>
    </row>
    <row r="3801" spans="1:6" hidden="1">
      <c r="A3801" s="701">
        <v>89701</v>
      </c>
      <c r="B3801" s="699" t="s">
        <v>18085</v>
      </c>
      <c r="C3801" s="699" t="s">
        <v>475</v>
      </c>
      <c r="D3801" s="699" t="s">
        <v>11189</v>
      </c>
      <c r="E3801" s="700" t="s">
        <v>18086</v>
      </c>
      <c r="F3801" s="699" t="s">
        <v>11185</v>
      </c>
    </row>
    <row r="3802" spans="1:6" hidden="1">
      <c r="A3802" s="701">
        <v>89702</v>
      </c>
      <c r="B3802" s="699" t="s">
        <v>18087</v>
      </c>
      <c r="C3802" s="699" t="s">
        <v>475</v>
      </c>
      <c r="D3802" s="699" t="s">
        <v>11189</v>
      </c>
      <c r="E3802" s="700" t="s">
        <v>6412</v>
      </c>
      <c r="F3802" s="699" t="s">
        <v>11185</v>
      </c>
    </row>
    <row r="3803" spans="1:6" hidden="1">
      <c r="A3803" s="701">
        <v>89703</v>
      </c>
      <c r="B3803" s="699" t="s">
        <v>18088</v>
      </c>
      <c r="C3803" s="699" t="s">
        <v>475</v>
      </c>
      <c r="D3803" s="699" t="s">
        <v>11189</v>
      </c>
      <c r="E3803" s="700" t="s">
        <v>18089</v>
      </c>
      <c r="F3803" s="699" t="s">
        <v>11185</v>
      </c>
    </row>
    <row r="3804" spans="1:6" hidden="1">
      <c r="A3804" s="701">
        <v>89704</v>
      </c>
      <c r="B3804" s="699" t="s">
        <v>18090</v>
      </c>
      <c r="C3804" s="699" t="s">
        <v>475</v>
      </c>
      <c r="D3804" s="699" t="s">
        <v>11189</v>
      </c>
      <c r="E3804" s="700" t="s">
        <v>15496</v>
      </c>
      <c r="F3804" s="699" t="s">
        <v>11185</v>
      </c>
    </row>
    <row r="3805" spans="1:6" hidden="1">
      <c r="A3805" s="701">
        <v>89705</v>
      </c>
      <c r="B3805" s="699" t="s">
        <v>18091</v>
      </c>
      <c r="C3805" s="699" t="s">
        <v>475</v>
      </c>
      <c r="D3805" s="699" t="s">
        <v>11189</v>
      </c>
      <c r="E3805" s="700" t="s">
        <v>15122</v>
      </c>
      <c r="F3805" s="699" t="s">
        <v>11185</v>
      </c>
    </row>
    <row r="3806" spans="1:6" hidden="1">
      <c r="A3806" s="701">
        <v>89706</v>
      </c>
      <c r="B3806" s="699" t="s">
        <v>18092</v>
      </c>
      <c r="C3806" s="699" t="s">
        <v>475</v>
      </c>
      <c r="D3806" s="699" t="s">
        <v>11189</v>
      </c>
      <c r="E3806" s="700" t="s">
        <v>18093</v>
      </c>
      <c r="F3806" s="699" t="s">
        <v>11185</v>
      </c>
    </row>
    <row r="3807" spans="1:6" hidden="1">
      <c r="A3807" s="701">
        <v>89718</v>
      </c>
      <c r="B3807" s="699" t="s">
        <v>18094</v>
      </c>
      <c r="C3807" s="699" t="s">
        <v>478</v>
      </c>
      <c r="D3807" s="699" t="s">
        <v>11189</v>
      </c>
      <c r="E3807" s="700" t="s">
        <v>8991</v>
      </c>
      <c r="F3807" s="699" t="s">
        <v>11185</v>
      </c>
    </row>
    <row r="3808" spans="1:6" hidden="1">
      <c r="A3808" s="701">
        <v>89719</v>
      </c>
      <c r="B3808" s="699" t="s">
        <v>18095</v>
      </c>
      <c r="C3808" s="699" t="s">
        <v>475</v>
      </c>
      <c r="D3808" s="699" t="s">
        <v>11189</v>
      </c>
      <c r="E3808" s="700" t="s">
        <v>4229</v>
      </c>
      <c r="F3808" s="699" t="s">
        <v>11185</v>
      </c>
    </row>
    <row r="3809" spans="1:6" hidden="1">
      <c r="A3809" s="701">
        <v>89720</v>
      </c>
      <c r="B3809" s="699" t="s">
        <v>18096</v>
      </c>
      <c r="C3809" s="699" t="s">
        <v>475</v>
      </c>
      <c r="D3809" s="699" t="s">
        <v>11189</v>
      </c>
      <c r="E3809" s="700" t="s">
        <v>17991</v>
      </c>
      <c r="F3809" s="699" t="s">
        <v>11185</v>
      </c>
    </row>
    <row r="3810" spans="1:6" hidden="1">
      <c r="A3810" s="701">
        <v>89721</v>
      </c>
      <c r="B3810" s="699" t="s">
        <v>18097</v>
      </c>
      <c r="C3810" s="699" t="s">
        <v>475</v>
      </c>
      <c r="D3810" s="699" t="s">
        <v>11189</v>
      </c>
      <c r="E3810" s="700" t="s">
        <v>14087</v>
      </c>
      <c r="F3810" s="699" t="s">
        <v>11185</v>
      </c>
    </row>
    <row r="3811" spans="1:6" hidden="1">
      <c r="A3811" s="701">
        <v>89722</v>
      </c>
      <c r="B3811" s="699" t="s">
        <v>18098</v>
      </c>
      <c r="C3811" s="699" t="s">
        <v>475</v>
      </c>
      <c r="D3811" s="699" t="s">
        <v>11189</v>
      </c>
      <c r="E3811" s="700" t="s">
        <v>16320</v>
      </c>
      <c r="F3811" s="699" t="s">
        <v>11185</v>
      </c>
    </row>
    <row r="3812" spans="1:6" hidden="1">
      <c r="A3812" s="701">
        <v>89723</v>
      </c>
      <c r="B3812" s="699" t="s">
        <v>18099</v>
      </c>
      <c r="C3812" s="699" t="s">
        <v>475</v>
      </c>
      <c r="D3812" s="699" t="s">
        <v>11189</v>
      </c>
      <c r="E3812" s="700" t="s">
        <v>8127</v>
      </c>
      <c r="F3812" s="699" t="s">
        <v>11185</v>
      </c>
    </row>
    <row r="3813" spans="1:6" hidden="1">
      <c r="A3813" s="701">
        <v>89724</v>
      </c>
      <c r="B3813" s="699" t="s">
        <v>11981</v>
      </c>
      <c r="C3813" s="699" t="s">
        <v>475</v>
      </c>
      <c r="D3813" s="699" t="s">
        <v>11189</v>
      </c>
      <c r="E3813" s="700" t="s">
        <v>11982</v>
      </c>
      <c r="F3813" s="699" t="s">
        <v>11185</v>
      </c>
    </row>
    <row r="3814" spans="1:6" hidden="1">
      <c r="A3814" s="701">
        <v>89725</v>
      </c>
      <c r="B3814" s="699" t="s">
        <v>18100</v>
      </c>
      <c r="C3814" s="699" t="s">
        <v>475</v>
      </c>
      <c r="D3814" s="699" t="s">
        <v>11189</v>
      </c>
      <c r="E3814" s="700" t="s">
        <v>14008</v>
      </c>
      <c r="F3814" s="699" t="s">
        <v>11185</v>
      </c>
    </row>
    <row r="3815" spans="1:6" hidden="1">
      <c r="A3815" s="701">
        <v>89726</v>
      </c>
      <c r="B3815" s="699" t="s">
        <v>883</v>
      </c>
      <c r="C3815" s="699" t="s">
        <v>475</v>
      </c>
      <c r="D3815" s="699" t="s">
        <v>11189</v>
      </c>
      <c r="E3815" s="700" t="s">
        <v>11491</v>
      </c>
      <c r="F3815" s="699" t="s">
        <v>11185</v>
      </c>
    </row>
    <row r="3816" spans="1:6" hidden="1">
      <c r="A3816" s="701">
        <v>89727</v>
      </c>
      <c r="B3816" s="699" t="s">
        <v>18101</v>
      </c>
      <c r="C3816" s="699" t="s">
        <v>475</v>
      </c>
      <c r="D3816" s="699" t="s">
        <v>11189</v>
      </c>
      <c r="E3816" s="700" t="s">
        <v>8805</v>
      </c>
      <c r="F3816" s="699" t="s">
        <v>11185</v>
      </c>
    </row>
    <row r="3817" spans="1:6" hidden="1">
      <c r="A3817" s="701">
        <v>89728</v>
      </c>
      <c r="B3817" s="699" t="s">
        <v>882</v>
      </c>
      <c r="C3817" s="699" t="s">
        <v>475</v>
      </c>
      <c r="D3817" s="699" t="s">
        <v>11189</v>
      </c>
      <c r="E3817" s="700" t="s">
        <v>4417</v>
      </c>
      <c r="F3817" s="699" t="s">
        <v>11185</v>
      </c>
    </row>
    <row r="3818" spans="1:6" hidden="1">
      <c r="A3818" s="701">
        <v>89729</v>
      </c>
      <c r="B3818" s="699" t="s">
        <v>18102</v>
      </c>
      <c r="C3818" s="699" t="s">
        <v>475</v>
      </c>
      <c r="D3818" s="699" t="s">
        <v>11189</v>
      </c>
      <c r="E3818" s="700" t="s">
        <v>18103</v>
      </c>
      <c r="F3818" s="699" t="s">
        <v>11185</v>
      </c>
    </row>
    <row r="3819" spans="1:6" hidden="1">
      <c r="A3819" s="701">
        <v>89730</v>
      </c>
      <c r="B3819" s="699" t="s">
        <v>18104</v>
      </c>
      <c r="C3819" s="699" t="s">
        <v>475</v>
      </c>
      <c r="D3819" s="699" t="s">
        <v>11189</v>
      </c>
      <c r="E3819" s="700" t="s">
        <v>11236</v>
      </c>
      <c r="F3819" s="699" t="s">
        <v>11185</v>
      </c>
    </row>
    <row r="3820" spans="1:6" hidden="1">
      <c r="A3820" s="701">
        <v>89731</v>
      </c>
      <c r="B3820" s="699" t="s">
        <v>886</v>
      </c>
      <c r="C3820" s="699" t="s">
        <v>475</v>
      </c>
      <c r="D3820" s="699" t="s">
        <v>11189</v>
      </c>
      <c r="E3820" s="700" t="s">
        <v>11983</v>
      </c>
      <c r="F3820" s="699" t="s">
        <v>11185</v>
      </c>
    </row>
    <row r="3821" spans="1:6" hidden="1">
      <c r="A3821" s="701">
        <v>89732</v>
      </c>
      <c r="B3821" s="699" t="s">
        <v>884</v>
      </c>
      <c r="C3821" s="699" t="s">
        <v>475</v>
      </c>
      <c r="D3821" s="699" t="s">
        <v>11189</v>
      </c>
      <c r="E3821" s="700" t="s">
        <v>7743</v>
      </c>
      <c r="F3821" s="699" t="s">
        <v>11185</v>
      </c>
    </row>
    <row r="3822" spans="1:6" hidden="1">
      <c r="A3822" s="701">
        <v>89733</v>
      </c>
      <c r="B3822" s="699" t="s">
        <v>18105</v>
      </c>
      <c r="C3822" s="699" t="s">
        <v>475</v>
      </c>
      <c r="D3822" s="699" t="s">
        <v>11189</v>
      </c>
      <c r="E3822" s="700" t="s">
        <v>11918</v>
      </c>
      <c r="F3822" s="699" t="s">
        <v>11185</v>
      </c>
    </row>
    <row r="3823" spans="1:6" hidden="1">
      <c r="A3823" s="701">
        <v>89734</v>
      </c>
      <c r="B3823" s="699" t="s">
        <v>18106</v>
      </c>
      <c r="C3823" s="699" t="s">
        <v>475</v>
      </c>
      <c r="D3823" s="699" t="s">
        <v>11189</v>
      </c>
      <c r="E3823" s="700" t="s">
        <v>18103</v>
      </c>
      <c r="F3823" s="699" t="s">
        <v>11185</v>
      </c>
    </row>
    <row r="3824" spans="1:6" hidden="1">
      <c r="A3824" s="701">
        <v>89735</v>
      </c>
      <c r="B3824" s="699" t="s">
        <v>18107</v>
      </c>
      <c r="C3824" s="699" t="s">
        <v>475</v>
      </c>
      <c r="D3824" s="699" t="s">
        <v>11189</v>
      </c>
      <c r="E3824" s="700" t="s">
        <v>6975</v>
      </c>
      <c r="F3824" s="699" t="s">
        <v>11185</v>
      </c>
    </row>
    <row r="3825" spans="1:6" hidden="1">
      <c r="A3825" s="701">
        <v>89736</v>
      </c>
      <c r="B3825" s="699" t="s">
        <v>18108</v>
      </c>
      <c r="C3825" s="699" t="s">
        <v>475</v>
      </c>
      <c r="D3825" s="699" t="s">
        <v>11189</v>
      </c>
      <c r="E3825" s="700" t="s">
        <v>16653</v>
      </c>
      <c r="F3825" s="699" t="s">
        <v>11185</v>
      </c>
    </row>
    <row r="3826" spans="1:6" hidden="1">
      <c r="A3826" s="701">
        <v>89737</v>
      </c>
      <c r="B3826" s="699" t="s">
        <v>17494</v>
      </c>
      <c r="C3826" s="699" t="s">
        <v>475</v>
      </c>
      <c r="D3826" s="699" t="s">
        <v>11189</v>
      </c>
      <c r="E3826" s="700" t="s">
        <v>11542</v>
      </c>
      <c r="F3826" s="699" t="s">
        <v>11185</v>
      </c>
    </row>
    <row r="3827" spans="1:6" hidden="1">
      <c r="A3827" s="701">
        <v>89738</v>
      </c>
      <c r="B3827" s="699" t="s">
        <v>18109</v>
      </c>
      <c r="C3827" s="699" t="s">
        <v>475</v>
      </c>
      <c r="D3827" s="699" t="s">
        <v>11189</v>
      </c>
      <c r="E3827" s="700" t="s">
        <v>13634</v>
      </c>
      <c r="F3827" s="699" t="s">
        <v>11185</v>
      </c>
    </row>
    <row r="3828" spans="1:6" hidden="1">
      <c r="A3828" s="701">
        <v>89739</v>
      </c>
      <c r="B3828" s="699" t="s">
        <v>17495</v>
      </c>
      <c r="C3828" s="699" t="s">
        <v>475</v>
      </c>
      <c r="D3828" s="699" t="s">
        <v>11189</v>
      </c>
      <c r="E3828" s="700" t="s">
        <v>6975</v>
      </c>
      <c r="F3828" s="699" t="s">
        <v>11185</v>
      </c>
    </row>
    <row r="3829" spans="1:6" hidden="1">
      <c r="A3829" s="701">
        <v>89740</v>
      </c>
      <c r="B3829" s="699" t="s">
        <v>18110</v>
      </c>
      <c r="C3829" s="699" t="s">
        <v>475</v>
      </c>
      <c r="D3829" s="699" t="s">
        <v>11189</v>
      </c>
      <c r="E3829" s="700" t="s">
        <v>6168</v>
      </c>
      <c r="F3829" s="699" t="s">
        <v>11185</v>
      </c>
    </row>
    <row r="3830" spans="1:6" hidden="1">
      <c r="A3830" s="701">
        <v>89741</v>
      </c>
      <c r="B3830" s="699" t="s">
        <v>18111</v>
      </c>
      <c r="C3830" s="699" t="s">
        <v>475</v>
      </c>
      <c r="D3830" s="699" t="s">
        <v>11189</v>
      </c>
      <c r="E3830" s="700" t="s">
        <v>18112</v>
      </c>
      <c r="F3830" s="699" t="s">
        <v>11185</v>
      </c>
    </row>
    <row r="3831" spans="1:6" hidden="1">
      <c r="A3831" s="701">
        <v>89742</v>
      </c>
      <c r="B3831" s="699" t="s">
        <v>18113</v>
      </c>
      <c r="C3831" s="699" t="s">
        <v>475</v>
      </c>
      <c r="D3831" s="699" t="s">
        <v>11189</v>
      </c>
      <c r="E3831" s="700" t="s">
        <v>5517</v>
      </c>
      <c r="F3831" s="699" t="s">
        <v>11185</v>
      </c>
    </row>
    <row r="3832" spans="1:6" hidden="1">
      <c r="A3832" s="701">
        <v>89743</v>
      </c>
      <c r="B3832" s="699" t="s">
        <v>18114</v>
      </c>
      <c r="C3832" s="699" t="s">
        <v>475</v>
      </c>
      <c r="D3832" s="699" t="s">
        <v>11189</v>
      </c>
      <c r="E3832" s="700" t="s">
        <v>10901</v>
      </c>
      <c r="F3832" s="699" t="s">
        <v>11185</v>
      </c>
    </row>
    <row r="3833" spans="1:6" hidden="1">
      <c r="A3833" s="701">
        <v>89744</v>
      </c>
      <c r="B3833" s="699" t="s">
        <v>887</v>
      </c>
      <c r="C3833" s="699" t="s">
        <v>475</v>
      </c>
      <c r="D3833" s="699" t="s">
        <v>11189</v>
      </c>
      <c r="E3833" s="700" t="s">
        <v>2807</v>
      </c>
      <c r="F3833" s="699" t="s">
        <v>11185</v>
      </c>
    </row>
    <row r="3834" spans="1:6" hidden="1">
      <c r="A3834" s="701">
        <v>89745</v>
      </c>
      <c r="B3834" s="699" t="s">
        <v>18115</v>
      </c>
      <c r="C3834" s="699" t="s">
        <v>475</v>
      </c>
      <c r="D3834" s="699" t="s">
        <v>11189</v>
      </c>
      <c r="E3834" s="700" t="s">
        <v>12447</v>
      </c>
      <c r="F3834" s="699" t="s">
        <v>11185</v>
      </c>
    </row>
    <row r="3835" spans="1:6" hidden="1">
      <c r="A3835" s="701">
        <v>89746</v>
      </c>
      <c r="B3835" s="699" t="s">
        <v>17508</v>
      </c>
      <c r="C3835" s="699" t="s">
        <v>475</v>
      </c>
      <c r="D3835" s="699" t="s">
        <v>11189</v>
      </c>
      <c r="E3835" s="700" t="s">
        <v>7910</v>
      </c>
      <c r="F3835" s="699" t="s">
        <v>11185</v>
      </c>
    </row>
    <row r="3836" spans="1:6" hidden="1">
      <c r="A3836" s="701">
        <v>89747</v>
      </c>
      <c r="B3836" s="699" t="s">
        <v>18116</v>
      </c>
      <c r="C3836" s="699" t="s">
        <v>475</v>
      </c>
      <c r="D3836" s="699" t="s">
        <v>11189</v>
      </c>
      <c r="E3836" s="700" t="s">
        <v>5528</v>
      </c>
      <c r="F3836" s="699" t="s">
        <v>11185</v>
      </c>
    </row>
    <row r="3837" spans="1:6" hidden="1">
      <c r="A3837" s="701">
        <v>89748</v>
      </c>
      <c r="B3837" s="699" t="s">
        <v>11984</v>
      </c>
      <c r="C3837" s="699" t="s">
        <v>475</v>
      </c>
      <c r="D3837" s="699" t="s">
        <v>11189</v>
      </c>
      <c r="E3837" s="700" t="s">
        <v>11985</v>
      </c>
      <c r="F3837" s="699" t="s">
        <v>11185</v>
      </c>
    </row>
    <row r="3838" spans="1:6" hidden="1">
      <c r="A3838" s="701">
        <v>89749</v>
      </c>
      <c r="B3838" s="699" t="s">
        <v>18117</v>
      </c>
      <c r="C3838" s="699" t="s">
        <v>475</v>
      </c>
      <c r="D3838" s="699" t="s">
        <v>11189</v>
      </c>
      <c r="E3838" s="700" t="s">
        <v>13634</v>
      </c>
      <c r="F3838" s="699" t="s">
        <v>11185</v>
      </c>
    </row>
    <row r="3839" spans="1:6" hidden="1">
      <c r="A3839" s="701">
        <v>89750</v>
      </c>
      <c r="B3839" s="699" t="s">
        <v>18118</v>
      </c>
      <c r="C3839" s="699" t="s">
        <v>475</v>
      </c>
      <c r="D3839" s="699" t="s">
        <v>11189</v>
      </c>
      <c r="E3839" s="700" t="s">
        <v>9836</v>
      </c>
      <c r="F3839" s="699" t="s">
        <v>11185</v>
      </c>
    </row>
    <row r="3840" spans="1:6" hidden="1">
      <c r="A3840" s="701">
        <v>89751</v>
      </c>
      <c r="B3840" s="699" t="s">
        <v>18119</v>
      </c>
      <c r="C3840" s="699" t="s">
        <v>475</v>
      </c>
      <c r="D3840" s="699" t="s">
        <v>11189</v>
      </c>
      <c r="E3840" s="700" t="s">
        <v>7353</v>
      </c>
      <c r="F3840" s="699" t="s">
        <v>11185</v>
      </c>
    </row>
    <row r="3841" spans="1:6" hidden="1">
      <c r="A3841" s="701">
        <v>89752</v>
      </c>
      <c r="B3841" s="699" t="s">
        <v>890</v>
      </c>
      <c r="C3841" s="699" t="s">
        <v>475</v>
      </c>
      <c r="D3841" s="699" t="s">
        <v>11189</v>
      </c>
      <c r="E3841" s="700" t="s">
        <v>2145</v>
      </c>
      <c r="F3841" s="699" t="s">
        <v>11185</v>
      </c>
    </row>
    <row r="3842" spans="1:6" hidden="1">
      <c r="A3842" s="701">
        <v>89753</v>
      </c>
      <c r="B3842" s="699" t="s">
        <v>892</v>
      </c>
      <c r="C3842" s="699" t="s">
        <v>475</v>
      </c>
      <c r="D3842" s="699" t="s">
        <v>11189</v>
      </c>
      <c r="E3842" s="700" t="s">
        <v>11870</v>
      </c>
      <c r="F3842" s="699" t="s">
        <v>11185</v>
      </c>
    </row>
    <row r="3843" spans="1:6" hidden="1">
      <c r="A3843" s="701">
        <v>89754</v>
      </c>
      <c r="B3843" s="699" t="s">
        <v>18120</v>
      </c>
      <c r="C3843" s="699" t="s">
        <v>475</v>
      </c>
      <c r="D3843" s="699" t="s">
        <v>11189</v>
      </c>
      <c r="E3843" s="700" t="s">
        <v>11821</v>
      </c>
      <c r="F3843" s="699" t="s">
        <v>11185</v>
      </c>
    </row>
    <row r="3844" spans="1:6" hidden="1">
      <c r="A3844" s="701">
        <v>89755</v>
      </c>
      <c r="B3844" s="699" t="s">
        <v>18121</v>
      </c>
      <c r="C3844" s="699" t="s">
        <v>475</v>
      </c>
      <c r="D3844" s="699" t="s">
        <v>11189</v>
      </c>
      <c r="E3844" s="700" t="s">
        <v>6600</v>
      </c>
      <c r="F3844" s="699" t="s">
        <v>11185</v>
      </c>
    </row>
    <row r="3845" spans="1:6" hidden="1">
      <c r="A3845" s="701">
        <v>89756</v>
      </c>
      <c r="B3845" s="699" t="s">
        <v>18122</v>
      </c>
      <c r="C3845" s="699" t="s">
        <v>475</v>
      </c>
      <c r="D3845" s="699" t="s">
        <v>11189</v>
      </c>
      <c r="E3845" s="700" t="s">
        <v>13876</v>
      </c>
      <c r="F3845" s="699" t="s">
        <v>11185</v>
      </c>
    </row>
    <row r="3846" spans="1:6" hidden="1">
      <c r="A3846" s="701">
        <v>89757</v>
      </c>
      <c r="B3846" s="699" t="s">
        <v>18123</v>
      </c>
      <c r="C3846" s="699" t="s">
        <v>475</v>
      </c>
      <c r="D3846" s="699" t="s">
        <v>11189</v>
      </c>
      <c r="E3846" s="700" t="s">
        <v>12317</v>
      </c>
      <c r="F3846" s="699" t="s">
        <v>11185</v>
      </c>
    </row>
    <row r="3847" spans="1:6" hidden="1">
      <c r="A3847" s="701">
        <v>89758</v>
      </c>
      <c r="B3847" s="699" t="s">
        <v>18124</v>
      </c>
      <c r="C3847" s="699" t="s">
        <v>475</v>
      </c>
      <c r="D3847" s="699" t="s">
        <v>11189</v>
      </c>
      <c r="E3847" s="700" t="s">
        <v>16625</v>
      </c>
      <c r="F3847" s="699" t="s">
        <v>11185</v>
      </c>
    </row>
    <row r="3848" spans="1:6" hidden="1">
      <c r="A3848" s="701">
        <v>89759</v>
      </c>
      <c r="B3848" s="699" t="s">
        <v>18125</v>
      </c>
      <c r="C3848" s="699" t="s">
        <v>475</v>
      </c>
      <c r="D3848" s="699" t="s">
        <v>11189</v>
      </c>
      <c r="E3848" s="700" t="s">
        <v>6578</v>
      </c>
      <c r="F3848" s="699" t="s">
        <v>11185</v>
      </c>
    </row>
    <row r="3849" spans="1:6" hidden="1">
      <c r="A3849" s="701">
        <v>89760</v>
      </c>
      <c r="B3849" s="699" t="s">
        <v>18126</v>
      </c>
      <c r="C3849" s="699" t="s">
        <v>475</v>
      </c>
      <c r="D3849" s="699" t="s">
        <v>11189</v>
      </c>
      <c r="E3849" s="700" t="s">
        <v>9548</v>
      </c>
      <c r="F3849" s="699" t="s">
        <v>11185</v>
      </c>
    </row>
    <row r="3850" spans="1:6" hidden="1">
      <c r="A3850" s="701">
        <v>89761</v>
      </c>
      <c r="B3850" s="699" t="s">
        <v>18127</v>
      </c>
      <c r="C3850" s="699" t="s">
        <v>475</v>
      </c>
      <c r="D3850" s="699" t="s">
        <v>11189</v>
      </c>
      <c r="E3850" s="700" t="s">
        <v>15678</v>
      </c>
      <c r="F3850" s="699" t="s">
        <v>11185</v>
      </c>
    </row>
    <row r="3851" spans="1:6" hidden="1">
      <c r="A3851" s="701">
        <v>89762</v>
      </c>
      <c r="B3851" s="699" t="s">
        <v>18128</v>
      </c>
      <c r="C3851" s="699" t="s">
        <v>475</v>
      </c>
      <c r="D3851" s="699" t="s">
        <v>11189</v>
      </c>
      <c r="E3851" s="700" t="s">
        <v>2929</v>
      </c>
      <c r="F3851" s="699" t="s">
        <v>11185</v>
      </c>
    </row>
    <row r="3852" spans="1:6" hidden="1">
      <c r="A3852" s="701">
        <v>89763</v>
      </c>
      <c r="B3852" s="699" t="s">
        <v>18129</v>
      </c>
      <c r="C3852" s="699" t="s">
        <v>475</v>
      </c>
      <c r="D3852" s="699" t="s">
        <v>11189</v>
      </c>
      <c r="E3852" s="700" t="s">
        <v>18130</v>
      </c>
      <c r="F3852" s="699" t="s">
        <v>11185</v>
      </c>
    </row>
    <row r="3853" spans="1:6" hidden="1">
      <c r="A3853" s="701">
        <v>89764</v>
      </c>
      <c r="B3853" s="699" t="s">
        <v>18131</v>
      </c>
      <c r="C3853" s="699" t="s">
        <v>475</v>
      </c>
      <c r="D3853" s="699" t="s">
        <v>11189</v>
      </c>
      <c r="E3853" s="700" t="s">
        <v>4212</v>
      </c>
      <c r="F3853" s="699" t="s">
        <v>11185</v>
      </c>
    </row>
    <row r="3854" spans="1:6" hidden="1">
      <c r="A3854" s="701">
        <v>89765</v>
      </c>
      <c r="B3854" s="699" t="s">
        <v>18132</v>
      </c>
      <c r="C3854" s="699" t="s">
        <v>475</v>
      </c>
      <c r="D3854" s="699" t="s">
        <v>11189</v>
      </c>
      <c r="E3854" s="700" t="s">
        <v>6937</v>
      </c>
      <c r="F3854" s="699" t="s">
        <v>11185</v>
      </c>
    </row>
    <row r="3855" spans="1:6" hidden="1">
      <c r="A3855" s="701">
        <v>89766</v>
      </c>
      <c r="B3855" s="699" t="s">
        <v>18133</v>
      </c>
      <c r="C3855" s="699" t="s">
        <v>475</v>
      </c>
      <c r="D3855" s="699" t="s">
        <v>11189</v>
      </c>
      <c r="E3855" s="700" t="s">
        <v>13930</v>
      </c>
      <c r="F3855" s="699" t="s">
        <v>11185</v>
      </c>
    </row>
    <row r="3856" spans="1:6" hidden="1">
      <c r="A3856" s="701">
        <v>89767</v>
      </c>
      <c r="B3856" s="699" t="s">
        <v>18134</v>
      </c>
      <c r="C3856" s="699" t="s">
        <v>475</v>
      </c>
      <c r="D3856" s="699" t="s">
        <v>11189</v>
      </c>
      <c r="E3856" s="700" t="s">
        <v>13930</v>
      </c>
      <c r="F3856" s="699" t="s">
        <v>11185</v>
      </c>
    </row>
    <row r="3857" spans="1:6" hidden="1">
      <c r="A3857" s="701">
        <v>89768</v>
      </c>
      <c r="B3857" s="699" t="s">
        <v>18135</v>
      </c>
      <c r="C3857" s="699" t="s">
        <v>475</v>
      </c>
      <c r="D3857" s="699" t="s">
        <v>11189</v>
      </c>
      <c r="E3857" s="700" t="s">
        <v>17378</v>
      </c>
      <c r="F3857" s="699" t="s">
        <v>11185</v>
      </c>
    </row>
    <row r="3858" spans="1:6" hidden="1">
      <c r="A3858" s="701">
        <v>89769</v>
      </c>
      <c r="B3858" s="699" t="s">
        <v>18136</v>
      </c>
      <c r="C3858" s="699" t="s">
        <v>475</v>
      </c>
      <c r="D3858" s="699" t="s">
        <v>11189</v>
      </c>
      <c r="E3858" s="700" t="s">
        <v>17262</v>
      </c>
      <c r="F3858" s="699" t="s">
        <v>11185</v>
      </c>
    </row>
    <row r="3859" spans="1:6" hidden="1">
      <c r="A3859" s="701">
        <v>89772</v>
      </c>
      <c r="B3859" s="699" t="s">
        <v>18137</v>
      </c>
      <c r="C3859" s="699" t="s">
        <v>478</v>
      </c>
      <c r="D3859" s="699" t="s">
        <v>11189</v>
      </c>
      <c r="E3859" s="700" t="s">
        <v>18138</v>
      </c>
      <c r="F3859" s="699" t="s">
        <v>11185</v>
      </c>
    </row>
    <row r="3860" spans="1:6" hidden="1">
      <c r="A3860" s="701">
        <v>89774</v>
      </c>
      <c r="B3860" s="699" t="s">
        <v>17496</v>
      </c>
      <c r="C3860" s="699" t="s">
        <v>475</v>
      </c>
      <c r="D3860" s="699" t="s">
        <v>11189</v>
      </c>
      <c r="E3860" s="700" t="s">
        <v>9573</v>
      </c>
      <c r="F3860" s="699" t="s">
        <v>11185</v>
      </c>
    </row>
    <row r="3861" spans="1:6" hidden="1">
      <c r="A3861" s="701">
        <v>89776</v>
      </c>
      <c r="B3861" s="699" t="s">
        <v>18139</v>
      </c>
      <c r="C3861" s="699" t="s">
        <v>475</v>
      </c>
      <c r="D3861" s="699" t="s">
        <v>11189</v>
      </c>
      <c r="E3861" s="700" t="s">
        <v>3851</v>
      </c>
      <c r="F3861" s="699" t="s">
        <v>11185</v>
      </c>
    </row>
    <row r="3862" spans="1:6" hidden="1">
      <c r="A3862" s="701">
        <v>89777</v>
      </c>
      <c r="B3862" s="699" t="s">
        <v>18140</v>
      </c>
      <c r="C3862" s="699" t="s">
        <v>475</v>
      </c>
      <c r="D3862" s="699" t="s">
        <v>11189</v>
      </c>
      <c r="E3862" s="700" t="s">
        <v>3256</v>
      </c>
      <c r="F3862" s="699" t="s">
        <v>11185</v>
      </c>
    </row>
    <row r="3863" spans="1:6" hidden="1">
      <c r="A3863" s="701">
        <v>89778</v>
      </c>
      <c r="B3863" s="699" t="s">
        <v>891</v>
      </c>
      <c r="C3863" s="699" t="s">
        <v>475</v>
      </c>
      <c r="D3863" s="699" t="s">
        <v>11189</v>
      </c>
      <c r="E3863" s="700" t="s">
        <v>16145</v>
      </c>
      <c r="F3863" s="699" t="s">
        <v>11185</v>
      </c>
    </row>
    <row r="3864" spans="1:6" hidden="1">
      <c r="A3864" s="701">
        <v>89779</v>
      </c>
      <c r="B3864" s="699" t="s">
        <v>18141</v>
      </c>
      <c r="C3864" s="699" t="s">
        <v>475</v>
      </c>
      <c r="D3864" s="699" t="s">
        <v>11189</v>
      </c>
      <c r="E3864" s="700" t="s">
        <v>18142</v>
      </c>
      <c r="F3864" s="699" t="s">
        <v>11185</v>
      </c>
    </row>
    <row r="3865" spans="1:6" hidden="1">
      <c r="A3865" s="701">
        <v>89780</v>
      </c>
      <c r="B3865" s="699" t="s">
        <v>18143</v>
      </c>
      <c r="C3865" s="699" t="s">
        <v>475</v>
      </c>
      <c r="D3865" s="699" t="s">
        <v>11189</v>
      </c>
      <c r="E3865" s="700" t="s">
        <v>3256</v>
      </c>
      <c r="F3865" s="699" t="s">
        <v>11185</v>
      </c>
    </row>
    <row r="3866" spans="1:6" hidden="1">
      <c r="A3866" s="701">
        <v>89781</v>
      </c>
      <c r="B3866" s="699" t="s">
        <v>18144</v>
      </c>
      <c r="C3866" s="699" t="s">
        <v>475</v>
      </c>
      <c r="D3866" s="699" t="s">
        <v>11189</v>
      </c>
      <c r="E3866" s="700" t="s">
        <v>18145</v>
      </c>
      <c r="F3866" s="699" t="s">
        <v>11185</v>
      </c>
    </row>
    <row r="3867" spans="1:6" hidden="1">
      <c r="A3867" s="701">
        <v>89782</v>
      </c>
      <c r="B3867" s="699" t="s">
        <v>18146</v>
      </c>
      <c r="C3867" s="699" t="s">
        <v>475</v>
      </c>
      <c r="D3867" s="699" t="s">
        <v>11189</v>
      </c>
      <c r="E3867" s="700" t="s">
        <v>3366</v>
      </c>
      <c r="F3867" s="699" t="s">
        <v>11185</v>
      </c>
    </row>
    <row r="3868" spans="1:6" hidden="1">
      <c r="A3868" s="701">
        <v>89783</v>
      </c>
      <c r="B3868" s="699" t="s">
        <v>888</v>
      </c>
      <c r="C3868" s="699" t="s">
        <v>475</v>
      </c>
      <c r="D3868" s="699" t="s">
        <v>11189</v>
      </c>
      <c r="E3868" s="700" t="s">
        <v>11328</v>
      </c>
      <c r="F3868" s="699" t="s">
        <v>11185</v>
      </c>
    </row>
    <row r="3869" spans="1:6" hidden="1">
      <c r="A3869" s="701">
        <v>89784</v>
      </c>
      <c r="B3869" s="699" t="s">
        <v>11986</v>
      </c>
      <c r="C3869" s="699" t="s">
        <v>475</v>
      </c>
      <c r="D3869" s="699" t="s">
        <v>11189</v>
      </c>
      <c r="E3869" s="700" t="s">
        <v>4910</v>
      </c>
      <c r="F3869" s="699" t="s">
        <v>11185</v>
      </c>
    </row>
    <row r="3870" spans="1:6" hidden="1">
      <c r="A3870" s="701">
        <v>89785</v>
      </c>
      <c r="B3870" s="699" t="s">
        <v>18147</v>
      </c>
      <c r="C3870" s="699" t="s">
        <v>475</v>
      </c>
      <c r="D3870" s="699" t="s">
        <v>11189</v>
      </c>
      <c r="E3870" s="700" t="s">
        <v>9079</v>
      </c>
      <c r="F3870" s="699" t="s">
        <v>11185</v>
      </c>
    </row>
    <row r="3871" spans="1:6" hidden="1">
      <c r="A3871" s="701">
        <v>89786</v>
      </c>
      <c r="B3871" s="699" t="s">
        <v>17497</v>
      </c>
      <c r="C3871" s="699" t="s">
        <v>475</v>
      </c>
      <c r="D3871" s="699" t="s">
        <v>11189</v>
      </c>
      <c r="E3871" s="700" t="s">
        <v>17399</v>
      </c>
      <c r="F3871" s="699" t="s">
        <v>11185</v>
      </c>
    </row>
    <row r="3872" spans="1:6" hidden="1">
      <c r="A3872" s="701">
        <v>89787</v>
      </c>
      <c r="B3872" s="699" t="s">
        <v>18148</v>
      </c>
      <c r="C3872" s="699" t="s">
        <v>475</v>
      </c>
      <c r="D3872" s="699" t="s">
        <v>11189</v>
      </c>
      <c r="E3872" s="700" t="s">
        <v>18145</v>
      </c>
      <c r="F3872" s="699" t="s">
        <v>11185</v>
      </c>
    </row>
    <row r="3873" spans="1:6" hidden="1">
      <c r="A3873" s="701">
        <v>89788</v>
      </c>
      <c r="B3873" s="699" t="s">
        <v>18149</v>
      </c>
      <c r="C3873" s="699" t="s">
        <v>475</v>
      </c>
      <c r="D3873" s="699" t="s">
        <v>11189</v>
      </c>
      <c r="E3873" s="700" t="s">
        <v>18150</v>
      </c>
      <c r="F3873" s="699" t="s">
        <v>11185</v>
      </c>
    </row>
    <row r="3874" spans="1:6" hidden="1">
      <c r="A3874" s="701">
        <v>89789</v>
      </c>
      <c r="B3874" s="699" t="s">
        <v>18151</v>
      </c>
      <c r="C3874" s="699" t="s">
        <v>475</v>
      </c>
      <c r="D3874" s="699" t="s">
        <v>11189</v>
      </c>
      <c r="E3874" s="700" t="s">
        <v>18152</v>
      </c>
      <c r="F3874" s="699" t="s">
        <v>11185</v>
      </c>
    </row>
    <row r="3875" spans="1:6" hidden="1">
      <c r="A3875" s="701">
        <v>89790</v>
      </c>
      <c r="B3875" s="699" t="s">
        <v>18153</v>
      </c>
      <c r="C3875" s="699" t="s">
        <v>475</v>
      </c>
      <c r="D3875" s="699" t="s">
        <v>11189</v>
      </c>
      <c r="E3875" s="700" t="s">
        <v>18154</v>
      </c>
      <c r="F3875" s="699" t="s">
        <v>11185</v>
      </c>
    </row>
    <row r="3876" spans="1:6" hidden="1">
      <c r="A3876" s="701">
        <v>89791</v>
      </c>
      <c r="B3876" s="699" t="s">
        <v>18155</v>
      </c>
      <c r="C3876" s="699" t="s">
        <v>475</v>
      </c>
      <c r="D3876" s="699" t="s">
        <v>11189</v>
      </c>
      <c r="E3876" s="700" t="s">
        <v>15453</v>
      </c>
      <c r="F3876" s="699" t="s">
        <v>11185</v>
      </c>
    </row>
    <row r="3877" spans="1:6" hidden="1">
      <c r="A3877" s="701">
        <v>89792</v>
      </c>
      <c r="B3877" s="699" t="s">
        <v>18156</v>
      </c>
      <c r="C3877" s="699" t="s">
        <v>475</v>
      </c>
      <c r="D3877" s="699" t="s">
        <v>11189</v>
      </c>
      <c r="E3877" s="700" t="s">
        <v>18157</v>
      </c>
      <c r="F3877" s="699" t="s">
        <v>11185</v>
      </c>
    </row>
    <row r="3878" spans="1:6" hidden="1">
      <c r="A3878" s="701">
        <v>89793</v>
      </c>
      <c r="B3878" s="699" t="s">
        <v>18158</v>
      </c>
      <c r="C3878" s="699" t="s">
        <v>475</v>
      </c>
      <c r="D3878" s="699" t="s">
        <v>11189</v>
      </c>
      <c r="E3878" s="700" t="s">
        <v>18159</v>
      </c>
      <c r="F3878" s="699" t="s">
        <v>11185</v>
      </c>
    </row>
    <row r="3879" spans="1:6" hidden="1">
      <c r="A3879" s="701">
        <v>89794</v>
      </c>
      <c r="B3879" s="699" t="s">
        <v>18160</v>
      </c>
      <c r="C3879" s="699" t="s">
        <v>475</v>
      </c>
      <c r="D3879" s="699" t="s">
        <v>11189</v>
      </c>
      <c r="E3879" s="700" t="s">
        <v>14031</v>
      </c>
      <c r="F3879" s="699" t="s">
        <v>11185</v>
      </c>
    </row>
    <row r="3880" spans="1:6" hidden="1">
      <c r="A3880" s="701">
        <v>89795</v>
      </c>
      <c r="B3880" s="699" t="s">
        <v>17498</v>
      </c>
      <c r="C3880" s="699" t="s">
        <v>475</v>
      </c>
      <c r="D3880" s="699" t="s">
        <v>11189</v>
      </c>
      <c r="E3880" s="700" t="s">
        <v>17499</v>
      </c>
      <c r="F3880" s="699" t="s">
        <v>11185</v>
      </c>
    </row>
    <row r="3881" spans="1:6" hidden="1">
      <c r="A3881" s="701">
        <v>89796</v>
      </c>
      <c r="B3881" s="699" t="s">
        <v>11987</v>
      </c>
      <c r="C3881" s="699" t="s">
        <v>475</v>
      </c>
      <c r="D3881" s="699" t="s">
        <v>11189</v>
      </c>
      <c r="E3881" s="700" t="s">
        <v>4369</v>
      </c>
      <c r="F3881" s="699" t="s">
        <v>11185</v>
      </c>
    </row>
    <row r="3882" spans="1:6" hidden="1">
      <c r="A3882" s="701">
        <v>89797</v>
      </c>
      <c r="B3882" s="699" t="s">
        <v>889</v>
      </c>
      <c r="C3882" s="699" t="s">
        <v>475</v>
      </c>
      <c r="D3882" s="699" t="s">
        <v>11189</v>
      </c>
      <c r="E3882" s="700" t="s">
        <v>17509</v>
      </c>
      <c r="F3882" s="699" t="s">
        <v>11185</v>
      </c>
    </row>
    <row r="3883" spans="1:6" hidden="1">
      <c r="A3883" s="701">
        <v>89801</v>
      </c>
      <c r="B3883" s="699" t="s">
        <v>18161</v>
      </c>
      <c r="C3883" s="699" t="s">
        <v>475</v>
      </c>
      <c r="D3883" s="699" t="s">
        <v>11189</v>
      </c>
      <c r="E3883" s="700" t="s">
        <v>4758</v>
      </c>
      <c r="F3883" s="699" t="s">
        <v>11185</v>
      </c>
    </row>
    <row r="3884" spans="1:6" hidden="1">
      <c r="A3884" s="701">
        <v>89802</v>
      </c>
      <c r="B3884" s="699" t="s">
        <v>900</v>
      </c>
      <c r="C3884" s="699" t="s">
        <v>475</v>
      </c>
      <c r="D3884" s="699" t="s">
        <v>11189</v>
      </c>
      <c r="E3884" s="700" t="s">
        <v>15145</v>
      </c>
      <c r="F3884" s="699" t="s">
        <v>11185</v>
      </c>
    </row>
    <row r="3885" spans="1:6" hidden="1">
      <c r="A3885" s="701">
        <v>89803</v>
      </c>
      <c r="B3885" s="699" t="s">
        <v>18162</v>
      </c>
      <c r="C3885" s="699" t="s">
        <v>475</v>
      </c>
      <c r="D3885" s="699" t="s">
        <v>11189</v>
      </c>
      <c r="E3885" s="700" t="s">
        <v>13231</v>
      </c>
      <c r="F3885" s="699" t="s">
        <v>11185</v>
      </c>
    </row>
    <row r="3886" spans="1:6" hidden="1">
      <c r="A3886" s="701">
        <v>89804</v>
      </c>
      <c r="B3886" s="699" t="s">
        <v>18163</v>
      </c>
      <c r="C3886" s="699" t="s">
        <v>475</v>
      </c>
      <c r="D3886" s="699" t="s">
        <v>11189</v>
      </c>
      <c r="E3886" s="700" t="s">
        <v>7417</v>
      </c>
      <c r="F3886" s="699" t="s">
        <v>11185</v>
      </c>
    </row>
    <row r="3887" spans="1:6" hidden="1">
      <c r="A3887" s="701">
        <v>89805</v>
      </c>
      <c r="B3887" s="699" t="s">
        <v>18164</v>
      </c>
      <c r="C3887" s="699" t="s">
        <v>475</v>
      </c>
      <c r="D3887" s="699" t="s">
        <v>11189</v>
      </c>
      <c r="E3887" s="700" t="s">
        <v>8254</v>
      </c>
      <c r="F3887" s="699" t="s">
        <v>11185</v>
      </c>
    </row>
    <row r="3888" spans="1:6" hidden="1">
      <c r="A3888" s="701">
        <v>89806</v>
      </c>
      <c r="B3888" s="699" t="s">
        <v>17500</v>
      </c>
      <c r="C3888" s="699" t="s">
        <v>475</v>
      </c>
      <c r="D3888" s="699" t="s">
        <v>11189</v>
      </c>
      <c r="E3888" s="700" t="s">
        <v>13031</v>
      </c>
      <c r="F3888" s="699" t="s">
        <v>11185</v>
      </c>
    </row>
    <row r="3889" spans="1:6" hidden="1">
      <c r="A3889" s="701">
        <v>89807</v>
      </c>
      <c r="B3889" s="699" t="s">
        <v>17501</v>
      </c>
      <c r="C3889" s="699" t="s">
        <v>475</v>
      </c>
      <c r="D3889" s="699" t="s">
        <v>11189</v>
      </c>
      <c r="E3889" s="700" t="s">
        <v>17502</v>
      </c>
      <c r="F3889" s="699" t="s">
        <v>11185</v>
      </c>
    </row>
    <row r="3890" spans="1:6" hidden="1">
      <c r="A3890" s="701">
        <v>89808</v>
      </c>
      <c r="B3890" s="699" t="s">
        <v>18165</v>
      </c>
      <c r="C3890" s="699" t="s">
        <v>475</v>
      </c>
      <c r="D3890" s="699" t="s">
        <v>11189</v>
      </c>
      <c r="E3890" s="700" t="s">
        <v>18166</v>
      </c>
      <c r="F3890" s="699" t="s">
        <v>11185</v>
      </c>
    </row>
    <row r="3891" spans="1:6" hidden="1">
      <c r="A3891" s="701">
        <v>89809</v>
      </c>
      <c r="B3891" s="699" t="s">
        <v>18167</v>
      </c>
      <c r="C3891" s="699" t="s">
        <v>475</v>
      </c>
      <c r="D3891" s="699" t="s">
        <v>11189</v>
      </c>
      <c r="E3891" s="700" t="s">
        <v>5457</v>
      </c>
      <c r="F3891" s="699" t="s">
        <v>11185</v>
      </c>
    </row>
    <row r="3892" spans="1:6" hidden="1">
      <c r="A3892" s="701">
        <v>89810</v>
      </c>
      <c r="B3892" s="699" t="s">
        <v>885</v>
      </c>
      <c r="C3892" s="699" t="s">
        <v>475</v>
      </c>
      <c r="D3892" s="699" t="s">
        <v>11189</v>
      </c>
      <c r="E3892" s="700" t="s">
        <v>11319</v>
      </c>
      <c r="F3892" s="699" t="s">
        <v>11185</v>
      </c>
    </row>
    <row r="3893" spans="1:6" hidden="1">
      <c r="A3893" s="701">
        <v>89811</v>
      </c>
      <c r="B3893" s="699" t="s">
        <v>18168</v>
      </c>
      <c r="C3893" s="699" t="s">
        <v>475</v>
      </c>
      <c r="D3893" s="699" t="s">
        <v>11189</v>
      </c>
      <c r="E3893" s="700" t="s">
        <v>18169</v>
      </c>
      <c r="F3893" s="699" t="s">
        <v>11185</v>
      </c>
    </row>
    <row r="3894" spans="1:6" hidden="1">
      <c r="A3894" s="701">
        <v>89812</v>
      </c>
      <c r="B3894" s="699" t="s">
        <v>18170</v>
      </c>
      <c r="C3894" s="699" t="s">
        <v>475</v>
      </c>
      <c r="D3894" s="699" t="s">
        <v>11189</v>
      </c>
      <c r="E3894" s="700" t="s">
        <v>10440</v>
      </c>
      <c r="F3894" s="699" t="s">
        <v>11185</v>
      </c>
    </row>
    <row r="3895" spans="1:6" hidden="1">
      <c r="A3895" s="701">
        <v>89813</v>
      </c>
      <c r="B3895" s="699" t="s">
        <v>17490</v>
      </c>
      <c r="C3895" s="699" t="s">
        <v>475</v>
      </c>
      <c r="D3895" s="699" t="s">
        <v>11189</v>
      </c>
      <c r="E3895" s="700" t="s">
        <v>4680</v>
      </c>
      <c r="F3895" s="699" t="s">
        <v>11185</v>
      </c>
    </row>
    <row r="3896" spans="1:6" hidden="1">
      <c r="A3896" s="701">
        <v>89814</v>
      </c>
      <c r="B3896" s="699" t="s">
        <v>18171</v>
      </c>
      <c r="C3896" s="699" t="s">
        <v>475</v>
      </c>
      <c r="D3896" s="699" t="s">
        <v>11189</v>
      </c>
      <c r="E3896" s="700" t="s">
        <v>13495</v>
      </c>
      <c r="F3896" s="699" t="s">
        <v>11185</v>
      </c>
    </row>
    <row r="3897" spans="1:6" hidden="1">
      <c r="A3897" s="701">
        <v>89815</v>
      </c>
      <c r="B3897" s="699" t="s">
        <v>18172</v>
      </c>
      <c r="C3897" s="699" t="s">
        <v>475</v>
      </c>
      <c r="D3897" s="699" t="s">
        <v>11189</v>
      </c>
      <c r="E3897" s="700" t="s">
        <v>12288</v>
      </c>
      <c r="F3897" s="699" t="s">
        <v>11185</v>
      </c>
    </row>
    <row r="3898" spans="1:6" hidden="1">
      <c r="A3898" s="701">
        <v>89816</v>
      </c>
      <c r="B3898" s="699" t="s">
        <v>18173</v>
      </c>
      <c r="C3898" s="699" t="s">
        <v>475</v>
      </c>
      <c r="D3898" s="699" t="s">
        <v>11189</v>
      </c>
      <c r="E3898" s="700" t="s">
        <v>16842</v>
      </c>
      <c r="F3898" s="699" t="s">
        <v>11185</v>
      </c>
    </row>
    <row r="3899" spans="1:6" hidden="1">
      <c r="A3899" s="701">
        <v>89817</v>
      </c>
      <c r="B3899" s="699" t="s">
        <v>17503</v>
      </c>
      <c r="C3899" s="699" t="s">
        <v>475</v>
      </c>
      <c r="D3899" s="699" t="s">
        <v>11189</v>
      </c>
      <c r="E3899" s="700" t="s">
        <v>3921</v>
      </c>
      <c r="F3899" s="699" t="s">
        <v>11185</v>
      </c>
    </row>
    <row r="3900" spans="1:6" hidden="1">
      <c r="A3900" s="701">
        <v>89818</v>
      </c>
      <c r="B3900" s="699" t="s">
        <v>18174</v>
      </c>
      <c r="C3900" s="699" t="s">
        <v>475</v>
      </c>
      <c r="D3900" s="699" t="s">
        <v>11189</v>
      </c>
      <c r="E3900" s="700" t="s">
        <v>18175</v>
      </c>
      <c r="F3900" s="699" t="s">
        <v>11185</v>
      </c>
    </row>
    <row r="3901" spans="1:6" hidden="1">
      <c r="A3901" s="701">
        <v>89819</v>
      </c>
      <c r="B3901" s="699" t="s">
        <v>18176</v>
      </c>
      <c r="C3901" s="699" t="s">
        <v>475</v>
      </c>
      <c r="D3901" s="699" t="s">
        <v>11189</v>
      </c>
      <c r="E3901" s="700" t="s">
        <v>7358</v>
      </c>
      <c r="F3901" s="699" t="s">
        <v>11185</v>
      </c>
    </row>
    <row r="3902" spans="1:6" hidden="1">
      <c r="A3902" s="701">
        <v>89820</v>
      </c>
      <c r="B3902" s="699" t="s">
        <v>18177</v>
      </c>
      <c r="C3902" s="699" t="s">
        <v>475</v>
      </c>
      <c r="D3902" s="699" t="s">
        <v>11189</v>
      </c>
      <c r="E3902" s="700" t="s">
        <v>16513</v>
      </c>
      <c r="F3902" s="699" t="s">
        <v>11185</v>
      </c>
    </row>
    <row r="3903" spans="1:6" hidden="1">
      <c r="A3903" s="701">
        <v>89821</v>
      </c>
      <c r="B3903" s="699" t="s">
        <v>17510</v>
      </c>
      <c r="C3903" s="699" t="s">
        <v>475</v>
      </c>
      <c r="D3903" s="699" t="s">
        <v>11189</v>
      </c>
      <c r="E3903" s="700" t="s">
        <v>11211</v>
      </c>
      <c r="F3903" s="699" t="s">
        <v>11185</v>
      </c>
    </row>
    <row r="3904" spans="1:6" hidden="1">
      <c r="A3904" s="701">
        <v>89822</v>
      </c>
      <c r="B3904" s="699" t="s">
        <v>18178</v>
      </c>
      <c r="C3904" s="699" t="s">
        <v>475</v>
      </c>
      <c r="D3904" s="699" t="s">
        <v>11189</v>
      </c>
      <c r="E3904" s="700" t="s">
        <v>11501</v>
      </c>
      <c r="F3904" s="699" t="s">
        <v>11185</v>
      </c>
    </row>
    <row r="3905" spans="1:6" hidden="1">
      <c r="A3905" s="701">
        <v>89823</v>
      </c>
      <c r="B3905" s="699" t="s">
        <v>18179</v>
      </c>
      <c r="C3905" s="699" t="s">
        <v>475</v>
      </c>
      <c r="D3905" s="699" t="s">
        <v>11189</v>
      </c>
      <c r="E3905" s="700" t="s">
        <v>17981</v>
      </c>
      <c r="F3905" s="699" t="s">
        <v>11185</v>
      </c>
    </row>
    <row r="3906" spans="1:6" hidden="1">
      <c r="A3906" s="701">
        <v>89824</v>
      </c>
      <c r="B3906" s="699" t="s">
        <v>18180</v>
      </c>
      <c r="C3906" s="699" t="s">
        <v>475</v>
      </c>
      <c r="D3906" s="699" t="s">
        <v>11189</v>
      </c>
      <c r="E3906" s="700" t="s">
        <v>18181</v>
      </c>
      <c r="F3906" s="699" t="s">
        <v>11185</v>
      </c>
    </row>
    <row r="3907" spans="1:6" hidden="1">
      <c r="A3907" s="701">
        <v>89825</v>
      </c>
      <c r="B3907" s="699" t="s">
        <v>902</v>
      </c>
      <c r="C3907" s="699" t="s">
        <v>475</v>
      </c>
      <c r="D3907" s="699" t="s">
        <v>11189</v>
      </c>
      <c r="E3907" s="700" t="s">
        <v>14252</v>
      </c>
      <c r="F3907" s="699" t="s">
        <v>11185</v>
      </c>
    </row>
    <row r="3908" spans="1:6" hidden="1">
      <c r="A3908" s="701">
        <v>89826</v>
      </c>
      <c r="B3908" s="699" t="s">
        <v>18182</v>
      </c>
      <c r="C3908" s="699" t="s">
        <v>475</v>
      </c>
      <c r="D3908" s="699" t="s">
        <v>11189</v>
      </c>
      <c r="E3908" s="700" t="s">
        <v>18183</v>
      </c>
      <c r="F3908" s="699" t="s">
        <v>11185</v>
      </c>
    </row>
    <row r="3909" spans="1:6" hidden="1">
      <c r="A3909" s="701">
        <v>89827</v>
      </c>
      <c r="B3909" s="699" t="s">
        <v>18184</v>
      </c>
      <c r="C3909" s="699" t="s">
        <v>475</v>
      </c>
      <c r="D3909" s="699" t="s">
        <v>11189</v>
      </c>
      <c r="E3909" s="700" t="s">
        <v>9689</v>
      </c>
      <c r="F3909" s="699" t="s">
        <v>11185</v>
      </c>
    </row>
    <row r="3910" spans="1:6" hidden="1">
      <c r="A3910" s="701">
        <v>89828</v>
      </c>
      <c r="B3910" s="699" t="s">
        <v>18185</v>
      </c>
      <c r="C3910" s="699" t="s">
        <v>475</v>
      </c>
      <c r="D3910" s="699" t="s">
        <v>11189</v>
      </c>
      <c r="E3910" s="700" t="s">
        <v>13862</v>
      </c>
      <c r="F3910" s="699" t="s">
        <v>11185</v>
      </c>
    </row>
    <row r="3911" spans="1:6" hidden="1">
      <c r="A3911" s="701">
        <v>89829</v>
      </c>
      <c r="B3911" s="699" t="s">
        <v>17504</v>
      </c>
      <c r="C3911" s="699" t="s">
        <v>475</v>
      </c>
      <c r="D3911" s="699" t="s">
        <v>11189</v>
      </c>
      <c r="E3911" s="700" t="s">
        <v>5241</v>
      </c>
      <c r="F3911" s="699" t="s">
        <v>11185</v>
      </c>
    </row>
    <row r="3912" spans="1:6" hidden="1">
      <c r="A3912" s="701">
        <v>89830</v>
      </c>
      <c r="B3912" s="699" t="s">
        <v>17505</v>
      </c>
      <c r="C3912" s="699" t="s">
        <v>475</v>
      </c>
      <c r="D3912" s="699" t="s">
        <v>11189</v>
      </c>
      <c r="E3912" s="700" t="s">
        <v>10021</v>
      </c>
      <c r="F3912" s="699" t="s">
        <v>11185</v>
      </c>
    </row>
    <row r="3913" spans="1:6" hidden="1">
      <c r="A3913" s="701">
        <v>89831</v>
      </c>
      <c r="B3913" s="699" t="s">
        <v>18186</v>
      </c>
      <c r="C3913" s="699" t="s">
        <v>475</v>
      </c>
      <c r="D3913" s="699" t="s">
        <v>11189</v>
      </c>
      <c r="E3913" s="700" t="s">
        <v>18187</v>
      </c>
      <c r="F3913" s="699" t="s">
        <v>11185</v>
      </c>
    </row>
    <row r="3914" spans="1:6" hidden="1">
      <c r="A3914" s="701">
        <v>89832</v>
      </c>
      <c r="B3914" s="699" t="s">
        <v>18188</v>
      </c>
      <c r="C3914" s="699" t="s">
        <v>475</v>
      </c>
      <c r="D3914" s="699" t="s">
        <v>11189</v>
      </c>
      <c r="E3914" s="700" t="s">
        <v>3383</v>
      </c>
      <c r="F3914" s="699" t="s">
        <v>11185</v>
      </c>
    </row>
    <row r="3915" spans="1:6" hidden="1">
      <c r="A3915" s="701">
        <v>89833</v>
      </c>
      <c r="B3915" s="699" t="s">
        <v>17511</v>
      </c>
      <c r="C3915" s="699" t="s">
        <v>475</v>
      </c>
      <c r="D3915" s="699" t="s">
        <v>11189</v>
      </c>
      <c r="E3915" s="700" t="s">
        <v>16746</v>
      </c>
      <c r="F3915" s="699" t="s">
        <v>11185</v>
      </c>
    </row>
    <row r="3916" spans="1:6" hidden="1">
      <c r="A3916" s="701">
        <v>89834</v>
      </c>
      <c r="B3916" s="699" t="s">
        <v>17512</v>
      </c>
      <c r="C3916" s="699" t="s">
        <v>475</v>
      </c>
      <c r="D3916" s="699" t="s">
        <v>11189</v>
      </c>
      <c r="E3916" s="700" t="s">
        <v>16850</v>
      </c>
      <c r="F3916" s="699" t="s">
        <v>11185</v>
      </c>
    </row>
    <row r="3917" spans="1:6" hidden="1">
      <c r="A3917" s="701">
        <v>89835</v>
      </c>
      <c r="B3917" s="699" t="s">
        <v>18189</v>
      </c>
      <c r="C3917" s="699" t="s">
        <v>475</v>
      </c>
      <c r="D3917" s="699" t="s">
        <v>11189</v>
      </c>
      <c r="E3917" s="700" t="s">
        <v>7213</v>
      </c>
      <c r="F3917" s="699" t="s">
        <v>11185</v>
      </c>
    </row>
    <row r="3918" spans="1:6" hidden="1">
      <c r="A3918" s="701">
        <v>89836</v>
      </c>
      <c r="B3918" s="699" t="s">
        <v>18190</v>
      </c>
      <c r="C3918" s="699" t="s">
        <v>475</v>
      </c>
      <c r="D3918" s="699" t="s">
        <v>11189</v>
      </c>
      <c r="E3918" s="700" t="s">
        <v>18191</v>
      </c>
      <c r="F3918" s="699" t="s">
        <v>11185</v>
      </c>
    </row>
    <row r="3919" spans="1:6" hidden="1">
      <c r="A3919" s="701">
        <v>89837</v>
      </c>
      <c r="B3919" s="699" t="s">
        <v>18192</v>
      </c>
      <c r="C3919" s="699" t="s">
        <v>475</v>
      </c>
      <c r="D3919" s="699" t="s">
        <v>11189</v>
      </c>
      <c r="E3919" s="700" t="s">
        <v>18193</v>
      </c>
      <c r="F3919" s="699" t="s">
        <v>11185</v>
      </c>
    </row>
    <row r="3920" spans="1:6" hidden="1">
      <c r="A3920" s="701">
        <v>89838</v>
      </c>
      <c r="B3920" s="699" t="s">
        <v>18194</v>
      </c>
      <c r="C3920" s="699" t="s">
        <v>475</v>
      </c>
      <c r="D3920" s="699" t="s">
        <v>11189</v>
      </c>
      <c r="E3920" s="700" t="s">
        <v>16197</v>
      </c>
      <c r="F3920" s="699" t="s">
        <v>11185</v>
      </c>
    </row>
    <row r="3921" spans="1:6" hidden="1">
      <c r="A3921" s="701">
        <v>89839</v>
      </c>
      <c r="B3921" s="699" t="s">
        <v>18195</v>
      </c>
      <c r="C3921" s="699" t="s">
        <v>475</v>
      </c>
      <c r="D3921" s="699" t="s">
        <v>11189</v>
      </c>
      <c r="E3921" s="700" t="s">
        <v>18196</v>
      </c>
      <c r="F3921" s="699" t="s">
        <v>11185</v>
      </c>
    </row>
    <row r="3922" spans="1:6" hidden="1">
      <c r="A3922" s="701">
        <v>89840</v>
      </c>
      <c r="B3922" s="699" t="s">
        <v>18197</v>
      </c>
      <c r="C3922" s="699" t="s">
        <v>475</v>
      </c>
      <c r="D3922" s="699" t="s">
        <v>11189</v>
      </c>
      <c r="E3922" s="700" t="s">
        <v>18198</v>
      </c>
      <c r="F3922" s="699" t="s">
        <v>11185</v>
      </c>
    </row>
    <row r="3923" spans="1:6" hidden="1">
      <c r="A3923" s="701">
        <v>89841</v>
      </c>
      <c r="B3923" s="699" t="s">
        <v>18199</v>
      </c>
      <c r="C3923" s="699" t="s">
        <v>475</v>
      </c>
      <c r="D3923" s="699" t="s">
        <v>11189</v>
      </c>
      <c r="E3923" s="700" t="s">
        <v>18200</v>
      </c>
      <c r="F3923" s="699" t="s">
        <v>11185</v>
      </c>
    </row>
    <row r="3924" spans="1:6" hidden="1">
      <c r="A3924" s="701">
        <v>89842</v>
      </c>
      <c r="B3924" s="699" t="s">
        <v>18201</v>
      </c>
      <c r="C3924" s="699" t="s">
        <v>475</v>
      </c>
      <c r="D3924" s="699" t="s">
        <v>11189</v>
      </c>
      <c r="E3924" s="700" t="s">
        <v>18202</v>
      </c>
      <c r="F3924" s="699" t="s">
        <v>11185</v>
      </c>
    </row>
    <row r="3925" spans="1:6" hidden="1">
      <c r="A3925" s="701">
        <v>89844</v>
      </c>
      <c r="B3925" s="699" t="s">
        <v>18203</v>
      </c>
      <c r="C3925" s="699" t="s">
        <v>475</v>
      </c>
      <c r="D3925" s="699" t="s">
        <v>11189</v>
      </c>
      <c r="E3925" s="700" t="s">
        <v>18204</v>
      </c>
      <c r="F3925" s="699" t="s">
        <v>11185</v>
      </c>
    </row>
    <row r="3926" spans="1:6" hidden="1">
      <c r="A3926" s="701">
        <v>89845</v>
      </c>
      <c r="B3926" s="699" t="s">
        <v>18205</v>
      </c>
      <c r="C3926" s="699" t="s">
        <v>475</v>
      </c>
      <c r="D3926" s="699" t="s">
        <v>11189</v>
      </c>
      <c r="E3926" s="700" t="s">
        <v>18206</v>
      </c>
      <c r="F3926" s="699" t="s">
        <v>11185</v>
      </c>
    </row>
    <row r="3927" spans="1:6" hidden="1">
      <c r="A3927" s="701">
        <v>89846</v>
      </c>
      <c r="B3927" s="699" t="s">
        <v>18207</v>
      </c>
      <c r="C3927" s="699" t="s">
        <v>475</v>
      </c>
      <c r="D3927" s="699" t="s">
        <v>11189</v>
      </c>
      <c r="E3927" s="700" t="s">
        <v>18208</v>
      </c>
      <c r="F3927" s="699" t="s">
        <v>11185</v>
      </c>
    </row>
    <row r="3928" spans="1:6" hidden="1">
      <c r="A3928" s="701">
        <v>89847</v>
      </c>
      <c r="B3928" s="699" t="s">
        <v>18209</v>
      </c>
      <c r="C3928" s="699" t="s">
        <v>475</v>
      </c>
      <c r="D3928" s="699" t="s">
        <v>11189</v>
      </c>
      <c r="E3928" s="700" t="s">
        <v>18210</v>
      </c>
      <c r="F3928" s="699" t="s">
        <v>11185</v>
      </c>
    </row>
    <row r="3929" spans="1:6" hidden="1">
      <c r="A3929" s="701">
        <v>89850</v>
      </c>
      <c r="B3929" s="699" t="s">
        <v>18212</v>
      </c>
      <c r="C3929" s="699" t="s">
        <v>475</v>
      </c>
      <c r="D3929" s="699" t="s">
        <v>11189</v>
      </c>
      <c r="E3929" s="700" t="s">
        <v>10698</v>
      </c>
      <c r="F3929" s="699" t="s">
        <v>11185</v>
      </c>
    </row>
    <row r="3930" spans="1:6" hidden="1">
      <c r="A3930" s="701">
        <v>89851</v>
      </c>
      <c r="B3930" s="699" t="s">
        <v>17513</v>
      </c>
      <c r="C3930" s="699" t="s">
        <v>475</v>
      </c>
      <c r="D3930" s="699" t="s">
        <v>11189</v>
      </c>
      <c r="E3930" s="700" t="s">
        <v>5467</v>
      </c>
      <c r="F3930" s="699" t="s">
        <v>11185</v>
      </c>
    </row>
    <row r="3931" spans="1:6" hidden="1">
      <c r="A3931" s="701">
        <v>89852</v>
      </c>
      <c r="B3931" s="699" t="s">
        <v>18213</v>
      </c>
      <c r="C3931" s="699" t="s">
        <v>475</v>
      </c>
      <c r="D3931" s="699" t="s">
        <v>11189</v>
      </c>
      <c r="E3931" s="700" t="s">
        <v>10073</v>
      </c>
      <c r="F3931" s="699" t="s">
        <v>11185</v>
      </c>
    </row>
    <row r="3932" spans="1:6" hidden="1">
      <c r="A3932" s="701">
        <v>89853</v>
      </c>
      <c r="B3932" s="699" t="s">
        <v>18214</v>
      </c>
      <c r="C3932" s="699" t="s">
        <v>475</v>
      </c>
      <c r="D3932" s="699" t="s">
        <v>11189</v>
      </c>
      <c r="E3932" s="700" t="s">
        <v>18215</v>
      </c>
      <c r="F3932" s="699" t="s">
        <v>11185</v>
      </c>
    </row>
    <row r="3933" spans="1:6" hidden="1">
      <c r="A3933" s="701">
        <v>89854</v>
      </c>
      <c r="B3933" s="699" t="s">
        <v>18216</v>
      </c>
      <c r="C3933" s="699" t="s">
        <v>475</v>
      </c>
      <c r="D3933" s="699" t="s">
        <v>11189</v>
      </c>
      <c r="E3933" s="700" t="s">
        <v>14745</v>
      </c>
      <c r="F3933" s="699" t="s">
        <v>11185</v>
      </c>
    </row>
    <row r="3934" spans="1:6" hidden="1">
      <c r="A3934" s="701">
        <v>89855</v>
      </c>
      <c r="B3934" s="699" t="s">
        <v>17520</v>
      </c>
      <c r="C3934" s="699" t="s">
        <v>475</v>
      </c>
      <c r="D3934" s="699" t="s">
        <v>11189</v>
      </c>
      <c r="E3934" s="700" t="s">
        <v>8485</v>
      </c>
      <c r="F3934" s="699" t="s">
        <v>11185</v>
      </c>
    </row>
    <row r="3935" spans="1:6" hidden="1">
      <c r="A3935" s="701">
        <v>89856</v>
      </c>
      <c r="B3935" s="699" t="s">
        <v>17514</v>
      </c>
      <c r="C3935" s="699" t="s">
        <v>475</v>
      </c>
      <c r="D3935" s="699" t="s">
        <v>11189</v>
      </c>
      <c r="E3935" s="700" t="s">
        <v>17515</v>
      </c>
      <c r="F3935" s="699" t="s">
        <v>11185</v>
      </c>
    </row>
    <row r="3936" spans="1:6" hidden="1">
      <c r="A3936" s="701">
        <v>89857</v>
      </c>
      <c r="B3936" s="699" t="s">
        <v>18218</v>
      </c>
      <c r="C3936" s="699" t="s">
        <v>475</v>
      </c>
      <c r="D3936" s="699" t="s">
        <v>11189</v>
      </c>
      <c r="E3936" s="700" t="s">
        <v>18219</v>
      </c>
      <c r="F3936" s="699" t="s">
        <v>11185</v>
      </c>
    </row>
    <row r="3937" spans="1:6" hidden="1">
      <c r="A3937" s="701">
        <v>89859</v>
      </c>
      <c r="B3937" s="699" t="s">
        <v>18220</v>
      </c>
      <c r="C3937" s="699" t="s">
        <v>475</v>
      </c>
      <c r="D3937" s="699" t="s">
        <v>11182</v>
      </c>
      <c r="E3937" s="700" t="s">
        <v>14376</v>
      </c>
      <c r="F3937" s="699" t="s">
        <v>11185</v>
      </c>
    </row>
    <row r="3938" spans="1:6" hidden="1">
      <c r="A3938" s="701">
        <v>89860</v>
      </c>
      <c r="B3938" s="699" t="s">
        <v>18222</v>
      </c>
      <c r="C3938" s="699" t="s">
        <v>475</v>
      </c>
      <c r="D3938" s="699" t="s">
        <v>11189</v>
      </c>
      <c r="E3938" s="700" t="s">
        <v>11844</v>
      </c>
      <c r="F3938" s="699" t="s">
        <v>11185</v>
      </c>
    </row>
    <row r="3939" spans="1:6" hidden="1">
      <c r="A3939" s="701">
        <v>89861</v>
      </c>
      <c r="B3939" s="699" t="s">
        <v>17516</v>
      </c>
      <c r="C3939" s="699" t="s">
        <v>475</v>
      </c>
      <c r="D3939" s="699" t="s">
        <v>11189</v>
      </c>
      <c r="E3939" s="700" t="s">
        <v>17517</v>
      </c>
      <c r="F3939" s="699" t="s">
        <v>11185</v>
      </c>
    </row>
    <row r="3940" spans="1:6" hidden="1">
      <c r="A3940" s="701">
        <v>89862</v>
      </c>
      <c r="B3940" s="699" t="s">
        <v>18223</v>
      </c>
      <c r="C3940" s="699" t="s">
        <v>475</v>
      </c>
      <c r="D3940" s="699" t="s">
        <v>11189</v>
      </c>
      <c r="E3940" s="700" t="s">
        <v>13974</v>
      </c>
      <c r="F3940" s="699" t="s">
        <v>11185</v>
      </c>
    </row>
    <row r="3941" spans="1:6" hidden="1">
      <c r="A3941" s="701">
        <v>89863</v>
      </c>
      <c r="B3941" s="699" t="s">
        <v>18224</v>
      </c>
      <c r="C3941" s="699" t="s">
        <v>475</v>
      </c>
      <c r="D3941" s="699" t="s">
        <v>11189</v>
      </c>
      <c r="E3941" s="700" t="s">
        <v>18225</v>
      </c>
      <c r="F3941" s="699" t="s">
        <v>11185</v>
      </c>
    </row>
    <row r="3942" spans="1:6" hidden="1">
      <c r="A3942" s="701">
        <v>89866</v>
      </c>
      <c r="B3942" s="699" t="s">
        <v>870</v>
      </c>
      <c r="C3942" s="699" t="s">
        <v>475</v>
      </c>
      <c r="D3942" s="699" t="s">
        <v>11189</v>
      </c>
      <c r="E3942" s="700" t="s">
        <v>4805</v>
      </c>
      <c r="F3942" s="699" t="s">
        <v>11185</v>
      </c>
    </row>
    <row r="3943" spans="1:6" hidden="1">
      <c r="A3943" s="701">
        <v>89867</v>
      </c>
      <c r="B3943" s="699" t="s">
        <v>871</v>
      </c>
      <c r="C3943" s="699" t="s">
        <v>475</v>
      </c>
      <c r="D3943" s="699" t="s">
        <v>11189</v>
      </c>
      <c r="E3943" s="700" t="s">
        <v>13497</v>
      </c>
      <c r="F3943" s="699" t="s">
        <v>11185</v>
      </c>
    </row>
    <row r="3944" spans="1:6" hidden="1">
      <c r="A3944" s="701">
        <v>89868</v>
      </c>
      <c r="B3944" s="699" t="s">
        <v>18226</v>
      </c>
      <c r="C3944" s="699" t="s">
        <v>475</v>
      </c>
      <c r="D3944" s="699" t="s">
        <v>11189</v>
      </c>
      <c r="E3944" s="700" t="s">
        <v>11370</v>
      </c>
      <c r="F3944" s="699" t="s">
        <v>11185</v>
      </c>
    </row>
    <row r="3945" spans="1:6" hidden="1">
      <c r="A3945" s="701">
        <v>89869</v>
      </c>
      <c r="B3945" s="699" t="s">
        <v>872</v>
      </c>
      <c r="C3945" s="699" t="s">
        <v>475</v>
      </c>
      <c r="D3945" s="699" t="s">
        <v>11189</v>
      </c>
      <c r="E3945" s="700" t="s">
        <v>3908</v>
      </c>
      <c r="F3945" s="699" t="s">
        <v>11185</v>
      </c>
    </row>
    <row r="3946" spans="1:6" hidden="1">
      <c r="A3946" s="701">
        <v>89979</v>
      </c>
      <c r="B3946" s="699" t="s">
        <v>18227</v>
      </c>
      <c r="C3946" s="699" t="s">
        <v>475</v>
      </c>
      <c r="D3946" s="699" t="s">
        <v>11189</v>
      </c>
      <c r="E3946" s="700" t="s">
        <v>5463</v>
      </c>
      <c r="F3946" s="699" t="s">
        <v>11185</v>
      </c>
    </row>
    <row r="3947" spans="1:6" hidden="1">
      <c r="A3947" s="701">
        <v>89980</v>
      </c>
      <c r="B3947" s="699" t="s">
        <v>18228</v>
      </c>
      <c r="C3947" s="699" t="s">
        <v>475</v>
      </c>
      <c r="D3947" s="699" t="s">
        <v>11189</v>
      </c>
      <c r="E3947" s="700" t="s">
        <v>6926</v>
      </c>
      <c r="F3947" s="699" t="s">
        <v>11185</v>
      </c>
    </row>
    <row r="3948" spans="1:6" hidden="1">
      <c r="A3948" s="701">
        <v>89981</v>
      </c>
      <c r="B3948" s="699" t="s">
        <v>18229</v>
      </c>
      <c r="C3948" s="699" t="s">
        <v>475</v>
      </c>
      <c r="D3948" s="699" t="s">
        <v>11189</v>
      </c>
      <c r="E3948" s="700" t="s">
        <v>4827</v>
      </c>
      <c r="F3948" s="699" t="s">
        <v>11185</v>
      </c>
    </row>
    <row r="3949" spans="1:6" hidden="1">
      <c r="A3949" s="701">
        <v>90373</v>
      </c>
      <c r="B3949" s="699" t="s">
        <v>863</v>
      </c>
      <c r="C3949" s="699" t="s">
        <v>475</v>
      </c>
      <c r="D3949" s="699" t="s">
        <v>11189</v>
      </c>
      <c r="E3949" s="700" t="s">
        <v>1974</v>
      </c>
      <c r="F3949" s="699" t="s">
        <v>11185</v>
      </c>
    </row>
    <row r="3950" spans="1:6" hidden="1">
      <c r="A3950" s="701">
        <v>90374</v>
      </c>
      <c r="B3950" s="699" t="s">
        <v>866</v>
      </c>
      <c r="C3950" s="699" t="s">
        <v>475</v>
      </c>
      <c r="D3950" s="699" t="s">
        <v>11189</v>
      </c>
      <c r="E3950" s="700" t="s">
        <v>13183</v>
      </c>
      <c r="F3950" s="699" t="s">
        <v>11185</v>
      </c>
    </row>
    <row r="3951" spans="1:6" hidden="1">
      <c r="A3951" s="701">
        <v>90375</v>
      </c>
      <c r="B3951" s="699" t="s">
        <v>18230</v>
      </c>
      <c r="C3951" s="699" t="s">
        <v>475</v>
      </c>
      <c r="D3951" s="699" t="s">
        <v>11189</v>
      </c>
      <c r="E3951" s="700" t="s">
        <v>14178</v>
      </c>
      <c r="F3951" s="699" t="s">
        <v>11185</v>
      </c>
    </row>
    <row r="3952" spans="1:6" hidden="1">
      <c r="A3952" s="701">
        <v>92287</v>
      </c>
      <c r="B3952" s="699" t="s">
        <v>18231</v>
      </c>
      <c r="C3952" s="699" t="s">
        <v>475</v>
      </c>
      <c r="D3952" s="699" t="s">
        <v>11182</v>
      </c>
      <c r="E3952" s="700" t="s">
        <v>11487</v>
      </c>
      <c r="F3952" s="699" t="s">
        <v>11185</v>
      </c>
    </row>
    <row r="3953" spans="1:6" hidden="1">
      <c r="A3953" s="701">
        <v>92288</v>
      </c>
      <c r="B3953" s="699" t="s">
        <v>18232</v>
      </c>
      <c r="C3953" s="699" t="s">
        <v>475</v>
      </c>
      <c r="D3953" s="699" t="s">
        <v>11182</v>
      </c>
      <c r="E3953" s="700" t="s">
        <v>10086</v>
      </c>
      <c r="F3953" s="699" t="s">
        <v>11185</v>
      </c>
    </row>
    <row r="3954" spans="1:6" hidden="1">
      <c r="A3954" s="701">
        <v>92289</v>
      </c>
      <c r="B3954" s="699" t="s">
        <v>18233</v>
      </c>
      <c r="C3954" s="699" t="s">
        <v>475</v>
      </c>
      <c r="D3954" s="699" t="s">
        <v>11182</v>
      </c>
      <c r="E3954" s="700" t="s">
        <v>15607</v>
      </c>
      <c r="F3954" s="699" t="s">
        <v>11185</v>
      </c>
    </row>
    <row r="3955" spans="1:6" hidden="1">
      <c r="A3955" s="701">
        <v>92290</v>
      </c>
      <c r="B3955" s="699" t="s">
        <v>18234</v>
      </c>
      <c r="C3955" s="699" t="s">
        <v>475</v>
      </c>
      <c r="D3955" s="699" t="s">
        <v>11182</v>
      </c>
      <c r="E3955" s="700" t="s">
        <v>6317</v>
      </c>
      <c r="F3955" s="699" t="s">
        <v>11185</v>
      </c>
    </row>
    <row r="3956" spans="1:6" hidden="1">
      <c r="A3956" s="701">
        <v>92291</v>
      </c>
      <c r="B3956" s="699" t="s">
        <v>18236</v>
      </c>
      <c r="C3956" s="699" t="s">
        <v>475</v>
      </c>
      <c r="D3956" s="699" t="s">
        <v>11182</v>
      </c>
      <c r="E3956" s="700" t="s">
        <v>18237</v>
      </c>
      <c r="F3956" s="699" t="s">
        <v>11185</v>
      </c>
    </row>
    <row r="3957" spans="1:6" hidden="1">
      <c r="A3957" s="701">
        <v>92292</v>
      </c>
      <c r="B3957" s="699" t="s">
        <v>18238</v>
      </c>
      <c r="C3957" s="699" t="s">
        <v>475</v>
      </c>
      <c r="D3957" s="699" t="s">
        <v>11182</v>
      </c>
      <c r="E3957" s="700" t="s">
        <v>18239</v>
      </c>
      <c r="F3957" s="699" t="s">
        <v>11185</v>
      </c>
    </row>
    <row r="3958" spans="1:6" hidden="1">
      <c r="A3958" s="701">
        <v>92293</v>
      </c>
      <c r="B3958" s="699" t="s">
        <v>18240</v>
      </c>
      <c r="C3958" s="699" t="s">
        <v>475</v>
      </c>
      <c r="D3958" s="699" t="s">
        <v>11182</v>
      </c>
      <c r="E3958" s="700" t="s">
        <v>4432</v>
      </c>
      <c r="F3958" s="699" t="s">
        <v>11185</v>
      </c>
    </row>
    <row r="3959" spans="1:6" hidden="1">
      <c r="A3959" s="701">
        <v>92294</v>
      </c>
      <c r="B3959" s="699" t="s">
        <v>18241</v>
      </c>
      <c r="C3959" s="699" t="s">
        <v>475</v>
      </c>
      <c r="D3959" s="699" t="s">
        <v>11182</v>
      </c>
      <c r="E3959" s="700" t="s">
        <v>5231</v>
      </c>
      <c r="F3959" s="699" t="s">
        <v>11185</v>
      </c>
    </row>
    <row r="3960" spans="1:6" hidden="1">
      <c r="A3960" s="701">
        <v>92295</v>
      </c>
      <c r="B3960" s="699" t="s">
        <v>18242</v>
      </c>
      <c r="C3960" s="699" t="s">
        <v>475</v>
      </c>
      <c r="D3960" s="699" t="s">
        <v>11182</v>
      </c>
      <c r="E3960" s="700" t="s">
        <v>18243</v>
      </c>
      <c r="F3960" s="699" t="s">
        <v>11185</v>
      </c>
    </row>
    <row r="3961" spans="1:6" hidden="1">
      <c r="A3961" s="701">
        <v>92296</v>
      </c>
      <c r="B3961" s="699" t="s">
        <v>18244</v>
      </c>
      <c r="C3961" s="699" t="s">
        <v>475</v>
      </c>
      <c r="D3961" s="699" t="s">
        <v>11182</v>
      </c>
      <c r="E3961" s="700" t="s">
        <v>18245</v>
      </c>
      <c r="F3961" s="699" t="s">
        <v>11185</v>
      </c>
    </row>
    <row r="3962" spans="1:6" hidden="1">
      <c r="A3962" s="701">
        <v>92297</v>
      </c>
      <c r="B3962" s="699" t="s">
        <v>18246</v>
      </c>
      <c r="C3962" s="699" t="s">
        <v>475</v>
      </c>
      <c r="D3962" s="699" t="s">
        <v>11182</v>
      </c>
      <c r="E3962" s="700" t="s">
        <v>18247</v>
      </c>
      <c r="F3962" s="699" t="s">
        <v>11185</v>
      </c>
    </row>
    <row r="3963" spans="1:6" hidden="1">
      <c r="A3963" s="701">
        <v>92298</v>
      </c>
      <c r="B3963" s="699" t="s">
        <v>18248</v>
      </c>
      <c r="C3963" s="699" t="s">
        <v>475</v>
      </c>
      <c r="D3963" s="699" t="s">
        <v>11182</v>
      </c>
      <c r="E3963" s="700" t="s">
        <v>18249</v>
      </c>
      <c r="F3963" s="699" t="s">
        <v>11185</v>
      </c>
    </row>
    <row r="3964" spans="1:6" hidden="1">
      <c r="A3964" s="701">
        <v>92299</v>
      </c>
      <c r="B3964" s="699" t="s">
        <v>18250</v>
      </c>
      <c r="C3964" s="699" t="s">
        <v>475</v>
      </c>
      <c r="D3964" s="699" t="s">
        <v>11182</v>
      </c>
      <c r="E3964" s="700" t="s">
        <v>4563</v>
      </c>
      <c r="F3964" s="699" t="s">
        <v>11185</v>
      </c>
    </row>
    <row r="3965" spans="1:6" hidden="1">
      <c r="A3965" s="701">
        <v>92300</v>
      </c>
      <c r="B3965" s="699" t="s">
        <v>18251</v>
      </c>
      <c r="C3965" s="699" t="s">
        <v>475</v>
      </c>
      <c r="D3965" s="699" t="s">
        <v>11182</v>
      </c>
      <c r="E3965" s="700" t="s">
        <v>18252</v>
      </c>
      <c r="F3965" s="699" t="s">
        <v>11185</v>
      </c>
    </row>
    <row r="3966" spans="1:6" hidden="1">
      <c r="A3966" s="701">
        <v>92301</v>
      </c>
      <c r="B3966" s="699" t="s">
        <v>18253</v>
      </c>
      <c r="C3966" s="699" t="s">
        <v>475</v>
      </c>
      <c r="D3966" s="699" t="s">
        <v>11182</v>
      </c>
      <c r="E3966" s="700" t="s">
        <v>11872</v>
      </c>
      <c r="F3966" s="699" t="s">
        <v>11185</v>
      </c>
    </row>
    <row r="3967" spans="1:6" hidden="1">
      <c r="A3967" s="701">
        <v>92302</v>
      </c>
      <c r="B3967" s="699" t="s">
        <v>18254</v>
      </c>
      <c r="C3967" s="699" t="s">
        <v>475</v>
      </c>
      <c r="D3967" s="699" t="s">
        <v>11182</v>
      </c>
      <c r="E3967" s="700" t="s">
        <v>18255</v>
      </c>
      <c r="F3967" s="699" t="s">
        <v>11185</v>
      </c>
    </row>
    <row r="3968" spans="1:6" hidden="1">
      <c r="A3968" s="701">
        <v>92303</v>
      </c>
      <c r="B3968" s="699" t="s">
        <v>18256</v>
      </c>
      <c r="C3968" s="699" t="s">
        <v>475</v>
      </c>
      <c r="D3968" s="699" t="s">
        <v>11182</v>
      </c>
      <c r="E3968" s="700" t="s">
        <v>18257</v>
      </c>
      <c r="F3968" s="699" t="s">
        <v>11185</v>
      </c>
    </row>
    <row r="3969" spans="1:6" hidden="1">
      <c r="A3969" s="701">
        <v>92304</v>
      </c>
      <c r="B3969" s="699" t="s">
        <v>18258</v>
      </c>
      <c r="C3969" s="699" t="s">
        <v>475</v>
      </c>
      <c r="D3969" s="699" t="s">
        <v>11182</v>
      </c>
      <c r="E3969" s="700" t="s">
        <v>18259</v>
      </c>
      <c r="F3969" s="699" t="s">
        <v>11185</v>
      </c>
    </row>
    <row r="3970" spans="1:6" hidden="1">
      <c r="A3970" s="701">
        <v>92311</v>
      </c>
      <c r="B3970" s="699" t="s">
        <v>18260</v>
      </c>
      <c r="C3970" s="699" t="s">
        <v>475</v>
      </c>
      <c r="D3970" s="699" t="s">
        <v>11182</v>
      </c>
      <c r="E3970" s="700" t="s">
        <v>15666</v>
      </c>
      <c r="F3970" s="699" t="s">
        <v>11185</v>
      </c>
    </row>
    <row r="3971" spans="1:6" hidden="1">
      <c r="A3971" s="701">
        <v>92312</v>
      </c>
      <c r="B3971" s="699" t="s">
        <v>18261</v>
      </c>
      <c r="C3971" s="699" t="s">
        <v>475</v>
      </c>
      <c r="D3971" s="699" t="s">
        <v>11182</v>
      </c>
      <c r="E3971" s="700" t="s">
        <v>2262</v>
      </c>
      <c r="F3971" s="699" t="s">
        <v>11185</v>
      </c>
    </row>
    <row r="3972" spans="1:6" hidden="1">
      <c r="A3972" s="701">
        <v>92313</v>
      </c>
      <c r="B3972" s="699" t="s">
        <v>18262</v>
      </c>
      <c r="C3972" s="699" t="s">
        <v>475</v>
      </c>
      <c r="D3972" s="699" t="s">
        <v>11182</v>
      </c>
      <c r="E3972" s="700" t="s">
        <v>18263</v>
      </c>
      <c r="F3972" s="699" t="s">
        <v>11185</v>
      </c>
    </row>
    <row r="3973" spans="1:6" hidden="1">
      <c r="A3973" s="701">
        <v>92314</v>
      </c>
      <c r="B3973" s="699" t="s">
        <v>18264</v>
      </c>
      <c r="C3973" s="699" t="s">
        <v>475</v>
      </c>
      <c r="D3973" s="699" t="s">
        <v>11182</v>
      </c>
      <c r="E3973" s="700" t="s">
        <v>12226</v>
      </c>
      <c r="F3973" s="699" t="s">
        <v>11185</v>
      </c>
    </row>
    <row r="3974" spans="1:6" hidden="1">
      <c r="A3974" s="701">
        <v>92315</v>
      </c>
      <c r="B3974" s="699" t="s">
        <v>18265</v>
      </c>
      <c r="C3974" s="699" t="s">
        <v>475</v>
      </c>
      <c r="D3974" s="699" t="s">
        <v>11182</v>
      </c>
      <c r="E3974" s="700" t="s">
        <v>1999</v>
      </c>
      <c r="F3974" s="699" t="s">
        <v>11185</v>
      </c>
    </row>
    <row r="3975" spans="1:6" hidden="1">
      <c r="A3975" s="701">
        <v>92316</v>
      </c>
      <c r="B3975" s="699" t="s">
        <v>18266</v>
      </c>
      <c r="C3975" s="699" t="s">
        <v>475</v>
      </c>
      <c r="D3975" s="699" t="s">
        <v>11182</v>
      </c>
      <c r="E3975" s="700" t="s">
        <v>15466</v>
      </c>
      <c r="F3975" s="699" t="s">
        <v>11185</v>
      </c>
    </row>
    <row r="3976" spans="1:6" hidden="1">
      <c r="A3976" s="701">
        <v>92317</v>
      </c>
      <c r="B3976" s="699" t="s">
        <v>18267</v>
      </c>
      <c r="C3976" s="699" t="s">
        <v>475</v>
      </c>
      <c r="D3976" s="699" t="s">
        <v>11182</v>
      </c>
      <c r="E3976" s="700" t="s">
        <v>14722</v>
      </c>
      <c r="F3976" s="699" t="s">
        <v>11185</v>
      </c>
    </row>
    <row r="3977" spans="1:6" hidden="1">
      <c r="A3977" s="701">
        <v>92318</v>
      </c>
      <c r="B3977" s="699" t="s">
        <v>18268</v>
      </c>
      <c r="C3977" s="699" t="s">
        <v>475</v>
      </c>
      <c r="D3977" s="699" t="s">
        <v>11182</v>
      </c>
      <c r="E3977" s="700" t="s">
        <v>18269</v>
      </c>
      <c r="F3977" s="699" t="s">
        <v>11185</v>
      </c>
    </row>
    <row r="3978" spans="1:6" hidden="1">
      <c r="A3978" s="701">
        <v>92319</v>
      </c>
      <c r="B3978" s="699" t="s">
        <v>18270</v>
      </c>
      <c r="C3978" s="699" t="s">
        <v>475</v>
      </c>
      <c r="D3978" s="699" t="s">
        <v>11182</v>
      </c>
      <c r="E3978" s="700" t="s">
        <v>18271</v>
      </c>
      <c r="F3978" s="699" t="s">
        <v>11185</v>
      </c>
    </row>
    <row r="3979" spans="1:6" hidden="1">
      <c r="A3979" s="701">
        <v>92326</v>
      </c>
      <c r="B3979" s="699" t="s">
        <v>18272</v>
      </c>
      <c r="C3979" s="699" t="s">
        <v>475</v>
      </c>
      <c r="D3979" s="699" t="s">
        <v>11182</v>
      </c>
      <c r="E3979" s="700" t="s">
        <v>7984</v>
      </c>
      <c r="F3979" s="699" t="s">
        <v>11185</v>
      </c>
    </row>
    <row r="3980" spans="1:6" hidden="1">
      <c r="A3980" s="701">
        <v>92327</v>
      </c>
      <c r="B3980" s="699" t="s">
        <v>18273</v>
      </c>
      <c r="C3980" s="699" t="s">
        <v>475</v>
      </c>
      <c r="D3980" s="699" t="s">
        <v>11182</v>
      </c>
      <c r="E3980" s="700" t="s">
        <v>11939</v>
      </c>
      <c r="F3980" s="699" t="s">
        <v>11185</v>
      </c>
    </row>
    <row r="3981" spans="1:6" hidden="1">
      <c r="A3981" s="701">
        <v>92328</v>
      </c>
      <c r="B3981" s="699" t="s">
        <v>18274</v>
      </c>
      <c r="C3981" s="699" t="s">
        <v>475</v>
      </c>
      <c r="D3981" s="699" t="s">
        <v>11182</v>
      </c>
      <c r="E3981" s="700" t="s">
        <v>18275</v>
      </c>
      <c r="F3981" s="699" t="s">
        <v>11185</v>
      </c>
    </row>
    <row r="3982" spans="1:6" hidden="1">
      <c r="A3982" s="701">
        <v>92329</v>
      </c>
      <c r="B3982" s="699" t="s">
        <v>18276</v>
      </c>
      <c r="C3982" s="699" t="s">
        <v>475</v>
      </c>
      <c r="D3982" s="699" t="s">
        <v>11182</v>
      </c>
      <c r="E3982" s="700" t="s">
        <v>8079</v>
      </c>
      <c r="F3982" s="699" t="s">
        <v>11185</v>
      </c>
    </row>
    <row r="3983" spans="1:6" hidden="1">
      <c r="A3983" s="701">
        <v>92330</v>
      </c>
      <c r="B3983" s="699" t="s">
        <v>18277</v>
      </c>
      <c r="C3983" s="699" t="s">
        <v>475</v>
      </c>
      <c r="D3983" s="699" t="s">
        <v>11182</v>
      </c>
      <c r="E3983" s="700" t="s">
        <v>11226</v>
      </c>
      <c r="F3983" s="699" t="s">
        <v>11185</v>
      </c>
    </row>
    <row r="3984" spans="1:6" hidden="1">
      <c r="A3984" s="701">
        <v>92331</v>
      </c>
      <c r="B3984" s="699" t="s">
        <v>18278</v>
      </c>
      <c r="C3984" s="699" t="s">
        <v>475</v>
      </c>
      <c r="D3984" s="699" t="s">
        <v>11182</v>
      </c>
      <c r="E3984" s="700" t="s">
        <v>18039</v>
      </c>
      <c r="F3984" s="699" t="s">
        <v>11185</v>
      </c>
    </row>
    <row r="3985" spans="1:6" hidden="1">
      <c r="A3985" s="701">
        <v>92332</v>
      </c>
      <c r="B3985" s="699" t="s">
        <v>18279</v>
      </c>
      <c r="C3985" s="699" t="s">
        <v>475</v>
      </c>
      <c r="D3985" s="699" t="s">
        <v>11182</v>
      </c>
      <c r="E3985" s="700" t="s">
        <v>12971</v>
      </c>
      <c r="F3985" s="699" t="s">
        <v>11185</v>
      </c>
    </row>
    <row r="3986" spans="1:6" hidden="1">
      <c r="A3986" s="701">
        <v>92333</v>
      </c>
      <c r="B3986" s="699" t="s">
        <v>18280</v>
      </c>
      <c r="C3986" s="699" t="s">
        <v>475</v>
      </c>
      <c r="D3986" s="699" t="s">
        <v>11182</v>
      </c>
      <c r="E3986" s="700" t="s">
        <v>10804</v>
      </c>
      <c r="F3986" s="699" t="s">
        <v>11185</v>
      </c>
    </row>
    <row r="3987" spans="1:6" hidden="1">
      <c r="A3987" s="701">
        <v>92334</v>
      </c>
      <c r="B3987" s="699" t="s">
        <v>18281</v>
      </c>
      <c r="C3987" s="699" t="s">
        <v>475</v>
      </c>
      <c r="D3987" s="699" t="s">
        <v>11182</v>
      </c>
      <c r="E3987" s="700" t="s">
        <v>18282</v>
      </c>
      <c r="F3987" s="699" t="s">
        <v>11185</v>
      </c>
    </row>
    <row r="3988" spans="1:6" hidden="1">
      <c r="A3988" s="701">
        <v>92344</v>
      </c>
      <c r="B3988" s="699" t="s">
        <v>18283</v>
      </c>
      <c r="C3988" s="699" t="s">
        <v>475</v>
      </c>
      <c r="D3988" s="699" t="s">
        <v>11189</v>
      </c>
      <c r="E3988" s="700" t="s">
        <v>18284</v>
      </c>
      <c r="F3988" s="699" t="s">
        <v>11185</v>
      </c>
    </row>
    <row r="3989" spans="1:6" hidden="1">
      <c r="A3989" s="701">
        <v>92345</v>
      </c>
      <c r="B3989" s="699" t="s">
        <v>18286</v>
      </c>
      <c r="C3989" s="699" t="s">
        <v>475</v>
      </c>
      <c r="D3989" s="699" t="s">
        <v>11189</v>
      </c>
      <c r="E3989" s="700" t="s">
        <v>18287</v>
      </c>
      <c r="F3989" s="699" t="s">
        <v>11185</v>
      </c>
    </row>
    <row r="3990" spans="1:6" hidden="1">
      <c r="A3990" s="701">
        <v>92346</v>
      </c>
      <c r="B3990" s="699" t="s">
        <v>18288</v>
      </c>
      <c r="C3990" s="699" t="s">
        <v>475</v>
      </c>
      <c r="D3990" s="699" t="s">
        <v>11189</v>
      </c>
      <c r="E3990" s="700" t="s">
        <v>18289</v>
      </c>
      <c r="F3990" s="699" t="s">
        <v>11185</v>
      </c>
    </row>
    <row r="3991" spans="1:6" hidden="1">
      <c r="A3991" s="701">
        <v>92347</v>
      </c>
      <c r="B3991" s="699" t="s">
        <v>18290</v>
      </c>
      <c r="C3991" s="699" t="s">
        <v>475</v>
      </c>
      <c r="D3991" s="699" t="s">
        <v>11189</v>
      </c>
      <c r="E3991" s="700" t="s">
        <v>18291</v>
      </c>
      <c r="F3991" s="699" t="s">
        <v>11185</v>
      </c>
    </row>
    <row r="3992" spans="1:6" hidden="1">
      <c r="A3992" s="701">
        <v>92348</v>
      </c>
      <c r="B3992" s="699" t="s">
        <v>18292</v>
      </c>
      <c r="C3992" s="699" t="s">
        <v>475</v>
      </c>
      <c r="D3992" s="699" t="s">
        <v>11189</v>
      </c>
      <c r="E3992" s="700" t="s">
        <v>13087</v>
      </c>
      <c r="F3992" s="699" t="s">
        <v>11185</v>
      </c>
    </row>
    <row r="3993" spans="1:6" hidden="1">
      <c r="A3993" s="701">
        <v>92349</v>
      </c>
      <c r="B3993" s="699" t="s">
        <v>18293</v>
      </c>
      <c r="C3993" s="699" t="s">
        <v>475</v>
      </c>
      <c r="D3993" s="699" t="s">
        <v>11189</v>
      </c>
      <c r="E3993" s="700" t="s">
        <v>14611</v>
      </c>
      <c r="F3993" s="699" t="s">
        <v>11185</v>
      </c>
    </row>
    <row r="3994" spans="1:6" hidden="1">
      <c r="A3994" s="701">
        <v>92350</v>
      </c>
      <c r="B3994" s="699" t="s">
        <v>18295</v>
      </c>
      <c r="C3994" s="699" t="s">
        <v>475</v>
      </c>
      <c r="D3994" s="699" t="s">
        <v>11189</v>
      </c>
      <c r="E3994" s="700" t="s">
        <v>18296</v>
      </c>
      <c r="F3994" s="699" t="s">
        <v>11185</v>
      </c>
    </row>
    <row r="3995" spans="1:6" hidden="1">
      <c r="A3995" s="701">
        <v>92351</v>
      </c>
      <c r="B3995" s="699" t="s">
        <v>18297</v>
      </c>
      <c r="C3995" s="699" t="s">
        <v>475</v>
      </c>
      <c r="D3995" s="699" t="s">
        <v>11189</v>
      </c>
      <c r="E3995" s="700" t="s">
        <v>18298</v>
      </c>
      <c r="F3995" s="699" t="s">
        <v>11185</v>
      </c>
    </row>
    <row r="3996" spans="1:6" hidden="1">
      <c r="A3996" s="701">
        <v>92352</v>
      </c>
      <c r="B3996" s="699" t="s">
        <v>18299</v>
      </c>
      <c r="C3996" s="699" t="s">
        <v>475</v>
      </c>
      <c r="D3996" s="699" t="s">
        <v>11189</v>
      </c>
      <c r="E3996" s="700" t="s">
        <v>18300</v>
      </c>
      <c r="F3996" s="699" t="s">
        <v>11185</v>
      </c>
    </row>
    <row r="3997" spans="1:6" hidden="1">
      <c r="A3997" s="701">
        <v>92353</v>
      </c>
      <c r="B3997" s="699" t="s">
        <v>18301</v>
      </c>
      <c r="C3997" s="699" t="s">
        <v>475</v>
      </c>
      <c r="D3997" s="699" t="s">
        <v>11189</v>
      </c>
      <c r="E3997" s="700" t="s">
        <v>18302</v>
      </c>
      <c r="F3997" s="699" t="s">
        <v>11185</v>
      </c>
    </row>
    <row r="3998" spans="1:6" hidden="1">
      <c r="A3998" s="701">
        <v>92354</v>
      </c>
      <c r="B3998" s="699" t="s">
        <v>18303</v>
      </c>
      <c r="C3998" s="699" t="s">
        <v>475</v>
      </c>
      <c r="D3998" s="699" t="s">
        <v>11189</v>
      </c>
      <c r="E3998" s="700" t="s">
        <v>18304</v>
      </c>
      <c r="F3998" s="699" t="s">
        <v>11185</v>
      </c>
    </row>
    <row r="3999" spans="1:6" hidden="1">
      <c r="A3999" s="701">
        <v>92355</v>
      </c>
      <c r="B3999" s="699" t="s">
        <v>18305</v>
      </c>
      <c r="C3999" s="699" t="s">
        <v>475</v>
      </c>
      <c r="D3999" s="699" t="s">
        <v>11189</v>
      </c>
      <c r="E3999" s="700" t="s">
        <v>18306</v>
      </c>
      <c r="F3999" s="699" t="s">
        <v>11185</v>
      </c>
    </row>
    <row r="4000" spans="1:6" hidden="1">
      <c r="A4000" s="701">
        <v>92356</v>
      </c>
      <c r="B4000" s="699" t="s">
        <v>18307</v>
      </c>
      <c r="C4000" s="699" t="s">
        <v>475</v>
      </c>
      <c r="D4000" s="699" t="s">
        <v>11189</v>
      </c>
      <c r="E4000" s="700" t="s">
        <v>3442</v>
      </c>
      <c r="F4000" s="699" t="s">
        <v>11185</v>
      </c>
    </row>
    <row r="4001" spans="1:6" hidden="1">
      <c r="A4001" s="701">
        <v>92357</v>
      </c>
      <c r="B4001" s="699" t="s">
        <v>18308</v>
      </c>
      <c r="C4001" s="699" t="s">
        <v>475</v>
      </c>
      <c r="D4001" s="699" t="s">
        <v>11189</v>
      </c>
      <c r="E4001" s="700" t="s">
        <v>18309</v>
      </c>
      <c r="F4001" s="699" t="s">
        <v>11185</v>
      </c>
    </row>
    <row r="4002" spans="1:6" hidden="1">
      <c r="A4002" s="701">
        <v>92358</v>
      </c>
      <c r="B4002" s="699" t="s">
        <v>18310</v>
      </c>
      <c r="C4002" s="699" t="s">
        <v>475</v>
      </c>
      <c r="D4002" s="699" t="s">
        <v>11189</v>
      </c>
      <c r="E4002" s="700" t="s">
        <v>18311</v>
      </c>
      <c r="F4002" s="699" t="s">
        <v>11185</v>
      </c>
    </row>
    <row r="4003" spans="1:6" hidden="1">
      <c r="A4003" s="701">
        <v>92369</v>
      </c>
      <c r="B4003" s="699" t="s">
        <v>18312</v>
      </c>
      <c r="C4003" s="699" t="s">
        <v>475</v>
      </c>
      <c r="D4003" s="699" t="s">
        <v>11189</v>
      </c>
      <c r="E4003" s="700" t="s">
        <v>11661</v>
      </c>
      <c r="F4003" s="699" t="s">
        <v>11185</v>
      </c>
    </row>
    <row r="4004" spans="1:6" hidden="1">
      <c r="A4004" s="701">
        <v>92370</v>
      </c>
      <c r="B4004" s="699" t="s">
        <v>18313</v>
      </c>
      <c r="C4004" s="699" t="s">
        <v>475</v>
      </c>
      <c r="D4004" s="699" t="s">
        <v>11189</v>
      </c>
      <c r="E4004" s="700" t="s">
        <v>10580</v>
      </c>
      <c r="F4004" s="699" t="s">
        <v>11185</v>
      </c>
    </row>
    <row r="4005" spans="1:6" hidden="1">
      <c r="A4005" s="701">
        <v>92371</v>
      </c>
      <c r="B4005" s="699" t="s">
        <v>18314</v>
      </c>
      <c r="C4005" s="699" t="s">
        <v>475</v>
      </c>
      <c r="D4005" s="699" t="s">
        <v>11189</v>
      </c>
      <c r="E4005" s="700" t="s">
        <v>15310</v>
      </c>
      <c r="F4005" s="699" t="s">
        <v>11185</v>
      </c>
    </row>
    <row r="4006" spans="1:6" hidden="1">
      <c r="A4006" s="701">
        <v>92372</v>
      </c>
      <c r="B4006" s="699" t="s">
        <v>18315</v>
      </c>
      <c r="C4006" s="699" t="s">
        <v>475</v>
      </c>
      <c r="D4006" s="699" t="s">
        <v>11189</v>
      </c>
      <c r="E4006" s="700" t="s">
        <v>12342</v>
      </c>
      <c r="F4006" s="699" t="s">
        <v>11185</v>
      </c>
    </row>
    <row r="4007" spans="1:6" hidden="1">
      <c r="A4007" s="701">
        <v>92373</v>
      </c>
      <c r="B4007" s="699" t="s">
        <v>18316</v>
      </c>
      <c r="C4007" s="699" t="s">
        <v>475</v>
      </c>
      <c r="D4007" s="699" t="s">
        <v>11189</v>
      </c>
      <c r="E4007" s="700" t="s">
        <v>13796</v>
      </c>
      <c r="F4007" s="699" t="s">
        <v>11185</v>
      </c>
    </row>
    <row r="4008" spans="1:6" hidden="1">
      <c r="A4008" s="701">
        <v>92374</v>
      </c>
      <c r="B4008" s="699" t="s">
        <v>18317</v>
      </c>
      <c r="C4008" s="699" t="s">
        <v>475</v>
      </c>
      <c r="D4008" s="699" t="s">
        <v>11189</v>
      </c>
      <c r="E4008" s="700" t="s">
        <v>15434</v>
      </c>
      <c r="F4008" s="699" t="s">
        <v>11185</v>
      </c>
    </row>
    <row r="4009" spans="1:6" hidden="1">
      <c r="A4009" s="701">
        <v>92375</v>
      </c>
      <c r="B4009" s="699" t="s">
        <v>18318</v>
      </c>
      <c r="C4009" s="699" t="s">
        <v>475</v>
      </c>
      <c r="D4009" s="699" t="s">
        <v>11189</v>
      </c>
      <c r="E4009" s="700" t="s">
        <v>18319</v>
      </c>
      <c r="F4009" s="699" t="s">
        <v>11185</v>
      </c>
    </row>
    <row r="4010" spans="1:6" hidden="1">
      <c r="A4010" s="701">
        <v>92376</v>
      </c>
      <c r="B4010" s="699" t="s">
        <v>18320</v>
      </c>
      <c r="C4010" s="699" t="s">
        <v>475</v>
      </c>
      <c r="D4010" s="699" t="s">
        <v>11189</v>
      </c>
      <c r="E4010" s="700" t="s">
        <v>18321</v>
      </c>
      <c r="F4010" s="699" t="s">
        <v>11185</v>
      </c>
    </row>
    <row r="4011" spans="1:6" hidden="1">
      <c r="A4011" s="701">
        <v>92377</v>
      </c>
      <c r="B4011" s="699" t="s">
        <v>18322</v>
      </c>
      <c r="C4011" s="699" t="s">
        <v>475</v>
      </c>
      <c r="D4011" s="699" t="s">
        <v>11189</v>
      </c>
      <c r="E4011" s="700" t="s">
        <v>9380</v>
      </c>
      <c r="F4011" s="699" t="s">
        <v>11185</v>
      </c>
    </row>
    <row r="4012" spans="1:6" hidden="1">
      <c r="A4012" s="701">
        <v>92378</v>
      </c>
      <c r="B4012" s="699" t="s">
        <v>18323</v>
      </c>
      <c r="C4012" s="699" t="s">
        <v>475</v>
      </c>
      <c r="D4012" s="699" t="s">
        <v>11189</v>
      </c>
      <c r="E4012" s="700" t="s">
        <v>10442</v>
      </c>
      <c r="F4012" s="699" t="s">
        <v>11185</v>
      </c>
    </row>
    <row r="4013" spans="1:6" hidden="1">
      <c r="A4013" s="701">
        <v>92379</v>
      </c>
      <c r="B4013" s="699" t="s">
        <v>18324</v>
      </c>
      <c r="C4013" s="699" t="s">
        <v>475</v>
      </c>
      <c r="D4013" s="699" t="s">
        <v>11189</v>
      </c>
      <c r="E4013" s="700" t="s">
        <v>16286</v>
      </c>
      <c r="F4013" s="699" t="s">
        <v>11185</v>
      </c>
    </row>
    <row r="4014" spans="1:6" hidden="1">
      <c r="A4014" s="701">
        <v>92380</v>
      </c>
      <c r="B4014" s="699" t="s">
        <v>18325</v>
      </c>
      <c r="C4014" s="699" t="s">
        <v>475</v>
      </c>
      <c r="D4014" s="699" t="s">
        <v>11189</v>
      </c>
      <c r="E4014" s="700" t="s">
        <v>18326</v>
      </c>
      <c r="F4014" s="699" t="s">
        <v>11185</v>
      </c>
    </row>
    <row r="4015" spans="1:6" hidden="1">
      <c r="A4015" s="701">
        <v>92381</v>
      </c>
      <c r="B4015" s="699" t="s">
        <v>18327</v>
      </c>
      <c r="C4015" s="699" t="s">
        <v>475</v>
      </c>
      <c r="D4015" s="699" t="s">
        <v>11189</v>
      </c>
      <c r="E4015" s="700" t="s">
        <v>18328</v>
      </c>
      <c r="F4015" s="699" t="s">
        <v>11185</v>
      </c>
    </row>
    <row r="4016" spans="1:6" hidden="1">
      <c r="A4016" s="701">
        <v>92382</v>
      </c>
      <c r="B4016" s="699" t="s">
        <v>18329</v>
      </c>
      <c r="C4016" s="699" t="s">
        <v>475</v>
      </c>
      <c r="D4016" s="699" t="s">
        <v>11189</v>
      </c>
      <c r="E4016" s="700" t="s">
        <v>4683</v>
      </c>
      <c r="F4016" s="699" t="s">
        <v>11185</v>
      </c>
    </row>
    <row r="4017" spans="1:6" hidden="1">
      <c r="A4017" s="701">
        <v>92383</v>
      </c>
      <c r="B4017" s="699" t="s">
        <v>18330</v>
      </c>
      <c r="C4017" s="699" t="s">
        <v>475</v>
      </c>
      <c r="D4017" s="699" t="s">
        <v>11189</v>
      </c>
      <c r="E4017" s="700" t="s">
        <v>18331</v>
      </c>
      <c r="F4017" s="699" t="s">
        <v>11185</v>
      </c>
    </row>
    <row r="4018" spans="1:6" hidden="1">
      <c r="A4018" s="701">
        <v>92384</v>
      </c>
      <c r="B4018" s="699" t="s">
        <v>18332</v>
      </c>
      <c r="C4018" s="699" t="s">
        <v>475</v>
      </c>
      <c r="D4018" s="699" t="s">
        <v>11189</v>
      </c>
      <c r="E4018" s="700" t="s">
        <v>18333</v>
      </c>
      <c r="F4018" s="699" t="s">
        <v>11185</v>
      </c>
    </row>
    <row r="4019" spans="1:6" hidden="1">
      <c r="A4019" s="701">
        <v>92385</v>
      </c>
      <c r="B4019" s="699" t="s">
        <v>18334</v>
      </c>
      <c r="C4019" s="699" t="s">
        <v>475</v>
      </c>
      <c r="D4019" s="699" t="s">
        <v>11189</v>
      </c>
      <c r="E4019" s="700" t="s">
        <v>17797</v>
      </c>
      <c r="F4019" s="699" t="s">
        <v>11185</v>
      </c>
    </row>
    <row r="4020" spans="1:6" hidden="1">
      <c r="A4020" s="701">
        <v>92386</v>
      </c>
      <c r="B4020" s="699" t="s">
        <v>18335</v>
      </c>
      <c r="C4020" s="699" t="s">
        <v>475</v>
      </c>
      <c r="D4020" s="699" t="s">
        <v>11189</v>
      </c>
      <c r="E4020" s="700" t="s">
        <v>3141</v>
      </c>
      <c r="F4020" s="699" t="s">
        <v>11185</v>
      </c>
    </row>
    <row r="4021" spans="1:6" hidden="1">
      <c r="A4021" s="701">
        <v>92387</v>
      </c>
      <c r="B4021" s="699" t="s">
        <v>18336</v>
      </c>
      <c r="C4021" s="699" t="s">
        <v>475</v>
      </c>
      <c r="D4021" s="699" t="s">
        <v>11189</v>
      </c>
      <c r="E4021" s="700" t="s">
        <v>18337</v>
      </c>
      <c r="F4021" s="699" t="s">
        <v>11185</v>
      </c>
    </row>
    <row r="4022" spans="1:6" hidden="1">
      <c r="A4022" s="701">
        <v>92388</v>
      </c>
      <c r="B4022" s="699" t="s">
        <v>18338</v>
      </c>
      <c r="C4022" s="699" t="s">
        <v>475</v>
      </c>
      <c r="D4022" s="699" t="s">
        <v>11189</v>
      </c>
      <c r="E4022" s="700" t="s">
        <v>18339</v>
      </c>
      <c r="F4022" s="699" t="s">
        <v>11185</v>
      </c>
    </row>
    <row r="4023" spans="1:6" hidden="1">
      <c r="A4023" s="701">
        <v>92389</v>
      </c>
      <c r="B4023" s="699" t="s">
        <v>18340</v>
      </c>
      <c r="C4023" s="699" t="s">
        <v>475</v>
      </c>
      <c r="D4023" s="699" t="s">
        <v>11189</v>
      </c>
      <c r="E4023" s="700" t="s">
        <v>18341</v>
      </c>
      <c r="F4023" s="699" t="s">
        <v>11185</v>
      </c>
    </row>
    <row r="4024" spans="1:6" hidden="1">
      <c r="A4024" s="701">
        <v>92390</v>
      </c>
      <c r="B4024" s="699" t="s">
        <v>18342</v>
      </c>
      <c r="C4024" s="699" t="s">
        <v>475</v>
      </c>
      <c r="D4024" s="699" t="s">
        <v>11189</v>
      </c>
      <c r="E4024" s="700" t="s">
        <v>18343</v>
      </c>
      <c r="F4024" s="699" t="s">
        <v>11185</v>
      </c>
    </row>
    <row r="4025" spans="1:6" hidden="1">
      <c r="A4025" s="701">
        <v>92635</v>
      </c>
      <c r="B4025" s="699" t="s">
        <v>18344</v>
      </c>
      <c r="C4025" s="699" t="s">
        <v>475</v>
      </c>
      <c r="D4025" s="699" t="s">
        <v>11189</v>
      </c>
      <c r="E4025" s="700" t="s">
        <v>18345</v>
      </c>
      <c r="F4025" s="699" t="s">
        <v>11185</v>
      </c>
    </row>
    <row r="4026" spans="1:6" hidden="1">
      <c r="A4026" s="701">
        <v>92636</v>
      </c>
      <c r="B4026" s="699" t="s">
        <v>18346</v>
      </c>
      <c r="C4026" s="699" t="s">
        <v>475</v>
      </c>
      <c r="D4026" s="699" t="s">
        <v>11189</v>
      </c>
      <c r="E4026" s="700" t="s">
        <v>18347</v>
      </c>
      <c r="F4026" s="699" t="s">
        <v>11185</v>
      </c>
    </row>
    <row r="4027" spans="1:6" hidden="1">
      <c r="A4027" s="701">
        <v>92637</v>
      </c>
      <c r="B4027" s="699" t="s">
        <v>18348</v>
      </c>
      <c r="C4027" s="699" t="s">
        <v>475</v>
      </c>
      <c r="D4027" s="699" t="s">
        <v>11189</v>
      </c>
      <c r="E4027" s="700" t="s">
        <v>18349</v>
      </c>
      <c r="F4027" s="699" t="s">
        <v>11185</v>
      </c>
    </row>
    <row r="4028" spans="1:6" hidden="1">
      <c r="A4028" s="701">
        <v>92638</v>
      </c>
      <c r="B4028" s="699" t="s">
        <v>18350</v>
      </c>
      <c r="C4028" s="699" t="s">
        <v>475</v>
      </c>
      <c r="D4028" s="699" t="s">
        <v>11189</v>
      </c>
      <c r="E4028" s="700" t="s">
        <v>14045</v>
      </c>
      <c r="F4028" s="699" t="s">
        <v>11185</v>
      </c>
    </row>
    <row r="4029" spans="1:6" hidden="1">
      <c r="A4029" s="701">
        <v>92639</v>
      </c>
      <c r="B4029" s="699" t="s">
        <v>18351</v>
      </c>
      <c r="C4029" s="699" t="s">
        <v>475</v>
      </c>
      <c r="D4029" s="699" t="s">
        <v>11189</v>
      </c>
      <c r="E4029" s="700" t="s">
        <v>9928</v>
      </c>
      <c r="F4029" s="699" t="s">
        <v>11185</v>
      </c>
    </row>
    <row r="4030" spans="1:6" hidden="1">
      <c r="A4030" s="701">
        <v>92640</v>
      </c>
      <c r="B4030" s="699" t="s">
        <v>18352</v>
      </c>
      <c r="C4030" s="699" t="s">
        <v>475</v>
      </c>
      <c r="D4030" s="699" t="s">
        <v>11189</v>
      </c>
      <c r="E4030" s="700" t="s">
        <v>18353</v>
      </c>
      <c r="F4030" s="699" t="s">
        <v>11185</v>
      </c>
    </row>
    <row r="4031" spans="1:6" hidden="1">
      <c r="A4031" s="701">
        <v>92642</v>
      </c>
      <c r="B4031" s="699" t="s">
        <v>18354</v>
      </c>
      <c r="C4031" s="699" t="s">
        <v>475</v>
      </c>
      <c r="D4031" s="699" t="s">
        <v>11189</v>
      </c>
      <c r="E4031" s="700" t="s">
        <v>18355</v>
      </c>
      <c r="F4031" s="699" t="s">
        <v>11185</v>
      </c>
    </row>
    <row r="4032" spans="1:6" hidden="1">
      <c r="A4032" s="701">
        <v>92644</v>
      </c>
      <c r="B4032" s="699" t="s">
        <v>18356</v>
      </c>
      <c r="C4032" s="699" t="s">
        <v>475</v>
      </c>
      <c r="D4032" s="699" t="s">
        <v>11189</v>
      </c>
      <c r="E4032" s="700" t="s">
        <v>12552</v>
      </c>
      <c r="F4032" s="699" t="s">
        <v>11185</v>
      </c>
    </row>
    <row r="4033" spans="1:6" hidden="1">
      <c r="A4033" s="701">
        <v>92657</v>
      </c>
      <c r="B4033" s="699" t="s">
        <v>18357</v>
      </c>
      <c r="C4033" s="699" t="s">
        <v>475</v>
      </c>
      <c r="D4033" s="699" t="s">
        <v>11189</v>
      </c>
      <c r="E4033" s="700" t="s">
        <v>12205</v>
      </c>
      <c r="F4033" s="699" t="s">
        <v>11185</v>
      </c>
    </row>
    <row r="4034" spans="1:6" hidden="1">
      <c r="A4034" s="701">
        <v>92658</v>
      </c>
      <c r="B4034" s="699" t="s">
        <v>18358</v>
      </c>
      <c r="C4034" s="699" t="s">
        <v>475</v>
      </c>
      <c r="D4034" s="699" t="s">
        <v>11189</v>
      </c>
      <c r="E4034" s="700" t="s">
        <v>5057</v>
      </c>
      <c r="F4034" s="699" t="s">
        <v>11185</v>
      </c>
    </row>
    <row r="4035" spans="1:6" hidden="1">
      <c r="A4035" s="701">
        <v>92659</v>
      </c>
      <c r="B4035" s="699" t="s">
        <v>18359</v>
      </c>
      <c r="C4035" s="699" t="s">
        <v>475</v>
      </c>
      <c r="D4035" s="699" t="s">
        <v>11189</v>
      </c>
      <c r="E4035" s="700" t="s">
        <v>6676</v>
      </c>
      <c r="F4035" s="699" t="s">
        <v>11185</v>
      </c>
    </row>
    <row r="4036" spans="1:6" hidden="1">
      <c r="A4036" s="701">
        <v>92660</v>
      </c>
      <c r="B4036" s="699" t="s">
        <v>18360</v>
      </c>
      <c r="C4036" s="699" t="s">
        <v>475</v>
      </c>
      <c r="D4036" s="699" t="s">
        <v>11189</v>
      </c>
      <c r="E4036" s="700" t="s">
        <v>10416</v>
      </c>
      <c r="F4036" s="699" t="s">
        <v>11185</v>
      </c>
    </row>
    <row r="4037" spans="1:6" hidden="1">
      <c r="A4037" s="701">
        <v>92661</v>
      </c>
      <c r="B4037" s="699" t="s">
        <v>18361</v>
      </c>
      <c r="C4037" s="699" t="s">
        <v>475</v>
      </c>
      <c r="D4037" s="699" t="s">
        <v>11189</v>
      </c>
      <c r="E4037" s="700" t="s">
        <v>18362</v>
      </c>
      <c r="F4037" s="699" t="s">
        <v>11185</v>
      </c>
    </row>
    <row r="4038" spans="1:6" hidden="1">
      <c r="A4038" s="701">
        <v>92662</v>
      </c>
      <c r="B4038" s="699" t="s">
        <v>18363</v>
      </c>
      <c r="C4038" s="699" t="s">
        <v>475</v>
      </c>
      <c r="D4038" s="699" t="s">
        <v>11189</v>
      </c>
      <c r="E4038" s="700" t="s">
        <v>7079</v>
      </c>
      <c r="F4038" s="699" t="s">
        <v>11185</v>
      </c>
    </row>
    <row r="4039" spans="1:6" hidden="1">
      <c r="A4039" s="701">
        <v>92663</v>
      </c>
      <c r="B4039" s="699" t="s">
        <v>18364</v>
      </c>
      <c r="C4039" s="699" t="s">
        <v>475</v>
      </c>
      <c r="D4039" s="699" t="s">
        <v>11189</v>
      </c>
      <c r="E4039" s="700" t="s">
        <v>18365</v>
      </c>
      <c r="F4039" s="699" t="s">
        <v>11185</v>
      </c>
    </row>
    <row r="4040" spans="1:6" hidden="1">
      <c r="A4040" s="701">
        <v>92664</v>
      </c>
      <c r="B4040" s="699" t="s">
        <v>18366</v>
      </c>
      <c r="C4040" s="699" t="s">
        <v>475</v>
      </c>
      <c r="D4040" s="699" t="s">
        <v>11189</v>
      </c>
      <c r="E4040" s="700" t="s">
        <v>15115</v>
      </c>
      <c r="F4040" s="699" t="s">
        <v>11185</v>
      </c>
    </row>
    <row r="4041" spans="1:6" hidden="1">
      <c r="A4041" s="701">
        <v>92665</v>
      </c>
      <c r="B4041" s="699" t="s">
        <v>18367</v>
      </c>
      <c r="C4041" s="699" t="s">
        <v>475</v>
      </c>
      <c r="D4041" s="699" t="s">
        <v>11189</v>
      </c>
      <c r="E4041" s="700" t="s">
        <v>15858</v>
      </c>
      <c r="F4041" s="699" t="s">
        <v>11185</v>
      </c>
    </row>
    <row r="4042" spans="1:6" hidden="1">
      <c r="A4042" s="701">
        <v>92666</v>
      </c>
      <c r="B4042" s="699" t="s">
        <v>18368</v>
      </c>
      <c r="C4042" s="699" t="s">
        <v>475</v>
      </c>
      <c r="D4042" s="699" t="s">
        <v>11189</v>
      </c>
      <c r="E4042" s="700" t="s">
        <v>18369</v>
      </c>
      <c r="F4042" s="699" t="s">
        <v>11185</v>
      </c>
    </row>
    <row r="4043" spans="1:6" hidden="1">
      <c r="A4043" s="701">
        <v>92667</v>
      </c>
      <c r="B4043" s="699" t="s">
        <v>18370</v>
      </c>
      <c r="C4043" s="699" t="s">
        <v>475</v>
      </c>
      <c r="D4043" s="699" t="s">
        <v>11189</v>
      </c>
      <c r="E4043" s="700" t="s">
        <v>18371</v>
      </c>
      <c r="F4043" s="699" t="s">
        <v>11185</v>
      </c>
    </row>
    <row r="4044" spans="1:6" hidden="1">
      <c r="A4044" s="701">
        <v>92668</v>
      </c>
      <c r="B4044" s="699" t="s">
        <v>18372</v>
      </c>
      <c r="C4044" s="699" t="s">
        <v>475</v>
      </c>
      <c r="D4044" s="699" t="s">
        <v>11189</v>
      </c>
      <c r="E4044" s="700" t="s">
        <v>12054</v>
      </c>
      <c r="F4044" s="699" t="s">
        <v>11185</v>
      </c>
    </row>
    <row r="4045" spans="1:6" hidden="1">
      <c r="A4045" s="701">
        <v>92669</v>
      </c>
      <c r="B4045" s="699" t="s">
        <v>18373</v>
      </c>
      <c r="C4045" s="699" t="s">
        <v>475</v>
      </c>
      <c r="D4045" s="699" t="s">
        <v>11189</v>
      </c>
      <c r="E4045" s="700" t="s">
        <v>10804</v>
      </c>
      <c r="F4045" s="699" t="s">
        <v>11185</v>
      </c>
    </row>
    <row r="4046" spans="1:6" hidden="1">
      <c r="A4046" s="701">
        <v>92670</v>
      </c>
      <c r="B4046" s="699" t="s">
        <v>18374</v>
      </c>
      <c r="C4046" s="699" t="s">
        <v>475</v>
      </c>
      <c r="D4046" s="699" t="s">
        <v>11189</v>
      </c>
      <c r="E4046" s="700" t="s">
        <v>8763</v>
      </c>
      <c r="F4046" s="699" t="s">
        <v>11185</v>
      </c>
    </row>
    <row r="4047" spans="1:6" hidden="1">
      <c r="A4047" s="701">
        <v>92671</v>
      </c>
      <c r="B4047" s="699" t="s">
        <v>18375</v>
      </c>
      <c r="C4047" s="699" t="s">
        <v>475</v>
      </c>
      <c r="D4047" s="699" t="s">
        <v>11189</v>
      </c>
      <c r="E4047" s="700" t="s">
        <v>3033</v>
      </c>
      <c r="F4047" s="699" t="s">
        <v>11185</v>
      </c>
    </row>
    <row r="4048" spans="1:6" hidden="1">
      <c r="A4048" s="701">
        <v>92672</v>
      </c>
      <c r="B4048" s="699" t="s">
        <v>18376</v>
      </c>
      <c r="C4048" s="699" t="s">
        <v>475</v>
      </c>
      <c r="D4048" s="699" t="s">
        <v>11189</v>
      </c>
      <c r="E4048" s="700" t="s">
        <v>18377</v>
      </c>
      <c r="F4048" s="699" t="s">
        <v>11185</v>
      </c>
    </row>
    <row r="4049" spans="1:6" hidden="1">
      <c r="A4049" s="701">
        <v>92673</v>
      </c>
      <c r="B4049" s="699" t="s">
        <v>18378</v>
      </c>
      <c r="C4049" s="699" t="s">
        <v>475</v>
      </c>
      <c r="D4049" s="699" t="s">
        <v>11189</v>
      </c>
      <c r="E4049" s="700" t="s">
        <v>13190</v>
      </c>
      <c r="F4049" s="699" t="s">
        <v>11185</v>
      </c>
    </row>
    <row r="4050" spans="1:6" hidden="1">
      <c r="A4050" s="701">
        <v>92674</v>
      </c>
      <c r="B4050" s="699" t="s">
        <v>18379</v>
      </c>
      <c r="C4050" s="699" t="s">
        <v>475</v>
      </c>
      <c r="D4050" s="699" t="s">
        <v>11189</v>
      </c>
      <c r="E4050" s="700" t="s">
        <v>18380</v>
      </c>
      <c r="F4050" s="699" t="s">
        <v>11185</v>
      </c>
    </row>
    <row r="4051" spans="1:6" hidden="1">
      <c r="A4051" s="701">
        <v>92675</v>
      </c>
      <c r="B4051" s="699" t="s">
        <v>18381</v>
      </c>
      <c r="C4051" s="699" t="s">
        <v>475</v>
      </c>
      <c r="D4051" s="699" t="s">
        <v>11189</v>
      </c>
      <c r="E4051" s="700" t="s">
        <v>2561</v>
      </c>
      <c r="F4051" s="699" t="s">
        <v>11185</v>
      </c>
    </row>
    <row r="4052" spans="1:6" hidden="1">
      <c r="A4052" s="701">
        <v>92676</v>
      </c>
      <c r="B4052" s="699" t="s">
        <v>18382</v>
      </c>
      <c r="C4052" s="699" t="s">
        <v>475</v>
      </c>
      <c r="D4052" s="699" t="s">
        <v>11189</v>
      </c>
      <c r="E4052" s="700" t="s">
        <v>18383</v>
      </c>
      <c r="F4052" s="699" t="s">
        <v>11185</v>
      </c>
    </row>
    <row r="4053" spans="1:6" hidden="1">
      <c r="A4053" s="701">
        <v>92677</v>
      </c>
      <c r="B4053" s="699" t="s">
        <v>18384</v>
      </c>
      <c r="C4053" s="699" t="s">
        <v>475</v>
      </c>
      <c r="D4053" s="699" t="s">
        <v>11189</v>
      </c>
      <c r="E4053" s="700" t="s">
        <v>18385</v>
      </c>
      <c r="F4053" s="699" t="s">
        <v>11185</v>
      </c>
    </row>
    <row r="4054" spans="1:6" hidden="1">
      <c r="A4054" s="701">
        <v>92678</v>
      </c>
      <c r="B4054" s="699" t="s">
        <v>18386</v>
      </c>
      <c r="C4054" s="699" t="s">
        <v>475</v>
      </c>
      <c r="D4054" s="699" t="s">
        <v>11189</v>
      </c>
      <c r="E4054" s="700" t="s">
        <v>18387</v>
      </c>
      <c r="F4054" s="699" t="s">
        <v>11185</v>
      </c>
    </row>
    <row r="4055" spans="1:6" hidden="1">
      <c r="A4055" s="701">
        <v>92679</v>
      </c>
      <c r="B4055" s="699" t="s">
        <v>18388</v>
      </c>
      <c r="C4055" s="699" t="s">
        <v>475</v>
      </c>
      <c r="D4055" s="699" t="s">
        <v>11189</v>
      </c>
      <c r="E4055" s="700" t="s">
        <v>3951</v>
      </c>
      <c r="F4055" s="699" t="s">
        <v>11185</v>
      </c>
    </row>
    <row r="4056" spans="1:6" hidden="1">
      <c r="A4056" s="701">
        <v>92680</v>
      </c>
      <c r="B4056" s="699" t="s">
        <v>18389</v>
      </c>
      <c r="C4056" s="699" t="s">
        <v>475</v>
      </c>
      <c r="D4056" s="699" t="s">
        <v>11189</v>
      </c>
      <c r="E4056" s="700" t="s">
        <v>18390</v>
      </c>
      <c r="F4056" s="699" t="s">
        <v>11185</v>
      </c>
    </row>
    <row r="4057" spans="1:6" hidden="1">
      <c r="A4057" s="701">
        <v>92681</v>
      </c>
      <c r="B4057" s="699" t="s">
        <v>18391</v>
      </c>
      <c r="C4057" s="699" t="s">
        <v>475</v>
      </c>
      <c r="D4057" s="699" t="s">
        <v>11189</v>
      </c>
      <c r="E4057" s="700" t="s">
        <v>15520</v>
      </c>
      <c r="F4057" s="699" t="s">
        <v>11185</v>
      </c>
    </row>
    <row r="4058" spans="1:6" hidden="1">
      <c r="A4058" s="701">
        <v>92682</v>
      </c>
      <c r="B4058" s="699" t="s">
        <v>18392</v>
      </c>
      <c r="C4058" s="699" t="s">
        <v>475</v>
      </c>
      <c r="D4058" s="699" t="s">
        <v>11189</v>
      </c>
      <c r="E4058" s="700" t="s">
        <v>18393</v>
      </c>
      <c r="F4058" s="699" t="s">
        <v>11185</v>
      </c>
    </row>
    <row r="4059" spans="1:6" hidden="1">
      <c r="A4059" s="701">
        <v>92683</v>
      </c>
      <c r="B4059" s="699" t="s">
        <v>18394</v>
      </c>
      <c r="C4059" s="699" t="s">
        <v>475</v>
      </c>
      <c r="D4059" s="699" t="s">
        <v>11189</v>
      </c>
      <c r="E4059" s="700" t="s">
        <v>16049</v>
      </c>
      <c r="F4059" s="699" t="s">
        <v>11185</v>
      </c>
    </row>
    <row r="4060" spans="1:6" hidden="1">
      <c r="A4060" s="701">
        <v>92684</v>
      </c>
      <c r="B4060" s="699" t="s">
        <v>18395</v>
      </c>
      <c r="C4060" s="699" t="s">
        <v>475</v>
      </c>
      <c r="D4060" s="699" t="s">
        <v>11189</v>
      </c>
      <c r="E4060" s="700" t="s">
        <v>17526</v>
      </c>
      <c r="F4060" s="699" t="s">
        <v>11185</v>
      </c>
    </row>
    <row r="4061" spans="1:6" hidden="1">
      <c r="A4061" s="701">
        <v>92685</v>
      </c>
      <c r="B4061" s="699" t="s">
        <v>18396</v>
      </c>
      <c r="C4061" s="699" t="s">
        <v>475</v>
      </c>
      <c r="D4061" s="699" t="s">
        <v>11189</v>
      </c>
      <c r="E4061" s="700" t="s">
        <v>15411</v>
      </c>
      <c r="F4061" s="699" t="s">
        <v>11185</v>
      </c>
    </row>
    <row r="4062" spans="1:6" hidden="1">
      <c r="A4062" s="701">
        <v>92686</v>
      </c>
      <c r="B4062" s="699" t="s">
        <v>18397</v>
      </c>
      <c r="C4062" s="699" t="s">
        <v>475</v>
      </c>
      <c r="D4062" s="699" t="s">
        <v>11189</v>
      </c>
      <c r="E4062" s="700" t="s">
        <v>18398</v>
      </c>
      <c r="F4062" s="699" t="s">
        <v>11185</v>
      </c>
    </row>
    <row r="4063" spans="1:6" hidden="1">
      <c r="A4063" s="701">
        <v>92692</v>
      </c>
      <c r="B4063" s="699" t="s">
        <v>18400</v>
      </c>
      <c r="C4063" s="699" t="s">
        <v>475</v>
      </c>
      <c r="D4063" s="699" t="s">
        <v>11189</v>
      </c>
      <c r="E4063" s="700" t="s">
        <v>4935</v>
      </c>
      <c r="F4063" s="699" t="s">
        <v>11185</v>
      </c>
    </row>
    <row r="4064" spans="1:6" hidden="1">
      <c r="A4064" s="701">
        <v>92693</v>
      </c>
      <c r="B4064" s="699" t="s">
        <v>18401</v>
      </c>
      <c r="C4064" s="699" t="s">
        <v>475</v>
      </c>
      <c r="D4064" s="699" t="s">
        <v>11189</v>
      </c>
      <c r="E4064" s="700" t="s">
        <v>14004</v>
      </c>
      <c r="F4064" s="699" t="s">
        <v>11185</v>
      </c>
    </row>
    <row r="4065" spans="1:6" hidden="1">
      <c r="A4065" s="701">
        <v>92694</v>
      </c>
      <c r="B4065" s="699" t="s">
        <v>18402</v>
      </c>
      <c r="C4065" s="699" t="s">
        <v>475</v>
      </c>
      <c r="D4065" s="699" t="s">
        <v>11189</v>
      </c>
      <c r="E4065" s="700" t="s">
        <v>3124</v>
      </c>
      <c r="F4065" s="699" t="s">
        <v>11185</v>
      </c>
    </row>
    <row r="4066" spans="1:6" hidden="1">
      <c r="A4066" s="701">
        <v>92695</v>
      </c>
      <c r="B4066" s="699" t="s">
        <v>18403</v>
      </c>
      <c r="C4066" s="699" t="s">
        <v>475</v>
      </c>
      <c r="D4066" s="699" t="s">
        <v>11189</v>
      </c>
      <c r="E4066" s="700" t="s">
        <v>4176</v>
      </c>
      <c r="F4066" s="699" t="s">
        <v>11185</v>
      </c>
    </row>
    <row r="4067" spans="1:6" hidden="1">
      <c r="A4067" s="701">
        <v>92696</v>
      </c>
      <c r="B4067" s="699" t="s">
        <v>18404</v>
      </c>
      <c r="C4067" s="699" t="s">
        <v>475</v>
      </c>
      <c r="D4067" s="699" t="s">
        <v>11189</v>
      </c>
      <c r="E4067" s="700" t="s">
        <v>12082</v>
      </c>
      <c r="F4067" s="699" t="s">
        <v>11185</v>
      </c>
    </row>
    <row r="4068" spans="1:6" hidden="1">
      <c r="A4068" s="701">
        <v>92697</v>
      </c>
      <c r="B4068" s="699" t="s">
        <v>18405</v>
      </c>
      <c r="C4068" s="699" t="s">
        <v>475</v>
      </c>
      <c r="D4068" s="699" t="s">
        <v>11189</v>
      </c>
      <c r="E4068" s="700" t="s">
        <v>13871</v>
      </c>
      <c r="F4068" s="699" t="s">
        <v>11185</v>
      </c>
    </row>
    <row r="4069" spans="1:6" hidden="1">
      <c r="A4069" s="701">
        <v>92698</v>
      </c>
      <c r="B4069" s="699" t="s">
        <v>18406</v>
      </c>
      <c r="C4069" s="699" t="s">
        <v>475</v>
      </c>
      <c r="D4069" s="699" t="s">
        <v>11189</v>
      </c>
      <c r="E4069" s="700" t="s">
        <v>6419</v>
      </c>
      <c r="F4069" s="699" t="s">
        <v>11185</v>
      </c>
    </row>
    <row r="4070" spans="1:6" hidden="1">
      <c r="A4070" s="701">
        <v>92699</v>
      </c>
      <c r="B4070" s="699" t="s">
        <v>18407</v>
      </c>
      <c r="C4070" s="699" t="s">
        <v>475</v>
      </c>
      <c r="D4070" s="699" t="s">
        <v>11189</v>
      </c>
      <c r="E4070" s="700" t="s">
        <v>4719</v>
      </c>
      <c r="F4070" s="699" t="s">
        <v>11185</v>
      </c>
    </row>
    <row r="4071" spans="1:6" hidden="1">
      <c r="A4071" s="701">
        <v>92700</v>
      </c>
      <c r="B4071" s="699" t="s">
        <v>18408</v>
      </c>
      <c r="C4071" s="699" t="s">
        <v>475</v>
      </c>
      <c r="D4071" s="699" t="s">
        <v>11189</v>
      </c>
      <c r="E4071" s="700" t="s">
        <v>14691</v>
      </c>
      <c r="F4071" s="699" t="s">
        <v>11185</v>
      </c>
    </row>
    <row r="4072" spans="1:6" hidden="1">
      <c r="A4072" s="701">
        <v>92701</v>
      </c>
      <c r="B4072" s="699" t="s">
        <v>18409</v>
      </c>
      <c r="C4072" s="699" t="s">
        <v>475</v>
      </c>
      <c r="D4072" s="699" t="s">
        <v>11189</v>
      </c>
      <c r="E4072" s="700" t="s">
        <v>11829</v>
      </c>
      <c r="F4072" s="699" t="s">
        <v>11185</v>
      </c>
    </row>
    <row r="4073" spans="1:6" hidden="1">
      <c r="A4073" s="701">
        <v>92702</v>
      </c>
      <c r="B4073" s="699" t="s">
        <v>18410</v>
      </c>
      <c r="C4073" s="699" t="s">
        <v>475</v>
      </c>
      <c r="D4073" s="699" t="s">
        <v>11189</v>
      </c>
      <c r="E4073" s="700" t="s">
        <v>12479</v>
      </c>
      <c r="F4073" s="699" t="s">
        <v>11185</v>
      </c>
    </row>
    <row r="4074" spans="1:6" hidden="1">
      <c r="A4074" s="701">
        <v>92703</v>
      </c>
      <c r="B4074" s="699" t="s">
        <v>18411</v>
      </c>
      <c r="C4074" s="699" t="s">
        <v>475</v>
      </c>
      <c r="D4074" s="699" t="s">
        <v>11189</v>
      </c>
      <c r="E4074" s="700" t="s">
        <v>12317</v>
      </c>
      <c r="F4074" s="699" t="s">
        <v>11185</v>
      </c>
    </row>
    <row r="4075" spans="1:6" hidden="1">
      <c r="A4075" s="701">
        <v>92704</v>
      </c>
      <c r="B4075" s="699" t="s">
        <v>18412</v>
      </c>
      <c r="C4075" s="699" t="s">
        <v>475</v>
      </c>
      <c r="D4075" s="699" t="s">
        <v>11189</v>
      </c>
      <c r="E4075" s="700" t="s">
        <v>15466</v>
      </c>
      <c r="F4075" s="699" t="s">
        <v>11185</v>
      </c>
    </row>
    <row r="4076" spans="1:6" hidden="1">
      <c r="A4076" s="701">
        <v>92705</v>
      </c>
      <c r="B4076" s="699" t="s">
        <v>18413</v>
      </c>
      <c r="C4076" s="699" t="s">
        <v>475</v>
      </c>
      <c r="D4076" s="699" t="s">
        <v>11189</v>
      </c>
      <c r="E4076" s="700" t="s">
        <v>12219</v>
      </c>
      <c r="F4076" s="699" t="s">
        <v>11185</v>
      </c>
    </row>
    <row r="4077" spans="1:6" hidden="1">
      <c r="A4077" s="701">
        <v>92706</v>
      </c>
      <c r="B4077" s="699" t="s">
        <v>18414</v>
      </c>
      <c r="C4077" s="699" t="s">
        <v>475</v>
      </c>
      <c r="D4077" s="699" t="s">
        <v>11189</v>
      </c>
      <c r="E4077" s="700" t="s">
        <v>18415</v>
      </c>
      <c r="F4077" s="699" t="s">
        <v>11185</v>
      </c>
    </row>
    <row r="4078" spans="1:6" hidden="1">
      <c r="A4078" s="701">
        <v>92889</v>
      </c>
      <c r="B4078" s="699" t="s">
        <v>18416</v>
      </c>
      <c r="C4078" s="699" t="s">
        <v>475</v>
      </c>
      <c r="D4078" s="699" t="s">
        <v>11189</v>
      </c>
      <c r="E4078" s="700" t="s">
        <v>18417</v>
      </c>
      <c r="F4078" s="699" t="s">
        <v>11185</v>
      </c>
    </row>
    <row r="4079" spans="1:6" hidden="1">
      <c r="A4079" s="701">
        <v>92890</v>
      </c>
      <c r="B4079" s="699" t="s">
        <v>18418</v>
      </c>
      <c r="C4079" s="699" t="s">
        <v>475</v>
      </c>
      <c r="D4079" s="699" t="s">
        <v>11189</v>
      </c>
      <c r="E4079" s="700" t="s">
        <v>18419</v>
      </c>
      <c r="F4079" s="699" t="s">
        <v>11185</v>
      </c>
    </row>
    <row r="4080" spans="1:6" hidden="1">
      <c r="A4080" s="701">
        <v>92891</v>
      </c>
      <c r="B4080" s="699" t="s">
        <v>18420</v>
      </c>
      <c r="C4080" s="699" t="s">
        <v>475</v>
      </c>
      <c r="D4080" s="699" t="s">
        <v>11189</v>
      </c>
      <c r="E4080" s="700" t="s">
        <v>17696</v>
      </c>
      <c r="F4080" s="699" t="s">
        <v>11185</v>
      </c>
    </row>
    <row r="4081" spans="1:6" hidden="1">
      <c r="A4081" s="701">
        <v>92892</v>
      </c>
      <c r="B4081" s="699" t="s">
        <v>18421</v>
      </c>
      <c r="C4081" s="699" t="s">
        <v>475</v>
      </c>
      <c r="D4081" s="699" t="s">
        <v>11189</v>
      </c>
      <c r="E4081" s="700" t="s">
        <v>15705</v>
      </c>
      <c r="F4081" s="699" t="s">
        <v>11185</v>
      </c>
    </row>
    <row r="4082" spans="1:6" hidden="1">
      <c r="A4082" s="701">
        <v>92893</v>
      </c>
      <c r="B4082" s="699" t="s">
        <v>18422</v>
      </c>
      <c r="C4082" s="699" t="s">
        <v>475</v>
      </c>
      <c r="D4082" s="699" t="s">
        <v>11189</v>
      </c>
      <c r="E4082" s="700" t="s">
        <v>18423</v>
      </c>
      <c r="F4082" s="699" t="s">
        <v>11185</v>
      </c>
    </row>
    <row r="4083" spans="1:6" hidden="1">
      <c r="A4083" s="701">
        <v>92894</v>
      </c>
      <c r="B4083" s="699" t="s">
        <v>18424</v>
      </c>
      <c r="C4083" s="699" t="s">
        <v>475</v>
      </c>
      <c r="D4083" s="699" t="s">
        <v>11189</v>
      </c>
      <c r="E4083" s="700" t="s">
        <v>18425</v>
      </c>
      <c r="F4083" s="699" t="s">
        <v>11185</v>
      </c>
    </row>
    <row r="4084" spans="1:6" hidden="1">
      <c r="A4084" s="701">
        <v>92895</v>
      </c>
      <c r="B4084" s="699" t="s">
        <v>18426</v>
      </c>
      <c r="C4084" s="699" t="s">
        <v>475</v>
      </c>
      <c r="D4084" s="699" t="s">
        <v>11189</v>
      </c>
      <c r="E4084" s="700" t="s">
        <v>18427</v>
      </c>
      <c r="F4084" s="699" t="s">
        <v>11185</v>
      </c>
    </row>
    <row r="4085" spans="1:6" hidden="1">
      <c r="A4085" s="701">
        <v>92896</v>
      </c>
      <c r="B4085" s="699" t="s">
        <v>18428</v>
      </c>
      <c r="C4085" s="699" t="s">
        <v>475</v>
      </c>
      <c r="D4085" s="699" t="s">
        <v>11189</v>
      </c>
      <c r="E4085" s="700" t="s">
        <v>18429</v>
      </c>
      <c r="F4085" s="699" t="s">
        <v>11185</v>
      </c>
    </row>
    <row r="4086" spans="1:6" hidden="1">
      <c r="A4086" s="701">
        <v>92897</v>
      </c>
      <c r="B4086" s="699" t="s">
        <v>18430</v>
      </c>
      <c r="C4086" s="699" t="s">
        <v>475</v>
      </c>
      <c r="D4086" s="699" t="s">
        <v>11189</v>
      </c>
      <c r="E4086" s="700" t="s">
        <v>18431</v>
      </c>
      <c r="F4086" s="699" t="s">
        <v>11185</v>
      </c>
    </row>
    <row r="4087" spans="1:6" hidden="1">
      <c r="A4087" s="701">
        <v>92898</v>
      </c>
      <c r="B4087" s="699" t="s">
        <v>18432</v>
      </c>
      <c r="C4087" s="699" t="s">
        <v>475</v>
      </c>
      <c r="D4087" s="699" t="s">
        <v>11189</v>
      </c>
      <c r="E4087" s="700" t="s">
        <v>18433</v>
      </c>
      <c r="F4087" s="699" t="s">
        <v>11185</v>
      </c>
    </row>
    <row r="4088" spans="1:6" hidden="1">
      <c r="A4088" s="701">
        <v>92899</v>
      </c>
      <c r="B4088" s="699" t="s">
        <v>18434</v>
      </c>
      <c r="C4088" s="699" t="s">
        <v>475</v>
      </c>
      <c r="D4088" s="699" t="s">
        <v>11189</v>
      </c>
      <c r="E4088" s="700" t="s">
        <v>9795</v>
      </c>
      <c r="F4088" s="699" t="s">
        <v>11185</v>
      </c>
    </row>
    <row r="4089" spans="1:6" hidden="1">
      <c r="A4089" s="701">
        <v>92900</v>
      </c>
      <c r="B4089" s="699" t="s">
        <v>18435</v>
      </c>
      <c r="C4089" s="699" t="s">
        <v>475</v>
      </c>
      <c r="D4089" s="699" t="s">
        <v>11189</v>
      </c>
      <c r="E4089" s="700" t="s">
        <v>18436</v>
      </c>
      <c r="F4089" s="699" t="s">
        <v>11185</v>
      </c>
    </row>
    <row r="4090" spans="1:6" hidden="1">
      <c r="A4090" s="701">
        <v>92901</v>
      </c>
      <c r="B4090" s="699" t="s">
        <v>18437</v>
      </c>
      <c r="C4090" s="699" t="s">
        <v>475</v>
      </c>
      <c r="D4090" s="699" t="s">
        <v>11189</v>
      </c>
      <c r="E4090" s="700" t="s">
        <v>18438</v>
      </c>
      <c r="F4090" s="699" t="s">
        <v>11185</v>
      </c>
    </row>
    <row r="4091" spans="1:6" hidden="1">
      <c r="A4091" s="701">
        <v>92902</v>
      </c>
      <c r="B4091" s="699" t="s">
        <v>18439</v>
      </c>
      <c r="C4091" s="699" t="s">
        <v>475</v>
      </c>
      <c r="D4091" s="699" t="s">
        <v>11189</v>
      </c>
      <c r="E4091" s="700" t="s">
        <v>18440</v>
      </c>
      <c r="F4091" s="699" t="s">
        <v>11185</v>
      </c>
    </row>
    <row r="4092" spans="1:6" hidden="1">
      <c r="A4092" s="701">
        <v>92903</v>
      </c>
      <c r="B4092" s="699" t="s">
        <v>18441</v>
      </c>
      <c r="C4092" s="699" t="s">
        <v>475</v>
      </c>
      <c r="D4092" s="699" t="s">
        <v>11189</v>
      </c>
      <c r="E4092" s="700" t="s">
        <v>18442</v>
      </c>
      <c r="F4092" s="699" t="s">
        <v>11185</v>
      </c>
    </row>
    <row r="4093" spans="1:6" hidden="1">
      <c r="A4093" s="701">
        <v>92904</v>
      </c>
      <c r="B4093" s="699" t="s">
        <v>18443</v>
      </c>
      <c r="C4093" s="699" t="s">
        <v>475</v>
      </c>
      <c r="D4093" s="699" t="s">
        <v>11189</v>
      </c>
      <c r="E4093" s="700" t="s">
        <v>5888</v>
      </c>
      <c r="F4093" s="699" t="s">
        <v>11185</v>
      </c>
    </row>
    <row r="4094" spans="1:6" hidden="1">
      <c r="A4094" s="701">
        <v>92905</v>
      </c>
      <c r="B4094" s="699" t="s">
        <v>18444</v>
      </c>
      <c r="C4094" s="699" t="s">
        <v>475</v>
      </c>
      <c r="D4094" s="699" t="s">
        <v>11189</v>
      </c>
      <c r="E4094" s="700" t="s">
        <v>18445</v>
      </c>
      <c r="F4094" s="699" t="s">
        <v>11185</v>
      </c>
    </row>
    <row r="4095" spans="1:6" hidden="1">
      <c r="A4095" s="701">
        <v>92906</v>
      </c>
      <c r="B4095" s="699" t="s">
        <v>18446</v>
      </c>
      <c r="C4095" s="699" t="s">
        <v>475</v>
      </c>
      <c r="D4095" s="699" t="s">
        <v>11189</v>
      </c>
      <c r="E4095" s="700" t="s">
        <v>18447</v>
      </c>
      <c r="F4095" s="699" t="s">
        <v>11185</v>
      </c>
    </row>
    <row r="4096" spans="1:6" hidden="1">
      <c r="A4096" s="701">
        <v>92907</v>
      </c>
      <c r="B4096" s="699" t="s">
        <v>18448</v>
      </c>
      <c r="C4096" s="699" t="s">
        <v>475</v>
      </c>
      <c r="D4096" s="699" t="s">
        <v>11189</v>
      </c>
      <c r="E4096" s="700" t="s">
        <v>6657</v>
      </c>
      <c r="F4096" s="699" t="s">
        <v>11185</v>
      </c>
    </row>
    <row r="4097" spans="1:6" hidden="1">
      <c r="A4097" s="701">
        <v>92908</v>
      </c>
      <c r="B4097" s="699" t="s">
        <v>18449</v>
      </c>
      <c r="C4097" s="699" t="s">
        <v>475</v>
      </c>
      <c r="D4097" s="699" t="s">
        <v>11189</v>
      </c>
      <c r="E4097" s="700" t="s">
        <v>6657</v>
      </c>
      <c r="F4097" s="699" t="s">
        <v>11185</v>
      </c>
    </row>
    <row r="4098" spans="1:6" hidden="1">
      <c r="A4098" s="701">
        <v>92909</v>
      </c>
      <c r="B4098" s="699" t="s">
        <v>18450</v>
      </c>
      <c r="C4098" s="699" t="s">
        <v>475</v>
      </c>
      <c r="D4098" s="699" t="s">
        <v>11189</v>
      </c>
      <c r="E4098" s="700" t="s">
        <v>6657</v>
      </c>
      <c r="F4098" s="699" t="s">
        <v>11185</v>
      </c>
    </row>
    <row r="4099" spans="1:6" hidden="1">
      <c r="A4099" s="701">
        <v>92910</v>
      </c>
      <c r="B4099" s="699" t="s">
        <v>18451</v>
      </c>
      <c r="C4099" s="699" t="s">
        <v>475</v>
      </c>
      <c r="D4099" s="699" t="s">
        <v>11189</v>
      </c>
      <c r="E4099" s="700" t="s">
        <v>18452</v>
      </c>
      <c r="F4099" s="699" t="s">
        <v>11185</v>
      </c>
    </row>
    <row r="4100" spans="1:6" hidden="1">
      <c r="A4100" s="701">
        <v>92911</v>
      </c>
      <c r="B4100" s="699" t="s">
        <v>18453</v>
      </c>
      <c r="C4100" s="699" t="s">
        <v>475</v>
      </c>
      <c r="D4100" s="699" t="s">
        <v>11189</v>
      </c>
      <c r="E4100" s="700" t="s">
        <v>18452</v>
      </c>
      <c r="F4100" s="699" t="s">
        <v>11185</v>
      </c>
    </row>
    <row r="4101" spans="1:6" hidden="1">
      <c r="A4101" s="701">
        <v>92912</v>
      </c>
      <c r="B4101" s="699" t="s">
        <v>18454</v>
      </c>
      <c r="C4101" s="699" t="s">
        <v>475</v>
      </c>
      <c r="D4101" s="699" t="s">
        <v>11189</v>
      </c>
      <c r="E4101" s="700" t="s">
        <v>18455</v>
      </c>
      <c r="F4101" s="699" t="s">
        <v>11185</v>
      </c>
    </row>
    <row r="4102" spans="1:6" hidden="1">
      <c r="A4102" s="701">
        <v>92913</v>
      </c>
      <c r="B4102" s="699" t="s">
        <v>18456</v>
      </c>
      <c r="C4102" s="699" t="s">
        <v>475</v>
      </c>
      <c r="D4102" s="699" t="s">
        <v>11189</v>
      </c>
      <c r="E4102" s="700" t="s">
        <v>18457</v>
      </c>
      <c r="F4102" s="699" t="s">
        <v>11185</v>
      </c>
    </row>
    <row r="4103" spans="1:6" hidden="1">
      <c r="A4103" s="701">
        <v>92914</v>
      </c>
      <c r="B4103" s="699" t="s">
        <v>18458</v>
      </c>
      <c r="C4103" s="699" t="s">
        <v>475</v>
      </c>
      <c r="D4103" s="699" t="s">
        <v>11189</v>
      </c>
      <c r="E4103" s="700" t="s">
        <v>18457</v>
      </c>
      <c r="F4103" s="699" t="s">
        <v>11185</v>
      </c>
    </row>
    <row r="4104" spans="1:6" hidden="1">
      <c r="A4104" s="701">
        <v>92918</v>
      </c>
      <c r="B4104" s="699" t="s">
        <v>18459</v>
      </c>
      <c r="C4104" s="699" t="s">
        <v>475</v>
      </c>
      <c r="D4104" s="699" t="s">
        <v>11189</v>
      </c>
      <c r="E4104" s="700" t="s">
        <v>17452</v>
      </c>
      <c r="F4104" s="699" t="s">
        <v>11185</v>
      </c>
    </row>
    <row r="4105" spans="1:6" hidden="1">
      <c r="A4105" s="701">
        <v>92920</v>
      </c>
      <c r="B4105" s="699" t="s">
        <v>18460</v>
      </c>
      <c r="C4105" s="699" t="s">
        <v>475</v>
      </c>
      <c r="D4105" s="699" t="s">
        <v>11189</v>
      </c>
      <c r="E4105" s="700" t="s">
        <v>18461</v>
      </c>
      <c r="F4105" s="699" t="s">
        <v>11185</v>
      </c>
    </row>
    <row r="4106" spans="1:6" hidden="1">
      <c r="A4106" s="701">
        <v>92925</v>
      </c>
      <c r="B4106" s="699" t="s">
        <v>18462</v>
      </c>
      <c r="C4106" s="699" t="s">
        <v>475</v>
      </c>
      <c r="D4106" s="699" t="s">
        <v>11189</v>
      </c>
      <c r="E4106" s="700" t="s">
        <v>18463</v>
      </c>
      <c r="F4106" s="699" t="s">
        <v>11185</v>
      </c>
    </row>
    <row r="4107" spans="1:6" hidden="1">
      <c r="A4107" s="701">
        <v>92926</v>
      </c>
      <c r="B4107" s="699" t="s">
        <v>18464</v>
      </c>
      <c r="C4107" s="699" t="s">
        <v>475</v>
      </c>
      <c r="D4107" s="699" t="s">
        <v>11189</v>
      </c>
      <c r="E4107" s="700" t="s">
        <v>10599</v>
      </c>
      <c r="F4107" s="699" t="s">
        <v>11185</v>
      </c>
    </row>
    <row r="4108" spans="1:6" hidden="1">
      <c r="A4108" s="701">
        <v>92927</v>
      </c>
      <c r="B4108" s="699" t="s">
        <v>18465</v>
      </c>
      <c r="C4108" s="699" t="s">
        <v>475</v>
      </c>
      <c r="D4108" s="699" t="s">
        <v>11189</v>
      </c>
      <c r="E4108" s="700" t="s">
        <v>10599</v>
      </c>
      <c r="F4108" s="699" t="s">
        <v>11185</v>
      </c>
    </row>
    <row r="4109" spans="1:6" hidden="1">
      <c r="A4109" s="701">
        <v>92928</v>
      </c>
      <c r="B4109" s="699" t="s">
        <v>18466</v>
      </c>
      <c r="C4109" s="699" t="s">
        <v>475</v>
      </c>
      <c r="D4109" s="699" t="s">
        <v>11189</v>
      </c>
      <c r="E4109" s="700" t="s">
        <v>18467</v>
      </c>
      <c r="F4109" s="699" t="s">
        <v>11185</v>
      </c>
    </row>
    <row r="4110" spans="1:6" hidden="1">
      <c r="A4110" s="701">
        <v>92929</v>
      </c>
      <c r="B4110" s="699" t="s">
        <v>18468</v>
      </c>
      <c r="C4110" s="699" t="s">
        <v>475</v>
      </c>
      <c r="D4110" s="699" t="s">
        <v>11189</v>
      </c>
      <c r="E4110" s="700" t="s">
        <v>18467</v>
      </c>
      <c r="F4110" s="699" t="s">
        <v>11185</v>
      </c>
    </row>
    <row r="4111" spans="1:6" hidden="1">
      <c r="A4111" s="701">
        <v>92930</v>
      </c>
      <c r="B4111" s="699" t="s">
        <v>18469</v>
      </c>
      <c r="C4111" s="699" t="s">
        <v>475</v>
      </c>
      <c r="D4111" s="699" t="s">
        <v>11189</v>
      </c>
      <c r="E4111" s="700" t="s">
        <v>18467</v>
      </c>
      <c r="F4111" s="699" t="s">
        <v>11185</v>
      </c>
    </row>
    <row r="4112" spans="1:6" hidden="1">
      <c r="A4112" s="701">
        <v>92931</v>
      </c>
      <c r="B4112" s="699" t="s">
        <v>18470</v>
      </c>
      <c r="C4112" s="699" t="s">
        <v>475</v>
      </c>
      <c r="D4112" s="699" t="s">
        <v>11189</v>
      </c>
      <c r="E4112" s="700" t="s">
        <v>3066</v>
      </c>
      <c r="F4112" s="699" t="s">
        <v>11185</v>
      </c>
    </row>
    <row r="4113" spans="1:6" hidden="1">
      <c r="A4113" s="701">
        <v>92932</v>
      </c>
      <c r="B4113" s="699" t="s">
        <v>18471</v>
      </c>
      <c r="C4113" s="699" t="s">
        <v>475</v>
      </c>
      <c r="D4113" s="699" t="s">
        <v>11189</v>
      </c>
      <c r="E4113" s="700" t="s">
        <v>3066</v>
      </c>
      <c r="F4113" s="699" t="s">
        <v>11185</v>
      </c>
    </row>
    <row r="4114" spans="1:6" hidden="1">
      <c r="A4114" s="701">
        <v>92933</v>
      </c>
      <c r="B4114" s="699" t="s">
        <v>18472</v>
      </c>
      <c r="C4114" s="699" t="s">
        <v>475</v>
      </c>
      <c r="D4114" s="699" t="s">
        <v>11189</v>
      </c>
      <c r="E4114" s="700" t="s">
        <v>3066</v>
      </c>
      <c r="F4114" s="699" t="s">
        <v>11185</v>
      </c>
    </row>
    <row r="4115" spans="1:6" hidden="1">
      <c r="A4115" s="701">
        <v>92934</v>
      </c>
      <c r="B4115" s="699" t="s">
        <v>18473</v>
      </c>
      <c r="C4115" s="699" t="s">
        <v>475</v>
      </c>
      <c r="D4115" s="699" t="s">
        <v>11189</v>
      </c>
      <c r="E4115" s="700" t="s">
        <v>18474</v>
      </c>
      <c r="F4115" s="699" t="s">
        <v>11185</v>
      </c>
    </row>
    <row r="4116" spans="1:6" hidden="1">
      <c r="A4116" s="701">
        <v>92935</v>
      </c>
      <c r="B4116" s="699" t="s">
        <v>18475</v>
      </c>
      <c r="C4116" s="699" t="s">
        <v>475</v>
      </c>
      <c r="D4116" s="699" t="s">
        <v>11189</v>
      </c>
      <c r="E4116" s="700" t="s">
        <v>18474</v>
      </c>
      <c r="F4116" s="699" t="s">
        <v>11185</v>
      </c>
    </row>
    <row r="4117" spans="1:6" hidden="1">
      <c r="A4117" s="701">
        <v>92936</v>
      </c>
      <c r="B4117" s="699" t="s">
        <v>18476</v>
      </c>
      <c r="C4117" s="699" t="s">
        <v>475</v>
      </c>
      <c r="D4117" s="699" t="s">
        <v>11189</v>
      </c>
      <c r="E4117" s="700" t="s">
        <v>17692</v>
      </c>
      <c r="F4117" s="699" t="s">
        <v>11185</v>
      </c>
    </row>
    <row r="4118" spans="1:6" hidden="1">
      <c r="A4118" s="701">
        <v>92937</v>
      </c>
      <c r="B4118" s="699" t="s">
        <v>18477</v>
      </c>
      <c r="C4118" s="699" t="s">
        <v>475</v>
      </c>
      <c r="D4118" s="699" t="s">
        <v>11189</v>
      </c>
      <c r="E4118" s="700" t="s">
        <v>17692</v>
      </c>
      <c r="F4118" s="699" t="s">
        <v>11185</v>
      </c>
    </row>
    <row r="4119" spans="1:6" hidden="1">
      <c r="A4119" s="701">
        <v>92938</v>
      </c>
      <c r="B4119" s="699" t="s">
        <v>18478</v>
      </c>
      <c r="C4119" s="699" t="s">
        <v>475</v>
      </c>
      <c r="D4119" s="699" t="s">
        <v>11189</v>
      </c>
      <c r="E4119" s="700" t="s">
        <v>14904</v>
      </c>
      <c r="F4119" s="699" t="s">
        <v>11185</v>
      </c>
    </row>
    <row r="4120" spans="1:6" hidden="1">
      <c r="A4120" s="701">
        <v>92939</v>
      </c>
      <c r="B4120" s="699" t="s">
        <v>18479</v>
      </c>
      <c r="C4120" s="699" t="s">
        <v>475</v>
      </c>
      <c r="D4120" s="699" t="s">
        <v>11189</v>
      </c>
      <c r="E4120" s="700" t="s">
        <v>16385</v>
      </c>
      <c r="F4120" s="699" t="s">
        <v>11185</v>
      </c>
    </row>
    <row r="4121" spans="1:6" hidden="1">
      <c r="A4121" s="701">
        <v>92940</v>
      </c>
      <c r="B4121" s="699" t="s">
        <v>18480</v>
      </c>
      <c r="C4121" s="699" t="s">
        <v>475</v>
      </c>
      <c r="D4121" s="699" t="s">
        <v>11189</v>
      </c>
      <c r="E4121" s="700" t="s">
        <v>18481</v>
      </c>
      <c r="F4121" s="699" t="s">
        <v>11185</v>
      </c>
    </row>
    <row r="4122" spans="1:6" hidden="1">
      <c r="A4122" s="701">
        <v>92941</v>
      </c>
      <c r="B4122" s="699" t="s">
        <v>18483</v>
      </c>
      <c r="C4122" s="699" t="s">
        <v>475</v>
      </c>
      <c r="D4122" s="699" t="s">
        <v>11189</v>
      </c>
      <c r="E4122" s="700" t="s">
        <v>18484</v>
      </c>
      <c r="F4122" s="699" t="s">
        <v>11185</v>
      </c>
    </row>
    <row r="4123" spans="1:6" hidden="1">
      <c r="A4123" s="701">
        <v>92942</v>
      </c>
      <c r="B4123" s="699" t="s">
        <v>18485</v>
      </c>
      <c r="C4123" s="699" t="s">
        <v>475</v>
      </c>
      <c r="D4123" s="699" t="s">
        <v>11189</v>
      </c>
      <c r="E4123" s="700" t="s">
        <v>18484</v>
      </c>
      <c r="F4123" s="699" t="s">
        <v>11185</v>
      </c>
    </row>
    <row r="4124" spans="1:6" hidden="1">
      <c r="A4124" s="701">
        <v>92943</v>
      </c>
      <c r="B4124" s="699" t="s">
        <v>18486</v>
      </c>
      <c r="C4124" s="699" t="s">
        <v>475</v>
      </c>
      <c r="D4124" s="699" t="s">
        <v>11189</v>
      </c>
      <c r="E4124" s="700" t="s">
        <v>18487</v>
      </c>
      <c r="F4124" s="699" t="s">
        <v>11185</v>
      </c>
    </row>
    <row r="4125" spans="1:6" hidden="1">
      <c r="A4125" s="701">
        <v>92944</v>
      </c>
      <c r="B4125" s="699" t="s">
        <v>18488</v>
      </c>
      <c r="C4125" s="699" t="s">
        <v>475</v>
      </c>
      <c r="D4125" s="699" t="s">
        <v>11189</v>
      </c>
      <c r="E4125" s="700" t="s">
        <v>18487</v>
      </c>
      <c r="F4125" s="699" t="s">
        <v>11185</v>
      </c>
    </row>
    <row r="4126" spans="1:6" hidden="1">
      <c r="A4126" s="701">
        <v>92945</v>
      </c>
      <c r="B4126" s="699" t="s">
        <v>18489</v>
      </c>
      <c r="C4126" s="699" t="s">
        <v>475</v>
      </c>
      <c r="D4126" s="699" t="s">
        <v>11189</v>
      </c>
      <c r="E4126" s="700" t="s">
        <v>18487</v>
      </c>
      <c r="F4126" s="699" t="s">
        <v>11185</v>
      </c>
    </row>
    <row r="4127" spans="1:6" hidden="1">
      <c r="A4127" s="701">
        <v>92946</v>
      </c>
      <c r="B4127" s="699" t="s">
        <v>18490</v>
      </c>
      <c r="C4127" s="699" t="s">
        <v>475</v>
      </c>
      <c r="D4127" s="699" t="s">
        <v>11189</v>
      </c>
      <c r="E4127" s="700" t="s">
        <v>15633</v>
      </c>
      <c r="F4127" s="699" t="s">
        <v>11185</v>
      </c>
    </row>
    <row r="4128" spans="1:6" hidden="1">
      <c r="A4128" s="701">
        <v>92947</v>
      </c>
      <c r="B4128" s="699" t="s">
        <v>18491</v>
      </c>
      <c r="C4128" s="699" t="s">
        <v>475</v>
      </c>
      <c r="D4128" s="699" t="s">
        <v>11189</v>
      </c>
      <c r="E4128" s="700" t="s">
        <v>15633</v>
      </c>
      <c r="F4128" s="699" t="s">
        <v>11185</v>
      </c>
    </row>
    <row r="4129" spans="1:6" hidden="1">
      <c r="A4129" s="701">
        <v>92948</v>
      </c>
      <c r="B4129" s="699" t="s">
        <v>18492</v>
      </c>
      <c r="C4129" s="699" t="s">
        <v>475</v>
      </c>
      <c r="D4129" s="699" t="s">
        <v>11189</v>
      </c>
      <c r="E4129" s="700" t="s">
        <v>15633</v>
      </c>
      <c r="F4129" s="699" t="s">
        <v>11185</v>
      </c>
    </row>
    <row r="4130" spans="1:6" hidden="1">
      <c r="A4130" s="701">
        <v>92949</v>
      </c>
      <c r="B4130" s="699" t="s">
        <v>18493</v>
      </c>
      <c r="C4130" s="699" t="s">
        <v>475</v>
      </c>
      <c r="D4130" s="699" t="s">
        <v>11189</v>
      </c>
      <c r="E4130" s="700" t="s">
        <v>18494</v>
      </c>
      <c r="F4130" s="699" t="s">
        <v>11185</v>
      </c>
    </row>
    <row r="4131" spans="1:6" hidden="1">
      <c r="A4131" s="701">
        <v>92950</v>
      </c>
      <c r="B4131" s="699" t="s">
        <v>18495</v>
      </c>
      <c r="C4131" s="699" t="s">
        <v>475</v>
      </c>
      <c r="D4131" s="699" t="s">
        <v>11189</v>
      </c>
      <c r="E4131" s="700" t="s">
        <v>18494</v>
      </c>
      <c r="F4131" s="699" t="s">
        <v>11185</v>
      </c>
    </row>
    <row r="4132" spans="1:6" hidden="1">
      <c r="A4132" s="701">
        <v>92951</v>
      </c>
      <c r="B4132" s="699" t="s">
        <v>18496</v>
      </c>
      <c r="C4132" s="699" t="s">
        <v>475</v>
      </c>
      <c r="D4132" s="699" t="s">
        <v>11189</v>
      </c>
      <c r="E4132" s="700" t="s">
        <v>10606</v>
      </c>
      <c r="F4132" s="699" t="s">
        <v>11185</v>
      </c>
    </row>
    <row r="4133" spans="1:6" hidden="1">
      <c r="A4133" s="701">
        <v>92952</v>
      </c>
      <c r="B4133" s="699" t="s">
        <v>18497</v>
      </c>
      <c r="C4133" s="699" t="s">
        <v>475</v>
      </c>
      <c r="D4133" s="699" t="s">
        <v>11189</v>
      </c>
      <c r="E4133" s="700" t="s">
        <v>10606</v>
      </c>
      <c r="F4133" s="699" t="s">
        <v>11185</v>
      </c>
    </row>
    <row r="4134" spans="1:6" hidden="1">
      <c r="A4134" s="701">
        <v>92953</v>
      </c>
      <c r="B4134" s="699" t="s">
        <v>18498</v>
      </c>
      <c r="C4134" s="699" t="s">
        <v>475</v>
      </c>
      <c r="D4134" s="699" t="s">
        <v>11189</v>
      </c>
      <c r="E4134" s="700" t="s">
        <v>6643</v>
      </c>
      <c r="F4134" s="699" t="s">
        <v>11185</v>
      </c>
    </row>
    <row r="4135" spans="1:6" hidden="1">
      <c r="A4135" s="701">
        <v>93050</v>
      </c>
      <c r="B4135" s="699" t="s">
        <v>18499</v>
      </c>
      <c r="C4135" s="699" t="s">
        <v>475</v>
      </c>
      <c r="D4135" s="699" t="s">
        <v>11182</v>
      </c>
      <c r="E4135" s="700" t="s">
        <v>11914</v>
      </c>
      <c r="F4135" s="699" t="s">
        <v>11185</v>
      </c>
    </row>
    <row r="4136" spans="1:6" hidden="1">
      <c r="A4136" s="701">
        <v>93051</v>
      </c>
      <c r="B4136" s="699" t="s">
        <v>18500</v>
      </c>
      <c r="C4136" s="699" t="s">
        <v>475</v>
      </c>
      <c r="D4136" s="699" t="s">
        <v>11182</v>
      </c>
      <c r="E4136" s="700" t="s">
        <v>7002</v>
      </c>
      <c r="F4136" s="699" t="s">
        <v>11185</v>
      </c>
    </row>
    <row r="4137" spans="1:6" hidden="1">
      <c r="A4137" s="701">
        <v>93052</v>
      </c>
      <c r="B4137" s="699" t="s">
        <v>18501</v>
      </c>
      <c r="C4137" s="699" t="s">
        <v>475</v>
      </c>
      <c r="D4137" s="699" t="s">
        <v>11182</v>
      </c>
      <c r="E4137" s="700" t="s">
        <v>18502</v>
      </c>
      <c r="F4137" s="699" t="s">
        <v>11185</v>
      </c>
    </row>
    <row r="4138" spans="1:6" hidden="1">
      <c r="A4138" s="701">
        <v>93054</v>
      </c>
      <c r="B4138" s="699" t="s">
        <v>18503</v>
      </c>
      <c r="C4138" s="699" t="s">
        <v>475</v>
      </c>
      <c r="D4138" s="699" t="s">
        <v>11182</v>
      </c>
      <c r="E4138" s="700" t="s">
        <v>17378</v>
      </c>
      <c r="F4138" s="699" t="s">
        <v>11185</v>
      </c>
    </row>
    <row r="4139" spans="1:6" hidden="1">
      <c r="A4139" s="701">
        <v>93055</v>
      </c>
      <c r="B4139" s="699" t="s">
        <v>18504</v>
      </c>
      <c r="C4139" s="699" t="s">
        <v>475</v>
      </c>
      <c r="D4139" s="699" t="s">
        <v>11182</v>
      </c>
      <c r="E4139" s="700" t="s">
        <v>15024</v>
      </c>
      <c r="F4139" s="699" t="s">
        <v>11185</v>
      </c>
    </row>
    <row r="4140" spans="1:6" hidden="1">
      <c r="A4140" s="701">
        <v>93056</v>
      </c>
      <c r="B4140" s="699" t="s">
        <v>18505</v>
      </c>
      <c r="C4140" s="699" t="s">
        <v>475</v>
      </c>
      <c r="D4140" s="699" t="s">
        <v>11182</v>
      </c>
      <c r="E4140" s="700" t="s">
        <v>5231</v>
      </c>
      <c r="F4140" s="699" t="s">
        <v>11185</v>
      </c>
    </row>
    <row r="4141" spans="1:6" hidden="1">
      <c r="A4141" s="701">
        <v>93057</v>
      </c>
      <c r="B4141" s="699" t="s">
        <v>18506</v>
      </c>
      <c r="C4141" s="699" t="s">
        <v>475</v>
      </c>
      <c r="D4141" s="699" t="s">
        <v>11182</v>
      </c>
      <c r="E4141" s="700" t="s">
        <v>11553</v>
      </c>
      <c r="F4141" s="699" t="s">
        <v>11185</v>
      </c>
    </row>
    <row r="4142" spans="1:6" hidden="1">
      <c r="A4142" s="701">
        <v>93058</v>
      </c>
      <c r="B4142" s="699" t="s">
        <v>18507</v>
      </c>
      <c r="C4142" s="699" t="s">
        <v>475</v>
      </c>
      <c r="D4142" s="699" t="s">
        <v>11182</v>
      </c>
      <c r="E4142" s="700" t="s">
        <v>18508</v>
      </c>
      <c r="F4142" s="699" t="s">
        <v>11185</v>
      </c>
    </row>
    <row r="4143" spans="1:6" hidden="1">
      <c r="A4143" s="701">
        <v>93059</v>
      </c>
      <c r="B4143" s="699" t="s">
        <v>18509</v>
      </c>
      <c r="C4143" s="699" t="s">
        <v>475</v>
      </c>
      <c r="D4143" s="699" t="s">
        <v>11182</v>
      </c>
      <c r="E4143" s="700" t="s">
        <v>18510</v>
      </c>
      <c r="F4143" s="699" t="s">
        <v>11185</v>
      </c>
    </row>
    <row r="4144" spans="1:6" hidden="1">
      <c r="A4144" s="701">
        <v>93060</v>
      </c>
      <c r="B4144" s="699" t="s">
        <v>18511</v>
      </c>
      <c r="C4144" s="699" t="s">
        <v>475</v>
      </c>
      <c r="D4144" s="699" t="s">
        <v>11182</v>
      </c>
      <c r="E4144" s="700" t="s">
        <v>15433</v>
      </c>
      <c r="F4144" s="699" t="s">
        <v>11185</v>
      </c>
    </row>
    <row r="4145" spans="1:6" hidden="1">
      <c r="A4145" s="701">
        <v>93061</v>
      </c>
      <c r="B4145" s="699" t="s">
        <v>18512</v>
      </c>
      <c r="C4145" s="699" t="s">
        <v>475</v>
      </c>
      <c r="D4145" s="699" t="s">
        <v>11182</v>
      </c>
      <c r="E4145" s="700" t="s">
        <v>7564</v>
      </c>
      <c r="F4145" s="699" t="s">
        <v>11185</v>
      </c>
    </row>
    <row r="4146" spans="1:6" hidden="1">
      <c r="A4146" s="701">
        <v>93062</v>
      </c>
      <c r="B4146" s="699" t="s">
        <v>18513</v>
      </c>
      <c r="C4146" s="699" t="s">
        <v>475</v>
      </c>
      <c r="D4146" s="699" t="s">
        <v>11182</v>
      </c>
      <c r="E4146" s="700" t="s">
        <v>18514</v>
      </c>
      <c r="F4146" s="699" t="s">
        <v>11185</v>
      </c>
    </row>
    <row r="4147" spans="1:6" hidden="1">
      <c r="A4147" s="701">
        <v>93063</v>
      </c>
      <c r="B4147" s="699" t="s">
        <v>18515</v>
      </c>
      <c r="C4147" s="699" t="s">
        <v>475</v>
      </c>
      <c r="D4147" s="699" t="s">
        <v>11182</v>
      </c>
      <c r="E4147" s="700" t="s">
        <v>18516</v>
      </c>
      <c r="F4147" s="699" t="s">
        <v>11185</v>
      </c>
    </row>
    <row r="4148" spans="1:6" hidden="1">
      <c r="A4148" s="701">
        <v>93064</v>
      </c>
      <c r="B4148" s="699" t="s">
        <v>18517</v>
      </c>
      <c r="C4148" s="699" t="s">
        <v>475</v>
      </c>
      <c r="D4148" s="699" t="s">
        <v>11182</v>
      </c>
      <c r="E4148" s="700" t="s">
        <v>18518</v>
      </c>
      <c r="F4148" s="699" t="s">
        <v>11185</v>
      </c>
    </row>
    <row r="4149" spans="1:6" hidden="1">
      <c r="A4149" s="701">
        <v>93065</v>
      </c>
      <c r="B4149" s="699" t="s">
        <v>18519</v>
      </c>
      <c r="C4149" s="699" t="s">
        <v>475</v>
      </c>
      <c r="D4149" s="699" t="s">
        <v>11182</v>
      </c>
      <c r="E4149" s="700" t="s">
        <v>16377</v>
      </c>
      <c r="F4149" s="699" t="s">
        <v>11185</v>
      </c>
    </row>
    <row r="4150" spans="1:6" hidden="1">
      <c r="A4150" s="701">
        <v>93066</v>
      </c>
      <c r="B4150" s="699" t="s">
        <v>18520</v>
      </c>
      <c r="C4150" s="699" t="s">
        <v>475</v>
      </c>
      <c r="D4150" s="699" t="s">
        <v>11182</v>
      </c>
      <c r="E4150" s="700" t="s">
        <v>18521</v>
      </c>
      <c r="F4150" s="699" t="s">
        <v>11185</v>
      </c>
    </row>
    <row r="4151" spans="1:6" hidden="1">
      <c r="A4151" s="701">
        <v>93067</v>
      </c>
      <c r="B4151" s="699" t="s">
        <v>18522</v>
      </c>
      <c r="C4151" s="699" t="s">
        <v>475</v>
      </c>
      <c r="D4151" s="699" t="s">
        <v>11182</v>
      </c>
      <c r="E4151" s="700" t="s">
        <v>10271</v>
      </c>
      <c r="F4151" s="699" t="s">
        <v>11185</v>
      </c>
    </row>
    <row r="4152" spans="1:6" hidden="1">
      <c r="A4152" s="701">
        <v>93068</v>
      </c>
      <c r="B4152" s="699" t="s">
        <v>18523</v>
      </c>
      <c r="C4152" s="699" t="s">
        <v>475</v>
      </c>
      <c r="D4152" s="699" t="s">
        <v>11182</v>
      </c>
      <c r="E4152" s="700" t="s">
        <v>15360</v>
      </c>
      <c r="F4152" s="699" t="s">
        <v>11185</v>
      </c>
    </row>
    <row r="4153" spans="1:6" hidden="1">
      <c r="A4153" s="701">
        <v>93069</v>
      </c>
      <c r="B4153" s="699" t="s">
        <v>18524</v>
      </c>
      <c r="C4153" s="699" t="s">
        <v>475</v>
      </c>
      <c r="D4153" s="699" t="s">
        <v>11182</v>
      </c>
      <c r="E4153" s="700" t="s">
        <v>18525</v>
      </c>
      <c r="F4153" s="699" t="s">
        <v>11185</v>
      </c>
    </row>
    <row r="4154" spans="1:6" hidden="1">
      <c r="A4154" s="701">
        <v>93070</v>
      </c>
      <c r="B4154" s="699" t="s">
        <v>18526</v>
      </c>
      <c r="C4154" s="699" t="s">
        <v>475</v>
      </c>
      <c r="D4154" s="699" t="s">
        <v>11182</v>
      </c>
      <c r="E4154" s="700" t="s">
        <v>18249</v>
      </c>
      <c r="F4154" s="699" t="s">
        <v>11185</v>
      </c>
    </row>
    <row r="4155" spans="1:6" hidden="1">
      <c r="A4155" s="701">
        <v>93071</v>
      </c>
      <c r="B4155" s="699" t="s">
        <v>18527</v>
      </c>
      <c r="C4155" s="699" t="s">
        <v>475</v>
      </c>
      <c r="D4155" s="699" t="s">
        <v>11182</v>
      </c>
      <c r="E4155" s="700" t="s">
        <v>18528</v>
      </c>
      <c r="F4155" s="699" t="s">
        <v>11185</v>
      </c>
    </row>
    <row r="4156" spans="1:6" hidden="1">
      <c r="A4156" s="701">
        <v>93072</v>
      </c>
      <c r="B4156" s="699" t="s">
        <v>18529</v>
      </c>
      <c r="C4156" s="699" t="s">
        <v>475</v>
      </c>
      <c r="D4156" s="699" t="s">
        <v>11182</v>
      </c>
      <c r="E4156" s="700" t="s">
        <v>18530</v>
      </c>
      <c r="F4156" s="699" t="s">
        <v>11185</v>
      </c>
    </row>
    <row r="4157" spans="1:6" hidden="1">
      <c r="A4157" s="701">
        <v>93073</v>
      </c>
      <c r="B4157" s="699" t="s">
        <v>18531</v>
      </c>
      <c r="C4157" s="699" t="s">
        <v>475</v>
      </c>
      <c r="D4157" s="699" t="s">
        <v>11182</v>
      </c>
      <c r="E4157" s="700" t="s">
        <v>18532</v>
      </c>
      <c r="F4157" s="699" t="s">
        <v>11185</v>
      </c>
    </row>
    <row r="4158" spans="1:6" hidden="1">
      <c r="A4158" s="701">
        <v>93074</v>
      </c>
      <c r="B4158" s="699" t="s">
        <v>18533</v>
      </c>
      <c r="C4158" s="699" t="s">
        <v>475</v>
      </c>
      <c r="D4158" s="699" t="s">
        <v>11182</v>
      </c>
      <c r="E4158" s="700" t="s">
        <v>16077</v>
      </c>
      <c r="F4158" s="699" t="s">
        <v>11185</v>
      </c>
    </row>
    <row r="4159" spans="1:6" hidden="1">
      <c r="A4159" s="701">
        <v>93075</v>
      </c>
      <c r="B4159" s="699" t="s">
        <v>18534</v>
      </c>
      <c r="C4159" s="699" t="s">
        <v>475</v>
      </c>
      <c r="D4159" s="699" t="s">
        <v>11182</v>
      </c>
      <c r="E4159" s="700" t="s">
        <v>12917</v>
      </c>
      <c r="F4159" s="699" t="s">
        <v>11185</v>
      </c>
    </row>
    <row r="4160" spans="1:6" hidden="1">
      <c r="A4160" s="701">
        <v>93076</v>
      </c>
      <c r="B4160" s="699" t="s">
        <v>18535</v>
      </c>
      <c r="C4160" s="699" t="s">
        <v>475</v>
      </c>
      <c r="D4160" s="699" t="s">
        <v>11182</v>
      </c>
      <c r="E4160" s="700" t="s">
        <v>18536</v>
      </c>
      <c r="F4160" s="699" t="s">
        <v>11185</v>
      </c>
    </row>
    <row r="4161" spans="1:6" hidden="1">
      <c r="A4161" s="701">
        <v>93077</v>
      </c>
      <c r="B4161" s="699" t="s">
        <v>18537</v>
      </c>
      <c r="C4161" s="699" t="s">
        <v>475</v>
      </c>
      <c r="D4161" s="699" t="s">
        <v>11182</v>
      </c>
      <c r="E4161" s="700" t="s">
        <v>18538</v>
      </c>
      <c r="F4161" s="699" t="s">
        <v>11185</v>
      </c>
    </row>
    <row r="4162" spans="1:6" hidden="1">
      <c r="A4162" s="701">
        <v>93078</v>
      </c>
      <c r="B4162" s="699" t="s">
        <v>18539</v>
      </c>
      <c r="C4162" s="699" t="s">
        <v>475</v>
      </c>
      <c r="D4162" s="699" t="s">
        <v>11182</v>
      </c>
      <c r="E4162" s="700" t="s">
        <v>18540</v>
      </c>
      <c r="F4162" s="699" t="s">
        <v>11185</v>
      </c>
    </row>
    <row r="4163" spans="1:6" hidden="1">
      <c r="A4163" s="701">
        <v>93079</v>
      </c>
      <c r="B4163" s="699" t="s">
        <v>18541</v>
      </c>
      <c r="C4163" s="699" t="s">
        <v>475</v>
      </c>
      <c r="D4163" s="699" t="s">
        <v>11182</v>
      </c>
      <c r="E4163" s="700" t="s">
        <v>13868</v>
      </c>
      <c r="F4163" s="699" t="s">
        <v>11185</v>
      </c>
    </row>
    <row r="4164" spans="1:6" hidden="1">
      <c r="A4164" s="701">
        <v>93080</v>
      </c>
      <c r="B4164" s="699" t="s">
        <v>18542</v>
      </c>
      <c r="C4164" s="699" t="s">
        <v>475</v>
      </c>
      <c r="D4164" s="699" t="s">
        <v>11182</v>
      </c>
      <c r="E4164" s="700" t="s">
        <v>5486</v>
      </c>
      <c r="F4164" s="699" t="s">
        <v>11185</v>
      </c>
    </row>
    <row r="4165" spans="1:6" hidden="1">
      <c r="A4165" s="701">
        <v>93081</v>
      </c>
      <c r="B4165" s="699" t="s">
        <v>18543</v>
      </c>
      <c r="C4165" s="699" t="s">
        <v>475</v>
      </c>
      <c r="D4165" s="699" t="s">
        <v>11182</v>
      </c>
      <c r="E4165" s="700" t="s">
        <v>6826</v>
      </c>
      <c r="F4165" s="699" t="s">
        <v>11185</v>
      </c>
    </row>
    <row r="4166" spans="1:6" hidden="1">
      <c r="A4166" s="701">
        <v>93082</v>
      </c>
      <c r="B4166" s="699" t="s">
        <v>18544</v>
      </c>
      <c r="C4166" s="699" t="s">
        <v>475</v>
      </c>
      <c r="D4166" s="699" t="s">
        <v>11182</v>
      </c>
      <c r="E4166" s="700" t="s">
        <v>18545</v>
      </c>
      <c r="F4166" s="699" t="s">
        <v>11185</v>
      </c>
    </row>
    <row r="4167" spans="1:6" hidden="1">
      <c r="A4167" s="701">
        <v>93083</v>
      </c>
      <c r="B4167" s="699" t="s">
        <v>18546</v>
      </c>
      <c r="C4167" s="699" t="s">
        <v>475</v>
      </c>
      <c r="D4167" s="699" t="s">
        <v>11182</v>
      </c>
      <c r="E4167" s="700" t="s">
        <v>18547</v>
      </c>
      <c r="F4167" s="699" t="s">
        <v>11185</v>
      </c>
    </row>
    <row r="4168" spans="1:6" hidden="1">
      <c r="A4168" s="701">
        <v>93084</v>
      </c>
      <c r="B4168" s="699" t="s">
        <v>18548</v>
      </c>
      <c r="C4168" s="699" t="s">
        <v>475</v>
      </c>
      <c r="D4168" s="699" t="s">
        <v>11182</v>
      </c>
      <c r="E4168" s="700" t="s">
        <v>11576</v>
      </c>
      <c r="F4168" s="699" t="s">
        <v>11185</v>
      </c>
    </row>
    <row r="4169" spans="1:6" hidden="1">
      <c r="A4169" s="701">
        <v>93085</v>
      </c>
      <c r="B4169" s="699" t="s">
        <v>18549</v>
      </c>
      <c r="C4169" s="699" t="s">
        <v>475</v>
      </c>
      <c r="D4169" s="699" t="s">
        <v>11182</v>
      </c>
      <c r="E4169" s="700" t="s">
        <v>11331</v>
      </c>
      <c r="F4169" s="699" t="s">
        <v>11185</v>
      </c>
    </row>
    <row r="4170" spans="1:6" hidden="1">
      <c r="A4170" s="701">
        <v>93086</v>
      </c>
      <c r="B4170" s="699" t="s">
        <v>18550</v>
      </c>
      <c r="C4170" s="699" t="s">
        <v>475</v>
      </c>
      <c r="D4170" s="699" t="s">
        <v>11182</v>
      </c>
      <c r="E4170" s="700" t="s">
        <v>18551</v>
      </c>
      <c r="F4170" s="699" t="s">
        <v>11185</v>
      </c>
    </row>
    <row r="4171" spans="1:6" hidden="1">
      <c r="A4171" s="701">
        <v>93087</v>
      </c>
      <c r="B4171" s="699" t="s">
        <v>18552</v>
      </c>
      <c r="C4171" s="699" t="s">
        <v>475</v>
      </c>
      <c r="D4171" s="699" t="s">
        <v>11182</v>
      </c>
      <c r="E4171" s="700" t="s">
        <v>4601</v>
      </c>
      <c r="F4171" s="699" t="s">
        <v>11185</v>
      </c>
    </row>
    <row r="4172" spans="1:6" hidden="1">
      <c r="A4172" s="701">
        <v>93088</v>
      </c>
      <c r="B4172" s="699" t="s">
        <v>18553</v>
      </c>
      <c r="C4172" s="699" t="s">
        <v>475</v>
      </c>
      <c r="D4172" s="699" t="s">
        <v>11182</v>
      </c>
      <c r="E4172" s="700" t="s">
        <v>9877</v>
      </c>
      <c r="F4172" s="699" t="s">
        <v>11185</v>
      </c>
    </row>
    <row r="4173" spans="1:6" hidden="1">
      <c r="A4173" s="701">
        <v>93089</v>
      </c>
      <c r="B4173" s="699" t="s">
        <v>18554</v>
      </c>
      <c r="C4173" s="699" t="s">
        <v>475</v>
      </c>
      <c r="D4173" s="699" t="s">
        <v>11182</v>
      </c>
      <c r="E4173" s="700" t="s">
        <v>18555</v>
      </c>
      <c r="F4173" s="699" t="s">
        <v>11185</v>
      </c>
    </row>
    <row r="4174" spans="1:6" hidden="1">
      <c r="A4174" s="701">
        <v>93090</v>
      </c>
      <c r="B4174" s="699" t="s">
        <v>18556</v>
      </c>
      <c r="C4174" s="699" t="s">
        <v>475</v>
      </c>
      <c r="D4174" s="699" t="s">
        <v>11182</v>
      </c>
      <c r="E4174" s="700" t="s">
        <v>15466</v>
      </c>
      <c r="F4174" s="699" t="s">
        <v>11185</v>
      </c>
    </row>
    <row r="4175" spans="1:6" hidden="1">
      <c r="A4175" s="701">
        <v>93091</v>
      </c>
      <c r="B4175" s="699" t="s">
        <v>18557</v>
      </c>
      <c r="C4175" s="699" t="s">
        <v>475</v>
      </c>
      <c r="D4175" s="699" t="s">
        <v>11182</v>
      </c>
      <c r="E4175" s="700" t="s">
        <v>7282</v>
      </c>
      <c r="F4175" s="699" t="s">
        <v>11185</v>
      </c>
    </row>
    <row r="4176" spans="1:6" hidden="1">
      <c r="A4176" s="701">
        <v>93092</v>
      </c>
      <c r="B4176" s="699" t="s">
        <v>18558</v>
      </c>
      <c r="C4176" s="699" t="s">
        <v>475</v>
      </c>
      <c r="D4176" s="699" t="s">
        <v>11182</v>
      </c>
      <c r="E4176" s="700" t="s">
        <v>18559</v>
      </c>
      <c r="F4176" s="699" t="s">
        <v>11185</v>
      </c>
    </row>
    <row r="4177" spans="1:6" hidden="1">
      <c r="A4177" s="701">
        <v>93093</v>
      </c>
      <c r="B4177" s="699" t="s">
        <v>18560</v>
      </c>
      <c r="C4177" s="699" t="s">
        <v>475</v>
      </c>
      <c r="D4177" s="699" t="s">
        <v>11182</v>
      </c>
      <c r="E4177" s="700" t="s">
        <v>13392</v>
      </c>
      <c r="F4177" s="699" t="s">
        <v>11185</v>
      </c>
    </row>
    <row r="4178" spans="1:6" hidden="1">
      <c r="A4178" s="701">
        <v>93094</v>
      </c>
      <c r="B4178" s="699" t="s">
        <v>18561</v>
      </c>
      <c r="C4178" s="699" t="s">
        <v>475</v>
      </c>
      <c r="D4178" s="699" t="s">
        <v>11182</v>
      </c>
      <c r="E4178" s="700" t="s">
        <v>18562</v>
      </c>
      <c r="F4178" s="699" t="s">
        <v>11185</v>
      </c>
    </row>
    <row r="4179" spans="1:6" hidden="1">
      <c r="A4179" s="701">
        <v>93095</v>
      </c>
      <c r="B4179" s="699" t="s">
        <v>18563</v>
      </c>
      <c r="C4179" s="699" t="s">
        <v>475</v>
      </c>
      <c r="D4179" s="699" t="s">
        <v>11182</v>
      </c>
      <c r="E4179" s="700" t="s">
        <v>18564</v>
      </c>
      <c r="F4179" s="699" t="s">
        <v>11185</v>
      </c>
    </row>
    <row r="4180" spans="1:6" hidden="1">
      <c r="A4180" s="701">
        <v>93096</v>
      </c>
      <c r="B4180" s="699" t="s">
        <v>18565</v>
      </c>
      <c r="C4180" s="699" t="s">
        <v>475</v>
      </c>
      <c r="D4180" s="699" t="s">
        <v>11182</v>
      </c>
      <c r="E4180" s="700" t="s">
        <v>18566</v>
      </c>
      <c r="F4180" s="699" t="s">
        <v>11185</v>
      </c>
    </row>
    <row r="4181" spans="1:6" hidden="1">
      <c r="A4181" s="701">
        <v>93097</v>
      </c>
      <c r="B4181" s="699" t="s">
        <v>18567</v>
      </c>
      <c r="C4181" s="699" t="s">
        <v>475</v>
      </c>
      <c r="D4181" s="699" t="s">
        <v>11182</v>
      </c>
      <c r="E4181" s="700" t="s">
        <v>18568</v>
      </c>
      <c r="F4181" s="699" t="s">
        <v>11185</v>
      </c>
    </row>
    <row r="4182" spans="1:6" hidden="1">
      <c r="A4182" s="701">
        <v>93098</v>
      </c>
      <c r="B4182" s="699" t="s">
        <v>18569</v>
      </c>
      <c r="C4182" s="699" t="s">
        <v>475</v>
      </c>
      <c r="D4182" s="699" t="s">
        <v>11182</v>
      </c>
      <c r="E4182" s="700" t="s">
        <v>18570</v>
      </c>
      <c r="F4182" s="699" t="s">
        <v>11185</v>
      </c>
    </row>
    <row r="4183" spans="1:6" hidden="1">
      <c r="A4183" s="701">
        <v>93099</v>
      </c>
      <c r="B4183" s="699" t="s">
        <v>18571</v>
      </c>
      <c r="C4183" s="699" t="s">
        <v>475</v>
      </c>
      <c r="D4183" s="699" t="s">
        <v>11182</v>
      </c>
      <c r="E4183" s="700" t="s">
        <v>15161</v>
      </c>
      <c r="F4183" s="699" t="s">
        <v>11185</v>
      </c>
    </row>
    <row r="4184" spans="1:6" hidden="1">
      <c r="A4184" s="701">
        <v>93100</v>
      </c>
      <c r="B4184" s="699" t="s">
        <v>18572</v>
      </c>
      <c r="C4184" s="699" t="s">
        <v>475</v>
      </c>
      <c r="D4184" s="699" t="s">
        <v>11182</v>
      </c>
      <c r="E4184" s="700" t="s">
        <v>18573</v>
      </c>
      <c r="F4184" s="699" t="s">
        <v>11185</v>
      </c>
    </row>
    <row r="4185" spans="1:6" hidden="1">
      <c r="A4185" s="701">
        <v>93101</v>
      </c>
      <c r="B4185" s="699" t="s">
        <v>18574</v>
      </c>
      <c r="C4185" s="699" t="s">
        <v>475</v>
      </c>
      <c r="D4185" s="699" t="s">
        <v>11182</v>
      </c>
      <c r="E4185" s="700" t="s">
        <v>18575</v>
      </c>
      <c r="F4185" s="699" t="s">
        <v>11185</v>
      </c>
    </row>
    <row r="4186" spans="1:6" hidden="1">
      <c r="A4186" s="701">
        <v>93102</v>
      </c>
      <c r="B4186" s="699" t="s">
        <v>18576</v>
      </c>
      <c r="C4186" s="699" t="s">
        <v>475</v>
      </c>
      <c r="D4186" s="699" t="s">
        <v>11182</v>
      </c>
      <c r="E4186" s="700" t="s">
        <v>9333</v>
      </c>
      <c r="F4186" s="699" t="s">
        <v>11185</v>
      </c>
    </row>
    <row r="4187" spans="1:6" hidden="1">
      <c r="A4187" s="701">
        <v>93103</v>
      </c>
      <c r="B4187" s="699" t="s">
        <v>18577</v>
      </c>
      <c r="C4187" s="699" t="s">
        <v>475</v>
      </c>
      <c r="D4187" s="699" t="s">
        <v>11182</v>
      </c>
      <c r="E4187" s="700" t="s">
        <v>11783</v>
      </c>
      <c r="F4187" s="699" t="s">
        <v>11185</v>
      </c>
    </row>
    <row r="4188" spans="1:6" hidden="1">
      <c r="A4188" s="701">
        <v>93104</v>
      </c>
      <c r="B4188" s="699" t="s">
        <v>18578</v>
      </c>
      <c r="C4188" s="699" t="s">
        <v>475</v>
      </c>
      <c r="D4188" s="699" t="s">
        <v>11182</v>
      </c>
      <c r="E4188" s="700" t="s">
        <v>12006</v>
      </c>
      <c r="F4188" s="699" t="s">
        <v>11185</v>
      </c>
    </row>
    <row r="4189" spans="1:6" hidden="1">
      <c r="A4189" s="701">
        <v>93105</v>
      </c>
      <c r="B4189" s="699" t="s">
        <v>18579</v>
      </c>
      <c r="C4189" s="699" t="s">
        <v>475</v>
      </c>
      <c r="D4189" s="699" t="s">
        <v>11182</v>
      </c>
      <c r="E4189" s="700" t="s">
        <v>7031</v>
      </c>
      <c r="F4189" s="699" t="s">
        <v>11185</v>
      </c>
    </row>
    <row r="4190" spans="1:6" hidden="1">
      <c r="A4190" s="701">
        <v>93106</v>
      </c>
      <c r="B4190" s="699" t="s">
        <v>18580</v>
      </c>
      <c r="C4190" s="699" t="s">
        <v>475</v>
      </c>
      <c r="D4190" s="699" t="s">
        <v>11182</v>
      </c>
      <c r="E4190" s="700" t="s">
        <v>18581</v>
      </c>
      <c r="F4190" s="699" t="s">
        <v>11185</v>
      </c>
    </row>
    <row r="4191" spans="1:6" hidden="1">
      <c r="A4191" s="701">
        <v>93107</v>
      </c>
      <c r="B4191" s="699" t="s">
        <v>18582</v>
      </c>
      <c r="C4191" s="699" t="s">
        <v>475</v>
      </c>
      <c r="D4191" s="699" t="s">
        <v>11182</v>
      </c>
      <c r="E4191" s="700" t="s">
        <v>14687</v>
      </c>
      <c r="F4191" s="699" t="s">
        <v>11185</v>
      </c>
    </row>
    <row r="4192" spans="1:6" hidden="1">
      <c r="A4192" s="701">
        <v>93108</v>
      </c>
      <c r="B4192" s="699" t="s">
        <v>18583</v>
      </c>
      <c r="C4192" s="699" t="s">
        <v>475</v>
      </c>
      <c r="D4192" s="699" t="s">
        <v>11182</v>
      </c>
      <c r="E4192" s="700" t="s">
        <v>14698</v>
      </c>
      <c r="F4192" s="699" t="s">
        <v>11185</v>
      </c>
    </row>
    <row r="4193" spans="1:6" hidden="1">
      <c r="A4193" s="701">
        <v>93109</v>
      </c>
      <c r="B4193" s="699" t="s">
        <v>18584</v>
      </c>
      <c r="C4193" s="699" t="s">
        <v>475</v>
      </c>
      <c r="D4193" s="699" t="s">
        <v>11182</v>
      </c>
      <c r="E4193" s="700" t="s">
        <v>18585</v>
      </c>
      <c r="F4193" s="699" t="s">
        <v>11185</v>
      </c>
    </row>
    <row r="4194" spans="1:6" hidden="1">
      <c r="A4194" s="701">
        <v>93110</v>
      </c>
      <c r="B4194" s="699" t="s">
        <v>18586</v>
      </c>
      <c r="C4194" s="699" t="s">
        <v>475</v>
      </c>
      <c r="D4194" s="699" t="s">
        <v>11182</v>
      </c>
      <c r="E4194" s="700" t="s">
        <v>14121</v>
      </c>
      <c r="F4194" s="699" t="s">
        <v>11185</v>
      </c>
    </row>
    <row r="4195" spans="1:6" hidden="1">
      <c r="A4195" s="701">
        <v>93111</v>
      </c>
      <c r="B4195" s="699" t="s">
        <v>18587</v>
      </c>
      <c r="C4195" s="699" t="s">
        <v>475</v>
      </c>
      <c r="D4195" s="699" t="s">
        <v>11182</v>
      </c>
      <c r="E4195" s="700" t="s">
        <v>18588</v>
      </c>
      <c r="F4195" s="699" t="s">
        <v>11185</v>
      </c>
    </row>
    <row r="4196" spans="1:6" hidden="1">
      <c r="A4196" s="701">
        <v>93112</v>
      </c>
      <c r="B4196" s="699" t="s">
        <v>18589</v>
      </c>
      <c r="C4196" s="699" t="s">
        <v>475</v>
      </c>
      <c r="D4196" s="699" t="s">
        <v>11182</v>
      </c>
      <c r="E4196" s="700" t="s">
        <v>10584</v>
      </c>
      <c r="F4196" s="699" t="s">
        <v>11185</v>
      </c>
    </row>
    <row r="4197" spans="1:6" hidden="1">
      <c r="A4197" s="701">
        <v>93113</v>
      </c>
      <c r="B4197" s="699" t="s">
        <v>18590</v>
      </c>
      <c r="C4197" s="699" t="s">
        <v>475</v>
      </c>
      <c r="D4197" s="699" t="s">
        <v>11182</v>
      </c>
      <c r="E4197" s="700" t="s">
        <v>18039</v>
      </c>
      <c r="F4197" s="699" t="s">
        <v>11185</v>
      </c>
    </row>
    <row r="4198" spans="1:6" hidden="1">
      <c r="A4198" s="701">
        <v>93114</v>
      </c>
      <c r="B4198" s="699" t="s">
        <v>18591</v>
      </c>
      <c r="C4198" s="699" t="s">
        <v>475</v>
      </c>
      <c r="D4198" s="699" t="s">
        <v>11182</v>
      </c>
      <c r="E4198" s="700" t="s">
        <v>5085</v>
      </c>
      <c r="F4198" s="699" t="s">
        <v>11185</v>
      </c>
    </row>
    <row r="4199" spans="1:6" hidden="1">
      <c r="A4199" s="701">
        <v>93115</v>
      </c>
      <c r="B4199" s="699" t="s">
        <v>18592</v>
      </c>
      <c r="C4199" s="699" t="s">
        <v>475</v>
      </c>
      <c r="D4199" s="699" t="s">
        <v>11182</v>
      </c>
      <c r="E4199" s="700" t="s">
        <v>5021</v>
      </c>
      <c r="F4199" s="699" t="s">
        <v>11185</v>
      </c>
    </row>
    <row r="4200" spans="1:6" hidden="1">
      <c r="A4200" s="701">
        <v>93116</v>
      </c>
      <c r="B4200" s="699" t="s">
        <v>18593</v>
      </c>
      <c r="C4200" s="699" t="s">
        <v>475</v>
      </c>
      <c r="D4200" s="699" t="s">
        <v>11182</v>
      </c>
      <c r="E4200" s="700" t="s">
        <v>18594</v>
      </c>
      <c r="F4200" s="699" t="s">
        <v>11185</v>
      </c>
    </row>
    <row r="4201" spans="1:6" hidden="1">
      <c r="A4201" s="701">
        <v>93117</v>
      </c>
      <c r="B4201" s="699" t="s">
        <v>18595</v>
      </c>
      <c r="C4201" s="699" t="s">
        <v>475</v>
      </c>
      <c r="D4201" s="699" t="s">
        <v>11182</v>
      </c>
      <c r="E4201" s="700" t="s">
        <v>18596</v>
      </c>
      <c r="F4201" s="699" t="s">
        <v>11185</v>
      </c>
    </row>
    <row r="4202" spans="1:6" hidden="1">
      <c r="A4202" s="701">
        <v>93118</v>
      </c>
      <c r="B4202" s="699" t="s">
        <v>18597</v>
      </c>
      <c r="C4202" s="699" t="s">
        <v>475</v>
      </c>
      <c r="D4202" s="699" t="s">
        <v>11182</v>
      </c>
      <c r="E4202" s="700" t="s">
        <v>3357</v>
      </c>
      <c r="F4202" s="699" t="s">
        <v>11185</v>
      </c>
    </row>
    <row r="4203" spans="1:6" hidden="1">
      <c r="A4203" s="701">
        <v>93119</v>
      </c>
      <c r="B4203" s="699" t="s">
        <v>18598</v>
      </c>
      <c r="C4203" s="699" t="s">
        <v>475</v>
      </c>
      <c r="D4203" s="699" t="s">
        <v>11182</v>
      </c>
      <c r="E4203" s="700" t="s">
        <v>2308</v>
      </c>
      <c r="F4203" s="699" t="s">
        <v>11185</v>
      </c>
    </row>
    <row r="4204" spans="1:6" hidden="1">
      <c r="A4204" s="701">
        <v>93120</v>
      </c>
      <c r="B4204" s="699" t="s">
        <v>18599</v>
      </c>
      <c r="C4204" s="699" t="s">
        <v>475</v>
      </c>
      <c r="D4204" s="699" t="s">
        <v>11182</v>
      </c>
      <c r="E4204" s="700" t="s">
        <v>18600</v>
      </c>
      <c r="F4204" s="699" t="s">
        <v>11185</v>
      </c>
    </row>
    <row r="4205" spans="1:6" hidden="1">
      <c r="A4205" s="701">
        <v>93121</v>
      </c>
      <c r="B4205" s="699" t="s">
        <v>18601</v>
      </c>
      <c r="C4205" s="699" t="s">
        <v>475</v>
      </c>
      <c r="D4205" s="699" t="s">
        <v>11182</v>
      </c>
      <c r="E4205" s="700" t="s">
        <v>14066</v>
      </c>
      <c r="F4205" s="699" t="s">
        <v>11185</v>
      </c>
    </row>
    <row r="4206" spans="1:6" hidden="1">
      <c r="A4206" s="701">
        <v>93122</v>
      </c>
      <c r="B4206" s="699" t="s">
        <v>18602</v>
      </c>
      <c r="C4206" s="699" t="s">
        <v>475</v>
      </c>
      <c r="D4206" s="699" t="s">
        <v>11182</v>
      </c>
      <c r="E4206" s="700" t="s">
        <v>15302</v>
      </c>
      <c r="F4206" s="699" t="s">
        <v>11185</v>
      </c>
    </row>
    <row r="4207" spans="1:6" hidden="1">
      <c r="A4207" s="701">
        <v>93123</v>
      </c>
      <c r="B4207" s="699" t="s">
        <v>18603</v>
      </c>
      <c r="C4207" s="699" t="s">
        <v>475</v>
      </c>
      <c r="D4207" s="699" t="s">
        <v>11182</v>
      </c>
      <c r="E4207" s="700" t="s">
        <v>4491</v>
      </c>
      <c r="F4207" s="699" t="s">
        <v>11185</v>
      </c>
    </row>
    <row r="4208" spans="1:6" hidden="1">
      <c r="A4208" s="701">
        <v>93124</v>
      </c>
      <c r="B4208" s="699" t="s">
        <v>18604</v>
      </c>
      <c r="C4208" s="699" t="s">
        <v>475</v>
      </c>
      <c r="D4208" s="699" t="s">
        <v>11182</v>
      </c>
      <c r="E4208" s="700" t="s">
        <v>18605</v>
      </c>
      <c r="F4208" s="699" t="s">
        <v>11185</v>
      </c>
    </row>
    <row r="4209" spans="1:6" hidden="1">
      <c r="A4209" s="701">
        <v>93125</v>
      </c>
      <c r="B4209" s="699" t="s">
        <v>18606</v>
      </c>
      <c r="C4209" s="699" t="s">
        <v>475</v>
      </c>
      <c r="D4209" s="699" t="s">
        <v>11182</v>
      </c>
      <c r="E4209" s="700" t="s">
        <v>15063</v>
      </c>
      <c r="F4209" s="699" t="s">
        <v>11185</v>
      </c>
    </row>
    <row r="4210" spans="1:6" hidden="1">
      <c r="A4210" s="701">
        <v>93126</v>
      </c>
      <c r="B4210" s="699" t="s">
        <v>18607</v>
      </c>
      <c r="C4210" s="699" t="s">
        <v>475</v>
      </c>
      <c r="D4210" s="699" t="s">
        <v>11182</v>
      </c>
      <c r="E4210" s="700" t="s">
        <v>14278</v>
      </c>
      <c r="F4210" s="699" t="s">
        <v>11185</v>
      </c>
    </row>
    <row r="4211" spans="1:6" hidden="1">
      <c r="A4211" s="701">
        <v>93133</v>
      </c>
      <c r="B4211" s="699" t="s">
        <v>18608</v>
      </c>
      <c r="C4211" s="699" t="s">
        <v>475</v>
      </c>
      <c r="D4211" s="699" t="s">
        <v>11182</v>
      </c>
      <c r="E4211" s="700" t="s">
        <v>12171</v>
      </c>
      <c r="F4211" s="699" t="s">
        <v>11185</v>
      </c>
    </row>
    <row r="4212" spans="1:6" hidden="1">
      <c r="A4212" s="701">
        <v>94465</v>
      </c>
      <c r="B4212" s="699" t="s">
        <v>18609</v>
      </c>
      <c r="C4212" s="699" t="s">
        <v>475</v>
      </c>
      <c r="D4212" s="699" t="s">
        <v>11189</v>
      </c>
      <c r="E4212" s="700" t="s">
        <v>13374</v>
      </c>
      <c r="F4212" s="699" t="s">
        <v>11185</v>
      </c>
    </row>
    <row r="4213" spans="1:6" hidden="1">
      <c r="A4213" s="701">
        <v>94466</v>
      </c>
      <c r="B4213" s="699" t="s">
        <v>18610</v>
      </c>
      <c r="C4213" s="699" t="s">
        <v>475</v>
      </c>
      <c r="D4213" s="699" t="s">
        <v>11189</v>
      </c>
      <c r="E4213" s="700" t="s">
        <v>18611</v>
      </c>
      <c r="F4213" s="699" t="s">
        <v>11185</v>
      </c>
    </row>
    <row r="4214" spans="1:6" hidden="1">
      <c r="A4214" s="701">
        <v>94467</v>
      </c>
      <c r="B4214" s="699" t="s">
        <v>18612</v>
      </c>
      <c r="C4214" s="699" t="s">
        <v>475</v>
      </c>
      <c r="D4214" s="699" t="s">
        <v>11189</v>
      </c>
      <c r="E4214" s="700" t="s">
        <v>16164</v>
      </c>
      <c r="F4214" s="699" t="s">
        <v>11185</v>
      </c>
    </row>
    <row r="4215" spans="1:6" hidden="1">
      <c r="A4215" s="701">
        <v>94468</v>
      </c>
      <c r="B4215" s="699" t="s">
        <v>1133</v>
      </c>
      <c r="C4215" s="699" t="s">
        <v>475</v>
      </c>
      <c r="D4215" s="699" t="s">
        <v>11189</v>
      </c>
      <c r="E4215" s="700" t="s">
        <v>17746</v>
      </c>
      <c r="F4215" s="699" t="s">
        <v>11185</v>
      </c>
    </row>
    <row r="4216" spans="1:6" hidden="1">
      <c r="A4216" s="701">
        <v>94469</v>
      </c>
      <c r="B4216" s="699" t="s">
        <v>18613</v>
      </c>
      <c r="C4216" s="699" t="s">
        <v>475</v>
      </c>
      <c r="D4216" s="699" t="s">
        <v>11189</v>
      </c>
      <c r="E4216" s="700" t="s">
        <v>18614</v>
      </c>
      <c r="F4216" s="699" t="s">
        <v>11185</v>
      </c>
    </row>
    <row r="4217" spans="1:6" hidden="1">
      <c r="A4217" s="701">
        <v>94470</v>
      </c>
      <c r="B4217" s="699" t="s">
        <v>18615</v>
      </c>
      <c r="C4217" s="699" t="s">
        <v>475</v>
      </c>
      <c r="D4217" s="699" t="s">
        <v>11189</v>
      </c>
      <c r="E4217" s="700" t="s">
        <v>18616</v>
      </c>
      <c r="F4217" s="699" t="s">
        <v>11185</v>
      </c>
    </row>
    <row r="4218" spans="1:6" hidden="1">
      <c r="A4218" s="701">
        <v>94471</v>
      </c>
      <c r="B4218" s="699" t="s">
        <v>18617</v>
      </c>
      <c r="C4218" s="699" t="s">
        <v>475</v>
      </c>
      <c r="D4218" s="699" t="s">
        <v>11189</v>
      </c>
      <c r="E4218" s="700" t="s">
        <v>13323</v>
      </c>
      <c r="F4218" s="699" t="s">
        <v>11185</v>
      </c>
    </row>
    <row r="4219" spans="1:6" hidden="1">
      <c r="A4219" s="701">
        <v>94472</v>
      </c>
      <c r="B4219" s="699" t="s">
        <v>18618</v>
      </c>
      <c r="C4219" s="699" t="s">
        <v>475</v>
      </c>
      <c r="D4219" s="699" t="s">
        <v>11189</v>
      </c>
      <c r="E4219" s="700" t="s">
        <v>18619</v>
      </c>
      <c r="F4219" s="699" t="s">
        <v>11185</v>
      </c>
    </row>
    <row r="4220" spans="1:6" hidden="1">
      <c r="A4220" s="701">
        <v>94473</v>
      </c>
      <c r="B4220" s="699" t="s">
        <v>18620</v>
      </c>
      <c r="C4220" s="699" t="s">
        <v>475</v>
      </c>
      <c r="D4220" s="699" t="s">
        <v>11189</v>
      </c>
      <c r="E4220" s="700" t="s">
        <v>4473</v>
      </c>
      <c r="F4220" s="699" t="s">
        <v>11185</v>
      </c>
    </row>
    <row r="4221" spans="1:6" hidden="1">
      <c r="A4221" s="701">
        <v>94474</v>
      </c>
      <c r="B4221" s="699" t="s">
        <v>18621</v>
      </c>
      <c r="C4221" s="699" t="s">
        <v>475</v>
      </c>
      <c r="D4221" s="699" t="s">
        <v>11189</v>
      </c>
      <c r="E4221" s="700" t="s">
        <v>13922</v>
      </c>
      <c r="F4221" s="699" t="s">
        <v>11185</v>
      </c>
    </row>
    <row r="4222" spans="1:6" hidden="1">
      <c r="A4222" s="701">
        <v>94475</v>
      </c>
      <c r="B4222" s="699" t="s">
        <v>18622</v>
      </c>
      <c r="C4222" s="699" t="s">
        <v>475</v>
      </c>
      <c r="D4222" s="699" t="s">
        <v>11189</v>
      </c>
      <c r="E4222" s="700" t="s">
        <v>14173</v>
      </c>
      <c r="F4222" s="699" t="s">
        <v>11185</v>
      </c>
    </row>
    <row r="4223" spans="1:6" hidden="1">
      <c r="A4223" s="701">
        <v>94476</v>
      </c>
      <c r="B4223" s="699" t="s">
        <v>18623</v>
      </c>
      <c r="C4223" s="699" t="s">
        <v>475</v>
      </c>
      <c r="D4223" s="699" t="s">
        <v>11189</v>
      </c>
      <c r="E4223" s="700" t="s">
        <v>18624</v>
      </c>
      <c r="F4223" s="699" t="s">
        <v>11185</v>
      </c>
    </row>
    <row r="4224" spans="1:6" hidden="1">
      <c r="A4224" s="701">
        <v>94477</v>
      </c>
      <c r="B4224" s="699" t="s">
        <v>18625</v>
      </c>
      <c r="C4224" s="699" t="s">
        <v>475</v>
      </c>
      <c r="D4224" s="699" t="s">
        <v>11189</v>
      </c>
      <c r="E4224" s="700" t="s">
        <v>18626</v>
      </c>
      <c r="F4224" s="699" t="s">
        <v>11185</v>
      </c>
    </row>
    <row r="4225" spans="1:6" hidden="1">
      <c r="A4225" s="701">
        <v>94478</v>
      </c>
      <c r="B4225" s="699" t="s">
        <v>18627</v>
      </c>
      <c r="C4225" s="699" t="s">
        <v>475</v>
      </c>
      <c r="D4225" s="699" t="s">
        <v>11189</v>
      </c>
      <c r="E4225" s="700" t="s">
        <v>18628</v>
      </c>
      <c r="F4225" s="699" t="s">
        <v>11185</v>
      </c>
    </row>
    <row r="4226" spans="1:6" hidden="1">
      <c r="A4226" s="701">
        <v>94479</v>
      </c>
      <c r="B4226" s="699" t="s">
        <v>18629</v>
      </c>
      <c r="C4226" s="699" t="s">
        <v>475</v>
      </c>
      <c r="D4226" s="699" t="s">
        <v>11189</v>
      </c>
      <c r="E4226" s="700" t="s">
        <v>18630</v>
      </c>
      <c r="F4226" s="699" t="s">
        <v>11185</v>
      </c>
    </row>
    <row r="4227" spans="1:6" hidden="1">
      <c r="A4227" s="701">
        <v>94606</v>
      </c>
      <c r="B4227" s="699" t="s">
        <v>18631</v>
      </c>
      <c r="C4227" s="699" t="s">
        <v>475</v>
      </c>
      <c r="D4227" s="699" t="s">
        <v>11182</v>
      </c>
      <c r="E4227" s="700" t="s">
        <v>15166</v>
      </c>
      <c r="F4227" s="699" t="s">
        <v>11185</v>
      </c>
    </row>
    <row r="4228" spans="1:6" hidden="1">
      <c r="A4228" s="701">
        <v>94608</v>
      </c>
      <c r="B4228" s="699" t="s">
        <v>18632</v>
      </c>
      <c r="C4228" s="699" t="s">
        <v>475</v>
      </c>
      <c r="D4228" s="699" t="s">
        <v>11182</v>
      </c>
      <c r="E4228" s="700" t="s">
        <v>18633</v>
      </c>
      <c r="F4228" s="699" t="s">
        <v>11185</v>
      </c>
    </row>
    <row r="4229" spans="1:6" hidden="1">
      <c r="A4229" s="701">
        <v>94610</v>
      </c>
      <c r="B4229" s="699" t="s">
        <v>18634</v>
      </c>
      <c r="C4229" s="699" t="s">
        <v>475</v>
      </c>
      <c r="D4229" s="699" t="s">
        <v>11182</v>
      </c>
      <c r="E4229" s="700" t="s">
        <v>18635</v>
      </c>
      <c r="F4229" s="699" t="s">
        <v>11185</v>
      </c>
    </row>
    <row r="4230" spans="1:6" hidden="1">
      <c r="A4230" s="701">
        <v>94612</v>
      </c>
      <c r="B4230" s="699" t="s">
        <v>18636</v>
      </c>
      <c r="C4230" s="699" t="s">
        <v>475</v>
      </c>
      <c r="D4230" s="699" t="s">
        <v>11182</v>
      </c>
      <c r="E4230" s="700" t="s">
        <v>18637</v>
      </c>
      <c r="F4230" s="699" t="s">
        <v>11185</v>
      </c>
    </row>
    <row r="4231" spans="1:6" hidden="1">
      <c r="A4231" s="701">
        <v>94614</v>
      </c>
      <c r="B4231" s="699" t="s">
        <v>18638</v>
      </c>
      <c r="C4231" s="699" t="s">
        <v>475</v>
      </c>
      <c r="D4231" s="699" t="s">
        <v>11182</v>
      </c>
      <c r="E4231" s="700" t="s">
        <v>18639</v>
      </c>
      <c r="F4231" s="699" t="s">
        <v>11185</v>
      </c>
    </row>
    <row r="4232" spans="1:6" hidden="1">
      <c r="A4232" s="701">
        <v>94615</v>
      </c>
      <c r="B4232" s="699" t="s">
        <v>18640</v>
      </c>
      <c r="C4232" s="699" t="s">
        <v>475</v>
      </c>
      <c r="D4232" s="699" t="s">
        <v>11182</v>
      </c>
      <c r="E4232" s="700" t="s">
        <v>18641</v>
      </c>
      <c r="F4232" s="699" t="s">
        <v>11185</v>
      </c>
    </row>
    <row r="4233" spans="1:6" hidden="1">
      <c r="A4233" s="701">
        <v>94616</v>
      </c>
      <c r="B4233" s="699" t="s">
        <v>18642</v>
      </c>
      <c r="C4233" s="699" t="s">
        <v>475</v>
      </c>
      <c r="D4233" s="699" t="s">
        <v>11182</v>
      </c>
      <c r="E4233" s="700" t="s">
        <v>18643</v>
      </c>
      <c r="F4233" s="699" t="s">
        <v>11185</v>
      </c>
    </row>
    <row r="4234" spans="1:6" hidden="1">
      <c r="A4234" s="701">
        <v>94617</v>
      </c>
      <c r="B4234" s="699" t="s">
        <v>18644</v>
      </c>
      <c r="C4234" s="699" t="s">
        <v>475</v>
      </c>
      <c r="D4234" s="699" t="s">
        <v>11182</v>
      </c>
      <c r="E4234" s="700" t="s">
        <v>18645</v>
      </c>
      <c r="F4234" s="699" t="s">
        <v>11185</v>
      </c>
    </row>
    <row r="4235" spans="1:6" hidden="1">
      <c r="A4235" s="701">
        <v>94618</v>
      </c>
      <c r="B4235" s="699" t="s">
        <v>18646</v>
      </c>
      <c r="C4235" s="699" t="s">
        <v>475</v>
      </c>
      <c r="D4235" s="699" t="s">
        <v>11182</v>
      </c>
      <c r="E4235" s="700" t="s">
        <v>18647</v>
      </c>
      <c r="F4235" s="699" t="s">
        <v>11185</v>
      </c>
    </row>
    <row r="4236" spans="1:6" hidden="1">
      <c r="A4236" s="701">
        <v>94620</v>
      </c>
      <c r="B4236" s="699" t="s">
        <v>18648</v>
      </c>
      <c r="C4236" s="699" t="s">
        <v>475</v>
      </c>
      <c r="D4236" s="699" t="s">
        <v>11182</v>
      </c>
      <c r="E4236" s="700" t="s">
        <v>18649</v>
      </c>
      <c r="F4236" s="699" t="s">
        <v>11185</v>
      </c>
    </row>
    <row r="4237" spans="1:6" hidden="1">
      <c r="A4237" s="701">
        <v>94622</v>
      </c>
      <c r="B4237" s="699" t="s">
        <v>18650</v>
      </c>
      <c r="C4237" s="699" t="s">
        <v>475</v>
      </c>
      <c r="D4237" s="699" t="s">
        <v>11182</v>
      </c>
      <c r="E4237" s="700" t="s">
        <v>16888</v>
      </c>
      <c r="F4237" s="699" t="s">
        <v>11185</v>
      </c>
    </row>
    <row r="4238" spans="1:6" hidden="1">
      <c r="A4238" s="701">
        <v>94623</v>
      </c>
      <c r="B4238" s="699" t="s">
        <v>18651</v>
      </c>
      <c r="C4238" s="699" t="s">
        <v>475</v>
      </c>
      <c r="D4238" s="699" t="s">
        <v>11182</v>
      </c>
      <c r="E4238" s="700" t="s">
        <v>18652</v>
      </c>
      <c r="F4238" s="699" t="s">
        <v>11185</v>
      </c>
    </row>
    <row r="4239" spans="1:6" hidden="1">
      <c r="A4239" s="701">
        <v>94624</v>
      </c>
      <c r="B4239" s="699" t="s">
        <v>18653</v>
      </c>
      <c r="C4239" s="699" t="s">
        <v>475</v>
      </c>
      <c r="D4239" s="699" t="s">
        <v>11182</v>
      </c>
      <c r="E4239" s="700" t="s">
        <v>18654</v>
      </c>
      <c r="F4239" s="699" t="s">
        <v>11185</v>
      </c>
    </row>
    <row r="4240" spans="1:6" hidden="1">
      <c r="A4240" s="701">
        <v>94625</v>
      </c>
      <c r="B4240" s="699" t="s">
        <v>18655</v>
      </c>
      <c r="C4240" s="699" t="s">
        <v>475</v>
      </c>
      <c r="D4240" s="699" t="s">
        <v>11182</v>
      </c>
      <c r="E4240" s="700" t="s">
        <v>18656</v>
      </c>
      <c r="F4240" s="699" t="s">
        <v>11185</v>
      </c>
    </row>
    <row r="4241" spans="1:6" hidden="1">
      <c r="A4241" s="701">
        <v>94656</v>
      </c>
      <c r="B4241" s="699" t="s">
        <v>18657</v>
      </c>
      <c r="C4241" s="699" t="s">
        <v>475</v>
      </c>
      <c r="D4241" s="699" t="s">
        <v>11189</v>
      </c>
      <c r="E4241" s="700" t="s">
        <v>7963</v>
      </c>
      <c r="F4241" s="699" t="s">
        <v>11185</v>
      </c>
    </row>
    <row r="4242" spans="1:6" hidden="1">
      <c r="A4242" s="701">
        <v>94657</v>
      </c>
      <c r="B4242" s="699" t="s">
        <v>18658</v>
      </c>
      <c r="C4242" s="699" t="s">
        <v>475</v>
      </c>
      <c r="D4242" s="699" t="s">
        <v>11189</v>
      </c>
      <c r="E4242" s="700" t="s">
        <v>2233</v>
      </c>
      <c r="F4242" s="699" t="s">
        <v>11185</v>
      </c>
    </row>
    <row r="4243" spans="1:6" hidden="1">
      <c r="A4243" s="701">
        <v>94658</v>
      </c>
      <c r="B4243" s="699" t="s">
        <v>18659</v>
      </c>
      <c r="C4243" s="699" t="s">
        <v>475</v>
      </c>
      <c r="D4243" s="699" t="s">
        <v>11189</v>
      </c>
      <c r="E4243" s="700" t="s">
        <v>14516</v>
      </c>
      <c r="F4243" s="699" t="s">
        <v>11185</v>
      </c>
    </row>
    <row r="4244" spans="1:6" hidden="1">
      <c r="A4244" s="701">
        <v>94659</v>
      </c>
      <c r="B4244" s="699" t="s">
        <v>18660</v>
      </c>
      <c r="C4244" s="699" t="s">
        <v>475</v>
      </c>
      <c r="D4244" s="699" t="s">
        <v>11189</v>
      </c>
      <c r="E4244" s="700" t="s">
        <v>11919</v>
      </c>
      <c r="F4244" s="699" t="s">
        <v>11185</v>
      </c>
    </row>
    <row r="4245" spans="1:6" hidden="1">
      <c r="A4245" s="701">
        <v>94660</v>
      </c>
      <c r="B4245" s="699" t="s">
        <v>18661</v>
      </c>
      <c r="C4245" s="699" t="s">
        <v>475</v>
      </c>
      <c r="D4245" s="699" t="s">
        <v>11189</v>
      </c>
      <c r="E4245" s="700" t="s">
        <v>4343</v>
      </c>
      <c r="F4245" s="699" t="s">
        <v>11185</v>
      </c>
    </row>
    <row r="4246" spans="1:6" hidden="1">
      <c r="A4246" s="701">
        <v>94661</v>
      </c>
      <c r="B4246" s="699" t="s">
        <v>18662</v>
      </c>
      <c r="C4246" s="699" t="s">
        <v>475</v>
      </c>
      <c r="D4246" s="699" t="s">
        <v>11189</v>
      </c>
      <c r="E4246" s="700" t="s">
        <v>6035</v>
      </c>
      <c r="F4246" s="699" t="s">
        <v>11185</v>
      </c>
    </row>
    <row r="4247" spans="1:6" hidden="1">
      <c r="A4247" s="701">
        <v>94662</v>
      </c>
      <c r="B4247" s="699" t="s">
        <v>18663</v>
      </c>
      <c r="C4247" s="699" t="s">
        <v>475</v>
      </c>
      <c r="D4247" s="699" t="s">
        <v>11189</v>
      </c>
      <c r="E4247" s="700" t="s">
        <v>1999</v>
      </c>
      <c r="F4247" s="699" t="s">
        <v>11185</v>
      </c>
    </row>
    <row r="4248" spans="1:6" hidden="1">
      <c r="A4248" s="701">
        <v>94663</v>
      </c>
      <c r="B4248" s="699" t="s">
        <v>18664</v>
      </c>
      <c r="C4248" s="699" t="s">
        <v>475</v>
      </c>
      <c r="D4248" s="699" t="s">
        <v>11189</v>
      </c>
      <c r="E4248" s="700" t="s">
        <v>15290</v>
      </c>
      <c r="F4248" s="699" t="s">
        <v>11185</v>
      </c>
    </row>
    <row r="4249" spans="1:6" hidden="1">
      <c r="A4249" s="701">
        <v>94664</v>
      </c>
      <c r="B4249" s="699" t="s">
        <v>18665</v>
      </c>
      <c r="C4249" s="699" t="s">
        <v>475</v>
      </c>
      <c r="D4249" s="699" t="s">
        <v>11189</v>
      </c>
      <c r="E4249" s="700" t="s">
        <v>13988</v>
      </c>
      <c r="F4249" s="699" t="s">
        <v>11185</v>
      </c>
    </row>
    <row r="4250" spans="1:6" hidden="1">
      <c r="A4250" s="701">
        <v>94665</v>
      </c>
      <c r="B4250" s="699" t="s">
        <v>18666</v>
      </c>
      <c r="C4250" s="699" t="s">
        <v>475</v>
      </c>
      <c r="D4250" s="699" t="s">
        <v>11189</v>
      </c>
      <c r="E4250" s="700" t="s">
        <v>11690</v>
      </c>
      <c r="F4250" s="699" t="s">
        <v>11185</v>
      </c>
    </row>
    <row r="4251" spans="1:6" hidden="1">
      <c r="A4251" s="701">
        <v>94666</v>
      </c>
      <c r="B4251" s="699" t="s">
        <v>18667</v>
      </c>
      <c r="C4251" s="699" t="s">
        <v>475</v>
      </c>
      <c r="D4251" s="699" t="s">
        <v>11189</v>
      </c>
      <c r="E4251" s="700" t="s">
        <v>3742</v>
      </c>
      <c r="F4251" s="699" t="s">
        <v>11185</v>
      </c>
    </row>
    <row r="4252" spans="1:6" hidden="1">
      <c r="A4252" s="701">
        <v>94667</v>
      </c>
      <c r="B4252" s="699" t="s">
        <v>18668</v>
      </c>
      <c r="C4252" s="699" t="s">
        <v>475</v>
      </c>
      <c r="D4252" s="699" t="s">
        <v>11189</v>
      </c>
      <c r="E4252" s="700" t="s">
        <v>4792</v>
      </c>
      <c r="F4252" s="699" t="s">
        <v>11185</v>
      </c>
    </row>
    <row r="4253" spans="1:6" hidden="1">
      <c r="A4253" s="701">
        <v>94668</v>
      </c>
      <c r="B4253" s="699" t="s">
        <v>18669</v>
      </c>
      <c r="C4253" s="699" t="s">
        <v>475</v>
      </c>
      <c r="D4253" s="699" t="s">
        <v>11189</v>
      </c>
      <c r="E4253" s="700" t="s">
        <v>18670</v>
      </c>
      <c r="F4253" s="699" t="s">
        <v>11185</v>
      </c>
    </row>
    <row r="4254" spans="1:6" hidden="1">
      <c r="A4254" s="701">
        <v>94669</v>
      </c>
      <c r="B4254" s="699" t="s">
        <v>18671</v>
      </c>
      <c r="C4254" s="699" t="s">
        <v>475</v>
      </c>
      <c r="D4254" s="699" t="s">
        <v>11189</v>
      </c>
      <c r="E4254" s="700" t="s">
        <v>18672</v>
      </c>
      <c r="F4254" s="699" t="s">
        <v>11185</v>
      </c>
    </row>
    <row r="4255" spans="1:6" hidden="1">
      <c r="A4255" s="701">
        <v>94670</v>
      </c>
      <c r="B4255" s="699" t="s">
        <v>18673</v>
      </c>
      <c r="C4255" s="699" t="s">
        <v>475</v>
      </c>
      <c r="D4255" s="699" t="s">
        <v>11189</v>
      </c>
      <c r="E4255" s="700" t="s">
        <v>18204</v>
      </c>
      <c r="F4255" s="699" t="s">
        <v>11185</v>
      </c>
    </row>
    <row r="4256" spans="1:6" hidden="1">
      <c r="A4256" s="701">
        <v>94671</v>
      </c>
      <c r="B4256" s="699" t="s">
        <v>18674</v>
      </c>
      <c r="C4256" s="699" t="s">
        <v>475</v>
      </c>
      <c r="D4256" s="699" t="s">
        <v>11189</v>
      </c>
      <c r="E4256" s="700" t="s">
        <v>18675</v>
      </c>
      <c r="F4256" s="699" t="s">
        <v>11185</v>
      </c>
    </row>
    <row r="4257" spans="1:6" hidden="1">
      <c r="A4257" s="701">
        <v>94672</v>
      </c>
      <c r="B4257" s="699" t="s">
        <v>18676</v>
      </c>
      <c r="C4257" s="699" t="s">
        <v>475</v>
      </c>
      <c r="D4257" s="699" t="s">
        <v>11189</v>
      </c>
      <c r="E4257" s="700" t="s">
        <v>4854</v>
      </c>
      <c r="F4257" s="699" t="s">
        <v>11185</v>
      </c>
    </row>
    <row r="4258" spans="1:6" hidden="1">
      <c r="A4258" s="701">
        <v>94673</v>
      </c>
      <c r="B4258" s="699" t="s">
        <v>18677</v>
      </c>
      <c r="C4258" s="699" t="s">
        <v>475</v>
      </c>
      <c r="D4258" s="699" t="s">
        <v>11189</v>
      </c>
      <c r="E4258" s="700" t="s">
        <v>12747</v>
      </c>
      <c r="F4258" s="699" t="s">
        <v>11185</v>
      </c>
    </row>
    <row r="4259" spans="1:6" hidden="1">
      <c r="A4259" s="701">
        <v>94674</v>
      </c>
      <c r="B4259" s="699" t="s">
        <v>844</v>
      </c>
      <c r="C4259" s="699" t="s">
        <v>475</v>
      </c>
      <c r="D4259" s="699" t="s">
        <v>11189</v>
      </c>
      <c r="E4259" s="700" t="s">
        <v>14872</v>
      </c>
      <c r="F4259" s="699" t="s">
        <v>11185</v>
      </c>
    </row>
    <row r="4260" spans="1:6" hidden="1">
      <c r="A4260" s="701">
        <v>94675</v>
      </c>
      <c r="B4260" s="699" t="s">
        <v>18678</v>
      </c>
      <c r="C4260" s="699" t="s">
        <v>475</v>
      </c>
      <c r="D4260" s="699" t="s">
        <v>11189</v>
      </c>
      <c r="E4260" s="700" t="s">
        <v>2141</v>
      </c>
      <c r="F4260" s="699" t="s">
        <v>11185</v>
      </c>
    </row>
    <row r="4261" spans="1:6" hidden="1">
      <c r="A4261" s="701">
        <v>94676</v>
      </c>
      <c r="B4261" s="699" t="s">
        <v>18679</v>
      </c>
      <c r="C4261" s="699" t="s">
        <v>475</v>
      </c>
      <c r="D4261" s="699" t="s">
        <v>11189</v>
      </c>
      <c r="E4261" s="700" t="s">
        <v>10107</v>
      </c>
      <c r="F4261" s="699" t="s">
        <v>11185</v>
      </c>
    </row>
    <row r="4262" spans="1:6" hidden="1">
      <c r="A4262" s="701">
        <v>94677</v>
      </c>
      <c r="B4262" s="699" t="s">
        <v>18680</v>
      </c>
      <c r="C4262" s="699" t="s">
        <v>475</v>
      </c>
      <c r="D4262" s="699" t="s">
        <v>11189</v>
      </c>
      <c r="E4262" s="700" t="s">
        <v>9079</v>
      </c>
      <c r="F4262" s="699" t="s">
        <v>11185</v>
      </c>
    </row>
    <row r="4263" spans="1:6" hidden="1">
      <c r="A4263" s="701">
        <v>94678</v>
      </c>
      <c r="B4263" s="699" t="s">
        <v>18681</v>
      </c>
      <c r="C4263" s="699" t="s">
        <v>475</v>
      </c>
      <c r="D4263" s="699" t="s">
        <v>11189</v>
      </c>
      <c r="E4263" s="700" t="s">
        <v>15237</v>
      </c>
      <c r="F4263" s="699" t="s">
        <v>11185</v>
      </c>
    </row>
    <row r="4264" spans="1:6" hidden="1">
      <c r="A4264" s="701">
        <v>94679</v>
      </c>
      <c r="B4264" s="699" t="s">
        <v>18682</v>
      </c>
      <c r="C4264" s="699" t="s">
        <v>475</v>
      </c>
      <c r="D4264" s="699" t="s">
        <v>11189</v>
      </c>
      <c r="E4264" s="700" t="s">
        <v>16574</v>
      </c>
      <c r="F4264" s="699" t="s">
        <v>11185</v>
      </c>
    </row>
    <row r="4265" spans="1:6" hidden="1">
      <c r="A4265" s="701">
        <v>94680</v>
      </c>
      <c r="B4265" s="699" t="s">
        <v>18683</v>
      </c>
      <c r="C4265" s="699" t="s">
        <v>475</v>
      </c>
      <c r="D4265" s="699" t="s">
        <v>11189</v>
      </c>
      <c r="E4265" s="700" t="s">
        <v>18684</v>
      </c>
      <c r="F4265" s="699" t="s">
        <v>11185</v>
      </c>
    </row>
    <row r="4266" spans="1:6" hidden="1">
      <c r="A4266" s="701">
        <v>94681</v>
      </c>
      <c r="B4266" s="699" t="s">
        <v>18685</v>
      </c>
      <c r="C4266" s="699" t="s">
        <v>475</v>
      </c>
      <c r="D4266" s="699" t="s">
        <v>11189</v>
      </c>
      <c r="E4266" s="700" t="s">
        <v>16243</v>
      </c>
      <c r="F4266" s="699" t="s">
        <v>11185</v>
      </c>
    </row>
    <row r="4267" spans="1:6" hidden="1">
      <c r="A4267" s="701">
        <v>94682</v>
      </c>
      <c r="B4267" s="699" t="s">
        <v>18686</v>
      </c>
      <c r="C4267" s="699" t="s">
        <v>475</v>
      </c>
      <c r="D4267" s="699" t="s">
        <v>11189</v>
      </c>
      <c r="E4267" s="700" t="s">
        <v>18687</v>
      </c>
      <c r="F4267" s="699" t="s">
        <v>11185</v>
      </c>
    </row>
    <row r="4268" spans="1:6" hidden="1">
      <c r="A4268" s="701">
        <v>94683</v>
      </c>
      <c r="B4268" s="699" t="s">
        <v>18688</v>
      </c>
      <c r="C4268" s="699" t="s">
        <v>475</v>
      </c>
      <c r="D4268" s="699" t="s">
        <v>11189</v>
      </c>
      <c r="E4268" s="700" t="s">
        <v>12507</v>
      </c>
      <c r="F4268" s="699" t="s">
        <v>11185</v>
      </c>
    </row>
    <row r="4269" spans="1:6" hidden="1">
      <c r="A4269" s="701">
        <v>94684</v>
      </c>
      <c r="B4269" s="699" t="s">
        <v>18689</v>
      </c>
      <c r="C4269" s="699" t="s">
        <v>475</v>
      </c>
      <c r="D4269" s="699" t="s">
        <v>11189</v>
      </c>
      <c r="E4269" s="700" t="s">
        <v>18690</v>
      </c>
      <c r="F4269" s="699" t="s">
        <v>11185</v>
      </c>
    </row>
    <row r="4270" spans="1:6" hidden="1">
      <c r="A4270" s="701">
        <v>94685</v>
      </c>
      <c r="B4270" s="699" t="s">
        <v>18691</v>
      </c>
      <c r="C4270" s="699" t="s">
        <v>475</v>
      </c>
      <c r="D4270" s="699" t="s">
        <v>11189</v>
      </c>
      <c r="E4270" s="700" t="s">
        <v>18692</v>
      </c>
      <c r="F4270" s="699" t="s">
        <v>11185</v>
      </c>
    </row>
    <row r="4271" spans="1:6" hidden="1">
      <c r="A4271" s="701">
        <v>94686</v>
      </c>
      <c r="B4271" s="699" t="s">
        <v>18693</v>
      </c>
      <c r="C4271" s="699" t="s">
        <v>475</v>
      </c>
      <c r="D4271" s="699" t="s">
        <v>11189</v>
      </c>
      <c r="E4271" s="700" t="s">
        <v>18694</v>
      </c>
      <c r="F4271" s="699" t="s">
        <v>11185</v>
      </c>
    </row>
    <row r="4272" spans="1:6" hidden="1">
      <c r="A4272" s="701">
        <v>94687</v>
      </c>
      <c r="B4272" s="699" t="s">
        <v>18695</v>
      </c>
      <c r="C4272" s="699" t="s">
        <v>475</v>
      </c>
      <c r="D4272" s="699" t="s">
        <v>11189</v>
      </c>
      <c r="E4272" s="700" t="s">
        <v>18696</v>
      </c>
      <c r="F4272" s="699" t="s">
        <v>11185</v>
      </c>
    </row>
    <row r="4273" spans="1:6" hidden="1">
      <c r="A4273" s="701">
        <v>94688</v>
      </c>
      <c r="B4273" s="699" t="s">
        <v>12160</v>
      </c>
      <c r="C4273" s="699" t="s">
        <v>475</v>
      </c>
      <c r="D4273" s="699" t="s">
        <v>11189</v>
      </c>
      <c r="E4273" s="700" t="s">
        <v>9884</v>
      </c>
      <c r="F4273" s="699" t="s">
        <v>11185</v>
      </c>
    </row>
    <row r="4274" spans="1:6" hidden="1">
      <c r="A4274" s="701">
        <v>94689</v>
      </c>
      <c r="B4274" s="699" t="s">
        <v>18697</v>
      </c>
      <c r="C4274" s="699" t="s">
        <v>475</v>
      </c>
      <c r="D4274" s="699" t="s">
        <v>11189</v>
      </c>
      <c r="E4274" s="700" t="s">
        <v>5936</v>
      </c>
      <c r="F4274" s="699" t="s">
        <v>11185</v>
      </c>
    </row>
    <row r="4275" spans="1:6" hidden="1">
      <c r="A4275" s="701">
        <v>94690</v>
      </c>
      <c r="B4275" s="699" t="s">
        <v>18698</v>
      </c>
      <c r="C4275" s="699" t="s">
        <v>475</v>
      </c>
      <c r="D4275" s="699" t="s">
        <v>11189</v>
      </c>
      <c r="E4275" s="700" t="s">
        <v>8974</v>
      </c>
      <c r="F4275" s="699" t="s">
        <v>11185</v>
      </c>
    </row>
    <row r="4276" spans="1:6" hidden="1">
      <c r="A4276" s="701">
        <v>94691</v>
      </c>
      <c r="B4276" s="699" t="s">
        <v>18699</v>
      </c>
      <c r="C4276" s="699" t="s">
        <v>475</v>
      </c>
      <c r="D4276" s="699" t="s">
        <v>11189</v>
      </c>
      <c r="E4276" s="700" t="s">
        <v>12139</v>
      </c>
      <c r="F4276" s="699" t="s">
        <v>11185</v>
      </c>
    </row>
    <row r="4277" spans="1:6" hidden="1">
      <c r="A4277" s="701">
        <v>94692</v>
      </c>
      <c r="B4277" s="699" t="s">
        <v>18700</v>
      </c>
      <c r="C4277" s="699" t="s">
        <v>475</v>
      </c>
      <c r="D4277" s="699" t="s">
        <v>11189</v>
      </c>
      <c r="E4277" s="700" t="s">
        <v>18701</v>
      </c>
      <c r="F4277" s="699" t="s">
        <v>11185</v>
      </c>
    </row>
    <row r="4278" spans="1:6" hidden="1">
      <c r="A4278" s="701">
        <v>94693</v>
      </c>
      <c r="B4278" s="699" t="s">
        <v>18702</v>
      </c>
      <c r="C4278" s="699" t="s">
        <v>475</v>
      </c>
      <c r="D4278" s="699" t="s">
        <v>11189</v>
      </c>
      <c r="E4278" s="700" t="s">
        <v>6902</v>
      </c>
      <c r="F4278" s="699" t="s">
        <v>11185</v>
      </c>
    </row>
    <row r="4279" spans="1:6" hidden="1">
      <c r="A4279" s="701">
        <v>94694</v>
      </c>
      <c r="B4279" s="699" t="s">
        <v>18703</v>
      </c>
      <c r="C4279" s="699" t="s">
        <v>475</v>
      </c>
      <c r="D4279" s="699" t="s">
        <v>11189</v>
      </c>
      <c r="E4279" s="700" t="s">
        <v>14289</v>
      </c>
      <c r="F4279" s="699" t="s">
        <v>11185</v>
      </c>
    </row>
    <row r="4280" spans="1:6" hidden="1">
      <c r="A4280" s="701">
        <v>94695</v>
      </c>
      <c r="B4280" s="699" t="s">
        <v>18704</v>
      </c>
      <c r="C4280" s="699" t="s">
        <v>475</v>
      </c>
      <c r="D4280" s="699" t="s">
        <v>11189</v>
      </c>
      <c r="E4280" s="700" t="s">
        <v>11815</v>
      </c>
      <c r="F4280" s="699" t="s">
        <v>11185</v>
      </c>
    </row>
    <row r="4281" spans="1:6" hidden="1">
      <c r="A4281" s="701">
        <v>94696</v>
      </c>
      <c r="B4281" s="699" t="s">
        <v>18705</v>
      </c>
      <c r="C4281" s="699" t="s">
        <v>475</v>
      </c>
      <c r="D4281" s="699" t="s">
        <v>11189</v>
      </c>
      <c r="E4281" s="700" t="s">
        <v>5081</v>
      </c>
      <c r="F4281" s="699" t="s">
        <v>11185</v>
      </c>
    </row>
    <row r="4282" spans="1:6" hidden="1">
      <c r="A4282" s="701">
        <v>94697</v>
      </c>
      <c r="B4282" s="699" t="s">
        <v>18706</v>
      </c>
      <c r="C4282" s="699" t="s">
        <v>475</v>
      </c>
      <c r="D4282" s="699" t="s">
        <v>11189</v>
      </c>
      <c r="E4282" s="700" t="s">
        <v>18707</v>
      </c>
      <c r="F4282" s="699" t="s">
        <v>11185</v>
      </c>
    </row>
    <row r="4283" spans="1:6" hidden="1">
      <c r="A4283" s="701">
        <v>94698</v>
      </c>
      <c r="B4283" s="699" t="s">
        <v>18708</v>
      </c>
      <c r="C4283" s="699" t="s">
        <v>475</v>
      </c>
      <c r="D4283" s="699" t="s">
        <v>11189</v>
      </c>
      <c r="E4283" s="700" t="s">
        <v>17591</v>
      </c>
      <c r="F4283" s="699" t="s">
        <v>11185</v>
      </c>
    </row>
    <row r="4284" spans="1:6" hidden="1">
      <c r="A4284" s="701">
        <v>94699</v>
      </c>
      <c r="B4284" s="699" t="s">
        <v>18710</v>
      </c>
      <c r="C4284" s="699" t="s">
        <v>475</v>
      </c>
      <c r="D4284" s="699" t="s">
        <v>11189</v>
      </c>
      <c r="E4284" s="700" t="s">
        <v>18711</v>
      </c>
      <c r="F4284" s="699" t="s">
        <v>11185</v>
      </c>
    </row>
    <row r="4285" spans="1:6" hidden="1">
      <c r="A4285" s="701">
        <v>94700</v>
      </c>
      <c r="B4285" s="699" t="s">
        <v>18712</v>
      </c>
      <c r="C4285" s="699" t="s">
        <v>475</v>
      </c>
      <c r="D4285" s="699" t="s">
        <v>11189</v>
      </c>
      <c r="E4285" s="700" t="s">
        <v>18713</v>
      </c>
      <c r="F4285" s="699" t="s">
        <v>11185</v>
      </c>
    </row>
    <row r="4286" spans="1:6" hidden="1">
      <c r="A4286" s="701">
        <v>94701</v>
      </c>
      <c r="B4286" s="699" t="s">
        <v>18714</v>
      </c>
      <c r="C4286" s="699" t="s">
        <v>475</v>
      </c>
      <c r="D4286" s="699" t="s">
        <v>11189</v>
      </c>
      <c r="E4286" s="700" t="s">
        <v>18715</v>
      </c>
      <c r="F4286" s="699" t="s">
        <v>11185</v>
      </c>
    </row>
    <row r="4287" spans="1:6" hidden="1">
      <c r="A4287" s="701">
        <v>94702</v>
      </c>
      <c r="B4287" s="699" t="s">
        <v>18716</v>
      </c>
      <c r="C4287" s="699" t="s">
        <v>475</v>
      </c>
      <c r="D4287" s="699" t="s">
        <v>11189</v>
      </c>
      <c r="E4287" s="700" t="s">
        <v>18717</v>
      </c>
      <c r="F4287" s="699" t="s">
        <v>11185</v>
      </c>
    </row>
    <row r="4288" spans="1:6" hidden="1">
      <c r="A4288" s="701">
        <v>94703</v>
      </c>
      <c r="B4288" s="699" t="s">
        <v>12161</v>
      </c>
      <c r="C4288" s="699" t="s">
        <v>475</v>
      </c>
      <c r="D4288" s="699" t="s">
        <v>11189</v>
      </c>
      <c r="E4288" s="700" t="s">
        <v>9918</v>
      </c>
      <c r="F4288" s="699" t="s">
        <v>11185</v>
      </c>
    </row>
    <row r="4289" spans="1:6" hidden="1">
      <c r="A4289" s="701">
        <v>94704</v>
      </c>
      <c r="B4289" s="699" t="s">
        <v>18718</v>
      </c>
      <c r="C4289" s="699" t="s">
        <v>475</v>
      </c>
      <c r="D4289" s="699" t="s">
        <v>11189</v>
      </c>
      <c r="E4289" s="700" t="s">
        <v>13490</v>
      </c>
      <c r="F4289" s="699" t="s">
        <v>11185</v>
      </c>
    </row>
    <row r="4290" spans="1:6" hidden="1">
      <c r="A4290" s="701">
        <v>94705</v>
      </c>
      <c r="B4290" s="699" t="s">
        <v>18719</v>
      </c>
      <c r="C4290" s="699" t="s">
        <v>475</v>
      </c>
      <c r="D4290" s="699" t="s">
        <v>11189</v>
      </c>
      <c r="E4290" s="700" t="s">
        <v>10613</v>
      </c>
      <c r="F4290" s="699" t="s">
        <v>11185</v>
      </c>
    </row>
    <row r="4291" spans="1:6" hidden="1">
      <c r="A4291" s="701">
        <v>94706</v>
      </c>
      <c r="B4291" s="699" t="s">
        <v>18720</v>
      </c>
      <c r="C4291" s="699" t="s">
        <v>475</v>
      </c>
      <c r="D4291" s="699" t="s">
        <v>11189</v>
      </c>
      <c r="E4291" s="700" t="s">
        <v>14228</v>
      </c>
      <c r="F4291" s="699" t="s">
        <v>11185</v>
      </c>
    </row>
    <row r="4292" spans="1:6" hidden="1">
      <c r="A4292" s="701">
        <v>94707</v>
      </c>
      <c r="B4292" s="699" t="s">
        <v>18721</v>
      </c>
      <c r="C4292" s="699" t="s">
        <v>475</v>
      </c>
      <c r="D4292" s="699" t="s">
        <v>11189</v>
      </c>
      <c r="E4292" s="700" t="s">
        <v>16061</v>
      </c>
      <c r="F4292" s="699" t="s">
        <v>11185</v>
      </c>
    </row>
    <row r="4293" spans="1:6" hidden="1">
      <c r="A4293" s="701">
        <v>94708</v>
      </c>
      <c r="B4293" s="699" t="s">
        <v>18722</v>
      </c>
      <c r="C4293" s="699" t="s">
        <v>475</v>
      </c>
      <c r="D4293" s="699" t="s">
        <v>11189</v>
      </c>
      <c r="E4293" s="700" t="s">
        <v>15408</v>
      </c>
      <c r="F4293" s="699" t="s">
        <v>11185</v>
      </c>
    </row>
    <row r="4294" spans="1:6" hidden="1">
      <c r="A4294" s="701">
        <v>94709</v>
      </c>
      <c r="B4294" s="699" t="s">
        <v>18723</v>
      </c>
      <c r="C4294" s="699" t="s">
        <v>475</v>
      </c>
      <c r="D4294" s="699" t="s">
        <v>11189</v>
      </c>
      <c r="E4294" s="700" t="s">
        <v>3256</v>
      </c>
      <c r="F4294" s="699" t="s">
        <v>11185</v>
      </c>
    </row>
    <row r="4295" spans="1:6" hidden="1">
      <c r="A4295" s="701">
        <v>94710</v>
      </c>
      <c r="B4295" s="699" t="s">
        <v>18724</v>
      </c>
      <c r="C4295" s="699" t="s">
        <v>475</v>
      </c>
      <c r="D4295" s="699" t="s">
        <v>11189</v>
      </c>
      <c r="E4295" s="700" t="s">
        <v>18725</v>
      </c>
      <c r="F4295" s="699" t="s">
        <v>11185</v>
      </c>
    </row>
    <row r="4296" spans="1:6" hidden="1">
      <c r="A4296" s="701">
        <v>94711</v>
      </c>
      <c r="B4296" s="699" t="s">
        <v>18726</v>
      </c>
      <c r="C4296" s="699" t="s">
        <v>475</v>
      </c>
      <c r="D4296" s="699" t="s">
        <v>11189</v>
      </c>
      <c r="E4296" s="700" t="s">
        <v>15755</v>
      </c>
      <c r="F4296" s="699" t="s">
        <v>11185</v>
      </c>
    </row>
    <row r="4297" spans="1:6" hidden="1">
      <c r="A4297" s="701">
        <v>94712</v>
      </c>
      <c r="B4297" s="699" t="s">
        <v>18727</v>
      </c>
      <c r="C4297" s="699" t="s">
        <v>475</v>
      </c>
      <c r="D4297" s="699" t="s">
        <v>11189</v>
      </c>
      <c r="E4297" s="700" t="s">
        <v>18728</v>
      </c>
      <c r="F4297" s="699" t="s">
        <v>11185</v>
      </c>
    </row>
    <row r="4298" spans="1:6" hidden="1">
      <c r="A4298" s="701">
        <v>94713</v>
      </c>
      <c r="B4298" s="699" t="s">
        <v>18729</v>
      </c>
      <c r="C4298" s="699" t="s">
        <v>475</v>
      </c>
      <c r="D4298" s="699" t="s">
        <v>11189</v>
      </c>
      <c r="E4298" s="700" t="s">
        <v>18730</v>
      </c>
      <c r="F4298" s="699" t="s">
        <v>11185</v>
      </c>
    </row>
    <row r="4299" spans="1:6" hidden="1">
      <c r="A4299" s="701">
        <v>94714</v>
      </c>
      <c r="B4299" s="699" t="s">
        <v>18731</v>
      </c>
      <c r="C4299" s="699" t="s">
        <v>475</v>
      </c>
      <c r="D4299" s="699" t="s">
        <v>11189</v>
      </c>
      <c r="E4299" s="700" t="s">
        <v>18732</v>
      </c>
      <c r="F4299" s="699" t="s">
        <v>11185</v>
      </c>
    </row>
    <row r="4300" spans="1:6" hidden="1">
      <c r="A4300" s="701">
        <v>94715</v>
      </c>
      <c r="B4300" s="699" t="s">
        <v>18733</v>
      </c>
      <c r="C4300" s="699" t="s">
        <v>475</v>
      </c>
      <c r="D4300" s="699" t="s">
        <v>11189</v>
      </c>
      <c r="E4300" s="700" t="s">
        <v>18734</v>
      </c>
      <c r="F4300" s="699" t="s">
        <v>11185</v>
      </c>
    </row>
    <row r="4301" spans="1:6" hidden="1">
      <c r="A4301" s="701">
        <v>94724</v>
      </c>
      <c r="B4301" s="699" t="s">
        <v>18735</v>
      </c>
      <c r="C4301" s="699" t="s">
        <v>475</v>
      </c>
      <c r="D4301" s="699" t="s">
        <v>11189</v>
      </c>
      <c r="E4301" s="700" t="s">
        <v>11680</v>
      </c>
      <c r="F4301" s="699" t="s">
        <v>11185</v>
      </c>
    </row>
    <row r="4302" spans="1:6" hidden="1">
      <c r="A4302" s="701">
        <v>94725</v>
      </c>
      <c r="B4302" s="699" t="s">
        <v>18736</v>
      </c>
      <c r="C4302" s="699" t="s">
        <v>475</v>
      </c>
      <c r="D4302" s="699" t="s">
        <v>11189</v>
      </c>
      <c r="E4302" s="700" t="s">
        <v>7542</v>
      </c>
      <c r="F4302" s="699" t="s">
        <v>11185</v>
      </c>
    </row>
    <row r="4303" spans="1:6" hidden="1">
      <c r="A4303" s="701">
        <v>94726</v>
      </c>
      <c r="B4303" s="699" t="s">
        <v>18737</v>
      </c>
      <c r="C4303" s="699" t="s">
        <v>475</v>
      </c>
      <c r="D4303" s="699" t="s">
        <v>11189</v>
      </c>
      <c r="E4303" s="700" t="s">
        <v>11708</v>
      </c>
      <c r="F4303" s="699" t="s">
        <v>11185</v>
      </c>
    </row>
    <row r="4304" spans="1:6" hidden="1">
      <c r="A4304" s="701">
        <v>94727</v>
      </c>
      <c r="B4304" s="699" t="s">
        <v>18738</v>
      </c>
      <c r="C4304" s="699" t="s">
        <v>475</v>
      </c>
      <c r="D4304" s="699" t="s">
        <v>11189</v>
      </c>
      <c r="E4304" s="700" t="s">
        <v>12859</v>
      </c>
      <c r="F4304" s="699" t="s">
        <v>11185</v>
      </c>
    </row>
    <row r="4305" spans="1:6" hidden="1">
      <c r="A4305" s="701">
        <v>94728</v>
      </c>
      <c r="B4305" s="699" t="s">
        <v>18739</v>
      </c>
      <c r="C4305" s="699" t="s">
        <v>475</v>
      </c>
      <c r="D4305" s="699" t="s">
        <v>11189</v>
      </c>
      <c r="E4305" s="700" t="s">
        <v>18740</v>
      </c>
      <c r="F4305" s="699" t="s">
        <v>11185</v>
      </c>
    </row>
    <row r="4306" spans="1:6" hidden="1">
      <c r="A4306" s="701">
        <v>94729</v>
      </c>
      <c r="B4306" s="699" t="s">
        <v>18741</v>
      </c>
      <c r="C4306" s="699" t="s">
        <v>475</v>
      </c>
      <c r="D4306" s="699" t="s">
        <v>11189</v>
      </c>
      <c r="E4306" s="700" t="s">
        <v>6367</v>
      </c>
      <c r="F4306" s="699" t="s">
        <v>11185</v>
      </c>
    </row>
    <row r="4307" spans="1:6" hidden="1">
      <c r="A4307" s="701">
        <v>94730</v>
      </c>
      <c r="B4307" s="699" t="s">
        <v>18742</v>
      </c>
      <c r="C4307" s="699" t="s">
        <v>475</v>
      </c>
      <c r="D4307" s="699" t="s">
        <v>11189</v>
      </c>
      <c r="E4307" s="700" t="s">
        <v>18743</v>
      </c>
      <c r="F4307" s="699" t="s">
        <v>11185</v>
      </c>
    </row>
    <row r="4308" spans="1:6" hidden="1">
      <c r="A4308" s="701">
        <v>94731</v>
      </c>
      <c r="B4308" s="699" t="s">
        <v>18744</v>
      </c>
      <c r="C4308" s="699" t="s">
        <v>475</v>
      </c>
      <c r="D4308" s="699" t="s">
        <v>11189</v>
      </c>
      <c r="E4308" s="700" t="s">
        <v>14691</v>
      </c>
      <c r="F4308" s="699" t="s">
        <v>11185</v>
      </c>
    </row>
    <row r="4309" spans="1:6" hidden="1">
      <c r="A4309" s="701">
        <v>94733</v>
      </c>
      <c r="B4309" s="699" t="s">
        <v>18745</v>
      </c>
      <c r="C4309" s="699" t="s">
        <v>475</v>
      </c>
      <c r="D4309" s="699" t="s">
        <v>11189</v>
      </c>
      <c r="E4309" s="700" t="s">
        <v>9197</v>
      </c>
      <c r="F4309" s="699" t="s">
        <v>11185</v>
      </c>
    </row>
    <row r="4310" spans="1:6" hidden="1">
      <c r="A4310" s="701">
        <v>94737</v>
      </c>
      <c r="B4310" s="699" t="s">
        <v>18746</v>
      </c>
      <c r="C4310" s="699" t="s">
        <v>475</v>
      </c>
      <c r="D4310" s="699" t="s">
        <v>11189</v>
      </c>
      <c r="E4310" s="700" t="s">
        <v>18747</v>
      </c>
      <c r="F4310" s="699" t="s">
        <v>11185</v>
      </c>
    </row>
    <row r="4311" spans="1:6" hidden="1">
      <c r="A4311" s="701">
        <v>94740</v>
      </c>
      <c r="B4311" s="699" t="s">
        <v>18748</v>
      </c>
      <c r="C4311" s="699" t="s">
        <v>475</v>
      </c>
      <c r="D4311" s="699" t="s">
        <v>11189</v>
      </c>
      <c r="E4311" s="700" t="s">
        <v>9207</v>
      </c>
      <c r="F4311" s="699" t="s">
        <v>11185</v>
      </c>
    </row>
    <row r="4312" spans="1:6" hidden="1">
      <c r="A4312" s="701">
        <v>94741</v>
      </c>
      <c r="B4312" s="699" t="s">
        <v>18749</v>
      </c>
      <c r="C4312" s="699" t="s">
        <v>475</v>
      </c>
      <c r="D4312" s="699" t="s">
        <v>11189</v>
      </c>
      <c r="E4312" s="700" t="s">
        <v>7420</v>
      </c>
      <c r="F4312" s="699" t="s">
        <v>11185</v>
      </c>
    </row>
    <row r="4313" spans="1:6" hidden="1">
      <c r="A4313" s="701">
        <v>94742</v>
      </c>
      <c r="B4313" s="699" t="s">
        <v>18750</v>
      </c>
      <c r="C4313" s="699" t="s">
        <v>475</v>
      </c>
      <c r="D4313" s="699" t="s">
        <v>11189</v>
      </c>
      <c r="E4313" s="700" t="s">
        <v>15187</v>
      </c>
      <c r="F4313" s="699" t="s">
        <v>11185</v>
      </c>
    </row>
    <row r="4314" spans="1:6" hidden="1">
      <c r="A4314" s="701">
        <v>94743</v>
      </c>
      <c r="B4314" s="699" t="s">
        <v>18751</v>
      </c>
      <c r="C4314" s="699" t="s">
        <v>475</v>
      </c>
      <c r="D4314" s="699" t="s">
        <v>11189</v>
      </c>
      <c r="E4314" s="700" t="s">
        <v>12402</v>
      </c>
      <c r="F4314" s="699" t="s">
        <v>11185</v>
      </c>
    </row>
    <row r="4315" spans="1:6" hidden="1">
      <c r="A4315" s="701">
        <v>94744</v>
      </c>
      <c r="B4315" s="699" t="s">
        <v>18752</v>
      </c>
      <c r="C4315" s="699" t="s">
        <v>475</v>
      </c>
      <c r="D4315" s="699" t="s">
        <v>11189</v>
      </c>
      <c r="E4315" s="700" t="s">
        <v>14226</v>
      </c>
      <c r="F4315" s="699" t="s">
        <v>11185</v>
      </c>
    </row>
    <row r="4316" spans="1:6" hidden="1">
      <c r="A4316" s="701">
        <v>94746</v>
      </c>
      <c r="B4316" s="699" t="s">
        <v>18753</v>
      </c>
      <c r="C4316" s="699" t="s">
        <v>475</v>
      </c>
      <c r="D4316" s="699" t="s">
        <v>11189</v>
      </c>
      <c r="E4316" s="700" t="s">
        <v>18754</v>
      </c>
      <c r="F4316" s="699" t="s">
        <v>11185</v>
      </c>
    </row>
    <row r="4317" spans="1:6" hidden="1">
      <c r="A4317" s="701">
        <v>94748</v>
      </c>
      <c r="B4317" s="699" t="s">
        <v>18755</v>
      </c>
      <c r="C4317" s="699" t="s">
        <v>475</v>
      </c>
      <c r="D4317" s="699" t="s">
        <v>11189</v>
      </c>
      <c r="E4317" s="700" t="s">
        <v>13366</v>
      </c>
      <c r="F4317" s="699" t="s">
        <v>11185</v>
      </c>
    </row>
    <row r="4318" spans="1:6" hidden="1">
      <c r="A4318" s="701">
        <v>94750</v>
      </c>
      <c r="B4318" s="699" t="s">
        <v>18756</v>
      </c>
      <c r="C4318" s="699" t="s">
        <v>475</v>
      </c>
      <c r="D4318" s="699" t="s">
        <v>11189</v>
      </c>
      <c r="E4318" s="700" t="s">
        <v>18757</v>
      </c>
      <c r="F4318" s="699" t="s">
        <v>11185</v>
      </c>
    </row>
    <row r="4319" spans="1:6" hidden="1">
      <c r="A4319" s="701">
        <v>94752</v>
      </c>
      <c r="B4319" s="699" t="s">
        <v>18758</v>
      </c>
      <c r="C4319" s="699" t="s">
        <v>475</v>
      </c>
      <c r="D4319" s="699" t="s">
        <v>11189</v>
      </c>
      <c r="E4319" s="700" t="s">
        <v>18759</v>
      </c>
      <c r="F4319" s="699" t="s">
        <v>11185</v>
      </c>
    </row>
    <row r="4320" spans="1:6" hidden="1">
      <c r="A4320" s="701">
        <v>94756</v>
      </c>
      <c r="B4320" s="699" t="s">
        <v>18760</v>
      </c>
      <c r="C4320" s="699" t="s">
        <v>475</v>
      </c>
      <c r="D4320" s="699" t="s">
        <v>11189</v>
      </c>
      <c r="E4320" s="700" t="s">
        <v>4699</v>
      </c>
      <c r="F4320" s="699" t="s">
        <v>11185</v>
      </c>
    </row>
    <row r="4321" spans="1:6" hidden="1">
      <c r="A4321" s="701">
        <v>94757</v>
      </c>
      <c r="B4321" s="699" t="s">
        <v>18761</v>
      </c>
      <c r="C4321" s="699" t="s">
        <v>475</v>
      </c>
      <c r="D4321" s="699" t="s">
        <v>11189</v>
      </c>
      <c r="E4321" s="700" t="s">
        <v>4772</v>
      </c>
      <c r="F4321" s="699" t="s">
        <v>11185</v>
      </c>
    </row>
    <row r="4322" spans="1:6" hidden="1">
      <c r="A4322" s="701">
        <v>94758</v>
      </c>
      <c r="B4322" s="699" t="s">
        <v>18762</v>
      </c>
      <c r="C4322" s="699" t="s">
        <v>475</v>
      </c>
      <c r="D4322" s="699" t="s">
        <v>11189</v>
      </c>
      <c r="E4322" s="700" t="s">
        <v>13882</v>
      </c>
      <c r="F4322" s="699" t="s">
        <v>11185</v>
      </c>
    </row>
    <row r="4323" spans="1:6" hidden="1">
      <c r="A4323" s="701">
        <v>94759</v>
      </c>
      <c r="B4323" s="699" t="s">
        <v>18763</v>
      </c>
      <c r="C4323" s="699" t="s">
        <v>475</v>
      </c>
      <c r="D4323" s="699" t="s">
        <v>11189</v>
      </c>
      <c r="E4323" s="700" t="s">
        <v>18764</v>
      </c>
      <c r="F4323" s="699" t="s">
        <v>11185</v>
      </c>
    </row>
    <row r="4324" spans="1:6" hidden="1">
      <c r="A4324" s="701">
        <v>94760</v>
      </c>
      <c r="B4324" s="699" t="s">
        <v>18765</v>
      </c>
      <c r="C4324" s="699" t="s">
        <v>475</v>
      </c>
      <c r="D4324" s="699" t="s">
        <v>11189</v>
      </c>
      <c r="E4324" s="700" t="s">
        <v>18766</v>
      </c>
      <c r="F4324" s="699" t="s">
        <v>11185</v>
      </c>
    </row>
    <row r="4325" spans="1:6" hidden="1">
      <c r="A4325" s="701">
        <v>94761</v>
      </c>
      <c r="B4325" s="699" t="s">
        <v>18767</v>
      </c>
      <c r="C4325" s="699" t="s">
        <v>475</v>
      </c>
      <c r="D4325" s="699" t="s">
        <v>11189</v>
      </c>
      <c r="E4325" s="700" t="s">
        <v>18768</v>
      </c>
      <c r="F4325" s="699" t="s">
        <v>11185</v>
      </c>
    </row>
    <row r="4326" spans="1:6" hidden="1">
      <c r="A4326" s="701">
        <v>94762</v>
      </c>
      <c r="B4326" s="699" t="s">
        <v>18769</v>
      </c>
      <c r="C4326" s="699" t="s">
        <v>475</v>
      </c>
      <c r="D4326" s="699" t="s">
        <v>11189</v>
      </c>
      <c r="E4326" s="700" t="s">
        <v>18770</v>
      </c>
      <c r="F4326" s="699" t="s">
        <v>11185</v>
      </c>
    </row>
    <row r="4327" spans="1:6" hidden="1">
      <c r="A4327" s="701">
        <v>94783</v>
      </c>
      <c r="B4327" s="699" t="s">
        <v>18771</v>
      </c>
      <c r="C4327" s="699" t="s">
        <v>475</v>
      </c>
      <c r="D4327" s="699" t="s">
        <v>11189</v>
      </c>
      <c r="E4327" s="700" t="s">
        <v>5075</v>
      </c>
      <c r="F4327" s="699" t="s">
        <v>11185</v>
      </c>
    </row>
    <row r="4328" spans="1:6" hidden="1">
      <c r="A4328" s="701">
        <v>94785</v>
      </c>
      <c r="B4328" s="699" t="s">
        <v>18772</v>
      </c>
      <c r="C4328" s="699" t="s">
        <v>475</v>
      </c>
      <c r="D4328" s="699" t="s">
        <v>11189</v>
      </c>
      <c r="E4328" s="700" t="s">
        <v>12133</v>
      </c>
      <c r="F4328" s="699" t="s">
        <v>11185</v>
      </c>
    </row>
    <row r="4329" spans="1:6" hidden="1">
      <c r="A4329" s="701">
        <v>94786</v>
      </c>
      <c r="B4329" s="699" t="s">
        <v>18773</v>
      </c>
      <c r="C4329" s="699" t="s">
        <v>475</v>
      </c>
      <c r="D4329" s="699" t="s">
        <v>11189</v>
      </c>
      <c r="E4329" s="700" t="s">
        <v>5198</v>
      </c>
      <c r="F4329" s="699" t="s">
        <v>11185</v>
      </c>
    </row>
    <row r="4330" spans="1:6" hidden="1">
      <c r="A4330" s="701">
        <v>94787</v>
      </c>
      <c r="B4330" s="699" t="s">
        <v>18774</v>
      </c>
      <c r="C4330" s="699" t="s">
        <v>475</v>
      </c>
      <c r="D4330" s="699" t="s">
        <v>11189</v>
      </c>
      <c r="E4330" s="700" t="s">
        <v>15770</v>
      </c>
      <c r="F4330" s="699" t="s">
        <v>11185</v>
      </c>
    </row>
    <row r="4331" spans="1:6" hidden="1">
      <c r="A4331" s="701">
        <v>94788</v>
      </c>
      <c r="B4331" s="699" t="s">
        <v>18775</v>
      </c>
      <c r="C4331" s="699" t="s">
        <v>475</v>
      </c>
      <c r="D4331" s="699" t="s">
        <v>11189</v>
      </c>
      <c r="E4331" s="700" t="s">
        <v>18776</v>
      </c>
      <c r="F4331" s="699" t="s">
        <v>11185</v>
      </c>
    </row>
    <row r="4332" spans="1:6" hidden="1">
      <c r="A4332" s="701">
        <v>94789</v>
      </c>
      <c r="B4332" s="699" t="s">
        <v>18777</v>
      </c>
      <c r="C4332" s="699" t="s">
        <v>475</v>
      </c>
      <c r="D4332" s="699" t="s">
        <v>11189</v>
      </c>
      <c r="E4332" s="700" t="s">
        <v>18778</v>
      </c>
      <c r="F4332" s="699" t="s">
        <v>11185</v>
      </c>
    </row>
    <row r="4333" spans="1:6" hidden="1">
      <c r="A4333" s="701">
        <v>94790</v>
      </c>
      <c r="B4333" s="699" t="s">
        <v>18779</v>
      </c>
      <c r="C4333" s="699" t="s">
        <v>475</v>
      </c>
      <c r="D4333" s="699" t="s">
        <v>11189</v>
      </c>
      <c r="E4333" s="700" t="s">
        <v>18780</v>
      </c>
      <c r="F4333" s="699" t="s">
        <v>11185</v>
      </c>
    </row>
    <row r="4334" spans="1:6" hidden="1">
      <c r="A4334" s="701">
        <v>94791</v>
      </c>
      <c r="B4334" s="699" t="s">
        <v>18781</v>
      </c>
      <c r="C4334" s="699" t="s">
        <v>475</v>
      </c>
      <c r="D4334" s="699" t="s">
        <v>11189</v>
      </c>
      <c r="E4334" s="700" t="s">
        <v>18782</v>
      </c>
      <c r="F4334" s="699" t="s">
        <v>11185</v>
      </c>
    </row>
    <row r="4335" spans="1:6" hidden="1">
      <c r="A4335" s="701">
        <v>94863</v>
      </c>
      <c r="B4335" s="699" t="s">
        <v>18783</v>
      </c>
      <c r="C4335" s="699" t="s">
        <v>475</v>
      </c>
      <c r="D4335" s="699" t="s">
        <v>11189</v>
      </c>
      <c r="E4335" s="700" t="s">
        <v>14429</v>
      </c>
      <c r="F4335" s="699" t="s">
        <v>11185</v>
      </c>
    </row>
    <row r="4336" spans="1:6" hidden="1">
      <c r="A4336" s="701">
        <v>95141</v>
      </c>
      <c r="B4336" s="699" t="s">
        <v>18784</v>
      </c>
      <c r="C4336" s="699" t="s">
        <v>475</v>
      </c>
      <c r="D4336" s="699" t="s">
        <v>11189</v>
      </c>
      <c r="E4336" s="700" t="s">
        <v>14001</v>
      </c>
      <c r="F4336" s="699" t="s">
        <v>11185</v>
      </c>
    </row>
    <row r="4337" spans="1:6" hidden="1">
      <c r="A4337" s="701">
        <v>95237</v>
      </c>
      <c r="B4337" s="699" t="s">
        <v>18785</v>
      </c>
      <c r="C4337" s="699" t="s">
        <v>475</v>
      </c>
      <c r="D4337" s="699" t="s">
        <v>11189</v>
      </c>
      <c r="E4337" s="700" t="s">
        <v>18786</v>
      </c>
      <c r="F4337" s="699" t="s">
        <v>11185</v>
      </c>
    </row>
    <row r="4338" spans="1:6" hidden="1">
      <c r="A4338" s="701">
        <v>95693</v>
      </c>
      <c r="B4338" s="699" t="s">
        <v>18787</v>
      </c>
      <c r="C4338" s="699" t="s">
        <v>475</v>
      </c>
      <c r="D4338" s="699" t="s">
        <v>11189</v>
      </c>
      <c r="E4338" s="700" t="s">
        <v>14367</v>
      </c>
      <c r="F4338" s="699" t="s">
        <v>11185</v>
      </c>
    </row>
    <row r="4339" spans="1:6" hidden="1">
      <c r="A4339" s="701">
        <v>95694</v>
      </c>
      <c r="B4339" s="699" t="s">
        <v>18788</v>
      </c>
      <c r="C4339" s="699" t="s">
        <v>475</v>
      </c>
      <c r="D4339" s="699" t="s">
        <v>11189</v>
      </c>
      <c r="E4339" s="700" t="s">
        <v>12514</v>
      </c>
      <c r="F4339" s="699" t="s">
        <v>11185</v>
      </c>
    </row>
    <row r="4340" spans="1:6" hidden="1">
      <c r="A4340" s="701">
        <v>95695</v>
      </c>
      <c r="B4340" s="699" t="s">
        <v>18789</v>
      </c>
      <c r="C4340" s="699" t="s">
        <v>475</v>
      </c>
      <c r="D4340" s="699" t="s">
        <v>11189</v>
      </c>
      <c r="E4340" s="700" t="s">
        <v>18790</v>
      </c>
      <c r="F4340" s="699" t="s">
        <v>11185</v>
      </c>
    </row>
    <row r="4341" spans="1:6" hidden="1">
      <c r="A4341" s="701">
        <v>95696</v>
      </c>
      <c r="B4341" s="699" t="s">
        <v>18791</v>
      </c>
      <c r="C4341" s="699" t="s">
        <v>475</v>
      </c>
      <c r="D4341" s="699" t="s">
        <v>11182</v>
      </c>
      <c r="E4341" s="700" t="s">
        <v>18792</v>
      </c>
      <c r="F4341" s="699" t="s">
        <v>11185</v>
      </c>
    </row>
    <row r="4342" spans="1:6" hidden="1">
      <c r="A4342" s="701">
        <v>96637</v>
      </c>
      <c r="B4342" s="699" t="s">
        <v>18793</v>
      </c>
      <c r="C4342" s="699" t="s">
        <v>475</v>
      </c>
      <c r="D4342" s="699" t="s">
        <v>11182</v>
      </c>
      <c r="E4342" s="700" t="s">
        <v>4614</v>
      </c>
      <c r="F4342" s="699" t="s">
        <v>11185</v>
      </c>
    </row>
    <row r="4343" spans="1:6" hidden="1">
      <c r="A4343" s="701">
        <v>96638</v>
      </c>
      <c r="B4343" s="699" t="s">
        <v>18794</v>
      </c>
      <c r="C4343" s="699" t="s">
        <v>475</v>
      </c>
      <c r="D4343" s="699" t="s">
        <v>11182</v>
      </c>
      <c r="E4343" s="700" t="s">
        <v>11238</v>
      </c>
      <c r="F4343" s="699" t="s">
        <v>11185</v>
      </c>
    </row>
    <row r="4344" spans="1:6" hidden="1">
      <c r="A4344" s="701">
        <v>96639</v>
      </c>
      <c r="B4344" s="699" t="s">
        <v>18795</v>
      </c>
      <c r="C4344" s="699" t="s">
        <v>475</v>
      </c>
      <c r="D4344" s="699" t="s">
        <v>11182</v>
      </c>
      <c r="E4344" s="700" t="s">
        <v>10404</v>
      </c>
      <c r="F4344" s="699" t="s">
        <v>11185</v>
      </c>
    </row>
    <row r="4345" spans="1:6" hidden="1">
      <c r="A4345" s="701">
        <v>96640</v>
      </c>
      <c r="B4345" s="699" t="s">
        <v>18796</v>
      </c>
      <c r="C4345" s="699" t="s">
        <v>475</v>
      </c>
      <c r="D4345" s="699" t="s">
        <v>11182</v>
      </c>
      <c r="E4345" s="700" t="s">
        <v>5515</v>
      </c>
      <c r="F4345" s="699" t="s">
        <v>11185</v>
      </c>
    </row>
    <row r="4346" spans="1:6" hidden="1">
      <c r="A4346" s="701">
        <v>96641</v>
      </c>
      <c r="B4346" s="699" t="s">
        <v>18798</v>
      </c>
      <c r="C4346" s="699" t="s">
        <v>475</v>
      </c>
      <c r="D4346" s="699" t="s">
        <v>11182</v>
      </c>
      <c r="E4346" s="700" t="s">
        <v>2120</v>
      </c>
      <c r="F4346" s="699" t="s">
        <v>11185</v>
      </c>
    </row>
    <row r="4347" spans="1:6" hidden="1">
      <c r="A4347" s="701">
        <v>96642</v>
      </c>
      <c r="B4347" s="699" t="s">
        <v>18799</v>
      </c>
      <c r="C4347" s="699" t="s">
        <v>475</v>
      </c>
      <c r="D4347" s="699" t="s">
        <v>11182</v>
      </c>
      <c r="E4347" s="700" t="s">
        <v>4733</v>
      </c>
      <c r="F4347" s="699" t="s">
        <v>11185</v>
      </c>
    </row>
    <row r="4348" spans="1:6" hidden="1">
      <c r="A4348" s="701">
        <v>96643</v>
      </c>
      <c r="B4348" s="699" t="s">
        <v>18800</v>
      </c>
      <c r="C4348" s="699" t="s">
        <v>475</v>
      </c>
      <c r="D4348" s="699" t="s">
        <v>11182</v>
      </c>
      <c r="E4348" s="700" t="s">
        <v>18801</v>
      </c>
      <c r="F4348" s="699" t="s">
        <v>11185</v>
      </c>
    </row>
    <row r="4349" spans="1:6" hidden="1">
      <c r="A4349" s="701">
        <v>96650</v>
      </c>
      <c r="B4349" s="699" t="s">
        <v>18802</v>
      </c>
      <c r="C4349" s="699" t="s">
        <v>475</v>
      </c>
      <c r="D4349" s="699" t="s">
        <v>11182</v>
      </c>
      <c r="E4349" s="700" t="s">
        <v>12041</v>
      </c>
      <c r="F4349" s="699" t="s">
        <v>11185</v>
      </c>
    </row>
    <row r="4350" spans="1:6" hidden="1">
      <c r="A4350" s="701">
        <v>96651</v>
      </c>
      <c r="B4350" s="699" t="s">
        <v>18803</v>
      </c>
      <c r="C4350" s="699" t="s">
        <v>475</v>
      </c>
      <c r="D4350" s="699" t="s">
        <v>11182</v>
      </c>
      <c r="E4350" s="700" t="s">
        <v>6391</v>
      </c>
      <c r="F4350" s="699" t="s">
        <v>11185</v>
      </c>
    </row>
    <row r="4351" spans="1:6" hidden="1">
      <c r="A4351" s="701">
        <v>96652</v>
      </c>
      <c r="B4351" s="699" t="s">
        <v>18804</v>
      </c>
      <c r="C4351" s="699" t="s">
        <v>475</v>
      </c>
      <c r="D4351" s="699" t="s">
        <v>11182</v>
      </c>
      <c r="E4351" s="700" t="s">
        <v>10124</v>
      </c>
      <c r="F4351" s="699" t="s">
        <v>11185</v>
      </c>
    </row>
    <row r="4352" spans="1:6" hidden="1">
      <c r="A4352" s="701">
        <v>96653</v>
      </c>
      <c r="B4352" s="699" t="s">
        <v>18805</v>
      </c>
      <c r="C4352" s="699" t="s">
        <v>475</v>
      </c>
      <c r="D4352" s="699" t="s">
        <v>11182</v>
      </c>
      <c r="E4352" s="700" t="s">
        <v>13495</v>
      </c>
      <c r="F4352" s="699" t="s">
        <v>11185</v>
      </c>
    </row>
    <row r="4353" spans="1:6" hidden="1">
      <c r="A4353" s="701">
        <v>96654</v>
      </c>
      <c r="B4353" s="699" t="s">
        <v>18806</v>
      </c>
      <c r="C4353" s="699" t="s">
        <v>475</v>
      </c>
      <c r="D4353" s="699" t="s">
        <v>11182</v>
      </c>
      <c r="E4353" s="700" t="s">
        <v>16596</v>
      </c>
      <c r="F4353" s="699" t="s">
        <v>11185</v>
      </c>
    </row>
    <row r="4354" spans="1:6" hidden="1">
      <c r="A4354" s="701">
        <v>96655</v>
      </c>
      <c r="B4354" s="699" t="s">
        <v>18807</v>
      </c>
      <c r="C4354" s="699" t="s">
        <v>475</v>
      </c>
      <c r="D4354" s="699" t="s">
        <v>11182</v>
      </c>
      <c r="E4354" s="700" t="s">
        <v>15567</v>
      </c>
      <c r="F4354" s="699" t="s">
        <v>11185</v>
      </c>
    </row>
    <row r="4355" spans="1:6" hidden="1">
      <c r="A4355" s="701">
        <v>96656</v>
      </c>
      <c r="B4355" s="699" t="s">
        <v>18808</v>
      </c>
      <c r="C4355" s="699" t="s">
        <v>475</v>
      </c>
      <c r="D4355" s="699" t="s">
        <v>11182</v>
      </c>
      <c r="E4355" s="700" t="s">
        <v>11565</v>
      </c>
      <c r="F4355" s="699" t="s">
        <v>11185</v>
      </c>
    </row>
    <row r="4356" spans="1:6" hidden="1">
      <c r="A4356" s="701">
        <v>96657</v>
      </c>
      <c r="B4356" s="699" t="s">
        <v>18809</v>
      </c>
      <c r="C4356" s="699" t="s">
        <v>475</v>
      </c>
      <c r="D4356" s="699" t="s">
        <v>11182</v>
      </c>
      <c r="E4356" s="700" t="s">
        <v>2933</v>
      </c>
      <c r="F4356" s="699" t="s">
        <v>11185</v>
      </c>
    </row>
    <row r="4357" spans="1:6" hidden="1">
      <c r="A4357" s="701">
        <v>96658</v>
      </c>
      <c r="B4357" s="699" t="s">
        <v>18810</v>
      </c>
      <c r="C4357" s="699" t="s">
        <v>475</v>
      </c>
      <c r="D4357" s="699" t="s">
        <v>11182</v>
      </c>
      <c r="E4357" s="700" t="s">
        <v>7310</v>
      </c>
      <c r="F4357" s="699" t="s">
        <v>11185</v>
      </c>
    </row>
    <row r="4358" spans="1:6" hidden="1">
      <c r="A4358" s="701">
        <v>96659</v>
      </c>
      <c r="B4358" s="699" t="s">
        <v>18811</v>
      </c>
      <c r="C4358" s="699" t="s">
        <v>475</v>
      </c>
      <c r="D4358" s="699" t="s">
        <v>11182</v>
      </c>
      <c r="E4358" s="700" t="s">
        <v>1989</v>
      </c>
      <c r="F4358" s="699" t="s">
        <v>11185</v>
      </c>
    </row>
    <row r="4359" spans="1:6" hidden="1">
      <c r="A4359" s="701">
        <v>96660</v>
      </c>
      <c r="B4359" s="699" t="s">
        <v>18812</v>
      </c>
      <c r="C4359" s="699" t="s">
        <v>475</v>
      </c>
      <c r="D4359" s="699" t="s">
        <v>11182</v>
      </c>
      <c r="E4359" s="700" t="s">
        <v>2084</v>
      </c>
      <c r="F4359" s="699" t="s">
        <v>11185</v>
      </c>
    </row>
    <row r="4360" spans="1:6" hidden="1">
      <c r="A4360" s="701">
        <v>96661</v>
      </c>
      <c r="B4360" s="699" t="s">
        <v>18813</v>
      </c>
      <c r="C4360" s="699" t="s">
        <v>475</v>
      </c>
      <c r="D4360" s="699" t="s">
        <v>11182</v>
      </c>
      <c r="E4360" s="700" t="s">
        <v>2496</v>
      </c>
      <c r="F4360" s="699" t="s">
        <v>11185</v>
      </c>
    </row>
    <row r="4361" spans="1:6" hidden="1">
      <c r="A4361" s="701">
        <v>96662</v>
      </c>
      <c r="B4361" s="699" t="s">
        <v>18814</v>
      </c>
      <c r="C4361" s="699" t="s">
        <v>475</v>
      </c>
      <c r="D4361" s="699" t="s">
        <v>11182</v>
      </c>
      <c r="E4361" s="700" t="s">
        <v>16084</v>
      </c>
      <c r="F4361" s="699" t="s">
        <v>11185</v>
      </c>
    </row>
    <row r="4362" spans="1:6" hidden="1">
      <c r="A4362" s="701">
        <v>96663</v>
      </c>
      <c r="B4362" s="699" t="s">
        <v>18815</v>
      </c>
      <c r="C4362" s="699" t="s">
        <v>475</v>
      </c>
      <c r="D4362" s="699" t="s">
        <v>11182</v>
      </c>
      <c r="E4362" s="700" t="s">
        <v>12103</v>
      </c>
      <c r="F4362" s="699" t="s">
        <v>11185</v>
      </c>
    </row>
    <row r="4363" spans="1:6" hidden="1">
      <c r="A4363" s="701">
        <v>96664</v>
      </c>
      <c r="B4363" s="699" t="s">
        <v>18816</v>
      </c>
      <c r="C4363" s="699" t="s">
        <v>475</v>
      </c>
      <c r="D4363" s="699" t="s">
        <v>11182</v>
      </c>
      <c r="E4363" s="700" t="s">
        <v>11344</v>
      </c>
      <c r="F4363" s="699" t="s">
        <v>11185</v>
      </c>
    </row>
    <row r="4364" spans="1:6" hidden="1">
      <c r="A4364" s="701">
        <v>96665</v>
      </c>
      <c r="B4364" s="699" t="s">
        <v>18817</v>
      </c>
      <c r="C4364" s="699" t="s">
        <v>475</v>
      </c>
      <c r="D4364" s="699" t="s">
        <v>11182</v>
      </c>
      <c r="E4364" s="700" t="s">
        <v>14033</v>
      </c>
      <c r="F4364" s="699" t="s">
        <v>11185</v>
      </c>
    </row>
    <row r="4365" spans="1:6" hidden="1">
      <c r="A4365" s="701">
        <v>96666</v>
      </c>
      <c r="B4365" s="699" t="s">
        <v>18818</v>
      </c>
      <c r="C4365" s="699" t="s">
        <v>475</v>
      </c>
      <c r="D4365" s="699" t="s">
        <v>11182</v>
      </c>
      <c r="E4365" s="700" t="s">
        <v>11625</v>
      </c>
      <c r="F4365" s="699" t="s">
        <v>11185</v>
      </c>
    </row>
    <row r="4366" spans="1:6" hidden="1">
      <c r="A4366" s="701">
        <v>96667</v>
      </c>
      <c r="B4366" s="699" t="s">
        <v>18819</v>
      </c>
      <c r="C4366" s="699" t="s">
        <v>475</v>
      </c>
      <c r="D4366" s="699" t="s">
        <v>11182</v>
      </c>
      <c r="E4366" s="700" t="s">
        <v>18820</v>
      </c>
      <c r="F4366" s="699" t="s">
        <v>11185</v>
      </c>
    </row>
    <row r="4367" spans="1:6" hidden="1">
      <c r="A4367" s="701">
        <v>96684</v>
      </c>
      <c r="B4367" s="699" t="s">
        <v>18821</v>
      </c>
      <c r="C4367" s="699" t="s">
        <v>475</v>
      </c>
      <c r="D4367" s="699" t="s">
        <v>11182</v>
      </c>
      <c r="E4367" s="700" t="s">
        <v>11418</v>
      </c>
      <c r="F4367" s="699" t="s">
        <v>11185</v>
      </c>
    </row>
    <row r="4368" spans="1:6" hidden="1">
      <c r="A4368" s="701">
        <v>96685</v>
      </c>
      <c r="B4368" s="699" t="s">
        <v>18822</v>
      </c>
      <c r="C4368" s="699" t="s">
        <v>475</v>
      </c>
      <c r="D4368" s="699" t="s">
        <v>11182</v>
      </c>
      <c r="E4368" s="700" t="s">
        <v>10095</v>
      </c>
      <c r="F4368" s="699" t="s">
        <v>11185</v>
      </c>
    </row>
    <row r="4369" spans="1:6" hidden="1">
      <c r="A4369" s="701">
        <v>96686</v>
      </c>
      <c r="B4369" s="699" t="s">
        <v>18823</v>
      </c>
      <c r="C4369" s="699" t="s">
        <v>475</v>
      </c>
      <c r="D4369" s="699" t="s">
        <v>11182</v>
      </c>
      <c r="E4369" s="700" t="s">
        <v>11206</v>
      </c>
      <c r="F4369" s="699" t="s">
        <v>11185</v>
      </c>
    </row>
    <row r="4370" spans="1:6" hidden="1">
      <c r="A4370" s="701">
        <v>96687</v>
      </c>
      <c r="B4370" s="699" t="s">
        <v>18824</v>
      </c>
      <c r="C4370" s="699" t="s">
        <v>475</v>
      </c>
      <c r="D4370" s="699" t="s">
        <v>11182</v>
      </c>
      <c r="E4370" s="700" t="s">
        <v>12199</v>
      </c>
      <c r="F4370" s="699" t="s">
        <v>11185</v>
      </c>
    </row>
    <row r="4371" spans="1:6" hidden="1">
      <c r="A4371" s="701">
        <v>96688</v>
      </c>
      <c r="B4371" s="699" t="s">
        <v>18825</v>
      </c>
      <c r="C4371" s="699" t="s">
        <v>475</v>
      </c>
      <c r="D4371" s="699" t="s">
        <v>11182</v>
      </c>
      <c r="E4371" s="700" t="s">
        <v>7844</v>
      </c>
      <c r="F4371" s="699" t="s">
        <v>11185</v>
      </c>
    </row>
    <row r="4372" spans="1:6" hidden="1">
      <c r="A4372" s="701">
        <v>96689</v>
      </c>
      <c r="B4372" s="699" t="s">
        <v>18826</v>
      </c>
      <c r="C4372" s="699" t="s">
        <v>475</v>
      </c>
      <c r="D4372" s="699" t="s">
        <v>11182</v>
      </c>
      <c r="E4372" s="700" t="s">
        <v>14401</v>
      </c>
      <c r="F4372" s="699" t="s">
        <v>11185</v>
      </c>
    </row>
    <row r="4373" spans="1:6" hidden="1">
      <c r="A4373" s="701">
        <v>96690</v>
      </c>
      <c r="B4373" s="699" t="s">
        <v>18827</v>
      </c>
      <c r="C4373" s="699" t="s">
        <v>475</v>
      </c>
      <c r="D4373" s="699" t="s">
        <v>11182</v>
      </c>
      <c r="E4373" s="700" t="s">
        <v>11245</v>
      </c>
      <c r="F4373" s="699" t="s">
        <v>11185</v>
      </c>
    </row>
    <row r="4374" spans="1:6" hidden="1">
      <c r="A4374" s="701">
        <v>96691</v>
      </c>
      <c r="B4374" s="699" t="s">
        <v>18829</v>
      </c>
      <c r="C4374" s="699" t="s">
        <v>475</v>
      </c>
      <c r="D4374" s="699" t="s">
        <v>11182</v>
      </c>
      <c r="E4374" s="700" t="s">
        <v>11606</v>
      </c>
      <c r="F4374" s="699" t="s">
        <v>11185</v>
      </c>
    </row>
    <row r="4375" spans="1:6" hidden="1">
      <c r="A4375" s="701">
        <v>96692</v>
      </c>
      <c r="B4375" s="699" t="s">
        <v>18830</v>
      </c>
      <c r="C4375" s="699" t="s">
        <v>475</v>
      </c>
      <c r="D4375" s="699" t="s">
        <v>11182</v>
      </c>
      <c r="E4375" s="700" t="s">
        <v>11813</v>
      </c>
      <c r="F4375" s="699" t="s">
        <v>11185</v>
      </c>
    </row>
    <row r="4376" spans="1:6" hidden="1">
      <c r="A4376" s="701">
        <v>96693</v>
      </c>
      <c r="B4376" s="699" t="s">
        <v>18831</v>
      </c>
      <c r="C4376" s="699" t="s">
        <v>475</v>
      </c>
      <c r="D4376" s="699" t="s">
        <v>11182</v>
      </c>
      <c r="E4376" s="700" t="s">
        <v>4354</v>
      </c>
      <c r="F4376" s="699" t="s">
        <v>11185</v>
      </c>
    </row>
    <row r="4377" spans="1:6" hidden="1">
      <c r="A4377" s="701">
        <v>96694</v>
      </c>
      <c r="B4377" s="699" t="s">
        <v>18832</v>
      </c>
      <c r="C4377" s="699" t="s">
        <v>475</v>
      </c>
      <c r="D4377" s="699" t="s">
        <v>11182</v>
      </c>
      <c r="E4377" s="700" t="s">
        <v>18833</v>
      </c>
      <c r="F4377" s="699" t="s">
        <v>11185</v>
      </c>
    </row>
    <row r="4378" spans="1:6" hidden="1">
      <c r="A4378" s="701">
        <v>96695</v>
      </c>
      <c r="B4378" s="699" t="s">
        <v>18834</v>
      </c>
      <c r="C4378" s="699" t="s">
        <v>475</v>
      </c>
      <c r="D4378" s="699" t="s">
        <v>11182</v>
      </c>
      <c r="E4378" s="700" t="s">
        <v>15508</v>
      </c>
      <c r="F4378" s="699" t="s">
        <v>11185</v>
      </c>
    </row>
    <row r="4379" spans="1:6" hidden="1">
      <c r="A4379" s="701">
        <v>96696</v>
      </c>
      <c r="B4379" s="699" t="s">
        <v>18835</v>
      </c>
      <c r="C4379" s="699" t="s">
        <v>475</v>
      </c>
      <c r="D4379" s="699" t="s">
        <v>11182</v>
      </c>
      <c r="E4379" s="700" t="s">
        <v>15894</v>
      </c>
      <c r="F4379" s="699" t="s">
        <v>11185</v>
      </c>
    </row>
    <row r="4380" spans="1:6" hidden="1">
      <c r="A4380" s="701">
        <v>96697</v>
      </c>
      <c r="B4380" s="699" t="s">
        <v>18836</v>
      </c>
      <c r="C4380" s="699" t="s">
        <v>475</v>
      </c>
      <c r="D4380" s="699" t="s">
        <v>11182</v>
      </c>
      <c r="E4380" s="700" t="s">
        <v>18837</v>
      </c>
      <c r="F4380" s="699" t="s">
        <v>11185</v>
      </c>
    </row>
    <row r="4381" spans="1:6" hidden="1">
      <c r="A4381" s="701">
        <v>96698</v>
      </c>
      <c r="B4381" s="699" t="s">
        <v>18838</v>
      </c>
      <c r="C4381" s="699" t="s">
        <v>475</v>
      </c>
      <c r="D4381" s="699" t="s">
        <v>11182</v>
      </c>
      <c r="E4381" s="700" t="s">
        <v>7295</v>
      </c>
      <c r="F4381" s="699" t="s">
        <v>11185</v>
      </c>
    </row>
    <row r="4382" spans="1:6" hidden="1">
      <c r="A4382" s="701">
        <v>96699</v>
      </c>
      <c r="B4382" s="699" t="s">
        <v>18839</v>
      </c>
      <c r="C4382" s="699" t="s">
        <v>475</v>
      </c>
      <c r="D4382" s="699" t="s">
        <v>11182</v>
      </c>
      <c r="E4382" s="700" t="s">
        <v>16063</v>
      </c>
      <c r="F4382" s="699" t="s">
        <v>11185</v>
      </c>
    </row>
    <row r="4383" spans="1:6" hidden="1">
      <c r="A4383" s="701">
        <v>96700</v>
      </c>
      <c r="B4383" s="699" t="s">
        <v>18840</v>
      </c>
      <c r="C4383" s="699" t="s">
        <v>475</v>
      </c>
      <c r="D4383" s="699" t="s">
        <v>11182</v>
      </c>
      <c r="E4383" s="700" t="s">
        <v>5712</v>
      </c>
      <c r="F4383" s="699" t="s">
        <v>11185</v>
      </c>
    </row>
    <row r="4384" spans="1:6" hidden="1">
      <c r="A4384" s="701">
        <v>96701</v>
      </c>
      <c r="B4384" s="699" t="s">
        <v>18841</v>
      </c>
      <c r="C4384" s="699" t="s">
        <v>475</v>
      </c>
      <c r="D4384" s="699" t="s">
        <v>11182</v>
      </c>
      <c r="E4384" s="700" t="s">
        <v>9030</v>
      </c>
      <c r="F4384" s="699" t="s">
        <v>11185</v>
      </c>
    </row>
    <row r="4385" spans="1:6" hidden="1">
      <c r="A4385" s="701">
        <v>96702</v>
      </c>
      <c r="B4385" s="699" t="s">
        <v>18842</v>
      </c>
      <c r="C4385" s="699" t="s">
        <v>475</v>
      </c>
      <c r="D4385" s="699" t="s">
        <v>11182</v>
      </c>
      <c r="E4385" s="700" t="s">
        <v>11525</v>
      </c>
      <c r="F4385" s="699" t="s">
        <v>11185</v>
      </c>
    </row>
    <row r="4386" spans="1:6" hidden="1">
      <c r="A4386" s="701">
        <v>96703</v>
      </c>
      <c r="B4386" s="699" t="s">
        <v>18843</v>
      </c>
      <c r="C4386" s="699" t="s">
        <v>475</v>
      </c>
      <c r="D4386" s="699" t="s">
        <v>11182</v>
      </c>
      <c r="E4386" s="700" t="s">
        <v>11795</v>
      </c>
      <c r="F4386" s="699" t="s">
        <v>11185</v>
      </c>
    </row>
    <row r="4387" spans="1:6" hidden="1">
      <c r="A4387" s="701">
        <v>96704</v>
      </c>
      <c r="B4387" s="699" t="s">
        <v>18844</v>
      </c>
      <c r="C4387" s="699" t="s">
        <v>475</v>
      </c>
      <c r="D4387" s="699" t="s">
        <v>11182</v>
      </c>
      <c r="E4387" s="700" t="s">
        <v>3921</v>
      </c>
      <c r="F4387" s="699" t="s">
        <v>11185</v>
      </c>
    </row>
    <row r="4388" spans="1:6" hidden="1">
      <c r="A4388" s="701">
        <v>96705</v>
      </c>
      <c r="B4388" s="699" t="s">
        <v>18845</v>
      </c>
      <c r="C4388" s="699" t="s">
        <v>475</v>
      </c>
      <c r="D4388" s="699" t="s">
        <v>11182</v>
      </c>
      <c r="E4388" s="700" t="s">
        <v>11788</v>
      </c>
      <c r="F4388" s="699" t="s">
        <v>11185</v>
      </c>
    </row>
    <row r="4389" spans="1:6" hidden="1">
      <c r="A4389" s="701">
        <v>96706</v>
      </c>
      <c r="B4389" s="699" t="s">
        <v>18846</v>
      </c>
      <c r="C4389" s="699" t="s">
        <v>475</v>
      </c>
      <c r="D4389" s="699" t="s">
        <v>11182</v>
      </c>
      <c r="E4389" s="700" t="s">
        <v>12082</v>
      </c>
      <c r="F4389" s="699" t="s">
        <v>11185</v>
      </c>
    </row>
    <row r="4390" spans="1:6" hidden="1">
      <c r="A4390" s="701">
        <v>96707</v>
      </c>
      <c r="B4390" s="699" t="s">
        <v>18847</v>
      </c>
      <c r="C4390" s="699" t="s">
        <v>475</v>
      </c>
      <c r="D4390" s="699" t="s">
        <v>11182</v>
      </c>
      <c r="E4390" s="700" t="s">
        <v>18848</v>
      </c>
      <c r="F4390" s="699" t="s">
        <v>11185</v>
      </c>
    </row>
    <row r="4391" spans="1:6" hidden="1">
      <c r="A4391" s="701">
        <v>96708</v>
      </c>
      <c r="B4391" s="699" t="s">
        <v>18849</v>
      </c>
      <c r="C4391" s="699" t="s">
        <v>475</v>
      </c>
      <c r="D4391" s="699" t="s">
        <v>11182</v>
      </c>
      <c r="E4391" s="700" t="s">
        <v>18850</v>
      </c>
      <c r="F4391" s="699" t="s">
        <v>11185</v>
      </c>
    </row>
    <row r="4392" spans="1:6" hidden="1">
      <c r="A4392" s="701">
        <v>96709</v>
      </c>
      <c r="B4392" s="699" t="s">
        <v>18851</v>
      </c>
      <c r="C4392" s="699" t="s">
        <v>475</v>
      </c>
      <c r="D4392" s="699" t="s">
        <v>11182</v>
      </c>
      <c r="E4392" s="700" t="s">
        <v>9789</v>
      </c>
      <c r="F4392" s="699" t="s">
        <v>11185</v>
      </c>
    </row>
    <row r="4393" spans="1:6" hidden="1">
      <c r="A4393" s="701">
        <v>96710</v>
      </c>
      <c r="B4393" s="699" t="s">
        <v>18852</v>
      </c>
      <c r="C4393" s="699" t="s">
        <v>475</v>
      </c>
      <c r="D4393" s="699" t="s">
        <v>11182</v>
      </c>
      <c r="E4393" s="700" t="s">
        <v>13916</v>
      </c>
      <c r="F4393" s="699" t="s">
        <v>11185</v>
      </c>
    </row>
    <row r="4394" spans="1:6" hidden="1">
      <c r="A4394" s="701">
        <v>96711</v>
      </c>
      <c r="B4394" s="699" t="s">
        <v>18853</v>
      </c>
      <c r="C4394" s="699" t="s">
        <v>475</v>
      </c>
      <c r="D4394" s="699" t="s">
        <v>11182</v>
      </c>
      <c r="E4394" s="700" t="s">
        <v>4860</v>
      </c>
      <c r="F4394" s="699" t="s">
        <v>11185</v>
      </c>
    </row>
    <row r="4395" spans="1:6" hidden="1">
      <c r="A4395" s="701">
        <v>96712</v>
      </c>
      <c r="B4395" s="699" t="s">
        <v>18854</v>
      </c>
      <c r="C4395" s="699" t="s">
        <v>475</v>
      </c>
      <c r="D4395" s="699" t="s">
        <v>11182</v>
      </c>
      <c r="E4395" s="700" t="s">
        <v>14012</v>
      </c>
      <c r="F4395" s="699" t="s">
        <v>11185</v>
      </c>
    </row>
    <row r="4396" spans="1:6" hidden="1">
      <c r="A4396" s="701">
        <v>96713</v>
      </c>
      <c r="B4396" s="699" t="s">
        <v>18855</v>
      </c>
      <c r="C4396" s="699" t="s">
        <v>475</v>
      </c>
      <c r="D4396" s="699" t="s">
        <v>11182</v>
      </c>
      <c r="E4396" s="700" t="s">
        <v>2752</v>
      </c>
      <c r="F4396" s="699" t="s">
        <v>11185</v>
      </c>
    </row>
    <row r="4397" spans="1:6" hidden="1">
      <c r="A4397" s="701">
        <v>96714</v>
      </c>
      <c r="B4397" s="699" t="s">
        <v>18856</v>
      </c>
      <c r="C4397" s="699" t="s">
        <v>475</v>
      </c>
      <c r="D4397" s="699" t="s">
        <v>11182</v>
      </c>
      <c r="E4397" s="700" t="s">
        <v>15511</v>
      </c>
      <c r="F4397" s="699" t="s">
        <v>11185</v>
      </c>
    </row>
    <row r="4398" spans="1:6" hidden="1">
      <c r="A4398" s="701">
        <v>96715</v>
      </c>
      <c r="B4398" s="699" t="s">
        <v>18857</v>
      </c>
      <c r="C4398" s="699" t="s">
        <v>475</v>
      </c>
      <c r="D4398" s="699" t="s">
        <v>11182</v>
      </c>
      <c r="E4398" s="700" t="s">
        <v>18858</v>
      </c>
      <c r="F4398" s="699" t="s">
        <v>11185</v>
      </c>
    </row>
    <row r="4399" spans="1:6" hidden="1">
      <c r="A4399" s="701">
        <v>96716</v>
      </c>
      <c r="B4399" s="699" t="s">
        <v>18859</v>
      </c>
      <c r="C4399" s="699" t="s">
        <v>475</v>
      </c>
      <c r="D4399" s="699" t="s">
        <v>11182</v>
      </c>
      <c r="E4399" s="700" t="s">
        <v>18860</v>
      </c>
      <c r="F4399" s="699" t="s">
        <v>11185</v>
      </c>
    </row>
    <row r="4400" spans="1:6" hidden="1">
      <c r="A4400" s="701">
        <v>96717</v>
      </c>
      <c r="B4400" s="699" t="s">
        <v>18861</v>
      </c>
      <c r="C4400" s="699" t="s">
        <v>475</v>
      </c>
      <c r="D4400" s="699" t="s">
        <v>11182</v>
      </c>
      <c r="E4400" s="700" t="s">
        <v>6505</v>
      </c>
      <c r="F4400" s="699" t="s">
        <v>11185</v>
      </c>
    </row>
    <row r="4401" spans="1:6" hidden="1">
      <c r="A4401" s="701">
        <v>96736</v>
      </c>
      <c r="B4401" s="699" t="s">
        <v>18862</v>
      </c>
      <c r="C4401" s="699" t="s">
        <v>475</v>
      </c>
      <c r="D4401" s="699" t="s">
        <v>11182</v>
      </c>
      <c r="E4401" s="700" t="s">
        <v>2241</v>
      </c>
      <c r="F4401" s="699" t="s">
        <v>11185</v>
      </c>
    </row>
    <row r="4402" spans="1:6" hidden="1">
      <c r="A4402" s="701">
        <v>96737</v>
      </c>
      <c r="B4402" s="699" t="s">
        <v>18863</v>
      </c>
      <c r="C4402" s="699" t="s">
        <v>475</v>
      </c>
      <c r="D4402" s="699" t="s">
        <v>11182</v>
      </c>
      <c r="E4402" s="700" t="s">
        <v>13397</v>
      </c>
      <c r="F4402" s="699" t="s">
        <v>11185</v>
      </c>
    </row>
    <row r="4403" spans="1:6" hidden="1">
      <c r="A4403" s="701">
        <v>96738</v>
      </c>
      <c r="B4403" s="699" t="s">
        <v>18864</v>
      </c>
      <c r="C4403" s="699" t="s">
        <v>475</v>
      </c>
      <c r="D4403" s="699" t="s">
        <v>11182</v>
      </c>
      <c r="E4403" s="700" t="s">
        <v>3532</v>
      </c>
      <c r="F4403" s="699" t="s">
        <v>11185</v>
      </c>
    </row>
    <row r="4404" spans="1:6" hidden="1">
      <c r="A4404" s="701">
        <v>96739</v>
      </c>
      <c r="B4404" s="699" t="s">
        <v>18865</v>
      </c>
      <c r="C4404" s="699" t="s">
        <v>475</v>
      </c>
      <c r="D4404" s="699" t="s">
        <v>11182</v>
      </c>
      <c r="E4404" s="700" t="s">
        <v>5102</v>
      </c>
      <c r="F4404" s="699" t="s">
        <v>11185</v>
      </c>
    </row>
    <row r="4405" spans="1:6" hidden="1">
      <c r="A4405" s="701">
        <v>96740</v>
      </c>
      <c r="B4405" s="699" t="s">
        <v>18866</v>
      </c>
      <c r="C4405" s="699" t="s">
        <v>475</v>
      </c>
      <c r="D4405" s="699" t="s">
        <v>11182</v>
      </c>
      <c r="E4405" s="700" t="s">
        <v>16230</v>
      </c>
      <c r="F4405" s="699" t="s">
        <v>11185</v>
      </c>
    </row>
    <row r="4406" spans="1:6" hidden="1">
      <c r="A4406" s="701">
        <v>96741</v>
      </c>
      <c r="B4406" s="699" t="s">
        <v>18867</v>
      </c>
      <c r="C4406" s="699" t="s">
        <v>475</v>
      </c>
      <c r="D4406" s="699" t="s">
        <v>11182</v>
      </c>
      <c r="E4406" s="700" t="s">
        <v>4933</v>
      </c>
      <c r="F4406" s="699" t="s">
        <v>11185</v>
      </c>
    </row>
    <row r="4407" spans="1:6" hidden="1">
      <c r="A4407" s="701">
        <v>96742</v>
      </c>
      <c r="B4407" s="699" t="s">
        <v>18868</v>
      </c>
      <c r="C4407" s="699" t="s">
        <v>475</v>
      </c>
      <c r="D4407" s="699" t="s">
        <v>11182</v>
      </c>
      <c r="E4407" s="700" t="s">
        <v>10946</v>
      </c>
      <c r="F4407" s="699" t="s">
        <v>11185</v>
      </c>
    </row>
    <row r="4408" spans="1:6" hidden="1">
      <c r="A4408" s="701">
        <v>96743</v>
      </c>
      <c r="B4408" s="699" t="s">
        <v>18869</v>
      </c>
      <c r="C4408" s="699" t="s">
        <v>475</v>
      </c>
      <c r="D4408" s="699" t="s">
        <v>11182</v>
      </c>
      <c r="E4408" s="700" t="s">
        <v>7544</v>
      </c>
      <c r="F4408" s="699" t="s">
        <v>11185</v>
      </c>
    </row>
    <row r="4409" spans="1:6" hidden="1">
      <c r="A4409" s="701">
        <v>96744</v>
      </c>
      <c r="B4409" s="699" t="s">
        <v>18870</v>
      </c>
      <c r="C4409" s="699" t="s">
        <v>475</v>
      </c>
      <c r="D4409" s="699" t="s">
        <v>11182</v>
      </c>
      <c r="E4409" s="700" t="s">
        <v>18871</v>
      </c>
      <c r="F4409" s="699" t="s">
        <v>11185</v>
      </c>
    </row>
    <row r="4410" spans="1:6" hidden="1">
      <c r="A4410" s="701">
        <v>96745</v>
      </c>
      <c r="B4410" s="699" t="s">
        <v>18872</v>
      </c>
      <c r="C4410" s="699" t="s">
        <v>475</v>
      </c>
      <c r="D4410" s="699" t="s">
        <v>11182</v>
      </c>
      <c r="E4410" s="700" t="s">
        <v>18873</v>
      </c>
      <c r="F4410" s="699" t="s">
        <v>11185</v>
      </c>
    </row>
    <row r="4411" spans="1:6" hidden="1">
      <c r="A4411" s="701">
        <v>96746</v>
      </c>
      <c r="B4411" s="699" t="s">
        <v>18874</v>
      </c>
      <c r="C4411" s="699" t="s">
        <v>475</v>
      </c>
      <c r="D4411" s="699" t="s">
        <v>11182</v>
      </c>
      <c r="E4411" s="700" t="s">
        <v>18875</v>
      </c>
      <c r="F4411" s="699" t="s">
        <v>11185</v>
      </c>
    </row>
    <row r="4412" spans="1:6" hidden="1">
      <c r="A4412" s="701">
        <v>96747</v>
      </c>
      <c r="B4412" s="699" t="s">
        <v>18876</v>
      </c>
      <c r="C4412" s="699" t="s">
        <v>475</v>
      </c>
      <c r="D4412" s="699" t="s">
        <v>11182</v>
      </c>
      <c r="E4412" s="700" t="s">
        <v>11280</v>
      </c>
      <c r="F4412" s="699" t="s">
        <v>11185</v>
      </c>
    </row>
    <row r="4413" spans="1:6" hidden="1">
      <c r="A4413" s="701">
        <v>96748</v>
      </c>
      <c r="B4413" s="699" t="s">
        <v>18877</v>
      </c>
      <c r="C4413" s="699" t="s">
        <v>475</v>
      </c>
      <c r="D4413" s="699" t="s">
        <v>11182</v>
      </c>
      <c r="E4413" s="700" t="s">
        <v>6928</v>
      </c>
      <c r="F4413" s="699" t="s">
        <v>11185</v>
      </c>
    </row>
    <row r="4414" spans="1:6" hidden="1">
      <c r="A4414" s="701">
        <v>96749</v>
      </c>
      <c r="B4414" s="699" t="s">
        <v>18878</v>
      </c>
      <c r="C4414" s="699" t="s">
        <v>475</v>
      </c>
      <c r="D4414" s="699" t="s">
        <v>11182</v>
      </c>
      <c r="E4414" s="700" t="s">
        <v>15712</v>
      </c>
      <c r="F4414" s="699" t="s">
        <v>11185</v>
      </c>
    </row>
    <row r="4415" spans="1:6" hidden="1">
      <c r="A4415" s="701">
        <v>96750</v>
      </c>
      <c r="B4415" s="699" t="s">
        <v>18879</v>
      </c>
      <c r="C4415" s="699" t="s">
        <v>475</v>
      </c>
      <c r="D4415" s="699" t="s">
        <v>11182</v>
      </c>
      <c r="E4415" s="700" t="s">
        <v>15237</v>
      </c>
      <c r="F4415" s="699" t="s">
        <v>11185</v>
      </c>
    </row>
    <row r="4416" spans="1:6" hidden="1">
      <c r="A4416" s="701">
        <v>96751</v>
      </c>
      <c r="B4416" s="699" t="s">
        <v>18880</v>
      </c>
      <c r="C4416" s="699" t="s">
        <v>475</v>
      </c>
      <c r="D4416" s="699" t="s">
        <v>11182</v>
      </c>
      <c r="E4416" s="700" t="s">
        <v>11611</v>
      </c>
      <c r="F4416" s="699" t="s">
        <v>11185</v>
      </c>
    </row>
    <row r="4417" spans="1:6" hidden="1">
      <c r="A4417" s="701">
        <v>96752</v>
      </c>
      <c r="B4417" s="699" t="s">
        <v>18881</v>
      </c>
      <c r="C4417" s="699" t="s">
        <v>475</v>
      </c>
      <c r="D4417" s="699" t="s">
        <v>11182</v>
      </c>
      <c r="E4417" s="700" t="s">
        <v>17557</v>
      </c>
      <c r="F4417" s="699" t="s">
        <v>11185</v>
      </c>
    </row>
    <row r="4418" spans="1:6" hidden="1">
      <c r="A4418" s="701">
        <v>96753</v>
      </c>
      <c r="B4418" s="699" t="s">
        <v>18882</v>
      </c>
      <c r="C4418" s="699" t="s">
        <v>475</v>
      </c>
      <c r="D4418" s="699" t="s">
        <v>11182</v>
      </c>
      <c r="E4418" s="700" t="s">
        <v>18883</v>
      </c>
      <c r="F4418" s="699" t="s">
        <v>11185</v>
      </c>
    </row>
    <row r="4419" spans="1:6" hidden="1">
      <c r="A4419" s="701">
        <v>96754</v>
      </c>
      <c r="B4419" s="699" t="s">
        <v>18884</v>
      </c>
      <c r="C4419" s="699" t="s">
        <v>475</v>
      </c>
      <c r="D4419" s="699" t="s">
        <v>11182</v>
      </c>
      <c r="E4419" s="700" t="s">
        <v>18885</v>
      </c>
      <c r="F4419" s="699" t="s">
        <v>11185</v>
      </c>
    </row>
    <row r="4420" spans="1:6" hidden="1">
      <c r="A4420" s="701">
        <v>96755</v>
      </c>
      <c r="B4420" s="699" t="s">
        <v>18886</v>
      </c>
      <c r="C4420" s="699" t="s">
        <v>475</v>
      </c>
      <c r="D4420" s="699" t="s">
        <v>11182</v>
      </c>
      <c r="E4420" s="700" t="s">
        <v>18887</v>
      </c>
      <c r="F4420" s="699" t="s">
        <v>11185</v>
      </c>
    </row>
    <row r="4421" spans="1:6" hidden="1">
      <c r="A4421" s="701">
        <v>96756</v>
      </c>
      <c r="B4421" s="699" t="s">
        <v>18889</v>
      </c>
      <c r="C4421" s="699" t="s">
        <v>475</v>
      </c>
      <c r="D4421" s="699" t="s">
        <v>11182</v>
      </c>
      <c r="E4421" s="700" t="s">
        <v>6547</v>
      </c>
      <c r="F4421" s="699" t="s">
        <v>11185</v>
      </c>
    </row>
    <row r="4422" spans="1:6" hidden="1">
      <c r="A4422" s="701">
        <v>96757</v>
      </c>
      <c r="B4422" s="699" t="s">
        <v>18890</v>
      </c>
      <c r="C4422" s="699" t="s">
        <v>475</v>
      </c>
      <c r="D4422" s="699" t="s">
        <v>11182</v>
      </c>
      <c r="E4422" s="700" t="s">
        <v>16492</v>
      </c>
      <c r="F4422" s="699" t="s">
        <v>11185</v>
      </c>
    </row>
    <row r="4423" spans="1:6" hidden="1">
      <c r="A4423" s="701">
        <v>96758</v>
      </c>
      <c r="B4423" s="699" t="s">
        <v>18891</v>
      </c>
      <c r="C4423" s="699" t="s">
        <v>475</v>
      </c>
      <c r="D4423" s="699" t="s">
        <v>11182</v>
      </c>
      <c r="E4423" s="700" t="s">
        <v>2052</v>
      </c>
      <c r="F4423" s="699" t="s">
        <v>11185</v>
      </c>
    </row>
    <row r="4424" spans="1:6" hidden="1">
      <c r="A4424" s="701">
        <v>96759</v>
      </c>
      <c r="B4424" s="699" t="s">
        <v>18892</v>
      </c>
      <c r="C4424" s="699" t="s">
        <v>475</v>
      </c>
      <c r="D4424" s="699" t="s">
        <v>11182</v>
      </c>
      <c r="E4424" s="700" t="s">
        <v>13186</v>
      </c>
      <c r="F4424" s="699" t="s">
        <v>11185</v>
      </c>
    </row>
    <row r="4425" spans="1:6" hidden="1">
      <c r="A4425" s="701">
        <v>96760</v>
      </c>
      <c r="B4425" s="699" t="s">
        <v>18893</v>
      </c>
      <c r="C4425" s="699" t="s">
        <v>475</v>
      </c>
      <c r="D4425" s="699" t="s">
        <v>11182</v>
      </c>
      <c r="E4425" s="700" t="s">
        <v>13086</v>
      </c>
      <c r="F4425" s="699" t="s">
        <v>11185</v>
      </c>
    </row>
    <row r="4426" spans="1:6" hidden="1">
      <c r="A4426" s="701">
        <v>96761</v>
      </c>
      <c r="B4426" s="699" t="s">
        <v>18894</v>
      </c>
      <c r="C4426" s="699" t="s">
        <v>475</v>
      </c>
      <c r="D4426" s="699" t="s">
        <v>11182</v>
      </c>
      <c r="E4426" s="700" t="s">
        <v>18895</v>
      </c>
      <c r="F4426" s="699" t="s">
        <v>11185</v>
      </c>
    </row>
    <row r="4427" spans="1:6" hidden="1">
      <c r="A4427" s="701">
        <v>96762</v>
      </c>
      <c r="B4427" s="699" t="s">
        <v>18896</v>
      </c>
      <c r="C4427" s="699" t="s">
        <v>475</v>
      </c>
      <c r="D4427" s="699" t="s">
        <v>11182</v>
      </c>
      <c r="E4427" s="700" t="s">
        <v>18897</v>
      </c>
      <c r="F4427" s="699" t="s">
        <v>11185</v>
      </c>
    </row>
    <row r="4428" spans="1:6" hidden="1">
      <c r="A4428" s="701">
        <v>96763</v>
      </c>
      <c r="B4428" s="699" t="s">
        <v>18898</v>
      </c>
      <c r="C4428" s="699" t="s">
        <v>475</v>
      </c>
      <c r="D4428" s="699" t="s">
        <v>11182</v>
      </c>
      <c r="E4428" s="700" t="s">
        <v>16943</v>
      </c>
      <c r="F4428" s="699" t="s">
        <v>11185</v>
      </c>
    </row>
    <row r="4429" spans="1:6" hidden="1">
      <c r="A4429" s="701">
        <v>96764</v>
      </c>
      <c r="B4429" s="699" t="s">
        <v>18899</v>
      </c>
      <c r="C4429" s="699" t="s">
        <v>475</v>
      </c>
      <c r="D4429" s="699" t="s">
        <v>11182</v>
      </c>
      <c r="E4429" s="700" t="s">
        <v>18900</v>
      </c>
      <c r="F4429" s="699" t="s">
        <v>11185</v>
      </c>
    </row>
    <row r="4430" spans="1:6" hidden="1">
      <c r="A4430" s="701">
        <v>96802</v>
      </c>
      <c r="B4430" s="699" t="s">
        <v>18901</v>
      </c>
      <c r="C4430" s="699" t="s">
        <v>475</v>
      </c>
      <c r="D4430" s="699" t="s">
        <v>11182</v>
      </c>
      <c r="E4430" s="700" t="s">
        <v>18902</v>
      </c>
      <c r="F4430" s="699" t="s">
        <v>11185</v>
      </c>
    </row>
    <row r="4431" spans="1:6" hidden="1">
      <c r="A4431" s="701">
        <v>96803</v>
      </c>
      <c r="B4431" s="699" t="s">
        <v>18903</v>
      </c>
      <c r="C4431" s="699" t="s">
        <v>475</v>
      </c>
      <c r="D4431" s="699" t="s">
        <v>11182</v>
      </c>
      <c r="E4431" s="700" t="s">
        <v>14030</v>
      </c>
      <c r="F4431" s="699" t="s">
        <v>11185</v>
      </c>
    </row>
    <row r="4432" spans="1:6" hidden="1">
      <c r="A4432" s="701">
        <v>96804</v>
      </c>
      <c r="B4432" s="699" t="s">
        <v>18904</v>
      </c>
      <c r="C4432" s="699" t="s">
        <v>475</v>
      </c>
      <c r="D4432" s="699" t="s">
        <v>11182</v>
      </c>
      <c r="E4432" s="700" t="s">
        <v>14941</v>
      </c>
      <c r="F4432" s="699" t="s">
        <v>11185</v>
      </c>
    </row>
    <row r="4433" spans="1:6" hidden="1">
      <c r="A4433" s="701">
        <v>96805</v>
      </c>
      <c r="B4433" s="699" t="s">
        <v>18905</v>
      </c>
      <c r="C4433" s="699" t="s">
        <v>475</v>
      </c>
      <c r="D4433" s="699" t="s">
        <v>11182</v>
      </c>
      <c r="E4433" s="700" t="s">
        <v>10852</v>
      </c>
      <c r="F4433" s="699" t="s">
        <v>11185</v>
      </c>
    </row>
    <row r="4434" spans="1:6" hidden="1">
      <c r="A4434" s="701">
        <v>96806</v>
      </c>
      <c r="B4434" s="699" t="s">
        <v>18906</v>
      </c>
      <c r="C4434" s="699" t="s">
        <v>475</v>
      </c>
      <c r="D4434" s="699" t="s">
        <v>11182</v>
      </c>
      <c r="E4434" s="700" t="s">
        <v>18907</v>
      </c>
      <c r="F4434" s="699" t="s">
        <v>11185</v>
      </c>
    </row>
    <row r="4435" spans="1:6" hidden="1">
      <c r="A4435" s="701">
        <v>96807</v>
      </c>
      <c r="B4435" s="699" t="s">
        <v>18908</v>
      </c>
      <c r="C4435" s="699" t="s">
        <v>475</v>
      </c>
      <c r="D4435" s="699" t="s">
        <v>11182</v>
      </c>
      <c r="E4435" s="700" t="s">
        <v>18909</v>
      </c>
      <c r="F4435" s="699" t="s">
        <v>11185</v>
      </c>
    </row>
    <row r="4436" spans="1:6" hidden="1">
      <c r="A4436" s="701">
        <v>96808</v>
      </c>
      <c r="B4436" s="699" t="s">
        <v>18910</v>
      </c>
      <c r="C4436" s="699" t="s">
        <v>475</v>
      </c>
      <c r="D4436" s="699" t="s">
        <v>11182</v>
      </c>
      <c r="E4436" s="700" t="s">
        <v>3548</v>
      </c>
      <c r="F4436" s="699" t="s">
        <v>11185</v>
      </c>
    </row>
    <row r="4437" spans="1:6" hidden="1">
      <c r="A4437" s="701">
        <v>96809</v>
      </c>
      <c r="B4437" s="699" t="s">
        <v>18911</v>
      </c>
      <c r="C4437" s="699" t="s">
        <v>475</v>
      </c>
      <c r="D4437" s="699" t="s">
        <v>11182</v>
      </c>
      <c r="E4437" s="700" t="s">
        <v>3939</v>
      </c>
      <c r="F4437" s="699" t="s">
        <v>11185</v>
      </c>
    </row>
    <row r="4438" spans="1:6" hidden="1">
      <c r="A4438" s="701">
        <v>96810</v>
      </c>
      <c r="B4438" s="699" t="s">
        <v>18912</v>
      </c>
      <c r="C4438" s="699" t="s">
        <v>475</v>
      </c>
      <c r="D4438" s="699" t="s">
        <v>11182</v>
      </c>
      <c r="E4438" s="700" t="s">
        <v>7310</v>
      </c>
      <c r="F4438" s="699" t="s">
        <v>11185</v>
      </c>
    </row>
    <row r="4439" spans="1:6" hidden="1">
      <c r="A4439" s="701">
        <v>96811</v>
      </c>
      <c r="B4439" s="699" t="s">
        <v>18913</v>
      </c>
      <c r="C4439" s="699" t="s">
        <v>475</v>
      </c>
      <c r="D4439" s="699" t="s">
        <v>11182</v>
      </c>
      <c r="E4439" s="700" t="s">
        <v>15939</v>
      </c>
      <c r="F4439" s="699" t="s">
        <v>11185</v>
      </c>
    </row>
    <row r="4440" spans="1:6" hidden="1">
      <c r="A4440" s="701">
        <v>96812</v>
      </c>
      <c r="B4440" s="699" t="s">
        <v>18914</v>
      </c>
      <c r="C4440" s="699" t="s">
        <v>475</v>
      </c>
      <c r="D4440" s="699" t="s">
        <v>11182</v>
      </c>
      <c r="E4440" s="700" t="s">
        <v>6159</v>
      </c>
      <c r="F4440" s="699" t="s">
        <v>11185</v>
      </c>
    </row>
    <row r="4441" spans="1:6" hidden="1">
      <c r="A4441" s="701">
        <v>96813</v>
      </c>
      <c r="B4441" s="699" t="s">
        <v>18915</v>
      </c>
      <c r="C4441" s="699" t="s">
        <v>475</v>
      </c>
      <c r="D4441" s="699" t="s">
        <v>11182</v>
      </c>
      <c r="E4441" s="700" t="s">
        <v>12103</v>
      </c>
      <c r="F4441" s="699" t="s">
        <v>11185</v>
      </c>
    </row>
    <row r="4442" spans="1:6" hidden="1">
      <c r="A4442" s="701">
        <v>96814</v>
      </c>
      <c r="B4442" s="699" t="s">
        <v>18916</v>
      </c>
      <c r="C4442" s="699" t="s">
        <v>475</v>
      </c>
      <c r="D4442" s="699" t="s">
        <v>11182</v>
      </c>
      <c r="E4442" s="700" t="s">
        <v>12306</v>
      </c>
      <c r="F4442" s="699" t="s">
        <v>11185</v>
      </c>
    </row>
    <row r="4443" spans="1:6" hidden="1">
      <c r="A4443" s="701">
        <v>96815</v>
      </c>
      <c r="B4443" s="699" t="s">
        <v>18917</v>
      </c>
      <c r="C4443" s="699" t="s">
        <v>475</v>
      </c>
      <c r="D4443" s="699" t="s">
        <v>11182</v>
      </c>
      <c r="E4443" s="700" t="s">
        <v>15259</v>
      </c>
      <c r="F4443" s="699" t="s">
        <v>11185</v>
      </c>
    </row>
    <row r="4444" spans="1:6" hidden="1">
      <c r="A4444" s="701">
        <v>96816</v>
      </c>
      <c r="B4444" s="699" t="s">
        <v>18919</v>
      </c>
      <c r="C4444" s="699" t="s">
        <v>475</v>
      </c>
      <c r="D4444" s="699" t="s">
        <v>11182</v>
      </c>
      <c r="E4444" s="700" t="s">
        <v>6711</v>
      </c>
      <c r="F4444" s="699" t="s">
        <v>11185</v>
      </c>
    </row>
    <row r="4445" spans="1:6" hidden="1">
      <c r="A4445" s="701">
        <v>96817</v>
      </c>
      <c r="B4445" s="699" t="s">
        <v>18920</v>
      </c>
      <c r="C4445" s="699" t="s">
        <v>475</v>
      </c>
      <c r="D4445" s="699" t="s">
        <v>11182</v>
      </c>
      <c r="E4445" s="700" t="s">
        <v>1848</v>
      </c>
      <c r="F4445" s="699" t="s">
        <v>11185</v>
      </c>
    </row>
    <row r="4446" spans="1:6" hidden="1">
      <c r="A4446" s="701">
        <v>96818</v>
      </c>
      <c r="B4446" s="699" t="s">
        <v>18921</v>
      </c>
      <c r="C4446" s="699" t="s">
        <v>475</v>
      </c>
      <c r="D4446" s="699" t="s">
        <v>11182</v>
      </c>
      <c r="E4446" s="700" t="s">
        <v>18922</v>
      </c>
      <c r="F4446" s="699" t="s">
        <v>11185</v>
      </c>
    </row>
    <row r="4447" spans="1:6" hidden="1">
      <c r="A4447" s="701">
        <v>96819</v>
      </c>
      <c r="B4447" s="699" t="s">
        <v>18923</v>
      </c>
      <c r="C4447" s="699" t="s">
        <v>475</v>
      </c>
      <c r="D4447" s="699" t="s">
        <v>11182</v>
      </c>
      <c r="E4447" s="700" t="s">
        <v>18922</v>
      </c>
      <c r="F4447" s="699" t="s">
        <v>11185</v>
      </c>
    </row>
    <row r="4448" spans="1:6" hidden="1">
      <c r="A4448" s="701">
        <v>96820</v>
      </c>
      <c r="B4448" s="699" t="s">
        <v>18924</v>
      </c>
      <c r="C4448" s="699" t="s">
        <v>475</v>
      </c>
      <c r="D4448" s="699" t="s">
        <v>11182</v>
      </c>
      <c r="E4448" s="700" t="s">
        <v>18925</v>
      </c>
      <c r="F4448" s="699" t="s">
        <v>11185</v>
      </c>
    </row>
    <row r="4449" spans="1:6" hidden="1">
      <c r="A4449" s="701">
        <v>96821</v>
      </c>
      <c r="B4449" s="699" t="s">
        <v>18926</v>
      </c>
      <c r="C4449" s="699" t="s">
        <v>475</v>
      </c>
      <c r="D4449" s="699" t="s">
        <v>11182</v>
      </c>
      <c r="E4449" s="700" t="s">
        <v>16355</v>
      </c>
      <c r="F4449" s="699" t="s">
        <v>11185</v>
      </c>
    </row>
    <row r="4450" spans="1:6" hidden="1">
      <c r="A4450" s="701">
        <v>96822</v>
      </c>
      <c r="B4450" s="699" t="s">
        <v>18927</v>
      </c>
      <c r="C4450" s="699" t="s">
        <v>475</v>
      </c>
      <c r="D4450" s="699" t="s">
        <v>11182</v>
      </c>
      <c r="E4450" s="700" t="s">
        <v>18928</v>
      </c>
      <c r="F4450" s="699" t="s">
        <v>11185</v>
      </c>
    </row>
    <row r="4451" spans="1:6" hidden="1">
      <c r="A4451" s="701">
        <v>96823</v>
      </c>
      <c r="B4451" s="699" t="s">
        <v>18929</v>
      </c>
      <c r="C4451" s="699" t="s">
        <v>475</v>
      </c>
      <c r="D4451" s="699" t="s">
        <v>11182</v>
      </c>
      <c r="E4451" s="700" t="s">
        <v>5302</v>
      </c>
      <c r="F4451" s="699" t="s">
        <v>11185</v>
      </c>
    </row>
    <row r="4452" spans="1:6" hidden="1">
      <c r="A4452" s="701">
        <v>96824</v>
      </c>
      <c r="B4452" s="699" t="s">
        <v>18930</v>
      </c>
      <c r="C4452" s="699" t="s">
        <v>475</v>
      </c>
      <c r="D4452" s="699" t="s">
        <v>11182</v>
      </c>
      <c r="E4452" s="700" t="s">
        <v>15687</v>
      </c>
      <c r="F4452" s="699" t="s">
        <v>11185</v>
      </c>
    </row>
    <row r="4453" spans="1:6" hidden="1">
      <c r="A4453" s="701">
        <v>96825</v>
      </c>
      <c r="B4453" s="699" t="s">
        <v>18931</v>
      </c>
      <c r="C4453" s="699" t="s">
        <v>475</v>
      </c>
      <c r="D4453" s="699" t="s">
        <v>11182</v>
      </c>
      <c r="E4453" s="700" t="s">
        <v>3891</v>
      </c>
      <c r="F4453" s="699" t="s">
        <v>11185</v>
      </c>
    </row>
    <row r="4454" spans="1:6" hidden="1">
      <c r="A4454" s="701">
        <v>96826</v>
      </c>
      <c r="B4454" s="699" t="s">
        <v>18932</v>
      </c>
      <c r="C4454" s="699" t="s">
        <v>475</v>
      </c>
      <c r="D4454" s="699" t="s">
        <v>11182</v>
      </c>
      <c r="E4454" s="700" t="s">
        <v>15397</v>
      </c>
      <c r="F4454" s="699" t="s">
        <v>11185</v>
      </c>
    </row>
    <row r="4455" spans="1:6" hidden="1">
      <c r="A4455" s="701">
        <v>96827</v>
      </c>
      <c r="B4455" s="699" t="s">
        <v>18933</v>
      </c>
      <c r="C4455" s="699" t="s">
        <v>475</v>
      </c>
      <c r="D4455" s="699" t="s">
        <v>11182</v>
      </c>
      <c r="E4455" s="700" t="s">
        <v>5172</v>
      </c>
      <c r="F4455" s="699" t="s">
        <v>11185</v>
      </c>
    </row>
    <row r="4456" spans="1:6" hidden="1">
      <c r="A4456" s="701">
        <v>96828</v>
      </c>
      <c r="B4456" s="699" t="s">
        <v>18934</v>
      </c>
      <c r="C4456" s="699" t="s">
        <v>475</v>
      </c>
      <c r="D4456" s="699" t="s">
        <v>11182</v>
      </c>
      <c r="E4456" s="700" t="s">
        <v>11804</v>
      </c>
      <c r="F4456" s="699" t="s">
        <v>11185</v>
      </c>
    </row>
    <row r="4457" spans="1:6" hidden="1">
      <c r="A4457" s="701">
        <v>96829</v>
      </c>
      <c r="B4457" s="699" t="s">
        <v>18935</v>
      </c>
      <c r="C4457" s="699" t="s">
        <v>475</v>
      </c>
      <c r="D4457" s="699" t="s">
        <v>11182</v>
      </c>
      <c r="E4457" s="700" t="s">
        <v>13470</v>
      </c>
      <c r="F4457" s="699" t="s">
        <v>11185</v>
      </c>
    </row>
    <row r="4458" spans="1:6" hidden="1">
      <c r="A4458" s="701">
        <v>96830</v>
      </c>
      <c r="B4458" s="699" t="s">
        <v>18936</v>
      </c>
      <c r="C4458" s="699" t="s">
        <v>475</v>
      </c>
      <c r="D4458" s="699" t="s">
        <v>11182</v>
      </c>
      <c r="E4458" s="700" t="s">
        <v>9012</v>
      </c>
      <c r="F4458" s="699" t="s">
        <v>11185</v>
      </c>
    </row>
    <row r="4459" spans="1:6" hidden="1">
      <c r="A4459" s="701">
        <v>96831</v>
      </c>
      <c r="B4459" s="699" t="s">
        <v>18938</v>
      </c>
      <c r="C4459" s="699" t="s">
        <v>475</v>
      </c>
      <c r="D4459" s="699" t="s">
        <v>11182</v>
      </c>
      <c r="E4459" s="700" t="s">
        <v>11824</v>
      </c>
      <c r="F4459" s="699" t="s">
        <v>11185</v>
      </c>
    </row>
    <row r="4460" spans="1:6" hidden="1">
      <c r="A4460" s="701">
        <v>96832</v>
      </c>
      <c r="B4460" s="699" t="s">
        <v>18939</v>
      </c>
      <c r="C4460" s="699" t="s">
        <v>475</v>
      </c>
      <c r="D4460" s="699" t="s">
        <v>11182</v>
      </c>
      <c r="E4460" s="700" t="s">
        <v>18940</v>
      </c>
      <c r="F4460" s="699" t="s">
        <v>11185</v>
      </c>
    </row>
    <row r="4461" spans="1:6" hidden="1">
      <c r="A4461" s="701">
        <v>96833</v>
      </c>
      <c r="B4461" s="699" t="s">
        <v>18941</v>
      </c>
      <c r="C4461" s="699" t="s">
        <v>475</v>
      </c>
      <c r="D4461" s="699" t="s">
        <v>11182</v>
      </c>
      <c r="E4461" s="700" t="s">
        <v>18942</v>
      </c>
      <c r="F4461" s="699" t="s">
        <v>11185</v>
      </c>
    </row>
    <row r="4462" spans="1:6" hidden="1">
      <c r="A4462" s="701">
        <v>96834</v>
      </c>
      <c r="B4462" s="699" t="s">
        <v>18943</v>
      </c>
      <c r="C4462" s="699" t="s">
        <v>475</v>
      </c>
      <c r="D4462" s="699" t="s">
        <v>11182</v>
      </c>
      <c r="E4462" s="700" t="s">
        <v>18944</v>
      </c>
      <c r="F4462" s="699" t="s">
        <v>11185</v>
      </c>
    </row>
    <row r="4463" spans="1:6" hidden="1">
      <c r="A4463" s="701">
        <v>96835</v>
      </c>
      <c r="B4463" s="699" t="s">
        <v>18945</v>
      </c>
      <c r="C4463" s="699" t="s">
        <v>475</v>
      </c>
      <c r="D4463" s="699" t="s">
        <v>11182</v>
      </c>
      <c r="E4463" s="700" t="s">
        <v>16053</v>
      </c>
      <c r="F4463" s="699" t="s">
        <v>11185</v>
      </c>
    </row>
    <row r="4464" spans="1:6" hidden="1">
      <c r="A4464" s="701">
        <v>96836</v>
      </c>
      <c r="B4464" s="699" t="s">
        <v>18946</v>
      </c>
      <c r="C4464" s="699" t="s">
        <v>475</v>
      </c>
      <c r="D4464" s="699" t="s">
        <v>11182</v>
      </c>
      <c r="E4464" s="700" t="s">
        <v>15702</v>
      </c>
      <c r="F4464" s="699" t="s">
        <v>11185</v>
      </c>
    </row>
    <row r="4465" spans="1:6" hidden="1">
      <c r="A4465" s="701">
        <v>96837</v>
      </c>
      <c r="B4465" s="699" t="s">
        <v>18948</v>
      </c>
      <c r="C4465" s="699" t="s">
        <v>475</v>
      </c>
      <c r="D4465" s="699" t="s">
        <v>11182</v>
      </c>
      <c r="E4465" s="700" t="s">
        <v>4880</v>
      </c>
      <c r="F4465" s="699" t="s">
        <v>11185</v>
      </c>
    </row>
    <row r="4466" spans="1:6" hidden="1">
      <c r="A4466" s="701">
        <v>96838</v>
      </c>
      <c r="B4466" s="699" t="s">
        <v>18949</v>
      </c>
      <c r="C4466" s="699" t="s">
        <v>475</v>
      </c>
      <c r="D4466" s="699" t="s">
        <v>11182</v>
      </c>
      <c r="E4466" s="700" t="s">
        <v>3489</v>
      </c>
      <c r="F4466" s="699" t="s">
        <v>11185</v>
      </c>
    </row>
    <row r="4467" spans="1:6" hidden="1">
      <c r="A4467" s="701">
        <v>96839</v>
      </c>
      <c r="B4467" s="699" t="s">
        <v>18950</v>
      </c>
      <c r="C4467" s="699" t="s">
        <v>475</v>
      </c>
      <c r="D4467" s="699" t="s">
        <v>11182</v>
      </c>
      <c r="E4467" s="700" t="s">
        <v>18951</v>
      </c>
      <c r="F4467" s="699" t="s">
        <v>11185</v>
      </c>
    </row>
    <row r="4468" spans="1:6" hidden="1">
      <c r="A4468" s="701">
        <v>96840</v>
      </c>
      <c r="B4468" s="699" t="s">
        <v>18952</v>
      </c>
      <c r="C4468" s="699" t="s">
        <v>475</v>
      </c>
      <c r="D4468" s="699" t="s">
        <v>11182</v>
      </c>
      <c r="E4468" s="700" t="s">
        <v>11641</v>
      </c>
      <c r="F4468" s="699" t="s">
        <v>11185</v>
      </c>
    </row>
    <row r="4469" spans="1:6" hidden="1">
      <c r="A4469" s="701">
        <v>96841</v>
      </c>
      <c r="B4469" s="699" t="s">
        <v>18953</v>
      </c>
      <c r="C4469" s="699" t="s">
        <v>475</v>
      </c>
      <c r="D4469" s="699" t="s">
        <v>11182</v>
      </c>
      <c r="E4469" s="700" t="s">
        <v>4880</v>
      </c>
      <c r="F4469" s="699" t="s">
        <v>11185</v>
      </c>
    </row>
    <row r="4470" spans="1:6" hidden="1">
      <c r="A4470" s="701">
        <v>96842</v>
      </c>
      <c r="B4470" s="699" t="s">
        <v>18954</v>
      </c>
      <c r="C4470" s="699" t="s">
        <v>475</v>
      </c>
      <c r="D4470" s="699" t="s">
        <v>11182</v>
      </c>
      <c r="E4470" s="700" t="s">
        <v>7252</v>
      </c>
      <c r="F4470" s="699" t="s">
        <v>11185</v>
      </c>
    </row>
    <row r="4471" spans="1:6" hidden="1">
      <c r="A4471" s="701">
        <v>96843</v>
      </c>
      <c r="B4471" s="699" t="s">
        <v>18955</v>
      </c>
      <c r="C4471" s="699" t="s">
        <v>475</v>
      </c>
      <c r="D4471" s="699" t="s">
        <v>11182</v>
      </c>
      <c r="E4471" s="700" t="s">
        <v>16741</v>
      </c>
      <c r="F4471" s="699" t="s">
        <v>11185</v>
      </c>
    </row>
    <row r="4472" spans="1:6" hidden="1">
      <c r="A4472" s="701">
        <v>96844</v>
      </c>
      <c r="B4472" s="699" t="s">
        <v>18956</v>
      </c>
      <c r="C4472" s="699" t="s">
        <v>475</v>
      </c>
      <c r="D4472" s="699" t="s">
        <v>11182</v>
      </c>
      <c r="E4472" s="700" t="s">
        <v>16850</v>
      </c>
      <c r="F4472" s="699" t="s">
        <v>11185</v>
      </c>
    </row>
    <row r="4473" spans="1:6" hidden="1">
      <c r="A4473" s="701">
        <v>96845</v>
      </c>
      <c r="B4473" s="699" t="s">
        <v>18957</v>
      </c>
      <c r="C4473" s="699" t="s">
        <v>475</v>
      </c>
      <c r="D4473" s="699" t="s">
        <v>11182</v>
      </c>
      <c r="E4473" s="700" t="s">
        <v>18958</v>
      </c>
      <c r="F4473" s="699" t="s">
        <v>11185</v>
      </c>
    </row>
    <row r="4474" spans="1:6" hidden="1">
      <c r="A4474" s="701">
        <v>96846</v>
      </c>
      <c r="B4474" s="699" t="s">
        <v>18959</v>
      </c>
      <c r="C4474" s="699" t="s">
        <v>475</v>
      </c>
      <c r="D4474" s="699" t="s">
        <v>11182</v>
      </c>
      <c r="E4474" s="700" t="s">
        <v>18169</v>
      </c>
      <c r="F4474" s="699" t="s">
        <v>11185</v>
      </c>
    </row>
    <row r="4475" spans="1:6" hidden="1">
      <c r="A4475" s="701">
        <v>96847</v>
      </c>
      <c r="B4475" s="699" t="s">
        <v>18960</v>
      </c>
      <c r="C4475" s="699" t="s">
        <v>475</v>
      </c>
      <c r="D4475" s="699" t="s">
        <v>11182</v>
      </c>
      <c r="E4475" s="700" t="s">
        <v>18961</v>
      </c>
      <c r="F4475" s="699" t="s">
        <v>11185</v>
      </c>
    </row>
    <row r="4476" spans="1:6" hidden="1">
      <c r="A4476" s="701">
        <v>96848</v>
      </c>
      <c r="B4476" s="699" t="s">
        <v>18962</v>
      </c>
      <c r="C4476" s="699" t="s">
        <v>475</v>
      </c>
      <c r="D4476" s="699" t="s">
        <v>11182</v>
      </c>
      <c r="E4476" s="700" t="s">
        <v>14114</v>
      </c>
      <c r="F4476" s="699" t="s">
        <v>11185</v>
      </c>
    </row>
    <row r="4477" spans="1:6" hidden="1">
      <c r="A4477" s="701">
        <v>96849</v>
      </c>
      <c r="B4477" s="699" t="s">
        <v>18963</v>
      </c>
      <c r="C4477" s="699" t="s">
        <v>475</v>
      </c>
      <c r="D4477" s="699" t="s">
        <v>11182</v>
      </c>
      <c r="E4477" s="700" t="s">
        <v>15489</v>
      </c>
      <c r="F4477" s="699" t="s">
        <v>11185</v>
      </c>
    </row>
    <row r="4478" spans="1:6" hidden="1">
      <c r="A4478" s="701">
        <v>96850</v>
      </c>
      <c r="B4478" s="699" t="s">
        <v>18964</v>
      </c>
      <c r="C4478" s="699" t="s">
        <v>475</v>
      </c>
      <c r="D4478" s="699" t="s">
        <v>11182</v>
      </c>
      <c r="E4478" s="700" t="s">
        <v>13205</v>
      </c>
      <c r="F4478" s="699" t="s">
        <v>11185</v>
      </c>
    </row>
    <row r="4479" spans="1:6" hidden="1">
      <c r="A4479" s="701">
        <v>96851</v>
      </c>
      <c r="B4479" s="699" t="s">
        <v>18966</v>
      </c>
      <c r="C4479" s="699" t="s">
        <v>475</v>
      </c>
      <c r="D4479" s="699" t="s">
        <v>11182</v>
      </c>
      <c r="E4479" s="700" t="s">
        <v>14174</v>
      </c>
      <c r="F4479" s="699" t="s">
        <v>11185</v>
      </c>
    </row>
    <row r="4480" spans="1:6" hidden="1">
      <c r="A4480" s="701">
        <v>96852</v>
      </c>
      <c r="B4480" s="699" t="s">
        <v>18967</v>
      </c>
      <c r="C4480" s="699" t="s">
        <v>475</v>
      </c>
      <c r="D4480" s="699" t="s">
        <v>11182</v>
      </c>
      <c r="E4480" s="700" t="s">
        <v>11611</v>
      </c>
      <c r="F4480" s="699" t="s">
        <v>11185</v>
      </c>
    </row>
    <row r="4481" spans="1:6" hidden="1">
      <c r="A4481" s="701">
        <v>96853</v>
      </c>
      <c r="B4481" s="699" t="s">
        <v>18968</v>
      </c>
      <c r="C4481" s="699" t="s">
        <v>475</v>
      </c>
      <c r="D4481" s="699" t="s">
        <v>11182</v>
      </c>
      <c r="E4481" s="700" t="s">
        <v>18937</v>
      </c>
      <c r="F4481" s="699" t="s">
        <v>11185</v>
      </c>
    </row>
    <row r="4482" spans="1:6" hidden="1">
      <c r="A4482" s="701">
        <v>96854</v>
      </c>
      <c r="B4482" s="699" t="s">
        <v>18969</v>
      </c>
      <c r="C4482" s="699" t="s">
        <v>475</v>
      </c>
      <c r="D4482" s="699" t="s">
        <v>11182</v>
      </c>
      <c r="E4482" s="700" t="s">
        <v>4125</v>
      </c>
      <c r="F4482" s="699" t="s">
        <v>11185</v>
      </c>
    </row>
    <row r="4483" spans="1:6" hidden="1">
      <c r="A4483" s="701">
        <v>96855</v>
      </c>
      <c r="B4483" s="699" t="s">
        <v>18970</v>
      </c>
      <c r="C4483" s="699" t="s">
        <v>475</v>
      </c>
      <c r="D4483" s="699" t="s">
        <v>11182</v>
      </c>
      <c r="E4483" s="700" t="s">
        <v>18971</v>
      </c>
      <c r="F4483" s="699" t="s">
        <v>11185</v>
      </c>
    </row>
    <row r="4484" spans="1:6" hidden="1">
      <c r="A4484" s="701">
        <v>96856</v>
      </c>
      <c r="B4484" s="699" t="s">
        <v>18972</v>
      </c>
      <c r="C4484" s="699" t="s">
        <v>475</v>
      </c>
      <c r="D4484" s="699" t="s">
        <v>11182</v>
      </c>
      <c r="E4484" s="700" t="s">
        <v>16068</v>
      </c>
      <c r="F4484" s="699" t="s">
        <v>11185</v>
      </c>
    </row>
    <row r="4485" spans="1:6" hidden="1">
      <c r="A4485" s="701">
        <v>96857</v>
      </c>
      <c r="B4485" s="699" t="s">
        <v>18973</v>
      </c>
      <c r="C4485" s="699" t="s">
        <v>475</v>
      </c>
      <c r="D4485" s="699" t="s">
        <v>11182</v>
      </c>
      <c r="E4485" s="700" t="s">
        <v>12629</v>
      </c>
      <c r="F4485" s="699" t="s">
        <v>11185</v>
      </c>
    </row>
    <row r="4486" spans="1:6" hidden="1">
      <c r="A4486" s="701">
        <v>96858</v>
      </c>
      <c r="B4486" s="699" t="s">
        <v>18974</v>
      </c>
      <c r="C4486" s="699" t="s">
        <v>475</v>
      </c>
      <c r="D4486" s="699" t="s">
        <v>11182</v>
      </c>
      <c r="E4486" s="700" t="s">
        <v>18975</v>
      </c>
      <c r="F4486" s="699" t="s">
        <v>11185</v>
      </c>
    </row>
    <row r="4487" spans="1:6" hidden="1">
      <c r="A4487" s="701">
        <v>96859</v>
      </c>
      <c r="B4487" s="699" t="s">
        <v>18976</v>
      </c>
      <c r="C4487" s="699" t="s">
        <v>475</v>
      </c>
      <c r="D4487" s="699" t="s">
        <v>11182</v>
      </c>
      <c r="E4487" s="700" t="s">
        <v>18977</v>
      </c>
      <c r="F4487" s="699" t="s">
        <v>11185</v>
      </c>
    </row>
    <row r="4488" spans="1:6" hidden="1">
      <c r="A4488" s="701">
        <v>96860</v>
      </c>
      <c r="B4488" s="699" t="s">
        <v>18978</v>
      </c>
      <c r="C4488" s="699" t="s">
        <v>475</v>
      </c>
      <c r="D4488" s="699" t="s">
        <v>11182</v>
      </c>
      <c r="E4488" s="700" t="s">
        <v>4526</v>
      </c>
      <c r="F4488" s="699" t="s">
        <v>11185</v>
      </c>
    </row>
    <row r="4489" spans="1:6" hidden="1">
      <c r="A4489" s="701">
        <v>96861</v>
      </c>
      <c r="B4489" s="699" t="s">
        <v>18979</v>
      </c>
      <c r="C4489" s="699" t="s">
        <v>475</v>
      </c>
      <c r="D4489" s="699" t="s">
        <v>11182</v>
      </c>
      <c r="E4489" s="700" t="s">
        <v>13827</v>
      </c>
      <c r="F4489" s="699" t="s">
        <v>11185</v>
      </c>
    </row>
    <row r="4490" spans="1:6" hidden="1">
      <c r="A4490" s="701">
        <v>96862</v>
      </c>
      <c r="B4490" s="699" t="s">
        <v>18980</v>
      </c>
      <c r="C4490" s="699" t="s">
        <v>475</v>
      </c>
      <c r="D4490" s="699" t="s">
        <v>11182</v>
      </c>
      <c r="E4490" s="700" t="s">
        <v>18940</v>
      </c>
      <c r="F4490" s="699" t="s">
        <v>11185</v>
      </c>
    </row>
    <row r="4491" spans="1:6" hidden="1">
      <c r="A4491" s="701">
        <v>96863</v>
      </c>
      <c r="B4491" s="699" t="s">
        <v>18981</v>
      </c>
      <c r="C4491" s="699" t="s">
        <v>475</v>
      </c>
      <c r="D4491" s="699" t="s">
        <v>11182</v>
      </c>
      <c r="E4491" s="700" t="s">
        <v>18982</v>
      </c>
      <c r="F4491" s="699" t="s">
        <v>11185</v>
      </c>
    </row>
    <row r="4492" spans="1:6" hidden="1">
      <c r="A4492" s="701">
        <v>96864</v>
      </c>
      <c r="B4492" s="699" t="s">
        <v>18983</v>
      </c>
      <c r="C4492" s="699" t="s">
        <v>475</v>
      </c>
      <c r="D4492" s="699" t="s">
        <v>11182</v>
      </c>
      <c r="E4492" s="700" t="s">
        <v>15809</v>
      </c>
      <c r="F4492" s="699" t="s">
        <v>11185</v>
      </c>
    </row>
    <row r="4493" spans="1:6" hidden="1">
      <c r="A4493" s="701">
        <v>96865</v>
      </c>
      <c r="B4493" s="699" t="s">
        <v>18984</v>
      </c>
      <c r="C4493" s="699" t="s">
        <v>475</v>
      </c>
      <c r="D4493" s="699" t="s">
        <v>11182</v>
      </c>
      <c r="E4493" s="700" t="s">
        <v>17284</v>
      </c>
      <c r="F4493" s="699" t="s">
        <v>11185</v>
      </c>
    </row>
    <row r="4494" spans="1:6" hidden="1">
      <c r="A4494" s="701">
        <v>96866</v>
      </c>
      <c r="B4494" s="699" t="s">
        <v>18985</v>
      </c>
      <c r="C4494" s="699" t="s">
        <v>475</v>
      </c>
      <c r="D4494" s="699" t="s">
        <v>11182</v>
      </c>
      <c r="E4494" s="700" t="s">
        <v>18986</v>
      </c>
      <c r="F4494" s="699" t="s">
        <v>11185</v>
      </c>
    </row>
    <row r="4495" spans="1:6" hidden="1">
      <c r="A4495" s="701">
        <v>96867</v>
      </c>
      <c r="B4495" s="699" t="s">
        <v>18987</v>
      </c>
      <c r="C4495" s="699" t="s">
        <v>475</v>
      </c>
      <c r="D4495" s="699" t="s">
        <v>11182</v>
      </c>
      <c r="E4495" s="700" t="s">
        <v>5616</v>
      </c>
      <c r="F4495" s="699" t="s">
        <v>11185</v>
      </c>
    </row>
    <row r="4496" spans="1:6" hidden="1">
      <c r="A4496" s="701">
        <v>96868</v>
      </c>
      <c r="B4496" s="699" t="s">
        <v>18988</v>
      </c>
      <c r="C4496" s="699" t="s">
        <v>475</v>
      </c>
      <c r="D4496" s="699" t="s">
        <v>11182</v>
      </c>
      <c r="E4496" s="700" t="s">
        <v>18989</v>
      </c>
      <c r="F4496" s="699" t="s">
        <v>11185</v>
      </c>
    </row>
    <row r="4497" spans="1:6" hidden="1">
      <c r="A4497" s="701">
        <v>96869</v>
      </c>
      <c r="B4497" s="699" t="s">
        <v>18990</v>
      </c>
      <c r="C4497" s="699" t="s">
        <v>475</v>
      </c>
      <c r="D4497" s="699" t="s">
        <v>11182</v>
      </c>
      <c r="E4497" s="700" t="s">
        <v>4951</v>
      </c>
      <c r="F4497" s="699" t="s">
        <v>11185</v>
      </c>
    </row>
    <row r="4498" spans="1:6" hidden="1">
      <c r="A4498" s="701">
        <v>96870</v>
      </c>
      <c r="B4498" s="699" t="s">
        <v>18991</v>
      </c>
      <c r="C4498" s="699" t="s">
        <v>475</v>
      </c>
      <c r="D4498" s="699" t="s">
        <v>11182</v>
      </c>
      <c r="E4498" s="700" t="s">
        <v>15697</v>
      </c>
      <c r="F4498" s="699" t="s">
        <v>11185</v>
      </c>
    </row>
    <row r="4499" spans="1:6" hidden="1">
      <c r="A4499" s="701">
        <v>96871</v>
      </c>
      <c r="B4499" s="699" t="s">
        <v>18992</v>
      </c>
      <c r="C4499" s="699" t="s">
        <v>475</v>
      </c>
      <c r="D4499" s="699" t="s">
        <v>11182</v>
      </c>
      <c r="E4499" s="700" t="s">
        <v>9582</v>
      </c>
      <c r="F4499" s="699" t="s">
        <v>11185</v>
      </c>
    </row>
    <row r="4500" spans="1:6" hidden="1">
      <c r="A4500" s="701">
        <v>96872</v>
      </c>
      <c r="B4500" s="699" t="s">
        <v>18993</v>
      </c>
      <c r="C4500" s="699" t="s">
        <v>475</v>
      </c>
      <c r="D4500" s="699" t="s">
        <v>11182</v>
      </c>
      <c r="E4500" s="700" t="s">
        <v>18994</v>
      </c>
      <c r="F4500" s="699" t="s">
        <v>11185</v>
      </c>
    </row>
    <row r="4501" spans="1:6" hidden="1">
      <c r="A4501" s="701">
        <v>96873</v>
      </c>
      <c r="B4501" s="699" t="s">
        <v>18995</v>
      </c>
      <c r="C4501" s="699" t="s">
        <v>475</v>
      </c>
      <c r="D4501" s="699" t="s">
        <v>11182</v>
      </c>
      <c r="E4501" s="700" t="s">
        <v>10597</v>
      </c>
      <c r="F4501" s="699" t="s">
        <v>11185</v>
      </c>
    </row>
    <row r="4502" spans="1:6" hidden="1">
      <c r="A4502" s="701">
        <v>96874</v>
      </c>
      <c r="B4502" s="699" t="s">
        <v>18996</v>
      </c>
      <c r="C4502" s="699" t="s">
        <v>475</v>
      </c>
      <c r="D4502" s="699" t="s">
        <v>11182</v>
      </c>
      <c r="E4502" s="700" t="s">
        <v>18997</v>
      </c>
      <c r="F4502" s="699" t="s">
        <v>11185</v>
      </c>
    </row>
    <row r="4503" spans="1:6" hidden="1">
      <c r="A4503" s="701">
        <v>96875</v>
      </c>
      <c r="B4503" s="699" t="s">
        <v>18998</v>
      </c>
      <c r="C4503" s="699" t="s">
        <v>475</v>
      </c>
      <c r="D4503" s="699" t="s">
        <v>11182</v>
      </c>
      <c r="E4503" s="700" t="s">
        <v>18999</v>
      </c>
      <c r="F4503" s="699" t="s">
        <v>11185</v>
      </c>
    </row>
    <row r="4504" spans="1:6" hidden="1">
      <c r="A4504" s="701">
        <v>96876</v>
      </c>
      <c r="B4504" s="699" t="s">
        <v>19000</v>
      </c>
      <c r="C4504" s="699" t="s">
        <v>475</v>
      </c>
      <c r="D4504" s="699" t="s">
        <v>11182</v>
      </c>
      <c r="E4504" s="700" t="s">
        <v>19001</v>
      </c>
      <c r="F4504" s="699" t="s">
        <v>11185</v>
      </c>
    </row>
    <row r="4505" spans="1:6" hidden="1">
      <c r="A4505" s="701">
        <v>96877</v>
      </c>
      <c r="B4505" s="699" t="s">
        <v>19002</v>
      </c>
      <c r="C4505" s="699" t="s">
        <v>475</v>
      </c>
      <c r="D4505" s="699" t="s">
        <v>11182</v>
      </c>
      <c r="E4505" s="700" t="s">
        <v>19003</v>
      </c>
      <c r="F4505" s="699" t="s">
        <v>11185</v>
      </c>
    </row>
    <row r="4506" spans="1:6" hidden="1">
      <c r="A4506" s="701">
        <v>96878</v>
      </c>
      <c r="B4506" s="699" t="s">
        <v>19004</v>
      </c>
      <c r="C4506" s="699" t="s">
        <v>475</v>
      </c>
      <c r="D4506" s="699" t="s">
        <v>11182</v>
      </c>
      <c r="E4506" s="700" t="s">
        <v>19005</v>
      </c>
      <c r="F4506" s="699" t="s">
        <v>11185</v>
      </c>
    </row>
    <row r="4507" spans="1:6" hidden="1">
      <c r="A4507" s="701">
        <v>96879</v>
      </c>
      <c r="B4507" s="699" t="s">
        <v>19006</v>
      </c>
      <c r="C4507" s="699" t="s">
        <v>475</v>
      </c>
      <c r="D4507" s="699" t="s">
        <v>11182</v>
      </c>
      <c r="E4507" s="700" t="s">
        <v>19007</v>
      </c>
      <c r="F4507" s="699" t="s">
        <v>11185</v>
      </c>
    </row>
    <row r="4508" spans="1:6" hidden="1">
      <c r="A4508" s="701">
        <v>96880</v>
      </c>
      <c r="B4508" s="699" t="s">
        <v>19008</v>
      </c>
      <c r="C4508" s="699" t="s">
        <v>475</v>
      </c>
      <c r="D4508" s="699" t="s">
        <v>11182</v>
      </c>
      <c r="E4508" s="700" t="s">
        <v>19009</v>
      </c>
      <c r="F4508" s="699" t="s">
        <v>11185</v>
      </c>
    </row>
    <row r="4509" spans="1:6" hidden="1">
      <c r="A4509" s="701">
        <v>96881</v>
      </c>
      <c r="B4509" s="699" t="s">
        <v>19010</v>
      </c>
      <c r="C4509" s="699" t="s">
        <v>475</v>
      </c>
      <c r="D4509" s="699" t="s">
        <v>11182</v>
      </c>
      <c r="E4509" s="700" t="s">
        <v>19011</v>
      </c>
      <c r="F4509" s="699" t="s">
        <v>11185</v>
      </c>
    </row>
    <row r="4510" spans="1:6" hidden="1">
      <c r="A4510" s="701">
        <v>97425</v>
      </c>
      <c r="B4510" s="699" t="s">
        <v>19012</v>
      </c>
      <c r="C4510" s="699" t="s">
        <v>475</v>
      </c>
      <c r="D4510" s="699" t="s">
        <v>11189</v>
      </c>
      <c r="E4510" s="700" t="s">
        <v>15592</v>
      </c>
      <c r="F4510" s="699" t="s">
        <v>11185</v>
      </c>
    </row>
    <row r="4511" spans="1:6" hidden="1">
      <c r="A4511" s="701">
        <v>97426</v>
      </c>
      <c r="B4511" s="699" t="s">
        <v>19013</v>
      </c>
      <c r="C4511" s="699" t="s">
        <v>475</v>
      </c>
      <c r="D4511" s="699" t="s">
        <v>11189</v>
      </c>
      <c r="E4511" s="700" t="s">
        <v>7724</v>
      </c>
      <c r="F4511" s="699" t="s">
        <v>11185</v>
      </c>
    </row>
    <row r="4512" spans="1:6" hidden="1">
      <c r="A4512" s="701">
        <v>97427</v>
      </c>
      <c r="B4512" s="699" t="s">
        <v>19014</v>
      </c>
      <c r="C4512" s="699" t="s">
        <v>475</v>
      </c>
      <c r="D4512" s="699" t="s">
        <v>11189</v>
      </c>
      <c r="E4512" s="700" t="s">
        <v>11351</v>
      </c>
      <c r="F4512" s="699" t="s">
        <v>11185</v>
      </c>
    </row>
    <row r="4513" spans="1:6" hidden="1">
      <c r="A4513" s="701">
        <v>97428</v>
      </c>
      <c r="B4513" s="699" t="s">
        <v>19015</v>
      </c>
      <c r="C4513" s="699" t="s">
        <v>475</v>
      </c>
      <c r="D4513" s="699" t="s">
        <v>11189</v>
      </c>
      <c r="E4513" s="700" t="s">
        <v>9546</v>
      </c>
      <c r="F4513" s="699" t="s">
        <v>11185</v>
      </c>
    </row>
    <row r="4514" spans="1:6" hidden="1">
      <c r="A4514" s="701">
        <v>97429</v>
      </c>
      <c r="B4514" s="699" t="s">
        <v>19016</v>
      </c>
      <c r="C4514" s="699" t="s">
        <v>475</v>
      </c>
      <c r="D4514" s="699" t="s">
        <v>11189</v>
      </c>
      <c r="E4514" s="700" t="s">
        <v>14676</v>
      </c>
      <c r="F4514" s="699" t="s">
        <v>11185</v>
      </c>
    </row>
    <row r="4515" spans="1:6" hidden="1">
      <c r="A4515" s="701">
        <v>97430</v>
      </c>
      <c r="B4515" s="699" t="s">
        <v>19017</v>
      </c>
      <c r="C4515" s="699" t="s">
        <v>475</v>
      </c>
      <c r="D4515" s="699" t="s">
        <v>11182</v>
      </c>
      <c r="E4515" s="700" t="s">
        <v>6941</v>
      </c>
      <c r="F4515" s="699" t="s">
        <v>11185</v>
      </c>
    </row>
    <row r="4516" spans="1:6" hidden="1">
      <c r="A4516" s="701">
        <v>97431</v>
      </c>
      <c r="B4516" s="699" t="s">
        <v>19018</v>
      </c>
      <c r="C4516" s="699" t="s">
        <v>475</v>
      </c>
      <c r="D4516" s="699" t="s">
        <v>11182</v>
      </c>
      <c r="E4516" s="700" t="s">
        <v>19019</v>
      </c>
      <c r="F4516" s="699" t="s">
        <v>11185</v>
      </c>
    </row>
    <row r="4517" spans="1:6" hidden="1">
      <c r="A4517" s="701">
        <v>97432</v>
      </c>
      <c r="B4517" s="699" t="s">
        <v>19020</v>
      </c>
      <c r="C4517" s="699" t="s">
        <v>475</v>
      </c>
      <c r="D4517" s="699" t="s">
        <v>11182</v>
      </c>
      <c r="E4517" s="700" t="s">
        <v>16615</v>
      </c>
      <c r="F4517" s="699" t="s">
        <v>11185</v>
      </c>
    </row>
    <row r="4518" spans="1:6" hidden="1">
      <c r="A4518" s="701">
        <v>97433</v>
      </c>
      <c r="B4518" s="699" t="s">
        <v>19021</v>
      </c>
      <c r="C4518" s="699" t="s">
        <v>475</v>
      </c>
      <c r="D4518" s="699" t="s">
        <v>11182</v>
      </c>
      <c r="E4518" s="700" t="s">
        <v>19022</v>
      </c>
      <c r="F4518" s="699" t="s">
        <v>11185</v>
      </c>
    </row>
    <row r="4519" spans="1:6" hidden="1">
      <c r="A4519" s="701">
        <v>97434</v>
      </c>
      <c r="B4519" s="699" t="s">
        <v>19023</v>
      </c>
      <c r="C4519" s="699" t="s">
        <v>475</v>
      </c>
      <c r="D4519" s="699" t="s">
        <v>11182</v>
      </c>
      <c r="E4519" s="700" t="s">
        <v>19024</v>
      </c>
      <c r="F4519" s="699" t="s">
        <v>11185</v>
      </c>
    </row>
    <row r="4520" spans="1:6" hidden="1">
      <c r="A4520" s="701">
        <v>97435</v>
      </c>
      <c r="B4520" s="699" t="s">
        <v>19025</v>
      </c>
      <c r="C4520" s="699" t="s">
        <v>475</v>
      </c>
      <c r="D4520" s="699" t="s">
        <v>11182</v>
      </c>
      <c r="E4520" s="700" t="s">
        <v>19026</v>
      </c>
      <c r="F4520" s="699" t="s">
        <v>11185</v>
      </c>
    </row>
    <row r="4521" spans="1:6" hidden="1">
      <c r="A4521" s="701">
        <v>97436</v>
      </c>
      <c r="B4521" s="699" t="s">
        <v>19027</v>
      </c>
      <c r="C4521" s="699" t="s">
        <v>475</v>
      </c>
      <c r="D4521" s="699" t="s">
        <v>11182</v>
      </c>
      <c r="E4521" s="700" t="s">
        <v>19028</v>
      </c>
      <c r="F4521" s="699" t="s">
        <v>11185</v>
      </c>
    </row>
    <row r="4522" spans="1:6" hidden="1">
      <c r="A4522" s="701">
        <v>97437</v>
      </c>
      <c r="B4522" s="699" t="s">
        <v>19029</v>
      </c>
      <c r="C4522" s="699" t="s">
        <v>475</v>
      </c>
      <c r="D4522" s="699" t="s">
        <v>11182</v>
      </c>
      <c r="E4522" s="700" t="s">
        <v>19030</v>
      </c>
      <c r="F4522" s="699" t="s">
        <v>11185</v>
      </c>
    </row>
    <row r="4523" spans="1:6" hidden="1">
      <c r="A4523" s="701">
        <v>97438</v>
      </c>
      <c r="B4523" s="699" t="s">
        <v>19031</v>
      </c>
      <c r="C4523" s="699" t="s">
        <v>475</v>
      </c>
      <c r="D4523" s="699" t="s">
        <v>11182</v>
      </c>
      <c r="E4523" s="700" t="s">
        <v>19032</v>
      </c>
      <c r="F4523" s="699" t="s">
        <v>11185</v>
      </c>
    </row>
    <row r="4524" spans="1:6" hidden="1">
      <c r="A4524" s="701">
        <v>97439</v>
      </c>
      <c r="B4524" s="699" t="s">
        <v>19033</v>
      </c>
      <c r="C4524" s="699" t="s">
        <v>475</v>
      </c>
      <c r="D4524" s="699" t="s">
        <v>11182</v>
      </c>
      <c r="E4524" s="700" t="s">
        <v>19034</v>
      </c>
      <c r="F4524" s="699" t="s">
        <v>11185</v>
      </c>
    </row>
    <row r="4525" spans="1:6" hidden="1">
      <c r="A4525" s="701">
        <v>97440</v>
      </c>
      <c r="B4525" s="699" t="s">
        <v>19036</v>
      </c>
      <c r="C4525" s="699" t="s">
        <v>475</v>
      </c>
      <c r="D4525" s="699" t="s">
        <v>11182</v>
      </c>
      <c r="E4525" s="700" t="s">
        <v>19037</v>
      </c>
      <c r="F4525" s="699" t="s">
        <v>11185</v>
      </c>
    </row>
    <row r="4526" spans="1:6" hidden="1">
      <c r="A4526" s="701">
        <v>97442</v>
      </c>
      <c r="B4526" s="699" t="s">
        <v>19038</v>
      </c>
      <c r="C4526" s="699" t="s">
        <v>475</v>
      </c>
      <c r="D4526" s="699" t="s">
        <v>11182</v>
      </c>
      <c r="E4526" s="700" t="s">
        <v>19039</v>
      </c>
      <c r="F4526" s="699" t="s">
        <v>11185</v>
      </c>
    </row>
    <row r="4527" spans="1:6" hidden="1">
      <c r="A4527" s="701">
        <v>97443</v>
      </c>
      <c r="B4527" s="699" t="s">
        <v>19040</v>
      </c>
      <c r="C4527" s="699" t="s">
        <v>475</v>
      </c>
      <c r="D4527" s="699" t="s">
        <v>11182</v>
      </c>
      <c r="E4527" s="700" t="s">
        <v>19041</v>
      </c>
      <c r="F4527" s="699" t="s">
        <v>11185</v>
      </c>
    </row>
    <row r="4528" spans="1:6" hidden="1">
      <c r="A4528" s="701">
        <v>97444</v>
      </c>
      <c r="B4528" s="699" t="s">
        <v>19042</v>
      </c>
      <c r="C4528" s="699" t="s">
        <v>475</v>
      </c>
      <c r="D4528" s="699" t="s">
        <v>11182</v>
      </c>
      <c r="E4528" s="700" t="s">
        <v>19043</v>
      </c>
      <c r="F4528" s="699" t="s">
        <v>11185</v>
      </c>
    </row>
    <row r="4529" spans="1:6" hidden="1">
      <c r="A4529" s="701">
        <v>97446</v>
      </c>
      <c r="B4529" s="699" t="s">
        <v>19044</v>
      </c>
      <c r="C4529" s="699" t="s">
        <v>475</v>
      </c>
      <c r="D4529" s="699" t="s">
        <v>11182</v>
      </c>
      <c r="E4529" s="700" t="s">
        <v>19045</v>
      </c>
      <c r="F4529" s="699" t="s">
        <v>11185</v>
      </c>
    </row>
    <row r="4530" spans="1:6" hidden="1">
      <c r="A4530" s="701">
        <v>97447</v>
      </c>
      <c r="B4530" s="699" t="s">
        <v>19046</v>
      </c>
      <c r="C4530" s="699" t="s">
        <v>475</v>
      </c>
      <c r="D4530" s="699" t="s">
        <v>11182</v>
      </c>
      <c r="E4530" s="700" t="s">
        <v>19045</v>
      </c>
      <c r="F4530" s="699" t="s">
        <v>11185</v>
      </c>
    </row>
    <row r="4531" spans="1:6" hidden="1">
      <c r="A4531" s="701">
        <v>97449</v>
      </c>
      <c r="B4531" s="699" t="s">
        <v>19047</v>
      </c>
      <c r="C4531" s="699" t="s">
        <v>475</v>
      </c>
      <c r="D4531" s="699" t="s">
        <v>11182</v>
      </c>
      <c r="E4531" s="700" t="s">
        <v>19048</v>
      </c>
      <c r="F4531" s="699" t="s">
        <v>11185</v>
      </c>
    </row>
    <row r="4532" spans="1:6" hidden="1">
      <c r="A4532" s="701">
        <v>97450</v>
      </c>
      <c r="B4532" s="699" t="s">
        <v>19049</v>
      </c>
      <c r="C4532" s="699" t="s">
        <v>475</v>
      </c>
      <c r="D4532" s="699" t="s">
        <v>11182</v>
      </c>
      <c r="E4532" s="700" t="s">
        <v>19050</v>
      </c>
      <c r="F4532" s="699" t="s">
        <v>11185</v>
      </c>
    </row>
    <row r="4533" spans="1:6" hidden="1">
      <c r="A4533" s="701">
        <v>97452</v>
      </c>
      <c r="B4533" s="699" t="s">
        <v>19051</v>
      </c>
      <c r="C4533" s="699" t="s">
        <v>475</v>
      </c>
      <c r="D4533" s="699" t="s">
        <v>11182</v>
      </c>
      <c r="E4533" s="700" t="s">
        <v>19052</v>
      </c>
      <c r="F4533" s="699" t="s">
        <v>11185</v>
      </c>
    </row>
    <row r="4534" spans="1:6" hidden="1">
      <c r="A4534" s="701">
        <v>97453</v>
      </c>
      <c r="B4534" s="699" t="s">
        <v>19053</v>
      </c>
      <c r="C4534" s="699" t="s">
        <v>475</v>
      </c>
      <c r="D4534" s="699" t="s">
        <v>11182</v>
      </c>
      <c r="E4534" s="700" t="s">
        <v>19054</v>
      </c>
      <c r="F4534" s="699" t="s">
        <v>11185</v>
      </c>
    </row>
    <row r="4535" spans="1:6" hidden="1">
      <c r="A4535" s="701">
        <v>97454</v>
      </c>
      <c r="B4535" s="699" t="s">
        <v>19055</v>
      </c>
      <c r="C4535" s="699" t="s">
        <v>475</v>
      </c>
      <c r="D4535" s="699" t="s">
        <v>11182</v>
      </c>
      <c r="E4535" s="700" t="s">
        <v>19056</v>
      </c>
      <c r="F4535" s="699" t="s">
        <v>11185</v>
      </c>
    </row>
    <row r="4536" spans="1:6" hidden="1">
      <c r="A4536" s="701">
        <v>97455</v>
      </c>
      <c r="B4536" s="699" t="s">
        <v>19057</v>
      </c>
      <c r="C4536" s="699" t="s">
        <v>475</v>
      </c>
      <c r="D4536" s="699" t="s">
        <v>11182</v>
      </c>
      <c r="E4536" s="700" t="s">
        <v>19058</v>
      </c>
      <c r="F4536" s="699" t="s">
        <v>11185</v>
      </c>
    </row>
    <row r="4537" spans="1:6" hidden="1">
      <c r="A4537" s="701">
        <v>97456</v>
      </c>
      <c r="B4537" s="699" t="s">
        <v>19059</v>
      </c>
      <c r="C4537" s="699" t="s">
        <v>475</v>
      </c>
      <c r="D4537" s="699" t="s">
        <v>11182</v>
      </c>
      <c r="E4537" s="700" t="s">
        <v>19060</v>
      </c>
      <c r="F4537" s="699" t="s">
        <v>11185</v>
      </c>
    </row>
    <row r="4538" spans="1:6" hidden="1">
      <c r="A4538" s="701">
        <v>97457</v>
      </c>
      <c r="B4538" s="699" t="s">
        <v>19061</v>
      </c>
      <c r="C4538" s="699" t="s">
        <v>475</v>
      </c>
      <c r="D4538" s="699" t="s">
        <v>11182</v>
      </c>
      <c r="E4538" s="700" t="s">
        <v>19062</v>
      </c>
      <c r="F4538" s="699" t="s">
        <v>11185</v>
      </c>
    </row>
    <row r="4539" spans="1:6" hidden="1">
      <c r="A4539" s="701">
        <v>97458</v>
      </c>
      <c r="B4539" s="699" t="s">
        <v>19063</v>
      </c>
      <c r="C4539" s="699" t="s">
        <v>475</v>
      </c>
      <c r="D4539" s="699" t="s">
        <v>11182</v>
      </c>
      <c r="E4539" s="700" t="s">
        <v>19064</v>
      </c>
      <c r="F4539" s="699" t="s">
        <v>11185</v>
      </c>
    </row>
    <row r="4540" spans="1:6" hidden="1">
      <c r="A4540" s="701">
        <v>97459</v>
      </c>
      <c r="B4540" s="699" t="s">
        <v>19065</v>
      </c>
      <c r="C4540" s="699" t="s">
        <v>475</v>
      </c>
      <c r="D4540" s="699" t="s">
        <v>11182</v>
      </c>
      <c r="E4540" s="700" t="s">
        <v>19066</v>
      </c>
      <c r="F4540" s="699" t="s">
        <v>11185</v>
      </c>
    </row>
    <row r="4541" spans="1:6" hidden="1">
      <c r="A4541" s="701">
        <v>97460</v>
      </c>
      <c r="B4541" s="699" t="s">
        <v>19067</v>
      </c>
      <c r="C4541" s="699" t="s">
        <v>475</v>
      </c>
      <c r="D4541" s="699" t="s">
        <v>11182</v>
      </c>
      <c r="E4541" s="700" t="s">
        <v>19068</v>
      </c>
      <c r="F4541" s="699" t="s">
        <v>11185</v>
      </c>
    </row>
    <row r="4542" spans="1:6" hidden="1">
      <c r="A4542" s="701">
        <v>97461</v>
      </c>
      <c r="B4542" s="699" t="s">
        <v>19069</v>
      </c>
      <c r="C4542" s="699" t="s">
        <v>475</v>
      </c>
      <c r="D4542" s="699" t="s">
        <v>11182</v>
      </c>
      <c r="E4542" s="700" t="s">
        <v>13423</v>
      </c>
      <c r="F4542" s="699" t="s">
        <v>11185</v>
      </c>
    </row>
    <row r="4543" spans="1:6" hidden="1">
      <c r="A4543" s="701">
        <v>97462</v>
      </c>
      <c r="B4543" s="699" t="s">
        <v>19070</v>
      </c>
      <c r="C4543" s="699" t="s">
        <v>475</v>
      </c>
      <c r="D4543" s="699" t="s">
        <v>11182</v>
      </c>
      <c r="E4543" s="700" t="s">
        <v>6676</v>
      </c>
      <c r="F4543" s="699" t="s">
        <v>11185</v>
      </c>
    </row>
    <row r="4544" spans="1:6" hidden="1">
      <c r="A4544" s="701">
        <v>97464</v>
      </c>
      <c r="B4544" s="699" t="s">
        <v>19071</v>
      </c>
      <c r="C4544" s="699" t="s">
        <v>475</v>
      </c>
      <c r="D4544" s="699" t="s">
        <v>11182</v>
      </c>
      <c r="E4544" s="700" t="s">
        <v>15351</v>
      </c>
      <c r="F4544" s="699" t="s">
        <v>11185</v>
      </c>
    </row>
    <row r="4545" spans="1:6" hidden="1">
      <c r="A4545" s="701">
        <v>97465</v>
      </c>
      <c r="B4545" s="699" t="s">
        <v>19072</v>
      </c>
      <c r="C4545" s="699" t="s">
        <v>475</v>
      </c>
      <c r="D4545" s="699" t="s">
        <v>11182</v>
      </c>
      <c r="E4545" s="700" t="s">
        <v>12459</v>
      </c>
      <c r="F4545" s="699" t="s">
        <v>11185</v>
      </c>
    </row>
    <row r="4546" spans="1:6" hidden="1">
      <c r="A4546" s="701">
        <v>97467</v>
      </c>
      <c r="B4546" s="699" t="s">
        <v>19073</v>
      </c>
      <c r="C4546" s="699" t="s">
        <v>475</v>
      </c>
      <c r="D4546" s="699" t="s">
        <v>11182</v>
      </c>
      <c r="E4546" s="700" t="s">
        <v>14344</v>
      </c>
      <c r="F4546" s="699" t="s">
        <v>11185</v>
      </c>
    </row>
    <row r="4547" spans="1:6" hidden="1">
      <c r="A4547" s="701">
        <v>97468</v>
      </c>
      <c r="B4547" s="699" t="s">
        <v>19074</v>
      </c>
      <c r="C4547" s="699" t="s">
        <v>475</v>
      </c>
      <c r="D4547" s="699" t="s">
        <v>11182</v>
      </c>
      <c r="E4547" s="700" t="s">
        <v>2931</v>
      </c>
      <c r="F4547" s="699" t="s">
        <v>11185</v>
      </c>
    </row>
    <row r="4548" spans="1:6" hidden="1">
      <c r="A4548" s="701">
        <v>97470</v>
      </c>
      <c r="B4548" s="699" t="s">
        <v>19075</v>
      </c>
      <c r="C4548" s="699" t="s">
        <v>475</v>
      </c>
      <c r="D4548" s="699" t="s">
        <v>11182</v>
      </c>
      <c r="E4548" s="700" t="s">
        <v>3593</v>
      </c>
      <c r="F4548" s="699" t="s">
        <v>11185</v>
      </c>
    </row>
    <row r="4549" spans="1:6" hidden="1">
      <c r="A4549" s="701">
        <v>97471</v>
      </c>
      <c r="B4549" s="699" t="s">
        <v>19076</v>
      </c>
      <c r="C4549" s="699" t="s">
        <v>475</v>
      </c>
      <c r="D4549" s="699" t="s">
        <v>11182</v>
      </c>
      <c r="E4549" s="700" t="s">
        <v>19077</v>
      </c>
      <c r="F4549" s="699" t="s">
        <v>11185</v>
      </c>
    </row>
    <row r="4550" spans="1:6" hidden="1">
      <c r="A4550" s="701">
        <v>97474</v>
      </c>
      <c r="B4550" s="699" t="s">
        <v>19078</v>
      </c>
      <c r="C4550" s="699" t="s">
        <v>475</v>
      </c>
      <c r="D4550" s="699" t="s">
        <v>11182</v>
      </c>
      <c r="E4550" s="700" t="s">
        <v>19079</v>
      </c>
      <c r="F4550" s="699" t="s">
        <v>11185</v>
      </c>
    </row>
    <row r="4551" spans="1:6" hidden="1">
      <c r="A4551" s="701">
        <v>97475</v>
      </c>
      <c r="B4551" s="699" t="s">
        <v>19080</v>
      </c>
      <c r="C4551" s="699" t="s">
        <v>475</v>
      </c>
      <c r="D4551" s="699" t="s">
        <v>11182</v>
      </c>
      <c r="E4551" s="700" t="s">
        <v>19081</v>
      </c>
      <c r="F4551" s="699" t="s">
        <v>11185</v>
      </c>
    </row>
    <row r="4552" spans="1:6" hidden="1">
      <c r="A4552" s="701">
        <v>97477</v>
      </c>
      <c r="B4552" s="699" t="s">
        <v>19082</v>
      </c>
      <c r="C4552" s="699" t="s">
        <v>475</v>
      </c>
      <c r="D4552" s="699" t="s">
        <v>11182</v>
      </c>
      <c r="E4552" s="700" t="s">
        <v>15386</v>
      </c>
      <c r="F4552" s="699" t="s">
        <v>11185</v>
      </c>
    </row>
    <row r="4553" spans="1:6" hidden="1">
      <c r="A4553" s="701">
        <v>97478</v>
      </c>
      <c r="B4553" s="699" t="s">
        <v>19083</v>
      </c>
      <c r="C4553" s="699" t="s">
        <v>475</v>
      </c>
      <c r="D4553" s="699" t="s">
        <v>11182</v>
      </c>
      <c r="E4553" s="700" t="s">
        <v>19084</v>
      </c>
      <c r="F4553" s="699" t="s">
        <v>11185</v>
      </c>
    </row>
    <row r="4554" spans="1:6" hidden="1">
      <c r="A4554" s="701">
        <v>97479</v>
      </c>
      <c r="B4554" s="699" t="s">
        <v>19085</v>
      </c>
      <c r="C4554" s="699" t="s">
        <v>475</v>
      </c>
      <c r="D4554" s="699" t="s">
        <v>11182</v>
      </c>
      <c r="E4554" s="700" t="s">
        <v>17235</v>
      </c>
      <c r="F4554" s="699" t="s">
        <v>11185</v>
      </c>
    </row>
    <row r="4555" spans="1:6" hidden="1">
      <c r="A4555" s="701">
        <v>97480</v>
      </c>
      <c r="B4555" s="699" t="s">
        <v>19086</v>
      </c>
      <c r="C4555" s="699" t="s">
        <v>475</v>
      </c>
      <c r="D4555" s="699" t="s">
        <v>11182</v>
      </c>
      <c r="E4555" s="700" t="s">
        <v>17235</v>
      </c>
      <c r="F4555" s="699" t="s">
        <v>11185</v>
      </c>
    </row>
    <row r="4556" spans="1:6" hidden="1">
      <c r="A4556" s="701">
        <v>97481</v>
      </c>
      <c r="B4556" s="699" t="s">
        <v>19087</v>
      </c>
      <c r="C4556" s="699" t="s">
        <v>475</v>
      </c>
      <c r="D4556" s="699" t="s">
        <v>11182</v>
      </c>
      <c r="E4556" s="700" t="s">
        <v>19088</v>
      </c>
      <c r="F4556" s="699" t="s">
        <v>11185</v>
      </c>
    </row>
    <row r="4557" spans="1:6" hidden="1">
      <c r="A4557" s="701">
        <v>97482</v>
      </c>
      <c r="B4557" s="699" t="s">
        <v>19089</v>
      </c>
      <c r="C4557" s="699" t="s">
        <v>475</v>
      </c>
      <c r="D4557" s="699" t="s">
        <v>11182</v>
      </c>
      <c r="E4557" s="700" t="s">
        <v>19088</v>
      </c>
      <c r="F4557" s="699" t="s">
        <v>11185</v>
      </c>
    </row>
    <row r="4558" spans="1:6" hidden="1">
      <c r="A4558" s="701">
        <v>97483</v>
      </c>
      <c r="B4558" s="699" t="s">
        <v>19090</v>
      </c>
      <c r="C4558" s="699" t="s">
        <v>475</v>
      </c>
      <c r="D4558" s="699" t="s">
        <v>11182</v>
      </c>
      <c r="E4558" s="700" t="s">
        <v>19091</v>
      </c>
      <c r="F4558" s="699" t="s">
        <v>11185</v>
      </c>
    </row>
    <row r="4559" spans="1:6" hidden="1">
      <c r="A4559" s="701">
        <v>97484</v>
      </c>
      <c r="B4559" s="699" t="s">
        <v>19092</v>
      </c>
      <c r="C4559" s="699" t="s">
        <v>475</v>
      </c>
      <c r="D4559" s="699" t="s">
        <v>11182</v>
      </c>
      <c r="E4559" s="700" t="s">
        <v>19091</v>
      </c>
      <c r="F4559" s="699" t="s">
        <v>11185</v>
      </c>
    </row>
    <row r="4560" spans="1:6" hidden="1">
      <c r="A4560" s="701">
        <v>97485</v>
      </c>
      <c r="B4560" s="699" t="s">
        <v>19093</v>
      </c>
      <c r="C4560" s="699" t="s">
        <v>475</v>
      </c>
      <c r="D4560" s="699" t="s">
        <v>11182</v>
      </c>
      <c r="E4560" s="700" t="s">
        <v>19094</v>
      </c>
      <c r="F4560" s="699" t="s">
        <v>11185</v>
      </c>
    </row>
    <row r="4561" spans="1:6" hidden="1">
      <c r="A4561" s="701">
        <v>97486</v>
      </c>
      <c r="B4561" s="699" t="s">
        <v>19095</v>
      </c>
      <c r="C4561" s="699" t="s">
        <v>475</v>
      </c>
      <c r="D4561" s="699" t="s">
        <v>11182</v>
      </c>
      <c r="E4561" s="700" t="s">
        <v>19096</v>
      </c>
      <c r="F4561" s="699" t="s">
        <v>11185</v>
      </c>
    </row>
    <row r="4562" spans="1:6" hidden="1">
      <c r="A4562" s="701">
        <v>97487</v>
      </c>
      <c r="B4562" s="699" t="s">
        <v>19097</v>
      </c>
      <c r="C4562" s="699" t="s">
        <v>475</v>
      </c>
      <c r="D4562" s="699" t="s">
        <v>11182</v>
      </c>
      <c r="E4562" s="700" t="s">
        <v>19098</v>
      </c>
      <c r="F4562" s="699" t="s">
        <v>11185</v>
      </c>
    </row>
    <row r="4563" spans="1:6" hidden="1">
      <c r="A4563" s="701">
        <v>97488</v>
      </c>
      <c r="B4563" s="699" t="s">
        <v>19099</v>
      </c>
      <c r="C4563" s="699" t="s">
        <v>475</v>
      </c>
      <c r="D4563" s="699" t="s">
        <v>11182</v>
      </c>
      <c r="E4563" s="700" t="s">
        <v>19100</v>
      </c>
      <c r="F4563" s="699" t="s">
        <v>11185</v>
      </c>
    </row>
    <row r="4564" spans="1:6" hidden="1">
      <c r="A4564" s="701">
        <v>97489</v>
      </c>
      <c r="B4564" s="699" t="s">
        <v>19101</v>
      </c>
      <c r="C4564" s="699" t="s">
        <v>475</v>
      </c>
      <c r="D4564" s="699" t="s">
        <v>11182</v>
      </c>
      <c r="E4564" s="700" t="s">
        <v>19102</v>
      </c>
      <c r="F4564" s="699" t="s">
        <v>11185</v>
      </c>
    </row>
    <row r="4565" spans="1:6" hidden="1">
      <c r="A4565" s="701">
        <v>97490</v>
      </c>
      <c r="B4565" s="699" t="s">
        <v>19103</v>
      </c>
      <c r="C4565" s="699" t="s">
        <v>475</v>
      </c>
      <c r="D4565" s="699" t="s">
        <v>11182</v>
      </c>
      <c r="E4565" s="700" t="s">
        <v>19104</v>
      </c>
      <c r="F4565" s="699" t="s">
        <v>11185</v>
      </c>
    </row>
    <row r="4566" spans="1:6" hidden="1">
      <c r="A4566" s="701">
        <v>97491</v>
      </c>
      <c r="B4566" s="699" t="s">
        <v>19105</v>
      </c>
      <c r="C4566" s="699" t="s">
        <v>475</v>
      </c>
      <c r="D4566" s="699" t="s">
        <v>11182</v>
      </c>
      <c r="E4566" s="700" t="s">
        <v>19106</v>
      </c>
      <c r="F4566" s="699" t="s">
        <v>11185</v>
      </c>
    </row>
    <row r="4567" spans="1:6" hidden="1">
      <c r="A4567" s="701">
        <v>97492</v>
      </c>
      <c r="B4567" s="699" t="s">
        <v>19107</v>
      </c>
      <c r="C4567" s="699" t="s">
        <v>475</v>
      </c>
      <c r="D4567" s="699" t="s">
        <v>11182</v>
      </c>
      <c r="E4567" s="700" t="s">
        <v>19108</v>
      </c>
      <c r="F4567" s="699" t="s">
        <v>11185</v>
      </c>
    </row>
    <row r="4568" spans="1:6" hidden="1">
      <c r="A4568" s="701">
        <v>97493</v>
      </c>
      <c r="B4568" s="699" t="s">
        <v>19109</v>
      </c>
      <c r="C4568" s="699" t="s">
        <v>475</v>
      </c>
      <c r="D4568" s="699" t="s">
        <v>11182</v>
      </c>
      <c r="E4568" s="700" t="s">
        <v>19110</v>
      </c>
      <c r="F4568" s="699" t="s">
        <v>11185</v>
      </c>
    </row>
    <row r="4569" spans="1:6" hidden="1">
      <c r="A4569" s="701">
        <v>97494</v>
      </c>
      <c r="B4569" s="699" t="s">
        <v>19111</v>
      </c>
      <c r="C4569" s="699" t="s">
        <v>475</v>
      </c>
      <c r="D4569" s="699" t="s">
        <v>11182</v>
      </c>
      <c r="E4569" s="700" t="s">
        <v>19112</v>
      </c>
      <c r="F4569" s="699" t="s">
        <v>11185</v>
      </c>
    </row>
    <row r="4570" spans="1:6" hidden="1">
      <c r="A4570" s="701">
        <v>97495</v>
      </c>
      <c r="B4570" s="699" t="s">
        <v>19113</v>
      </c>
      <c r="C4570" s="699" t="s">
        <v>475</v>
      </c>
      <c r="D4570" s="699" t="s">
        <v>11182</v>
      </c>
      <c r="E4570" s="700" t="s">
        <v>19114</v>
      </c>
      <c r="F4570" s="699" t="s">
        <v>11185</v>
      </c>
    </row>
    <row r="4571" spans="1:6" hidden="1">
      <c r="A4571" s="701">
        <v>97496</v>
      </c>
      <c r="B4571" s="699" t="s">
        <v>19115</v>
      </c>
      <c r="C4571" s="699" t="s">
        <v>475</v>
      </c>
      <c r="D4571" s="699" t="s">
        <v>11182</v>
      </c>
      <c r="E4571" s="700" t="s">
        <v>19116</v>
      </c>
      <c r="F4571" s="699" t="s">
        <v>11185</v>
      </c>
    </row>
    <row r="4572" spans="1:6" hidden="1">
      <c r="A4572" s="701">
        <v>97499</v>
      </c>
      <c r="B4572" s="699" t="s">
        <v>19117</v>
      </c>
      <c r="C4572" s="699" t="s">
        <v>475</v>
      </c>
      <c r="D4572" s="699" t="s">
        <v>11182</v>
      </c>
      <c r="E4572" s="700" t="s">
        <v>14148</v>
      </c>
      <c r="F4572" s="699" t="s">
        <v>11185</v>
      </c>
    </row>
    <row r="4573" spans="1:6" hidden="1">
      <c r="A4573" s="701">
        <v>97500</v>
      </c>
      <c r="B4573" s="699" t="s">
        <v>19118</v>
      </c>
      <c r="C4573" s="699" t="s">
        <v>475</v>
      </c>
      <c r="D4573" s="699" t="s">
        <v>11182</v>
      </c>
      <c r="E4573" s="700" t="s">
        <v>11167</v>
      </c>
      <c r="F4573" s="699" t="s">
        <v>11185</v>
      </c>
    </row>
    <row r="4574" spans="1:6" hidden="1">
      <c r="A4574" s="701">
        <v>97502</v>
      </c>
      <c r="B4574" s="699" t="s">
        <v>19119</v>
      </c>
      <c r="C4574" s="699" t="s">
        <v>475</v>
      </c>
      <c r="D4574" s="699" t="s">
        <v>11182</v>
      </c>
      <c r="E4574" s="700" t="s">
        <v>6617</v>
      </c>
      <c r="F4574" s="699" t="s">
        <v>11185</v>
      </c>
    </row>
    <row r="4575" spans="1:6" hidden="1">
      <c r="A4575" s="701">
        <v>97503</v>
      </c>
      <c r="B4575" s="699" t="s">
        <v>19120</v>
      </c>
      <c r="C4575" s="699" t="s">
        <v>475</v>
      </c>
      <c r="D4575" s="699" t="s">
        <v>11182</v>
      </c>
      <c r="E4575" s="700" t="s">
        <v>15409</v>
      </c>
      <c r="F4575" s="699" t="s">
        <v>11185</v>
      </c>
    </row>
    <row r="4576" spans="1:6" hidden="1">
      <c r="A4576" s="701">
        <v>97505</v>
      </c>
      <c r="B4576" s="699" t="s">
        <v>19121</v>
      </c>
      <c r="C4576" s="699" t="s">
        <v>475</v>
      </c>
      <c r="D4576" s="699" t="s">
        <v>11182</v>
      </c>
      <c r="E4576" s="700" t="s">
        <v>4139</v>
      </c>
      <c r="F4576" s="699" t="s">
        <v>11185</v>
      </c>
    </row>
    <row r="4577" spans="1:6" hidden="1">
      <c r="A4577" s="701">
        <v>97506</v>
      </c>
      <c r="B4577" s="699" t="s">
        <v>19122</v>
      </c>
      <c r="C4577" s="699" t="s">
        <v>475</v>
      </c>
      <c r="D4577" s="699" t="s">
        <v>11182</v>
      </c>
      <c r="E4577" s="700" t="s">
        <v>19123</v>
      </c>
      <c r="F4577" s="699" t="s">
        <v>11185</v>
      </c>
    </row>
    <row r="4578" spans="1:6" hidden="1">
      <c r="A4578" s="701">
        <v>97508</v>
      </c>
      <c r="B4578" s="699" t="s">
        <v>19124</v>
      </c>
      <c r="C4578" s="699" t="s">
        <v>475</v>
      </c>
      <c r="D4578" s="699" t="s">
        <v>11182</v>
      </c>
      <c r="E4578" s="700" t="s">
        <v>19125</v>
      </c>
      <c r="F4578" s="699" t="s">
        <v>11185</v>
      </c>
    </row>
    <row r="4579" spans="1:6" hidden="1">
      <c r="A4579" s="701">
        <v>97509</v>
      </c>
      <c r="B4579" s="699" t="s">
        <v>19126</v>
      </c>
      <c r="C4579" s="699" t="s">
        <v>475</v>
      </c>
      <c r="D4579" s="699" t="s">
        <v>11182</v>
      </c>
      <c r="E4579" s="700" t="s">
        <v>12221</v>
      </c>
      <c r="F4579" s="699" t="s">
        <v>11185</v>
      </c>
    </row>
    <row r="4580" spans="1:6" hidden="1">
      <c r="A4580" s="701">
        <v>97511</v>
      </c>
      <c r="B4580" s="699" t="s">
        <v>19127</v>
      </c>
      <c r="C4580" s="699" t="s">
        <v>475</v>
      </c>
      <c r="D4580" s="699" t="s">
        <v>11182</v>
      </c>
      <c r="E4580" s="700" t="s">
        <v>16294</v>
      </c>
      <c r="F4580" s="699" t="s">
        <v>11185</v>
      </c>
    </row>
    <row r="4581" spans="1:6" hidden="1">
      <c r="A4581" s="701">
        <v>97512</v>
      </c>
      <c r="B4581" s="699" t="s">
        <v>19128</v>
      </c>
      <c r="C4581" s="699" t="s">
        <v>475</v>
      </c>
      <c r="D4581" s="699" t="s">
        <v>11182</v>
      </c>
      <c r="E4581" s="700" t="s">
        <v>15229</v>
      </c>
      <c r="F4581" s="699" t="s">
        <v>11185</v>
      </c>
    </row>
    <row r="4582" spans="1:6" hidden="1">
      <c r="A4582" s="701">
        <v>97514</v>
      </c>
      <c r="B4582" s="699" t="s">
        <v>19129</v>
      </c>
      <c r="C4582" s="699" t="s">
        <v>475</v>
      </c>
      <c r="D4582" s="699" t="s">
        <v>11182</v>
      </c>
      <c r="E4582" s="700" t="s">
        <v>19130</v>
      </c>
      <c r="F4582" s="699" t="s">
        <v>11185</v>
      </c>
    </row>
    <row r="4583" spans="1:6" hidden="1">
      <c r="A4583" s="701">
        <v>97515</v>
      </c>
      <c r="B4583" s="699" t="s">
        <v>19131</v>
      </c>
      <c r="C4583" s="699" t="s">
        <v>475</v>
      </c>
      <c r="D4583" s="699" t="s">
        <v>11182</v>
      </c>
      <c r="E4583" s="700" t="s">
        <v>19132</v>
      </c>
      <c r="F4583" s="699" t="s">
        <v>11185</v>
      </c>
    </row>
    <row r="4584" spans="1:6" hidden="1">
      <c r="A4584" s="701">
        <v>97517</v>
      </c>
      <c r="B4584" s="699" t="s">
        <v>19133</v>
      </c>
      <c r="C4584" s="699" t="s">
        <v>475</v>
      </c>
      <c r="D4584" s="699" t="s">
        <v>11182</v>
      </c>
      <c r="E4584" s="700" t="s">
        <v>11669</v>
      </c>
      <c r="F4584" s="699" t="s">
        <v>11185</v>
      </c>
    </row>
    <row r="4585" spans="1:6" hidden="1">
      <c r="A4585" s="701">
        <v>97518</v>
      </c>
      <c r="B4585" s="699" t="s">
        <v>19134</v>
      </c>
      <c r="C4585" s="699" t="s">
        <v>475</v>
      </c>
      <c r="D4585" s="699" t="s">
        <v>11182</v>
      </c>
      <c r="E4585" s="700" t="s">
        <v>11669</v>
      </c>
      <c r="F4585" s="699" t="s">
        <v>11185</v>
      </c>
    </row>
    <row r="4586" spans="1:6" hidden="1">
      <c r="A4586" s="701">
        <v>97519</v>
      </c>
      <c r="B4586" s="699" t="s">
        <v>19135</v>
      </c>
      <c r="C4586" s="699" t="s">
        <v>475</v>
      </c>
      <c r="D4586" s="699" t="s">
        <v>11182</v>
      </c>
      <c r="E4586" s="700" t="s">
        <v>19136</v>
      </c>
      <c r="F4586" s="699" t="s">
        <v>11185</v>
      </c>
    </row>
    <row r="4587" spans="1:6" hidden="1">
      <c r="A4587" s="701">
        <v>97520</v>
      </c>
      <c r="B4587" s="699" t="s">
        <v>19137</v>
      </c>
      <c r="C4587" s="699" t="s">
        <v>475</v>
      </c>
      <c r="D4587" s="699" t="s">
        <v>11182</v>
      </c>
      <c r="E4587" s="700" t="s">
        <v>19136</v>
      </c>
      <c r="F4587" s="699" t="s">
        <v>11185</v>
      </c>
    </row>
    <row r="4588" spans="1:6" hidden="1">
      <c r="A4588" s="701">
        <v>97521</v>
      </c>
      <c r="B4588" s="699" t="s">
        <v>19138</v>
      </c>
      <c r="C4588" s="699" t="s">
        <v>475</v>
      </c>
      <c r="D4588" s="699" t="s">
        <v>11182</v>
      </c>
      <c r="E4588" s="700" t="s">
        <v>17232</v>
      </c>
      <c r="F4588" s="699" t="s">
        <v>11185</v>
      </c>
    </row>
    <row r="4589" spans="1:6" hidden="1">
      <c r="A4589" s="701">
        <v>97522</v>
      </c>
      <c r="B4589" s="699" t="s">
        <v>19139</v>
      </c>
      <c r="C4589" s="699" t="s">
        <v>475</v>
      </c>
      <c r="D4589" s="699" t="s">
        <v>11182</v>
      </c>
      <c r="E4589" s="700" t="s">
        <v>17232</v>
      </c>
      <c r="F4589" s="699" t="s">
        <v>11185</v>
      </c>
    </row>
    <row r="4590" spans="1:6" hidden="1">
      <c r="A4590" s="701">
        <v>97523</v>
      </c>
      <c r="B4590" s="699" t="s">
        <v>19140</v>
      </c>
      <c r="C4590" s="699" t="s">
        <v>475</v>
      </c>
      <c r="D4590" s="699" t="s">
        <v>11182</v>
      </c>
      <c r="E4590" s="700" t="s">
        <v>15876</v>
      </c>
      <c r="F4590" s="699" t="s">
        <v>11185</v>
      </c>
    </row>
    <row r="4591" spans="1:6" hidden="1">
      <c r="A4591" s="701">
        <v>97524</v>
      </c>
      <c r="B4591" s="699" t="s">
        <v>19141</v>
      </c>
      <c r="C4591" s="699" t="s">
        <v>475</v>
      </c>
      <c r="D4591" s="699" t="s">
        <v>11182</v>
      </c>
      <c r="E4591" s="700" t="s">
        <v>19142</v>
      </c>
      <c r="F4591" s="699" t="s">
        <v>11185</v>
      </c>
    </row>
    <row r="4592" spans="1:6" hidden="1">
      <c r="A4592" s="701">
        <v>97525</v>
      </c>
      <c r="B4592" s="699" t="s">
        <v>19143</v>
      </c>
      <c r="C4592" s="699" t="s">
        <v>475</v>
      </c>
      <c r="D4592" s="699" t="s">
        <v>11182</v>
      </c>
      <c r="E4592" s="700" t="s">
        <v>19144</v>
      </c>
      <c r="F4592" s="699" t="s">
        <v>11185</v>
      </c>
    </row>
    <row r="4593" spans="1:6" hidden="1">
      <c r="A4593" s="701">
        <v>97526</v>
      </c>
      <c r="B4593" s="699" t="s">
        <v>19145</v>
      </c>
      <c r="C4593" s="699" t="s">
        <v>475</v>
      </c>
      <c r="D4593" s="699" t="s">
        <v>11182</v>
      </c>
      <c r="E4593" s="700" t="s">
        <v>19146</v>
      </c>
      <c r="F4593" s="699" t="s">
        <v>11185</v>
      </c>
    </row>
    <row r="4594" spans="1:6" hidden="1">
      <c r="A4594" s="701">
        <v>97527</v>
      </c>
      <c r="B4594" s="699" t="s">
        <v>19147</v>
      </c>
      <c r="C4594" s="699" t="s">
        <v>475</v>
      </c>
      <c r="D4594" s="699" t="s">
        <v>11182</v>
      </c>
      <c r="E4594" s="700" t="s">
        <v>19148</v>
      </c>
      <c r="F4594" s="699" t="s">
        <v>11185</v>
      </c>
    </row>
    <row r="4595" spans="1:6" hidden="1">
      <c r="A4595" s="701">
        <v>97528</v>
      </c>
      <c r="B4595" s="699" t="s">
        <v>19149</v>
      </c>
      <c r="C4595" s="699" t="s">
        <v>475</v>
      </c>
      <c r="D4595" s="699" t="s">
        <v>11182</v>
      </c>
      <c r="E4595" s="700" t="s">
        <v>19150</v>
      </c>
      <c r="F4595" s="699" t="s">
        <v>11185</v>
      </c>
    </row>
    <row r="4596" spans="1:6" hidden="1">
      <c r="A4596" s="701">
        <v>97529</v>
      </c>
      <c r="B4596" s="699" t="s">
        <v>19151</v>
      </c>
      <c r="C4596" s="699" t="s">
        <v>475</v>
      </c>
      <c r="D4596" s="699" t="s">
        <v>11182</v>
      </c>
      <c r="E4596" s="700" t="s">
        <v>13226</v>
      </c>
      <c r="F4596" s="699" t="s">
        <v>11185</v>
      </c>
    </row>
    <row r="4597" spans="1:6" hidden="1">
      <c r="A4597" s="701">
        <v>97530</v>
      </c>
      <c r="B4597" s="699" t="s">
        <v>19152</v>
      </c>
      <c r="C4597" s="699" t="s">
        <v>475</v>
      </c>
      <c r="D4597" s="699" t="s">
        <v>11182</v>
      </c>
      <c r="E4597" s="700" t="s">
        <v>19153</v>
      </c>
      <c r="F4597" s="699" t="s">
        <v>11185</v>
      </c>
    </row>
    <row r="4598" spans="1:6" hidden="1">
      <c r="A4598" s="701">
        <v>97531</v>
      </c>
      <c r="B4598" s="699" t="s">
        <v>19154</v>
      </c>
      <c r="C4598" s="699" t="s">
        <v>475</v>
      </c>
      <c r="D4598" s="699" t="s">
        <v>11182</v>
      </c>
      <c r="E4598" s="700" t="s">
        <v>19155</v>
      </c>
      <c r="F4598" s="699" t="s">
        <v>11185</v>
      </c>
    </row>
    <row r="4599" spans="1:6" hidden="1">
      <c r="A4599" s="701">
        <v>97532</v>
      </c>
      <c r="B4599" s="699" t="s">
        <v>19156</v>
      </c>
      <c r="C4599" s="699" t="s">
        <v>475</v>
      </c>
      <c r="D4599" s="699" t="s">
        <v>11182</v>
      </c>
      <c r="E4599" s="700" t="s">
        <v>19157</v>
      </c>
      <c r="F4599" s="699" t="s">
        <v>11185</v>
      </c>
    </row>
    <row r="4600" spans="1:6" hidden="1">
      <c r="A4600" s="701">
        <v>97533</v>
      </c>
      <c r="B4600" s="699" t="s">
        <v>19158</v>
      </c>
      <c r="C4600" s="699" t="s">
        <v>475</v>
      </c>
      <c r="D4600" s="699" t="s">
        <v>11182</v>
      </c>
      <c r="E4600" s="700" t="s">
        <v>19159</v>
      </c>
      <c r="F4600" s="699" t="s">
        <v>11185</v>
      </c>
    </row>
    <row r="4601" spans="1:6" hidden="1">
      <c r="A4601" s="701">
        <v>97534</v>
      </c>
      <c r="B4601" s="699" t="s">
        <v>19160</v>
      </c>
      <c r="C4601" s="699" t="s">
        <v>475</v>
      </c>
      <c r="D4601" s="699" t="s">
        <v>11182</v>
      </c>
      <c r="E4601" s="700" t="s">
        <v>19161</v>
      </c>
      <c r="F4601" s="699" t="s">
        <v>11185</v>
      </c>
    </row>
    <row r="4602" spans="1:6" hidden="1">
      <c r="A4602" s="701">
        <v>97537</v>
      </c>
      <c r="B4602" s="699" t="s">
        <v>19162</v>
      </c>
      <c r="C4602" s="699" t="s">
        <v>475</v>
      </c>
      <c r="D4602" s="699" t="s">
        <v>11182</v>
      </c>
      <c r="E4602" s="700" t="s">
        <v>11931</v>
      </c>
      <c r="F4602" s="699" t="s">
        <v>11185</v>
      </c>
    </row>
    <row r="4603" spans="1:6" hidden="1">
      <c r="A4603" s="701">
        <v>97540</v>
      </c>
      <c r="B4603" s="699" t="s">
        <v>19163</v>
      </c>
      <c r="C4603" s="699" t="s">
        <v>475</v>
      </c>
      <c r="D4603" s="699" t="s">
        <v>11182</v>
      </c>
      <c r="E4603" s="700" t="s">
        <v>6319</v>
      </c>
      <c r="F4603" s="699" t="s">
        <v>11185</v>
      </c>
    </row>
    <row r="4604" spans="1:6" hidden="1">
      <c r="A4604" s="701">
        <v>97541</v>
      </c>
      <c r="B4604" s="699" t="s">
        <v>19164</v>
      </c>
      <c r="C4604" s="699" t="s">
        <v>475</v>
      </c>
      <c r="D4604" s="699" t="s">
        <v>11182</v>
      </c>
      <c r="E4604" s="700" t="s">
        <v>11851</v>
      </c>
      <c r="F4604" s="699" t="s">
        <v>11185</v>
      </c>
    </row>
    <row r="4605" spans="1:6" hidden="1">
      <c r="A4605" s="701">
        <v>97543</v>
      </c>
      <c r="B4605" s="699" t="s">
        <v>19165</v>
      </c>
      <c r="C4605" s="699" t="s">
        <v>475</v>
      </c>
      <c r="D4605" s="699" t="s">
        <v>11182</v>
      </c>
      <c r="E4605" s="700" t="s">
        <v>4737</v>
      </c>
      <c r="F4605" s="699" t="s">
        <v>11185</v>
      </c>
    </row>
    <row r="4606" spans="1:6" hidden="1">
      <c r="A4606" s="701">
        <v>97544</v>
      </c>
      <c r="B4606" s="699" t="s">
        <v>19166</v>
      </c>
      <c r="C4606" s="699" t="s">
        <v>475</v>
      </c>
      <c r="D4606" s="699" t="s">
        <v>11182</v>
      </c>
      <c r="E4606" s="700" t="s">
        <v>16126</v>
      </c>
      <c r="F4606" s="699" t="s">
        <v>11185</v>
      </c>
    </row>
    <row r="4607" spans="1:6" hidden="1">
      <c r="A4607" s="701">
        <v>97546</v>
      </c>
      <c r="B4607" s="699" t="s">
        <v>19168</v>
      </c>
      <c r="C4607" s="699" t="s">
        <v>475</v>
      </c>
      <c r="D4607" s="699" t="s">
        <v>11182</v>
      </c>
      <c r="E4607" s="700" t="s">
        <v>19169</v>
      </c>
      <c r="F4607" s="699" t="s">
        <v>11185</v>
      </c>
    </row>
    <row r="4608" spans="1:6" hidden="1">
      <c r="A4608" s="701">
        <v>97547</v>
      </c>
      <c r="B4608" s="699" t="s">
        <v>19170</v>
      </c>
      <c r="C4608" s="699" t="s">
        <v>475</v>
      </c>
      <c r="D4608" s="699" t="s">
        <v>11182</v>
      </c>
      <c r="E4608" s="700" t="s">
        <v>19169</v>
      </c>
      <c r="F4608" s="699" t="s">
        <v>11185</v>
      </c>
    </row>
    <row r="4609" spans="1:6" hidden="1">
      <c r="A4609" s="701">
        <v>97548</v>
      </c>
      <c r="B4609" s="699" t="s">
        <v>19171</v>
      </c>
      <c r="C4609" s="699" t="s">
        <v>475</v>
      </c>
      <c r="D4609" s="699" t="s">
        <v>11182</v>
      </c>
      <c r="E4609" s="700" t="s">
        <v>11498</v>
      </c>
      <c r="F4609" s="699" t="s">
        <v>11185</v>
      </c>
    </row>
    <row r="4610" spans="1:6" hidden="1">
      <c r="A4610" s="701">
        <v>97549</v>
      </c>
      <c r="B4610" s="699" t="s">
        <v>19172</v>
      </c>
      <c r="C4610" s="699" t="s">
        <v>475</v>
      </c>
      <c r="D4610" s="699" t="s">
        <v>11182</v>
      </c>
      <c r="E4610" s="700" t="s">
        <v>11498</v>
      </c>
      <c r="F4610" s="699" t="s">
        <v>11185</v>
      </c>
    </row>
    <row r="4611" spans="1:6" hidden="1">
      <c r="A4611" s="701">
        <v>97550</v>
      </c>
      <c r="B4611" s="699" t="s">
        <v>19173</v>
      </c>
      <c r="C4611" s="699" t="s">
        <v>475</v>
      </c>
      <c r="D4611" s="699" t="s">
        <v>11182</v>
      </c>
      <c r="E4611" s="700" t="s">
        <v>19174</v>
      </c>
      <c r="F4611" s="699" t="s">
        <v>11185</v>
      </c>
    </row>
    <row r="4612" spans="1:6" hidden="1">
      <c r="A4612" s="701">
        <v>97551</v>
      </c>
      <c r="B4612" s="699" t="s">
        <v>19175</v>
      </c>
      <c r="C4612" s="699" t="s">
        <v>475</v>
      </c>
      <c r="D4612" s="699" t="s">
        <v>11182</v>
      </c>
      <c r="E4612" s="700" t="s">
        <v>19174</v>
      </c>
      <c r="F4612" s="699" t="s">
        <v>11185</v>
      </c>
    </row>
    <row r="4613" spans="1:6" hidden="1">
      <c r="A4613" s="701">
        <v>97552</v>
      </c>
      <c r="B4613" s="699" t="s">
        <v>19176</v>
      </c>
      <c r="C4613" s="699" t="s">
        <v>475</v>
      </c>
      <c r="D4613" s="699" t="s">
        <v>11182</v>
      </c>
      <c r="E4613" s="700" t="s">
        <v>5198</v>
      </c>
      <c r="F4613" s="699" t="s">
        <v>11185</v>
      </c>
    </row>
    <row r="4614" spans="1:6" hidden="1">
      <c r="A4614" s="701">
        <v>97553</v>
      </c>
      <c r="B4614" s="699" t="s">
        <v>19177</v>
      </c>
      <c r="C4614" s="699" t="s">
        <v>475</v>
      </c>
      <c r="D4614" s="699" t="s">
        <v>11182</v>
      </c>
      <c r="E4614" s="700" t="s">
        <v>15732</v>
      </c>
      <c r="F4614" s="699" t="s">
        <v>11185</v>
      </c>
    </row>
    <row r="4615" spans="1:6" hidden="1">
      <c r="A4615" s="701">
        <v>97554</v>
      </c>
      <c r="B4615" s="699" t="s">
        <v>19178</v>
      </c>
      <c r="C4615" s="699" t="s">
        <v>475</v>
      </c>
      <c r="D4615" s="699" t="s">
        <v>11182</v>
      </c>
      <c r="E4615" s="700" t="s">
        <v>15797</v>
      </c>
      <c r="F4615" s="699" t="s">
        <v>11185</v>
      </c>
    </row>
    <row r="4616" spans="1:6" hidden="1">
      <c r="A4616" s="701">
        <v>98602</v>
      </c>
      <c r="B4616" s="699" t="s">
        <v>19179</v>
      </c>
      <c r="C4616" s="699" t="s">
        <v>475</v>
      </c>
      <c r="D4616" s="699" t="s">
        <v>11182</v>
      </c>
      <c r="E4616" s="700" t="s">
        <v>19180</v>
      </c>
      <c r="F4616" s="699" t="s">
        <v>11185</v>
      </c>
    </row>
    <row r="4617" spans="1:6" hidden="1">
      <c r="A4617" s="701">
        <v>97895</v>
      </c>
      <c r="B4617" s="699" t="s">
        <v>19181</v>
      </c>
      <c r="C4617" s="699" t="s">
        <v>475</v>
      </c>
      <c r="D4617" s="699" t="s">
        <v>11182</v>
      </c>
      <c r="E4617" s="700" t="s">
        <v>17122</v>
      </c>
      <c r="F4617" s="699" t="s">
        <v>11185</v>
      </c>
    </row>
    <row r="4618" spans="1:6" hidden="1">
      <c r="A4618" s="701">
        <v>97896</v>
      </c>
      <c r="B4618" s="699" t="s">
        <v>19184</v>
      </c>
      <c r="C4618" s="699" t="s">
        <v>475</v>
      </c>
      <c r="D4618" s="699" t="s">
        <v>11182</v>
      </c>
      <c r="E4618" s="700" t="s">
        <v>19185</v>
      </c>
      <c r="F4618" s="699" t="s">
        <v>11185</v>
      </c>
    </row>
    <row r="4619" spans="1:6" hidden="1">
      <c r="A4619" s="701">
        <v>97897</v>
      </c>
      <c r="B4619" s="699" t="s">
        <v>19188</v>
      </c>
      <c r="C4619" s="699" t="s">
        <v>475</v>
      </c>
      <c r="D4619" s="699" t="s">
        <v>11182</v>
      </c>
      <c r="E4619" s="700" t="s">
        <v>19189</v>
      </c>
      <c r="F4619" s="699" t="s">
        <v>11185</v>
      </c>
    </row>
    <row r="4620" spans="1:6" hidden="1">
      <c r="A4620" s="701">
        <v>97898</v>
      </c>
      <c r="B4620" s="699" t="s">
        <v>19190</v>
      </c>
      <c r="C4620" s="699" t="s">
        <v>475</v>
      </c>
      <c r="D4620" s="699" t="s">
        <v>11182</v>
      </c>
      <c r="E4620" s="700" t="s">
        <v>19191</v>
      </c>
      <c r="F4620" s="699" t="s">
        <v>11185</v>
      </c>
    </row>
    <row r="4621" spans="1:6" hidden="1">
      <c r="A4621" s="701">
        <v>97900</v>
      </c>
      <c r="B4621" s="699" t="s">
        <v>19192</v>
      </c>
      <c r="C4621" s="699" t="s">
        <v>475</v>
      </c>
      <c r="D4621" s="699" t="s">
        <v>11182</v>
      </c>
      <c r="E4621" s="700" t="s">
        <v>19193</v>
      </c>
      <c r="F4621" s="699" t="s">
        <v>11185</v>
      </c>
    </row>
    <row r="4622" spans="1:6" hidden="1">
      <c r="A4622" s="701">
        <v>97901</v>
      </c>
      <c r="B4622" s="699" t="s">
        <v>19194</v>
      </c>
      <c r="C4622" s="699" t="s">
        <v>475</v>
      </c>
      <c r="D4622" s="699" t="s">
        <v>11182</v>
      </c>
      <c r="E4622" s="700" t="s">
        <v>19195</v>
      </c>
      <c r="F4622" s="699" t="s">
        <v>11185</v>
      </c>
    </row>
    <row r="4623" spans="1:6" hidden="1">
      <c r="A4623" s="701">
        <v>97902</v>
      </c>
      <c r="B4623" s="699" t="s">
        <v>19196</v>
      </c>
      <c r="C4623" s="699" t="s">
        <v>475</v>
      </c>
      <c r="D4623" s="699" t="s">
        <v>11182</v>
      </c>
      <c r="E4623" s="700" t="s">
        <v>19197</v>
      </c>
      <c r="F4623" s="699" t="s">
        <v>11185</v>
      </c>
    </row>
    <row r="4624" spans="1:6" hidden="1">
      <c r="A4624" s="701">
        <v>97903</v>
      </c>
      <c r="B4624" s="699" t="s">
        <v>19199</v>
      </c>
      <c r="C4624" s="699" t="s">
        <v>475</v>
      </c>
      <c r="D4624" s="699" t="s">
        <v>11182</v>
      </c>
      <c r="E4624" s="700" t="s">
        <v>19200</v>
      </c>
      <c r="F4624" s="699" t="s">
        <v>11185</v>
      </c>
    </row>
    <row r="4625" spans="1:6" hidden="1">
      <c r="A4625" s="701">
        <v>97904</v>
      </c>
      <c r="B4625" s="699" t="s">
        <v>19201</v>
      </c>
      <c r="C4625" s="699" t="s">
        <v>475</v>
      </c>
      <c r="D4625" s="699" t="s">
        <v>11182</v>
      </c>
      <c r="E4625" s="700" t="s">
        <v>19202</v>
      </c>
      <c r="F4625" s="699" t="s">
        <v>11185</v>
      </c>
    </row>
    <row r="4626" spans="1:6" hidden="1">
      <c r="A4626" s="701">
        <v>97905</v>
      </c>
      <c r="B4626" s="699" t="s">
        <v>19203</v>
      </c>
      <c r="C4626" s="699" t="s">
        <v>475</v>
      </c>
      <c r="D4626" s="699" t="s">
        <v>11182</v>
      </c>
      <c r="E4626" s="700" t="s">
        <v>19204</v>
      </c>
      <c r="F4626" s="699" t="s">
        <v>11185</v>
      </c>
    </row>
    <row r="4627" spans="1:6" hidden="1">
      <c r="A4627" s="701">
        <v>97906</v>
      </c>
      <c r="B4627" s="699" t="s">
        <v>12038</v>
      </c>
      <c r="C4627" s="699" t="s">
        <v>475</v>
      </c>
      <c r="D4627" s="699" t="s">
        <v>11182</v>
      </c>
      <c r="E4627" s="700" t="s">
        <v>12039</v>
      </c>
      <c r="F4627" s="699" t="s">
        <v>11185</v>
      </c>
    </row>
    <row r="4628" spans="1:6" hidden="1">
      <c r="A4628" s="701">
        <v>97907</v>
      </c>
      <c r="B4628" s="699" t="s">
        <v>19205</v>
      </c>
      <c r="C4628" s="699" t="s">
        <v>475</v>
      </c>
      <c r="D4628" s="699" t="s">
        <v>11182</v>
      </c>
      <c r="E4628" s="700" t="s">
        <v>19206</v>
      </c>
      <c r="F4628" s="699" t="s">
        <v>11185</v>
      </c>
    </row>
    <row r="4629" spans="1:6" hidden="1">
      <c r="A4629" s="701">
        <v>97908</v>
      </c>
      <c r="B4629" s="699" t="s">
        <v>19207</v>
      </c>
      <c r="C4629" s="699" t="s">
        <v>475</v>
      </c>
      <c r="D4629" s="699" t="s">
        <v>11182</v>
      </c>
      <c r="E4629" s="700" t="s">
        <v>19208</v>
      </c>
      <c r="F4629" s="699" t="s">
        <v>11185</v>
      </c>
    </row>
    <row r="4630" spans="1:6" hidden="1">
      <c r="A4630" s="701">
        <v>98102</v>
      </c>
      <c r="B4630" s="699" t="s">
        <v>12107</v>
      </c>
      <c r="C4630" s="699" t="s">
        <v>475</v>
      </c>
      <c r="D4630" s="699" t="s">
        <v>11182</v>
      </c>
      <c r="E4630" s="700" t="s">
        <v>12108</v>
      </c>
      <c r="F4630" s="699" t="s">
        <v>11185</v>
      </c>
    </row>
    <row r="4631" spans="1:6" hidden="1">
      <c r="A4631" s="701">
        <v>98104</v>
      </c>
      <c r="B4631" s="699" t="s">
        <v>19209</v>
      </c>
      <c r="C4631" s="699" t="s">
        <v>475</v>
      </c>
      <c r="D4631" s="699" t="s">
        <v>11182</v>
      </c>
      <c r="E4631" s="700" t="s">
        <v>19210</v>
      </c>
      <c r="F4631" s="699" t="s">
        <v>11185</v>
      </c>
    </row>
    <row r="4632" spans="1:6" hidden="1">
      <c r="A4632" s="701">
        <v>98105</v>
      </c>
      <c r="B4632" s="699" t="s">
        <v>19211</v>
      </c>
      <c r="C4632" s="699" t="s">
        <v>475</v>
      </c>
      <c r="D4632" s="699" t="s">
        <v>11182</v>
      </c>
      <c r="E4632" s="700" t="s">
        <v>19212</v>
      </c>
      <c r="F4632" s="699" t="s">
        <v>11185</v>
      </c>
    </row>
    <row r="4633" spans="1:6" hidden="1">
      <c r="A4633" s="701">
        <v>98106</v>
      </c>
      <c r="B4633" s="699" t="s">
        <v>19213</v>
      </c>
      <c r="C4633" s="699" t="s">
        <v>475</v>
      </c>
      <c r="D4633" s="699" t="s">
        <v>11182</v>
      </c>
      <c r="E4633" s="700" t="s">
        <v>19214</v>
      </c>
      <c r="F4633" s="699" t="s">
        <v>11185</v>
      </c>
    </row>
    <row r="4634" spans="1:6" hidden="1">
      <c r="A4634" s="701">
        <v>98107</v>
      </c>
      <c r="B4634" s="699" t="s">
        <v>19215</v>
      </c>
      <c r="C4634" s="699" t="s">
        <v>475</v>
      </c>
      <c r="D4634" s="699" t="s">
        <v>11182</v>
      </c>
      <c r="E4634" s="700" t="s">
        <v>19216</v>
      </c>
      <c r="F4634" s="699" t="s">
        <v>11185</v>
      </c>
    </row>
    <row r="4635" spans="1:6" hidden="1">
      <c r="A4635" s="701">
        <v>98108</v>
      </c>
      <c r="B4635" s="699" t="s">
        <v>19217</v>
      </c>
      <c r="C4635" s="699" t="s">
        <v>475</v>
      </c>
      <c r="D4635" s="699" t="s">
        <v>11182</v>
      </c>
      <c r="E4635" s="700" t="s">
        <v>19218</v>
      </c>
      <c r="F4635" s="699" t="s">
        <v>11185</v>
      </c>
    </row>
    <row r="4636" spans="1:6" hidden="1">
      <c r="A4636" s="701">
        <v>99250</v>
      </c>
      <c r="B4636" s="699" t="s">
        <v>19219</v>
      </c>
      <c r="C4636" s="699" t="s">
        <v>475</v>
      </c>
      <c r="D4636" s="699" t="s">
        <v>11182</v>
      </c>
      <c r="E4636" s="700" t="s">
        <v>19220</v>
      </c>
      <c r="F4636" s="699" t="s">
        <v>11185</v>
      </c>
    </row>
    <row r="4637" spans="1:6" hidden="1">
      <c r="A4637" s="701">
        <v>99251</v>
      </c>
      <c r="B4637" s="699" t="s">
        <v>19221</v>
      </c>
      <c r="C4637" s="699" t="s">
        <v>475</v>
      </c>
      <c r="D4637" s="699" t="s">
        <v>11182</v>
      </c>
      <c r="E4637" s="700" t="s">
        <v>19222</v>
      </c>
      <c r="F4637" s="699" t="s">
        <v>11185</v>
      </c>
    </row>
    <row r="4638" spans="1:6" hidden="1">
      <c r="A4638" s="701">
        <v>99253</v>
      </c>
      <c r="B4638" s="699" t="s">
        <v>19223</v>
      </c>
      <c r="C4638" s="699" t="s">
        <v>475</v>
      </c>
      <c r="D4638" s="699" t="s">
        <v>11182</v>
      </c>
      <c r="E4638" s="700" t="s">
        <v>19224</v>
      </c>
      <c r="F4638" s="699" t="s">
        <v>11185</v>
      </c>
    </row>
    <row r="4639" spans="1:6" hidden="1">
      <c r="A4639" s="701">
        <v>99255</v>
      </c>
      <c r="B4639" s="699" t="s">
        <v>19225</v>
      </c>
      <c r="C4639" s="699" t="s">
        <v>475</v>
      </c>
      <c r="D4639" s="699" t="s">
        <v>11182</v>
      </c>
      <c r="E4639" s="700" t="s">
        <v>19226</v>
      </c>
      <c r="F4639" s="699" t="s">
        <v>11185</v>
      </c>
    </row>
    <row r="4640" spans="1:6" hidden="1">
      <c r="A4640" s="701">
        <v>99257</v>
      </c>
      <c r="B4640" s="699" t="s">
        <v>19227</v>
      </c>
      <c r="C4640" s="699" t="s">
        <v>475</v>
      </c>
      <c r="D4640" s="699" t="s">
        <v>11182</v>
      </c>
      <c r="E4640" s="700" t="s">
        <v>19228</v>
      </c>
      <c r="F4640" s="699" t="s">
        <v>11185</v>
      </c>
    </row>
    <row r="4641" spans="1:6" hidden="1">
      <c r="A4641" s="701">
        <v>99258</v>
      </c>
      <c r="B4641" s="699" t="s">
        <v>19229</v>
      </c>
      <c r="C4641" s="699" t="s">
        <v>475</v>
      </c>
      <c r="D4641" s="699" t="s">
        <v>11182</v>
      </c>
      <c r="E4641" s="700" t="s">
        <v>19230</v>
      </c>
      <c r="F4641" s="699" t="s">
        <v>11185</v>
      </c>
    </row>
    <row r="4642" spans="1:6" hidden="1">
      <c r="A4642" s="701">
        <v>99260</v>
      </c>
      <c r="B4642" s="699" t="s">
        <v>19231</v>
      </c>
      <c r="C4642" s="699" t="s">
        <v>475</v>
      </c>
      <c r="D4642" s="699" t="s">
        <v>11182</v>
      </c>
      <c r="E4642" s="700" t="s">
        <v>19232</v>
      </c>
      <c r="F4642" s="699" t="s">
        <v>11185</v>
      </c>
    </row>
    <row r="4643" spans="1:6" hidden="1">
      <c r="A4643" s="701">
        <v>99262</v>
      </c>
      <c r="B4643" s="699" t="s">
        <v>19233</v>
      </c>
      <c r="C4643" s="699" t="s">
        <v>475</v>
      </c>
      <c r="D4643" s="699" t="s">
        <v>11182</v>
      </c>
      <c r="E4643" s="700" t="s">
        <v>19234</v>
      </c>
      <c r="F4643" s="699" t="s">
        <v>11185</v>
      </c>
    </row>
    <row r="4644" spans="1:6" hidden="1">
      <c r="A4644" s="701">
        <v>99264</v>
      </c>
      <c r="B4644" s="699" t="s">
        <v>19235</v>
      </c>
      <c r="C4644" s="699" t="s">
        <v>475</v>
      </c>
      <c r="D4644" s="699" t="s">
        <v>11182</v>
      </c>
      <c r="E4644" s="700" t="s">
        <v>19236</v>
      </c>
      <c r="F4644" s="699" t="s">
        <v>11185</v>
      </c>
    </row>
    <row r="4645" spans="1:6" hidden="1">
      <c r="A4645" s="701">
        <v>102587</v>
      </c>
      <c r="B4645" s="699" t="s">
        <v>19237</v>
      </c>
      <c r="C4645" s="699" t="s">
        <v>475</v>
      </c>
      <c r="D4645" s="699" t="s">
        <v>11189</v>
      </c>
      <c r="E4645" s="700" t="s">
        <v>6019</v>
      </c>
      <c r="F4645" s="699" t="s">
        <v>11185</v>
      </c>
    </row>
    <row r="4646" spans="1:6" hidden="1">
      <c r="A4646" s="701">
        <v>102588</v>
      </c>
      <c r="B4646" s="699" t="s">
        <v>19238</v>
      </c>
      <c r="C4646" s="699" t="s">
        <v>475</v>
      </c>
      <c r="D4646" s="699" t="s">
        <v>11189</v>
      </c>
      <c r="E4646" s="700" t="s">
        <v>2900</v>
      </c>
      <c r="F4646" s="699" t="s">
        <v>11185</v>
      </c>
    </row>
    <row r="4647" spans="1:6" hidden="1">
      <c r="A4647" s="701">
        <v>102589</v>
      </c>
      <c r="B4647" s="699" t="s">
        <v>19239</v>
      </c>
      <c r="C4647" s="699" t="s">
        <v>475</v>
      </c>
      <c r="D4647" s="699" t="s">
        <v>11189</v>
      </c>
      <c r="E4647" s="700" t="s">
        <v>11556</v>
      </c>
      <c r="F4647" s="699" t="s">
        <v>11185</v>
      </c>
    </row>
    <row r="4648" spans="1:6" hidden="1">
      <c r="A4648" s="701">
        <v>102590</v>
      </c>
      <c r="B4648" s="699" t="s">
        <v>19240</v>
      </c>
      <c r="C4648" s="699" t="s">
        <v>475</v>
      </c>
      <c r="D4648" s="699" t="s">
        <v>11189</v>
      </c>
      <c r="E4648" s="700" t="s">
        <v>2902</v>
      </c>
      <c r="F4648" s="699" t="s">
        <v>11185</v>
      </c>
    </row>
    <row r="4649" spans="1:6" hidden="1">
      <c r="A4649" s="701">
        <v>102591</v>
      </c>
      <c r="B4649" s="699" t="s">
        <v>19241</v>
      </c>
      <c r="C4649" s="699" t="s">
        <v>475</v>
      </c>
      <c r="D4649" s="699" t="s">
        <v>11189</v>
      </c>
      <c r="E4649" s="700" t="s">
        <v>3192</v>
      </c>
      <c r="F4649" s="699" t="s">
        <v>11185</v>
      </c>
    </row>
    <row r="4650" spans="1:6" hidden="1">
      <c r="A4650" s="701">
        <v>102592</v>
      </c>
      <c r="B4650" s="699" t="s">
        <v>19242</v>
      </c>
      <c r="C4650" s="699" t="s">
        <v>475</v>
      </c>
      <c r="D4650" s="699" t="s">
        <v>11189</v>
      </c>
      <c r="E4650" s="700" t="s">
        <v>1880</v>
      </c>
      <c r="F4650" s="699" t="s">
        <v>11185</v>
      </c>
    </row>
    <row r="4651" spans="1:6" hidden="1">
      <c r="A4651" s="701">
        <v>102593</v>
      </c>
      <c r="B4651" s="699" t="s">
        <v>19243</v>
      </c>
      <c r="C4651" s="699" t="s">
        <v>475</v>
      </c>
      <c r="D4651" s="699" t="s">
        <v>11189</v>
      </c>
      <c r="E4651" s="700" t="s">
        <v>1922</v>
      </c>
      <c r="F4651" s="699" t="s">
        <v>11185</v>
      </c>
    </row>
    <row r="4652" spans="1:6" hidden="1">
      <c r="A4652" s="701">
        <v>102594</v>
      </c>
      <c r="B4652" s="699" t="s">
        <v>19244</v>
      </c>
      <c r="C4652" s="699" t="s">
        <v>475</v>
      </c>
      <c r="D4652" s="699" t="s">
        <v>11189</v>
      </c>
      <c r="E4652" s="700" t="s">
        <v>5185</v>
      </c>
      <c r="F4652" s="699" t="s">
        <v>11185</v>
      </c>
    </row>
    <row r="4653" spans="1:6" hidden="1">
      <c r="A4653" s="701">
        <v>102595</v>
      </c>
      <c r="B4653" s="699" t="s">
        <v>19245</v>
      </c>
      <c r="C4653" s="699" t="s">
        <v>475</v>
      </c>
      <c r="D4653" s="699" t="s">
        <v>11189</v>
      </c>
      <c r="E4653" s="700" t="s">
        <v>10053</v>
      </c>
      <c r="F4653" s="699" t="s">
        <v>11185</v>
      </c>
    </row>
    <row r="4654" spans="1:6" hidden="1">
      <c r="A4654" s="701">
        <v>102596</v>
      </c>
      <c r="B4654" s="699" t="s">
        <v>19246</v>
      </c>
      <c r="C4654" s="699" t="s">
        <v>475</v>
      </c>
      <c r="D4654" s="699" t="s">
        <v>11189</v>
      </c>
      <c r="E4654" s="700" t="s">
        <v>3211</v>
      </c>
      <c r="F4654" s="699" t="s">
        <v>11185</v>
      </c>
    </row>
    <row r="4655" spans="1:6" hidden="1">
      <c r="A4655" s="701">
        <v>102597</v>
      </c>
      <c r="B4655" s="699" t="s">
        <v>19247</v>
      </c>
      <c r="C4655" s="699" t="s">
        <v>475</v>
      </c>
      <c r="D4655" s="699" t="s">
        <v>11189</v>
      </c>
      <c r="E4655" s="700" t="s">
        <v>13985</v>
      </c>
      <c r="F4655" s="699" t="s">
        <v>11185</v>
      </c>
    </row>
    <row r="4656" spans="1:6" hidden="1">
      <c r="A4656" s="701">
        <v>102598</v>
      </c>
      <c r="B4656" s="699" t="s">
        <v>19248</v>
      </c>
      <c r="C4656" s="699" t="s">
        <v>475</v>
      </c>
      <c r="D4656" s="699" t="s">
        <v>11189</v>
      </c>
      <c r="E4656" s="700" t="s">
        <v>11547</v>
      </c>
      <c r="F4656" s="699" t="s">
        <v>11185</v>
      </c>
    </row>
    <row r="4657" spans="1:6" hidden="1">
      <c r="A4657" s="701">
        <v>102599</v>
      </c>
      <c r="B4657" s="699" t="s">
        <v>19249</v>
      </c>
      <c r="C4657" s="699" t="s">
        <v>475</v>
      </c>
      <c r="D4657" s="699" t="s">
        <v>11189</v>
      </c>
      <c r="E4657" s="700" t="s">
        <v>3211</v>
      </c>
      <c r="F4657" s="699" t="s">
        <v>11185</v>
      </c>
    </row>
    <row r="4658" spans="1:6" hidden="1">
      <c r="A4658" s="701">
        <v>102600</v>
      </c>
      <c r="B4658" s="699" t="s">
        <v>19250</v>
      </c>
      <c r="C4658" s="699" t="s">
        <v>475</v>
      </c>
      <c r="D4658" s="699" t="s">
        <v>11189</v>
      </c>
      <c r="E4658" s="700" t="s">
        <v>10738</v>
      </c>
      <c r="F4658" s="699" t="s">
        <v>11185</v>
      </c>
    </row>
    <row r="4659" spans="1:6" hidden="1">
      <c r="A4659" s="701">
        <v>102601</v>
      </c>
      <c r="B4659" s="699" t="s">
        <v>19251</v>
      </c>
      <c r="C4659" s="699" t="s">
        <v>475</v>
      </c>
      <c r="D4659" s="699" t="s">
        <v>11189</v>
      </c>
      <c r="E4659" s="700" t="s">
        <v>11525</v>
      </c>
      <c r="F4659" s="699" t="s">
        <v>11185</v>
      </c>
    </row>
    <row r="4660" spans="1:6" hidden="1">
      <c r="A4660" s="701">
        <v>102602</v>
      </c>
      <c r="B4660" s="699" t="s">
        <v>19252</v>
      </c>
      <c r="C4660" s="699" t="s">
        <v>475</v>
      </c>
      <c r="D4660" s="699" t="s">
        <v>11189</v>
      </c>
      <c r="E4660" s="700" t="s">
        <v>13955</v>
      </c>
      <c r="F4660" s="699" t="s">
        <v>11185</v>
      </c>
    </row>
    <row r="4661" spans="1:6" hidden="1">
      <c r="A4661" s="701">
        <v>102603</v>
      </c>
      <c r="B4661" s="699" t="s">
        <v>19253</v>
      </c>
      <c r="C4661" s="699" t="s">
        <v>475</v>
      </c>
      <c r="D4661" s="699" t="s">
        <v>11189</v>
      </c>
      <c r="E4661" s="700" t="s">
        <v>13443</v>
      </c>
      <c r="F4661" s="699" t="s">
        <v>11185</v>
      </c>
    </row>
    <row r="4662" spans="1:6" hidden="1">
      <c r="A4662" s="701">
        <v>102604</v>
      </c>
      <c r="B4662" s="699" t="s">
        <v>19254</v>
      </c>
      <c r="C4662" s="699" t="s">
        <v>475</v>
      </c>
      <c r="D4662" s="699" t="s">
        <v>11189</v>
      </c>
      <c r="E4662" s="700" t="s">
        <v>13911</v>
      </c>
      <c r="F4662" s="699" t="s">
        <v>11185</v>
      </c>
    </row>
    <row r="4663" spans="1:6" hidden="1">
      <c r="A4663" s="701">
        <v>102605</v>
      </c>
      <c r="B4663" s="699" t="s">
        <v>19255</v>
      </c>
      <c r="C4663" s="699" t="s">
        <v>475</v>
      </c>
      <c r="D4663" s="699" t="s">
        <v>11189</v>
      </c>
      <c r="E4663" s="700" t="s">
        <v>19256</v>
      </c>
      <c r="F4663" s="699" t="s">
        <v>11185</v>
      </c>
    </row>
    <row r="4664" spans="1:6" hidden="1">
      <c r="A4664" s="701">
        <v>102606</v>
      </c>
      <c r="B4664" s="699" t="s">
        <v>19257</v>
      </c>
      <c r="C4664" s="699" t="s">
        <v>475</v>
      </c>
      <c r="D4664" s="699" t="s">
        <v>11189</v>
      </c>
      <c r="E4664" s="700" t="s">
        <v>19258</v>
      </c>
      <c r="F4664" s="699" t="s">
        <v>11185</v>
      </c>
    </row>
    <row r="4665" spans="1:6" hidden="1">
      <c r="A4665" s="701">
        <v>102607</v>
      </c>
      <c r="B4665" s="699" t="s">
        <v>19259</v>
      </c>
      <c r="C4665" s="699" t="s">
        <v>475</v>
      </c>
      <c r="D4665" s="699" t="s">
        <v>11189</v>
      </c>
      <c r="E4665" s="700" t="s">
        <v>19260</v>
      </c>
      <c r="F4665" s="699" t="s">
        <v>11185</v>
      </c>
    </row>
    <row r="4666" spans="1:6" hidden="1">
      <c r="A4666" s="701">
        <v>102608</v>
      </c>
      <c r="B4666" s="699" t="s">
        <v>19261</v>
      </c>
      <c r="C4666" s="699" t="s">
        <v>475</v>
      </c>
      <c r="D4666" s="699" t="s">
        <v>11189</v>
      </c>
      <c r="E4666" s="700" t="s">
        <v>19262</v>
      </c>
      <c r="F4666" s="699" t="s">
        <v>11185</v>
      </c>
    </row>
    <row r="4667" spans="1:6" hidden="1">
      <c r="A4667" s="701">
        <v>102609</v>
      </c>
      <c r="B4667" s="699" t="s">
        <v>19263</v>
      </c>
      <c r="C4667" s="699" t="s">
        <v>475</v>
      </c>
      <c r="D4667" s="699" t="s">
        <v>11189</v>
      </c>
      <c r="E4667" s="700" t="s">
        <v>19264</v>
      </c>
      <c r="F4667" s="699" t="s">
        <v>11185</v>
      </c>
    </row>
    <row r="4668" spans="1:6" hidden="1">
      <c r="A4668" s="701">
        <v>102611</v>
      </c>
      <c r="B4668" s="699" t="s">
        <v>19265</v>
      </c>
      <c r="C4668" s="699" t="s">
        <v>475</v>
      </c>
      <c r="D4668" s="699" t="s">
        <v>11182</v>
      </c>
      <c r="E4668" s="700" t="s">
        <v>19266</v>
      </c>
      <c r="F4668" s="699" t="s">
        <v>11185</v>
      </c>
    </row>
    <row r="4669" spans="1:6" hidden="1">
      <c r="A4669" s="701">
        <v>102613</v>
      </c>
      <c r="B4669" s="699" t="s">
        <v>19267</v>
      </c>
      <c r="C4669" s="699" t="s">
        <v>475</v>
      </c>
      <c r="D4669" s="699" t="s">
        <v>11182</v>
      </c>
      <c r="E4669" s="700" t="s">
        <v>19268</v>
      </c>
      <c r="F4669" s="699" t="s">
        <v>11185</v>
      </c>
    </row>
    <row r="4670" spans="1:6" hidden="1">
      <c r="A4670" s="701">
        <v>102614</v>
      </c>
      <c r="B4670" s="699" t="s">
        <v>19269</v>
      </c>
      <c r="C4670" s="699" t="s">
        <v>475</v>
      </c>
      <c r="D4670" s="699" t="s">
        <v>11182</v>
      </c>
      <c r="E4670" s="700" t="s">
        <v>19270</v>
      </c>
      <c r="F4670" s="699" t="s">
        <v>11185</v>
      </c>
    </row>
    <row r="4671" spans="1:6" hidden="1">
      <c r="A4671" s="701">
        <v>102615</v>
      </c>
      <c r="B4671" s="699" t="s">
        <v>19271</v>
      </c>
      <c r="C4671" s="699" t="s">
        <v>475</v>
      </c>
      <c r="D4671" s="699" t="s">
        <v>11182</v>
      </c>
      <c r="E4671" s="700" t="s">
        <v>19272</v>
      </c>
      <c r="F4671" s="699" t="s">
        <v>11185</v>
      </c>
    </row>
    <row r="4672" spans="1:6" hidden="1">
      <c r="A4672" s="701">
        <v>102617</v>
      </c>
      <c r="B4672" s="699" t="s">
        <v>19273</v>
      </c>
      <c r="C4672" s="699" t="s">
        <v>475</v>
      </c>
      <c r="D4672" s="699" t="s">
        <v>11182</v>
      </c>
      <c r="E4672" s="700" t="s">
        <v>19274</v>
      </c>
      <c r="F4672" s="699" t="s">
        <v>11185</v>
      </c>
    </row>
    <row r="4673" spans="1:6" hidden="1">
      <c r="A4673" s="701">
        <v>102619</v>
      </c>
      <c r="B4673" s="699" t="s">
        <v>19275</v>
      </c>
      <c r="C4673" s="699" t="s">
        <v>475</v>
      </c>
      <c r="D4673" s="699" t="s">
        <v>11182</v>
      </c>
      <c r="E4673" s="700" t="s">
        <v>19276</v>
      </c>
      <c r="F4673" s="699" t="s">
        <v>11185</v>
      </c>
    </row>
    <row r="4674" spans="1:6" hidden="1">
      <c r="A4674" s="701">
        <v>102622</v>
      </c>
      <c r="B4674" s="699" t="s">
        <v>19277</v>
      </c>
      <c r="C4674" s="699" t="s">
        <v>475</v>
      </c>
      <c r="D4674" s="699" t="s">
        <v>11189</v>
      </c>
      <c r="E4674" s="700" t="s">
        <v>19278</v>
      </c>
      <c r="F4674" s="699" t="s">
        <v>11185</v>
      </c>
    </row>
    <row r="4675" spans="1:6" hidden="1">
      <c r="A4675" s="701">
        <v>102623</v>
      </c>
      <c r="B4675" s="699" t="s">
        <v>19281</v>
      </c>
      <c r="C4675" s="699" t="s">
        <v>475</v>
      </c>
      <c r="D4675" s="699" t="s">
        <v>11189</v>
      </c>
      <c r="E4675" s="700" t="s">
        <v>19282</v>
      </c>
      <c r="F4675" s="699" t="s">
        <v>11185</v>
      </c>
    </row>
    <row r="4676" spans="1:6" hidden="1">
      <c r="A4676" s="701">
        <v>89482</v>
      </c>
      <c r="B4676" s="699" t="s">
        <v>11977</v>
      </c>
      <c r="C4676" s="699" t="s">
        <v>475</v>
      </c>
      <c r="D4676" s="699" t="s">
        <v>11189</v>
      </c>
      <c r="E4676" s="700" t="s">
        <v>11978</v>
      </c>
      <c r="F4676" s="699" t="s">
        <v>11185</v>
      </c>
    </row>
    <row r="4677" spans="1:6" hidden="1">
      <c r="A4677" s="701">
        <v>89491</v>
      </c>
      <c r="B4677" s="699" t="s">
        <v>19284</v>
      </c>
      <c r="C4677" s="699" t="s">
        <v>475</v>
      </c>
      <c r="D4677" s="699" t="s">
        <v>11189</v>
      </c>
      <c r="E4677" s="700" t="s">
        <v>15804</v>
      </c>
      <c r="F4677" s="699" t="s">
        <v>11185</v>
      </c>
    </row>
    <row r="4678" spans="1:6" hidden="1">
      <c r="A4678" s="701">
        <v>89495</v>
      </c>
      <c r="B4678" s="699" t="s">
        <v>19285</v>
      </c>
      <c r="C4678" s="699" t="s">
        <v>475</v>
      </c>
      <c r="D4678" s="699" t="s">
        <v>11189</v>
      </c>
      <c r="E4678" s="700" t="s">
        <v>12109</v>
      </c>
      <c r="F4678" s="699" t="s">
        <v>11185</v>
      </c>
    </row>
    <row r="4679" spans="1:6" hidden="1">
      <c r="A4679" s="701">
        <v>89707</v>
      </c>
      <c r="B4679" s="699" t="s">
        <v>879</v>
      </c>
      <c r="C4679" s="699" t="s">
        <v>475</v>
      </c>
      <c r="D4679" s="699" t="s">
        <v>11189</v>
      </c>
      <c r="E4679" s="700" t="s">
        <v>13168</v>
      </c>
      <c r="F4679" s="699" t="s">
        <v>11185</v>
      </c>
    </row>
    <row r="4680" spans="1:6" hidden="1">
      <c r="A4680" s="701">
        <v>89708</v>
      </c>
      <c r="B4680" s="699" t="s">
        <v>19286</v>
      </c>
      <c r="C4680" s="699" t="s">
        <v>475</v>
      </c>
      <c r="D4680" s="699" t="s">
        <v>11189</v>
      </c>
      <c r="E4680" s="700" t="s">
        <v>19287</v>
      </c>
      <c r="F4680" s="699" t="s">
        <v>11185</v>
      </c>
    </row>
    <row r="4681" spans="1:6" hidden="1">
      <c r="A4681" s="701">
        <v>89709</v>
      </c>
      <c r="B4681" s="699" t="s">
        <v>12120</v>
      </c>
      <c r="C4681" s="699" t="s">
        <v>475</v>
      </c>
      <c r="D4681" s="699" t="s">
        <v>11189</v>
      </c>
      <c r="E4681" s="700" t="s">
        <v>2276</v>
      </c>
      <c r="F4681" s="699" t="s">
        <v>11185</v>
      </c>
    </row>
    <row r="4682" spans="1:6" hidden="1">
      <c r="A4682" s="701">
        <v>89710</v>
      </c>
      <c r="B4682" s="699" t="s">
        <v>881</v>
      </c>
      <c r="C4682" s="699" t="s">
        <v>475</v>
      </c>
      <c r="D4682" s="699" t="s">
        <v>11189</v>
      </c>
      <c r="E4682" s="700" t="s">
        <v>1974</v>
      </c>
      <c r="F4682" s="699" t="s">
        <v>11185</v>
      </c>
    </row>
    <row r="4683" spans="1:6" hidden="1">
      <c r="A4683" s="701">
        <v>86872</v>
      </c>
      <c r="B4683" s="699" t="s">
        <v>19288</v>
      </c>
      <c r="C4683" s="699" t="s">
        <v>475</v>
      </c>
      <c r="D4683" s="699" t="s">
        <v>11182</v>
      </c>
      <c r="E4683" s="700" t="s">
        <v>19289</v>
      </c>
      <c r="F4683" s="699" t="s">
        <v>11185</v>
      </c>
    </row>
    <row r="4684" spans="1:6" hidden="1">
      <c r="A4684" s="701">
        <v>86874</v>
      </c>
      <c r="B4684" s="699" t="s">
        <v>19290</v>
      </c>
      <c r="C4684" s="699" t="s">
        <v>475</v>
      </c>
      <c r="D4684" s="699" t="s">
        <v>11182</v>
      </c>
      <c r="E4684" s="700" t="s">
        <v>14347</v>
      </c>
      <c r="F4684" s="699" t="s">
        <v>11185</v>
      </c>
    </row>
    <row r="4685" spans="1:6" hidden="1">
      <c r="A4685" s="701">
        <v>86875</v>
      </c>
      <c r="B4685" s="699" t="s">
        <v>19291</v>
      </c>
      <c r="C4685" s="699" t="s">
        <v>475</v>
      </c>
      <c r="D4685" s="699" t="s">
        <v>11182</v>
      </c>
      <c r="E4685" s="700" t="s">
        <v>19292</v>
      </c>
      <c r="F4685" s="699" t="s">
        <v>11185</v>
      </c>
    </row>
    <row r="4686" spans="1:6" hidden="1">
      <c r="A4686" s="701">
        <v>86876</v>
      </c>
      <c r="B4686" s="699" t="s">
        <v>19293</v>
      </c>
      <c r="C4686" s="699" t="s">
        <v>475</v>
      </c>
      <c r="D4686" s="699" t="s">
        <v>11182</v>
      </c>
      <c r="E4686" s="700" t="s">
        <v>19294</v>
      </c>
      <c r="F4686" s="699" t="s">
        <v>11185</v>
      </c>
    </row>
    <row r="4687" spans="1:6" hidden="1">
      <c r="A4687" s="701">
        <v>86877</v>
      </c>
      <c r="B4687" s="699" t="s">
        <v>19295</v>
      </c>
      <c r="C4687" s="699" t="s">
        <v>475</v>
      </c>
      <c r="D4687" s="699" t="s">
        <v>11189</v>
      </c>
      <c r="E4687" s="700" t="s">
        <v>19296</v>
      </c>
      <c r="F4687" s="699" t="s">
        <v>11185</v>
      </c>
    </row>
    <row r="4688" spans="1:6" hidden="1">
      <c r="A4688" s="701">
        <v>86878</v>
      </c>
      <c r="B4688" s="699" t="s">
        <v>19297</v>
      </c>
      <c r="C4688" s="699" t="s">
        <v>475</v>
      </c>
      <c r="D4688" s="699" t="s">
        <v>11189</v>
      </c>
      <c r="E4688" s="700" t="s">
        <v>19298</v>
      </c>
      <c r="F4688" s="699" t="s">
        <v>11185</v>
      </c>
    </row>
    <row r="4689" spans="1:6" hidden="1">
      <c r="A4689" s="701">
        <v>86879</v>
      </c>
      <c r="B4689" s="699" t="s">
        <v>19299</v>
      </c>
      <c r="C4689" s="699" t="s">
        <v>475</v>
      </c>
      <c r="D4689" s="699" t="s">
        <v>11189</v>
      </c>
      <c r="E4689" s="700" t="s">
        <v>11919</v>
      </c>
      <c r="F4689" s="699" t="s">
        <v>11185</v>
      </c>
    </row>
    <row r="4690" spans="1:6" hidden="1">
      <c r="A4690" s="701">
        <v>86880</v>
      </c>
      <c r="B4690" s="699" t="s">
        <v>19300</v>
      </c>
      <c r="C4690" s="699" t="s">
        <v>475</v>
      </c>
      <c r="D4690" s="699" t="s">
        <v>11189</v>
      </c>
      <c r="E4690" s="700" t="s">
        <v>14457</v>
      </c>
      <c r="F4690" s="699" t="s">
        <v>11185</v>
      </c>
    </row>
    <row r="4691" spans="1:6" hidden="1">
      <c r="A4691" s="701">
        <v>86881</v>
      </c>
      <c r="B4691" s="699" t="s">
        <v>19301</v>
      </c>
      <c r="C4691" s="699" t="s">
        <v>475</v>
      </c>
      <c r="D4691" s="699" t="s">
        <v>11192</v>
      </c>
      <c r="E4691" s="700" t="s">
        <v>19302</v>
      </c>
      <c r="F4691" s="699" t="s">
        <v>11185</v>
      </c>
    </row>
    <row r="4692" spans="1:6" hidden="1">
      <c r="A4692" s="701">
        <v>86882</v>
      </c>
      <c r="B4692" s="699" t="s">
        <v>19303</v>
      </c>
      <c r="C4692" s="699" t="s">
        <v>475</v>
      </c>
      <c r="D4692" s="699" t="s">
        <v>11189</v>
      </c>
      <c r="E4692" s="700" t="s">
        <v>4910</v>
      </c>
      <c r="F4692" s="699" t="s">
        <v>11185</v>
      </c>
    </row>
    <row r="4693" spans="1:6" hidden="1">
      <c r="A4693" s="701">
        <v>86883</v>
      </c>
      <c r="B4693" s="699" t="s">
        <v>19304</v>
      </c>
      <c r="C4693" s="699" t="s">
        <v>475</v>
      </c>
      <c r="D4693" s="699" t="s">
        <v>11192</v>
      </c>
      <c r="E4693" s="700" t="s">
        <v>9300</v>
      </c>
      <c r="F4693" s="699" t="s">
        <v>11185</v>
      </c>
    </row>
    <row r="4694" spans="1:6" hidden="1">
      <c r="A4694" s="701">
        <v>86884</v>
      </c>
      <c r="B4694" s="699" t="s">
        <v>19305</v>
      </c>
      <c r="C4694" s="699" t="s">
        <v>475</v>
      </c>
      <c r="D4694" s="699" t="s">
        <v>11189</v>
      </c>
      <c r="E4694" s="700" t="s">
        <v>5526</v>
      </c>
      <c r="F4694" s="699" t="s">
        <v>11185</v>
      </c>
    </row>
    <row r="4695" spans="1:6" hidden="1">
      <c r="A4695" s="701">
        <v>86885</v>
      </c>
      <c r="B4695" s="699" t="s">
        <v>19306</v>
      </c>
      <c r="C4695" s="699" t="s">
        <v>475</v>
      </c>
      <c r="D4695" s="699" t="s">
        <v>11189</v>
      </c>
      <c r="E4695" s="700" t="s">
        <v>4487</v>
      </c>
      <c r="F4695" s="699" t="s">
        <v>11185</v>
      </c>
    </row>
    <row r="4696" spans="1:6" hidden="1">
      <c r="A4696" s="701">
        <v>86886</v>
      </c>
      <c r="B4696" s="699" t="s">
        <v>19307</v>
      </c>
      <c r="C4696" s="699" t="s">
        <v>475</v>
      </c>
      <c r="D4696" s="699" t="s">
        <v>11189</v>
      </c>
      <c r="E4696" s="700" t="s">
        <v>19308</v>
      </c>
      <c r="F4696" s="699" t="s">
        <v>11185</v>
      </c>
    </row>
    <row r="4697" spans="1:6" hidden="1">
      <c r="A4697" s="701">
        <v>86887</v>
      </c>
      <c r="B4697" s="699" t="s">
        <v>19309</v>
      </c>
      <c r="C4697" s="699" t="s">
        <v>475</v>
      </c>
      <c r="D4697" s="699" t="s">
        <v>11189</v>
      </c>
      <c r="E4697" s="700" t="s">
        <v>19310</v>
      </c>
      <c r="F4697" s="699" t="s">
        <v>11185</v>
      </c>
    </row>
    <row r="4698" spans="1:6" hidden="1">
      <c r="A4698" s="701">
        <v>86888</v>
      </c>
      <c r="B4698" s="699" t="s">
        <v>11958</v>
      </c>
      <c r="C4698" s="699" t="s">
        <v>475</v>
      </c>
      <c r="D4698" s="699" t="s">
        <v>11182</v>
      </c>
      <c r="E4698" s="700" t="s">
        <v>11959</v>
      </c>
      <c r="F4698" s="699" t="s">
        <v>11185</v>
      </c>
    </row>
    <row r="4699" spans="1:6" hidden="1">
      <c r="A4699" s="701">
        <v>86889</v>
      </c>
      <c r="B4699" s="699" t="s">
        <v>19312</v>
      </c>
      <c r="C4699" s="699" t="s">
        <v>475</v>
      </c>
      <c r="D4699" s="699" t="s">
        <v>11182</v>
      </c>
      <c r="E4699" s="700" t="s">
        <v>19313</v>
      </c>
      <c r="F4699" s="699" t="s">
        <v>11185</v>
      </c>
    </row>
    <row r="4700" spans="1:6" hidden="1">
      <c r="A4700" s="701">
        <v>86893</v>
      </c>
      <c r="B4700" s="699" t="s">
        <v>19314</v>
      </c>
      <c r="C4700" s="699" t="s">
        <v>475</v>
      </c>
      <c r="D4700" s="699" t="s">
        <v>11182</v>
      </c>
      <c r="E4700" s="700" t="s">
        <v>19315</v>
      </c>
      <c r="F4700" s="699" t="s">
        <v>11185</v>
      </c>
    </row>
    <row r="4701" spans="1:6" hidden="1">
      <c r="A4701" s="701">
        <v>86894</v>
      </c>
      <c r="B4701" s="699" t="s">
        <v>19316</v>
      </c>
      <c r="C4701" s="699" t="s">
        <v>475</v>
      </c>
      <c r="D4701" s="699" t="s">
        <v>11182</v>
      </c>
      <c r="E4701" s="700" t="s">
        <v>19317</v>
      </c>
      <c r="F4701" s="699" t="s">
        <v>11185</v>
      </c>
    </row>
    <row r="4702" spans="1:6" hidden="1">
      <c r="A4702" s="701">
        <v>86895</v>
      </c>
      <c r="B4702" s="699" t="s">
        <v>19318</v>
      </c>
      <c r="C4702" s="699" t="s">
        <v>475</v>
      </c>
      <c r="D4702" s="699" t="s">
        <v>11182</v>
      </c>
      <c r="E4702" s="700" t="s">
        <v>19319</v>
      </c>
      <c r="F4702" s="699" t="s">
        <v>11185</v>
      </c>
    </row>
    <row r="4703" spans="1:6" hidden="1">
      <c r="A4703" s="701">
        <v>86899</v>
      </c>
      <c r="B4703" s="699" t="s">
        <v>19320</v>
      </c>
      <c r="C4703" s="699" t="s">
        <v>475</v>
      </c>
      <c r="D4703" s="699" t="s">
        <v>11182</v>
      </c>
      <c r="E4703" s="700" t="s">
        <v>19321</v>
      </c>
      <c r="F4703" s="699" t="s">
        <v>11185</v>
      </c>
    </row>
    <row r="4704" spans="1:6" hidden="1">
      <c r="A4704" s="701">
        <v>86900</v>
      </c>
      <c r="B4704" s="699" t="s">
        <v>19322</v>
      </c>
      <c r="C4704" s="699" t="s">
        <v>475</v>
      </c>
      <c r="D4704" s="699" t="s">
        <v>11189</v>
      </c>
      <c r="E4704" s="700" t="s">
        <v>2726</v>
      </c>
      <c r="F4704" s="699" t="s">
        <v>11185</v>
      </c>
    </row>
    <row r="4705" spans="1:6" hidden="1">
      <c r="A4705" s="701">
        <v>86901</v>
      </c>
      <c r="B4705" s="699" t="s">
        <v>19323</v>
      </c>
      <c r="C4705" s="699" t="s">
        <v>475</v>
      </c>
      <c r="D4705" s="699" t="s">
        <v>11189</v>
      </c>
      <c r="E4705" s="700" t="s">
        <v>19324</v>
      </c>
      <c r="F4705" s="699" t="s">
        <v>11185</v>
      </c>
    </row>
    <row r="4706" spans="1:6" hidden="1">
      <c r="A4706" s="701">
        <v>86902</v>
      </c>
      <c r="B4706" s="699" t="s">
        <v>19325</v>
      </c>
      <c r="C4706" s="699" t="s">
        <v>475</v>
      </c>
      <c r="D4706" s="699" t="s">
        <v>11182</v>
      </c>
      <c r="E4706" s="700" t="s">
        <v>19326</v>
      </c>
      <c r="F4706" s="699" t="s">
        <v>11185</v>
      </c>
    </row>
    <row r="4707" spans="1:6" hidden="1">
      <c r="A4707" s="701">
        <v>86903</v>
      </c>
      <c r="B4707" s="699" t="s">
        <v>19327</v>
      </c>
      <c r="C4707" s="699" t="s">
        <v>475</v>
      </c>
      <c r="D4707" s="699" t="s">
        <v>11182</v>
      </c>
      <c r="E4707" s="700" t="s">
        <v>19328</v>
      </c>
      <c r="F4707" s="699" t="s">
        <v>11185</v>
      </c>
    </row>
    <row r="4708" spans="1:6" hidden="1">
      <c r="A4708" s="701">
        <v>86904</v>
      </c>
      <c r="B4708" s="699" t="s">
        <v>19329</v>
      </c>
      <c r="C4708" s="699" t="s">
        <v>475</v>
      </c>
      <c r="D4708" s="699" t="s">
        <v>11182</v>
      </c>
      <c r="E4708" s="700" t="s">
        <v>19330</v>
      </c>
      <c r="F4708" s="699" t="s">
        <v>11185</v>
      </c>
    </row>
    <row r="4709" spans="1:6" hidden="1">
      <c r="A4709" s="701">
        <v>86905</v>
      </c>
      <c r="B4709" s="699" t="s">
        <v>19331</v>
      </c>
      <c r="C4709" s="699" t="s">
        <v>475</v>
      </c>
      <c r="D4709" s="699" t="s">
        <v>11189</v>
      </c>
      <c r="E4709" s="700" t="s">
        <v>19332</v>
      </c>
      <c r="F4709" s="699" t="s">
        <v>11185</v>
      </c>
    </row>
    <row r="4710" spans="1:6" hidden="1">
      <c r="A4710" s="701">
        <v>86906</v>
      </c>
      <c r="B4710" s="699" t="s">
        <v>19333</v>
      </c>
      <c r="C4710" s="699" t="s">
        <v>475</v>
      </c>
      <c r="D4710" s="699" t="s">
        <v>11192</v>
      </c>
      <c r="E4710" s="700" t="s">
        <v>16642</v>
      </c>
      <c r="F4710" s="699" t="s">
        <v>11185</v>
      </c>
    </row>
    <row r="4711" spans="1:6" hidden="1">
      <c r="A4711" s="701">
        <v>86908</v>
      </c>
      <c r="B4711" s="699" t="s">
        <v>19334</v>
      </c>
      <c r="C4711" s="699" t="s">
        <v>475</v>
      </c>
      <c r="D4711" s="699" t="s">
        <v>11189</v>
      </c>
      <c r="E4711" s="700" t="s">
        <v>19335</v>
      </c>
      <c r="F4711" s="699" t="s">
        <v>11185</v>
      </c>
    </row>
    <row r="4712" spans="1:6" hidden="1">
      <c r="A4712" s="701">
        <v>86909</v>
      </c>
      <c r="B4712" s="699" t="s">
        <v>19336</v>
      </c>
      <c r="C4712" s="699" t="s">
        <v>475</v>
      </c>
      <c r="D4712" s="699" t="s">
        <v>11189</v>
      </c>
      <c r="E4712" s="700" t="s">
        <v>19337</v>
      </c>
      <c r="F4712" s="699" t="s">
        <v>11185</v>
      </c>
    </row>
    <row r="4713" spans="1:6" hidden="1">
      <c r="A4713" s="701">
        <v>86910</v>
      </c>
      <c r="B4713" s="699" t="s">
        <v>19338</v>
      </c>
      <c r="C4713" s="699" t="s">
        <v>475</v>
      </c>
      <c r="D4713" s="699" t="s">
        <v>11189</v>
      </c>
      <c r="E4713" s="700" t="s">
        <v>19339</v>
      </c>
      <c r="F4713" s="699" t="s">
        <v>11185</v>
      </c>
    </row>
    <row r="4714" spans="1:6" hidden="1">
      <c r="A4714" s="701">
        <v>86911</v>
      </c>
      <c r="B4714" s="699" t="s">
        <v>19340</v>
      </c>
      <c r="C4714" s="699" t="s">
        <v>475</v>
      </c>
      <c r="D4714" s="699" t="s">
        <v>11189</v>
      </c>
      <c r="E4714" s="700" t="s">
        <v>18709</v>
      </c>
      <c r="F4714" s="699" t="s">
        <v>11185</v>
      </c>
    </row>
    <row r="4715" spans="1:6" hidden="1">
      <c r="A4715" s="701">
        <v>86913</v>
      </c>
      <c r="B4715" s="699" t="s">
        <v>19341</v>
      </c>
      <c r="C4715" s="699" t="s">
        <v>475</v>
      </c>
      <c r="D4715" s="699" t="s">
        <v>11189</v>
      </c>
      <c r="E4715" s="700" t="s">
        <v>13595</v>
      </c>
      <c r="F4715" s="699" t="s">
        <v>11185</v>
      </c>
    </row>
    <row r="4716" spans="1:6" hidden="1">
      <c r="A4716" s="701">
        <v>86914</v>
      </c>
      <c r="B4716" s="699" t="s">
        <v>19342</v>
      </c>
      <c r="C4716" s="699" t="s">
        <v>475</v>
      </c>
      <c r="D4716" s="699" t="s">
        <v>11189</v>
      </c>
      <c r="E4716" s="700" t="s">
        <v>19343</v>
      </c>
      <c r="F4716" s="699" t="s">
        <v>11185</v>
      </c>
    </row>
    <row r="4717" spans="1:6" hidden="1">
      <c r="A4717" s="701">
        <v>86915</v>
      </c>
      <c r="B4717" s="699" t="s">
        <v>19344</v>
      </c>
      <c r="C4717" s="699" t="s">
        <v>475</v>
      </c>
      <c r="D4717" s="699" t="s">
        <v>11189</v>
      </c>
      <c r="E4717" s="700" t="s">
        <v>19345</v>
      </c>
      <c r="F4717" s="699" t="s">
        <v>11185</v>
      </c>
    </row>
    <row r="4718" spans="1:6" hidden="1">
      <c r="A4718" s="701">
        <v>86916</v>
      </c>
      <c r="B4718" s="699" t="s">
        <v>19346</v>
      </c>
      <c r="C4718" s="699" t="s">
        <v>475</v>
      </c>
      <c r="D4718" s="699" t="s">
        <v>11189</v>
      </c>
      <c r="E4718" s="700" t="s">
        <v>16062</v>
      </c>
      <c r="F4718" s="699" t="s">
        <v>11185</v>
      </c>
    </row>
    <row r="4719" spans="1:6" hidden="1">
      <c r="A4719" s="701">
        <v>86919</v>
      </c>
      <c r="B4719" s="699" t="s">
        <v>19348</v>
      </c>
      <c r="C4719" s="699" t="s">
        <v>475</v>
      </c>
      <c r="D4719" s="699" t="s">
        <v>11182</v>
      </c>
      <c r="E4719" s="700" t="s">
        <v>19349</v>
      </c>
      <c r="F4719" s="699" t="s">
        <v>11185</v>
      </c>
    </row>
    <row r="4720" spans="1:6" hidden="1">
      <c r="A4720" s="701">
        <v>86920</v>
      </c>
      <c r="B4720" s="699" t="s">
        <v>19350</v>
      </c>
      <c r="C4720" s="699" t="s">
        <v>475</v>
      </c>
      <c r="D4720" s="699" t="s">
        <v>11182</v>
      </c>
      <c r="E4720" s="700" t="s">
        <v>19351</v>
      </c>
      <c r="F4720" s="699" t="s">
        <v>11185</v>
      </c>
    </row>
    <row r="4721" spans="1:6" hidden="1">
      <c r="A4721" s="701">
        <v>86921</v>
      </c>
      <c r="B4721" s="699" t="s">
        <v>19352</v>
      </c>
      <c r="C4721" s="699" t="s">
        <v>475</v>
      </c>
      <c r="D4721" s="699" t="s">
        <v>11182</v>
      </c>
      <c r="E4721" s="700" t="s">
        <v>19353</v>
      </c>
      <c r="F4721" s="699" t="s">
        <v>11185</v>
      </c>
    </row>
    <row r="4722" spans="1:6" hidden="1">
      <c r="A4722" s="701">
        <v>86922</v>
      </c>
      <c r="B4722" s="699" t="s">
        <v>19354</v>
      </c>
      <c r="C4722" s="699" t="s">
        <v>475</v>
      </c>
      <c r="D4722" s="699" t="s">
        <v>11182</v>
      </c>
      <c r="E4722" s="700" t="s">
        <v>19355</v>
      </c>
      <c r="F4722" s="699" t="s">
        <v>11185</v>
      </c>
    </row>
    <row r="4723" spans="1:6" hidden="1">
      <c r="A4723" s="701">
        <v>86923</v>
      </c>
      <c r="B4723" s="699" t="s">
        <v>19356</v>
      </c>
      <c r="C4723" s="699" t="s">
        <v>475</v>
      </c>
      <c r="D4723" s="699" t="s">
        <v>11182</v>
      </c>
      <c r="E4723" s="700" t="s">
        <v>19357</v>
      </c>
      <c r="F4723" s="699" t="s">
        <v>11185</v>
      </c>
    </row>
    <row r="4724" spans="1:6" hidden="1">
      <c r="A4724" s="701">
        <v>86924</v>
      </c>
      <c r="B4724" s="699" t="s">
        <v>19358</v>
      </c>
      <c r="C4724" s="699" t="s">
        <v>475</v>
      </c>
      <c r="D4724" s="699" t="s">
        <v>11182</v>
      </c>
      <c r="E4724" s="700" t="s">
        <v>19359</v>
      </c>
      <c r="F4724" s="699" t="s">
        <v>11185</v>
      </c>
    </row>
    <row r="4725" spans="1:6" hidden="1">
      <c r="A4725" s="701">
        <v>86925</v>
      </c>
      <c r="B4725" s="699" t="s">
        <v>19360</v>
      </c>
      <c r="C4725" s="699" t="s">
        <v>475</v>
      </c>
      <c r="D4725" s="699" t="s">
        <v>11182</v>
      </c>
      <c r="E4725" s="700" t="s">
        <v>19361</v>
      </c>
      <c r="F4725" s="699" t="s">
        <v>11185</v>
      </c>
    </row>
    <row r="4726" spans="1:6" hidden="1">
      <c r="A4726" s="701">
        <v>86926</v>
      </c>
      <c r="B4726" s="699" t="s">
        <v>19362</v>
      </c>
      <c r="C4726" s="699" t="s">
        <v>475</v>
      </c>
      <c r="D4726" s="699" t="s">
        <v>11182</v>
      </c>
      <c r="E4726" s="700" t="s">
        <v>19363</v>
      </c>
      <c r="F4726" s="699" t="s">
        <v>11185</v>
      </c>
    </row>
    <row r="4727" spans="1:6" hidden="1">
      <c r="A4727" s="701">
        <v>86927</v>
      </c>
      <c r="B4727" s="699" t="s">
        <v>19364</v>
      </c>
      <c r="C4727" s="699" t="s">
        <v>475</v>
      </c>
      <c r="D4727" s="699" t="s">
        <v>11182</v>
      </c>
      <c r="E4727" s="700" t="s">
        <v>19365</v>
      </c>
      <c r="F4727" s="699" t="s">
        <v>11185</v>
      </c>
    </row>
    <row r="4728" spans="1:6" hidden="1">
      <c r="A4728" s="701">
        <v>86928</v>
      </c>
      <c r="B4728" s="699" t="s">
        <v>19366</v>
      </c>
      <c r="C4728" s="699" t="s">
        <v>475</v>
      </c>
      <c r="D4728" s="699" t="s">
        <v>11182</v>
      </c>
      <c r="E4728" s="700" t="s">
        <v>19367</v>
      </c>
      <c r="F4728" s="699" t="s">
        <v>11185</v>
      </c>
    </row>
    <row r="4729" spans="1:6" hidden="1">
      <c r="A4729" s="701">
        <v>86929</v>
      </c>
      <c r="B4729" s="699" t="s">
        <v>19368</v>
      </c>
      <c r="C4729" s="699" t="s">
        <v>475</v>
      </c>
      <c r="D4729" s="699" t="s">
        <v>11182</v>
      </c>
      <c r="E4729" s="700" t="s">
        <v>19369</v>
      </c>
      <c r="F4729" s="699" t="s">
        <v>11185</v>
      </c>
    </row>
    <row r="4730" spans="1:6" hidden="1">
      <c r="A4730" s="701">
        <v>86930</v>
      </c>
      <c r="B4730" s="699" t="s">
        <v>19370</v>
      </c>
      <c r="C4730" s="699" t="s">
        <v>475</v>
      </c>
      <c r="D4730" s="699" t="s">
        <v>11182</v>
      </c>
      <c r="E4730" s="700" t="s">
        <v>19371</v>
      </c>
      <c r="F4730" s="699" t="s">
        <v>11185</v>
      </c>
    </row>
    <row r="4731" spans="1:6" hidden="1">
      <c r="A4731" s="701">
        <v>86931</v>
      </c>
      <c r="B4731" s="699" t="s">
        <v>19372</v>
      </c>
      <c r="C4731" s="699" t="s">
        <v>475</v>
      </c>
      <c r="D4731" s="699" t="s">
        <v>11182</v>
      </c>
      <c r="E4731" s="700" t="s">
        <v>19373</v>
      </c>
      <c r="F4731" s="699" t="s">
        <v>11185</v>
      </c>
    </row>
    <row r="4732" spans="1:6" hidden="1">
      <c r="A4732" s="701">
        <v>86932</v>
      </c>
      <c r="B4732" s="699" t="s">
        <v>19374</v>
      </c>
      <c r="C4732" s="699" t="s">
        <v>475</v>
      </c>
      <c r="D4732" s="699" t="s">
        <v>11182</v>
      </c>
      <c r="E4732" s="700" t="s">
        <v>19375</v>
      </c>
      <c r="F4732" s="699" t="s">
        <v>11185</v>
      </c>
    </row>
    <row r="4733" spans="1:6" hidden="1">
      <c r="A4733" s="701">
        <v>86933</v>
      </c>
      <c r="B4733" s="699" t="s">
        <v>19376</v>
      </c>
      <c r="C4733" s="699" t="s">
        <v>475</v>
      </c>
      <c r="D4733" s="699" t="s">
        <v>11182</v>
      </c>
      <c r="E4733" s="700" t="s">
        <v>19377</v>
      </c>
      <c r="F4733" s="699" t="s">
        <v>11185</v>
      </c>
    </row>
    <row r="4734" spans="1:6" hidden="1">
      <c r="A4734" s="701">
        <v>86934</v>
      </c>
      <c r="B4734" s="699" t="s">
        <v>11960</v>
      </c>
      <c r="C4734" s="699" t="s">
        <v>475</v>
      </c>
      <c r="D4734" s="699" t="s">
        <v>11182</v>
      </c>
      <c r="E4734" s="700" t="s">
        <v>11961</v>
      </c>
      <c r="F4734" s="699" t="s">
        <v>11185</v>
      </c>
    </row>
    <row r="4735" spans="1:6" hidden="1">
      <c r="A4735" s="701">
        <v>86935</v>
      </c>
      <c r="B4735" s="699" t="s">
        <v>19378</v>
      </c>
      <c r="C4735" s="699" t="s">
        <v>475</v>
      </c>
      <c r="D4735" s="699" t="s">
        <v>11189</v>
      </c>
      <c r="E4735" s="700" t="s">
        <v>19379</v>
      </c>
      <c r="F4735" s="699" t="s">
        <v>11185</v>
      </c>
    </row>
    <row r="4736" spans="1:6" hidden="1">
      <c r="A4736" s="701">
        <v>86936</v>
      </c>
      <c r="B4736" s="699" t="s">
        <v>19380</v>
      </c>
      <c r="C4736" s="699" t="s">
        <v>475</v>
      </c>
      <c r="D4736" s="699" t="s">
        <v>11189</v>
      </c>
      <c r="E4736" s="700" t="s">
        <v>19381</v>
      </c>
      <c r="F4736" s="699" t="s">
        <v>11185</v>
      </c>
    </row>
    <row r="4737" spans="1:6" hidden="1">
      <c r="A4737" s="701">
        <v>86937</v>
      </c>
      <c r="B4737" s="699" t="s">
        <v>19382</v>
      </c>
      <c r="C4737" s="699" t="s">
        <v>475</v>
      </c>
      <c r="D4737" s="699" t="s">
        <v>11189</v>
      </c>
      <c r="E4737" s="700" t="s">
        <v>14594</v>
      </c>
      <c r="F4737" s="699" t="s">
        <v>11185</v>
      </c>
    </row>
    <row r="4738" spans="1:6" hidden="1">
      <c r="A4738" s="701">
        <v>86938</v>
      </c>
      <c r="B4738" s="699" t="s">
        <v>19383</v>
      </c>
      <c r="C4738" s="699" t="s">
        <v>475</v>
      </c>
      <c r="D4738" s="699" t="s">
        <v>11189</v>
      </c>
      <c r="E4738" s="700" t="s">
        <v>19384</v>
      </c>
      <c r="F4738" s="699" t="s">
        <v>11185</v>
      </c>
    </row>
    <row r="4739" spans="1:6" hidden="1">
      <c r="A4739" s="701">
        <v>86939</v>
      </c>
      <c r="B4739" s="699" t="s">
        <v>19385</v>
      </c>
      <c r="C4739" s="699" t="s">
        <v>475</v>
      </c>
      <c r="D4739" s="699" t="s">
        <v>11182</v>
      </c>
      <c r="E4739" s="700" t="s">
        <v>19386</v>
      </c>
      <c r="F4739" s="699" t="s">
        <v>11185</v>
      </c>
    </row>
    <row r="4740" spans="1:6" hidden="1">
      <c r="A4740" s="701">
        <v>86940</v>
      </c>
      <c r="B4740" s="699" t="s">
        <v>19387</v>
      </c>
      <c r="C4740" s="699" t="s">
        <v>475</v>
      </c>
      <c r="D4740" s="699" t="s">
        <v>11182</v>
      </c>
      <c r="E4740" s="700" t="s">
        <v>19388</v>
      </c>
      <c r="F4740" s="699" t="s">
        <v>11185</v>
      </c>
    </row>
    <row r="4741" spans="1:6" hidden="1">
      <c r="A4741" s="701">
        <v>86941</v>
      </c>
      <c r="B4741" s="699" t="s">
        <v>19389</v>
      </c>
      <c r="C4741" s="699" t="s">
        <v>475</v>
      </c>
      <c r="D4741" s="699" t="s">
        <v>11182</v>
      </c>
      <c r="E4741" s="700" t="s">
        <v>19390</v>
      </c>
      <c r="F4741" s="699" t="s">
        <v>11185</v>
      </c>
    </row>
    <row r="4742" spans="1:6" hidden="1">
      <c r="A4742" s="701">
        <v>86942</v>
      </c>
      <c r="B4742" s="699" t="s">
        <v>19391</v>
      </c>
      <c r="C4742" s="699" t="s">
        <v>475</v>
      </c>
      <c r="D4742" s="699" t="s">
        <v>11182</v>
      </c>
      <c r="E4742" s="700" t="s">
        <v>19392</v>
      </c>
      <c r="F4742" s="699" t="s">
        <v>11185</v>
      </c>
    </row>
    <row r="4743" spans="1:6" hidden="1">
      <c r="A4743" s="701">
        <v>86943</v>
      </c>
      <c r="B4743" s="699" t="s">
        <v>11962</v>
      </c>
      <c r="C4743" s="699" t="s">
        <v>475</v>
      </c>
      <c r="D4743" s="699" t="s">
        <v>11182</v>
      </c>
      <c r="E4743" s="700" t="s">
        <v>11963</v>
      </c>
      <c r="F4743" s="699" t="s">
        <v>11185</v>
      </c>
    </row>
    <row r="4744" spans="1:6" hidden="1">
      <c r="A4744" s="701">
        <v>86947</v>
      </c>
      <c r="B4744" s="699" t="s">
        <v>19393</v>
      </c>
      <c r="C4744" s="699" t="s">
        <v>475</v>
      </c>
      <c r="D4744" s="699" t="s">
        <v>11182</v>
      </c>
      <c r="E4744" s="700" t="s">
        <v>19394</v>
      </c>
      <c r="F4744" s="699" t="s">
        <v>11185</v>
      </c>
    </row>
    <row r="4745" spans="1:6" hidden="1">
      <c r="A4745" s="701">
        <v>93396</v>
      </c>
      <c r="B4745" s="699" t="s">
        <v>19395</v>
      </c>
      <c r="C4745" s="699" t="s">
        <v>475</v>
      </c>
      <c r="D4745" s="699" t="s">
        <v>11182</v>
      </c>
      <c r="E4745" s="700" t="s">
        <v>19396</v>
      </c>
      <c r="F4745" s="699" t="s">
        <v>11185</v>
      </c>
    </row>
    <row r="4746" spans="1:6" hidden="1">
      <c r="A4746" s="701">
        <v>93441</v>
      </c>
      <c r="B4746" s="699" t="s">
        <v>19397</v>
      </c>
      <c r="C4746" s="699" t="s">
        <v>475</v>
      </c>
      <c r="D4746" s="699" t="s">
        <v>11182</v>
      </c>
      <c r="E4746" s="700" t="s">
        <v>19398</v>
      </c>
      <c r="F4746" s="699" t="s">
        <v>11185</v>
      </c>
    </row>
    <row r="4747" spans="1:6" hidden="1">
      <c r="A4747" s="701">
        <v>93442</v>
      </c>
      <c r="B4747" s="699" t="s">
        <v>19399</v>
      </c>
      <c r="C4747" s="699" t="s">
        <v>475</v>
      </c>
      <c r="D4747" s="699" t="s">
        <v>11182</v>
      </c>
      <c r="E4747" s="700" t="s">
        <v>19400</v>
      </c>
      <c r="F4747" s="699" t="s">
        <v>11185</v>
      </c>
    </row>
    <row r="4748" spans="1:6" hidden="1">
      <c r="A4748" s="701">
        <v>95469</v>
      </c>
      <c r="B4748" s="699" t="s">
        <v>19401</v>
      </c>
      <c r="C4748" s="699" t="s">
        <v>475</v>
      </c>
      <c r="D4748" s="699" t="s">
        <v>11182</v>
      </c>
      <c r="E4748" s="700" t="s">
        <v>19402</v>
      </c>
      <c r="F4748" s="699" t="s">
        <v>11185</v>
      </c>
    </row>
    <row r="4749" spans="1:6" hidden="1">
      <c r="A4749" s="701">
        <v>95470</v>
      </c>
      <c r="B4749" s="699" t="s">
        <v>19403</v>
      </c>
      <c r="C4749" s="699" t="s">
        <v>475</v>
      </c>
      <c r="D4749" s="699" t="s">
        <v>11182</v>
      </c>
      <c r="E4749" s="700" t="s">
        <v>19404</v>
      </c>
      <c r="F4749" s="699" t="s">
        <v>11185</v>
      </c>
    </row>
    <row r="4750" spans="1:6" hidden="1">
      <c r="A4750" s="701">
        <v>95471</v>
      </c>
      <c r="B4750" s="699" t="s">
        <v>19405</v>
      </c>
      <c r="C4750" s="699" t="s">
        <v>475</v>
      </c>
      <c r="D4750" s="699" t="s">
        <v>11182</v>
      </c>
      <c r="E4750" s="700" t="s">
        <v>19406</v>
      </c>
      <c r="F4750" s="699" t="s">
        <v>11185</v>
      </c>
    </row>
    <row r="4751" spans="1:6" hidden="1">
      <c r="A4751" s="701">
        <v>95472</v>
      </c>
      <c r="B4751" s="699" t="s">
        <v>19407</v>
      </c>
      <c r="C4751" s="699" t="s">
        <v>475</v>
      </c>
      <c r="D4751" s="699" t="s">
        <v>11182</v>
      </c>
      <c r="E4751" s="700" t="s">
        <v>19408</v>
      </c>
      <c r="F4751" s="699" t="s">
        <v>11185</v>
      </c>
    </row>
    <row r="4752" spans="1:6" hidden="1">
      <c r="A4752" s="701">
        <v>95542</v>
      </c>
      <c r="B4752" s="699" t="s">
        <v>19409</v>
      </c>
      <c r="C4752" s="699" t="s">
        <v>475</v>
      </c>
      <c r="D4752" s="699" t="s">
        <v>11189</v>
      </c>
      <c r="E4752" s="700" t="s">
        <v>8742</v>
      </c>
      <c r="F4752" s="699" t="s">
        <v>11185</v>
      </c>
    </row>
    <row r="4753" spans="1:6" hidden="1">
      <c r="A4753" s="701">
        <v>95543</v>
      </c>
      <c r="B4753" s="699" t="s">
        <v>19410</v>
      </c>
      <c r="C4753" s="699" t="s">
        <v>475</v>
      </c>
      <c r="D4753" s="699" t="s">
        <v>11189</v>
      </c>
      <c r="E4753" s="700" t="s">
        <v>7411</v>
      </c>
      <c r="F4753" s="699" t="s">
        <v>11185</v>
      </c>
    </row>
    <row r="4754" spans="1:6" hidden="1">
      <c r="A4754" s="701">
        <v>95544</v>
      </c>
      <c r="B4754" s="699" t="s">
        <v>19411</v>
      </c>
      <c r="C4754" s="699" t="s">
        <v>475</v>
      </c>
      <c r="D4754" s="699" t="s">
        <v>11189</v>
      </c>
      <c r="E4754" s="700" t="s">
        <v>15512</v>
      </c>
      <c r="F4754" s="699" t="s">
        <v>11185</v>
      </c>
    </row>
    <row r="4755" spans="1:6" hidden="1">
      <c r="A4755" s="701">
        <v>95545</v>
      </c>
      <c r="B4755" s="699" t="s">
        <v>19412</v>
      </c>
      <c r="C4755" s="699" t="s">
        <v>475</v>
      </c>
      <c r="D4755" s="699" t="s">
        <v>11192</v>
      </c>
      <c r="E4755" s="700" t="s">
        <v>11698</v>
      </c>
      <c r="F4755" s="699" t="s">
        <v>11185</v>
      </c>
    </row>
    <row r="4756" spans="1:6" hidden="1">
      <c r="A4756" s="701">
        <v>95546</v>
      </c>
      <c r="B4756" s="699" t="s">
        <v>19413</v>
      </c>
      <c r="C4756" s="699" t="s">
        <v>475</v>
      </c>
      <c r="D4756" s="699" t="s">
        <v>11189</v>
      </c>
      <c r="E4756" s="700" t="s">
        <v>19414</v>
      </c>
      <c r="F4756" s="699" t="s">
        <v>11185</v>
      </c>
    </row>
    <row r="4757" spans="1:6" hidden="1">
      <c r="A4757" s="701">
        <v>95547</v>
      </c>
      <c r="B4757" s="699" t="s">
        <v>19415</v>
      </c>
      <c r="C4757" s="699" t="s">
        <v>475</v>
      </c>
      <c r="D4757" s="699" t="s">
        <v>11192</v>
      </c>
      <c r="E4757" s="700" t="s">
        <v>19416</v>
      </c>
      <c r="F4757" s="699" t="s">
        <v>11185</v>
      </c>
    </row>
    <row r="4758" spans="1:6" hidden="1">
      <c r="A4758" s="701">
        <v>100848</v>
      </c>
      <c r="B4758" s="699" t="s">
        <v>19417</v>
      </c>
      <c r="C4758" s="699" t="s">
        <v>475</v>
      </c>
      <c r="D4758" s="699" t="s">
        <v>11182</v>
      </c>
      <c r="E4758" s="700" t="s">
        <v>19418</v>
      </c>
      <c r="F4758" s="699" t="s">
        <v>11185</v>
      </c>
    </row>
    <row r="4759" spans="1:6" hidden="1">
      <c r="A4759" s="701">
        <v>100849</v>
      </c>
      <c r="B4759" s="699" t="s">
        <v>19419</v>
      </c>
      <c r="C4759" s="699" t="s">
        <v>475</v>
      </c>
      <c r="D4759" s="699" t="s">
        <v>11192</v>
      </c>
      <c r="E4759" s="700" t="s">
        <v>19420</v>
      </c>
      <c r="F4759" s="699" t="s">
        <v>11185</v>
      </c>
    </row>
    <row r="4760" spans="1:6" hidden="1">
      <c r="A4760" s="701">
        <v>100851</v>
      </c>
      <c r="B4760" s="699" t="s">
        <v>19421</v>
      </c>
      <c r="C4760" s="699" t="s">
        <v>475</v>
      </c>
      <c r="D4760" s="699" t="s">
        <v>11189</v>
      </c>
      <c r="E4760" s="700" t="s">
        <v>19422</v>
      </c>
      <c r="F4760" s="699" t="s">
        <v>11185</v>
      </c>
    </row>
    <row r="4761" spans="1:6" hidden="1">
      <c r="A4761" s="701">
        <v>100852</v>
      </c>
      <c r="B4761" s="699" t="s">
        <v>19423</v>
      </c>
      <c r="C4761" s="699" t="s">
        <v>475</v>
      </c>
      <c r="D4761" s="699" t="s">
        <v>11189</v>
      </c>
      <c r="E4761" s="700" t="s">
        <v>19424</v>
      </c>
      <c r="F4761" s="699" t="s">
        <v>11185</v>
      </c>
    </row>
    <row r="4762" spans="1:6" hidden="1">
      <c r="A4762" s="701">
        <v>100853</v>
      </c>
      <c r="B4762" s="699" t="s">
        <v>19425</v>
      </c>
      <c r="C4762" s="699" t="s">
        <v>475</v>
      </c>
      <c r="D4762" s="699" t="s">
        <v>11189</v>
      </c>
      <c r="E4762" s="700" t="s">
        <v>19426</v>
      </c>
      <c r="F4762" s="699" t="s">
        <v>11185</v>
      </c>
    </row>
    <row r="4763" spans="1:6" hidden="1">
      <c r="A4763" s="701">
        <v>100854</v>
      </c>
      <c r="B4763" s="699" t="s">
        <v>19427</v>
      </c>
      <c r="C4763" s="699" t="s">
        <v>475</v>
      </c>
      <c r="D4763" s="699" t="s">
        <v>11189</v>
      </c>
      <c r="E4763" s="700" t="s">
        <v>19428</v>
      </c>
      <c r="F4763" s="699" t="s">
        <v>11185</v>
      </c>
    </row>
    <row r="4764" spans="1:6" hidden="1">
      <c r="A4764" s="701">
        <v>100855</v>
      </c>
      <c r="B4764" s="699" t="s">
        <v>19429</v>
      </c>
      <c r="C4764" s="699" t="s">
        <v>475</v>
      </c>
      <c r="D4764" s="699" t="s">
        <v>11192</v>
      </c>
      <c r="E4764" s="700" t="s">
        <v>11698</v>
      </c>
      <c r="F4764" s="699" t="s">
        <v>11185</v>
      </c>
    </row>
    <row r="4765" spans="1:6" hidden="1">
      <c r="A4765" s="701">
        <v>100856</v>
      </c>
      <c r="B4765" s="699" t="s">
        <v>19430</v>
      </c>
      <c r="C4765" s="699" t="s">
        <v>475</v>
      </c>
      <c r="D4765" s="699" t="s">
        <v>11189</v>
      </c>
      <c r="E4765" s="700" t="s">
        <v>2496</v>
      </c>
      <c r="F4765" s="699" t="s">
        <v>11185</v>
      </c>
    </row>
    <row r="4766" spans="1:6" hidden="1">
      <c r="A4766" s="701">
        <v>100857</v>
      </c>
      <c r="B4766" s="699" t="s">
        <v>19431</v>
      </c>
      <c r="C4766" s="699" t="s">
        <v>475</v>
      </c>
      <c r="D4766" s="699" t="s">
        <v>11189</v>
      </c>
      <c r="E4766" s="700" t="s">
        <v>19432</v>
      </c>
      <c r="F4766" s="699" t="s">
        <v>11185</v>
      </c>
    </row>
    <row r="4767" spans="1:6" hidden="1">
      <c r="A4767" s="701">
        <v>100858</v>
      </c>
      <c r="B4767" s="699" t="s">
        <v>19433</v>
      </c>
      <c r="C4767" s="699" t="s">
        <v>475</v>
      </c>
      <c r="D4767" s="699" t="s">
        <v>11182</v>
      </c>
      <c r="E4767" s="700" t="s">
        <v>19434</v>
      </c>
      <c r="F4767" s="699" t="s">
        <v>11185</v>
      </c>
    </row>
    <row r="4768" spans="1:6" hidden="1">
      <c r="A4768" s="701">
        <v>100859</v>
      </c>
      <c r="B4768" s="699" t="s">
        <v>19435</v>
      </c>
      <c r="C4768" s="699" t="s">
        <v>475</v>
      </c>
      <c r="D4768" s="699" t="s">
        <v>11182</v>
      </c>
      <c r="E4768" s="700" t="s">
        <v>19436</v>
      </c>
      <c r="F4768" s="699" t="s">
        <v>11185</v>
      </c>
    </row>
    <row r="4769" spans="1:6" hidden="1">
      <c r="A4769" s="701">
        <v>100860</v>
      </c>
      <c r="B4769" s="699" t="s">
        <v>12140</v>
      </c>
      <c r="C4769" s="699" t="s">
        <v>475</v>
      </c>
      <c r="D4769" s="699" t="s">
        <v>11192</v>
      </c>
      <c r="E4769" s="700" t="s">
        <v>12141</v>
      </c>
      <c r="F4769" s="699" t="s">
        <v>11185</v>
      </c>
    </row>
    <row r="4770" spans="1:6" hidden="1">
      <c r="A4770" s="701">
        <v>100861</v>
      </c>
      <c r="B4770" s="699" t="s">
        <v>19437</v>
      </c>
      <c r="C4770" s="699" t="s">
        <v>475</v>
      </c>
      <c r="D4770" s="699" t="s">
        <v>11182</v>
      </c>
      <c r="E4770" s="700" t="s">
        <v>17547</v>
      </c>
      <c r="F4770" s="699" t="s">
        <v>11185</v>
      </c>
    </row>
    <row r="4771" spans="1:6" hidden="1">
      <c r="A4771" s="701">
        <v>100862</v>
      </c>
      <c r="B4771" s="699" t="s">
        <v>19438</v>
      </c>
      <c r="C4771" s="699" t="s">
        <v>475</v>
      </c>
      <c r="D4771" s="699" t="s">
        <v>11182</v>
      </c>
      <c r="E4771" s="700" t="s">
        <v>19439</v>
      </c>
      <c r="F4771" s="699" t="s">
        <v>11185</v>
      </c>
    </row>
    <row r="4772" spans="1:6" hidden="1">
      <c r="A4772" s="701">
        <v>100863</v>
      </c>
      <c r="B4772" s="699" t="s">
        <v>19440</v>
      </c>
      <c r="C4772" s="699" t="s">
        <v>475</v>
      </c>
      <c r="D4772" s="699" t="s">
        <v>11182</v>
      </c>
      <c r="E4772" s="700" t="s">
        <v>19441</v>
      </c>
      <c r="F4772" s="699" t="s">
        <v>11185</v>
      </c>
    </row>
    <row r="4773" spans="1:6" hidden="1">
      <c r="A4773" s="701">
        <v>100864</v>
      </c>
      <c r="B4773" s="699" t="s">
        <v>19442</v>
      </c>
      <c r="C4773" s="699" t="s">
        <v>475</v>
      </c>
      <c r="D4773" s="699" t="s">
        <v>11182</v>
      </c>
      <c r="E4773" s="700" t="s">
        <v>19443</v>
      </c>
      <c r="F4773" s="699" t="s">
        <v>11185</v>
      </c>
    </row>
    <row r="4774" spans="1:6" hidden="1">
      <c r="A4774" s="701">
        <v>100865</v>
      </c>
      <c r="B4774" s="699" t="s">
        <v>19444</v>
      </c>
      <c r="C4774" s="699" t="s">
        <v>475</v>
      </c>
      <c r="D4774" s="699" t="s">
        <v>11182</v>
      </c>
      <c r="E4774" s="700" t="s">
        <v>19445</v>
      </c>
      <c r="F4774" s="699" t="s">
        <v>11185</v>
      </c>
    </row>
    <row r="4775" spans="1:6" hidden="1">
      <c r="A4775" s="701">
        <v>100866</v>
      </c>
      <c r="B4775" s="699" t="s">
        <v>19446</v>
      </c>
      <c r="C4775" s="699" t="s">
        <v>475</v>
      </c>
      <c r="D4775" s="699" t="s">
        <v>11182</v>
      </c>
      <c r="E4775" s="700" t="s">
        <v>19447</v>
      </c>
      <c r="F4775" s="699" t="s">
        <v>11185</v>
      </c>
    </row>
    <row r="4776" spans="1:6" hidden="1">
      <c r="A4776" s="701">
        <v>100867</v>
      </c>
      <c r="B4776" s="699" t="s">
        <v>19448</v>
      </c>
      <c r="C4776" s="699" t="s">
        <v>475</v>
      </c>
      <c r="D4776" s="699" t="s">
        <v>11182</v>
      </c>
      <c r="E4776" s="700" t="s">
        <v>19449</v>
      </c>
      <c r="F4776" s="699" t="s">
        <v>11185</v>
      </c>
    </row>
    <row r="4777" spans="1:6" hidden="1">
      <c r="A4777" s="701">
        <v>100868</v>
      </c>
      <c r="B4777" s="699" t="s">
        <v>19450</v>
      </c>
      <c r="C4777" s="699" t="s">
        <v>475</v>
      </c>
      <c r="D4777" s="699" t="s">
        <v>11182</v>
      </c>
      <c r="E4777" s="700" t="s">
        <v>19451</v>
      </c>
      <c r="F4777" s="699" t="s">
        <v>11185</v>
      </c>
    </row>
    <row r="4778" spans="1:6" hidden="1">
      <c r="A4778" s="701">
        <v>100869</v>
      </c>
      <c r="B4778" s="699" t="s">
        <v>19452</v>
      </c>
      <c r="C4778" s="699" t="s">
        <v>475</v>
      </c>
      <c r="D4778" s="699" t="s">
        <v>11182</v>
      </c>
      <c r="E4778" s="700" t="s">
        <v>19453</v>
      </c>
      <c r="F4778" s="699" t="s">
        <v>11185</v>
      </c>
    </row>
    <row r="4779" spans="1:6" hidden="1">
      <c r="A4779" s="701">
        <v>100870</v>
      </c>
      <c r="B4779" s="699" t="s">
        <v>19454</v>
      </c>
      <c r="C4779" s="699" t="s">
        <v>475</v>
      </c>
      <c r="D4779" s="699" t="s">
        <v>11182</v>
      </c>
      <c r="E4779" s="700" t="s">
        <v>19455</v>
      </c>
      <c r="F4779" s="699" t="s">
        <v>11185</v>
      </c>
    </row>
    <row r="4780" spans="1:6" hidden="1">
      <c r="A4780" s="701">
        <v>100871</v>
      </c>
      <c r="B4780" s="699" t="s">
        <v>19456</v>
      </c>
      <c r="C4780" s="699" t="s">
        <v>475</v>
      </c>
      <c r="D4780" s="699" t="s">
        <v>11182</v>
      </c>
      <c r="E4780" s="700" t="s">
        <v>19457</v>
      </c>
      <c r="F4780" s="699" t="s">
        <v>11185</v>
      </c>
    </row>
    <row r="4781" spans="1:6" hidden="1">
      <c r="A4781" s="701">
        <v>100872</v>
      </c>
      <c r="B4781" s="699" t="s">
        <v>19458</v>
      </c>
      <c r="C4781" s="699" t="s">
        <v>475</v>
      </c>
      <c r="D4781" s="699" t="s">
        <v>11182</v>
      </c>
      <c r="E4781" s="700" t="s">
        <v>19459</v>
      </c>
      <c r="F4781" s="699" t="s">
        <v>11185</v>
      </c>
    </row>
    <row r="4782" spans="1:6" hidden="1">
      <c r="A4782" s="701">
        <v>100873</v>
      </c>
      <c r="B4782" s="699" t="s">
        <v>19460</v>
      </c>
      <c r="C4782" s="699" t="s">
        <v>475</v>
      </c>
      <c r="D4782" s="699" t="s">
        <v>11182</v>
      </c>
      <c r="E4782" s="700" t="s">
        <v>19461</v>
      </c>
      <c r="F4782" s="699" t="s">
        <v>11185</v>
      </c>
    </row>
    <row r="4783" spans="1:6" hidden="1">
      <c r="A4783" s="701">
        <v>100874</v>
      </c>
      <c r="B4783" s="699" t="s">
        <v>19462</v>
      </c>
      <c r="C4783" s="699" t="s">
        <v>475</v>
      </c>
      <c r="D4783" s="699" t="s">
        <v>11182</v>
      </c>
      <c r="E4783" s="700" t="s">
        <v>19447</v>
      </c>
      <c r="F4783" s="699" t="s">
        <v>11185</v>
      </c>
    </row>
    <row r="4784" spans="1:6" hidden="1">
      <c r="A4784" s="701">
        <v>100875</v>
      </c>
      <c r="B4784" s="699" t="s">
        <v>19463</v>
      </c>
      <c r="C4784" s="699" t="s">
        <v>475</v>
      </c>
      <c r="D4784" s="699" t="s">
        <v>11182</v>
      </c>
      <c r="E4784" s="700" t="s">
        <v>19464</v>
      </c>
      <c r="F4784" s="699" t="s">
        <v>11185</v>
      </c>
    </row>
    <row r="4785" spans="1:6" hidden="1">
      <c r="A4785" s="701">
        <v>100878</v>
      </c>
      <c r="B4785" s="699" t="s">
        <v>19465</v>
      </c>
      <c r="C4785" s="699" t="s">
        <v>475</v>
      </c>
      <c r="D4785" s="699" t="s">
        <v>11182</v>
      </c>
      <c r="E4785" s="700" t="s">
        <v>19466</v>
      </c>
      <c r="F4785" s="699" t="s">
        <v>11185</v>
      </c>
    </row>
    <row r="4786" spans="1:6" hidden="1">
      <c r="A4786" s="701">
        <v>98052</v>
      </c>
      <c r="B4786" s="699" t="s">
        <v>19467</v>
      </c>
      <c r="C4786" s="699" t="s">
        <v>475</v>
      </c>
      <c r="D4786" s="699" t="s">
        <v>11182</v>
      </c>
      <c r="E4786" s="700" t="s">
        <v>19468</v>
      </c>
      <c r="F4786" s="699" t="s">
        <v>11185</v>
      </c>
    </row>
    <row r="4787" spans="1:6" hidden="1">
      <c r="A4787" s="701">
        <v>98053</v>
      </c>
      <c r="B4787" s="699" t="s">
        <v>19469</v>
      </c>
      <c r="C4787" s="699" t="s">
        <v>475</v>
      </c>
      <c r="D4787" s="699" t="s">
        <v>11182</v>
      </c>
      <c r="E4787" s="700" t="s">
        <v>19470</v>
      </c>
      <c r="F4787" s="699" t="s">
        <v>11185</v>
      </c>
    </row>
    <row r="4788" spans="1:6" hidden="1">
      <c r="A4788" s="701">
        <v>98054</v>
      </c>
      <c r="B4788" s="699" t="s">
        <v>19471</v>
      </c>
      <c r="C4788" s="699" t="s">
        <v>475</v>
      </c>
      <c r="D4788" s="699" t="s">
        <v>11182</v>
      </c>
      <c r="E4788" s="700" t="s">
        <v>19472</v>
      </c>
      <c r="F4788" s="699" t="s">
        <v>11185</v>
      </c>
    </row>
    <row r="4789" spans="1:6" hidden="1">
      <c r="A4789" s="701">
        <v>98055</v>
      </c>
      <c r="B4789" s="699" t="s">
        <v>19473</v>
      </c>
      <c r="C4789" s="699" t="s">
        <v>475</v>
      </c>
      <c r="D4789" s="699" t="s">
        <v>11182</v>
      </c>
      <c r="E4789" s="700" t="s">
        <v>19474</v>
      </c>
      <c r="F4789" s="699" t="s">
        <v>11185</v>
      </c>
    </row>
    <row r="4790" spans="1:6" hidden="1">
      <c r="A4790" s="701">
        <v>98056</v>
      </c>
      <c r="B4790" s="699" t="s">
        <v>19476</v>
      </c>
      <c r="C4790" s="699" t="s">
        <v>475</v>
      </c>
      <c r="D4790" s="699" t="s">
        <v>11182</v>
      </c>
      <c r="E4790" s="700" t="s">
        <v>19477</v>
      </c>
      <c r="F4790" s="699" t="s">
        <v>11185</v>
      </c>
    </row>
    <row r="4791" spans="1:6" hidden="1">
      <c r="A4791" s="701">
        <v>98057</v>
      </c>
      <c r="B4791" s="699" t="s">
        <v>19478</v>
      </c>
      <c r="C4791" s="699" t="s">
        <v>475</v>
      </c>
      <c r="D4791" s="699" t="s">
        <v>11182</v>
      </c>
      <c r="E4791" s="700" t="s">
        <v>19479</v>
      </c>
      <c r="F4791" s="699" t="s">
        <v>11185</v>
      </c>
    </row>
    <row r="4792" spans="1:6" hidden="1">
      <c r="A4792" s="701">
        <v>98058</v>
      </c>
      <c r="B4792" s="699" t="s">
        <v>19481</v>
      </c>
      <c r="C4792" s="699" t="s">
        <v>475</v>
      </c>
      <c r="D4792" s="699" t="s">
        <v>11182</v>
      </c>
      <c r="E4792" s="700" t="s">
        <v>19482</v>
      </c>
      <c r="F4792" s="699" t="s">
        <v>11185</v>
      </c>
    </row>
    <row r="4793" spans="1:6" hidden="1">
      <c r="A4793" s="701">
        <v>98059</v>
      </c>
      <c r="B4793" s="699" t="s">
        <v>19483</v>
      </c>
      <c r="C4793" s="699" t="s">
        <v>475</v>
      </c>
      <c r="D4793" s="699" t="s">
        <v>11182</v>
      </c>
      <c r="E4793" s="700" t="s">
        <v>19484</v>
      </c>
      <c r="F4793" s="699" t="s">
        <v>11185</v>
      </c>
    </row>
    <row r="4794" spans="1:6" hidden="1">
      <c r="A4794" s="701">
        <v>98060</v>
      </c>
      <c r="B4794" s="699" t="s">
        <v>19485</v>
      </c>
      <c r="C4794" s="699" t="s">
        <v>475</v>
      </c>
      <c r="D4794" s="699" t="s">
        <v>11182</v>
      </c>
      <c r="E4794" s="700" t="s">
        <v>19486</v>
      </c>
      <c r="F4794" s="699" t="s">
        <v>11185</v>
      </c>
    </row>
    <row r="4795" spans="1:6" hidden="1">
      <c r="A4795" s="701">
        <v>98061</v>
      </c>
      <c r="B4795" s="699" t="s">
        <v>19487</v>
      </c>
      <c r="C4795" s="699" t="s">
        <v>475</v>
      </c>
      <c r="D4795" s="699" t="s">
        <v>11182</v>
      </c>
      <c r="E4795" s="700" t="s">
        <v>19488</v>
      </c>
      <c r="F4795" s="699" t="s">
        <v>11185</v>
      </c>
    </row>
    <row r="4796" spans="1:6" hidden="1">
      <c r="A4796" s="701">
        <v>98062</v>
      </c>
      <c r="B4796" s="699" t="s">
        <v>19489</v>
      </c>
      <c r="C4796" s="699" t="s">
        <v>475</v>
      </c>
      <c r="D4796" s="699" t="s">
        <v>11182</v>
      </c>
      <c r="E4796" s="700" t="s">
        <v>19490</v>
      </c>
      <c r="F4796" s="699" t="s">
        <v>11185</v>
      </c>
    </row>
    <row r="4797" spans="1:6" hidden="1">
      <c r="A4797" s="701">
        <v>98063</v>
      </c>
      <c r="B4797" s="699" t="s">
        <v>19491</v>
      </c>
      <c r="C4797" s="699" t="s">
        <v>475</v>
      </c>
      <c r="D4797" s="699" t="s">
        <v>11182</v>
      </c>
      <c r="E4797" s="700" t="s">
        <v>19492</v>
      </c>
      <c r="F4797" s="699" t="s">
        <v>11185</v>
      </c>
    </row>
    <row r="4798" spans="1:6" hidden="1">
      <c r="A4798" s="701">
        <v>98064</v>
      </c>
      <c r="B4798" s="699" t="s">
        <v>19493</v>
      </c>
      <c r="C4798" s="699" t="s">
        <v>475</v>
      </c>
      <c r="D4798" s="699" t="s">
        <v>11182</v>
      </c>
      <c r="E4798" s="700" t="s">
        <v>19494</v>
      </c>
      <c r="F4798" s="699" t="s">
        <v>11185</v>
      </c>
    </row>
    <row r="4799" spans="1:6" hidden="1">
      <c r="A4799" s="701">
        <v>98065</v>
      </c>
      <c r="B4799" s="699" t="s">
        <v>19495</v>
      </c>
      <c r="C4799" s="699" t="s">
        <v>475</v>
      </c>
      <c r="D4799" s="699" t="s">
        <v>11182</v>
      </c>
      <c r="E4799" s="700" t="s">
        <v>19496</v>
      </c>
      <c r="F4799" s="699" t="s">
        <v>11185</v>
      </c>
    </row>
    <row r="4800" spans="1:6" hidden="1">
      <c r="A4800" s="701">
        <v>98066</v>
      </c>
      <c r="B4800" s="699" t="s">
        <v>19497</v>
      </c>
      <c r="C4800" s="699" t="s">
        <v>475</v>
      </c>
      <c r="D4800" s="699" t="s">
        <v>11182</v>
      </c>
      <c r="E4800" s="700" t="s">
        <v>19498</v>
      </c>
      <c r="F4800" s="699" t="s">
        <v>11185</v>
      </c>
    </row>
    <row r="4801" spans="1:6" hidden="1">
      <c r="A4801" s="701">
        <v>98067</v>
      </c>
      <c r="B4801" s="699" t="s">
        <v>19499</v>
      </c>
      <c r="C4801" s="699" t="s">
        <v>475</v>
      </c>
      <c r="D4801" s="699" t="s">
        <v>11182</v>
      </c>
      <c r="E4801" s="700" t="s">
        <v>19500</v>
      </c>
      <c r="F4801" s="699" t="s">
        <v>11185</v>
      </c>
    </row>
    <row r="4802" spans="1:6" hidden="1">
      <c r="A4802" s="701">
        <v>98068</v>
      </c>
      <c r="B4802" s="699" t="s">
        <v>19502</v>
      </c>
      <c r="C4802" s="699" t="s">
        <v>475</v>
      </c>
      <c r="D4802" s="699" t="s">
        <v>11182</v>
      </c>
      <c r="E4802" s="700" t="s">
        <v>19503</v>
      </c>
      <c r="F4802" s="699" t="s">
        <v>11185</v>
      </c>
    </row>
    <row r="4803" spans="1:6" hidden="1">
      <c r="A4803" s="701">
        <v>98069</v>
      </c>
      <c r="B4803" s="699" t="s">
        <v>19504</v>
      </c>
      <c r="C4803" s="699" t="s">
        <v>475</v>
      </c>
      <c r="D4803" s="699" t="s">
        <v>11182</v>
      </c>
      <c r="E4803" s="700" t="s">
        <v>19505</v>
      </c>
      <c r="F4803" s="699" t="s">
        <v>11185</v>
      </c>
    </row>
    <row r="4804" spans="1:6" hidden="1">
      <c r="A4804" s="701">
        <v>98070</v>
      </c>
      <c r="B4804" s="699" t="s">
        <v>19506</v>
      </c>
      <c r="C4804" s="699" t="s">
        <v>475</v>
      </c>
      <c r="D4804" s="699" t="s">
        <v>11182</v>
      </c>
      <c r="E4804" s="700" t="s">
        <v>19507</v>
      </c>
      <c r="F4804" s="699" t="s">
        <v>11185</v>
      </c>
    </row>
    <row r="4805" spans="1:6" hidden="1">
      <c r="A4805" s="701">
        <v>98071</v>
      </c>
      <c r="B4805" s="699" t="s">
        <v>19509</v>
      </c>
      <c r="C4805" s="699" t="s">
        <v>475</v>
      </c>
      <c r="D4805" s="699" t="s">
        <v>11182</v>
      </c>
      <c r="E4805" s="700" t="s">
        <v>19510</v>
      </c>
      <c r="F4805" s="699" t="s">
        <v>11185</v>
      </c>
    </row>
    <row r="4806" spans="1:6" hidden="1">
      <c r="A4806" s="701">
        <v>98072</v>
      </c>
      <c r="B4806" s="699" t="s">
        <v>19511</v>
      </c>
      <c r="C4806" s="699" t="s">
        <v>475</v>
      </c>
      <c r="D4806" s="699" t="s">
        <v>11182</v>
      </c>
      <c r="E4806" s="700" t="s">
        <v>19512</v>
      </c>
      <c r="F4806" s="699" t="s">
        <v>11185</v>
      </c>
    </row>
    <row r="4807" spans="1:6" hidden="1">
      <c r="A4807" s="701">
        <v>98073</v>
      </c>
      <c r="B4807" s="699" t="s">
        <v>19513</v>
      </c>
      <c r="C4807" s="699" t="s">
        <v>475</v>
      </c>
      <c r="D4807" s="699" t="s">
        <v>11182</v>
      </c>
      <c r="E4807" s="700" t="s">
        <v>19514</v>
      </c>
      <c r="F4807" s="699" t="s">
        <v>11185</v>
      </c>
    </row>
    <row r="4808" spans="1:6" hidden="1">
      <c r="A4808" s="701">
        <v>98074</v>
      </c>
      <c r="B4808" s="699" t="s">
        <v>19515</v>
      </c>
      <c r="C4808" s="699" t="s">
        <v>475</v>
      </c>
      <c r="D4808" s="699" t="s">
        <v>11182</v>
      </c>
      <c r="E4808" s="700" t="s">
        <v>19516</v>
      </c>
      <c r="F4808" s="699" t="s">
        <v>11185</v>
      </c>
    </row>
    <row r="4809" spans="1:6" hidden="1">
      <c r="A4809" s="701">
        <v>98075</v>
      </c>
      <c r="B4809" s="699" t="s">
        <v>19517</v>
      </c>
      <c r="C4809" s="699" t="s">
        <v>475</v>
      </c>
      <c r="D4809" s="699" t="s">
        <v>11182</v>
      </c>
      <c r="E4809" s="700" t="s">
        <v>19518</v>
      </c>
      <c r="F4809" s="699" t="s">
        <v>11185</v>
      </c>
    </row>
    <row r="4810" spans="1:6" hidden="1">
      <c r="A4810" s="701">
        <v>98076</v>
      </c>
      <c r="B4810" s="699" t="s">
        <v>19519</v>
      </c>
      <c r="C4810" s="699" t="s">
        <v>475</v>
      </c>
      <c r="D4810" s="699" t="s">
        <v>11182</v>
      </c>
      <c r="E4810" s="700" t="s">
        <v>19520</v>
      </c>
      <c r="F4810" s="699" t="s">
        <v>11185</v>
      </c>
    </row>
    <row r="4811" spans="1:6" hidden="1">
      <c r="A4811" s="701">
        <v>98077</v>
      </c>
      <c r="B4811" s="699" t="s">
        <v>19521</v>
      </c>
      <c r="C4811" s="699" t="s">
        <v>475</v>
      </c>
      <c r="D4811" s="699" t="s">
        <v>11182</v>
      </c>
      <c r="E4811" s="700" t="s">
        <v>19522</v>
      </c>
      <c r="F4811" s="699" t="s">
        <v>11185</v>
      </c>
    </row>
    <row r="4812" spans="1:6" hidden="1">
      <c r="A4812" s="701">
        <v>98078</v>
      </c>
      <c r="B4812" s="699" t="s">
        <v>19523</v>
      </c>
      <c r="C4812" s="699" t="s">
        <v>475</v>
      </c>
      <c r="D4812" s="699" t="s">
        <v>11182</v>
      </c>
      <c r="E4812" s="700" t="s">
        <v>19524</v>
      </c>
      <c r="F4812" s="699" t="s">
        <v>11185</v>
      </c>
    </row>
    <row r="4813" spans="1:6" hidden="1">
      <c r="A4813" s="701">
        <v>98079</v>
      </c>
      <c r="B4813" s="699" t="s">
        <v>19525</v>
      </c>
      <c r="C4813" s="699" t="s">
        <v>475</v>
      </c>
      <c r="D4813" s="699" t="s">
        <v>11182</v>
      </c>
      <c r="E4813" s="700" t="s">
        <v>19526</v>
      </c>
      <c r="F4813" s="699" t="s">
        <v>11185</v>
      </c>
    </row>
    <row r="4814" spans="1:6" hidden="1">
      <c r="A4814" s="701">
        <v>98080</v>
      </c>
      <c r="B4814" s="699" t="s">
        <v>19528</v>
      </c>
      <c r="C4814" s="699" t="s">
        <v>475</v>
      </c>
      <c r="D4814" s="699" t="s">
        <v>11182</v>
      </c>
      <c r="E4814" s="700" t="s">
        <v>19529</v>
      </c>
      <c r="F4814" s="699" t="s">
        <v>11185</v>
      </c>
    </row>
    <row r="4815" spans="1:6" hidden="1">
      <c r="A4815" s="701">
        <v>98081</v>
      </c>
      <c r="B4815" s="699" t="s">
        <v>19530</v>
      </c>
      <c r="C4815" s="699" t="s">
        <v>475</v>
      </c>
      <c r="D4815" s="699" t="s">
        <v>11182</v>
      </c>
      <c r="E4815" s="700" t="s">
        <v>19531</v>
      </c>
      <c r="F4815" s="699" t="s">
        <v>11185</v>
      </c>
    </row>
    <row r="4816" spans="1:6" hidden="1">
      <c r="A4816" s="701">
        <v>98082</v>
      </c>
      <c r="B4816" s="699" t="s">
        <v>19533</v>
      </c>
      <c r="C4816" s="699" t="s">
        <v>475</v>
      </c>
      <c r="D4816" s="699" t="s">
        <v>11182</v>
      </c>
      <c r="E4816" s="700" t="s">
        <v>19534</v>
      </c>
      <c r="F4816" s="699" t="s">
        <v>11185</v>
      </c>
    </row>
    <row r="4817" spans="1:6" hidden="1">
      <c r="A4817" s="701">
        <v>98083</v>
      </c>
      <c r="B4817" s="699" t="s">
        <v>19535</v>
      </c>
      <c r="C4817" s="699" t="s">
        <v>475</v>
      </c>
      <c r="D4817" s="699" t="s">
        <v>11182</v>
      </c>
      <c r="E4817" s="700" t="s">
        <v>19536</v>
      </c>
      <c r="F4817" s="699" t="s">
        <v>11185</v>
      </c>
    </row>
    <row r="4818" spans="1:6" hidden="1">
      <c r="A4818" s="701">
        <v>98084</v>
      </c>
      <c r="B4818" s="699" t="s">
        <v>19537</v>
      </c>
      <c r="C4818" s="699" t="s">
        <v>475</v>
      </c>
      <c r="D4818" s="699" t="s">
        <v>11182</v>
      </c>
      <c r="E4818" s="700" t="s">
        <v>19538</v>
      </c>
      <c r="F4818" s="699" t="s">
        <v>11185</v>
      </c>
    </row>
    <row r="4819" spans="1:6" hidden="1">
      <c r="A4819" s="701">
        <v>98085</v>
      </c>
      <c r="B4819" s="699" t="s">
        <v>19539</v>
      </c>
      <c r="C4819" s="699" t="s">
        <v>475</v>
      </c>
      <c r="D4819" s="699" t="s">
        <v>11182</v>
      </c>
      <c r="E4819" s="700" t="s">
        <v>19540</v>
      </c>
      <c r="F4819" s="699" t="s">
        <v>11185</v>
      </c>
    </row>
    <row r="4820" spans="1:6" hidden="1">
      <c r="A4820" s="701">
        <v>98086</v>
      </c>
      <c r="B4820" s="699" t="s">
        <v>19541</v>
      </c>
      <c r="C4820" s="699" t="s">
        <v>475</v>
      </c>
      <c r="D4820" s="699" t="s">
        <v>11182</v>
      </c>
      <c r="E4820" s="700" t="s">
        <v>19542</v>
      </c>
      <c r="F4820" s="699" t="s">
        <v>11185</v>
      </c>
    </row>
    <row r="4821" spans="1:6" hidden="1">
      <c r="A4821" s="701">
        <v>98087</v>
      </c>
      <c r="B4821" s="699" t="s">
        <v>19543</v>
      </c>
      <c r="C4821" s="699" t="s">
        <v>475</v>
      </c>
      <c r="D4821" s="699" t="s">
        <v>11182</v>
      </c>
      <c r="E4821" s="700" t="s">
        <v>19544</v>
      </c>
      <c r="F4821" s="699" t="s">
        <v>11185</v>
      </c>
    </row>
    <row r="4822" spans="1:6" hidden="1">
      <c r="A4822" s="701">
        <v>98088</v>
      </c>
      <c r="B4822" s="699" t="s">
        <v>19545</v>
      </c>
      <c r="C4822" s="699" t="s">
        <v>475</v>
      </c>
      <c r="D4822" s="699" t="s">
        <v>11182</v>
      </c>
      <c r="E4822" s="700" t="s">
        <v>19546</v>
      </c>
      <c r="F4822" s="699" t="s">
        <v>11185</v>
      </c>
    </row>
    <row r="4823" spans="1:6" hidden="1">
      <c r="A4823" s="701">
        <v>98089</v>
      </c>
      <c r="B4823" s="699" t="s">
        <v>19547</v>
      </c>
      <c r="C4823" s="699" t="s">
        <v>475</v>
      </c>
      <c r="D4823" s="699" t="s">
        <v>11182</v>
      </c>
      <c r="E4823" s="700" t="s">
        <v>19548</v>
      </c>
      <c r="F4823" s="699" t="s">
        <v>11185</v>
      </c>
    </row>
    <row r="4824" spans="1:6" hidden="1">
      <c r="A4824" s="701">
        <v>98090</v>
      </c>
      <c r="B4824" s="699" t="s">
        <v>19549</v>
      </c>
      <c r="C4824" s="699" t="s">
        <v>475</v>
      </c>
      <c r="D4824" s="699" t="s">
        <v>11182</v>
      </c>
      <c r="E4824" s="700" t="s">
        <v>19550</v>
      </c>
      <c r="F4824" s="699" t="s">
        <v>11185</v>
      </c>
    </row>
    <row r="4825" spans="1:6" hidden="1">
      <c r="A4825" s="701">
        <v>98091</v>
      </c>
      <c r="B4825" s="699" t="s">
        <v>19552</v>
      </c>
      <c r="C4825" s="699" t="s">
        <v>475</v>
      </c>
      <c r="D4825" s="699" t="s">
        <v>11182</v>
      </c>
      <c r="E4825" s="700" t="s">
        <v>19553</v>
      </c>
      <c r="F4825" s="699" t="s">
        <v>11185</v>
      </c>
    </row>
    <row r="4826" spans="1:6" hidden="1">
      <c r="A4826" s="701">
        <v>98092</v>
      </c>
      <c r="B4826" s="699" t="s">
        <v>19554</v>
      </c>
      <c r="C4826" s="699" t="s">
        <v>475</v>
      </c>
      <c r="D4826" s="699" t="s">
        <v>11182</v>
      </c>
      <c r="E4826" s="700" t="s">
        <v>19555</v>
      </c>
      <c r="F4826" s="699" t="s">
        <v>11185</v>
      </c>
    </row>
    <row r="4827" spans="1:6" hidden="1">
      <c r="A4827" s="701">
        <v>98093</v>
      </c>
      <c r="B4827" s="699" t="s">
        <v>19556</v>
      </c>
      <c r="C4827" s="699" t="s">
        <v>475</v>
      </c>
      <c r="D4827" s="699" t="s">
        <v>11182</v>
      </c>
      <c r="E4827" s="700" t="s">
        <v>19557</v>
      </c>
      <c r="F4827" s="699" t="s">
        <v>11185</v>
      </c>
    </row>
    <row r="4828" spans="1:6" hidden="1">
      <c r="A4828" s="701">
        <v>98094</v>
      </c>
      <c r="B4828" s="699" t="s">
        <v>19558</v>
      </c>
      <c r="C4828" s="699" t="s">
        <v>475</v>
      </c>
      <c r="D4828" s="699" t="s">
        <v>11182</v>
      </c>
      <c r="E4828" s="700" t="s">
        <v>19559</v>
      </c>
      <c r="F4828" s="699" t="s">
        <v>11185</v>
      </c>
    </row>
    <row r="4829" spans="1:6" hidden="1">
      <c r="A4829" s="701">
        <v>98099</v>
      </c>
      <c r="B4829" s="699" t="s">
        <v>19560</v>
      </c>
      <c r="C4829" s="699" t="s">
        <v>475</v>
      </c>
      <c r="D4829" s="699" t="s">
        <v>11182</v>
      </c>
      <c r="E4829" s="700" t="s">
        <v>19561</v>
      </c>
      <c r="F4829" s="699" t="s">
        <v>11185</v>
      </c>
    </row>
    <row r="4830" spans="1:6" hidden="1">
      <c r="A4830" s="701">
        <v>98100</v>
      </c>
      <c r="B4830" s="699" t="s">
        <v>19562</v>
      </c>
      <c r="C4830" s="699" t="s">
        <v>475</v>
      </c>
      <c r="D4830" s="699" t="s">
        <v>11182</v>
      </c>
      <c r="E4830" s="700" t="s">
        <v>19563</v>
      </c>
      <c r="F4830" s="699" t="s">
        <v>11185</v>
      </c>
    </row>
    <row r="4831" spans="1:6" hidden="1">
      <c r="A4831" s="701">
        <v>98101</v>
      </c>
      <c r="B4831" s="699" t="s">
        <v>19564</v>
      </c>
      <c r="C4831" s="699" t="s">
        <v>475</v>
      </c>
      <c r="D4831" s="699" t="s">
        <v>11182</v>
      </c>
      <c r="E4831" s="700" t="s">
        <v>19565</v>
      </c>
      <c r="F4831" s="699" t="s">
        <v>11185</v>
      </c>
    </row>
    <row r="4832" spans="1:6" hidden="1">
      <c r="A4832" s="701">
        <v>98109</v>
      </c>
      <c r="B4832" s="699" t="s">
        <v>19566</v>
      </c>
      <c r="C4832" s="699" t="s">
        <v>475</v>
      </c>
      <c r="D4832" s="699" t="s">
        <v>11182</v>
      </c>
      <c r="E4832" s="700" t="s">
        <v>19567</v>
      </c>
      <c r="F4832" s="699" t="s">
        <v>11185</v>
      </c>
    </row>
    <row r="4833" spans="1:6" hidden="1">
      <c r="A4833" s="701">
        <v>98110</v>
      </c>
      <c r="B4833" s="699" t="s">
        <v>19568</v>
      </c>
      <c r="C4833" s="699" t="s">
        <v>475</v>
      </c>
      <c r="D4833" s="699" t="s">
        <v>11182</v>
      </c>
      <c r="E4833" s="700" t="s">
        <v>19569</v>
      </c>
      <c r="F4833" s="699" t="s">
        <v>11185</v>
      </c>
    </row>
    <row r="4834" spans="1:6" hidden="1">
      <c r="A4834" s="701">
        <v>98111</v>
      </c>
      <c r="B4834" s="699" t="s">
        <v>19570</v>
      </c>
      <c r="C4834" s="699" t="s">
        <v>475</v>
      </c>
      <c r="D4834" s="699" t="s">
        <v>11182</v>
      </c>
      <c r="E4834" s="700" t="s">
        <v>19571</v>
      </c>
      <c r="F4834" s="699" t="s">
        <v>11185</v>
      </c>
    </row>
    <row r="4835" spans="1:6" hidden="1">
      <c r="A4835" s="701">
        <v>98112</v>
      </c>
      <c r="B4835" s="699" t="s">
        <v>19572</v>
      </c>
      <c r="C4835" s="699" t="s">
        <v>475</v>
      </c>
      <c r="D4835" s="699" t="s">
        <v>11182</v>
      </c>
      <c r="E4835" s="700" t="s">
        <v>19573</v>
      </c>
      <c r="F4835" s="699" t="s">
        <v>11185</v>
      </c>
    </row>
    <row r="4836" spans="1:6" hidden="1">
      <c r="A4836" s="701">
        <v>98114</v>
      </c>
      <c r="B4836" s="699" t="s">
        <v>14425</v>
      </c>
      <c r="C4836" s="699" t="s">
        <v>475</v>
      </c>
      <c r="D4836" s="699" t="s">
        <v>11182</v>
      </c>
      <c r="E4836" s="700" t="s">
        <v>14426</v>
      </c>
      <c r="F4836" s="699" t="s">
        <v>11185</v>
      </c>
    </row>
    <row r="4837" spans="1:6" hidden="1">
      <c r="A4837" s="701">
        <v>98115</v>
      </c>
      <c r="B4837" s="699" t="s">
        <v>19574</v>
      </c>
      <c r="C4837" s="699" t="s">
        <v>475</v>
      </c>
      <c r="D4837" s="699" t="s">
        <v>11182</v>
      </c>
      <c r="E4837" s="700" t="s">
        <v>19575</v>
      </c>
      <c r="F4837" s="699" t="s">
        <v>11185</v>
      </c>
    </row>
    <row r="4838" spans="1:6" hidden="1">
      <c r="A4838" s="701">
        <v>89957</v>
      </c>
      <c r="B4838" s="699" t="s">
        <v>11988</v>
      </c>
      <c r="C4838" s="699" t="s">
        <v>475</v>
      </c>
      <c r="D4838" s="699" t="s">
        <v>11189</v>
      </c>
      <c r="E4838" s="700" t="s">
        <v>11989</v>
      </c>
      <c r="F4838" s="699" t="s">
        <v>11185</v>
      </c>
    </row>
    <row r="4839" spans="1:6" hidden="1">
      <c r="A4839" s="701">
        <v>89959</v>
      </c>
      <c r="B4839" s="699" t="s">
        <v>19576</v>
      </c>
      <c r="C4839" s="699" t="s">
        <v>475</v>
      </c>
      <c r="D4839" s="699" t="s">
        <v>11189</v>
      </c>
      <c r="E4839" s="700" t="s">
        <v>19577</v>
      </c>
      <c r="F4839" s="699" t="s">
        <v>11185</v>
      </c>
    </row>
    <row r="4840" spans="1:6" hidden="1">
      <c r="A4840" s="701">
        <v>89349</v>
      </c>
      <c r="B4840" s="699" t="s">
        <v>19579</v>
      </c>
      <c r="C4840" s="699" t="s">
        <v>475</v>
      </c>
      <c r="D4840" s="699" t="s">
        <v>11189</v>
      </c>
      <c r="E4840" s="700" t="s">
        <v>4199</v>
      </c>
      <c r="F4840" s="699" t="s">
        <v>11185</v>
      </c>
    </row>
    <row r="4841" spans="1:6" hidden="1">
      <c r="A4841" s="701">
        <v>89351</v>
      </c>
      <c r="B4841" s="699" t="s">
        <v>19580</v>
      </c>
      <c r="C4841" s="699" t="s">
        <v>475</v>
      </c>
      <c r="D4841" s="699" t="s">
        <v>11189</v>
      </c>
      <c r="E4841" s="700" t="s">
        <v>7282</v>
      </c>
      <c r="F4841" s="699" t="s">
        <v>11185</v>
      </c>
    </row>
    <row r="4842" spans="1:6" hidden="1">
      <c r="A4842" s="701">
        <v>89352</v>
      </c>
      <c r="B4842" s="699" t="s">
        <v>19581</v>
      </c>
      <c r="C4842" s="699" t="s">
        <v>475</v>
      </c>
      <c r="D4842" s="699" t="s">
        <v>11189</v>
      </c>
      <c r="E4842" s="700" t="s">
        <v>4231</v>
      </c>
      <c r="F4842" s="699" t="s">
        <v>11185</v>
      </c>
    </row>
    <row r="4843" spans="1:6" hidden="1">
      <c r="A4843" s="701">
        <v>89353</v>
      </c>
      <c r="B4843" s="699" t="s">
        <v>19582</v>
      </c>
      <c r="C4843" s="699" t="s">
        <v>475</v>
      </c>
      <c r="D4843" s="699" t="s">
        <v>11189</v>
      </c>
      <c r="E4843" s="700" t="s">
        <v>10774</v>
      </c>
      <c r="F4843" s="699" t="s">
        <v>11185</v>
      </c>
    </row>
    <row r="4844" spans="1:6" hidden="1">
      <c r="A4844" s="701">
        <v>89354</v>
      </c>
      <c r="B4844" s="699" t="s">
        <v>19583</v>
      </c>
      <c r="C4844" s="699" t="s">
        <v>475</v>
      </c>
      <c r="D4844" s="699" t="s">
        <v>11189</v>
      </c>
      <c r="E4844" s="700" t="s">
        <v>19584</v>
      </c>
      <c r="F4844" s="699" t="s">
        <v>11185</v>
      </c>
    </row>
    <row r="4845" spans="1:6" hidden="1">
      <c r="A4845" s="701">
        <v>89969</v>
      </c>
      <c r="B4845" s="699" t="s">
        <v>19585</v>
      </c>
      <c r="C4845" s="699" t="s">
        <v>475</v>
      </c>
      <c r="D4845" s="699" t="s">
        <v>11189</v>
      </c>
      <c r="E4845" s="700" t="s">
        <v>5069</v>
      </c>
      <c r="F4845" s="699" t="s">
        <v>11185</v>
      </c>
    </row>
    <row r="4846" spans="1:6" hidden="1">
      <c r="A4846" s="701">
        <v>89970</v>
      </c>
      <c r="B4846" s="699" t="s">
        <v>12122</v>
      </c>
      <c r="C4846" s="699" t="s">
        <v>475</v>
      </c>
      <c r="D4846" s="699" t="s">
        <v>11189</v>
      </c>
      <c r="E4846" s="700" t="s">
        <v>12123</v>
      </c>
      <c r="F4846" s="699" t="s">
        <v>11185</v>
      </c>
    </row>
    <row r="4847" spans="1:6" hidden="1">
      <c r="A4847" s="701">
        <v>89971</v>
      </c>
      <c r="B4847" s="699" t="s">
        <v>19586</v>
      </c>
      <c r="C4847" s="699" t="s">
        <v>475</v>
      </c>
      <c r="D4847" s="699" t="s">
        <v>11189</v>
      </c>
      <c r="E4847" s="700" t="s">
        <v>17452</v>
      </c>
      <c r="F4847" s="699" t="s">
        <v>11185</v>
      </c>
    </row>
    <row r="4848" spans="1:6" hidden="1">
      <c r="A4848" s="701">
        <v>89972</v>
      </c>
      <c r="B4848" s="699" t="s">
        <v>12158</v>
      </c>
      <c r="C4848" s="699" t="s">
        <v>475</v>
      </c>
      <c r="D4848" s="699" t="s">
        <v>11189</v>
      </c>
      <c r="E4848" s="700" t="s">
        <v>6713</v>
      </c>
      <c r="F4848" s="699" t="s">
        <v>11185</v>
      </c>
    </row>
    <row r="4849" spans="1:6" hidden="1">
      <c r="A4849" s="701">
        <v>89973</v>
      </c>
      <c r="B4849" s="699" t="s">
        <v>19587</v>
      </c>
      <c r="C4849" s="699" t="s">
        <v>475</v>
      </c>
      <c r="D4849" s="699" t="s">
        <v>11189</v>
      </c>
      <c r="E4849" s="700" t="s">
        <v>19588</v>
      </c>
      <c r="F4849" s="699" t="s">
        <v>11185</v>
      </c>
    </row>
    <row r="4850" spans="1:6" hidden="1">
      <c r="A4850" s="701">
        <v>89974</v>
      </c>
      <c r="B4850" s="699" t="s">
        <v>19589</v>
      </c>
      <c r="C4850" s="699" t="s">
        <v>475</v>
      </c>
      <c r="D4850" s="699" t="s">
        <v>11189</v>
      </c>
      <c r="E4850" s="700" t="s">
        <v>19590</v>
      </c>
      <c r="F4850" s="699" t="s">
        <v>11185</v>
      </c>
    </row>
    <row r="4851" spans="1:6" hidden="1">
      <c r="A4851" s="701">
        <v>89984</v>
      </c>
      <c r="B4851" s="699" t="s">
        <v>19591</v>
      </c>
      <c r="C4851" s="699" t="s">
        <v>475</v>
      </c>
      <c r="D4851" s="699" t="s">
        <v>11189</v>
      </c>
      <c r="E4851" s="700" t="s">
        <v>12530</v>
      </c>
      <c r="F4851" s="699" t="s">
        <v>11185</v>
      </c>
    </row>
    <row r="4852" spans="1:6" hidden="1">
      <c r="A4852" s="701">
        <v>89985</v>
      </c>
      <c r="B4852" s="699" t="s">
        <v>19592</v>
      </c>
      <c r="C4852" s="699" t="s">
        <v>475</v>
      </c>
      <c r="D4852" s="699" t="s">
        <v>11189</v>
      </c>
      <c r="E4852" s="700" t="s">
        <v>19593</v>
      </c>
      <c r="F4852" s="699" t="s">
        <v>11185</v>
      </c>
    </row>
    <row r="4853" spans="1:6" hidden="1">
      <c r="A4853" s="701">
        <v>89986</v>
      </c>
      <c r="B4853" s="699" t="s">
        <v>19594</v>
      </c>
      <c r="C4853" s="699" t="s">
        <v>475</v>
      </c>
      <c r="D4853" s="699" t="s">
        <v>11189</v>
      </c>
      <c r="E4853" s="700" t="s">
        <v>19595</v>
      </c>
      <c r="F4853" s="699" t="s">
        <v>11185</v>
      </c>
    </row>
    <row r="4854" spans="1:6" hidden="1">
      <c r="A4854" s="701">
        <v>89987</v>
      </c>
      <c r="B4854" s="699" t="s">
        <v>19596</v>
      </c>
      <c r="C4854" s="699" t="s">
        <v>475</v>
      </c>
      <c r="D4854" s="699" t="s">
        <v>11189</v>
      </c>
      <c r="E4854" s="700" t="s">
        <v>19597</v>
      </c>
      <c r="F4854" s="699" t="s">
        <v>11185</v>
      </c>
    </row>
    <row r="4855" spans="1:6" hidden="1">
      <c r="A4855" s="701">
        <v>90371</v>
      </c>
      <c r="B4855" s="699" t="s">
        <v>19598</v>
      </c>
      <c r="C4855" s="699" t="s">
        <v>475</v>
      </c>
      <c r="D4855" s="699" t="s">
        <v>11189</v>
      </c>
      <c r="E4855" s="700" t="s">
        <v>12971</v>
      </c>
      <c r="F4855" s="699" t="s">
        <v>11185</v>
      </c>
    </row>
    <row r="4856" spans="1:6" hidden="1">
      <c r="A4856" s="701">
        <v>94489</v>
      </c>
      <c r="B4856" s="699" t="s">
        <v>19279</v>
      </c>
      <c r="C4856" s="699" t="s">
        <v>475</v>
      </c>
      <c r="D4856" s="699" t="s">
        <v>11189</v>
      </c>
      <c r="E4856" s="700" t="s">
        <v>15415</v>
      </c>
      <c r="F4856" s="699" t="s">
        <v>11185</v>
      </c>
    </row>
    <row r="4857" spans="1:6" hidden="1">
      <c r="A4857" s="701">
        <v>94490</v>
      </c>
      <c r="B4857" s="699" t="s">
        <v>19280</v>
      </c>
      <c r="C4857" s="699" t="s">
        <v>475</v>
      </c>
      <c r="D4857" s="699" t="s">
        <v>11189</v>
      </c>
      <c r="E4857" s="700" t="s">
        <v>4691</v>
      </c>
      <c r="F4857" s="699" t="s">
        <v>11185</v>
      </c>
    </row>
    <row r="4858" spans="1:6" hidden="1">
      <c r="A4858" s="701">
        <v>94491</v>
      </c>
      <c r="B4858" s="699" t="s">
        <v>19283</v>
      </c>
      <c r="C4858" s="699" t="s">
        <v>475</v>
      </c>
      <c r="D4858" s="699" t="s">
        <v>11189</v>
      </c>
      <c r="E4858" s="700" t="s">
        <v>11900</v>
      </c>
      <c r="F4858" s="699" t="s">
        <v>11185</v>
      </c>
    </row>
    <row r="4859" spans="1:6" hidden="1">
      <c r="A4859" s="701">
        <v>94492</v>
      </c>
      <c r="B4859" s="699" t="s">
        <v>19599</v>
      </c>
      <c r="C4859" s="699" t="s">
        <v>475</v>
      </c>
      <c r="D4859" s="699" t="s">
        <v>11189</v>
      </c>
      <c r="E4859" s="700" t="s">
        <v>9851</v>
      </c>
      <c r="F4859" s="699" t="s">
        <v>11185</v>
      </c>
    </row>
    <row r="4860" spans="1:6" hidden="1">
      <c r="A4860" s="701">
        <v>94493</v>
      </c>
      <c r="B4860" s="699" t="s">
        <v>19600</v>
      </c>
      <c r="C4860" s="699" t="s">
        <v>475</v>
      </c>
      <c r="D4860" s="699" t="s">
        <v>11189</v>
      </c>
      <c r="E4860" s="700" t="s">
        <v>19601</v>
      </c>
      <c r="F4860" s="699" t="s">
        <v>11185</v>
      </c>
    </row>
    <row r="4861" spans="1:6" hidden="1">
      <c r="A4861" s="701">
        <v>94495</v>
      </c>
      <c r="B4861" s="699" t="s">
        <v>19602</v>
      </c>
      <c r="C4861" s="699" t="s">
        <v>475</v>
      </c>
      <c r="D4861" s="699" t="s">
        <v>11189</v>
      </c>
      <c r="E4861" s="700" t="s">
        <v>17952</v>
      </c>
      <c r="F4861" s="699" t="s">
        <v>11185</v>
      </c>
    </row>
    <row r="4862" spans="1:6" hidden="1">
      <c r="A4862" s="701">
        <v>94496</v>
      </c>
      <c r="B4862" s="699" t="s">
        <v>19603</v>
      </c>
      <c r="C4862" s="699" t="s">
        <v>475</v>
      </c>
      <c r="D4862" s="699" t="s">
        <v>11189</v>
      </c>
      <c r="E4862" s="700" t="s">
        <v>11844</v>
      </c>
      <c r="F4862" s="699" t="s">
        <v>11185</v>
      </c>
    </row>
    <row r="4863" spans="1:6" hidden="1">
      <c r="A4863" s="701">
        <v>94497</v>
      </c>
      <c r="B4863" s="699" t="s">
        <v>19604</v>
      </c>
      <c r="C4863" s="699" t="s">
        <v>475</v>
      </c>
      <c r="D4863" s="699" t="s">
        <v>11189</v>
      </c>
      <c r="E4863" s="700" t="s">
        <v>13742</v>
      </c>
      <c r="F4863" s="699" t="s">
        <v>11185</v>
      </c>
    </row>
    <row r="4864" spans="1:6" hidden="1">
      <c r="A4864" s="701">
        <v>94498</v>
      </c>
      <c r="B4864" s="699" t="s">
        <v>19605</v>
      </c>
      <c r="C4864" s="699" t="s">
        <v>475</v>
      </c>
      <c r="D4864" s="699" t="s">
        <v>11189</v>
      </c>
      <c r="E4864" s="700" t="s">
        <v>12514</v>
      </c>
      <c r="F4864" s="699" t="s">
        <v>11185</v>
      </c>
    </row>
    <row r="4865" spans="1:6" hidden="1">
      <c r="A4865" s="701">
        <v>94499</v>
      </c>
      <c r="B4865" s="699" t="s">
        <v>19606</v>
      </c>
      <c r="C4865" s="699" t="s">
        <v>475</v>
      </c>
      <c r="D4865" s="699" t="s">
        <v>11189</v>
      </c>
      <c r="E4865" s="700" t="s">
        <v>19607</v>
      </c>
      <c r="F4865" s="699" t="s">
        <v>11185</v>
      </c>
    </row>
    <row r="4866" spans="1:6" hidden="1">
      <c r="A4866" s="701">
        <v>94500</v>
      </c>
      <c r="B4866" s="699" t="s">
        <v>19608</v>
      </c>
      <c r="C4866" s="699" t="s">
        <v>475</v>
      </c>
      <c r="D4866" s="699" t="s">
        <v>11189</v>
      </c>
      <c r="E4866" s="700" t="s">
        <v>19609</v>
      </c>
      <c r="F4866" s="699" t="s">
        <v>11185</v>
      </c>
    </row>
    <row r="4867" spans="1:6" hidden="1">
      <c r="A4867" s="701">
        <v>94501</v>
      </c>
      <c r="B4867" s="699" t="s">
        <v>19610</v>
      </c>
      <c r="C4867" s="699" t="s">
        <v>475</v>
      </c>
      <c r="D4867" s="699" t="s">
        <v>11189</v>
      </c>
      <c r="E4867" s="700" t="s">
        <v>7308</v>
      </c>
      <c r="F4867" s="699" t="s">
        <v>11185</v>
      </c>
    </row>
    <row r="4868" spans="1:6" hidden="1">
      <c r="A4868" s="701">
        <v>94792</v>
      </c>
      <c r="B4868" s="699" t="s">
        <v>19611</v>
      </c>
      <c r="C4868" s="699" t="s">
        <v>475</v>
      </c>
      <c r="D4868" s="699" t="s">
        <v>11189</v>
      </c>
      <c r="E4868" s="700" t="s">
        <v>19612</v>
      </c>
      <c r="F4868" s="699" t="s">
        <v>11185</v>
      </c>
    </row>
    <row r="4869" spans="1:6" hidden="1">
      <c r="A4869" s="701">
        <v>94793</v>
      </c>
      <c r="B4869" s="699" t="s">
        <v>19614</v>
      </c>
      <c r="C4869" s="699" t="s">
        <v>475</v>
      </c>
      <c r="D4869" s="699" t="s">
        <v>11189</v>
      </c>
      <c r="E4869" s="700" t="s">
        <v>19615</v>
      </c>
      <c r="F4869" s="699" t="s">
        <v>11185</v>
      </c>
    </row>
    <row r="4870" spans="1:6" hidden="1">
      <c r="A4870" s="701">
        <v>94794</v>
      </c>
      <c r="B4870" s="699" t="s">
        <v>19616</v>
      </c>
      <c r="C4870" s="699" t="s">
        <v>475</v>
      </c>
      <c r="D4870" s="699" t="s">
        <v>11189</v>
      </c>
      <c r="E4870" s="700" t="s">
        <v>13651</v>
      </c>
      <c r="F4870" s="699" t="s">
        <v>11185</v>
      </c>
    </row>
    <row r="4871" spans="1:6" hidden="1">
      <c r="A4871" s="701">
        <v>94795</v>
      </c>
      <c r="B4871" s="699" t="s">
        <v>19617</v>
      </c>
      <c r="C4871" s="699" t="s">
        <v>475</v>
      </c>
      <c r="D4871" s="699" t="s">
        <v>11189</v>
      </c>
      <c r="E4871" s="700" t="s">
        <v>19618</v>
      </c>
      <c r="F4871" s="699" t="s">
        <v>11185</v>
      </c>
    </row>
    <row r="4872" spans="1:6" hidden="1">
      <c r="A4872" s="701">
        <v>94796</v>
      </c>
      <c r="B4872" s="699" t="s">
        <v>12162</v>
      </c>
      <c r="C4872" s="699" t="s">
        <v>475</v>
      </c>
      <c r="D4872" s="699" t="s">
        <v>11189</v>
      </c>
      <c r="E4872" s="700" t="s">
        <v>11848</v>
      </c>
      <c r="F4872" s="699" t="s">
        <v>11185</v>
      </c>
    </row>
    <row r="4873" spans="1:6" hidden="1">
      <c r="A4873" s="701">
        <v>94797</v>
      </c>
      <c r="B4873" s="699" t="s">
        <v>19619</v>
      </c>
      <c r="C4873" s="699" t="s">
        <v>475</v>
      </c>
      <c r="D4873" s="699" t="s">
        <v>11189</v>
      </c>
      <c r="E4873" s="700" t="s">
        <v>19620</v>
      </c>
      <c r="F4873" s="699" t="s">
        <v>11185</v>
      </c>
    </row>
    <row r="4874" spans="1:6" hidden="1">
      <c r="A4874" s="701">
        <v>94798</v>
      </c>
      <c r="B4874" s="699" t="s">
        <v>19621</v>
      </c>
      <c r="C4874" s="699" t="s">
        <v>475</v>
      </c>
      <c r="D4874" s="699" t="s">
        <v>11189</v>
      </c>
      <c r="E4874" s="700" t="s">
        <v>19622</v>
      </c>
      <c r="F4874" s="699" t="s">
        <v>11185</v>
      </c>
    </row>
    <row r="4875" spans="1:6" hidden="1">
      <c r="A4875" s="701">
        <v>94799</v>
      </c>
      <c r="B4875" s="699" t="s">
        <v>19623</v>
      </c>
      <c r="C4875" s="699" t="s">
        <v>475</v>
      </c>
      <c r="D4875" s="699" t="s">
        <v>11189</v>
      </c>
      <c r="E4875" s="700" t="s">
        <v>19624</v>
      </c>
      <c r="F4875" s="699" t="s">
        <v>11185</v>
      </c>
    </row>
    <row r="4876" spans="1:6" hidden="1">
      <c r="A4876" s="701">
        <v>94800</v>
      </c>
      <c r="B4876" s="699" t="s">
        <v>19625</v>
      </c>
      <c r="C4876" s="699" t="s">
        <v>475</v>
      </c>
      <c r="D4876" s="699" t="s">
        <v>11189</v>
      </c>
      <c r="E4876" s="700" t="s">
        <v>19626</v>
      </c>
      <c r="F4876" s="699" t="s">
        <v>11185</v>
      </c>
    </row>
    <row r="4877" spans="1:6" hidden="1">
      <c r="A4877" s="701">
        <v>95248</v>
      </c>
      <c r="B4877" s="699" t="s">
        <v>19627</v>
      </c>
      <c r="C4877" s="699" t="s">
        <v>475</v>
      </c>
      <c r="D4877" s="699" t="s">
        <v>11189</v>
      </c>
      <c r="E4877" s="700" t="s">
        <v>3931</v>
      </c>
      <c r="F4877" s="699" t="s">
        <v>11185</v>
      </c>
    </row>
    <row r="4878" spans="1:6" hidden="1">
      <c r="A4878" s="701">
        <v>95249</v>
      </c>
      <c r="B4878" s="699" t="s">
        <v>19628</v>
      </c>
      <c r="C4878" s="699" t="s">
        <v>475</v>
      </c>
      <c r="D4878" s="699" t="s">
        <v>11189</v>
      </c>
      <c r="E4878" s="700" t="s">
        <v>18219</v>
      </c>
      <c r="F4878" s="699" t="s">
        <v>11185</v>
      </c>
    </row>
    <row r="4879" spans="1:6" hidden="1">
      <c r="A4879" s="701">
        <v>95250</v>
      </c>
      <c r="B4879" s="699" t="s">
        <v>19629</v>
      </c>
      <c r="C4879" s="699" t="s">
        <v>475</v>
      </c>
      <c r="D4879" s="699" t="s">
        <v>11189</v>
      </c>
      <c r="E4879" s="700" t="s">
        <v>13405</v>
      </c>
      <c r="F4879" s="699" t="s">
        <v>11185</v>
      </c>
    </row>
    <row r="4880" spans="1:6" hidden="1">
      <c r="A4880" s="701">
        <v>95251</v>
      </c>
      <c r="B4880" s="699" t="s">
        <v>19630</v>
      </c>
      <c r="C4880" s="699" t="s">
        <v>475</v>
      </c>
      <c r="D4880" s="699" t="s">
        <v>11189</v>
      </c>
      <c r="E4880" s="700" t="s">
        <v>19631</v>
      </c>
      <c r="F4880" s="699" t="s">
        <v>11185</v>
      </c>
    </row>
    <row r="4881" spans="1:6" hidden="1">
      <c r="A4881" s="701">
        <v>95252</v>
      </c>
      <c r="B4881" s="699" t="s">
        <v>19632</v>
      </c>
      <c r="C4881" s="699" t="s">
        <v>475</v>
      </c>
      <c r="D4881" s="699" t="s">
        <v>11189</v>
      </c>
      <c r="E4881" s="700" t="s">
        <v>11591</v>
      </c>
      <c r="F4881" s="699" t="s">
        <v>11185</v>
      </c>
    </row>
    <row r="4882" spans="1:6" hidden="1">
      <c r="A4882" s="701">
        <v>95253</v>
      </c>
      <c r="B4882" s="699" t="s">
        <v>19633</v>
      </c>
      <c r="C4882" s="699" t="s">
        <v>475</v>
      </c>
      <c r="D4882" s="699" t="s">
        <v>11189</v>
      </c>
      <c r="E4882" s="700" t="s">
        <v>19634</v>
      </c>
      <c r="F4882" s="699" t="s">
        <v>11185</v>
      </c>
    </row>
    <row r="4883" spans="1:6" hidden="1">
      <c r="A4883" s="701">
        <v>99619</v>
      </c>
      <c r="B4883" s="699" t="s">
        <v>19635</v>
      </c>
      <c r="C4883" s="699" t="s">
        <v>475</v>
      </c>
      <c r="D4883" s="699" t="s">
        <v>11182</v>
      </c>
      <c r="E4883" s="700" t="s">
        <v>19636</v>
      </c>
      <c r="F4883" s="699" t="s">
        <v>11185</v>
      </c>
    </row>
    <row r="4884" spans="1:6" hidden="1">
      <c r="A4884" s="701">
        <v>99620</v>
      </c>
      <c r="B4884" s="699" t="s">
        <v>19637</v>
      </c>
      <c r="C4884" s="699" t="s">
        <v>475</v>
      </c>
      <c r="D4884" s="699" t="s">
        <v>11182</v>
      </c>
      <c r="E4884" s="700" t="s">
        <v>19638</v>
      </c>
      <c r="F4884" s="699" t="s">
        <v>11185</v>
      </c>
    </row>
    <row r="4885" spans="1:6" hidden="1">
      <c r="A4885" s="701">
        <v>99621</v>
      </c>
      <c r="B4885" s="699" t="s">
        <v>19639</v>
      </c>
      <c r="C4885" s="699" t="s">
        <v>475</v>
      </c>
      <c r="D4885" s="699" t="s">
        <v>11182</v>
      </c>
      <c r="E4885" s="700" t="s">
        <v>19640</v>
      </c>
      <c r="F4885" s="699" t="s">
        <v>11185</v>
      </c>
    </row>
    <row r="4886" spans="1:6" hidden="1">
      <c r="A4886" s="701">
        <v>99622</v>
      </c>
      <c r="B4886" s="699" t="s">
        <v>19641</v>
      </c>
      <c r="C4886" s="699" t="s">
        <v>475</v>
      </c>
      <c r="D4886" s="699" t="s">
        <v>11182</v>
      </c>
      <c r="E4886" s="700" t="s">
        <v>10861</v>
      </c>
      <c r="F4886" s="699" t="s">
        <v>11185</v>
      </c>
    </row>
    <row r="4887" spans="1:6" hidden="1">
      <c r="A4887" s="701">
        <v>99623</v>
      </c>
      <c r="B4887" s="699" t="s">
        <v>19642</v>
      </c>
      <c r="C4887" s="699" t="s">
        <v>475</v>
      </c>
      <c r="D4887" s="699" t="s">
        <v>11182</v>
      </c>
      <c r="E4887" s="700" t="s">
        <v>19643</v>
      </c>
      <c r="F4887" s="699" t="s">
        <v>11185</v>
      </c>
    </row>
    <row r="4888" spans="1:6" hidden="1">
      <c r="A4888" s="701">
        <v>99624</v>
      </c>
      <c r="B4888" s="699" t="s">
        <v>19644</v>
      </c>
      <c r="C4888" s="699" t="s">
        <v>475</v>
      </c>
      <c r="D4888" s="699" t="s">
        <v>11182</v>
      </c>
      <c r="E4888" s="700" t="s">
        <v>19645</v>
      </c>
      <c r="F4888" s="699" t="s">
        <v>11185</v>
      </c>
    </row>
    <row r="4889" spans="1:6" hidden="1">
      <c r="A4889" s="701">
        <v>99625</v>
      </c>
      <c r="B4889" s="699" t="s">
        <v>19646</v>
      </c>
      <c r="C4889" s="699" t="s">
        <v>475</v>
      </c>
      <c r="D4889" s="699" t="s">
        <v>11182</v>
      </c>
      <c r="E4889" s="700" t="s">
        <v>19647</v>
      </c>
      <c r="F4889" s="699" t="s">
        <v>11185</v>
      </c>
    </row>
    <row r="4890" spans="1:6" hidden="1">
      <c r="A4890" s="701">
        <v>99626</v>
      </c>
      <c r="B4890" s="699" t="s">
        <v>19648</v>
      </c>
      <c r="C4890" s="699" t="s">
        <v>475</v>
      </c>
      <c r="D4890" s="699" t="s">
        <v>11182</v>
      </c>
      <c r="E4890" s="700" t="s">
        <v>19649</v>
      </c>
      <c r="F4890" s="699" t="s">
        <v>11185</v>
      </c>
    </row>
    <row r="4891" spans="1:6" hidden="1">
      <c r="A4891" s="701">
        <v>99627</v>
      </c>
      <c r="B4891" s="699" t="s">
        <v>19650</v>
      </c>
      <c r="C4891" s="699" t="s">
        <v>475</v>
      </c>
      <c r="D4891" s="699" t="s">
        <v>11182</v>
      </c>
      <c r="E4891" s="700" t="s">
        <v>15690</v>
      </c>
      <c r="F4891" s="699" t="s">
        <v>11185</v>
      </c>
    </row>
    <row r="4892" spans="1:6" hidden="1">
      <c r="A4892" s="701">
        <v>99628</v>
      </c>
      <c r="B4892" s="699" t="s">
        <v>19651</v>
      </c>
      <c r="C4892" s="699" t="s">
        <v>475</v>
      </c>
      <c r="D4892" s="699" t="s">
        <v>11182</v>
      </c>
      <c r="E4892" s="700" t="s">
        <v>15154</v>
      </c>
      <c r="F4892" s="699" t="s">
        <v>11185</v>
      </c>
    </row>
    <row r="4893" spans="1:6" hidden="1">
      <c r="A4893" s="701">
        <v>99629</v>
      </c>
      <c r="B4893" s="699" t="s">
        <v>19652</v>
      </c>
      <c r="C4893" s="699" t="s">
        <v>475</v>
      </c>
      <c r="D4893" s="699" t="s">
        <v>11182</v>
      </c>
      <c r="E4893" s="700" t="s">
        <v>10323</v>
      </c>
      <c r="F4893" s="699" t="s">
        <v>11185</v>
      </c>
    </row>
    <row r="4894" spans="1:6" hidden="1">
      <c r="A4894" s="701">
        <v>99630</v>
      </c>
      <c r="B4894" s="699" t="s">
        <v>19653</v>
      </c>
      <c r="C4894" s="699" t="s">
        <v>475</v>
      </c>
      <c r="D4894" s="699" t="s">
        <v>11182</v>
      </c>
      <c r="E4894" s="700" t="s">
        <v>19654</v>
      </c>
      <c r="F4894" s="699" t="s">
        <v>11185</v>
      </c>
    </row>
    <row r="4895" spans="1:6" hidden="1">
      <c r="A4895" s="701">
        <v>99631</v>
      </c>
      <c r="B4895" s="699" t="s">
        <v>19655</v>
      </c>
      <c r="C4895" s="699" t="s">
        <v>475</v>
      </c>
      <c r="D4895" s="699" t="s">
        <v>11182</v>
      </c>
      <c r="E4895" s="700" t="s">
        <v>19414</v>
      </c>
      <c r="F4895" s="699" t="s">
        <v>11185</v>
      </c>
    </row>
    <row r="4896" spans="1:6" hidden="1">
      <c r="A4896" s="701">
        <v>99632</v>
      </c>
      <c r="B4896" s="699" t="s">
        <v>19656</v>
      </c>
      <c r="C4896" s="699" t="s">
        <v>475</v>
      </c>
      <c r="D4896" s="699" t="s">
        <v>11182</v>
      </c>
      <c r="E4896" s="700" t="s">
        <v>19657</v>
      </c>
      <c r="F4896" s="699" t="s">
        <v>11185</v>
      </c>
    </row>
    <row r="4897" spans="1:6" hidden="1">
      <c r="A4897" s="701">
        <v>99633</v>
      </c>
      <c r="B4897" s="699" t="s">
        <v>19658</v>
      </c>
      <c r="C4897" s="699" t="s">
        <v>475</v>
      </c>
      <c r="D4897" s="699" t="s">
        <v>11182</v>
      </c>
      <c r="E4897" s="700" t="s">
        <v>3397</v>
      </c>
      <c r="F4897" s="699" t="s">
        <v>11185</v>
      </c>
    </row>
    <row r="4898" spans="1:6" hidden="1">
      <c r="A4898" s="701">
        <v>99634</v>
      </c>
      <c r="B4898" s="699" t="s">
        <v>19659</v>
      </c>
      <c r="C4898" s="699" t="s">
        <v>475</v>
      </c>
      <c r="D4898" s="699" t="s">
        <v>11182</v>
      </c>
      <c r="E4898" s="700" t="s">
        <v>19660</v>
      </c>
      <c r="F4898" s="699" t="s">
        <v>11185</v>
      </c>
    </row>
    <row r="4899" spans="1:6" hidden="1">
      <c r="A4899" s="701">
        <v>99635</v>
      </c>
      <c r="B4899" s="699" t="s">
        <v>19661</v>
      </c>
      <c r="C4899" s="699" t="s">
        <v>475</v>
      </c>
      <c r="D4899" s="699" t="s">
        <v>11189</v>
      </c>
      <c r="E4899" s="700" t="s">
        <v>19662</v>
      </c>
      <c r="F4899" s="699" t="s">
        <v>11185</v>
      </c>
    </row>
    <row r="4900" spans="1:6" hidden="1">
      <c r="A4900" s="701">
        <v>103008</v>
      </c>
      <c r="B4900" s="699" t="s">
        <v>19663</v>
      </c>
      <c r="C4900" s="699" t="s">
        <v>475</v>
      </c>
      <c r="D4900" s="699" t="s">
        <v>11182</v>
      </c>
      <c r="E4900" s="700" t="s">
        <v>15450</v>
      </c>
      <c r="F4900" s="699" t="s">
        <v>11185</v>
      </c>
    </row>
    <row r="4901" spans="1:6" hidden="1">
      <c r="A4901" s="701">
        <v>103009</v>
      </c>
      <c r="B4901" s="699" t="s">
        <v>19664</v>
      </c>
      <c r="C4901" s="699" t="s">
        <v>475</v>
      </c>
      <c r="D4901" s="699" t="s">
        <v>11182</v>
      </c>
      <c r="E4901" s="700" t="s">
        <v>19665</v>
      </c>
      <c r="F4901" s="699" t="s">
        <v>11185</v>
      </c>
    </row>
    <row r="4902" spans="1:6" hidden="1">
      <c r="A4902" s="701">
        <v>103010</v>
      </c>
      <c r="B4902" s="699" t="s">
        <v>19666</v>
      </c>
      <c r="C4902" s="699" t="s">
        <v>475</v>
      </c>
      <c r="D4902" s="699" t="s">
        <v>11182</v>
      </c>
      <c r="E4902" s="700" t="s">
        <v>11924</v>
      </c>
      <c r="F4902" s="699" t="s">
        <v>11185</v>
      </c>
    </row>
    <row r="4903" spans="1:6" hidden="1">
      <c r="A4903" s="701">
        <v>103011</v>
      </c>
      <c r="B4903" s="699" t="s">
        <v>19667</v>
      </c>
      <c r="C4903" s="699" t="s">
        <v>475</v>
      </c>
      <c r="D4903" s="699" t="s">
        <v>11182</v>
      </c>
      <c r="E4903" s="700" t="s">
        <v>19668</v>
      </c>
      <c r="F4903" s="699" t="s">
        <v>11185</v>
      </c>
    </row>
    <row r="4904" spans="1:6" hidden="1">
      <c r="A4904" s="701">
        <v>103012</v>
      </c>
      <c r="B4904" s="699" t="s">
        <v>19669</v>
      </c>
      <c r="C4904" s="699" t="s">
        <v>475</v>
      </c>
      <c r="D4904" s="699" t="s">
        <v>11182</v>
      </c>
      <c r="E4904" s="700" t="s">
        <v>19670</v>
      </c>
      <c r="F4904" s="699" t="s">
        <v>11185</v>
      </c>
    </row>
    <row r="4905" spans="1:6" hidden="1">
      <c r="A4905" s="701">
        <v>103013</v>
      </c>
      <c r="B4905" s="699" t="s">
        <v>19671</v>
      </c>
      <c r="C4905" s="699" t="s">
        <v>475</v>
      </c>
      <c r="D4905" s="699" t="s">
        <v>11182</v>
      </c>
      <c r="E4905" s="700" t="s">
        <v>15816</v>
      </c>
      <c r="F4905" s="699" t="s">
        <v>11185</v>
      </c>
    </row>
    <row r="4906" spans="1:6" hidden="1">
      <c r="A4906" s="701">
        <v>103014</v>
      </c>
      <c r="B4906" s="699" t="s">
        <v>19672</v>
      </c>
      <c r="C4906" s="699" t="s">
        <v>475</v>
      </c>
      <c r="D4906" s="699" t="s">
        <v>11182</v>
      </c>
      <c r="E4906" s="700" t="s">
        <v>19673</v>
      </c>
      <c r="F4906" s="699" t="s">
        <v>11185</v>
      </c>
    </row>
    <row r="4907" spans="1:6" hidden="1">
      <c r="A4907" s="701">
        <v>103015</v>
      </c>
      <c r="B4907" s="699" t="s">
        <v>19674</v>
      </c>
      <c r="C4907" s="699" t="s">
        <v>475</v>
      </c>
      <c r="D4907" s="699" t="s">
        <v>11182</v>
      </c>
      <c r="E4907" s="700" t="s">
        <v>19675</v>
      </c>
      <c r="F4907" s="699" t="s">
        <v>11185</v>
      </c>
    </row>
    <row r="4908" spans="1:6" hidden="1">
      <c r="A4908" s="701">
        <v>103016</v>
      </c>
      <c r="B4908" s="699" t="s">
        <v>19676</v>
      </c>
      <c r="C4908" s="699" t="s">
        <v>475</v>
      </c>
      <c r="D4908" s="699" t="s">
        <v>11182</v>
      </c>
      <c r="E4908" s="700" t="s">
        <v>19677</v>
      </c>
      <c r="F4908" s="699" t="s">
        <v>11185</v>
      </c>
    </row>
    <row r="4909" spans="1:6" hidden="1">
      <c r="A4909" s="701">
        <v>103017</v>
      </c>
      <c r="B4909" s="699" t="s">
        <v>19678</v>
      </c>
      <c r="C4909" s="699" t="s">
        <v>475</v>
      </c>
      <c r="D4909" s="699" t="s">
        <v>11182</v>
      </c>
      <c r="E4909" s="700" t="s">
        <v>19679</v>
      </c>
      <c r="F4909" s="699" t="s">
        <v>11185</v>
      </c>
    </row>
    <row r="4910" spans="1:6" hidden="1">
      <c r="A4910" s="701">
        <v>103018</v>
      </c>
      <c r="B4910" s="699" t="s">
        <v>19680</v>
      </c>
      <c r="C4910" s="699" t="s">
        <v>475</v>
      </c>
      <c r="D4910" s="699" t="s">
        <v>11189</v>
      </c>
      <c r="E4910" s="700" t="s">
        <v>19681</v>
      </c>
      <c r="F4910" s="699" t="s">
        <v>11185</v>
      </c>
    </row>
    <row r="4911" spans="1:6" hidden="1">
      <c r="A4911" s="701">
        <v>103019</v>
      </c>
      <c r="B4911" s="699" t="s">
        <v>19682</v>
      </c>
      <c r="C4911" s="699" t="s">
        <v>475</v>
      </c>
      <c r="D4911" s="699" t="s">
        <v>11189</v>
      </c>
      <c r="E4911" s="700" t="s">
        <v>19683</v>
      </c>
      <c r="F4911" s="699" t="s">
        <v>11185</v>
      </c>
    </row>
    <row r="4912" spans="1:6" hidden="1">
      <c r="A4912" s="701">
        <v>103029</v>
      </c>
      <c r="B4912" s="699" t="s">
        <v>19684</v>
      </c>
      <c r="C4912" s="699" t="s">
        <v>475</v>
      </c>
      <c r="D4912" s="699" t="s">
        <v>11189</v>
      </c>
      <c r="E4912" s="700" t="s">
        <v>11322</v>
      </c>
      <c r="F4912" s="699" t="s">
        <v>11185</v>
      </c>
    </row>
    <row r="4913" spans="1:6" hidden="1">
      <c r="A4913" s="701">
        <v>103036</v>
      </c>
      <c r="B4913" s="699" t="s">
        <v>19685</v>
      </c>
      <c r="C4913" s="699" t="s">
        <v>475</v>
      </c>
      <c r="D4913" s="699" t="s">
        <v>11189</v>
      </c>
      <c r="E4913" s="700" t="s">
        <v>3130</v>
      </c>
      <c r="F4913" s="699" t="s">
        <v>11185</v>
      </c>
    </row>
    <row r="4914" spans="1:6" hidden="1">
      <c r="A4914" s="701">
        <v>103037</v>
      </c>
      <c r="B4914" s="699" t="s">
        <v>19686</v>
      </c>
      <c r="C4914" s="699" t="s">
        <v>475</v>
      </c>
      <c r="D4914" s="699" t="s">
        <v>11189</v>
      </c>
      <c r="E4914" s="700" t="s">
        <v>19687</v>
      </c>
      <c r="F4914" s="699" t="s">
        <v>11185</v>
      </c>
    </row>
    <row r="4915" spans="1:6" hidden="1">
      <c r="A4915" s="701">
        <v>103038</v>
      </c>
      <c r="B4915" s="699" t="s">
        <v>19688</v>
      </c>
      <c r="C4915" s="699" t="s">
        <v>475</v>
      </c>
      <c r="D4915" s="699" t="s">
        <v>11189</v>
      </c>
      <c r="E4915" s="700" t="s">
        <v>15695</v>
      </c>
      <c r="F4915" s="699" t="s">
        <v>11185</v>
      </c>
    </row>
    <row r="4916" spans="1:6" hidden="1">
      <c r="A4916" s="701">
        <v>103039</v>
      </c>
      <c r="B4916" s="699" t="s">
        <v>19689</v>
      </c>
      <c r="C4916" s="699" t="s">
        <v>475</v>
      </c>
      <c r="D4916" s="699" t="s">
        <v>11189</v>
      </c>
      <c r="E4916" s="700" t="s">
        <v>10382</v>
      </c>
      <c r="F4916" s="699" t="s">
        <v>11185</v>
      </c>
    </row>
    <row r="4917" spans="1:6" hidden="1">
      <c r="A4917" s="701">
        <v>103040</v>
      </c>
      <c r="B4917" s="699" t="s">
        <v>19690</v>
      </c>
      <c r="C4917" s="699" t="s">
        <v>475</v>
      </c>
      <c r="D4917" s="699" t="s">
        <v>11189</v>
      </c>
      <c r="E4917" s="700" t="s">
        <v>15309</v>
      </c>
      <c r="F4917" s="699" t="s">
        <v>11185</v>
      </c>
    </row>
    <row r="4918" spans="1:6" hidden="1">
      <c r="A4918" s="701">
        <v>103041</v>
      </c>
      <c r="B4918" s="699" t="s">
        <v>19691</v>
      </c>
      <c r="C4918" s="699" t="s">
        <v>475</v>
      </c>
      <c r="D4918" s="699" t="s">
        <v>11189</v>
      </c>
      <c r="E4918" s="700" t="s">
        <v>4077</v>
      </c>
      <c r="F4918" s="699" t="s">
        <v>11185</v>
      </c>
    </row>
    <row r="4919" spans="1:6" hidden="1">
      <c r="A4919" s="701">
        <v>103042</v>
      </c>
      <c r="B4919" s="699" t="s">
        <v>19692</v>
      </c>
      <c r="C4919" s="699" t="s">
        <v>475</v>
      </c>
      <c r="D4919" s="699" t="s">
        <v>11189</v>
      </c>
      <c r="E4919" s="700" t="s">
        <v>8475</v>
      </c>
      <c r="F4919" s="699" t="s">
        <v>11185</v>
      </c>
    </row>
    <row r="4920" spans="1:6" hidden="1">
      <c r="A4920" s="701">
        <v>103043</v>
      </c>
      <c r="B4920" s="699" t="s">
        <v>19693</v>
      </c>
      <c r="C4920" s="699" t="s">
        <v>475</v>
      </c>
      <c r="D4920" s="699" t="s">
        <v>11189</v>
      </c>
      <c r="E4920" s="700" t="s">
        <v>11283</v>
      </c>
      <c r="F4920" s="699" t="s">
        <v>11185</v>
      </c>
    </row>
    <row r="4921" spans="1:6" hidden="1">
      <c r="A4921" s="701">
        <v>103044</v>
      </c>
      <c r="B4921" s="699" t="s">
        <v>19694</v>
      </c>
      <c r="C4921" s="699" t="s">
        <v>475</v>
      </c>
      <c r="D4921" s="699" t="s">
        <v>11189</v>
      </c>
      <c r="E4921" s="700" t="s">
        <v>11767</v>
      </c>
      <c r="F4921" s="699" t="s">
        <v>11185</v>
      </c>
    </row>
    <row r="4922" spans="1:6" hidden="1">
      <c r="A4922" s="701">
        <v>103045</v>
      </c>
      <c r="B4922" s="699" t="s">
        <v>19695</v>
      </c>
      <c r="C4922" s="699" t="s">
        <v>475</v>
      </c>
      <c r="D4922" s="699" t="s">
        <v>11189</v>
      </c>
      <c r="E4922" s="700" t="s">
        <v>12056</v>
      </c>
      <c r="F4922" s="699" t="s">
        <v>11185</v>
      </c>
    </row>
    <row r="4923" spans="1:6" hidden="1">
      <c r="A4923" s="701">
        <v>103046</v>
      </c>
      <c r="B4923" s="699" t="s">
        <v>19696</v>
      </c>
      <c r="C4923" s="699" t="s">
        <v>475</v>
      </c>
      <c r="D4923" s="699" t="s">
        <v>11189</v>
      </c>
      <c r="E4923" s="700" t="s">
        <v>6417</v>
      </c>
      <c r="F4923" s="699" t="s">
        <v>11185</v>
      </c>
    </row>
    <row r="4924" spans="1:6" hidden="1">
      <c r="A4924" s="701">
        <v>103047</v>
      </c>
      <c r="B4924" s="699" t="s">
        <v>19697</v>
      </c>
      <c r="C4924" s="699" t="s">
        <v>475</v>
      </c>
      <c r="D4924" s="699" t="s">
        <v>11189</v>
      </c>
      <c r="E4924" s="700" t="s">
        <v>12888</v>
      </c>
      <c r="F4924" s="699" t="s">
        <v>11185</v>
      </c>
    </row>
    <row r="4925" spans="1:6" hidden="1">
      <c r="A4925" s="701">
        <v>103048</v>
      </c>
      <c r="B4925" s="699" t="s">
        <v>19698</v>
      </c>
      <c r="C4925" s="699" t="s">
        <v>475</v>
      </c>
      <c r="D4925" s="699" t="s">
        <v>11189</v>
      </c>
      <c r="E4925" s="700" t="s">
        <v>14264</v>
      </c>
      <c r="F4925" s="699" t="s">
        <v>11185</v>
      </c>
    </row>
    <row r="4926" spans="1:6" hidden="1">
      <c r="A4926" s="701">
        <v>103049</v>
      </c>
      <c r="B4926" s="699" t="s">
        <v>19699</v>
      </c>
      <c r="C4926" s="699" t="s">
        <v>475</v>
      </c>
      <c r="D4926" s="699" t="s">
        <v>11189</v>
      </c>
      <c r="E4926" s="700" t="s">
        <v>11242</v>
      </c>
      <c r="F4926" s="699" t="s">
        <v>11185</v>
      </c>
    </row>
    <row r="4927" spans="1:6" hidden="1">
      <c r="A4927" s="701">
        <v>103050</v>
      </c>
      <c r="B4927" s="699" t="s">
        <v>19700</v>
      </c>
      <c r="C4927" s="699" t="s">
        <v>475</v>
      </c>
      <c r="D4927" s="699" t="s">
        <v>11189</v>
      </c>
      <c r="E4927" s="700" t="s">
        <v>12206</v>
      </c>
      <c r="F4927" s="699" t="s">
        <v>11185</v>
      </c>
    </row>
    <row r="4928" spans="1:6" hidden="1">
      <c r="A4928" s="701">
        <v>103051</v>
      </c>
      <c r="B4928" s="699" t="s">
        <v>19701</v>
      </c>
      <c r="C4928" s="699" t="s">
        <v>475</v>
      </c>
      <c r="D4928" s="699" t="s">
        <v>11189</v>
      </c>
      <c r="E4928" s="700" t="s">
        <v>11302</v>
      </c>
      <c r="F4928" s="699" t="s">
        <v>11185</v>
      </c>
    </row>
    <row r="4929" spans="1:6" hidden="1">
      <c r="A4929" s="701">
        <v>103052</v>
      </c>
      <c r="B4929" s="699" t="s">
        <v>19702</v>
      </c>
      <c r="C4929" s="699" t="s">
        <v>475</v>
      </c>
      <c r="D4929" s="699" t="s">
        <v>11189</v>
      </c>
      <c r="E4929" s="700" t="s">
        <v>11815</v>
      </c>
      <c r="F4929" s="699" t="s">
        <v>11185</v>
      </c>
    </row>
    <row r="4930" spans="1:6" hidden="1">
      <c r="A4930" s="701">
        <v>95634</v>
      </c>
      <c r="B4930" s="699" t="s">
        <v>19703</v>
      </c>
      <c r="C4930" s="699" t="s">
        <v>475</v>
      </c>
      <c r="D4930" s="699" t="s">
        <v>11189</v>
      </c>
      <c r="E4930" s="700" t="s">
        <v>19704</v>
      </c>
      <c r="F4930" s="699" t="s">
        <v>11185</v>
      </c>
    </row>
    <row r="4931" spans="1:6" hidden="1">
      <c r="A4931" s="701">
        <v>95635</v>
      </c>
      <c r="B4931" s="699" t="s">
        <v>19705</v>
      </c>
      <c r="C4931" s="699" t="s">
        <v>475</v>
      </c>
      <c r="D4931" s="699" t="s">
        <v>11189</v>
      </c>
      <c r="E4931" s="700" t="s">
        <v>19706</v>
      </c>
      <c r="F4931" s="699" t="s">
        <v>11185</v>
      </c>
    </row>
    <row r="4932" spans="1:6" hidden="1">
      <c r="A4932" s="701">
        <v>95636</v>
      </c>
      <c r="B4932" s="699" t="s">
        <v>19707</v>
      </c>
      <c r="C4932" s="699" t="s">
        <v>475</v>
      </c>
      <c r="D4932" s="699" t="s">
        <v>11182</v>
      </c>
      <c r="E4932" s="700" t="s">
        <v>19708</v>
      </c>
      <c r="F4932" s="699" t="s">
        <v>11185</v>
      </c>
    </row>
    <row r="4933" spans="1:6" hidden="1">
      <c r="A4933" s="701">
        <v>95637</v>
      </c>
      <c r="B4933" s="699" t="s">
        <v>19709</v>
      </c>
      <c r="C4933" s="699" t="s">
        <v>475</v>
      </c>
      <c r="D4933" s="699" t="s">
        <v>11182</v>
      </c>
      <c r="E4933" s="700" t="s">
        <v>19710</v>
      </c>
      <c r="F4933" s="699" t="s">
        <v>11185</v>
      </c>
    </row>
    <row r="4934" spans="1:6" hidden="1">
      <c r="A4934" s="701">
        <v>95638</v>
      </c>
      <c r="B4934" s="699" t="s">
        <v>19711</v>
      </c>
      <c r="C4934" s="699" t="s">
        <v>475</v>
      </c>
      <c r="D4934" s="699" t="s">
        <v>11182</v>
      </c>
      <c r="E4934" s="700" t="s">
        <v>19712</v>
      </c>
      <c r="F4934" s="699" t="s">
        <v>11185</v>
      </c>
    </row>
    <row r="4935" spans="1:6" hidden="1">
      <c r="A4935" s="701">
        <v>95639</v>
      </c>
      <c r="B4935" s="699" t="s">
        <v>19713</v>
      </c>
      <c r="C4935" s="699" t="s">
        <v>475</v>
      </c>
      <c r="D4935" s="699" t="s">
        <v>11182</v>
      </c>
      <c r="E4935" s="700" t="s">
        <v>19714</v>
      </c>
      <c r="F4935" s="699" t="s">
        <v>11185</v>
      </c>
    </row>
    <row r="4936" spans="1:6" hidden="1">
      <c r="A4936" s="701">
        <v>95641</v>
      </c>
      <c r="B4936" s="699" t="s">
        <v>19715</v>
      </c>
      <c r="C4936" s="699" t="s">
        <v>475</v>
      </c>
      <c r="D4936" s="699" t="s">
        <v>11189</v>
      </c>
      <c r="E4936" s="700" t="s">
        <v>19716</v>
      </c>
      <c r="F4936" s="699" t="s">
        <v>11185</v>
      </c>
    </row>
    <row r="4937" spans="1:6" hidden="1">
      <c r="A4937" s="701">
        <v>95642</v>
      </c>
      <c r="B4937" s="699" t="s">
        <v>19717</v>
      </c>
      <c r="C4937" s="699" t="s">
        <v>475</v>
      </c>
      <c r="D4937" s="699" t="s">
        <v>11189</v>
      </c>
      <c r="E4937" s="700" t="s">
        <v>19718</v>
      </c>
      <c r="F4937" s="699" t="s">
        <v>11185</v>
      </c>
    </row>
    <row r="4938" spans="1:6" hidden="1">
      <c r="A4938" s="701">
        <v>95643</v>
      </c>
      <c r="B4938" s="699" t="s">
        <v>19719</v>
      </c>
      <c r="C4938" s="699" t="s">
        <v>475</v>
      </c>
      <c r="D4938" s="699" t="s">
        <v>11189</v>
      </c>
      <c r="E4938" s="700" t="s">
        <v>19720</v>
      </c>
      <c r="F4938" s="699" t="s">
        <v>11185</v>
      </c>
    </row>
    <row r="4939" spans="1:6" hidden="1">
      <c r="A4939" s="701">
        <v>95644</v>
      </c>
      <c r="B4939" s="699" t="s">
        <v>843</v>
      </c>
      <c r="C4939" s="699" t="s">
        <v>475</v>
      </c>
      <c r="D4939" s="699" t="s">
        <v>11189</v>
      </c>
      <c r="E4939" s="700" t="s">
        <v>19721</v>
      </c>
      <c r="F4939" s="699" t="s">
        <v>11185</v>
      </c>
    </row>
    <row r="4940" spans="1:6" hidden="1">
      <c r="A4940" s="701">
        <v>95645</v>
      </c>
      <c r="B4940" s="699" t="s">
        <v>19722</v>
      </c>
      <c r="C4940" s="699" t="s">
        <v>475</v>
      </c>
      <c r="D4940" s="699" t="s">
        <v>11189</v>
      </c>
      <c r="E4940" s="700" t="s">
        <v>19723</v>
      </c>
      <c r="F4940" s="699" t="s">
        <v>11185</v>
      </c>
    </row>
    <row r="4941" spans="1:6" hidden="1">
      <c r="A4941" s="701">
        <v>95646</v>
      </c>
      <c r="B4941" s="699" t="s">
        <v>19724</v>
      </c>
      <c r="C4941" s="699" t="s">
        <v>475</v>
      </c>
      <c r="D4941" s="699" t="s">
        <v>11189</v>
      </c>
      <c r="E4941" s="700" t="s">
        <v>19725</v>
      </c>
      <c r="F4941" s="699" t="s">
        <v>11185</v>
      </c>
    </row>
    <row r="4942" spans="1:6" hidden="1">
      <c r="A4942" s="701">
        <v>95647</v>
      </c>
      <c r="B4942" s="699" t="s">
        <v>19726</v>
      </c>
      <c r="C4942" s="699" t="s">
        <v>475</v>
      </c>
      <c r="D4942" s="699" t="s">
        <v>11189</v>
      </c>
      <c r="E4942" s="700" t="s">
        <v>19727</v>
      </c>
      <c r="F4942" s="699" t="s">
        <v>11185</v>
      </c>
    </row>
    <row r="4943" spans="1:6" hidden="1">
      <c r="A4943" s="701">
        <v>95673</v>
      </c>
      <c r="B4943" s="699" t="s">
        <v>19729</v>
      </c>
      <c r="C4943" s="699" t="s">
        <v>475</v>
      </c>
      <c r="D4943" s="699" t="s">
        <v>11182</v>
      </c>
      <c r="E4943" s="700" t="s">
        <v>19730</v>
      </c>
      <c r="F4943" s="699" t="s">
        <v>11185</v>
      </c>
    </row>
    <row r="4944" spans="1:6" hidden="1">
      <c r="A4944" s="701">
        <v>95674</v>
      </c>
      <c r="B4944" s="699" t="s">
        <v>19731</v>
      </c>
      <c r="C4944" s="699" t="s">
        <v>475</v>
      </c>
      <c r="D4944" s="699" t="s">
        <v>11182</v>
      </c>
      <c r="E4944" s="700" t="s">
        <v>13434</v>
      </c>
      <c r="F4944" s="699" t="s">
        <v>11185</v>
      </c>
    </row>
    <row r="4945" spans="1:6" hidden="1">
      <c r="A4945" s="701">
        <v>95675</v>
      </c>
      <c r="B4945" s="699" t="s">
        <v>19732</v>
      </c>
      <c r="C4945" s="699" t="s">
        <v>475</v>
      </c>
      <c r="D4945" s="699" t="s">
        <v>11182</v>
      </c>
      <c r="E4945" s="700" t="s">
        <v>19733</v>
      </c>
      <c r="F4945" s="699" t="s">
        <v>11185</v>
      </c>
    </row>
    <row r="4946" spans="1:6" hidden="1">
      <c r="A4946" s="701">
        <v>95676</v>
      </c>
      <c r="B4946" s="699" t="s">
        <v>19734</v>
      </c>
      <c r="C4946" s="699" t="s">
        <v>475</v>
      </c>
      <c r="D4946" s="699" t="s">
        <v>11189</v>
      </c>
      <c r="E4946" s="700" t="s">
        <v>19735</v>
      </c>
      <c r="F4946" s="699" t="s">
        <v>11185</v>
      </c>
    </row>
    <row r="4947" spans="1:6" hidden="1">
      <c r="A4947" s="701">
        <v>97741</v>
      </c>
      <c r="B4947" s="699" t="s">
        <v>19736</v>
      </c>
      <c r="C4947" s="699" t="s">
        <v>475</v>
      </c>
      <c r="D4947" s="699" t="s">
        <v>11189</v>
      </c>
      <c r="E4947" s="700" t="s">
        <v>19737</v>
      </c>
      <c r="F4947" s="699" t="s">
        <v>11185</v>
      </c>
    </row>
    <row r="4948" spans="1:6" hidden="1">
      <c r="A4948" s="701">
        <v>90436</v>
      </c>
      <c r="B4948" s="699" t="s">
        <v>17396</v>
      </c>
      <c r="C4948" s="699" t="s">
        <v>475</v>
      </c>
      <c r="D4948" s="699" t="s">
        <v>11189</v>
      </c>
      <c r="E4948" s="700" t="s">
        <v>12211</v>
      </c>
      <c r="F4948" s="699" t="s">
        <v>11185</v>
      </c>
    </row>
    <row r="4949" spans="1:6" hidden="1">
      <c r="A4949" s="701">
        <v>90437</v>
      </c>
      <c r="B4949" s="699" t="s">
        <v>17444</v>
      </c>
      <c r="C4949" s="699" t="s">
        <v>475</v>
      </c>
      <c r="D4949" s="699" t="s">
        <v>11189</v>
      </c>
      <c r="E4949" s="700" t="s">
        <v>5515</v>
      </c>
      <c r="F4949" s="699" t="s">
        <v>11185</v>
      </c>
    </row>
    <row r="4950" spans="1:6" hidden="1">
      <c r="A4950" s="701">
        <v>90438</v>
      </c>
      <c r="B4950" s="699" t="s">
        <v>17477</v>
      </c>
      <c r="C4950" s="699" t="s">
        <v>475</v>
      </c>
      <c r="D4950" s="699" t="s">
        <v>11189</v>
      </c>
      <c r="E4950" s="700" t="s">
        <v>13347</v>
      </c>
      <c r="F4950" s="699" t="s">
        <v>11185</v>
      </c>
    </row>
    <row r="4951" spans="1:6" hidden="1">
      <c r="A4951" s="701">
        <v>90439</v>
      </c>
      <c r="B4951" s="699" t="s">
        <v>17429</v>
      </c>
      <c r="C4951" s="699" t="s">
        <v>475</v>
      </c>
      <c r="D4951" s="699" t="s">
        <v>11189</v>
      </c>
      <c r="E4951" s="700" t="s">
        <v>17430</v>
      </c>
      <c r="F4951" s="699" t="s">
        <v>11185</v>
      </c>
    </row>
    <row r="4952" spans="1:6" hidden="1">
      <c r="A4952" s="701">
        <v>90440</v>
      </c>
      <c r="B4952" s="699" t="s">
        <v>19738</v>
      </c>
      <c r="C4952" s="699" t="s">
        <v>475</v>
      </c>
      <c r="D4952" s="699" t="s">
        <v>11189</v>
      </c>
      <c r="E4952" s="700" t="s">
        <v>19739</v>
      </c>
      <c r="F4952" s="699" t="s">
        <v>11185</v>
      </c>
    </row>
    <row r="4953" spans="1:6" hidden="1">
      <c r="A4953" s="701">
        <v>90441</v>
      </c>
      <c r="B4953" s="699" t="s">
        <v>19741</v>
      </c>
      <c r="C4953" s="699" t="s">
        <v>475</v>
      </c>
      <c r="D4953" s="699" t="s">
        <v>11189</v>
      </c>
      <c r="E4953" s="700" t="s">
        <v>18294</v>
      </c>
      <c r="F4953" s="699" t="s">
        <v>11185</v>
      </c>
    </row>
    <row r="4954" spans="1:6" hidden="1">
      <c r="A4954" s="701">
        <v>90443</v>
      </c>
      <c r="B4954" s="699" t="s">
        <v>1453</v>
      </c>
      <c r="C4954" s="699" t="s">
        <v>478</v>
      </c>
      <c r="D4954" s="699" t="s">
        <v>11189</v>
      </c>
      <c r="E4954" s="700" t="s">
        <v>8117</v>
      </c>
      <c r="F4954" s="699" t="s">
        <v>11185</v>
      </c>
    </row>
    <row r="4955" spans="1:6" hidden="1">
      <c r="A4955" s="701">
        <v>90444</v>
      </c>
      <c r="B4955" s="699" t="s">
        <v>19742</v>
      </c>
      <c r="C4955" s="699" t="s">
        <v>478</v>
      </c>
      <c r="D4955" s="699" t="s">
        <v>11189</v>
      </c>
      <c r="E4955" s="700" t="s">
        <v>3332</v>
      </c>
      <c r="F4955" s="699" t="s">
        <v>11185</v>
      </c>
    </row>
    <row r="4956" spans="1:6" hidden="1">
      <c r="A4956" s="701">
        <v>90445</v>
      </c>
      <c r="B4956" s="699" t="s">
        <v>19743</v>
      </c>
      <c r="C4956" s="699" t="s">
        <v>478</v>
      </c>
      <c r="D4956" s="699" t="s">
        <v>11189</v>
      </c>
      <c r="E4956" s="700" t="s">
        <v>2143</v>
      </c>
      <c r="F4956" s="699" t="s">
        <v>11185</v>
      </c>
    </row>
    <row r="4957" spans="1:6" hidden="1">
      <c r="A4957" s="701">
        <v>90446</v>
      </c>
      <c r="B4957" s="699" t="s">
        <v>19744</v>
      </c>
      <c r="C4957" s="699" t="s">
        <v>478</v>
      </c>
      <c r="D4957" s="699" t="s">
        <v>11189</v>
      </c>
      <c r="E4957" s="700" t="s">
        <v>11314</v>
      </c>
      <c r="F4957" s="699" t="s">
        <v>11185</v>
      </c>
    </row>
    <row r="4958" spans="1:6" hidden="1">
      <c r="A4958" s="701">
        <v>90447</v>
      </c>
      <c r="B4958" s="699" t="s">
        <v>11990</v>
      </c>
      <c r="C4958" s="699" t="s">
        <v>478</v>
      </c>
      <c r="D4958" s="699" t="s">
        <v>11189</v>
      </c>
      <c r="E4958" s="700" t="s">
        <v>11284</v>
      </c>
      <c r="F4958" s="699" t="s">
        <v>11185</v>
      </c>
    </row>
    <row r="4959" spans="1:6" hidden="1">
      <c r="A4959" s="701">
        <v>90451</v>
      </c>
      <c r="B4959" s="699" t="s">
        <v>19745</v>
      </c>
      <c r="C4959" s="699" t="s">
        <v>475</v>
      </c>
      <c r="D4959" s="699" t="s">
        <v>11182</v>
      </c>
      <c r="E4959" s="700" t="s">
        <v>5446</v>
      </c>
      <c r="F4959" s="699" t="s">
        <v>11185</v>
      </c>
    </row>
    <row r="4960" spans="1:6" hidden="1">
      <c r="A4960" s="701">
        <v>90452</v>
      </c>
      <c r="B4960" s="699" t="s">
        <v>19746</v>
      </c>
      <c r="C4960" s="699" t="s">
        <v>475</v>
      </c>
      <c r="D4960" s="699" t="s">
        <v>11182</v>
      </c>
      <c r="E4960" s="700" t="s">
        <v>4461</v>
      </c>
      <c r="F4960" s="699" t="s">
        <v>11185</v>
      </c>
    </row>
    <row r="4961" spans="1:6" hidden="1">
      <c r="A4961" s="701">
        <v>90453</v>
      </c>
      <c r="B4961" s="699" t="s">
        <v>17409</v>
      </c>
      <c r="C4961" s="699" t="s">
        <v>475</v>
      </c>
      <c r="D4961" s="699" t="s">
        <v>11189</v>
      </c>
      <c r="E4961" s="700" t="s">
        <v>5181</v>
      </c>
      <c r="F4961" s="699" t="s">
        <v>11185</v>
      </c>
    </row>
    <row r="4962" spans="1:6" hidden="1">
      <c r="A4962" s="701">
        <v>90454</v>
      </c>
      <c r="B4962" s="699" t="s">
        <v>17445</v>
      </c>
      <c r="C4962" s="699" t="s">
        <v>475</v>
      </c>
      <c r="D4962" s="699" t="s">
        <v>11189</v>
      </c>
      <c r="E4962" s="700" t="s">
        <v>1897</v>
      </c>
      <c r="F4962" s="699" t="s">
        <v>11185</v>
      </c>
    </row>
    <row r="4963" spans="1:6" hidden="1">
      <c r="A4963" s="701">
        <v>90455</v>
      </c>
      <c r="B4963" s="699" t="s">
        <v>17478</v>
      </c>
      <c r="C4963" s="699" t="s">
        <v>475</v>
      </c>
      <c r="D4963" s="699" t="s">
        <v>11189</v>
      </c>
      <c r="E4963" s="700" t="s">
        <v>6554</v>
      </c>
      <c r="F4963" s="699" t="s">
        <v>11185</v>
      </c>
    </row>
    <row r="4964" spans="1:6" hidden="1">
      <c r="A4964" s="701">
        <v>90456</v>
      </c>
      <c r="B4964" s="699" t="s">
        <v>11992</v>
      </c>
      <c r="C4964" s="699" t="s">
        <v>475</v>
      </c>
      <c r="D4964" s="699" t="s">
        <v>11189</v>
      </c>
      <c r="E4964" s="700" t="s">
        <v>11308</v>
      </c>
      <c r="F4964" s="699" t="s">
        <v>11185</v>
      </c>
    </row>
    <row r="4965" spans="1:6" hidden="1">
      <c r="A4965" s="701">
        <v>90457</v>
      </c>
      <c r="B4965" s="699" t="s">
        <v>11993</v>
      </c>
      <c r="C4965" s="699" t="s">
        <v>475</v>
      </c>
      <c r="D4965" s="699" t="s">
        <v>11189</v>
      </c>
      <c r="E4965" s="700" t="s">
        <v>10055</v>
      </c>
      <c r="F4965" s="699" t="s">
        <v>11185</v>
      </c>
    </row>
    <row r="4966" spans="1:6" hidden="1">
      <c r="A4966" s="701">
        <v>90458</v>
      </c>
      <c r="B4966" s="699" t="s">
        <v>19747</v>
      </c>
      <c r="C4966" s="699" t="s">
        <v>475</v>
      </c>
      <c r="D4966" s="699" t="s">
        <v>11189</v>
      </c>
      <c r="E4966" s="700" t="s">
        <v>6414</v>
      </c>
      <c r="F4966" s="699" t="s">
        <v>11185</v>
      </c>
    </row>
    <row r="4967" spans="1:6" hidden="1">
      <c r="A4967" s="701">
        <v>90459</v>
      </c>
      <c r="B4967" s="699" t="s">
        <v>19748</v>
      </c>
      <c r="C4967" s="699" t="s">
        <v>475</v>
      </c>
      <c r="D4967" s="699" t="s">
        <v>11189</v>
      </c>
      <c r="E4967" s="700" t="s">
        <v>14005</v>
      </c>
      <c r="F4967" s="699" t="s">
        <v>11185</v>
      </c>
    </row>
    <row r="4968" spans="1:6" hidden="1">
      <c r="A4968" s="701">
        <v>90460</v>
      </c>
      <c r="B4968" s="699" t="s">
        <v>19749</v>
      </c>
      <c r="C4968" s="699" t="s">
        <v>478</v>
      </c>
      <c r="D4968" s="699" t="s">
        <v>11182</v>
      </c>
      <c r="E4968" s="700" t="s">
        <v>11571</v>
      </c>
      <c r="F4968" s="699" t="s">
        <v>11185</v>
      </c>
    </row>
    <row r="4969" spans="1:6" hidden="1">
      <c r="A4969" s="701">
        <v>90461</v>
      </c>
      <c r="B4969" s="699" t="s">
        <v>19750</v>
      </c>
      <c r="C4969" s="699" t="s">
        <v>478</v>
      </c>
      <c r="D4969" s="699" t="s">
        <v>11182</v>
      </c>
      <c r="E4969" s="700" t="s">
        <v>14506</v>
      </c>
      <c r="F4969" s="699" t="s">
        <v>11185</v>
      </c>
    </row>
    <row r="4970" spans="1:6" hidden="1">
      <c r="A4970" s="701">
        <v>90462</v>
      </c>
      <c r="B4970" s="699" t="s">
        <v>19751</v>
      </c>
      <c r="C4970" s="699" t="s">
        <v>478</v>
      </c>
      <c r="D4970" s="699" t="s">
        <v>11182</v>
      </c>
      <c r="E4970" s="700" t="s">
        <v>3171</v>
      </c>
      <c r="F4970" s="699" t="s">
        <v>11185</v>
      </c>
    </row>
    <row r="4971" spans="1:6" hidden="1">
      <c r="A4971" s="701">
        <v>90463</v>
      </c>
      <c r="B4971" s="699" t="s">
        <v>19752</v>
      </c>
      <c r="C4971" s="699" t="s">
        <v>478</v>
      </c>
      <c r="D4971" s="699" t="s">
        <v>11182</v>
      </c>
      <c r="E4971" s="700" t="s">
        <v>12105</v>
      </c>
      <c r="F4971" s="699" t="s">
        <v>11185</v>
      </c>
    </row>
    <row r="4972" spans="1:6" hidden="1">
      <c r="A4972" s="701">
        <v>90466</v>
      </c>
      <c r="B4972" s="699" t="s">
        <v>1454</v>
      </c>
      <c r="C4972" s="699" t="s">
        <v>478</v>
      </c>
      <c r="D4972" s="699" t="s">
        <v>11189</v>
      </c>
      <c r="E4972" s="700" t="s">
        <v>11994</v>
      </c>
      <c r="F4972" s="699" t="s">
        <v>11185</v>
      </c>
    </row>
    <row r="4973" spans="1:6" hidden="1">
      <c r="A4973" s="701">
        <v>90467</v>
      </c>
      <c r="B4973" s="699" t="s">
        <v>17491</v>
      </c>
      <c r="C4973" s="699" t="s">
        <v>478</v>
      </c>
      <c r="D4973" s="699" t="s">
        <v>11189</v>
      </c>
      <c r="E4973" s="700" t="s">
        <v>12014</v>
      </c>
      <c r="F4973" s="699" t="s">
        <v>11185</v>
      </c>
    </row>
    <row r="4974" spans="1:6" hidden="1">
      <c r="A4974" s="701">
        <v>90468</v>
      </c>
      <c r="B4974" s="699" t="s">
        <v>19753</v>
      </c>
      <c r="C4974" s="699" t="s">
        <v>478</v>
      </c>
      <c r="D4974" s="699" t="s">
        <v>11189</v>
      </c>
      <c r="E4974" s="700" t="s">
        <v>5450</v>
      </c>
      <c r="F4974" s="699" t="s">
        <v>11185</v>
      </c>
    </row>
    <row r="4975" spans="1:6" hidden="1">
      <c r="A4975" s="701">
        <v>90469</v>
      </c>
      <c r="B4975" s="699" t="s">
        <v>19754</v>
      </c>
      <c r="C4975" s="699" t="s">
        <v>478</v>
      </c>
      <c r="D4975" s="699" t="s">
        <v>11189</v>
      </c>
      <c r="E4975" s="700" t="s">
        <v>8069</v>
      </c>
      <c r="F4975" s="699" t="s">
        <v>11185</v>
      </c>
    </row>
    <row r="4976" spans="1:6" hidden="1">
      <c r="A4976" s="701">
        <v>90470</v>
      </c>
      <c r="B4976" s="699" t="s">
        <v>19755</v>
      </c>
      <c r="C4976" s="699" t="s">
        <v>478</v>
      </c>
      <c r="D4976" s="699" t="s">
        <v>11189</v>
      </c>
      <c r="E4976" s="700" t="s">
        <v>9685</v>
      </c>
      <c r="F4976" s="699" t="s">
        <v>11185</v>
      </c>
    </row>
    <row r="4977" spans="1:6" hidden="1">
      <c r="A4977" s="701">
        <v>91166</v>
      </c>
      <c r="B4977" s="699" t="s">
        <v>19756</v>
      </c>
      <c r="C4977" s="699" t="s">
        <v>478</v>
      </c>
      <c r="D4977" s="699" t="s">
        <v>11189</v>
      </c>
      <c r="E4977" s="700" t="s">
        <v>11424</v>
      </c>
      <c r="F4977" s="699" t="s">
        <v>11185</v>
      </c>
    </row>
    <row r="4978" spans="1:6" hidden="1">
      <c r="A4978" s="701">
        <v>91167</v>
      </c>
      <c r="B4978" s="699" t="s">
        <v>19757</v>
      </c>
      <c r="C4978" s="699" t="s">
        <v>478</v>
      </c>
      <c r="D4978" s="699" t="s">
        <v>11189</v>
      </c>
      <c r="E4978" s="700" t="s">
        <v>7336</v>
      </c>
      <c r="F4978" s="699" t="s">
        <v>11185</v>
      </c>
    </row>
    <row r="4979" spans="1:6" hidden="1">
      <c r="A4979" s="701">
        <v>91168</v>
      </c>
      <c r="B4979" s="699" t="s">
        <v>19758</v>
      </c>
      <c r="C4979" s="699" t="s">
        <v>478</v>
      </c>
      <c r="D4979" s="699" t="s">
        <v>11189</v>
      </c>
      <c r="E4979" s="700" t="s">
        <v>14178</v>
      </c>
      <c r="F4979" s="699" t="s">
        <v>11185</v>
      </c>
    </row>
    <row r="4980" spans="1:6" hidden="1">
      <c r="A4980" s="701">
        <v>91169</v>
      </c>
      <c r="B4980" s="699" t="s">
        <v>19759</v>
      </c>
      <c r="C4980" s="699" t="s">
        <v>478</v>
      </c>
      <c r="D4980" s="699" t="s">
        <v>11189</v>
      </c>
      <c r="E4980" s="700" t="s">
        <v>9884</v>
      </c>
      <c r="F4980" s="699" t="s">
        <v>11185</v>
      </c>
    </row>
    <row r="4981" spans="1:6" hidden="1">
      <c r="A4981" s="701">
        <v>91170</v>
      </c>
      <c r="B4981" s="699" t="s">
        <v>11999</v>
      </c>
      <c r="C4981" s="699" t="s">
        <v>478</v>
      </c>
      <c r="D4981" s="699" t="s">
        <v>11189</v>
      </c>
      <c r="E4981" s="700" t="s">
        <v>4203</v>
      </c>
      <c r="F4981" s="699" t="s">
        <v>11185</v>
      </c>
    </row>
    <row r="4982" spans="1:6" hidden="1">
      <c r="A4982" s="701">
        <v>91171</v>
      </c>
      <c r="B4982" s="699" t="s">
        <v>19760</v>
      </c>
      <c r="C4982" s="699" t="s">
        <v>478</v>
      </c>
      <c r="D4982" s="699" t="s">
        <v>11189</v>
      </c>
      <c r="E4982" s="700" t="s">
        <v>7373</v>
      </c>
      <c r="F4982" s="699" t="s">
        <v>11185</v>
      </c>
    </row>
    <row r="4983" spans="1:6" hidden="1">
      <c r="A4983" s="701">
        <v>91172</v>
      </c>
      <c r="B4983" s="699" t="s">
        <v>19761</v>
      </c>
      <c r="C4983" s="699" t="s">
        <v>478</v>
      </c>
      <c r="D4983" s="699" t="s">
        <v>11189</v>
      </c>
      <c r="E4983" s="700" t="s">
        <v>12818</v>
      </c>
      <c r="F4983" s="699" t="s">
        <v>11185</v>
      </c>
    </row>
    <row r="4984" spans="1:6" hidden="1">
      <c r="A4984" s="701">
        <v>91173</v>
      </c>
      <c r="B4984" s="699" t="s">
        <v>12059</v>
      </c>
      <c r="C4984" s="699" t="s">
        <v>478</v>
      </c>
      <c r="D4984" s="699" t="s">
        <v>11189</v>
      </c>
      <c r="E4984" s="700" t="s">
        <v>11252</v>
      </c>
      <c r="F4984" s="699" t="s">
        <v>11185</v>
      </c>
    </row>
    <row r="4985" spans="1:6" hidden="1">
      <c r="A4985" s="701">
        <v>91174</v>
      </c>
      <c r="B4985" s="699" t="s">
        <v>19762</v>
      </c>
      <c r="C4985" s="699" t="s">
        <v>478</v>
      </c>
      <c r="D4985" s="699" t="s">
        <v>11189</v>
      </c>
      <c r="E4985" s="700" t="s">
        <v>11770</v>
      </c>
      <c r="F4985" s="699" t="s">
        <v>11185</v>
      </c>
    </row>
    <row r="4986" spans="1:6" hidden="1">
      <c r="A4986" s="701">
        <v>91175</v>
      </c>
      <c r="B4986" s="699" t="s">
        <v>19763</v>
      </c>
      <c r="C4986" s="699" t="s">
        <v>478</v>
      </c>
      <c r="D4986" s="699" t="s">
        <v>11189</v>
      </c>
      <c r="E4986" s="700" t="s">
        <v>6549</v>
      </c>
      <c r="F4986" s="699" t="s">
        <v>11185</v>
      </c>
    </row>
    <row r="4987" spans="1:6" hidden="1">
      <c r="A4987" s="701">
        <v>91176</v>
      </c>
      <c r="B4987" s="699" t="s">
        <v>19764</v>
      </c>
      <c r="C4987" s="699" t="s">
        <v>478</v>
      </c>
      <c r="D4987" s="699" t="s">
        <v>11182</v>
      </c>
      <c r="E4987" s="700" t="s">
        <v>19765</v>
      </c>
      <c r="F4987" s="699" t="s">
        <v>11185</v>
      </c>
    </row>
    <row r="4988" spans="1:6" hidden="1">
      <c r="A4988" s="701">
        <v>91177</v>
      </c>
      <c r="B4988" s="699" t="s">
        <v>19766</v>
      </c>
      <c r="C4988" s="699" t="s">
        <v>478</v>
      </c>
      <c r="D4988" s="699" t="s">
        <v>11182</v>
      </c>
      <c r="E4988" s="700" t="s">
        <v>4432</v>
      </c>
      <c r="F4988" s="699" t="s">
        <v>11185</v>
      </c>
    </row>
    <row r="4989" spans="1:6" hidden="1">
      <c r="A4989" s="701">
        <v>91178</v>
      </c>
      <c r="B4989" s="699" t="s">
        <v>19767</v>
      </c>
      <c r="C4989" s="699" t="s">
        <v>478</v>
      </c>
      <c r="D4989" s="699" t="s">
        <v>11182</v>
      </c>
      <c r="E4989" s="700" t="s">
        <v>14695</v>
      </c>
      <c r="F4989" s="699" t="s">
        <v>11185</v>
      </c>
    </row>
    <row r="4990" spans="1:6" hidden="1">
      <c r="A4990" s="701">
        <v>91179</v>
      </c>
      <c r="B4990" s="699" t="s">
        <v>19768</v>
      </c>
      <c r="C4990" s="699" t="s">
        <v>478</v>
      </c>
      <c r="D4990" s="699" t="s">
        <v>11182</v>
      </c>
      <c r="E4990" s="700" t="s">
        <v>12056</v>
      </c>
      <c r="F4990" s="699" t="s">
        <v>11185</v>
      </c>
    </row>
    <row r="4991" spans="1:6" hidden="1">
      <c r="A4991" s="701">
        <v>91180</v>
      </c>
      <c r="B4991" s="699" t="s">
        <v>19769</v>
      </c>
      <c r="C4991" s="699" t="s">
        <v>478</v>
      </c>
      <c r="D4991" s="699" t="s">
        <v>11182</v>
      </c>
      <c r="E4991" s="700" t="s">
        <v>12064</v>
      </c>
      <c r="F4991" s="699" t="s">
        <v>11185</v>
      </c>
    </row>
    <row r="4992" spans="1:6" hidden="1">
      <c r="A4992" s="701">
        <v>91181</v>
      </c>
      <c r="B4992" s="699" t="s">
        <v>19770</v>
      </c>
      <c r="C4992" s="699" t="s">
        <v>478</v>
      </c>
      <c r="D4992" s="699" t="s">
        <v>11182</v>
      </c>
      <c r="E4992" s="700" t="s">
        <v>13587</v>
      </c>
      <c r="F4992" s="699" t="s">
        <v>11185</v>
      </c>
    </row>
    <row r="4993" spans="1:6" hidden="1">
      <c r="A4993" s="701">
        <v>91182</v>
      </c>
      <c r="B4993" s="699" t="s">
        <v>19771</v>
      </c>
      <c r="C4993" s="699" t="s">
        <v>478</v>
      </c>
      <c r="D4993" s="699" t="s">
        <v>11182</v>
      </c>
      <c r="E4993" s="700" t="s">
        <v>19772</v>
      </c>
      <c r="F4993" s="699" t="s">
        <v>11185</v>
      </c>
    </row>
    <row r="4994" spans="1:6" hidden="1">
      <c r="A4994" s="701">
        <v>91183</v>
      </c>
      <c r="B4994" s="699" t="s">
        <v>19773</v>
      </c>
      <c r="C4994" s="699" t="s">
        <v>478</v>
      </c>
      <c r="D4994" s="699" t="s">
        <v>11182</v>
      </c>
      <c r="E4994" s="700" t="s">
        <v>12119</v>
      </c>
      <c r="F4994" s="699" t="s">
        <v>11185</v>
      </c>
    </row>
    <row r="4995" spans="1:6" hidden="1">
      <c r="A4995" s="701">
        <v>91184</v>
      </c>
      <c r="B4995" s="699" t="s">
        <v>19774</v>
      </c>
      <c r="C4995" s="699" t="s">
        <v>478</v>
      </c>
      <c r="D4995" s="699" t="s">
        <v>11182</v>
      </c>
      <c r="E4995" s="700" t="s">
        <v>17165</v>
      </c>
      <c r="F4995" s="699" t="s">
        <v>11185</v>
      </c>
    </row>
    <row r="4996" spans="1:6" hidden="1">
      <c r="A4996" s="701">
        <v>91185</v>
      </c>
      <c r="B4996" s="699" t="s">
        <v>17410</v>
      </c>
      <c r="C4996" s="699" t="s">
        <v>478</v>
      </c>
      <c r="D4996" s="699" t="s">
        <v>11182</v>
      </c>
      <c r="E4996" s="700" t="s">
        <v>13615</v>
      </c>
      <c r="F4996" s="699" t="s">
        <v>11185</v>
      </c>
    </row>
    <row r="4997" spans="1:6" hidden="1">
      <c r="A4997" s="701">
        <v>91186</v>
      </c>
      <c r="B4997" s="699" t="s">
        <v>17446</v>
      </c>
      <c r="C4997" s="699" t="s">
        <v>478</v>
      </c>
      <c r="D4997" s="699" t="s">
        <v>11182</v>
      </c>
      <c r="E4997" s="700" t="s">
        <v>6549</v>
      </c>
      <c r="F4997" s="699" t="s">
        <v>11185</v>
      </c>
    </row>
    <row r="4998" spans="1:6" hidden="1">
      <c r="A4998" s="701">
        <v>91187</v>
      </c>
      <c r="B4998" s="699" t="s">
        <v>17479</v>
      </c>
      <c r="C4998" s="699" t="s">
        <v>478</v>
      </c>
      <c r="D4998" s="699" t="s">
        <v>11182</v>
      </c>
      <c r="E4998" s="700" t="s">
        <v>11721</v>
      </c>
      <c r="F4998" s="699" t="s">
        <v>11185</v>
      </c>
    </row>
    <row r="4999" spans="1:6" hidden="1">
      <c r="A4999" s="701">
        <v>91188</v>
      </c>
      <c r="B4999" s="699" t="s">
        <v>19775</v>
      </c>
      <c r="C4999" s="699" t="s">
        <v>475</v>
      </c>
      <c r="D4999" s="699" t="s">
        <v>11189</v>
      </c>
      <c r="E4999" s="700" t="s">
        <v>5244</v>
      </c>
      <c r="F4999" s="699" t="s">
        <v>11185</v>
      </c>
    </row>
    <row r="5000" spans="1:6" hidden="1">
      <c r="A5000" s="701">
        <v>91189</v>
      </c>
      <c r="B5000" s="699" t="s">
        <v>17521</v>
      </c>
      <c r="C5000" s="699" t="s">
        <v>475</v>
      </c>
      <c r="D5000" s="699" t="s">
        <v>11189</v>
      </c>
      <c r="E5000" s="700" t="s">
        <v>17522</v>
      </c>
      <c r="F5000" s="699" t="s">
        <v>11185</v>
      </c>
    </row>
    <row r="5001" spans="1:6" hidden="1">
      <c r="A5001" s="701">
        <v>91190</v>
      </c>
      <c r="B5001" s="699" t="s">
        <v>17397</v>
      </c>
      <c r="C5001" s="699" t="s">
        <v>475</v>
      </c>
      <c r="D5001" s="699" t="s">
        <v>11189</v>
      </c>
      <c r="E5001" s="700" t="s">
        <v>5188</v>
      </c>
      <c r="F5001" s="699" t="s">
        <v>11185</v>
      </c>
    </row>
    <row r="5002" spans="1:6" hidden="1">
      <c r="A5002" s="701">
        <v>91191</v>
      </c>
      <c r="B5002" s="699" t="s">
        <v>17447</v>
      </c>
      <c r="C5002" s="699" t="s">
        <v>475</v>
      </c>
      <c r="D5002" s="699" t="s">
        <v>11189</v>
      </c>
      <c r="E5002" s="700" t="s">
        <v>11538</v>
      </c>
      <c r="F5002" s="699" t="s">
        <v>11185</v>
      </c>
    </row>
    <row r="5003" spans="1:6" hidden="1">
      <c r="A5003" s="701">
        <v>91192</v>
      </c>
      <c r="B5003" s="699" t="s">
        <v>17480</v>
      </c>
      <c r="C5003" s="699" t="s">
        <v>475</v>
      </c>
      <c r="D5003" s="699" t="s">
        <v>11189</v>
      </c>
      <c r="E5003" s="700" t="s">
        <v>5980</v>
      </c>
      <c r="F5003" s="699" t="s">
        <v>11185</v>
      </c>
    </row>
    <row r="5004" spans="1:6" hidden="1">
      <c r="A5004" s="701">
        <v>91222</v>
      </c>
      <c r="B5004" s="699" t="s">
        <v>17492</v>
      </c>
      <c r="C5004" s="699" t="s">
        <v>478</v>
      </c>
      <c r="D5004" s="699" t="s">
        <v>11189</v>
      </c>
      <c r="E5004" s="700" t="s">
        <v>10927</v>
      </c>
      <c r="F5004" s="699" t="s">
        <v>11185</v>
      </c>
    </row>
    <row r="5005" spans="1:6" hidden="1">
      <c r="A5005" s="701">
        <v>94480</v>
      </c>
      <c r="B5005" s="699" t="s">
        <v>19776</v>
      </c>
      <c r="C5005" s="699" t="s">
        <v>475</v>
      </c>
      <c r="D5005" s="699" t="s">
        <v>11182</v>
      </c>
      <c r="E5005" s="700" t="s">
        <v>19777</v>
      </c>
      <c r="F5005" s="699" t="s">
        <v>11185</v>
      </c>
    </row>
    <row r="5006" spans="1:6" hidden="1">
      <c r="A5006" s="701">
        <v>94481</v>
      </c>
      <c r="B5006" s="699" t="s">
        <v>19778</v>
      </c>
      <c r="C5006" s="699" t="s">
        <v>475</v>
      </c>
      <c r="D5006" s="699" t="s">
        <v>11182</v>
      </c>
      <c r="E5006" s="700" t="s">
        <v>19779</v>
      </c>
      <c r="F5006" s="699" t="s">
        <v>11185</v>
      </c>
    </row>
    <row r="5007" spans="1:6" hidden="1">
      <c r="A5007" s="701">
        <v>94482</v>
      </c>
      <c r="B5007" s="699" t="s">
        <v>19780</v>
      </c>
      <c r="C5007" s="699" t="s">
        <v>475</v>
      </c>
      <c r="D5007" s="699" t="s">
        <v>11182</v>
      </c>
      <c r="E5007" s="700" t="s">
        <v>19781</v>
      </c>
      <c r="F5007" s="699" t="s">
        <v>11185</v>
      </c>
    </row>
    <row r="5008" spans="1:6" hidden="1">
      <c r="A5008" s="701">
        <v>94483</v>
      </c>
      <c r="B5008" s="699" t="s">
        <v>19782</v>
      </c>
      <c r="C5008" s="699" t="s">
        <v>475</v>
      </c>
      <c r="D5008" s="699" t="s">
        <v>11182</v>
      </c>
      <c r="E5008" s="700" t="s">
        <v>19783</v>
      </c>
      <c r="F5008" s="699" t="s">
        <v>11185</v>
      </c>
    </row>
    <row r="5009" spans="1:6" hidden="1">
      <c r="A5009" s="701">
        <v>95541</v>
      </c>
      <c r="B5009" s="699" t="s">
        <v>19784</v>
      </c>
      <c r="C5009" s="699" t="s">
        <v>475</v>
      </c>
      <c r="D5009" s="699" t="s">
        <v>11189</v>
      </c>
      <c r="E5009" s="700" t="s">
        <v>2328</v>
      </c>
      <c r="F5009" s="699" t="s">
        <v>11185</v>
      </c>
    </row>
    <row r="5010" spans="1:6" hidden="1">
      <c r="A5010" s="701">
        <v>96559</v>
      </c>
      <c r="B5010" s="699" t="s">
        <v>19785</v>
      </c>
      <c r="C5010" s="699" t="s">
        <v>480</v>
      </c>
      <c r="D5010" s="699" t="s">
        <v>11182</v>
      </c>
      <c r="E5010" s="700" t="s">
        <v>12705</v>
      </c>
      <c r="F5010" s="699" t="s">
        <v>11185</v>
      </c>
    </row>
    <row r="5011" spans="1:6" hidden="1">
      <c r="A5011" s="701">
        <v>96560</v>
      </c>
      <c r="B5011" s="699" t="s">
        <v>19786</v>
      </c>
      <c r="C5011" s="699" t="s">
        <v>480</v>
      </c>
      <c r="D5011" s="699" t="s">
        <v>11182</v>
      </c>
      <c r="E5011" s="700" t="s">
        <v>14891</v>
      </c>
      <c r="F5011" s="699" t="s">
        <v>11185</v>
      </c>
    </row>
    <row r="5012" spans="1:6" hidden="1">
      <c r="A5012" s="701">
        <v>96561</v>
      </c>
      <c r="B5012" s="699" t="s">
        <v>19787</v>
      </c>
      <c r="C5012" s="699" t="s">
        <v>480</v>
      </c>
      <c r="D5012" s="699" t="s">
        <v>11182</v>
      </c>
      <c r="E5012" s="700" t="s">
        <v>7984</v>
      </c>
      <c r="F5012" s="699" t="s">
        <v>11185</v>
      </c>
    </row>
    <row r="5013" spans="1:6" hidden="1">
      <c r="A5013" s="701">
        <v>96562</v>
      </c>
      <c r="B5013" s="699" t="s">
        <v>19788</v>
      </c>
      <c r="C5013" s="699" t="s">
        <v>478</v>
      </c>
      <c r="D5013" s="699" t="s">
        <v>11182</v>
      </c>
      <c r="E5013" s="700" t="s">
        <v>12810</v>
      </c>
      <c r="F5013" s="699" t="s">
        <v>11185</v>
      </c>
    </row>
    <row r="5014" spans="1:6" hidden="1">
      <c r="A5014" s="701">
        <v>96563</v>
      </c>
      <c r="B5014" s="699" t="s">
        <v>19789</v>
      </c>
      <c r="C5014" s="699" t="s">
        <v>478</v>
      </c>
      <c r="D5014" s="699" t="s">
        <v>11182</v>
      </c>
      <c r="E5014" s="700" t="s">
        <v>13192</v>
      </c>
      <c r="F5014" s="699" t="s">
        <v>11185</v>
      </c>
    </row>
    <row r="5015" spans="1:6" hidden="1">
      <c r="A5015" s="701">
        <v>101802</v>
      </c>
      <c r="B5015" s="699" t="s">
        <v>19790</v>
      </c>
      <c r="C5015" s="699" t="s">
        <v>475</v>
      </c>
      <c r="D5015" s="699" t="s">
        <v>11182</v>
      </c>
      <c r="E5015" s="700" t="s">
        <v>19791</v>
      </c>
      <c r="F5015" s="699" t="s">
        <v>11185</v>
      </c>
    </row>
    <row r="5016" spans="1:6" hidden="1">
      <c r="A5016" s="701">
        <v>101803</v>
      </c>
      <c r="B5016" s="699" t="s">
        <v>19792</v>
      </c>
      <c r="C5016" s="699" t="s">
        <v>475</v>
      </c>
      <c r="D5016" s="699" t="s">
        <v>11182</v>
      </c>
      <c r="E5016" s="700" t="s">
        <v>19793</v>
      </c>
      <c r="F5016" s="699" t="s">
        <v>11185</v>
      </c>
    </row>
    <row r="5017" spans="1:6" hidden="1">
      <c r="A5017" s="701">
        <v>101804</v>
      </c>
      <c r="B5017" s="699" t="s">
        <v>19794</v>
      </c>
      <c r="C5017" s="699" t="s">
        <v>475</v>
      </c>
      <c r="D5017" s="699" t="s">
        <v>11182</v>
      </c>
      <c r="E5017" s="700" t="s">
        <v>19795</v>
      </c>
      <c r="F5017" s="699" t="s">
        <v>11185</v>
      </c>
    </row>
    <row r="5018" spans="1:6" hidden="1">
      <c r="A5018" s="701">
        <v>101805</v>
      </c>
      <c r="B5018" s="699" t="s">
        <v>19796</v>
      </c>
      <c r="C5018" s="699" t="s">
        <v>475</v>
      </c>
      <c r="D5018" s="699" t="s">
        <v>11182</v>
      </c>
      <c r="E5018" s="700" t="s">
        <v>19797</v>
      </c>
      <c r="F5018" s="699" t="s">
        <v>11185</v>
      </c>
    </row>
    <row r="5019" spans="1:6" hidden="1">
      <c r="A5019" s="701">
        <v>102111</v>
      </c>
      <c r="B5019" s="699" t="s">
        <v>19798</v>
      </c>
      <c r="C5019" s="699" t="s">
        <v>475</v>
      </c>
      <c r="D5019" s="699" t="s">
        <v>11182</v>
      </c>
      <c r="E5019" s="700" t="s">
        <v>19799</v>
      </c>
      <c r="F5019" s="699" t="s">
        <v>11185</v>
      </c>
    </row>
    <row r="5020" spans="1:6" hidden="1">
      <c r="A5020" s="701">
        <v>102112</v>
      </c>
      <c r="B5020" s="699" t="s">
        <v>19800</v>
      </c>
      <c r="C5020" s="699" t="s">
        <v>475</v>
      </c>
      <c r="D5020" s="699" t="s">
        <v>11182</v>
      </c>
      <c r="E5020" s="700" t="s">
        <v>11950</v>
      </c>
      <c r="F5020" s="699" t="s">
        <v>11185</v>
      </c>
    </row>
    <row r="5021" spans="1:6" hidden="1">
      <c r="A5021" s="701">
        <v>102113</v>
      </c>
      <c r="B5021" s="699" t="s">
        <v>19801</v>
      </c>
      <c r="C5021" s="699" t="s">
        <v>475</v>
      </c>
      <c r="D5021" s="699" t="s">
        <v>11182</v>
      </c>
      <c r="E5021" s="700" t="s">
        <v>19802</v>
      </c>
      <c r="F5021" s="699" t="s">
        <v>11185</v>
      </c>
    </row>
    <row r="5022" spans="1:6" hidden="1">
      <c r="A5022" s="701">
        <v>102114</v>
      </c>
      <c r="B5022" s="699" t="s">
        <v>19803</v>
      </c>
      <c r="C5022" s="699" t="s">
        <v>475</v>
      </c>
      <c r="D5022" s="699" t="s">
        <v>11182</v>
      </c>
      <c r="E5022" s="700" t="s">
        <v>13852</v>
      </c>
      <c r="F5022" s="699" t="s">
        <v>11185</v>
      </c>
    </row>
    <row r="5023" spans="1:6" hidden="1">
      <c r="A5023" s="701">
        <v>102115</v>
      </c>
      <c r="B5023" s="699" t="s">
        <v>19804</v>
      </c>
      <c r="C5023" s="699" t="s">
        <v>475</v>
      </c>
      <c r="D5023" s="699" t="s">
        <v>11182</v>
      </c>
      <c r="E5023" s="700" t="s">
        <v>19805</v>
      </c>
      <c r="F5023" s="699" t="s">
        <v>11185</v>
      </c>
    </row>
    <row r="5024" spans="1:6" hidden="1">
      <c r="A5024" s="701">
        <v>102116</v>
      </c>
      <c r="B5024" s="699" t="s">
        <v>19806</v>
      </c>
      <c r="C5024" s="699" t="s">
        <v>475</v>
      </c>
      <c r="D5024" s="699" t="s">
        <v>11182</v>
      </c>
      <c r="E5024" s="700" t="s">
        <v>19807</v>
      </c>
      <c r="F5024" s="699" t="s">
        <v>11185</v>
      </c>
    </row>
    <row r="5025" spans="1:6" hidden="1">
      <c r="A5025" s="701">
        <v>102117</v>
      </c>
      <c r="B5025" s="699" t="s">
        <v>19808</v>
      </c>
      <c r="C5025" s="699" t="s">
        <v>475</v>
      </c>
      <c r="D5025" s="699" t="s">
        <v>11182</v>
      </c>
      <c r="E5025" s="700" t="s">
        <v>19809</v>
      </c>
      <c r="F5025" s="699" t="s">
        <v>11185</v>
      </c>
    </row>
    <row r="5026" spans="1:6" hidden="1">
      <c r="A5026" s="701">
        <v>102118</v>
      </c>
      <c r="B5026" s="699" t="s">
        <v>19810</v>
      </c>
      <c r="C5026" s="699" t="s">
        <v>475</v>
      </c>
      <c r="D5026" s="699" t="s">
        <v>11182</v>
      </c>
      <c r="E5026" s="700" t="s">
        <v>19811</v>
      </c>
      <c r="F5026" s="699" t="s">
        <v>11185</v>
      </c>
    </row>
    <row r="5027" spans="1:6" hidden="1">
      <c r="A5027" s="701">
        <v>102119</v>
      </c>
      <c r="B5027" s="699" t="s">
        <v>19812</v>
      </c>
      <c r="C5027" s="699" t="s">
        <v>475</v>
      </c>
      <c r="D5027" s="699" t="s">
        <v>11182</v>
      </c>
      <c r="E5027" s="700" t="s">
        <v>19813</v>
      </c>
      <c r="F5027" s="699" t="s">
        <v>11185</v>
      </c>
    </row>
    <row r="5028" spans="1:6" hidden="1">
      <c r="A5028" s="701">
        <v>102121</v>
      </c>
      <c r="B5028" s="699" t="s">
        <v>19814</v>
      </c>
      <c r="C5028" s="699" t="s">
        <v>475</v>
      </c>
      <c r="D5028" s="699" t="s">
        <v>11182</v>
      </c>
      <c r="E5028" s="700" t="s">
        <v>19815</v>
      </c>
      <c r="F5028" s="699" t="s">
        <v>11185</v>
      </c>
    </row>
    <row r="5029" spans="1:6" hidden="1">
      <c r="A5029" s="701">
        <v>102122</v>
      </c>
      <c r="B5029" s="699" t="s">
        <v>19816</v>
      </c>
      <c r="C5029" s="699" t="s">
        <v>475</v>
      </c>
      <c r="D5029" s="699" t="s">
        <v>11182</v>
      </c>
      <c r="E5029" s="700" t="s">
        <v>19817</v>
      </c>
      <c r="F5029" s="699" t="s">
        <v>11185</v>
      </c>
    </row>
    <row r="5030" spans="1:6" hidden="1">
      <c r="A5030" s="701">
        <v>102123</v>
      </c>
      <c r="B5030" s="699" t="s">
        <v>19818</v>
      </c>
      <c r="C5030" s="699" t="s">
        <v>475</v>
      </c>
      <c r="D5030" s="699" t="s">
        <v>11182</v>
      </c>
      <c r="E5030" s="700" t="s">
        <v>19819</v>
      </c>
      <c r="F5030" s="699" t="s">
        <v>11185</v>
      </c>
    </row>
    <row r="5031" spans="1:6" hidden="1">
      <c r="A5031" s="701">
        <v>102136</v>
      </c>
      <c r="B5031" s="699" t="s">
        <v>19820</v>
      </c>
      <c r="C5031" s="699" t="s">
        <v>475</v>
      </c>
      <c r="D5031" s="699" t="s">
        <v>11189</v>
      </c>
      <c r="E5031" s="700" t="s">
        <v>19821</v>
      </c>
      <c r="F5031" s="699" t="s">
        <v>11185</v>
      </c>
    </row>
    <row r="5032" spans="1:6" hidden="1">
      <c r="A5032" s="701">
        <v>102137</v>
      </c>
      <c r="B5032" s="699" t="s">
        <v>19822</v>
      </c>
      <c r="C5032" s="699" t="s">
        <v>475</v>
      </c>
      <c r="D5032" s="699" t="s">
        <v>11189</v>
      </c>
      <c r="E5032" s="700" t="s">
        <v>19823</v>
      </c>
      <c r="F5032" s="699" t="s">
        <v>11185</v>
      </c>
    </row>
    <row r="5033" spans="1:6" hidden="1">
      <c r="A5033" s="701">
        <v>102138</v>
      </c>
      <c r="B5033" s="699" t="s">
        <v>19824</v>
      </c>
      <c r="C5033" s="699" t="s">
        <v>475</v>
      </c>
      <c r="D5033" s="699" t="s">
        <v>11182</v>
      </c>
      <c r="E5033" s="700" t="s">
        <v>19825</v>
      </c>
      <c r="F5033" s="699" t="s">
        <v>11185</v>
      </c>
    </row>
    <row r="5034" spans="1:6" hidden="1">
      <c r="A5034" s="701">
        <v>93350</v>
      </c>
      <c r="B5034" s="699" t="s">
        <v>19826</v>
      </c>
      <c r="C5034" s="699" t="s">
        <v>475</v>
      </c>
      <c r="D5034" s="699" t="s">
        <v>11182</v>
      </c>
      <c r="E5034" s="700" t="s">
        <v>19827</v>
      </c>
      <c r="F5034" s="699" t="s">
        <v>11185</v>
      </c>
    </row>
    <row r="5035" spans="1:6" hidden="1">
      <c r="A5035" s="701">
        <v>93351</v>
      </c>
      <c r="B5035" s="699" t="s">
        <v>19828</v>
      </c>
      <c r="C5035" s="699" t="s">
        <v>475</v>
      </c>
      <c r="D5035" s="699" t="s">
        <v>11182</v>
      </c>
      <c r="E5035" s="700" t="s">
        <v>19829</v>
      </c>
      <c r="F5035" s="699" t="s">
        <v>11185</v>
      </c>
    </row>
    <row r="5036" spans="1:6" hidden="1">
      <c r="A5036" s="701">
        <v>93352</v>
      </c>
      <c r="B5036" s="699" t="s">
        <v>19830</v>
      </c>
      <c r="C5036" s="699" t="s">
        <v>475</v>
      </c>
      <c r="D5036" s="699" t="s">
        <v>11182</v>
      </c>
      <c r="E5036" s="700" t="s">
        <v>19831</v>
      </c>
      <c r="F5036" s="699" t="s">
        <v>11185</v>
      </c>
    </row>
    <row r="5037" spans="1:6" hidden="1">
      <c r="A5037" s="701">
        <v>93353</v>
      </c>
      <c r="B5037" s="699" t="s">
        <v>19833</v>
      </c>
      <c r="C5037" s="699" t="s">
        <v>475</v>
      </c>
      <c r="D5037" s="699" t="s">
        <v>11182</v>
      </c>
      <c r="E5037" s="700" t="s">
        <v>19834</v>
      </c>
      <c r="F5037" s="699" t="s">
        <v>11185</v>
      </c>
    </row>
    <row r="5038" spans="1:6" hidden="1">
      <c r="A5038" s="701">
        <v>93354</v>
      </c>
      <c r="B5038" s="699" t="s">
        <v>19835</v>
      </c>
      <c r="C5038" s="699" t="s">
        <v>475</v>
      </c>
      <c r="D5038" s="699" t="s">
        <v>11182</v>
      </c>
      <c r="E5038" s="700" t="s">
        <v>19836</v>
      </c>
      <c r="F5038" s="699" t="s">
        <v>11185</v>
      </c>
    </row>
    <row r="5039" spans="1:6" hidden="1">
      <c r="A5039" s="701">
        <v>93355</v>
      </c>
      <c r="B5039" s="699" t="s">
        <v>19839</v>
      </c>
      <c r="C5039" s="699" t="s">
        <v>475</v>
      </c>
      <c r="D5039" s="699" t="s">
        <v>11182</v>
      </c>
      <c r="E5039" s="700" t="s">
        <v>19840</v>
      </c>
      <c r="F5039" s="699" t="s">
        <v>11185</v>
      </c>
    </row>
    <row r="5040" spans="1:6" hidden="1">
      <c r="A5040" s="701">
        <v>93356</v>
      </c>
      <c r="B5040" s="699" t="s">
        <v>19841</v>
      </c>
      <c r="C5040" s="699" t="s">
        <v>475</v>
      </c>
      <c r="D5040" s="699" t="s">
        <v>11182</v>
      </c>
      <c r="E5040" s="700" t="s">
        <v>19842</v>
      </c>
      <c r="F5040" s="699" t="s">
        <v>11185</v>
      </c>
    </row>
    <row r="5041" spans="1:6" hidden="1">
      <c r="A5041" s="701">
        <v>93357</v>
      </c>
      <c r="B5041" s="699" t="s">
        <v>19843</v>
      </c>
      <c r="C5041" s="699" t="s">
        <v>475</v>
      </c>
      <c r="D5041" s="699" t="s">
        <v>11182</v>
      </c>
      <c r="E5041" s="700" t="s">
        <v>19844</v>
      </c>
      <c r="F5041" s="699" t="s">
        <v>11185</v>
      </c>
    </row>
    <row r="5042" spans="1:6" hidden="1">
      <c r="A5042" s="701">
        <v>96520</v>
      </c>
      <c r="B5042" s="699" t="s">
        <v>19845</v>
      </c>
      <c r="C5042" s="699" t="s">
        <v>479</v>
      </c>
      <c r="D5042" s="699" t="s">
        <v>11182</v>
      </c>
      <c r="E5042" s="700" t="s">
        <v>19846</v>
      </c>
      <c r="F5042" s="699" t="s">
        <v>11185</v>
      </c>
    </row>
    <row r="5043" spans="1:6" hidden="1">
      <c r="A5043" s="701">
        <v>96521</v>
      </c>
      <c r="B5043" s="699" t="s">
        <v>19847</v>
      </c>
      <c r="C5043" s="699" t="s">
        <v>479</v>
      </c>
      <c r="D5043" s="699" t="s">
        <v>11182</v>
      </c>
      <c r="E5043" s="700" t="s">
        <v>19848</v>
      </c>
      <c r="F5043" s="699" t="s">
        <v>11185</v>
      </c>
    </row>
    <row r="5044" spans="1:6" hidden="1">
      <c r="A5044" s="701">
        <v>96522</v>
      </c>
      <c r="B5044" s="699" t="s">
        <v>19849</v>
      </c>
      <c r="C5044" s="699" t="s">
        <v>479</v>
      </c>
      <c r="D5044" s="699" t="s">
        <v>11192</v>
      </c>
      <c r="E5044" s="700" t="s">
        <v>15760</v>
      </c>
      <c r="F5044" s="699" t="s">
        <v>11185</v>
      </c>
    </row>
    <row r="5045" spans="1:6" hidden="1">
      <c r="A5045" s="701">
        <v>96523</v>
      </c>
      <c r="B5045" s="699" t="s">
        <v>19850</v>
      </c>
      <c r="C5045" s="699" t="s">
        <v>479</v>
      </c>
      <c r="D5045" s="699" t="s">
        <v>11192</v>
      </c>
      <c r="E5045" s="700" t="s">
        <v>19475</v>
      </c>
      <c r="F5045" s="699" t="s">
        <v>11185</v>
      </c>
    </row>
    <row r="5046" spans="1:6" hidden="1">
      <c r="A5046" s="701">
        <v>96524</v>
      </c>
      <c r="B5046" s="699" t="s">
        <v>19852</v>
      </c>
      <c r="C5046" s="699" t="s">
        <v>479</v>
      </c>
      <c r="D5046" s="699" t="s">
        <v>11182</v>
      </c>
      <c r="E5046" s="700" t="s">
        <v>19853</v>
      </c>
      <c r="F5046" s="699" t="s">
        <v>11185</v>
      </c>
    </row>
    <row r="5047" spans="1:6" hidden="1">
      <c r="A5047" s="701">
        <v>96525</v>
      </c>
      <c r="B5047" s="699" t="s">
        <v>16302</v>
      </c>
      <c r="C5047" s="699" t="s">
        <v>479</v>
      </c>
      <c r="D5047" s="699" t="s">
        <v>11182</v>
      </c>
      <c r="E5047" s="700" t="s">
        <v>16303</v>
      </c>
      <c r="F5047" s="699" t="s">
        <v>11185</v>
      </c>
    </row>
    <row r="5048" spans="1:6" hidden="1">
      <c r="A5048" s="701">
        <v>96526</v>
      </c>
      <c r="B5048" s="699" t="s">
        <v>19854</v>
      </c>
      <c r="C5048" s="699" t="s">
        <v>479</v>
      </c>
      <c r="D5048" s="699" t="s">
        <v>11192</v>
      </c>
      <c r="E5048" s="700" t="s">
        <v>19855</v>
      </c>
      <c r="F5048" s="699" t="s">
        <v>11185</v>
      </c>
    </row>
    <row r="5049" spans="1:6" hidden="1">
      <c r="A5049" s="701">
        <v>96527</v>
      </c>
      <c r="B5049" s="699" t="s">
        <v>19856</v>
      </c>
      <c r="C5049" s="699" t="s">
        <v>479</v>
      </c>
      <c r="D5049" s="699" t="s">
        <v>11192</v>
      </c>
      <c r="E5049" s="700" t="s">
        <v>19857</v>
      </c>
      <c r="F5049" s="699" t="s">
        <v>11185</v>
      </c>
    </row>
    <row r="5050" spans="1:6" hidden="1">
      <c r="A5050" s="701">
        <v>96528</v>
      </c>
      <c r="B5050" s="699" t="s">
        <v>19858</v>
      </c>
      <c r="C5050" s="699" t="s">
        <v>480</v>
      </c>
      <c r="D5050" s="699" t="s">
        <v>11189</v>
      </c>
      <c r="E5050" s="700" t="s">
        <v>19859</v>
      </c>
      <c r="F5050" s="699" t="s">
        <v>11185</v>
      </c>
    </row>
    <row r="5051" spans="1:6" hidden="1">
      <c r="A5051" s="701">
        <v>101114</v>
      </c>
      <c r="B5051" s="699" t="s">
        <v>19861</v>
      </c>
      <c r="C5051" s="699" t="s">
        <v>479</v>
      </c>
      <c r="D5051" s="699" t="s">
        <v>11182</v>
      </c>
      <c r="E5051" s="700" t="s">
        <v>7683</v>
      </c>
      <c r="F5051" s="699" t="s">
        <v>11185</v>
      </c>
    </row>
    <row r="5052" spans="1:6" hidden="1">
      <c r="A5052" s="701">
        <v>101115</v>
      </c>
      <c r="B5052" s="699" t="s">
        <v>19862</v>
      </c>
      <c r="C5052" s="699" t="s">
        <v>479</v>
      </c>
      <c r="D5052" s="699" t="s">
        <v>11182</v>
      </c>
      <c r="E5052" s="700" t="s">
        <v>12121</v>
      </c>
      <c r="F5052" s="699" t="s">
        <v>11185</v>
      </c>
    </row>
    <row r="5053" spans="1:6" hidden="1">
      <c r="A5053" s="701">
        <v>101116</v>
      </c>
      <c r="B5053" s="699" t="s">
        <v>19863</v>
      </c>
      <c r="C5053" s="699" t="s">
        <v>479</v>
      </c>
      <c r="D5053" s="699" t="s">
        <v>11182</v>
      </c>
      <c r="E5053" s="700" t="s">
        <v>11195</v>
      </c>
      <c r="F5053" s="699" t="s">
        <v>11185</v>
      </c>
    </row>
    <row r="5054" spans="1:6" hidden="1">
      <c r="A5054" s="701">
        <v>101117</v>
      </c>
      <c r="B5054" s="699" t="s">
        <v>19864</v>
      </c>
      <c r="C5054" s="699" t="s">
        <v>479</v>
      </c>
      <c r="D5054" s="699" t="s">
        <v>11182</v>
      </c>
      <c r="E5054" s="700" t="s">
        <v>3830</v>
      </c>
      <c r="F5054" s="699" t="s">
        <v>11185</v>
      </c>
    </row>
    <row r="5055" spans="1:6" hidden="1">
      <c r="A5055" s="701">
        <v>101118</v>
      </c>
      <c r="B5055" s="699" t="s">
        <v>19865</v>
      </c>
      <c r="C5055" s="699" t="s">
        <v>479</v>
      </c>
      <c r="D5055" s="699" t="s">
        <v>11182</v>
      </c>
      <c r="E5055" s="700" t="s">
        <v>11770</v>
      </c>
      <c r="F5055" s="699" t="s">
        <v>11185</v>
      </c>
    </row>
    <row r="5056" spans="1:6" hidden="1">
      <c r="A5056" s="701">
        <v>101119</v>
      </c>
      <c r="B5056" s="699" t="s">
        <v>19866</v>
      </c>
      <c r="C5056" s="699" t="s">
        <v>479</v>
      </c>
      <c r="D5056" s="699" t="s">
        <v>11182</v>
      </c>
      <c r="E5056" s="700" t="s">
        <v>13587</v>
      </c>
      <c r="F5056" s="699" t="s">
        <v>11185</v>
      </c>
    </row>
    <row r="5057" spans="1:6" hidden="1">
      <c r="A5057" s="701">
        <v>101120</v>
      </c>
      <c r="B5057" s="699" t="s">
        <v>19867</v>
      </c>
      <c r="C5057" s="699" t="s">
        <v>479</v>
      </c>
      <c r="D5057" s="699" t="s">
        <v>11182</v>
      </c>
      <c r="E5057" s="700" t="s">
        <v>2030</v>
      </c>
      <c r="F5057" s="699" t="s">
        <v>11185</v>
      </c>
    </row>
    <row r="5058" spans="1:6" hidden="1">
      <c r="A5058" s="701">
        <v>101121</v>
      </c>
      <c r="B5058" s="699" t="s">
        <v>19868</v>
      </c>
      <c r="C5058" s="699" t="s">
        <v>479</v>
      </c>
      <c r="D5058" s="699" t="s">
        <v>11182</v>
      </c>
      <c r="E5058" s="700" t="s">
        <v>4533</v>
      </c>
      <c r="F5058" s="699" t="s">
        <v>11185</v>
      </c>
    </row>
    <row r="5059" spans="1:6" hidden="1">
      <c r="A5059" s="701">
        <v>101122</v>
      </c>
      <c r="B5059" s="699" t="s">
        <v>19869</v>
      </c>
      <c r="C5059" s="699" t="s">
        <v>479</v>
      </c>
      <c r="D5059" s="699" t="s">
        <v>11182</v>
      </c>
      <c r="E5059" s="700" t="s">
        <v>3889</v>
      </c>
      <c r="F5059" s="699" t="s">
        <v>11185</v>
      </c>
    </row>
    <row r="5060" spans="1:6" hidden="1">
      <c r="A5060" s="701">
        <v>101123</v>
      </c>
      <c r="B5060" s="699" t="s">
        <v>19870</v>
      </c>
      <c r="C5060" s="699" t="s">
        <v>479</v>
      </c>
      <c r="D5060" s="699" t="s">
        <v>11182</v>
      </c>
      <c r="E5060" s="700" t="s">
        <v>2592</v>
      </c>
      <c r="F5060" s="699" t="s">
        <v>11185</v>
      </c>
    </row>
    <row r="5061" spans="1:6" hidden="1">
      <c r="A5061" s="701">
        <v>101124</v>
      </c>
      <c r="B5061" s="699" t="s">
        <v>19871</v>
      </c>
      <c r="C5061" s="699" t="s">
        <v>479</v>
      </c>
      <c r="D5061" s="699" t="s">
        <v>11182</v>
      </c>
      <c r="E5061" s="700" t="s">
        <v>12058</v>
      </c>
      <c r="F5061" s="699" t="s">
        <v>11185</v>
      </c>
    </row>
    <row r="5062" spans="1:6" hidden="1">
      <c r="A5062" s="701">
        <v>101125</v>
      </c>
      <c r="B5062" s="699" t="s">
        <v>19873</v>
      </c>
      <c r="C5062" s="699" t="s">
        <v>479</v>
      </c>
      <c r="D5062" s="699" t="s">
        <v>11182</v>
      </c>
      <c r="E5062" s="700" t="s">
        <v>4077</v>
      </c>
      <c r="F5062" s="699" t="s">
        <v>11185</v>
      </c>
    </row>
    <row r="5063" spans="1:6" hidden="1">
      <c r="A5063" s="701">
        <v>101126</v>
      </c>
      <c r="B5063" s="699" t="s">
        <v>19874</v>
      </c>
      <c r="C5063" s="699" t="s">
        <v>479</v>
      </c>
      <c r="D5063" s="699" t="s">
        <v>11182</v>
      </c>
      <c r="E5063" s="700" t="s">
        <v>8491</v>
      </c>
      <c r="F5063" s="699" t="s">
        <v>11185</v>
      </c>
    </row>
    <row r="5064" spans="1:6" hidden="1">
      <c r="A5064" s="701">
        <v>101127</v>
      </c>
      <c r="B5064" s="699" t="s">
        <v>19875</v>
      </c>
      <c r="C5064" s="699" t="s">
        <v>479</v>
      </c>
      <c r="D5064" s="699" t="s">
        <v>11182</v>
      </c>
      <c r="E5064" s="700" t="s">
        <v>2623</v>
      </c>
      <c r="F5064" s="699" t="s">
        <v>11185</v>
      </c>
    </row>
    <row r="5065" spans="1:6" hidden="1">
      <c r="A5065" s="701">
        <v>101128</v>
      </c>
      <c r="B5065" s="699" t="s">
        <v>19876</v>
      </c>
      <c r="C5065" s="699" t="s">
        <v>479</v>
      </c>
      <c r="D5065" s="699" t="s">
        <v>11182</v>
      </c>
      <c r="E5065" s="700" t="s">
        <v>4343</v>
      </c>
      <c r="F5065" s="699" t="s">
        <v>11185</v>
      </c>
    </row>
    <row r="5066" spans="1:6" hidden="1">
      <c r="A5066" s="701">
        <v>101129</v>
      </c>
      <c r="B5066" s="699" t="s">
        <v>19877</v>
      </c>
      <c r="C5066" s="699" t="s">
        <v>479</v>
      </c>
      <c r="D5066" s="699" t="s">
        <v>11182</v>
      </c>
      <c r="E5066" s="700" t="s">
        <v>8110</v>
      </c>
      <c r="F5066" s="699" t="s">
        <v>11185</v>
      </c>
    </row>
    <row r="5067" spans="1:6" hidden="1">
      <c r="A5067" s="701">
        <v>101130</v>
      </c>
      <c r="B5067" s="699" t="s">
        <v>19878</v>
      </c>
      <c r="C5067" s="699" t="s">
        <v>479</v>
      </c>
      <c r="D5067" s="699" t="s">
        <v>11182</v>
      </c>
      <c r="E5067" s="700" t="s">
        <v>11825</v>
      </c>
      <c r="F5067" s="699" t="s">
        <v>11185</v>
      </c>
    </row>
    <row r="5068" spans="1:6" hidden="1">
      <c r="A5068" s="701">
        <v>101131</v>
      </c>
      <c r="B5068" s="699" t="s">
        <v>19879</v>
      </c>
      <c r="C5068" s="699" t="s">
        <v>479</v>
      </c>
      <c r="D5068" s="699" t="s">
        <v>11182</v>
      </c>
      <c r="E5068" s="700" t="s">
        <v>10690</v>
      </c>
      <c r="F5068" s="699" t="s">
        <v>11185</v>
      </c>
    </row>
    <row r="5069" spans="1:6" hidden="1">
      <c r="A5069" s="701">
        <v>101132</v>
      </c>
      <c r="B5069" s="699" t="s">
        <v>19880</v>
      </c>
      <c r="C5069" s="699" t="s">
        <v>479</v>
      </c>
      <c r="D5069" s="699" t="s">
        <v>11182</v>
      </c>
      <c r="E5069" s="700" t="s">
        <v>9019</v>
      </c>
      <c r="F5069" s="699" t="s">
        <v>11185</v>
      </c>
    </row>
    <row r="5070" spans="1:6" hidden="1">
      <c r="A5070" s="701">
        <v>101133</v>
      </c>
      <c r="B5070" s="699" t="s">
        <v>19881</v>
      </c>
      <c r="C5070" s="699" t="s">
        <v>479</v>
      </c>
      <c r="D5070" s="699" t="s">
        <v>11182</v>
      </c>
      <c r="E5070" s="700" t="s">
        <v>8475</v>
      </c>
      <c r="F5070" s="699" t="s">
        <v>11185</v>
      </c>
    </row>
    <row r="5071" spans="1:6" hidden="1">
      <c r="A5071" s="701">
        <v>101134</v>
      </c>
      <c r="B5071" s="699" t="s">
        <v>19882</v>
      </c>
      <c r="C5071" s="699" t="s">
        <v>479</v>
      </c>
      <c r="D5071" s="699" t="s">
        <v>11182</v>
      </c>
      <c r="E5071" s="700" t="s">
        <v>11241</v>
      </c>
      <c r="F5071" s="699" t="s">
        <v>11185</v>
      </c>
    </row>
    <row r="5072" spans="1:6" hidden="1">
      <c r="A5072" s="701">
        <v>101135</v>
      </c>
      <c r="B5072" s="699" t="s">
        <v>19884</v>
      </c>
      <c r="C5072" s="699" t="s">
        <v>479</v>
      </c>
      <c r="D5072" s="699" t="s">
        <v>11182</v>
      </c>
      <c r="E5072" s="700" t="s">
        <v>16301</v>
      </c>
      <c r="F5072" s="699" t="s">
        <v>11185</v>
      </c>
    </row>
    <row r="5073" spans="1:6" hidden="1">
      <c r="A5073" s="701">
        <v>101136</v>
      </c>
      <c r="B5073" s="699" t="s">
        <v>19885</v>
      </c>
      <c r="C5073" s="699" t="s">
        <v>479</v>
      </c>
      <c r="D5073" s="699" t="s">
        <v>11182</v>
      </c>
      <c r="E5073" s="700" t="s">
        <v>15649</v>
      </c>
      <c r="F5073" s="699" t="s">
        <v>11185</v>
      </c>
    </row>
    <row r="5074" spans="1:6" hidden="1">
      <c r="A5074" s="701">
        <v>101137</v>
      </c>
      <c r="B5074" s="699" t="s">
        <v>19886</v>
      </c>
      <c r="C5074" s="699" t="s">
        <v>479</v>
      </c>
      <c r="D5074" s="699" t="s">
        <v>11182</v>
      </c>
      <c r="E5074" s="700" t="s">
        <v>6378</v>
      </c>
      <c r="F5074" s="699" t="s">
        <v>11185</v>
      </c>
    </row>
    <row r="5075" spans="1:6" hidden="1">
      <c r="A5075" s="701">
        <v>101138</v>
      </c>
      <c r="B5075" s="699" t="s">
        <v>19887</v>
      </c>
      <c r="C5075" s="699" t="s">
        <v>479</v>
      </c>
      <c r="D5075" s="699" t="s">
        <v>11182</v>
      </c>
      <c r="E5075" s="700" t="s">
        <v>6035</v>
      </c>
      <c r="F5075" s="699" t="s">
        <v>11185</v>
      </c>
    </row>
    <row r="5076" spans="1:6" hidden="1">
      <c r="A5076" s="701">
        <v>101139</v>
      </c>
      <c r="B5076" s="699" t="s">
        <v>19888</v>
      </c>
      <c r="C5076" s="699" t="s">
        <v>479</v>
      </c>
      <c r="D5076" s="699" t="s">
        <v>11182</v>
      </c>
      <c r="E5076" s="700" t="s">
        <v>11193</v>
      </c>
      <c r="F5076" s="699" t="s">
        <v>11185</v>
      </c>
    </row>
    <row r="5077" spans="1:6" hidden="1">
      <c r="A5077" s="701">
        <v>101140</v>
      </c>
      <c r="B5077" s="699" t="s">
        <v>19889</v>
      </c>
      <c r="C5077" s="699" t="s">
        <v>479</v>
      </c>
      <c r="D5077" s="699" t="s">
        <v>11182</v>
      </c>
      <c r="E5077" s="700" t="s">
        <v>12175</v>
      </c>
      <c r="F5077" s="699" t="s">
        <v>11185</v>
      </c>
    </row>
    <row r="5078" spans="1:6" hidden="1">
      <c r="A5078" s="701">
        <v>101141</v>
      </c>
      <c r="B5078" s="699" t="s">
        <v>19890</v>
      </c>
      <c r="C5078" s="699" t="s">
        <v>479</v>
      </c>
      <c r="D5078" s="699" t="s">
        <v>11182</v>
      </c>
      <c r="E5078" s="700" t="s">
        <v>9597</v>
      </c>
      <c r="F5078" s="699" t="s">
        <v>11185</v>
      </c>
    </row>
    <row r="5079" spans="1:6" hidden="1">
      <c r="A5079" s="701">
        <v>101142</v>
      </c>
      <c r="B5079" s="699" t="s">
        <v>19891</v>
      </c>
      <c r="C5079" s="699" t="s">
        <v>479</v>
      </c>
      <c r="D5079" s="699" t="s">
        <v>11182</v>
      </c>
      <c r="E5079" s="700" t="s">
        <v>2032</v>
      </c>
      <c r="F5079" s="699" t="s">
        <v>11185</v>
      </c>
    </row>
    <row r="5080" spans="1:6" hidden="1">
      <c r="A5080" s="701">
        <v>101143</v>
      </c>
      <c r="B5080" s="699" t="s">
        <v>19892</v>
      </c>
      <c r="C5080" s="699" t="s">
        <v>479</v>
      </c>
      <c r="D5080" s="699" t="s">
        <v>11182</v>
      </c>
      <c r="E5080" s="700" t="s">
        <v>14579</v>
      </c>
      <c r="F5080" s="699" t="s">
        <v>11185</v>
      </c>
    </row>
    <row r="5081" spans="1:6" hidden="1">
      <c r="A5081" s="701">
        <v>101144</v>
      </c>
      <c r="B5081" s="699" t="s">
        <v>19893</v>
      </c>
      <c r="C5081" s="699" t="s">
        <v>479</v>
      </c>
      <c r="D5081" s="699" t="s">
        <v>11182</v>
      </c>
      <c r="E5081" s="700" t="s">
        <v>5469</v>
      </c>
      <c r="F5081" s="699" t="s">
        <v>11185</v>
      </c>
    </row>
    <row r="5082" spans="1:6" hidden="1">
      <c r="A5082" s="701">
        <v>101145</v>
      </c>
      <c r="B5082" s="699" t="s">
        <v>19896</v>
      </c>
      <c r="C5082" s="699" t="s">
        <v>479</v>
      </c>
      <c r="D5082" s="699" t="s">
        <v>11182</v>
      </c>
      <c r="E5082" s="700" t="s">
        <v>2627</v>
      </c>
      <c r="F5082" s="699" t="s">
        <v>11185</v>
      </c>
    </row>
    <row r="5083" spans="1:6" hidden="1">
      <c r="A5083" s="701">
        <v>101146</v>
      </c>
      <c r="B5083" s="699" t="s">
        <v>19897</v>
      </c>
      <c r="C5083" s="699" t="s">
        <v>479</v>
      </c>
      <c r="D5083" s="699" t="s">
        <v>11182</v>
      </c>
      <c r="E5083" s="700" t="s">
        <v>15414</v>
      </c>
      <c r="F5083" s="699" t="s">
        <v>11185</v>
      </c>
    </row>
    <row r="5084" spans="1:6" hidden="1">
      <c r="A5084" s="701">
        <v>101147</v>
      </c>
      <c r="B5084" s="699" t="s">
        <v>19898</v>
      </c>
      <c r="C5084" s="699" t="s">
        <v>479</v>
      </c>
      <c r="D5084" s="699" t="s">
        <v>11182</v>
      </c>
      <c r="E5084" s="700" t="s">
        <v>1859</v>
      </c>
      <c r="F5084" s="699" t="s">
        <v>11185</v>
      </c>
    </row>
    <row r="5085" spans="1:6" hidden="1">
      <c r="A5085" s="701">
        <v>101148</v>
      </c>
      <c r="B5085" s="699" t="s">
        <v>19899</v>
      </c>
      <c r="C5085" s="699" t="s">
        <v>479</v>
      </c>
      <c r="D5085" s="699" t="s">
        <v>11182</v>
      </c>
      <c r="E5085" s="700" t="s">
        <v>5535</v>
      </c>
      <c r="F5085" s="699" t="s">
        <v>11185</v>
      </c>
    </row>
    <row r="5086" spans="1:6" hidden="1">
      <c r="A5086" s="701">
        <v>101149</v>
      </c>
      <c r="B5086" s="699" t="s">
        <v>19900</v>
      </c>
      <c r="C5086" s="699" t="s">
        <v>479</v>
      </c>
      <c r="D5086" s="699" t="s">
        <v>11182</v>
      </c>
      <c r="E5086" s="700" t="s">
        <v>16014</v>
      </c>
      <c r="F5086" s="699" t="s">
        <v>11185</v>
      </c>
    </row>
    <row r="5087" spans="1:6" hidden="1">
      <c r="A5087" s="701">
        <v>101150</v>
      </c>
      <c r="B5087" s="699" t="s">
        <v>19901</v>
      </c>
      <c r="C5087" s="699" t="s">
        <v>479</v>
      </c>
      <c r="D5087" s="699" t="s">
        <v>11182</v>
      </c>
      <c r="E5087" s="700" t="s">
        <v>1976</v>
      </c>
      <c r="F5087" s="699" t="s">
        <v>11185</v>
      </c>
    </row>
    <row r="5088" spans="1:6" hidden="1">
      <c r="A5088" s="701">
        <v>101151</v>
      </c>
      <c r="B5088" s="699" t="s">
        <v>19902</v>
      </c>
      <c r="C5088" s="699" t="s">
        <v>479</v>
      </c>
      <c r="D5088" s="699" t="s">
        <v>11182</v>
      </c>
      <c r="E5088" s="700" t="s">
        <v>2606</v>
      </c>
      <c r="F5088" s="699" t="s">
        <v>11185</v>
      </c>
    </row>
    <row r="5089" spans="1:6" hidden="1">
      <c r="A5089" s="701">
        <v>101152</v>
      </c>
      <c r="B5089" s="699" t="s">
        <v>19903</v>
      </c>
      <c r="C5089" s="699" t="s">
        <v>479</v>
      </c>
      <c r="D5089" s="699" t="s">
        <v>11182</v>
      </c>
      <c r="E5089" s="700" t="s">
        <v>5948</v>
      </c>
      <c r="F5089" s="699" t="s">
        <v>11185</v>
      </c>
    </row>
    <row r="5090" spans="1:6" hidden="1">
      <c r="A5090" s="701">
        <v>101153</v>
      </c>
      <c r="B5090" s="699" t="s">
        <v>19904</v>
      </c>
      <c r="C5090" s="699" t="s">
        <v>479</v>
      </c>
      <c r="D5090" s="699" t="s">
        <v>11182</v>
      </c>
      <c r="E5090" s="700" t="s">
        <v>2225</v>
      </c>
      <c r="F5090" s="699" t="s">
        <v>11185</v>
      </c>
    </row>
    <row r="5091" spans="1:6" hidden="1">
      <c r="A5091" s="701">
        <v>101206</v>
      </c>
      <c r="B5091" s="699" t="s">
        <v>19905</v>
      </c>
      <c r="C5091" s="699" t="s">
        <v>479</v>
      </c>
      <c r="D5091" s="699" t="s">
        <v>11182</v>
      </c>
      <c r="E5091" s="700" t="s">
        <v>13892</v>
      </c>
      <c r="F5091" s="699" t="s">
        <v>11185</v>
      </c>
    </row>
    <row r="5092" spans="1:6" hidden="1">
      <c r="A5092" s="701">
        <v>101207</v>
      </c>
      <c r="B5092" s="699" t="s">
        <v>19906</v>
      </c>
      <c r="C5092" s="699" t="s">
        <v>479</v>
      </c>
      <c r="D5092" s="699" t="s">
        <v>11182</v>
      </c>
      <c r="E5092" s="700" t="s">
        <v>12041</v>
      </c>
      <c r="F5092" s="699" t="s">
        <v>11185</v>
      </c>
    </row>
    <row r="5093" spans="1:6" hidden="1">
      <c r="A5093" s="701">
        <v>101208</v>
      </c>
      <c r="B5093" s="699" t="s">
        <v>19907</v>
      </c>
      <c r="C5093" s="699" t="s">
        <v>479</v>
      </c>
      <c r="D5093" s="699" t="s">
        <v>11182</v>
      </c>
      <c r="E5093" s="700" t="s">
        <v>10032</v>
      </c>
      <c r="F5093" s="699" t="s">
        <v>11185</v>
      </c>
    </row>
    <row r="5094" spans="1:6" hidden="1">
      <c r="A5094" s="701">
        <v>101209</v>
      </c>
      <c r="B5094" s="699" t="s">
        <v>19908</v>
      </c>
      <c r="C5094" s="699" t="s">
        <v>479</v>
      </c>
      <c r="D5094" s="699" t="s">
        <v>11182</v>
      </c>
      <c r="E5094" s="700" t="s">
        <v>6918</v>
      </c>
      <c r="F5094" s="699" t="s">
        <v>11185</v>
      </c>
    </row>
    <row r="5095" spans="1:6" hidden="1">
      <c r="A5095" s="701">
        <v>101210</v>
      </c>
      <c r="B5095" s="699" t="s">
        <v>19909</v>
      </c>
      <c r="C5095" s="699" t="s">
        <v>479</v>
      </c>
      <c r="D5095" s="699" t="s">
        <v>11182</v>
      </c>
      <c r="E5095" s="700" t="s">
        <v>2136</v>
      </c>
      <c r="F5095" s="699" t="s">
        <v>11185</v>
      </c>
    </row>
    <row r="5096" spans="1:6" hidden="1">
      <c r="A5096" s="701">
        <v>101211</v>
      </c>
      <c r="B5096" s="699" t="s">
        <v>19910</v>
      </c>
      <c r="C5096" s="699" t="s">
        <v>479</v>
      </c>
      <c r="D5096" s="699" t="s">
        <v>11182</v>
      </c>
      <c r="E5096" s="700" t="s">
        <v>4031</v>
      </c>
      <c r="F5096" s="699" t="s">
        <v>11185</v>
      </c>
    </row>
    <row r="5097" spans="1:6" hidden="1">
      <c r="A5097" s="701">
        <v>101212</v>
      </c>
      <c r="B5097" s="699" t="s">
        <v>19911</v>
      </c>
      <c r="C5097" s="699" t="s">
        <v>479</v>
      </c>
      <c r="D5097" s="699" t="s">
        <v>11182</v>
      </c>
      <c r="E5097" s="700" t="s">
        <v>4819</v>
      </c>
      <c r="F5097" s="699" t="s">
        <v>11185</v>
      </c>
    </row>
    <row r="5098" spans="1:6" hidden="1">
      <c r="A5098" s="701">
        <v>101213</v>
      </c>
      <c r="B5098" s="699" t="s">
        <v>19912</v>
      </c>
      <c r="C5098" s="699" t="s">
        <v>479</v>
      </c>
      <c r="D5098" s="699" t="s">
        <v>11182</v>
      </c>
      <c r="E5098" s="700" t="s">
        <v>6414</v>
      </c>
      <c r="F5098" s="699" t="s">
        <v>11185</v>
      </c>
    </row>
    <row r="5099" spans="1:6" hidden="1">
      <c r="A5099" s="701">
        <v>101214</v>
      </c>
      <c r="B5099" s="699" t="s">
        <v>19913</v>
      </c>
      <c r="C5099" s="699" t="s">
        <v>479</v>
      </c>
      <c r="D5099" s="699" t="s">
        <v>11182</v>
      </c>
      <c r="E5099" s="700" t="s">
        <v>14289</v>
      </c>
      <c r="F5099" s="699" t="s">
        <v>11185</v>
      </c>
    </row>
    <row r="5100" spans="1:6" hidden="1">
      <c r="A5100" s="701">
        <v>101215</v>
      </c>
      <c r="B5100" s="699" t="s">
        <v>19914</v>
      </c>
      <c r="C5100" s="699" t="s">
        <v>479</v>
      </c>
      <c r="D5100" s="699" t="s">
        <v>11182</v>
      </c>
      <c r="E5100" s="700" t="s">
        <v>15959</v>
      </c>
      <c r="F5100" s="699" t="s">
        <v>11185</v>
      </c>
    </row>
    <row r="5101" spans="1:6" hidden="1">
      <c r="A5101" s="701">
        <v>101216</v>
      </c>
      <c r="B5101" s="699" t="s">
        <v>19915</v>
      </c>
      <c r="C5101" s="699" t="s">
        <v>479</v>
      </c>
      <c r="D5101" s="699" t="s">
        <v>11182</v>
      </c>
      <c r="E5101" s="700" t="s">
        <v>12175</v>
      </c>
      <c r="F5101" s="699" t="s">
        <v>11185</v>
      </c>
    </row>
    <row r="5102" spans="1:6" hidden="1">
      <c r="A5102" s="701">
        <v>101217</v>
      </c>
      <c r="B5102" s="699" t="s">
        <v>19916</v>
      </c>
      <c r="C5102" s="699" t="s">
        <v>479</v>
      </c>
      <c r="D5102" s="699" t="s">
        <v>11182</v>
      </c>
      <c r="E5102" s="700" t="s">
        <v>14276</v>
      </c>
      <c r="F5102" s="699" t="s">
        <v>11185</v>
      </c>
    </row>
    <row r="5103" spans="1:6" hidden="1">
      <c r="A5103" s="701">
        <v>101218</v>
      </c>
      <c r="B5103" s="699" t="s">
        <v>19917</v>
      </c>
      <c r="C5103" s="699" t="s">
        <v>479</v>
      </c>
      <c r="D5103" s="699" t="s">
        <v>11182</v>
      </c>
      <c r="E5103" s="700" t="s">
        <v>14192</v>
      </c>
      <c r="F5103" s="699" t="s">
        <v>11185</v>
      </c>
    </row>
    <row r="5104" spans="1:6" hidden="1">
      <c r="A5104" s="701">
        <v>101219</v>
      </c>
      <c r="B5104" s="699" t="s">
        <v>19918</v>
      </c>
      <c r="C5104" s="699" t="s">
        <v>479</v>
      </c>
      <c r="D5104" s="699" t="s">
        <v>11182</v>
      </c>
      <c r="E5104" s="700" t="s">
        <v>15636</v>
      </c>
      <c r="F5104" s="699" t="s">
        <v>11185</v>
      </c>
    </row>
    <row r="5105" spans="1:6" hidden="1">
      <c r="A5105" s="701">
        <v>101220</v>
      </c>
      <c r="B5105" s="699" t="s">
        <v>19919</v>
      </c>
      <c r="C5105" s="699" t="s">
        <v>479</v>
      </c>
      <c r="D5105" s="699" t="s">
        <v>11182</v>
      </c>
      <c r="E5105" s="700" t="s">
        <v>14923</v>
      </c>
      <c r="F5105" s="699" t="s">
        <v>11185</v>
      </c>
    </row>
    <row r="5106" spans="1:6" hidden="1">
      <c r="A5106" s="701">
        <v>101221</v>
      </c>
      <c r="B5106" s="699" t="s">
        <v>19920</v>
      </c>
      <c r="C5106" s="699" t="s">
        <v>479</v>
      </c>
      <c r="D5106" s="699" t="s">
        <v>11182</v>
      </c>
      <c r="E5106" s="700" t="s">
        <v>11718</v>
      </c>
      <c r="F5106" s="699" t="s">
        <v>11185</v>
      </c>
    </row>
    <row r="5107" spans="1:6" hidden="1">
      <c r="A5107" s="701">
        <v>101222</v>
      </c>
      <c r="B5107" s="699" t="s">
        <v>19921</v>
      </c>
      <c r="C5107" s="699" t="s">
        <v>479</v>
      </c>
      <c r="D5107" s="699" t="s">
        <v>11182</v>
      </c>
      <c r="E5107" s="700" t="s">
        <v>19922</v>
      </c>
      <c r="F5107" s="699" t="s">
        <v>11185</v>
      </c>
    </row>
    <row r="5108" spans="1:6" hidden="1">
      <c r="A5108" s="701">
        <v>101223</v>
      </c>
      <c r="B5108" s="699" t="s">
        <v>19923</v>
      </c>
      <c r="C5108" s="699" t="s">
        <v>479</v>
      </c>
      <c r="D5108" s="699" t="s">
        <v>11182</v>
      </c>
      <c r="E5108" s="700" t="s">
        <v>4347</v>
      </c>
      <c r="F5108" s="699" t="s">
        <v>11185</v>
      </c>
    </row>
    <row r="5109" spans="1:6" hidden="1">
      <c r="A5109" s="701">
        <v>101224</v>
      </c>
      <c r="B5109" s="699" t="s">
        <v>19924</v>
      </c>
      <c r="C5109" s="699" t="s">
        <v>479</v>
      </c>
      <c r="D5109" s="699" t="s">
        <v>11182</v>
      </c>
      <c r="E5109" s="700" t="s">
        <v>13331</v>
      </c>
      <c r="F5109" s="699" t="s">
        <v>11185</v>
      </c>
    </row>
    <row r="5110" spans="1:6" hidden="1">
      <c r="A5110" s="701">
        <v>101225</v>
      </c>
      <c r="B5110" s="699" t="s">
        <v>19925</v>
      </c>
      <c r="C5110" s="699" t="s">
        <v>479</v>
      </c>
      <c r="D5110" s="699" t="s">
        <v>11182</v>
      </c>
      <c r="E5110" s="700" t="s">
        <v>11837</v>
      </c>
      <c r="F5110" s="699" t="s">
        <v>11185</v>
      </c>
    </row>
    <row r="5111" spans="1:6" hidden="1">
      <c r="A5111" s="701">
        <v>101226</v>
      </c>
      <c r="B5111" s="699" t="s">
        <v>19926</v>
      </c>
      <c r="C5111" s="699" t="s">
        <v>479</v>
      </c>
      <c r="D5111" s="699" t="s">
        <v>11182</v>
      </c>
      <c r="E5111" s="700" t="s">
        <v>5426</v>
      </c>
      <c r="F5111" s="699" t="s">
        <v>11185</v>
      </c>
    </row>
    <row r="5112" spans="1:6" hidden="1">
      <c r="A5112" s="701">
        <v>101227</v>
      </c>
      <c r="B5112" s="699" t="s">
        <v>19927</v>
      </c>
      <c r="C5112" s="699" t="s">
        <v>479</v>
      </c>
      <c r="D5112" s="699" t="s">
        <v>11182</v>
      </c>
      <c r="E5112" s="700" t="s">
        <v>8100</v>
      </c>
      <c r="F5112" s="699" t="s">
        <v>11185</v>
      </c>
    </row>
    <row r="5113" spans="1:6" hidden="1">
      <c r="A5113" s="701">
        <v>101228</v>
      </c>
      <c r="B5113" s="699" t="s">
        <v>19928</v>
      </c>
      <c r="C5113" s="699" t="s">
        <v>479</v>
      </c>
      <c r="D5113" s="699" t="s">
        <v>11182</v>
      </c>
      <c r="E5113" s="700" t="s">
        <v>10124</v>
      </c>
      <c r="F5113" s="699" t="s">
        <v>11185</v>
      </c>
    </row>
    <row r="5114" spans="1:6" hidden="1">
      <c r="A5114" s="701">
        <v>101229</v>
      </c>
      <c r="B5114" s="699" t="s">
        <v>19929</v>
      </c>
      <c r="C5114" s="699" t="s">
        <v>479</v>
      </c>
      <c r="D5114" s="699" t="s">
        <v>11182</v>
      </c>
      <c r="E5114" s="700" t="s">
        <v>16844</v>
      </c>
      <c r="F5114" s="699" t="s">
        <v>11185</v>
      </c>
    </row>
    <row r="5115" spans="1:6" hidden="1">
      <c r="A5115" s="701">
        <v>101230</v>
      </c>
      <c r="B5115" s="699" t="s">
        <v>19930</v>
      </c>
      <c r="C5115" s="699" t="s">
        <v>479</v>
      </c>
      <c r="D5115" s="699" t="s">
        <v>11182</v>
      </c>
      <c r="E5115" s="700" t="s">
        <v>4518</v>
      </c>
      <c r="F5115" s="699" t="s">
        <v>11185</v>
      </c>
    </row>
    <row r="5116" spans="1:6" hidden="1">
      <c r="A5116" s="701">
        <v>101231</v>
      </c>
      <c r="B5116" s="699" t="s">
        <v>19931</v>
      </c>
      <c r="C5116" s="699" t="s">
        <v>479</v>
      </c>
      <c r="D5116" s="699" t="s">
        <v>11182</v>
      </c>
      <c r="E5116" s="700" t="s">
        <v>13496</v>
      </c>
      <c r="F5116" s="699" t="s">
        <v>11185</v>
      </c>
    </row>
    <row r="5117" spans="1:6" hidden="1">
      <c r="A5117" s="701">
        <v>101232</v>
      </c>
      <c r="B5117" s="699" t="s">
        <v>19932</v>
      </c>
      <c r="C5117" s="699" t="s">
        <v>479</v>
      </c>
      <c r="D5117" s="699" t="s">
        <v>11182</v>
      </c>
      <c r="E5117" s="700" t="s">
        <v>11757</v>
      </c>
      <c r="F5117" s="699" t="s">
        <v>11185</v>
      </c>
    </row>
    <row r="5118" spans="1:6" hidden="1">
      <c r="A5118" s="701">
        <v>101233</v>
      </c>
      <c r="B5118" s="699" t="s">
        <v>19933</v>
      </c>
      <c r="C5118" s="699" t="s">
        <v>479</v>
      </c>
      <c r="D5118" s="699" t="s">
        <v>11182</v>
      </c>
      <c r="E5118" s="700" t="s">
        <v>4516</v>
      </c>
      <c r="F5118" s="699" t="s">
        <v>11185</v>
      </c>
    </row>
    <row r="5119" spans="1:6" hidden="1">
      <c r="A5119" s="701">
        <v>101234</v>
      </c>
      <c r="B5119" s="699" t="s">
        <v>19934</v>
      </c>
      <c r="C5119" s="699" t="s">
        <v>479</v>
      </c>
      <c r="D5119" s="699" t="s">
        <v>11182</v>
      </c>
      <c r="E5119" s="700" t="s">
        <v>3517</v>
      </c>
      <c r="F5119" s="699" t="s">
        <v>11185</v>
      </c>
    </row>
    <row r="5120" spans="1:6" hidden="1">
      <c r="A5120" s="701">
        <v>101235</v>
      </c>
      <c r="B5120" s="699" t="s">
        <v>19935</v>
      </c>
      <c r="C5120" s="699" t="s">
        <v>479</v>
      </c>
      <c r="D5120" s="699" t="s">
        <v>11182</v>
      </c>
      <c r="E5120" s="700" t="s">
        <v>1976</v>
      </c>
      <c r="F5120" s="699" t="s">
        <v>11185</v>
      </c>
    </row>
    <row r="5121" spans="1:6" hidden="1">
      <c r="A5121" s="701">
        <v>101236</v>
      </c>
      <c r="B5121" s="699" t="s">
        <v>19936</v>
      </c>
      <c r="C5121" s="699" t="s">
        <v>479</v>
      </c>
      <c r="D5121" s="699" t="s">
        <v>11182</v>
      </c>
      <c r="E5121" s="700" t="s">
        <v>15631</v>
      </c>
      <c r="F5121" s="699" t="s">
        <v>11185</v>
      </c>
    </row>
    <row r="5122" spans="1:6" hidden="1">
      <c r="A5122" s="701">
        <v>101237</v>
      </c>
      <c r="B5122" s="699" t="s">
        <v>19937</v>
      </c>
      <c r="C5122" s="699" t="s">
        <v>479</v>
      </c>
      <c r="D5122" s="699" t="s">
        <v>11182</v>
      </c>
      <c r="E5122" s="700" t="s">
        <v>15641</v>
      </c>
      <c r="F5122" s="699" t="s">
        <v>11185</v>
      </c>
    </row>
    <row r="5123" spans="1:6" hidden="1">
      <c r="A5123" s="701">
        <v>101238</v>
      </c>
      <c r="B5123" s="699" t="s">
        <v>19938</v>
      </c>
      <c r="C5123" s="699" t="s">
        <v>479</v>
      </c>
      <c r="D5123" s="699" t="s">
        <v>11182</v>
      </c>
      <c r="E5123" s="700" t="s">
        <v>5793</v>
      </c>
      <c r="F5123" s="699" t="s">
        <v>11185</v>
      </c>
    </row>
    <row r="5124" spans="1:6" hidden="1">
      <c r="A5124" s="701">
        <v>101239</v>
      </c>
      <c r="B5124" s="699" t="s">
        <v>19939</v>
      </c>
      <c r="C5124" s="699" t="s">
        <v>479</v>
      </c>
      <c r="D5124" s="699" t="s">
        <v>11182</v>
      </c>
      <c r="E5124" s="700" t="s">
        <v>11914</v>
      </c>
      <c r="F5124" s="699" t="s">
        <v>11185</v>
      </c>
    </row>
    <row r="5125" spans="1:6" hidden="1">
      <c r="A5125" s="701">
        <v>101240</v>
      </c>
      <c r="B5125" s="699" t="s">
        <v>19940</v>
      </c>
      <c r="C5125" s="699" t="s">
        <v>479</v>
      </c>
      <c r="D5125" s="699" t="s">
        <v>11182</v>
      </c>
      <c r="E5125" s="700" t="s">
        <v>12136</v>
      </c>
      <c r="F5125" s="699" t="s">
        <v>11185</v>
      </c>
    </row>
    <row r="5126" spans="1:6" hidden="1">
      <c r="A5126" s="701">
        <v>101241</v>
      </c>
      <c r="B5126" s="699" t="s">
        <v>19941</v>
      </c>
      <c r="C5126" s="699" t="s">
        <v>479</v>
      </c>
      <c r="D5126" s="699" t="s">
        <v>11182</v>
      </c>
      <c r="E5126" s="700" t="s">
        <v>11208</v>
      </c>
      <c r="F5126" s="699" t="s">
        <v>11185</v>
      </c>
    </row>
    <row r="5127" spans="1:6" hidden="1">
      <c r="A5127" s="701">
        <v>101242</v>
      </c>
      <c r="B5127" s="699" t="s">
        <v>19942</v>
      </c>
      <c r="C5127" s="699" t="s">
        <v>479</v>
      </c>
      <c r="D5127" s="699" t="s">
        <v>11182</v>
      </c>
      <c r="E5127" s="700" t="s">
        <v>5513</v>
      </c>
      <c r="F5127" s="699" t="s">
        <v>11185</v>
      </c>
    </row>
    <row r="5128" spans="1:6" hidden="1">
      <c r="A5128" s="701">
        <v>101243</v>
      </c>
      <c r="B5128" s="699" t="s">
        <v>19943</v>
      </c>
      <c r="C5128" s="699" t="s">
        <v>479</v>
      </c>
      <c r="D5128" s="699" t="s">
        <v>11182</v>
      </c>
      <c r="E5128" s="700" t="s">
        <v>6611</v>
      </c>
      <c r="F5128" s="699" t="s">
        <v>11185</v>
      </c>
    </row>
    <row r="5129" spans="1:6" hidden="1">
      <c r="A5129" s="701">
        <v>101244</v>
      </c>
      <c r="B5129" s="699" t="s">
        <v>19944</v>
      </c>
      <c r="C5129" s="699" t="s">
        <v>479</v>
      </c>
      <c r="D5129" s="699" t="s">
        <v>11182</v>
      </c>
      <c r="E5129" s="700" t="s">
        <v>16590</v>
      </c>
      <c r="F5129" s="699" t="s">
        <v>11185</v>
      </c>
    </row>
    <row r="5130" spans="1:6" hidden="1">
      <c r="A5130" s="701">
        <v>101245</v>
      </c>
      <c r="B5130" s="699" t="s">
        <v>19945</v>
      </c>
      <c r="C5130" s="699" t="s">
        <v>479</v>
      </c>
      <c r="D5130" s="699" t="s">
        <v>11182</v>
      </c>
      <c r="E5130" s="700" t="s">
        <v>3548</v>
      </c>
      <c r="F5130" s="699" t="s">
        <v>11185</v>
      </c>
    </row>
    <row r="5131" spans="1:6" hidden="1">
      <c r="A5131" s="701">
        <v>101246</v>
      </c>
      <c r="B5131" s="699" t="s">
        <v>19946</v>
      </c>
      <c r="C5131" s="699" t="s">
        <v>479</v>
      </c>
      <c r="D5131" s="699" t="s">
        <v>11182</v>
      </c>
      <c r="E5131" s="700" t="s">
        <v>9573</v>
      </c>
      <c r="F5131" s="699" t="s">
        <v>11185</v>
      </c>
    </row>
    <row r="5132" spans="1:6" hidden="1">
      <c r="A5132" s="701">
        <v>101247</v>
      </c>
      <c r="B5132" s="699" t="s">
        <v>19947</v>
      </c>
      <c r="C5132" s="699" t="s">
        <v>479</v>
      </c>
      <c r="D5132" s="699" t="s">
        <v>11182</v>
      </c>
      <c r="E5132" s="700" t="s">
        <v>13634</v>
      </c>
      <c r="F5132" s="699" t="s">
        <v>11185</v>
      </c>
    </row>
    <row r="5133" spans="1:6" hidden="1">
      <c r="A5133" s="701">
        <v>101248</v>
      </c>
      <c r="B5133" s="699" t="s">
        <v>19948</v>
      </c>
      <c r="C5133" s="699" t="s">
        <v>479</v>
      </c>
      <c r="D5133" s="699" t="s">
        <v>11182</v>
      </c>
      <c r="E5133" s="700" t="s">
        <v>18965</v>
      </c>
      <c r="F5133" s="699" t="s">
        <v>11185</v>
      </c>
    </row>
    <row r="5134" spans="1:6" hidden="1">
      <c r="A5134" s="701">
        <v>101249</v>
      </c>
      <c r="B5134" s="699" t="s">
        <v>19949</v>
      </c>
      <c r="C5134" s="699" t="s">
        <v>479</v>
      </c>
      <c r="D5134" s="699" t="s">
        <v>11182</v>
      </c>
      <c r="E5134" s="700" t="s">
        <v>2615</v>
      </c>
      <c r="F5134" s="699" t="s">
        <v>11185</v>
      </c>
    </row>
    <row r="5135" spans="1:6" hidden="1">
      <c r="A5135" s="701">
        <v>101250</v>
      </c>
      <c r="B5135" s="699" t="s">
        <v>19950</v>
      </c>
      <c r="C5135" s="699" t="s">
        <v>479</v>
      </c>
      <c r="D5135" s="699" t="s">
        <v>11182</v>
      </c>
      <c r="E5135" s="700" t="s">
        <v>13943</v>
      </c>
      <c r="F5135" s="699" t="s">
        <v>11185</v>
      </c>
    </row>
    <row r="5136" spans="1:6" hidden="1">
      <c r="A5136" s="701">
        <v>101251</v>
      </c>
      <c r="B5136" s="699" t="s">
        <v>19951</v>
      </c>
      <c r="C5136" s="699" t="s">
        <v>479</v>
      </c>
      <c r="D5136" s="699" t="s">
        <v>11182</v>
      </c>
      <c r="E5136" s="700" t="s">
        <v>2001</v>
      </c>
      <c r="F5136" s="699" t="s">
        <v>11185</v>
      </c>
    </row>
    <row r="5137" spans="1:6" hidden="1">
      <c r="A5137" s="701">
        <v>101252</v>
      </c>
      <c r="B5137" s="699" t="s">
        <v>19952</v>
      </c>
      <c r="C5137" s="699" t="s">
        <v>479</v>
      </c>
      <c r="D5137" s="699" t="s">
        <v>11182</v>
      </c>
      <c r="E5137" s="700" t="s">
        <v>11614</v>
      </c>
      <c r="F5137" s="699" t="s">
        <v>11185</v>
      </c>
    </row>
    <row r="5138" spans="1:6" hidden="1">
      <c r="A5138" s="701">
        <v>101253</v>
      </c>
      <c r="B5138" s="699" t="s">
        <v>19953</v>
      </c>
      <c r="C5138" s="699" t="s">
        <v>479</v>
      </c>
      <c r="D5138" s="699" t="s">
        <v>11182</v>
      </c>
      <c r="E5138" s="700" t="s">
        <v>15354</v>
      </c>
      <c r="F5138" s="699" t="s">
        <v>11185</v>
      </c>
    </row>
    <row r="5139" spans="1:6" hidden="1">
      <c r="A5139" s="701">
        <v>101254</v>
      </c>
      <c r="B5139" s="699" t="s">
        <v>19954</v>
      </c>
      <c r="C5139" s="699" t="s">
        <v>479</v>
      </c>
      <c r="D5139" s="699" t="s">
        <v>11182</v>
      </c>
      <c r="E5139" s="700" t="s">
        <v>14050</v>
      </c>
      <c r="F5139" s="699" t="s">
        <v>11185</v>
      </c>
    </row>
    <row r="5140" spans="1:6" hidden="1">
      <c r="A5140" s="701">
        <v>101255</v>
      </c>
      <c r="B5140" s="699" t="s">
        <v>19955</v>
      </c>
      <c r="C5140" s="699" t="s">
        <v>479</v>
      </c>
      <c r="D5140" s="699" t="s">
        <v>11182</v>
      </c>
      <c r="E5140" s="700" t="s">
        <v>3180</v>
      </c>
      <c r="F5140" s="699" t="s">
        <v>11185</v>
      </c>
    </row>
    <row r="5141" spans="1:6" hidden="1">
      <c r="A5141" s="701">
        <v>101256</v>
      </c>
      <c r="B5141" s="699" t="s">
        <v>19956</v>
      </c>
      <c r="C5141" s="699" t="s">
        <v>479</v>
      </c>
      <c r="D5141" s="699" t="s">
        <v>11182</v>
      </c>
      <c r="E5141" s="700" t="s">
        <v>5471</v>
      </c>
      <c r="F5141" s="699" t="s">
        <v>11185</v>
      </c>
    </row>
    <row r="5142" spans="1:6" hidden="1">
      <c r="A5142" s="701">
        <v>101257</v>
      </c>
      <c r="B5142" s="699" t="s">
        <v>19957</v>
      </c>
      <c r="C5142" s="699" t="s">
        <v>479</v>
      </c>
      <c r="D5142" s="699" t="s">
        <v>11182</v>
      </c>
      <c r="E5142" s="700" t="s">
        <v>13495</v>
      </c>
      <c r="F5142" s="699" t="s">
        <v>11185</v>
      </c>
    </row>
    <row r="5143" spans="1:6" hidden="1">
      <c r="A5143" s="701">
        <v>101258</v>
      </c>
      <c r="B5143" s="699" t="s">
        <v>19958</v>
      </c>
      <c r="C5143" s="699" t="s">
        <v>479</v>
      </c>
      <c r="D5143" s="699" t="s">
        <v>11182</v>
      </c>
      <c r="E5143" s="700" t="s">
        <v>7720</v>
      </c>
      <c r="F5143" s="699" t="s">
        <v>11185</v>
      </c>
    </row>
    <row r="5144" spans="1:6" hidden="1">
      <c r="A5144" s="701">
        <v>101259</v>
      </c>
      <c r="B5144" s="699" t="s">
        <v>19959</v>
      </c>
      <c r="C5144" s="699" t="s">
        <v>479</v>
      </c>
      <c r="D5144" s="699" t="s">
        <v>11182</v>
      </c>
      <c r="E5144" s="700" t="s">
        <v>17640</v>
      </c>
      <c r="F5144" s="699" t="s">
        <v>11185</v>
      </c>
    </row>
    <row r="5145" spans="1:6" hidden="1">
      <c r="A5145" s="701">
        <v>101260</v>
      </c>
      <c r="B5145" s="699" t="s">
        <v>19960</v>
      </c>
      <c r="C5145" s="699" t="s">
        <v>479</v>
      </c>
      <c r="D5145" s="699" t="s">
        <v>11182</v>
      </c>
      <c r="E5145" s="700" t="s">
        <v>19961</v>
      </c>
      <c r="F5145" s="699" t="s">
        <v>11185</v>
      </c>
    </row>
    <row r="5146" spans="1:6" hidden="1">
      <c r="A5146" s="701">
        <v>101261</v>
      </c>
      <c r="B5146" s="699" t="s">
        <v>19962</v>
      </c>
      <c r="C5146" s="699" t="s">
        <v>479</v>
      </c>
      <c r="D5146" s="699" t="s">
        <v>11182</v>
      </c>
      <c r="E5146" s="700" t="s">
        <v>7420</v>
      </c>
      <c r="F5146" s="699" t="s">
        <v>11185</v>
      </c>
    </row>
    <row r="5147" spans="1:6" hidden="1">
      <c r="A5147" s="701">
        <v>101262</v>
      </c>
      <c r="B5147" s="699" t="s">
        <v>19963</v>
      </c>
      <c r="C5147" s="699" t="s">
        <v>479</v>
      </c>
      <c r="D5147" s="699" t="s">
        <v>11182</v>
      </c>
      <c r="E5147" s="700" t="s">
        <v>11841</v>
      </c>
      <c r="F5147" s="699" t="s">
        <v>11185</v>
      </c>
    </row>
    <row r="5148" spans="1:6" hidden="1">
      <c r="A5148" s="701">
        <v>101263</v>
      </c>
      <c r="B5148" s="699" t="s">
        <v>19964</v>
      </c>
      <c r="C5148" s="699" t="s">
        <v>479</v>
      </c>
      <c r="D5148" s="699" t="s">
        <v>11182</v>
      </c>
      <c r="E5148" s="700" t="s">
        <v>5075</v>
      </c>
      <c r="F5148" s="699" t="s">
        <v>11185</v>
      </c>
    </row>
    <row r="5149" spans="1:6" hidden="1">
      <c r="A5149" s="701">
        <v>101264</v>
      </c>
      <c r="B5149" s="699" t="s">
        <v>19965</v>
      </c>
      <c r="C5149" s="699" t="s">
        <v>479</v>
      </c>
      <c r="D5149" s="699" t="s">
        <v>11182</v>
      </c>
      <c r="E5149" s="700" t="s">
        <v>5588</v>
      </c>
      <c r="F5149" s="699" t="s">
        <v>11185</v>
      </c>
    </row>
    <row r="5150" spans="1:6" hidden="1">
      <c r="A5150" s="701">
        <v>101265</v>
      </c>
      <c r="B5150" s="699" t="s">
        <v>19966</v>
      </c>
      <c r="C5150" s="699" t="s">
        <v>479</v>
      </c>
      <c r="D5150" s="699" t="s">
        <v>11182</v>
      </c>
      <c r="E5150" s="700" t="s">
        <v>18112</v>
      </c>
      <c r="F5150" s="699" t="s">
        <v>11185</v>
      </c>
    </row>
    <row r="5151" spans="1:6" hidden="1">
      <c r="A5151" s="701">
        <v>101266</v>
      </c>
      <c r="B5151" s="699" t="s">
        <v>19967</v>
      </c>
      <c r="C5151" s="699" t="s">
        <v>479</v>
      </c>
      <c r="D5151" s="699" t="s">
        <v>11182</v>
      </c>
      <c r="E5151" s="700" t="s">
        <v>12041</v>
      </c>
      <c r="F5151" s="699" t="s">
        <v>11185</v>
      </c>
    </row>
    <row r="5152" spans="1:6" hidden="1">
      <c r="A5152" s="701">
        <v>101267</v>
      </c>
      <c r="B5152" s="699" t="s">
        <v>19968</v>
      </c>
      <c r="C5152" s="699" t="s">
        <v>479</v>
      </c>
      <c r="D5152" s="699" t="s">
        <v>11182</v>
      </c>
      <c r="E5152" s="700" t="s">
        <v>7652</v>
      </c>
      <c r="F5152" s="699" t="s">
        <v>11185</v>
      </c>
    </row>
    <row r="5153" spans="1:6" hidden="1">
      <c r="A5153" s="701">
        <v>101268</v>
      </c>
      <c r="B5153" s="699" t="s">
        <v>19969</v>
      </c>
      <c r="C5153" s="699" t="s">
        <v>479</v>
      </c>
      <c r="D5153" s="699" t="s">
        <v>11182</v>
      </c>
      <c r="E5153" s="700" t="s">
        <v>11335</v>
      </c>
      <c r="F5153" s="699" t="s">
        <v>11185</v>
      </c>
    </row>
    <row r="5154" spans="1:6" hidden="1">
      <c r="A5154" s="701">
        <v>101269</v>
      </c>
      <c r="B5154" s="699" t="s">
        <v>19970</v>
      </c>
      <c r="C5154" s="699" t="s">
        <v>479</v>
      </c>
      <c r="D5154" s="699" t="s">
        <v>11182</v>
      </c>
      <c r="E5154" s="700" t="s">
        <v>12451</v>
      </c>
      <c r="F5154" s="699" t="s">
        <v>11185</v>
      </c>
    </row>
    <row r="5155" spans="1:6" hidden="1">
      <c r="A5155" s="701">
        <v>101270</v>
      </c>
      <c r="B5155" s="699" t="s">
        <v>19971</v>
      </c>
      <c r="C5155" s="699" t="s">
        <v>479</v>
      </c>
      <c r="D5155" s="699" t="s">
        <v>11182</v>
      </c>
      <c r="E5155" s="700" t="s">
        <v>15995</v>
      </c>
      <c r="F5155" s="699" t="s">
        <v>11185</v>
      </c>
    </row>
    <row r="5156" spans="1:6" hidden="1">
      <c r="A5156" s="701">
        <v>101271</v>
      </c>
      <c r="B5156" s="699" t="s">
        <v>19972</v>
      </c>
      <c r="C5156" s="699" t="s">
        <v>479</v>
      </c>
      <c r="D5156" s="699" t="s">
        <v>11182</v>
      </c>
      <c r="E5156" s="700" t="s">
        <v>6016</v>
      </c>
      <c r="F5156" s="699" t="s">
        <v>11185</v>
      </c>
    </row>
    <row r="5157" spans="1:6" hidden="1">
      <c r="A5157" s="701">
        <v>101272</v>
      </c>
      <c r="B5157" s="699" t="s">
        <v>19973</v>
      </c>
      <c r="C5157" s="699" t="s">
        <v>479</v>
      </c>
      <c r="D5157" s="699" t="s">
        <v>11182</v>
      </c>
      <c r="E5157" s="700" t="s">
        <v>11855</v>
      </c>
      <c r="F5157" s="699" t="s">
        <v>11185</v>
      </c>
    </row>
    <row r="5158" spans="1:6" hidden="1">
      <c r="A5158" s="701">
        <v>101273</v>
      </c>
      <c r="B5158" s="699" t="s">
        <v>19974</v>
      </c>
      <c r="C5158" s="699" t="s">
        <v>479</v>
      </c>
      <c r="D5158" s="699" t="s">
        <v>11182</v>
      </c>
      <c r="E5158" s="700" t="s">
        <v>13515</v>
      </c>
      <c r="F5158" s="699" t="s">
        <v>11185</v>
      </c>
    </row>
    <row r="5159" spans="1:6" hidden="1">
      <c r="A5159" s="701">
        <v>101274</v>
      </c>
      <c r="B5159" s="699" t="s">
        <v>19975</v>
      </c>
      <c r="C5159" s="699" t="s">
        <v>479</v>
      </c>
      <c r="D5159" s="699" t="s">
        <v>11182</v>
      </c>
      <c r="E5159" s="700" t="s">
        <v>13879</v>
      </c>
      <c r="F5159" s="699" t="s">
        <v>11185</v>
      </c>
    </row>
    <row r="5160" spans="1:6" hidden="1">
      <c r="A5160" s="701">
        <v>101275</v>
      </c>
      <c r="B5160" s="699" t="s">
        <v>19976</v>
      </c>
      <c r="C5160" s="699" t="s">
        <v>479</v>
      </c>
      <c r="D5160" s="699" t="s">
        <v>11182</v>
      </c>
      <c r="E5160" s="700" t="s">
        <v>6029</v>
      </c>
      <c r="F5160" s="699" t="s">
        <v>11185</v>
      </c>
    </row>
    <row r="5161" spans="1:6" hidden="1">
      <c r="A5161" s="701">
        <v>101276</v>
      </c>
      <c r="B5161" s="699" t="s">
        <v>19977</v>
      </c>
      <c r="C5161" s="699" t="s">
        <v>479</v>
      </c>
      <c r="D5161" s="699" t="s">
        <v>11182</v>
      </c>
      <c r="E5161" s="700" t="s">
        <v>5153</v>
      </c>
      <c r="F5161" s="699" t="s">
        <v>11185</v>
      </c>
    </row>
    <row r="5162" spans="1:6" hidden="1">
      <c r="A5162" s="701">
        <v>101277</v>
      </c>
      <c r="B5162" s="699" t="s">
        <v>19978</v>
      </c>
      <c r="C5162" s="699" t="s">
        <v>479</v>
      </c>
      <c r="D5162" s="699" t="s">
        <v>11182</v>
      </c>
      <c r="E5162" s="700" t="s">
        <v>14289</v>
      </c>
      <c r="F5162" s="699" t="s">
        <v>11185</v>
      </c>
    </row>
    <row r="5163" spans="1:6" hidden="1">
      <c r="A5163" s="701">
        <v>102354</v>
      </c>
      <c r="B5163" s="699" t="s">
        <v>19979</v>
      </c>
      <c r="C5163" s="699" t="s">
        <v>479</v>
      </c>
      <c r="D5163" s="699" t="s">
        <v>11182</v>
      </c>
      <c r="E5163" s="700" t="s">
        <v>19980</v>
      </c>
      <c r="F5163" s="699" t="s">
        <v>11185</v>
      </c>
    </row>
    <row r="5164" spans="1:6" hidden="1">
      <c r="A5164" s="701">
        <v>102355</v>
      </c>
      <c r="B5164" s="699" t="s">
        <v>19981</v>
      </c>
      <c r="C5164" s="699" t="s">
        <v>479</v>
      </c>
      <c r="D5164" s="699" t="s">
        <v>11182</v>
      </c>
      <c r="E5164" s="700" t="s">
        <v>3368</v>
      </c>
      <c r="F5164" s="699" t="s">
        <v>11185</v>
      </c>
    </row>
    <row r="5165" spans="1:6" hidden="1">
      <c r="A5165" s="701">
        <v>102360</v>
      </c>
      <c r="B5165" s="699" t="s">
        <v>19982</v>
      </c>
      <c r="C5165" s="699" t="s">
        <v>479</v>
      </c>
      <c r="D5165" s="699" t="s">
        <v>11182</v>
      </c>
      <c r="E5165" s="700" t="s">
        <v>3813</v>
      </c>
      <c r="F5165" s="699" t="s">
        <v>11185</v>
      </c>
    </row>
    <row r="5166" spans="1:6" hidden="1">
      <c r="A5166" s="701">
        <v>102361</v>
      </c>
      <c r="B5166" s="699" t="s">
        <v>19983</v>
      </c>
      <c r="C5166" s="699" t="s">
        <v>479</v>
      </c>
      <c r="D5166" s="699" t="s">
        <v>11182</v>
      </c>
      <c r="E5166" s="700" t="s">
        <v>7342</v>
      </c>
      <c r="F5166" s="699" t="s">
        <v>11185</v>
      </c>
    </row>
    <row r="5167" spans="1:6" hidden="1">
      <c r="A5167" s="701">
        <v>90082</v>
      </c>
      <c r="B5167" s="699" t="s">
        <v>19984</v>
      </c>
      <c r="C5167" s="699" t="s">
        <v>479</v>
      </c>
      <c r="D5167" s="699" t="s">
        <v>11182</v>
      </c>
      <c r="E5167" s="700" t="s">
        <v>11383</v>
      </c>
      <c r="F5167" s="699" t="s">
        <v>11185</v>
      </c>
    </row>
    <row r="5168" spans="1:6" hidden="1">
      <c r="A5168" s="701">
        <v>90084</v>
      </c>
      <c r="B5168" s="699" t="s">
        <v>19985</v>
      </c>
      <c r="C5168" s="699" t="s">
        <v>479</v>
      </c>
      <c r="D5168" s="699" t="s">
        <v>11182</v>
      </c>
      <c r="E5168" s="700" t="s">
        <v>2260</v>
      </c>
      <c r="F5168" s="699" t="s">
        <v>11185</v>
      </c>
    </row>
    <row r="5169" spans="1:6" hidden="1">
      <c r="A5169" s="701">
        <v>90086</v>
      </c>
      <c r="B5169" s="699" t="s">
        <v>19986</v>
      </c>
      <c r="C5169" s="699" t="s">
        <v>479</v>
      </c>
      <c r="D5169" s="699" t="s">
        <v>11182</v>
      </c>
      <c r="E5169" s="700" t="s">
        <v>11769</v>
      </c>
      <c r="F5169" s="699" t="s">
        <v>11185</v>
      </c>
    </row>
    <row r="5170" spans="1:6" hidden="1">
      <c r="A5170" s="701">
        <v>90087</v>
      </c>
      <c r="B5170" s="699" t="s">
        <v>19987</v>
      </c>
      <c r="C5170" s="699" t="s">
        <v>479</v>
      </c>
      <c r="D5170" s="699" t="s">
        <v>11182</v>
      </c>
      <c r="E5170" s="700" t="s">
        <v>5934</v>
      </c>
      <c r="F5170" s="699" t="s">
        <v>11185</v>
      </c>
    </row>
    <row r="5171" spans="1:6" hidden="1">
      <c r="A5171" s="701">
        <v>90090</v>
      </c>
      <c r="B5171" s="699" t="s">
        <v>19988</v>
      </c>
      <c r="C5171" s="699" t="s">
        <v>479</v>
      </c>
      <c r="D5171" s="699" t="s">
        <v>11182</v>
      </c>
      <c r="E5171" s="700" t="s">
        <v>11768</v>
      </c>
      <c r="F5171" s="699" t="s">
        <v>11185</v>
      </c>
    </row>
    <row r="5172" spans="1:6" hidden="1">
      <c r="A5172" s="701">
        <v>90091</v>
      </c>
      <c r="B5172" s="699" t="s">
        <v>19989</v>
      </c>
      <c r="C5172" s="699" t="s">
        <v>479</v>
      </c>
      <c r="D5172" s="699" t="s">
        <v>11182</v>
      </c>
      <c r="E5172" s="700" t="s">
        <v>4530</v>
      </c>
      <c r="F5172" s="699" t="s">
        <v>11185</v>
      </c>
    </row>
    <row r="5173" spans="1:6" hidden="1">
      <c r="A5173" s="701">
        <v>90092</v>
      </c>
      <c r="B5173" s="699" t="s">
        <v>19990</v>
      </c>
      <c r="C5173" s="699" t="s">
        <v>479</v>
      </c>
      <c r="D5173" s="699" t="s">
        <v>11182</v>
      </c>
      <c r="E5173" s="700" t="s">
        <v>8536</v>
      </c>
      <c r="F5173" s="699" t="s">
        <v>11185</v>
      </c>
    </row>
    <row r="5174" spans="1:6" hidden="1">
      <c r="A5174" s="701">
        <v>90094</v>
      </c>
      <c r="B5174" s="699" t="s">
        <v>19991</v>
      </c>
      <c r="C5174" s="699" t="s">
        <v>479</v>
      </c>
      <c r="D5174" s="699" t="s">
        <v>11182</v>
      </c>
      <c r="E5174" s="700" t="s">
        <v>8147</v>
      </c>
      <c r="F5174" s="699" t="s">
        <v>11185</v>
      </c>
    </row>
    <row r="5175" spans="1:6" hidden="1">
      <c r="A5175" s="701">
        <v>90095</v>
      </c>
      <c r="B5175" s="699" t="s">
        <v>19992</v>
      </c>
      <c r="C5175" s="699" t="s">
        <v>479</v>
      </c>
      <c r="D5175" s="699" t="s">
        <v>11182</v>
      </c>
      <c r="E5175" s="700" t="s">
        <v>3705</v>
      </c>
      <c r="F5175" s="699" t="s">
        <v>11185</v>
      </c>
    </row>
    <row r="5176" spans="1:6" hidden="1">
      <c r="A5176" s="701">
        <v>90098</v>
      </c>
      <c r="B5176" s="699" t="s">
        <v>19993</v>
      </c>
      <c r="C5176" s="699" t="s">
        <v>479</v>
      </c>
      <c r="D5176" s="699" t="s">
        <v>11182</v>
      </c>
      <c r="E5176" s="700" t="s">
        <v>13593</v>
      </c>
      <c r="F5176" s="699" t="s">
        <v>11185</v>
      </c>
    </row>
    <row r="5177" spans="1:6" hidden="1">
      <c r="A5177" s="701">
        <v>90099</v>
      </c>
      <c r="B5177" s="699" t="s">
        <v>19994</v>
      </c>
      <c r="C5177" s="699" t="s">
        <v>479</v>
      </c>
      <c r="D5177" s="699" t="s">
        <v>11182</v>
      </c>
      <c r="E5177" s="700" t="s">
        <v>6035</v>
      </c>
      <c r="F5177" s="699" t="s">
        <v>11185</v>
      </c>
    </row>
    <row r="5178" spans="1:6" hidden="1">
      <c r="A5178" s="701">
        <v>90100</v>
      </c>
      <c r="B5178" s="699" t="s">
        <v>19995</v>
      </c>
      <c r="C5178" s="699" t="s">
        <v>479</v>
      </c>
      <c r="D5178" s="699" t="s">
        <v>11182</v>
      </c>
      <c r="E5178" s="700" t="s">
        <v>11288</v>
      </c>
      <c r="F5178" s="699" t="s">
        <v>11185</v>
      </c>
    </row>
    <row r="5179" spans="1:6" hidden="1">
      <c r="A5179" s="701">
        <v>90101</v>
      </c>
      <c r="B5179" s="699" t="s">
        <v>19996</v>
      </c>
      <c r="C5179" s="699" t="s">
        <v>479</v>
      </c>
      <c r="D5179" s="699" t="s">
        <v>11182</v>
      </c>
      <c r="E5179" s="700" t="s">
        <v>4916</v>
      </c>
      <c r="F5179" s="699" t="s">
        <v>11185</v>
      </c>
    </row>
    <row r="5180" spans="1:6" hidden="1">
      <c r="A5180" s="701">
        <v>90102</v>
      </c>
      <c r="B5180" s="699" t="s">
        <v>19997</v>
      </c>
      <c r="C5180" s="699" t="s">
        <v>479</v>
      </c>
      <c r="D5180" s="699" t="s">
        <v>11182</v>
      </c>
      <c r="E5180" s="700" t="s">
        <v>8543</v>
      </c>
      <c r="F5180" s="699" t="s">
        <v>11185</v>
      </c>
    </row>
    <row r="5181" spans="1:6" hidden="1">
      <c r="A5181" s="701">
        <v>90105</v>
      </c>
      <c r="B5181" s="699" t="s">
        <v>19837</v>
      </c>
      <c r="C5181" s="699" t="s">
        <v>479</v>
      </c>
      <c r="D5181" s="699" t="s">
        <v>11182</v>
      </c>
      <c r="E5181" s="700" t="s">
        <v>11550</v>
      </c>
      <c r="F5181" s="699" t="s">
        <v>11185</v>
      </c>
    </row>
    <row r="5182" spans="1:6" hidden="1">
      <c r="A5182" s="701">
        <v>90106</v>
      </c>
      <c r="B5182" s="699" t="s">
        <v>13791</v>
      </c>
      <c r="C5182" s="699" t="s">
        <v>479</v>
      </c>
      <c r="D5182" s="699" t="s">
        <v>11182</v>
      </c>
      <c r="E5182" s="700" t="s">
        <v>9693</v>
      </c>
      <c r="F5182" s="699" t="s">
        <v>11185</v>
      </c>
    </row>
    <row r="5183" spans="1:6" hidden="1">
      <c r="A5183" s="701">
        <v>90107</v>
      </c>
      <c r="B5183" s="699" t="s">
        <v>19998</v>
      </c>
      <c r="C5183" s="699" t="s">
        <v>479</v>
      </c>
      <c r="D5183" s="699" t="s">
        <v>11182</v>
      </c>
      <c r="E5183" s="700" t="s">
        <v>4801</v>
      </c>
      <c r="F5183" s="699" t="s">
        <v>11185</v>
      </c>
    </row>
    <row r="5184" spans="1:6" hidden="1">
      <c r="A5184" s="701">
        <v>90108</v>
      </c>
      <c r="B5184" s="699" t="s">
        <v>19999</v>
      </c>
      <c r="C5184" s="699" t="s">
        <v>479</v>
      </c>
      <c r="D5184" s="699" t="s">
        <v>11182</v>
      </c>
      <c r="E5184" s="700" t="s">
        <v>11535</v>
      </c>
      <c r="F5184" s="699" t="s">
        <v>11185</v>
      </c>
    </row>
    <row r="5185" spans="1:6" hidden="1">
      <c r="A5185" s="701">
        <v>93358</v>
      </c>
      <c r="B5185" s="699" t="s">
        <v>12018</v>
      </c>
      <c r="C5185" s="699" t="s">
        <v>479</v>
      </c>
      <c r="D5185" s="699" t="s">
        <v>11192</v>
      </c>
      <c r="E5185" s="700" t="s">
        <v>12019</v>
      </c>
      <c r="F5185" s="699" t="s">
        <v>11185</v>
      </c>
    </row>
    <row r="5186" spans="1:6" hidden="1">
      <c r="A5186" s="701">
        <v>102276</v>
      </c>
      <c r="B5186" s="699" t="s">
        <v>20000</v>
      </c>
      <c r="C5186" s="699" t="s">
        <v>479</v>
      </c>
      <c r="D5186" s="699" t="s">
        <v>11182</v>
      </c>
      <c r="E5186" s="700" t="s">
        <v>2028</v>
      </c>
      <c r="F5186" s="699" t="s">
        <v>11185</v>
      </c>
    </row>
    <row r="5187" spans="1:6" hidden="1">
      <c r="A5187" s="701">
        <v>102277</v>
      </c>
      <c r="B5187" s="699" t="s">
        <v>20001</v>
      </c>
      <c r="C5187" s="699" t="s">
        <v>479</v>
      </c>
      <c r="D5187" s="699" t="s">
        <v>11182</v>
      </c>
      <c r="E5187" s="700" t="s">
        <v>12199</v>
      </c>
      <c r="F5187" s="699" t="s">
        <v>11185</v>
      </c>
    </row>
    <row r="5188" spans="1:6" hidden="1">
      <c r="A5188" s="701">
        <v>102278</v>
      </c>
      <c r="B5188" s="699" t="s">
        <v>20002</v>
      </c>
      <c r="C5188" s="699" t="s">
        <v>479</v>
      </c>
      <c r="D5188" s="699" t="s">
        <v>11182</v>
      </c>
      <c r="E5188" s="700" t="s">
        <v>11455</v>
      </c>
      <c r="F5188" s="699" t="s">
        <v>11185</v>
      </c>
    </row>
    <row r="5189" spans="1:6" hidden="1">
      <c r="A5189" s="701">
        <v>102279</v>
      </c>
      <c r="B5189" s="699" t="s">
        <v>20003</v>
      </c>
      <c r="C5189" s="699" t="s">
        <v>479</v>
      </c>
      <c r="D5189" s="699" t="s">
        <v>11182</v>
      </c>
      <c r="E5189" s="700" t="s">
        <v>2003</v>
      </c>
      <c r="F5189" s="699" t="s">
        <v>11185</v>
      </c>
    </row>
    <row r="5190" spans="1:6" hidden="1">
      <c r="A5190" s="701">
        <v>102280</v>
      </c>
      <c r="B5190" s="699" t="s">
        <v>20004</v>
      </c>
      <c r="C5190" s="699" t="s">
        <v>479</v>
      </c>
      <c r="D5190" s="699" t="s">
        <v>11182</v>
      </c>
      <c r="E5190" s="700" t="s">
        <v>11273</v>
      </c>
      <c r="F5190" s="699" t="s">
        <v>11185</v>
      </c>
    </row>
    <row r="5191" spans="1:6" hidden="1">
      <c r="A5191" s="701">
        <v>102281</v>
      </c>
      <c r="B5191" s="699" t="s">
        <v>20005</v>
      </c>
      <c r="C5191" s="699" t="s">
        <v>479</v>
      </c>
      <c r="D5191" s="699" t="s">
        <v>11182</v>
      </c>
      <c r="E5191" s="700" t="s">
        <v>1895</v>
      </c>
      <c r="F5191" s="699" t="s">
        <v>11185</v>
      </c>
    </row>
    <row r="5192" spans="1:6" hidden="1">
      <c r="A5192" s="701">
        <v>102282</v>
      </c>
      <c r="B5192" s="699" t="s">
        <v>20006</v>
      </c>
      <c r="C5192" s="699" t="s">
        <v>479</v>
      </c>
      <c r="D5192" s="699" t="s">
        <v>11182</v>
      </c>
      <c r="E5192" s="700" t="s">
        <v>2541</v>
      </c>
      <c r="F5192" s="699" t="s">
        <v>11185</v>
      </c>
    </row>
    <row r="5193" spans="1:6" hidden="1">
      <c r="A5193" s="701">
        <v>102283</v>
      </c>
      <c r="B5193" s="699" t="s">
        <v>20007</v>
      </c>
      <c r="C5193" s="699" t="s">
        <v>479</v>
      </c>
      <c r="D5193" s="699" t="s">
        <v>11182</v>
      </c>
      <c r="E5193" s="700" t="s">
        <v>4371</v>
      </c>
      <c r="F5193" s="699" t="s">
        <v>11185</v>
      </c>
    </row>
    <row r="5194" spans="1:6" hidden="1">
      <c r="A5194" s="701">
        <v>102284</v>
      </c>
      <c r="B5194" s="699" t="s">
        <v>20008</v>
      </c>
      <c r="C5194" s="699" t="s">
        <v>479</v>
      </c>
      <c r="D5194" s="699" t="s">
        <v>11182</v>
      </c>
      <c r="E5194" s="700" t="s">
        <v>2871</v>
      </c>
      <c r="F5194" s="699" t="s">
        <v>11185</v>
      </c>
    </row>
    <row r="5195" spans="1:6" hidden="1">
      <c r="A5195" s="701">
        <v>102285</v>
      </c>
      <c r="B5195" s="699" t="s">
        <v>20009</v>
      </c>
      <c r="C5195" s="699" t="s">
        <v>479</v>
      </c>
      <c r="D5195" s="699" t="s">
        <v>11182</v>
      </c>
      <c r="E5195" s="700" t="s">
        <v>7183</v>
      </c>
      <c r="F5195" s="699" t="s">
        <v>11185</v>
      </c>
    </row>
    <row r="5196" spans="1:6" hidden="1">
      <c r="A5196" s="701">
        <v>102286</v>
      </c>
      <c r="B5196" s="699" t="s">
        <v>20010</v>
      </c>
      <c r="C5196" s="699" t="s">
        <v>479</v>
      </c>
      <c r="D5196" s="699" t="s">
        <v>11182</v>
      </c>
      <c r="E5196" s="700" t="s">
        <v>11646</v>
      </c>
      <c r="F5196" s="699" t="s">
        <v>11185</v>
      </c>
    </row>
    <row r="5197" spans="1:6" hidden="1">
      <c r="A5197" s="701">
        <v>102287</v>
      </c>
      <c r="B5197" s="699" t="s">
        <v>20011</v>
      </c>
      <c r="C5197" s="699" t="s">
        <v>479</v>
      </c>
      <c r="D5197" s="699" t="s">
        <v>11182</v>
      </c>
      <c r="E5197" s="700" t="s">
        <v>5503</v>
      </c>
      <c r="F5197" s="699" t="s">
        <v>11185</v>
      </c>
    </row>
    <row r="5198" spans="1:6" hidden="1">
      <c r="A5198" s="701">
        <v>102288</v>
      </c>
      <c r="B5198" s="699" t="s">
        <v>20012</v>
      </c>
      <c r="C5198" s="699" t="s">
        <v>479</v>
      </c>
      <c r="D5198" s="699" t="s">
        <v>11182</v>
      </c>
      <c r="E5198" s="700" t="s">
        <v>2177</v>
      </c>
      <c r="F5198" s="699" t="s">
        <v>11185</v>
      </c>
    </row>
    <row r="5199" spans="1:6" hidden="1">
      <c r="A5199" s="701">
        <v>102289</v>
      </c>
      <c r="B5199" s="699" t="s">
        <v>20013</v>
      </c>
      <c r="C5199" s="699" t="s">
        <v>479</v>
      </c>
      <c r="D5199" s="699" t="s">
        <v>11182</v>
      </c>
      <c r="E5199" s="700" t="s">
        <v>11397</v>
      </c>
      <c r="F5199" s="699" t="s">
        <v>11185</v>
      </c>
    </row>
    <row r="5200" spans="1:6" hidden="1">
      <c r="A5200" s="701">
        <v>102290</v>
      </c>
      <c r="B5200" s="699" t="s">
        <v>20014</v>
      </c>
      <c r="C5200" s="699" t="s">
        <v>479</v>
      </c>
      <c r="D5200" s="699" t="s">
        <v>11182</v>
      </c>
      <c r="E5200" s="700" t="s">
        <v>4774</v>
      </c>
      <c r="F5200" s="699" t="s">
        <v>11185</v>
      </c>
    </row>
    <row r="5201" spans="1:6" hidden="1">
      <c r="A5201" s="701">
        <v>102291</v>
      </c>
      <c r="B5201" s="699" t="s">
        <v>20015</v>
      </c>
      <c r="C5201" s="699" t="s">
        <v>479</v>
      </c>
      <c r="D5201" s="699" t="s">
        <v>11182</v>
      </c>
      <c r="E5201" s="700" t="s">
        <v>12156</v>
      </c>
      <c r="F5201" s="699" t="s">
        <v>11185</v>
      </c>
    </row>
    <row r="5202" spans="1:6" hidden="1">
      <c r="A5202" s="701">
        <v>102292</v>
      </c>
      <c r="B5202" s="699" t="s">
        <v>20016</v>
      </c>
      <c r="C5202" s="699" t="s">
        <v>479</v>
      </c>
      <c r="D5202" s="699" t="s">
        <v>11182</v>
      </c>
      <c r="E5202" s="700" t="s">
        <v>12187</v>
      </c>
      <c r="F5202" s="699" t="s">
        <v>11185</v>
      </c>
    </row>
    <row r="5203" spans="1:6" hidden="1">
      <c r="A5203" s="701">
        <v>102293</v>
      </c>
      <c r="B5203" s="699" t="s">
        <v>20017</v>
      </c>
      <c r="C5203" s="699" t="s">
        <v>479</v>
      </c>
      <c r="D5203" s="699" t="s">
        <v>11182</v>
      </c>
      <c r="E5203" s="700" t="s">
        <v>7893</v>
      </c>
      <c r="F5203" s="699" t="s">
        <v>11185</v>
      </c>
    </row>
    <row r="5204" spans="1:6" hidden="1">
      <c r="A5204" s="701">
        <v>102294</v>
      </c>
      <c r="B5204" s="699" t="s">
        <v>20018</v>
      </c>
      <c r="C5204" s="699" t="s">
        <v>479</v>
      </c>
      <c r="D5204" s="699" t="s">
        <v>11182</v>
      </c>
      <c r="E5204" s="700" t="s">
        <v>3381</v>
      </c>
      <c r="F5204" s="699" t="s">
        <v>11185</v>
      </c>
    </row>
    <row r="5205" spans="1:6" hidden="1">
      <c r="A5205" s="701">
        <v>102295</v>
      </c>
      <c r="B5205" s="699" t="s">
        <v>20019</v>
      </c>
      <c r="C5205" s="699" t="s">
        <v>479</v>
      </c>
      <c r="D5205" s="699" t="s">
        <v>11182</v>
      </c>
      <c r="E5205" s="700" t="s">
        <v>2835</v>
      </c>
      <c r="F5205" s="699" t="s">
        <v>11185</v>
      </c>
    </row>
    <row r="5206" spans="1:6" hidden="1">
      <c r="A5206" s="701">
        <v>102296</v>
      </c>
      <c r="B5206" s="699" t="s">
        <v>20020</v>
      </c>
      <c r="C5206" s="699" t="s">
        <v>479</v>
      </c>
      <c r="D5206" s="699" t="s">
        <v>11182</v>
      </c>
      <c r="E5206" s="700" t="s">
        <v>11873</v>
      </c>
      <c r="F5206" s="699" t="s">
        <v>11185</v>
      </c>
    </row>
    <row r="5207" spans="1:6" hidden="1">
      <c r="A5207" s="701">
        <v>102297</v>
      </c>
      <c r="B5207" s="699" t="s">
        <v>20021</v>
      </c>
      <c r="C5207" s="699" t="s">
        <v>479</v>
      </c>
      <c r="D5207" s="699" t="s">
        <v>11182</v>
      </c>
      <c r="E5207" s="700" t="s">
        <v>11209</v>
      </c>
      <c r="F5207" s="699" t="s">
        <v>11185</v>
      </c>
    </row>
    <row r="5208" spans="1:6" hidden="1">
      <c r="A5208" s="701">
        <v>102298</v>
      </c>
      <c r="B5208" s="699" t="s">
        <v>20022</v>
      </c>
      <c r="C5208" s="699" t="s">
        <v>479</v>
      </c>
      <c r="D5208" s="699" t="s">
        <v>11182</v>
      </c>
      <c r="E5208" s="700" t="s">
        <v>14695</v>
      </c>
      <c r="F5208" s="699" t="s">
        <v>11185</v>
      </c>
    </row>
    <row r="5209" spans="1:6" hidden="1">
      <c r="A5209" s="701">
        <v>102299</v>
      </c>
      <c r="B5209" s="699" t="s">
        <v>20023</v>
      </c>
      <c r="C5209" s="699" t="s">
        <v>479</v>
      </c>
      <c r="D5209" s="699" t="s">
        <v>11182</v>
      </c>
      <c r="E5209" s="700" t="s">
        <v>7973</v>
      </c>
      <c r="F5209" s="699" t="s">
        <v>11185</v>
      </c>
    </row>
    <row r="5210" spans="1:6" hidden="1">
      <c r="A5210" s="701">
        <v>102300</v>
      </c>
      <c r="B5210" s="699" t="s">
        <v>20024</v>
      </c>
      <c r="C5210" s="699" t="s">
        <v>479</v>
      </c>
      <c r="D5210" s="699" t="s">
        <v>11182</v>
      </c>
      <c r="E5210" s="700" t="s">
        <v>2623</v>
      </c>
      <c r="F5210" s="699" t="s">
        <v>11185</v>
      </c>
    </row>
    <row r="5211" spans="1:6" hidden="1">
      <c r="A5211" s="701">
        <v>102301</v>
      </c>
      <c r="B5211" s="699" t="s">
        <v>20025</v>
      </c>
      <c r="C5211" s="699" t="s">
        <v>479</v>
      </c>
      <c r="D5211" s="699" t="s">
        <v>11182</v>
      </c>
      <c r="E5211" s="700" t="s">
        <v>10790</v>
      </c>
      <c r="F5211" s="699" t="s">
        <v>11185</v>
      </c>
    </row>
    <row r="5212" spans="1:6" hidden="1">
      <c r="A5212" s="701">
        <v>102302</v>
      </c>
      <c r="B5212" s="699" t="s">
        <v>20026</v>
      </c>
      <c r="C5212" s="699" t="s">
        <v>479</v>
      </c>
      <c r="D5212" s="699" t="s">
        <v>11182</v>
      </c>
      <c r="E5212" s="700" t="s">
        <v>3222</v>
      </c>
      <c r="F5212" s="699" t="s">
        <v>11185</v>
      </c>
    </row>
    <row r="5213" spans="1:6" hidden="1">
      <c r="A5213" s="701">
        <v>102303</v>
      </c>
      <c r="B5213" s="699" t="s">
        <v>20027</v>
      </c>
      <c r="C5213" s="699" t="s">
        <v>479</v>
      </c>
      <c r="D5213" s="699" t="s">
        <v>11182</v>
      </c>
      <c r="E5213" s="700" t="s">
        <v>2274</v>
      </c>
      <c r="F5213" s="699" t="s">
        <v>11185</v>
      </c>
    </row>
    <row r="5214" spans="1:6" hidden="1">
      <c r="A5214" s="701">
        <v>102304</v>
      </c>
      <c r="B5214" s="699" t="s">
        <v>20028</v>
      </c>
      <c r="C5214" s="699" t="s">
        <v>479</v>
      </c>
      <c r="D5214" s="699" t="s">
        <v>11182</v>
      </c>
      <c r="E5214" s="700" t="s">
        <v>11345</v>
      </c>
      <c r="F5214" s="699" t="s">
        <v>11185</v>
      </c>
    </row>
    <row r="5215" spans="1:6" hidden="1">
      <c r="A5215" s="701">
        <v>102305</v>
      </c>
      <c r="B5215" s="699" t="s">
        <v>20029</v>
      </c>
      <c r="C5215" s="699" t="s">
        <v>479</v>
      </c>
      <c r="D5215" s="699" t="s">
        <v>11182</v>
      </c>
      <c r="E5215" s="700" t="s">
        <v>2235</v>
      </c>
      <c r="F5215" s="699" t="s">
        <v>11185</v>
      </c>
    </row>
    <row r="5216" spans="1:6" hidden="1">
      <c r="A5216" s="701">
        <v>102306</v>
      </c>
      <c r="B5216" s="699" t="s">
        <v>20030</v>
      </c>
      <c r="C5216" s="699" t="s">
        <v>479</v>
      </c>
      <c r="D5216" s="699" t="s">
        <v>11182</v>
      </c>
      <c r="E5216" s="700" t="s">
        <v>7743</v>
      </c>
      <c r="F5216" s="699" t="s">
        <v>11185</v>
      </c>
    </row>
    <row r="5217" spans="1:6" hidden="1">
      <c r="A5217" s="701">
        <v>102307</v>
      </c>
      <c r="B5217" s="699" t="s">
        <v>20031</v>
      </c>
      <c r="C5217" s="699" t="s">
        <v>479</v>
      </c>
      <c r="D5217" s="699" t="s">
        <v>11182</v>
      </c>
      <c r="E5217" s="700" t="s">
        <v>2541</v>
      </c>
      <c r="F5217" s="699" t="s">
        <v>11185</v>
      </c>
    </row>
    <row r="5218" spans="1:6" hidden="1">
      <c r="A5218" s="701">
        <v>102308</v>
      </c>
      <c r="B5218" s="699" t="s">
        <v>20032</v>
      </c>
      <c r="C5218" s="699" t="s">
        <v>479</v>
      </c>
      <c r="D5218" s="699" t="s">
        <v>11182</v>
      </c>
      <c r="E5218" s="700" t="s">
        <v>5977</v>
      </c>
      <c r="F5218" s="699" t="s">
        <v>11185</v>
      </c>
    </row>
    <row r="5219" spans="1:6" hidden="1">
      <c r="A5219" s="701">
        <v>102309</v>
      </c>
      <c r="B5219" s="699" t="s">
        <v>20033</v>
      </c>
      <c r="C5219" s="699" t="s">
        <v>479</v>
      </c>
      <c r="D5219" s="699" t="s">
        <v>11182</v>
      </c>
      <c r="E5219" s="700" t="s">
        <v>17165</v>
      </c>
      <c r="F5219" s="699" t="s">
        <v>11185</v>
      </c>
    </row>
    <row r="5220" spans="1:6" hidden="1">
      <c r="A5220" s="701">
        <v>102310</v>
      </c>
      <c r="B5220" s="699" t="s">
        <v>20034</v>
      </c>
      <c r="C5220" s="699" t="s">
        <v>479</v>
      </c>
      <c r="D5220" s="699" t="s">
        <v>11182</v>
      </c>
      <c r="E5220" s="700" t="s">
        <v>13784</v>
      </c>
      <c r="F5220" s="699" t="s">
        <v>11185</v>
      </c>
    </row>
    <row r="5221" spans="1:6" hidden="1">
      <c r="A5221" s="701">
        <v>102311</v>
      </c>
      <c r="B5221" s="699" t="s">
        <v>20035</v>
      </c>
      <c r="C5221" s="699" t="s">
        <v>479</v>
      </c>
      <c r="D5221" s="699" t="s">
        <v>11182</v>
      </c>
      <c r="E5221" s="700" t="s">
        <v>16663</v>
      </c>
      <c r="F5221" s="699" t="s">
        <v>11185</v>
      </c>
    </row>
    <row r="5222" spans="1:6" hidden="1">
      <c r="A5222" s="701">
        <v>102312</v>
      </c>
      <c r="B5222" s="699" t="s">
        <v>20036</v>
      </c>
      <c r="C5222" s="699" t="s">
        <v>479</v>
      </c>
      <c r="D5222" s="699" t="s">
        <v>11182</v>
      </c>
      <c r="E5222" s="700" t="s">
        <v>12005</v>
      </c>
      <c r="F5222" s="699" t="s">
        <v>11185</v>
      </c>
    </row>
    <row r="5223" spans="1:6" hidden="1">
      <c r="A5223" s="701">
        <v>102313</v>
      </c>
      <c r="B5223" s="699" t="s">
        <v>20037</v>
      </c>
      <c r="C5223" s="699" t="s">
        <v>479</v>
      </c>
      <c r="D5223" s="699" t="s">
        <v>11182</v>
      </c>
      <c r="E5223" s="700" t="s">
        <v>11773</v>
      </c>
      <c r="F5223" s="699" t="s">
        <v>11185</v>
      </c>
    </row>
    <row r="5224" spans="1:6" hidden="1">
      <c r="A5224" s="701">
        <v>102314</v>
      </c>
      <c r="B5224" s="699" t="s">
        <v>20038</v>
      </c>
      <c r="C5224" s="699" t="s">
        <v>479</v>
      </c>
      <c r="D5224" s="699" t="s">
        <v>11182</v>
      </c>
      <c r="E5224" s="700" t="s">
        <v>3998</v>
      </c>
      <c r="F5224" s="699" t="s">
        <v>11185</v>
      </c>
    </row>
    <row r="5225" spans="1:6" hidden="1">
      <c r="A5225" s="701">
        <v>102315</v>
      </c>
      <c r="B5225" s="699" t="s">
        <v>20039</v>
      </c>
      <c r="C5225" s="699" t="s">
        <v>479</v>
      </c>
      <c r="D5225" s="699" t="s">
        <v>11182</v>
      </c>
      <c r="E5225" s="700" t="s">
        <v>11233</v>
      </c>
      <c r="F5225" s="699" t="s">
        <v>11185</v>
      </c>
    </row>
    <row r="5226" spans="1:6" hidden="1">
      <c r="A5226" s="701">
        <v>102316</v>
      </c>
      <c r="B5226" s="699" t="s">
        <v>20040</v>
      </c>
      <c r="C5226" s="699" t="s">
        <v>479</v>
      </c>
      <c r="D5226" s="699" t="s">
        <v>11182</v>
      </c>
      <c r="E5226" s="700" t="s">
        <v>16442</v>
      </c>
      <c r="F5226" s="699" t="s">
        <v>11185</v>
      </c>
    </row>
    <row r="5227" spans="1:6" hidden="1">
      <c r="A5227" s="701">
        <v>102317</v>
      </c>
      <c r="B5227" s="699" t="s">
        <v>20041</v>
      </c>
      <c r="C5227" s="699" t="s">
        <v>479</v>
      </c>
      <c r="D5227" s="699" t="s">
        <v>11182</v>
      </c>
      <c r="E5227" s="700" t="s">
        <v>11681</v>
      </c>
      <c r="F5227" s="699" t="s">
        <v>11185</v>
      </c>
    </row>
    <row r="5228" spans="1:6" hidden="1">
      <c r="A5228" s="701">
        <v>102318</v>
      </c>
      <c r="B5228" s="699" t="s">
        <v>20042</v>
      </c>
      <c r="C5228" s="699" t="s">
        <v>479</v>
      </c>
      <c r="D5228" s="699" t="s">
        <v>11182</v>
      </c>
      <c r="E5228" s="700" t="s">
        <v>1991</v>
      </c>
      <c r="F5228" s="699" t="s">
        <v>11185</v>
      </c>
    </row>
    <row r="5229" spans="1:6" hidden="1">
      <c r="A5229" s="701">
        <v>102319</v>
      </c>
      <c r="B5229" s="699" t="s">
        <v>20043</v>
      </c>
      <c r="C5229" s="699" t="s">
        <v>479</v>
      </c>
      <c r="D5229" s="699" t="s">
        <v>11182</v>
      </c>
      <c r="E5229" s="700" t="s">
        <v>1891</v>
      </c>
      <c r="F5229" s="699" t="s">
        <v>11185</v>
      </c>
    </row>
    <row r="5230" spans="1:6" hidden="1">
      <c r="A5230" s="701">
        <v>102320</v>
      </c>
      <c r="B5230" s="699" t="s">
        <v>20044</v>
      </c>
      <c r="C5230" s="699" t="s">
        <v>479</v>
      </c>
      <c r="D5230" s="699" t="s">
        <v>11182</v>
      </c>
      <c r="E5230" s="700" t="s">
        <v>11747</v>
      </c>
      <c r="F5230" s="699" t="s">
        <v>11185</v>
      </c>
    </row>
    <row r="5231" spans="1:6" hidden="1">
      <c r="A5231" s="701">
        <v>102321</v>
      </c>
      <c r="B5231" s="699" t="s">
        <v>20045</v>
      </c>
      <c r="C5231" s="699" t="s">
        <v>479</v>
      </c>
      <c r="D5231" s="699" t="s">
        <v>11182</v>
      </c>
      <c r="E5231" s="700" t="s">
        <v>3917</v>
      </c>
      <c r="F5231" s="699" t="s">
        <v>11185</v>
      </c>
    </row>
    <row r="5232" spans="1:6" hidden="1">
      <c r="A5232" s="701">
        <v>102322</v>
      </c>
      <c r="B5232" s="699" t="s">
        <v>20046</v>
      </c>
      <c r="C5232" s="699" t="s">
        <v>479</v>
      </c>
      <c r="D5232" s="699" t="s">
        <v>11182</v>
      </c>
      <c r="E5232" s="700" t="s">
        <v>13999</v>
      </c>
      <c r="F5232" s="699" t="s">
        <v>11185</v>
      </c>
    </row>
    <row r="5233" spans="1:6" hidden="1">
      <c r="A5233" s="701">
        <v>102323</v>
      </c>
      <c r="B5233" s="699" t="s">
        <v>20047</v>
      </c>
      <c r="C5233" s="699" t="s">
        <v>479</v>
      </c>
      <c r="D5233" s="699" t="s">
        <v>11182</v>
      </c>
      <c r="E5233" s="700" t="s">
        <v>11570</v>
      </c>
      <c r="F5233" s="699" t="s">
        <v>11185</v>
      </c>
    </row>
    <row r="5234" spans="1:6" hidden="1">
      <c r="A5234" s="701">
        <v>102324</v>
      </c>
      <c r="B5234" s="699" t="s">
        <v>20048</v>
      </c>
      <c r="C5234" s="699" t="s">
        <v>479</v>
      </c>
      <c r="D5234" s="699" t="s">
        <v>11182</v>
      </c>
      <c r="E5234" s="700" t="s">
        <v>13652</v>
      </c>
      <c r="F5234" s="699" t="s">
        <v>11185</v>
      </c>
    </row>
    <row r="5235" spans="1:6" hidden="1">
      <c r="A5235" s="701">
        <v>102325</v>
      </c>
      <c r="B5235" s="699" t="s">
        <v>20049</v>
      </c>
      <c r="C5235" s="699" t="s">
        <v>479</v>
      </c>
      <c r="D5235" s="699" t="s">
        <v>11182</v>
      </c>
      <c r="E5235" s="700" t="s">
        <v>14699</v>
      </c>
      <c r="F5235" s="699" t="s">
        <v>11185</v>
      </c>
    </row>
    <row r="5236" spans="1:6" hidden="1">
      <c r="A5236" s="701">
        <v>102326</v>
      </c>
      <c r="B5236" s="699" t="s">
        <v>20050</v>
      </c>
      <c r="C5236" s="699" t="s">
        <v>479</v>
      </c>
      <c r="D5236" s="699" t="s">
        <v>11182</v>
      </c>
      <c r="E5236" s="700" t="s">
        <v>4920</v>
      </c>
      <c r="F5236" s="699" t="s">
        <v>11185</v>
      </c>
    </row>
    <row r="5237" spans="1:6" hidden="1">
      <c r="A5237" s="701">
        <v>102327</v>
      </c>
      <c r="B5237" s="699" t="s">
        <v>20051</v>
      </c>
      <c r="C5237" s="699" t="s">
        <v>479</v>
      </c>
      <c r="D5237" s="699" t="s">
        <v>11182</v>
      </c>
      <c r="E5237" s="700" t="s">
        <v>1905</v>
      </c>
      <c r="F5237" s="699" t="s">
        <v>11185</v>
      </c>
    </row>
    <row r="5238" spans="1:6" hidden="1">
      <c r="A5238" s="701">
        <v>102328</v>
      </c>
      <c r="B5238" s="699" t="s">
        <v>20052</v>
      </c>
      <c r="C5238" s="699" t="s">
        <v>479</v>
      </c>
      <c r="D5238" s="699" t="s">
        <v>11182</v>
      </c>
      <c r="E5238" s="700" t="s">
        <v>11919</v>
      </c>
      <c r="F5238" s="699" t="s">
        <v>11185</v>
      </c>
    </row>
    <row r="5239" spans="1:6" hidden="1">
      <c r="A5239" s="701">
        <v>102329</v>
      </c>
      <c r="B5239" s="699" t="s">
        <v>20053</v>
      </c>
      <c r="C5239" s="699" t="s">
        <v>479</v>
      </c>
      <c r="D5239" s="699" t="s">
        <v>11182</v>
      </c>
      <c r="E5239" s="700" t="s">
        <v>8295</v>
      </c>
      <c r="F5239" s="699" t="s">
        <v>11185</v>
      </c>
    </row>
    <row r="5240" spans="1:6" hidden="1">
      <c r="A5240" s="701">
        <v>94304</v>
      </c>
      <c r="B5240" s="699" t="s">
        <v>20054</v>
      </c>
      <c r="C5240" s="699" t="s">
        <v>479</v>
      </c>
      <c r="D5240" s="699" t="s">
        <v>11182</v>
      </c>
      <c r="E5240" s="700" t="s">
        <v>4235</v>
      </c>
      <c r="F5240" s="699" t="s">
        <v>11185</v>
      </c>
    </row>
    <row r="5241" spans="1:6" hidden="1">
      <c r="A5241" s="701">
        <v>94305</v>
      </c>
      <c r="B5241" s="699" t="s">
        <v>20055</v>
      </c>
      <c r="C5241" s="699" t="s">
        <v>479</v>
      </c>
      <c r="D5241" s="699" t="s">
        <v>11182</v>
      </c>
      <c r="E5241" s="700" t="s">
        <v>15395</v>
      </c>
      <c r="F5241" s="699" t="s">
        <v>11185</v>
      </c>
    </row>
    <row r="5242" spans="1:6" hidden="1">
      <c r="A5242" s="701">
        <v>94306</v>
      </c>
      <c r="B5242" s="699" t="s">
        <v>20056</v>
      </c>
      <c r="C5242" s="699" t="s">
        <v>479</v>
      </c>
      <c r="D5242" s="699" t="s">
        <v>11182</v>
      </c>
      <c r="E5242" s="700" t="s">
        <v>18039</v>
      </c>
      <c r="F5242" s="699" t="s">
        <v>11185</v>
      </c>
    </row>
    <row r="5243" spans="1:6" hidden="1">
      <c r="A5243" s="701">
        <v>94307</v>
      </c>
      <c r="B5243" s="699" t="s">
        <v>20057</v>
      </c>
      <c r="C5243" s="699" t="s">
        <v>479</v>
      </c>
      <c r="D5243" s="699" t="s">
        <v>11182</v>
      </c>
      <c r="E5243" s="700" t="s">
        <v>14241</v>
      </c>
      <c r="F5243" s="699" t="s">
        <v>11185</v>
      </c>
    </row>
    <row r="5244" spans="1:6" hidden="1">
      <c r="A5244" s="701">
        <v>94308</v>
      </c>
      <c r="B5244" s="699" t="s">
        <v>20058</v>
      </c>
      <c r="C5244" s="699" t="s">
        <v>479</v>
      </c>
      <c r="D5244" s="699" t="s">
        <v>11182</v>
      </c>
      <c r="E5244" s="700" t="s">
        <v>10725</v>
      </c>
      <c r="F5244" s="699" t="s">
        <v>11185</v>
      </c>
    </row>
    <row r="5245" spans="1:6" hidden="1">
      <c r="A5245" s="701">
        <v>94309</v>
      </c>
      <c r="B5245" s="699" t="s">
        <v>20059</v>
      </c>
      <c r="C5245" s="699" t="s">
        <v>479</v>
      </c>
      <c r="D5245" s="699" t="s">
        <v>11182</v>
      </c>
      <c r="E5245" s="700" t="s">
        <v>5221</v>
      </c>
      <c r="F5245" s="699" t="s">
        <v>11185</v>
      </c>
    </row>
    <row r="5246" spans="1:6" hidden="1">
      <c r="A5246" s="701">
        <v>94310</v>
      </c>
      <c r="B5246" s="699" t="s">
        <v>20060</v>
      </c>
      <c r="C5246" s="699" t="s">
        <v>479</v>
      </c>
      <c r="D5246" s="699" t="s">
        <v>11182</v>
      </c>
      <c r="E5246" s="700" t="s">
        <v>12205</v>
      </c>
      <c r="F5246" s="699" t="s">
        <v>11185</v>
      </c>
    </row>
    <row r="5247" spans="1:6" hidden="1">
      <c r="A5247" s="701">
        <v>94315</v>
      </c>
      <c r="B5247" s="699" t="s">
        <v>20061</v>
      </c>
      <c r="C5247" s="699" t="s">
        <v>479</v>
      </c>
      <c r="D5247" s="699" t="s">
        <v>11182</v>
      </c>
      <c r="E5247" s="700" t="s">
        <v>20062</v>
      </c>
      <c r="F5247" s="699" t="s">
        <v>11185</v>
      </c>
    </row>
    <row r="5248" spans="1:6" hidden="1">
      <c r="A5248" s="701">
        <v>94316</v>
      </c>
      <c r="B5248" s="699" t="s">
        <v>20063</v>
      </c>
      <c r="C5248" s="699" t="s">
        <v>479</v>
      </c>
      <c r="D5248" s="699" t="s">
        <v>11182</v>
      </c>
      <c r="E5248" s="700" t="s">
        <v>13664</v>
      </c>
      <c r="F5248" s="699" t="s">
        <v>11185</v>
      </c>
    </row>
    <row r="5249" spans="1:6" hidden="1">
      <c r="A5249" s="701">
        <v>94317</v>
      </c>
      <c r="B5249" s="699" t="s">
        <v>20064</v>
      </c>
      <c r="C5249" s="699" t="s">
        <v>479</v>
      </c>
      <c r="D5249" s="699" t="s">
        <v>11182</v>
      </c>
      <c r="E5249" s="700" t="s">
        <v>13927</v>
      </c>
      <c r="F5249" s="699" t="s">
        <v>11185</v>
      </c>
    </row>
    <row r="5250" spans="1:6" hidden="1">
      <c r="A5250" s="701">
        <v>94318</v>
      </c>
      <c r="B5250" s="699" t="s">
        <v>20065</v>
      </c>
      <c r="C5250" s="699" t="s">
        <v>479</v>
      </c>
      <c r="D5250" s="699" t="s">
        <v>11182</v>
      </c>
      <c r="E5250" s="700" t="s">
        <v>3178</v>
      </c>
      <c r="F5250" s="699" t="s">
        <v>11185</v>
      </c>
    </row>
    <row r="5251" spans="1:6" hidden="1">
      <c r="A5251" s="701">
        <v>94319</v>
      </c>
      <c r="B5251" s="699" t="s">
        <v>20066</v>
      </c>
      <c r="C5251" s="699" t="s">
        <v>479</v>
      </c>
      <c r="D5251" s="699" t="s">
        <v>11182</v>
      </c>
      <c r="E5251" s="700" t="s">
        <v>13919</v>
      </c>
      <c r="F5251" s="699" t="s">
        <v>11185</v>
      </c>
    </row>
    <row r="5252" spans="1:6" hidden="1">
      <c r="A5252" s="701">
        <v>94327</v>
      </c>
      <c r="B5252" s="699" t="s">
        <v>20067</v>
      </c>
      <c r="C5252" s="699" t="s">
        <v>479</v>
      </c>
      <c r="D5252" s="699" t="s">
        <v>11182</v>
      </c>
      <c r="E5252" s="700" t="s">
        <v>20068</v>
      </c>
      <c r="F5252" s="699" t="s">
        <v>11185</v>
      </c>
    </row>
    <row r="5253" spans="1:6" hidden="1">
      <c r="A5253" s="701">
        <v>94328</v>
      </c>
      <c r="B5253" s="699" t="s">
        <v>20069</v>
      </c>
      <c r="C5253" s="699" t="s">
        <v>479</v>
      </c>
      <c r="D5253" s="699" t="s">
        <v>11182</v>
      </c>
      <c r="E5253" s="700" t="s">
        <v>20070</v>
      </c>
      <c r="F5253" s="699" t="s">
        <v>11185</v>
      </c>
    </row>
    <row r="5254" spans="1:6" hidden="1">
      <c r="A5254" s="701">
        <v>94329</v>
      </c>
      <c r="B5254" s="699" t="s">
        <v>20071</v>
      </c>
      <c r="C5254" s="699" t="s">
        <v>479</v>
      </c>
      <c r="D5254" s="699" t="s">
        <v>11182</v>
      </c>
      <c r="E5254" s="700" t="s">
        <v>17742</v>
      </c>
      <c r="F5254" s="699" t="s">
        <v>11185</v>
      </c>
    </row>
    <row r="5255" spans="1:6" hidden="1">
      <c r="A5255" s="701">
        <v>94330</v>
      </c>
      <c r="B5255" s="699" t="s">
        <v>20072</v>
      </c>
      <c r="C5255" s="699" t="s">
        <v>479</v>
      </c>
      <c r="D5255" s="699" t="s">
        <v>11182</v>
      </c>
      <c r="E5255" s="700" t="s">
        <v>20073</v>
      </c>
      <c r="F5255" s="699" t="s">
        <v>11185</v>
      </c>
    </row>
    <row r="5256" spans="1:6" hidden="1">
      <c r="A5256" s="701">
        <v>94331</v>
      </c>
      <c r="B5256" s="699" t="s">
        <v>20074</v>
      </c>
      <c r="C5256" s="699" t="s">
        <v>479</v>
      </c>
      <c r="D5256" s="699" t="s">
        <v>11182</v>
      </c>
      <c r="E5256" s="700" t="s">
        <v>6822</v>
      </c>
      <c r="F5256" s="699" t="s">
        <v>11185</v>
      </c>
    </row>
    <row r="5257" spans="1:6" hidden="1">
      <c r="A5257" s="701">
        <v>94332</v>
      </c>
      <c r="B5257" s="699" t="s">
        <v>20075</v>
      </c>
      <c r="C5257" s="699" t="s">
        <v>479</v>
      </c>
      <c r="D5257" s="699" t="s">
        <v>11182</v>
      </c>
      <c r="E5257" s="700" t="s">
        <v>20076</v>
      </c>
      <c r="F5257" s="699" t="s">
        <v>11185</v>
      </c>
    </row>
    <row r="5258" spans="1:6" hidden="1">
      <c r="A5258" s="701">
        <v>94333</v>
      </c>
      <c r="B5258" s="699" t="s">
        <v>20077</v>
      </c>
      <c r="C5258" s="699" t="s">
        <v>479</v>
      </c>
      <c r="D5258" s="699" t="s">
        <v>11182</v>
      </c>
      <c r="E5258" s="700" t="s">
        <v>10666</v>
      </c>
      <c r="F5258" s="699" t="s">
        <v>11185</v>
      </c>
    </row>
    <row r="5259" spans="1:6" hidden="1">
      <c r="A5259" s="701">
        <v>94338</v>
      </c>
      <c r="B5259" s="699" t="s">
        <v>20078</v>
      </c>
      <c r="C5259" s="699" t="s">
        <v>479</v>
      </c>
      <c r="D5259" s="699" t="s">
        <v>11182</v>
      </c>
      <c r="E5259" s="700" t="s">
        <v>20079</v>
      </c>
      <c r="F5259" s="699" t="s">
        <v>11185</v>
      </c>
    </row>
    <row r="5260" spans="1:6" hidden="1">
      <c r="A5260" s="701">
        <v>94339</v>
      </c>
      <c r="B5260" s="699" t="s">
        <v>20080</v>
      </c>
      <c r="C5260" s="699" t="s">
        <v>479</v>
      </c>
      <c r="D5260" s="699" t="s">
        <v>11182</v>
      </c>
      <c r="E5260" s="700" t="s">
        <v>20081</v>
      </c>
      <c r="F5260" s="699" t="s">
        <v>11185</v>
      </c>
    </row>
    <row r="5261" spans="1:6" hidden="1">
      <c r="A5261" s="701">
        <v>94340</v>
      </c>
      <c r="B5261" s="699" t="s">
        <v>20082</v>
      </c>
      <c r="C5261" s="699" t="s">
        <v>479</v>
      </c>
      <c r="D5261" s="699" t="s">
        <v>11182</v>
      </c>
      <c r="E5261" s="700" t="s">
        <v>10934</v>
      </c>
      <c r="F5261" s="699" t="s">
        <v>11185</v>
      </c>
    </row>
    <row r="5262" spans="1:6" hidden="1">
      <c r="A5262" s="701">
        <v>94341</v>
      </c>
      <c r="B5262" s="699" t="s">
        <v>20083</v>
      </c>
      <c r="C5262" s="699" t="s">
        <v>479</v>
      </c>
      <c r="D5262" s="699" t="s">
        <v>11182</v>
      </c>
      <c r="E5262" s="700" t="s">
        <v>1827</v>
      </c>
      <c r="F5262" s="699" t="s">
        <v>11185</v>
      </c>
    </row>
    <row r="5263" spans="1:6" hidden="1">
      <c r="A5263" s="701">
        <v>94342</v>
      </c>
      <c r="B5263" s="699" t="s">
        <v>20084</v>
      </c>
      <c r="C5263" s="699" t="s">
        <v>479</v>
      </c>
      <c r="D5263" s="699" t="s">
        <v>11182</v>
      </c>
      <c r="E5263" s="700" t="s">
        <v>12326</v>
      </c>
      <c r="F5263" s="699" t="s">
        <v>11185</v>
      </c>
    </row>
    <row r="5264" spans="1:6" hidden="1">
      <c r="A5264" s="701">
        <v>96385</v>
      </c>
      <c r="B5264" s="699" t="s">
        <v>20085</v>
      </c>
      <c r="C5264" s="699" t="s">
        <v>479</v>
      </c>
      <c r="D5264" s="699" t="s">
        <v>11182</v>
      </c>
      <c r="E5264" s="700" t="s">
        <v>4186</v>
      </c>
      <c r="F5264" s="699" t="s">
        <v>11185</v>
      </c>
    </row>
    <row r="5265" spans="1:6" hidden="1">
      <c r="A5265" s="701">
        <v>96386</v>
      </c>
      <c r="B5265" s="699" t="s">
        <v>20086</v>
      </c>
      <c r="C5265" s="699" t="s">
        <v>479</v>
      </c>
      <c r="D5265" s="699" t="s">
        <v>11182</v>
      </c>
      <c r="E5265" s="700" t="s">
        <v>4863</v>
      </c>
      <c r="F5265" s="699" t="s">
        <v>11185</v>
      </c>
    </row>
    <row r="5266" spans="1:6" hidden="1">
      <c r="A5266" s="701">
        <v>93360</v>
      </c>
      <c r="B5266" s="699" t="s">
        <v>20087</v>
      </c>
      <c r="C5266" s="699" t="s">
        <v>479</v>
      </c>
      <c r="D5266" s="699" t="s">
        <v>11182</v>
      </c>
      <c r="E5266" s="700" t="s">
        <v>14871</v>
      </c>
      <c r="F5266" s="699" t="s">
        <v>11185</v>
      </c>
    </row>
    <row r="5267" spans="1:6" hidden="1">
      <c r="A5267" s="701">
        <v>93361</v>
      </c>
      <c r="B5267" s="699" t="s">
        <v>20089</v>
      </c>
      <c r="C5267" s="699" t="s">
        <v>479</v>
      </c>
      <c r="D5267" s="699" t="s">
        <v>11182</v>
      </c>
      <c r="E5267" s="700" t="s">
        <v>11576</v>
      </c>
      <c r="F5267" s="699" t="s">
        <v>11185</v>
      </c>
    </row>
    <row r="5268" spans="1:6" hidden="1">
      <c r="A5268" s="701">
        <v>93362</v>
      </c>
      <c r="B5268" s="699" t="s">
        <v>20090</v>
      </c>
      <c r="C5268" s="699" t="s">
        <v>479</v>
      </c>
      <c r="D5268" s="699" t="s">
        <v>11182</v>
      </c>
      <c r="E5268" s="700" t="s">
        <v>9685</v>
      </c>
      <c r="F5268" s="699" t="s">
        <v>11185</v>
      </c>
    </row>
    <row r="5269" spans="1:6" hidden="1">
      <c r="A5269" s="701">
        <v>93363</v>
      </c>
      <c r="B5269" s="699" t="s">
        <v>20091</v>
      </c>
      <c r="C5269" s="699" t="s">
        <v>479</v>
      </c>
      <c r="D5269" s="699" t="s">
        <v>11182</v>
      </c>
      <c r="E5269" s="700" t="s">
        <v>11237</v>
      </c>
      <c r="F5269" s="699" t="s">
        <v>11185</v>
      </c>
    </row>
    <row r="5270" spans="1:6" hidden="1">
      <c r="A5270" s="701">
        <v>93364</v>
      </c>
      <c r="B5270" s="699" t="s">
        <v>20092</v>
      </c>
      <c r="C5270" s="699" t="s">
        <v>479</v>
      </c>
      <c r="D5270" s="699" t="s">
        <v>11182</v>
      </c>
      <c r="E5270" s="700" t="s">
        <v>3180</v>
      </c>
      <c r="F5270" s="699" t="s">
        <v>11185</v>
      </c>
    </row>
    <row r="5271" spans="1:6" hidden="1">
      <c r="A5271" s="701">
        <v>93365</v>
      </c>
      <c r="B5271" s="699" t="s">
        <v>20093</v>
      </c>
      <c r="C5271" s="699" t="s">
        <v>479</v>
      </c>
      <c r="D5271" s="699" t="s">
        <v>11182</v>
      </c>
      <c r="E5271" s="700" t="s">
        <v>4839</v>
      </c>
      <c r="F5271" s="699" t="s">
        <v>11185</v>
      </c>
    </row>
    <row r="5272" spans="1:6" hidden="1">
      <c r="A5272" s="701">
        <v>93366</v>
      </c>
      <c r="B5272" s="699" t="s">
        <v>20094</v>
      </c>
      <c r="C5272" s="699" t="s">
        <v>479</v>
      </c>
      <c r="D5272" s="699" t="s">
        <v>11182</v>
      </c>
      <c r="E5272" s="700" t="s">
        <v>8473</v>
      </c>
      <c r="F5272" s="699" t="s">
        <v>11185</v>
      </c>
    </row>
    <row r="5273" spans="1:6" hidden="1">
      <c r="A5273" s="701">
        <v>93367</v>
      </c>
      <c r="B5273" s="699" t="s">
        <v>20095</v>
      </c>
      <c r="C5273" s="699" t="s">
        <v>479</v>
      </c>
      <c r="D5273" s="699" t="s">
        <v>11182</v>
      </c>
      <c r="E5273" s="700" t="s">
        <v>5031</v>
      </c>
      <c r="F5273" s="699" t="s">
        <v>11185</v>
      </c>
    </row>
    <row r="5274" spans="1:6" hidden="1">
      <c r="A5274" s="701">
        <v>93368</v>
      </c>
      <c r="B5274" s="699" t="s">
        <v>20096</v>
      </c>
      <c r="C5274" s="699" t="s">
        <v>479</v>
      </c>
      <c r="D5274" s="699" t="s">
        <v>11182</v>
      </c>
      <c r="E5274" s="700" t="s">
        <v>14401</v>
      </c>
      <c r="F5274" s="699" t="s">
        <v>11185</v>
      </c>
    </row>
    <row r="5275" spans="1:6" hidden="1">
      <c r="A5275" s="701">
        <v>93369</v>
      </c>
      <c r="B5275" s="699" t="s">
        <v>20097</v>
      </c>
      <c r="C5275" s="699" t="s">
        <v>479</v>
      </c>
      <c r="D5275" s="699" t="s">
        <v>11182</v>
      </c>
      <c r="E5275" s="700" t="s">
        <v>6578</v>
      </c>
      <c r="F5275" s="699" t="s">
        <v>11185</v>
      </c>
    </row>
    <row r="5276" spans="1:6" hidden="1">
      <c r="A5276" s="701">
        <v>93370</v>
      </c>
      <c r="B5276" s="699" t="s">
        <v>20098</v>
      </c>
      <c r="C5276" s="699" t="s">
        <v>479</v>
      </c>
      <c r="D5276" s="699" t="s">
        <v>11182</v>
      </c>
      <c r="E5276" s="700" t="s">
        <v>14013</v>
      </c>
      <c r="F5276" s="699" t="s">
        <v>11185</v>
      </c>
    </row>
    <row r="5277" spans="1:6" hidden="1">
      <c r="A5277" s="701">
        <v>93371</v>
      </c>
      <c r="B5277" s="699" t="s">
        <v>20099</v>
      </c>
      <c r="C5277" s="699" t="s">
        <v>479</v>
      </c>
      <c r="D5277" s="699" t="s">
        <v>11182</v>
      </c>
      <c r="E5277" s="700" t="s">
        <v>11964</v>
      </c>
      <c r="F5277" s="699" t="s">
        <v>11185</v>
      </c>
    </row>
    <row r="5278" spans="1:6" hidden="1">
      <c r="A5278" s="701">
        <v>93372</v>
      </c>
      <c r="B5278" s="699" t="s">
        <v>20100</v>
      </c>
      <c r="C5278" s="699" t="s">
        <v>479</v>
      </c>
      <c r="D5278" s="699" t="s">
        <v>11182</v>
      </c>
      <c r="E5278" s="700" t="s">
        <v>13492</v>
      </c>
      <c r="F5278" s="699" t="s">
        <v>11185</v>
      </c>
    </row>
    <row r="5279" spans="1:6" hidden="1">
      <c r="A5279" s="701">
        <v>93373</v>
      </c>
      <c r="B5279" s="699" t="s">
        <v>20101</v>
      </c>
      <c r="C5279" s="699" t="s">
        <v>479</v>
      </c>
      <c r="D5279" s="699" t="s">
        <v>11182</v>
      </c>
      <c r="E5279" s="700" t="s">
        <v>8280</v>
      </c>
      <c r="F5279" s="699" t="s">
        <v>11185</v>
      </c>
    </row>
    <row r="5280" spans="1:6" hidden="1">
      <c r="A5280" s="701">
        <v>93374</v>
      </c>
      <c r="B5280" s="699" t="s">
        <v>20102</v>
      </c>
      <c r="C5280" s="699" t="s">
        <v>479</v>
      </c>
      <c r="D5280" s="699" t="s">
        <v>11182</v>
      </c>
      <c r="E5280" s="700" t="s">
        <v>3332</v>
      </c>
      <c r="F5280" s="699" t="s">
        <v>11185</v>
      </c>
    </row>
    <row r="5281" spans="1:6" hidden="1">
      <c r="A5281" s="701">
        <v>93375</v>
      </c>
      <c r="B5281" s="699" t="s">
        <v>20103</v>
      </c>
      <c r="C5281" s="699" t="s">
        <v>479</v>
      </c>
      <c r="D5281" s="699" t="s">
        <v>11182</v>
      </c>
      <c r="E5281" s="700" t="s">
        <v>6499</v>
      </c>
      <c r="F5281" s="699" t="s">
        <v>11185</v>
      </c>
    </row>
    <row r="5282" spans="1:6" hidden="1">
      <c r="A5282" s="701">
        <v>93376</v>
      </c>
      <c r="B5282" s="699" t="s">
        <v>20104</v>
      </c>
      <c r="C5282" s="699" t="s">
        <v>479</v>
      </c>
      <c r="D5282" s="699" t="s">
        <v>11182</v>
      </c>
      <c r="E5282" s="700" t="s">
        <v>11795</v>
      </c>
      <c r="F5282" s="699" t="s">
        <v>11185</v>
      </c>
    </row>
    <row r="5283" spans="1:6" hidden="1">
      <c r="A5283" s="701">
        <v>93377</v>
      </c>
      <c r="B5283" s="699" t="s">
        <v>20105</v>
      </c>
      <c r="C5283" s="699" t="s">
        <v>479</v>
      </c>
      <c r="D5283" s="699" t="s">
        <v>11182</v>
      </c>
      <c r="E5283" s="700" t="s">
        <v>7256</v>
      </c>
      <c r="F5283" s="699" t="s">
        <v>11185</v>
      </c>
    </row>
    <row r="5284" spans="1:6" hidden="1">
      <c r="A5284" s="701">
        <v>93378</v>
      </c>
      <c r="B5284" s="699" t="s">
        <v>19838</v>
      </c>
      <c r="C5284" s="699" t="s">
        <v>479</v>
      </c>
      <c r="D5284" s="699" t="s">
        <v>11182</v>
      </c>
      <c r="E5284" s="700" t="s">
        <v>3899</v>
      </c>
      <c r="F5284" s="699" t="s">
        <v>11185</v>
      </c>
    </row>
    <row r="5285" spans="1:6" hidden="1">
      <c r="A5285" s="701">
        <v>93379</v>
      </c>
      <c r="B5285" s="699" t="s">
        <v>20106</v>
      </c>
      <c r="C5285" s="699" t="s">
        <v>479</v>
      </c>
      <c r="D5285" s="699" t="s">
        <v>11182</v>
      </c>
      <c r="E5285" s="700" t="s">
        <v>4933</v>
      </c>
      <c r="F5285" s="699" t="s">
        <v>11185</v>
      </c>
    </row>
    <row r="5286" spans="1:6" hidden="1">
      <c r="A5286" s="701">
        <v>93380</v>
      </c>
      <c r="B5286" s="699" t="s">
        <v>20107</v>
      </c>
      <c r="C5286" s="699" t="s">
        <v>479</v>
      </c>
      <c r="D5286" s="699" t="s">
        <v>11182</v>
      </c>
      <c r="E5286" s="700" t="s">
        <v>5832</v>
      </c>
      <c r="F5286" s="699" t="s">
        <v>11185</v>
      </c>
    </row>
    <row r="5287" spans="1:6" hidden="1">
      <c r="A5287" s="701">
        <v>93381</v>
      </c>
      <c r="B5287" s="699" t="s">
        <v>20108</v>
      </c>
      <c r="C5287" s="699" t="s">
        <v>479</v>
      </c>
      <c r="D5287" s="699" t="s">
        <v>11182</v>
      </c>
      <c r="E5287" s="700" t="s">
        <v>10692</v>
      </c>
      <c r="F5287" s="699" t="s">
        <v>11185</v>
      </c>
    </row>
    <row r="5288" spans="1:6" hidden="1">
      <c r="A5288" s="701">
        <v>93382</v>
      </c>
      <c r="B5288" s="699" t="s">
        <v>811</v>
      </c>
      <c r="C5288" s="699" t="s">
        <v>479</v>
      </c>
      <c r="D5288" s="699" t="s">
        <v>11182</v>
      </c>
      <c r="E5288" s="700" t="s">
        <v>17195</v>
      </c>
      <c r="F5288" s="699" t="s">
        <v>11185</v>
      </c>
    </row>
    <row r="5289" spans="1:6" hidden="1">
      <c r="A5289" s="701">
        <v>96995</v>
      </c>
      <c r="B5289" s="699" t="s">
        <v>12028</v>
      </c>
      <c r="C5289" s="699" t="s">
        <v>479</v>
      </c>
      <c r="D5289" s="699" t="s">
        <v>11192</v>
      </c>
      <c r="E5289" s="700" t="s">
        <v>12029</v>
      </c>
      <c r="F5289" s="699" t="s">
        <v>11185</v>
      </c>
    </row>
    <row r="5290" spans="1:6" hidden="1">
      <c r="A5290" s="701">
        <v>97916</v>
      </c>
      <c r="B5290" s="699" t="s">
        <v>20109</v>
      </c>
      <c r="C5290" s="699" t="s">
        <v>20110</v>
      </c>
      <c r="D5290" s="699" t="s">
        <v>11182</v>
      </c>
      <c r="E5290" s="700" t="s">
        <v>2160</v>
      </c>
      <c r="F5290" s="699" t="s">
        <v>11185</v>
      </c>
    </row>
    <row r="5291" spans="1:6" hidden="1">
      <c r="A5291" s="701">
        <v>97917</v>
      </c>
      <c r="B5291" s="699" t="s">
        <v>20111</v>
      </c>
      <c r="C5291" s="699" t="s">
        <v>20110</v>
      </c>
      <c r="D5291" s="699" t="s">
        <v>11182</v>
      </c>
      <c r="E5291" s="700" t="s">
        <v>2511</v>
      </c>
      <c r="F5291" s="699" t="s">
        <v>11185</v>
      </c>
    </row>
    <row r="5292" spans="1:6" hidden="1">
      <c r="A5292" s="701">
        <v>97918</v>
      </c>
      <c r="B5292" s="699" t="s">
        <v>20112</v>
      </c>
      <c r="C5292" s="699" t="s">
        <v>20110</v>
      </c>
      <c r="D5292" s="699" t="s">
        <v>11182</v>
      </c>
      <c r="E5292" s="700" t="s">
        <v>5537</v>
      </c>
      <c r="F5292" s="699" t="s">
        <v>11185</v>
      </c>
    </row>
    <row r="5293" spans="1:6" hidden="1">
      <c r="A5293" s="701">
        <v>97919</v>
      </c>
      <c r="B5293" s="699" t="s">
        <v>20113</v>
      </c>
      <c r="C5293" s="699" t="s">
        <v>20110</v>
      </c>
      <c r="D5293" s="699" t="s">
        <v>11182</v>
      </c>
      <c r="E5293" s="700" t="s">
        <v>5655</v>
      </c>
      <c r="F5293" s="699" t="s">
        <v>11185</v>
      </c>
    </row>
    <row r="5294" spans="1:6" hidden="1">
      <c r="A5294" s="701">
        <v>101616</v>
      </c>
      <c r="B5294" s="699" t="s">
        <v>14145</v>
      </c>
      <c r="C5294" s="699" t="s">
        <v>480</v>
      </c>
      <c r="D5294" s="699" t="s">
        <v>11182</v>
      </c>
      <c r="E5294" s="700" t="s">
        <v>6549</v>
      </c>
      <c r="F5294" s="699" t="s">
        <v>11185</v>
      </c>
    </row>
    <row r="5295" spans="1:6" hidden="1">
      <c r="A5295" s="701">
        <v>101617</v>
      </c>
      <c r="B5295" s="699" t="s">
        <v>14175</v>
      </c>
      <c r="C5295" s="699" t="s">
        <v>480</v>
      </c>
      <c r="D5295" s="699" t="s">
        <v>11182</v>
      </c>
      <c r="E5295" s="700" t="s">
        <v>5505</v>
      </c>
      <c r="F5295" s="699" t="s">
        <v>11185</v>
      </c>
    </row>
    <row r="5296" spans="1:6" hidden="1">
      <c r="A5296" s="701">
        <v>101618</v>
      </c>
      <c r="B5296" s="699" t="s">
        <v>19182</v>
      </c>
      <c r="C5296" s="699" t="s">
        <v>479</v>
      </c>
      <c r="D5296" s="699" t="s">
        <v>11182</v>
      </c>
      <c r="E5296" s="700" t="s">
        <v>19183</v>
      </c>
      <c r="F5296" s="699" t="s">
        <v>11185</v>
      </c>
    </row>
    <row r="5297" spans="1:6" hidden="1">
      <c r="A5297" s="701">
        <v>101619</v>
      </c>
      <c r="B5297" s="699" t="s">
        <v>16601</v>
      </c>
      <c r="C5297" s="699" t="s">
        <v>479</v>
      </c>
      <c r="D5297" s="699" t="s">
        <v>11182</v>
      </c>
      <c r="E5297" s="700" t="s">
        <v>8183</v>
      </c>
      <c r="F5297" s="699" t="s">
        <v>11185</v>
      </c>
    </row>
    <row r="5298" spans="1:6" hidden="1">
      <c r="A5298" s="701">
        <v>101620</v>
      </c>
      <c r="B5298" s="699" t="s">
        <v>20114</v>
      </c>
      <c r="C5298" s="699" t="s">
        <v>479</v>
      </c>
      <c r="D5298" s="699" t="s">
        <v>11182</v>
      </c>
      <c r="E5298" s="700" t="s">
        <v>20115</v>
      </c>
      <c r="F5298" s="699" t="s">
        <v>11185</v>
      </c>
    </row>
    <row r="5299" spans="1:6" hidden="1">
      <c r="A5299" s="701">
        <v>101621</v>
      </c>
      <c r="B5299" s="699" t="s">
        <v>20116</v>
      </c>
      <c r="C5299" s="699" t="s">
        <v>479</v>
      </c>
      <c r="D5299" s="699" t="s">
        <v>11182</v>
      </c>
      <c r="E5299" s="700" t="s">
        <v>20117</v>
      </c>
      <c r="F5299" s="699" t="s">
        <v>11185</v>
      </c>
    </row>
    <row r="5300" spans="1:6" hidden="1">
      <c r="A5300" s="701">
        <v>101622</v>
      </c>
      <c r="B5300" s="699" t="s">
        <v>19186</v>
      </c>
      <c r="C5300" s="699" t="s">
        <v>479</v>
      </c>
      <c r="D5300" s="699" t="s">
        <v>11182</v>
      </c>
      <c r="E5300" s="700" t="s">
        <v>19187</v>
      </c>
      <c r="F5300" s="699" t="s">
        <v>11185</v>
      </c>
    </row>
    <row r="5301" spans="1:6" hidden="1">
      <c r="A5301" s="701">
        <v>101623</v>
      </c>
      <c r="B5301" s="699" t="s">
        <v>16606</v>
      </c>
      <c r="C5301" s="699" t="s">
        <v>479</v>
      </c>
      <c r="D5301" s="699" t="s">
        <v>11182</v>
      </c>
      <c r="E5301" s="700" t="s">
        <v>16607</v>
      </c>
      <c r="F5301" s="699" t="s">
        <v>11185</v>
      </c>
    </row>
    <row r="5302" spans="1:6" hidden="1">
      <c r="A5302" s="701">
        <v>101624</v>
      </c>
      <c r="B5302" s="699" t="s">
        <v>14154</v>
      </c>
      <c r="C5302" s="699" t="s">
        <v>479</v>
      </c>
      <c r="D5302" s="699" t="s">
        <v>11182</v>
      </c>
      <c r="E5302" s="700" t="s">
        <v>14155</v>
      </c>
      <c r="F5302" s="699" t="s">
        <v>11185</v>
      </c>
    </row>
    <row r="5303" spans="1:6" hidden="1">
      <c r="A5303" s="701">
        <v>101625</v>
      </c>
      <c r="B5303" s="699" t="s">
        <v>14219</v>
      </c>
      <c r="C5303" s="699" t="s">
        <v>479</v>
      </c>
      <c r="D5303" s="699" t="s">
        <v>11182</v>
      </c>
      <c r="E5303" s="700" t="s">
        <v>14220</v>
      </c>
      <c r="F5303" s="699" t="s">
        <v>11185</v>
      </c>
    </row>
    <row r="5304" spans="1:6" hidden="1">
      <c r="A5304" s="701">
        <v>95606</v>
      </c>
      <c r="B5304" s="699" t="s">
        <v>20088</v>
      </c>
      <c r="C5304" s="699" t="s">
        <v>479</v>
      </c>
      <c r="D5304" s="699" t="s">
        <v>11182</v>
      </c>
      <c r="E5304" s="700" t="s">
        <v>3632</v>
      </c>
      <c r="F5304" s="699" t="s">
        <v>11185</v>
      </c>
    </row>
    <row r="5305" spans="1:6" hidden="1">
      <c r="A5305" s="701">
        <v>87471</v>
      </c>
      <c r="B5305" s="699" t="s">
        <v>20118</v>
      </c>
      <c r="C5305" s="699" t="s">
        <v>480</v>
      </c>
      <c r="D5305" s="699" t="s">
        <v>11182</v>
      </c>
      <c r="E5305" s="700" t="s">
        <v>15858</v>
      </c>
      <c r="F5305" s="699" t="s">
        <v>11185</v>
      </c>
    </row>
    <row r="5306" spans="1:6" hidden="1">
      <c r="A5306" s="701">
        <v>87472</v>
      </c>
      <c r="B5306" s="699" t="s">
        <v>20119</v>
      </c>
      <c r="C5306" s="699" t="s">
        <v>480</v>
      </c>
      <c r="D5306" s="699" t="s">
        <v>11182</v>
      </c>
      <c r="E5306" s="700" t="s">
        <v>20120</v>
      </c>
      <c r="F5306" s="699" t="s">
        <v>11185</v>
      </c>
    </row>
    <row r="5307" spans="1:6" hidden="1">
      <c r="A5307" s="701">
        <v>87473</v>
      </c>
      <c r="B5307" s="699" t="s">
        <v>20123</v>
      </c>
      <c r="C5307" s="699" t="s">
        <v>480</v>
      </c>
      <c r="D5307" s="699" t="s">
        <v>11182</v>
      </c>
      <c r="E5307" s="700" t="s">
        <v>20124</v>
      </c>
      <c r="F5307" s="699" t="s">
        <v>11185</v>
      </c>
    </row>
    <row r="5308" spans="1:6" hidden="1">
      <c r="A5308" s="701">
        <v>87474</v>
      </c>
      <c r="B5308" s="699" t="s">
        <v>20125</v>
      </c>
      <c r="C5308" s="699" t="s">
        <v>480</v>
      </c>
      <c r="D5308" s="699" t="s">
        <v>11182</v>
      </c>
      <c r="E5308" s="700" t="s">
        <v>18626</v>
      </c>
      <c r="F5308" s="699" t="s">
        <v>11185</v>
      </c>
    </row>
    <row r="5309" spans="1:6" hidden="1">
      <c r="A5309" s="701">
        <v>87475</v>
      </c>
      <c r="B5309" s="699" t="s">
        <v>20126</v>
      </c>
      <c r="C5309" s="699" t="s">
        <v>480</v>
      </c>
      <c r="D5309" s="699" t="s">
        <v>11182</v>
      </c>
      <c r="E5309" s="700" t="s">
        <v>20127</v>
      </c>
      <c r="F5309" s="699" t="s">
        <v>11185</v>
      </c>
    </row>
    <row r="5310" spans="1:6" hidden="1">
      <c r="A5310" s="701">
        <v>87476</v>
      </c>
      <c r="B5310" s="699" t="s">
        <v>20128</v>
      </c>
      <c r="C5310" s="699" t="s">
        <v>480</v>
      </c>
      <c r="D5310" s="699" t="s">
        <v>11182</v>
      </c>
      <c r="E5310" s="700" t="s">
        <v>16871</v>
      </c>
      <c r="F5310" s="699" t="s">
        <v>11185</v>
      </c>
    </row>
    <row r="5311" spans="1:6" hidden="1">
      <c r="A5311" s="701">
        <v>87477</v>
      </c>
      <c r="B5311" s="699" t="s">
        <v>20129</v>
      </c>
      <c r="C5311" s="699" t="s">
        <v>480</v>
      </c>
      <c r="D5311" s="699" t="s">
        <v>11182</v>
      </c>
      <c r="E5311" s="700" t="s">
        <v>16786</v>
      </c>
      <c r="F5311" s="699" t="s">
        <v>11185</v>
      </c>
    </row>
    <row r="5312" spans="1:6" hidden="1">
      <c r="A5312" s="701">
        <v>87478</v>
      </c>
      <c r="B5312" s="699" t="s">
        <v>20130</v>
      </c>
      <c r="C5312" s="699" t="s">
        <v>480</v>
      </c>
      <c r="D5312" s="699" t="s">
        <v>11182</v>
      </c>
      <c r="E5312" s="700" t="s">
        <v>2922</v>
      </c>
      <c r="F5312" s="699" t="s">
        <v>11185</v>
      </c>
    </row>
    <row r="5313" spans="1:6" hidden="1">
      <c r="A5313" s="701">
        <v>87479</v>
      </c>
      <c r="B5313" s="699" t="s">
        <v>20131</v>
      </c>
      <c r="C5313" s="699" t="s">
        <v>480</v>
      </c>
      <c r="D5313" s="699" t="s">
        <v>11182</v>
      </c>
      <c r="E5313" s="700" t="s">
        <v>20132</v>
      </c>
      <c r="F5313" s="699" t="s">
        <v>11185</v>
      </c>
    </row>
    <row r="5314" spans="1:6" hidden="1">
      <c r="A5314" s="701">
        <v>87480</v>
      </c>
      <c r="B5314" s="699" t="s">
        <v>20133</v>
      </c>
      <c r="C5314" s="699" t="s">
        <v>480</v>
      </c>
      <c r="D5314" s="699" t="s">
        <v>11182</v>
      </c>
      <c r="E5314" s="700" t="s">
        <v>1950</v>
      </c>
      <c r="F5314" s="699" t="s">
        <v>11185</v>
      </c>
    </row>
    <row r="5315" spans="1:6" hidden="1">
      <c r="A5315" s="701">
        <v>87481</v>
      </c>
      <c r="B5315" s="699" t="s">
        <v>20134</v>
      </c>
      <c r="C5315" s="699" t="s">
        <v>480</v>
      </c>
      <c r="D5315" s="699" t="s">
        <v>11182</v>
      </c>
      <c r="E5315" s="700" t="s">
        <v>20135</v>
      </c>
      <c r="F5315" s="699" t="s">
        <v>11185</v>
      </c>
    </row>
    <row r="5316" spans="1:6" hidden="1">
      <c r="A5316" s="701">
        <v>87482</v>
      </c>
      <c r="B5316" s="699" t="s">
        <v>20136</v>
      </c>
      <c r="C5316" s="699" t="s">
        <v>480</v>
      </c>
      <c r="D5316" s="699" t="s">
        <v>11182</v>
      </c>
      <c r="E5316" s="700" t="s">
        <v>20137</v>
      </c>
      <c r="F5316" s="699" t="s">
        <v>11185</v>
      </c>
    </row>
    <row r="5317" spans="1:6" hidden="1">
      <c r="A5317" s="701">
        <v>87483</v>
      </c>
      <c r="B5317" s="699" t="s">
        <v>20138</v>
      </c>
      <c r="C5317" s="699" t="s">
        <v>480</v>
      </c>
      <c r="D5317" s="699" t="s">
        <v>11182</v>
      </c>
      <c r="E5317" s="700" t="s">
        <v>16127</v>
      </c>
      <c r="F5317" s="699" t="s">
        <v>11185</v>
      </c>
    </row>
    <row r="5318" spans="1:6" hidden="1">
      <c r="A5318" s="701">
        <v>87484</v>
      </c>
      <c r="B5318" s="699" t="s">
        <v>20139</v>
      </c>
      <c r="C5318" s="699" t="s">
        <v>480</v>
      </c>
      <c r="D5318" s="699" t="s">
        <v>11182</v>
      </c>
      <c r="E5318" s="700" t="s">
        <v>20140</v>
      </c>
      <c r="F5318" s="699" t="s">
        <v>11185</v>
      </c>
    </row>
    <row r="5319" spans="1:6" hidden="1">
      <c r="A5319" s="701">
        <v>87485</v>
      </c>
      <c r="B5319" s="699" t="s">
        <v>20141</v>
      </c>
      <c r="C5319" s="699" t="s">
        <v>480</v>
      </c>
      <c r="D5319" s="699" t="s">
        <v>11182</v>
      </c>
      <c r="E5319" s="700" t="s">
        <v>13621</v>
      </c>
      <c r="F5319" s="699" t="s">
        <v>11185</v>
      </c>
    </row>
    <row r="5320" spans="1:6" hidden="1">
      <c r="A5320" s="701">
        <v>87487</v>
      </c>
      <c r="B5320" s="699" t="s">
        <v>20142</v>
      </c>
      <c r="C5320" s="699" t="s">
        <v>480</v>
      </c>
      <c r="D5320" s="699" t="s">
        <v>11182</v>
      </c>
      <c r="E5320" s="700" t="s">
        <v>20143</v>
      </c>
      <c r="F5320" s="699" t="s">
        <v>11185</v>
      </c>
    </row>
    <row r="5321" spans="1:6" hidden="1">
      <c r="A5321" s="701">
        <v>87488</v>
      </c>
      <c r="B5321" s="699" t="s">
        <v>20144</v>
      </c>
      <c r="C5321" s="699" t="s">
        <v>480</v>
      </c>
      <c r="D5321" s="699" t="s">
        <v>11182</v>
      </c>
      <c r="E5321" s="700" t="s">
        <v>20145</v>
      </c>
      <c r="F5321" s="699" t="s">
        <v>11185</v>
      </c>
    </row>
    <row r="5322" spans="1:6" hidden="1">
      <c r="A5322" s="701">
        <v>87489</v>
      </c>
      <c r="B5322" s="699" t="s">
        <v>20146</v>
      </c>
      <c r="C5322" s="699" t="s">
        <v>480</v>
      </c>
      <c r="D5322" s="699" t="s">
        <v>11182</v>
      </c>
      <c r="E5322" s="700" t="s">
        <v>9783</v>
      </c>
      <c r="F5322" s="699" t="s">
        <v>11185</v>
      </c>
    </row>
    <row r="5323" spans="1:6" hidden="1">
      <c r="A5323" s="701">
        <v>87490</v>
      </c>
      <c r="B5323" s="699" t="s">
        <v>20147</v>
      </c>
      <c r="C5323" s="699" t="s">
        <v>480</v>
      </c>
      <c r="D5323" s="699" t="s">
        <v>11182</v>
      </c>
      <c r="E5323" s="700" t="s">
        <v>19612</v>
      </c>
      <c r="F5323" s="699" t="s">
        <v>11185</v>
      </c>
    </row>
    <row r="5324" spans="1:6" hidden="1">
      <c r="A5324" s="701">
        <v>87491</v>
      </c>
      <c r="B5324" s="699" t="s">
        <v>20148</v>
      </c>
      <c r="C5324" s="699" t="s">
        <v>480</v>
      </c>
      <c r="D5324" s="699" t="s">
        <v>11182</v>
      </c>
      <c r="E5324" s="700" t="s">
        <v>20149</v>
      </c>
      <c r="F5324" s="699" t="s">
        <v>11185</v>
      </c>
    </row>
    <row r="5325" spans="1:6" hidden="1">
      <c r="A5325" s="701">
        <v>87492</v>
      </c>
      <c r="B5325" s="699" t="s">
        <v>20150</v>
      </c>
      <c r="C5325" s="699" t="s">
        <v>480</v>
      </c>
      <c r="D5325" s="699" t="s">
        <v>11182</v>
      </c>
      <c r="E5325" s="700" t="s">
        <v>16826</v>
      </c>
      <c r="F5325" s="699" t="s">
        <v>11185</v>
      </c>
    </row>
    <row r="5326" spans="1:6" hidden="1">
      <c r="A5326" s="701">
        <v>87493</v>
      </c>
      <c r="B5326" s="699" t="s">
        <v>20151</v>
      </c>
      <c r="C5326" s="699" t="s">
        <v>480</v>
      </c>
      <c r="D5326" s="699" t="s">
        <v>11182</v>
      </c>
      <c r="E5326" s="700" t="s">
        <v>20152</v>
      </c>
      <c r="F5326" s="699" t="s">
        <v>11185</v>
      </c>
    </row>
    <row r="5327" spans="1:6" hidden="1">
      <c r="A5327" s="701">
        <v>87494</v>
      </c>
      <c r="B5327" s="699" t="s">
        <v>20153</v>
      </c>
      <c r="C5327" s="699" t="s">
        <v>480</v>
      </c>
      <c r="D5327" s="699" t="s">
        <v>11182</v>
      </c>
      <c r="E5327" s="700" t="s">
        <v>20154</v>
      </c>
      <c r="F5327" s="699" t="s">
        <v>11185</v>
      </c>
    </row>
    <row r="5328" spans="1:6" hidden="1">
      <c r="A5328" s="701">
        <v>87495</v>
      </c>
      <c r="B5328" s="699" t="s">
        <v>803</v>
      </c>
      <c r="C5328" s="699" t="s">
        <v>480</v>
      </c>
      <c r="D5328" s="699" t="s">
        <v>11182</v>
      </c>
      <c r="E5328" s="700" t="s">
        <v>18452</v>
      </c>
      <c r="F5328" s="699" t="s">
        <v>11185</v>
      </c>
    </row>
    <row r="5329" spans="1:6" hidden="1">
      <c r="A5329" s="701">
        <v>87496</v>
      </c>
      <c r="B5329" s="699" t="s">
        <v>20155</v>
      </c>
      <c r="C5329" s="699" t="s">
        <v>480</v>
      </c>
      <c r="D5329" s="699" t="s">
        <v>11182</v>
      </c>
      <c r="E5329" s="700" t="s">
        <v>20156</v>
      </c>
      <c r="F5329" s="699" t="s">
        <v>11185</v>
      </c>
    </row>
    <row r="5330" spans="1:6" hidden="1">
      <c r="A5330" s="701">
        <v>87497</v>
      </c>
      <c r="B5330" s="699" t="s">
        <v>20157</v>
      </c>
      <c r="C5330" s="699" t="s">
        <v>480</v>
      </c>
      <c r="D5330" s="699" t="s">
        <v>11182</v>
      </c>
      <c r="E5330" s="700" t="s">
        <v>20158</v>
      </c>
      <c r="F5330" s="699" t="s">
        <v>11185</v>
      </c>
    </row>
    <row r="5331" spans="1:6" hidden="1">
      <c r="A5331" s="701">
        <v>87498</v>
      </c>
      <c r="B5331" s="699" t="s">
        <v>20159</v>
      </c>
      <c r="C5331" s="699" t="s">
        <v>480</v>
      </c>
      <c r="D5331" s="699" t="s">
        <v>11182</v>
      </c>
      <c r="E5331" s="700" t="s">
        <v>17259</v>
      </c>
      <c r="F5331" s="699" t="s">
        <v>11185</v>
      </c>
    </row>
    <row r="5332" spans="1:6" hidden="1">
      <c r="A5332" s="701">
        <v>87499</v>
      </c>
      <c r="B5332" s="699" t="s">
        <v>20160</v>
      </c>
      <c r="C5332" s="699" t="s">
        <v>480</v>
      </c>
      <c r="D5332" s="699" t="s">
        <v>11182</v>
      </c>
      <c r="E5332" s="700" t="s">
        <v>16255</v>
      </c>
      <c r="F5332" s="699" t="s">
        <v>11185</v>
      </c>
    </row>
    <row r="5333" spans="1:6" hidden="1">
      <c r="A5333" s="701">
        <v>87500</v>
      </c>
      <c r="B5333" s="699" t="s">
        <v>20161</v>
      </c>
      <c r="C5333" s="699" t="s">
        <v>480</v>
      </c>
      <c r="D5333" s="699" t="s">
        <v>11182</v>
      </c>
      <c r="E5333" s="700" t="s">
        <v>20162</v>
      </c>
      <c r="F5333" s="699" t="s">
        <v>11185</v>
      </c>
    </row>
    <row r="5334" spans="1:6" hidden="1">
      <c r="A5334" s="701">
        <v>87501</v>
      </c>
      <c r="B5334" s="699" t="s">
        <v>20163</v>
      </c>
      <c r="C5334" s="699" t="s">
        <v>480</v>
      </c>
      <c r="D5334" s="699" t="s">
        <v>11182</v>
      </c>
      <c r="E5334" s="700" t="s">
        <v>14104</v>
      </c>
      <c r="F5334" s="699" t="s">
        <v>11185</v>
      </c>
    </row>
    <row r="5335" spans="1:6" hidden="1">
      <c r="A5335" s="701">
        <v>87502</v>
      </c>
      <c r="B5335" s="699" t="s">
        <v>20165</v>
      </c>
      <c r="C5335" s="699" t="s">
        <v>480</v>
      </c>
      <c r="D5335" s="699" t="s">
        <v>11182</v>
      </c>
      <c r="E5335" s="700" t="s">
        <v>20166</v>
      </c>
      <c r="F5335" s="699" t="s">
        <v>11185</v>
      </c>
    </row>
    <row r="5336" spans="1:6" hidden="1">
      <c r="A5336" s="701">
        <v>87503</v>
      </c>
      <c r="B5336" s="699" t="s">
        <v>20167</v>
      </c>
      <c r="C5336" s="699" t="s">
        <v>480</v>
      </c>
      <c r="D5336" s="699" t="s">
        <v>11182</v>
      </c>
      <c r="E5336" s="700" t="s">
        <v>20168</v>
      </c>
      <c r="F5336" s="699" t="s">
        <v>11185</v>
      </c>
    </row>
    <row r="5337" spans="1:6" hidden="1">
      <c r="A5337" s="701">
        <v>87504</v>
      </c>
      <c r="B5337" s="699" t="s">
        <v>20169</v>
      </c>
      <c r="C5337" s="699" t="s">
        <v>480</v>
      </c>
      <c r="D5337" s="699" t="s">
        <v>11182</v>
      </c>
      <c r="E5337" s="700" t="s">
        <v>12607</v>
      </c>
      <c r="F5337" s="699" t="s">
        <v>11185</v>
      </c>
    </row>
    <row r="5338" spans="1:6" hidden="1">
      <c r="A5338" s="701">
        <v>87505</v>
      </c>
      <c r="B5338" s="699" t="s">
        <v>20170</v>
      </c>
      <c r="C5338" s="699" t="s">
        <v>480</v>
      </c>
      <c r="D5338" s="699" t="s">
        <v>11182</v>
      </c>
      <c r="E5338" s="700" t="s">
        <v>20171</v>
      </c>
      <c r="F5338" s="699" t="s">
        <v>11185</v>
      </c>
    </row>
    <row r="5339" spans="1:6" hidden="1">
      <c r="A5339" s="701">
        <v>87506</v>
      </c>
      <c r="B5339" s="699" t="s">
        <v>20173</v>
      </c>
      <c r="C5339" s="699" t="s">
        <v>480</v>
      </c>
      <c r="D5339" s="699" t="s">
        <v>11182</v>
      </c>
      <c r="E5339" s="700" t="s">
        <v>13022</v>
      </c>
      <c r="F5339" s="699" t="s">
        <v>11185</v>
      </c>
    </row>
    <row r="5340" spans="1:6" hidden="1">
      <c r="A5340" s="701">
        <v>87507</v>
      </c>
      <c r="B5340" s="699" t="s">
        <v>20174</v>
      </c>
      <c r="C5340" s="699" t="s">
        <v>480</v>
      </c>
      <c r="D5340" s="699" t="s">
        <v>11182</v>
      </c>
      <c r="E5340" s="700" t="s">
        <v>16516</v>
      </c>
      <c r="F5340" s="699" t="s">
        <v>11185</v>
      </c>
    </row>
    <row r="5341" spans="1:6" hidden="1">
      <c r="A5341" s="701">
        <v>87508</v>
      </c>
      <c r="B5341" s="699" t="s">
        <v>20175</v>
      </c>
      <c r="C5341" s="699" t="s">
        <v>480</v>
      </c>
      <c r="D5341" s="699" t="s">
        <v>11182</v>
      </c>
      <c r="E5341" s="700" t="s">
        <v>14636</v>
      </c>
      <c r="F5341" s="699" t="s">
        <v>11185</v>
      </c>
    </row>
    <row r="5342" spans="1:6" hidden="1">
      <c r="A5342" s="701">
        <v>87509</v>
      </c>
      <c r="B5342" s="699" t="s">
        <v>20176</v>
      </c>
      <c r="C5342" s="699" t="s">
        <v>480</v>
      </c>
      <c r="D5342" s="699" t="s">
        <v>11182</v>
      </c>
      <c r="E5342" s="700" t="s">
        <v>14220</v>
      </c>
      <c r="F5342" s="699" t="s">
        <v>11185</v>
      </c>
    </row>
    <row r="5343" spans="1:6" hidden="1">
      <c r="A5343" s="701">
        <v>87510</v>
      </c>
      <c r="B5343" s="699" t="s">
        <v>20177</v>
      </c>
      <c r="C5343" s="699" t="s">
        <v>480</v>
      </c>
      <c r="D5343" s="699" t="s">
        <v>11182</v>
      </c>
      <c r="E5343" s="700" t="s">
        <v>20178</v>
      </c>
      <c r="F5343" s="699" t="s">
        <v>11185</v>
      </c>
    </row>
    <row r="5344" spans="1:6" hidden="1">
      <c r="A5344" s="701">
        <v>87511</v>
      </c>
      <c r="B5344" s="699" t="s">
        <v>20179</v>
      </c>
      <c r="C5344" s="699" t="s">
        <v>480</v>
      </c>
      <c r="D5344" s="699" t="s">
        <v>11182</v>
      </c>
      <c r="E5344" s="700" t="s">
        <v>12336</v>
      </c>
      <c r="F5344" s="699" t="s">
        <v>11185</v>
      </c>
    </row>
    <row r="5345" spans="1:6" hidden="1">
      <c r="A5345" s="701">
        <v>87512</v>
      </c>
      <c r="B5345" s="699" t="s">
        <v>20180</v>
      </c>
      <c r="C5345" s="699" t="s">
        <v>480</v>
      </c>
      <c r="D5345" s="699" t="s">
        <v>11182</v>
      </c>
      <c r="E5345" s="700" t="s">
        <v>17661</v>
      </c>
      <c r="F5345" s="699" t="s">
        <v>11185</v>
      </c>
    </row>
    <row r="5346" spans="1:6" hidden="1">
      <c r="A5346" s="701">
        <v>87513</v>
      </c>
      <c r="B5346" s="699" t="s">
        <v>20181</v>
      </c>
      <c r="C5346" s="699" t="s">
        <v>480</v>
      </c>
      <c r="D5346" s="699" t="s">
        <v>11182</v>
      </c>
      <c r="E5346" s="700" t="s">
        <v>20182</v>
      </c>
      <c r="F5346" s="699" t="s">
        <v>11185</v>
      </c>
    </row>
    <row r="5347" spans="1:6" hidden="1">
      <c r="A5347" s="701">
        <v>87514</v>
      </c>
      <c r="B5347" s="699" t="s">
        <v>20183</v>
      </c>
      <c r="C5347" s="699" t="s">
        <v>480</v>
      </c>
      <c r="D5347" s="699" t="s">
        <v>11182</v>
      </c>
      <c r="E5347" s="700" t="s">
        <v>20184</v>
      </c>
      <c r="F5347" s="699" t="s">
        <v>11185</v>
      </c>
    </row>
    <row r="5348" spans="1:6" hidden="1">
      <c r="A5348" s="701">
        <v>87515</v>
      </c>
      <c r="B5348" s="699" t="s">
        <v>20185</v>
      </c>
      <c r="C5348" s="699" t="s">
        <v>480</v>
      </c>
      <c r="D5348" s="699" t="s">
        <v>11182</v>
      </c>
      <c r="E5348" s="700" t="s">
        <v>5723</v>
      </c>
      <c r="F5348" s="699" t="s">
        <v>11185</v>
      </c>
    </row>
    <row r="5349" spans="1:6" hidden="1">
      <c r="A5349" s="701">
        <v>87516</v>
      </c>
      <c r="B5349" s="699" t="s">
        <v>20186</v>
      </c>
      <c r="C5349" s="699" t="s">
        <v>480</v>
      </c>
      <c r="D5349" s="699" t="s">
        <v>11182</v>
      </c>
      <c r="E5349" s="700" t="s">
        <v>20187</v>
      </c>
      <c r="F5349" s="699" t="s">
        <v>11185</v>
      </c>
    </row>
    <row r="5350" spans="1:6" hidden="1">
      <c r="A5350" s="701">
        <v>87517</v>
      </c>
      <c r="B5350" s="699" t="s">
        <v>20188</v>
      </c>
      <c r="C5350" s="699" t="s">
        <v>480</v>
      </c>
      <c r="D5350" s="699" t="s">
        <v>11182</v>
      </c>
      <c r="E5350" s="700" t="s">
        <v>20189</v>
      </c>
      <c r="F5350" s="699" t="s">
        <v>11185</v>
      </c>
    </row>
    <row r="5351" spans="1:6" hidden="1">
      <c r="A5351" s="701">
        <v>87518</v>
      </c>
      <c r="B5351" s="699" t="s">
        <v>20190</v>
      </c>
      <c r="C5351" s="699" t="s">
        <v>480</v>
      </c>
      <c r="D5351" s="699" t="s">
        <v>11182</v>
      </c>
      <c r="E5351" s="700" t="s">
        <v>20191</v>
      </c>
      <c r="F5351" s="699" t="s">
        <v>11185</v>
      </c>
    </row>
    <row r="5352" spans="1:6" hidden="1">
      <c r="A5352" s="701">
        <v>87519</v>
      </c>
      <c r="B5352" s="699" t="s">
        <v>20192</v>
      </c>
      <c r="C5352" s="699" t="s">
        <v>480</v>
      </c>
      <c r="D5352" s="699" t="s">
        <v>11182</v>
      </c>
      <c r="E5352" s="700" t="s">
        <v>6703</v>
      </c>
      <c r="F5352" s="699" t="s">
        <v>11185</v>
      </c>
    </row>
    <row r="5353" spans="1:6" hidden="1">
      <c r="A5353" s="701">
        <v>87520</v>
      </c>
      <c r="B5353" s="699" t="s">
        <v>20193</v>
      </c>
      <c r="C5353" s="699" t="s">
        <v>480</v>
      </c>
      <c r="D5353" s="699" t="s">
        <v>11182</v>
      </c>
      <c r="E5353" s="700" t="s">
        <v>20194</v>
      </c>
      <c r="F5353" s="699" t="s">
        <v>11185</v>
      </c>
    </row>
    <row r="5354" spans="1:6" hidden="1">
      <c r="A5354" s="701">
        <v>87521</v>
      </c>
      <c r="B5354" s="699" t="s">
        <v>20195</v>
      </c>
      <c r="C5354" s="699" t="s">
        <v>480</v>
      </c>
      <c r="D5354" s="699" t="s">
        <v>11182</v>
      </c>
      <c r="E5354" s="700" t="s">
        <v>20196</v>
      </c>
      <c r="F5354" s="699" t="s">
        <v>11185</v>
      </c>
    </row>
    <row r="5355" spans="1:6" hidden="1">
      <c r="A5355" s="701">
        <v>87522</v>
      </c>
      <c r="B5355" s="699" t="s">
        <v>20197</v>
      </c>
      <c r="C5355" s="699" t="s">
        <v>480</v>
      </c>
      <c r="D5355" s="699" t="s">
        <v>11182</v>
      </c>
      <c r="E5355" s="700" t="s">
        <v>12223</v>
      </c>
      <c r="F5355" s="699" t="s">
        <v>11185</v>
      </c>
    </row>
    <row r="5356" spans="1:6" hidden="1">
      <c r="A5356" s="701">
        <v>87523</v>
      </c>
      <c r="B5356" s="699" t="s">
        <v>20198</v>
      </c>
      <c r="C5356" s="699" t="s">
        <v>480</v>
      </c>
      <c r="D5356" s="699" t="s">
        <v>11182</v>
      </c>
      <c r="E5356" s="700" t="s">
        <v>20199</v>
      </c>
      <c r="F5356" s="699" t="s">
        <v>11185</v>
      </c>
    </row>
    <row r="5357" spans="1:6" hidden="1">
      <c r="A5357" s="701">
        <v>87524</v>
      </c>
      <c r="B5357" s="699" t="s">
        <v>20200</v>
      </c>
      <c r="C5357" s="699" t="s">
        <v>480</v>
      </c>
      <c r="D5357" s="699" t="s">
        <v>11182</v>
      </c>
      <c r="E5357" s="700" t="s">
        <v>20201</v>
      </c>
      <c r="F5357" s="699" t="s">
        <v>11185</v>
      </c>
    </row>
    <row r="5358" spans="1:6" hidden="1">
      <c r="A5358" s="701">
        <v>87525</v>
      </c>
      <c r="B5358" s="699" t="s">
        <v>20202</v>
      </c>
      <c r="C5358" s="699" t="s">
        <v>480</v>
      </c>
      <c r="D5358" s="699" t="s">
        <v>11182</v>
      </c>
      <c r="E5358" s="700" t="s">
        <v>20203</v>
      </c>
      <c r="F5358" s="699" t="s">
        <v>11185</v>
      </c>
    </row>
    <row r="5359" spans="1:6" hidden="1">
      <c r="A5359" s="701">
        <v>87526</v>
      </c>
      <c r="B5359" s="699" t="s">
        <v>20204</v>
      </c>
      <c r="C5359" s="699" t="s">
        <v>480</v>
      </c>
      <c r="D5359" s="699" t="s">
        <v>11182</v>
      </c>
      <c r="E5359" s="700" t="s">
        <v>20205</v>
      </c>
      <c r="F5359" s="699" t="s">
        <v>11185</v>
      </c>
    </row>
    <row r="5360" spans="1:6" hidden="1">
      <c r="A5360" s="701">
        <v>89043</v>
      </c>
      <c r="B5360" s="699" t="s">
        <v>20206</v>
      </c>
      <c r="C5360" s="699" t="s">
        <v>480</v>
      </c>
      <c r="D5360" s="699" t="s">
        <v>11182</v>
      </c>
      <c r="E5360" s="700" t="s">
        <v>10859</v>
      </c>
      <c r="F5360" s="699" t="s">
        <v>11185</v>
      </c>
    </row>
    <row r="5361" spans="1:6" hidden="1">
      <c r="A5361" s="701">
        <v>89168</v>
      </c>
      <c r="B5361" s="699" t="s">
        <v>11971</v>
      </c>
      <c r="C5361" s="699" t="s">
        <v>480</v>
      </c>
      <c r="D5361" s="699" t="s">
        <v>11182</v>
      </c>
      <c r="E5361" s="700" t="s">
        <v>11972</v>
      </c>
      <c r="F5361" s="699" t="s">
        <v>11185</v>
      </c>
    </row>
    <row r="5362" spans="1:6" hidden="1">
      <c r="A5362" s="701">
        <v>89977</v>
      </c>
      <c r="B5362" s="699" t="s">
        <v>20208</v>
      </c>
      <c r="C5362" s="699" t="s">
        <v>480</v>
      </c>
      <c r="D5362" s="699" t="s">
        <v>11182</v>
      </c>
      <c r="E5362" s="700" t="s">
        <v>20209</v>
      </c>
      <c r="F5362" s="699" t="s">
        <v>11185</v>
      </c>
    </row>
    <row r="5363" spans="1:6" hidden="1">
      <c r="A5363" s="701">
        <v>90112</v>
      </c>
      <c r="B5363" s="699" t="s">
        <v>20210</v>
      </c>
      <c r="C5363" s="699" t="s">
        <v>480</v>
      </c>
      <c r="D5363" s="699" t="s">
        <v>11182</v>
      </c>
      <c r="E5363" s="700" t="s">
        <v>15323</v>
      </c>
      <c r="F5363" s="699" t="s">
        <v>11185</v>
      </c>
    </row>
    <row r="5364" spans="1:6" hidden="1">
      <c r="A5364" s="701">
        <v>101159</v>
      </c>
      <c r="B5364" s="699" t="s">
        <v>20211</v>
      </c>
      <c r="C5364" s="699" t="s">
        <v>480</v>
      </c>
      <c r="D5364" s="699" t="s">
        <v>11189</v>
      </c>
      <c r="E5364" s="700" t="s">
        <v>19035</v>
      </c>
      <c r="F5364" s="699" t="s">
        <v>11185</v>
      </c>
    </row>
    <row r="5365" spans="1:6" hidden="1">
      <c r="A5365" s="701">
        <v>89282</v>
      </c>
      <c r="B5365" s="699" t="s">
        <v>20212</v>
      </c>
      <c r="C5365" s="699" t="s">
        <v>480</v>
      </c>
      <c r="D5365" s="699" t="s">
        <v>11189</v>
      </c>
      <c r="E5365" s="700" t="s">
        <v>17005</v>
      </c>
      <c r="F5365" s="699" t="s">
        <v>11185</v>
      </c>
    </row>
    <row r="5366" spans="1:6" hidden="1">
      <c r="A5366" s="701">
        <v>89283</v>
      </c>
      <c r="B5366" s="699" t="s">
        <v>20213</v>
      </c>
      <c r="C5366" s="699" t="s">
        <v>480</v>
      </c>
      <c r="D5366" s="699" t="s">
        <v>11189</v>
      </c>
      <c r="E5366" s="700" t="s">
        <v>19551</v>
      </c>
      <c r="F5366" s="699" t="s">
        <v>11185</v>
      </c>
    </row>
    <row r="5367" spans="1:6" hidden="1">
      <c r="A5367" s="701">
        <v>89284</v>
      </c>
      <c r="B5367" s="699" t="s">
        <v>20214</v>
      </c>
      <c r="C5367" s="699" t="s">
        <v>480</v>
      </c>
      <c r="D5367" s="699" t="s">
        <v>11189</v>
      </c>
      <c r="E5367" s="700" t="s">
        <v>20215</v>
      </c>
      <c r="F5367" s="699" t="s">
        <v>11185</v>
      </c>
    </row>
    <row r="5368" spans="1:6" hidden="1">
      <c r="A5368" s="701">
        <v>89285</v>
      </c>
      <c r="B5368" s="699" t="s">
        <v>20216</v>
      </c>
      <c r="C5368" s="699" t="s">
        <v>480</v>
      </c>
      <c r="D5368" s="699" t="s">
        <v>11189</v>
      </c>
      <c r="E5368" s="700" t="s">
        <v>14324</v>
      </c>
      <c r="F5368" s="699" t="s">
        <v>11185</v>
      </c>
    </row>
    <row r="5369" spans="1:6" hidden="1">
      <c r="A5369" s="701">
        <v>89286</v>
      </c>
      <c r="B5369" s="699" t="s">
        <v>20217</v>
      </c>
      <c r="C5369" s="699" t="s">
        <v>480</v>
      </c>
      <c r="D5369" s="699" t="s">
        <v>11189</v>
      </c>
      <c r="E5369" s="700" t="s">
        <v>20218</v>
      </c>
      <c r="F5369" s="699" t="s">
        <v>11185</v>
      </c>
    </row>
    <row r="5370" spans="1:6" hidden="1">
      <c r="A5370" s="701">
        <v>89287</v>
      </c>
      <c r="B5370" s="699" t="s">
        <v>20219</v>
      </c>
      <c r="C5370" s="699" t="s">
        <v>480</v>
      </c>
      <c r="D5370" s="699" t="s">
        <v>11189</v>
      </c>
      <c r="E5370" s="700" t="s">
        <v>20220</v>
      </c>
      <c r="F5370" s="699" t="s">
        <v>11185</v>
      </c>
    </row>
    <row r="5371" spans="1:6" hidden="1">
      <c r="A5371" s="701">
        <v>89288</v>
      </c>
      <c r="B5371" s="699" t="s">
        <v>20221</v>
      </c>
      <c r="C5371" s="699" t="s">
        <v>480</v>
      </c>
      <c r="D5371" s="699" t="s">
        <v>11189</v>
      </c>
      <c r="E5371" s="700" t="s">
        <v>20222</v>
      </c>
      <c r="F5371" s="699" t="s">
        <v>11185</v>
      </c>
    </row>
    <row r="5372" spans="1:6" hidden="1">
      <c r="A5372" s="701">
        <v>89289</v>
      </c>
      <c r="B5372" s="699" t="s">
        <v>20223</v>
      </c>
      <c r="C5372" s="699" t="s">
        <v>480</v>
      </c>
      <c r="D5372" s="699" t="s">
        <v>11189</v>
      </c>
      <c r="E5372" s="700" t="s">
        <v>20224</v>
      </c>
      <c r="F5372" s="699" t="s">
        <v>11185</v>
      </c>
    </row>
    <row r="5373" spans="1:6" hidden="1">
      <c r="A5373" s="701">
        <v>89290</v>
      </c>
      <c r="B5373" s="699" t="s">
        <v>20225</v>
      </c>
      <c r="C5373" s="699" t="s">
        <v>480</v>
      </c>
      <c r="D5373" s="699" t="s">
        <v>11189</v>
      </c>
      <c r="E5373" s="700" t="s">
        <v>20226</v>
      </c>
      <c r="F5373" s="699" t="s">
        <v>11185</v>
      </c>
    </row>
    <row r="5374" spans="1:6" hidden="1">
      <c r="A5374" s="701">
        <v>89291</v>
      </c>
      <c r="B5374" s="699" t="s">
        <v>20227</v>
      </c>
      <c r="C5374" s="699" t="s">
        <v>480</v>
      </c>
      <c r="D5374" s="699" t="s">
        <v>11189</v>
      </c>
      <c r="E5374" s="700" t="s">
        <v>18616</v>
      </c>
      <c r="F5374" s="699" t="s">
        <v>11185</v>
      </c>
    </row>
    <row r="5375" spans="1:6" hidden="1">
      <c r="A5375" s="701">
        <v>89292</v>
      </c>
      <c r="B5375" s="699" t="s">
        <v>20228</v>
      </c>
      <c r="C5375" s="699" t="s">
        <v>480</v>
      </c>
      <c r="D5375" s="699" t="s">
        <v>11189</v>
      </c>
      <c r="E5375" s="700" t="s">
        <v>20229</v>
      </c>
      <c r="F5375" s="699" t="s">
        <v>11185</v>
      </c>
    </row>
    <row r="5376" spans="1:6" hidden="1">
      <c r="A5376" s="701">
        <v>89293</v>
      </c>
      <c r="B5376" s="699" t="s">
        <v>20230</v>
      </c>
      <c r="C5376" s="699" t="s">
        <v>480</v>
      </c>
      <c r="D5376" s="699" t="s">
        <v>11189</v>
      </c>
      <c r="E5376" s="700" t="s">
        <v>20231</v>
      </c>
      <c r="F5376" s="699" t="s">
        <v>11185</v>
      </c>
    </row>
    <row r="5377" spans="1:6" hidden="1">
      <c r="A5377" s="701">
        <v>89294</v>
      </c>
      <c r="B5377" s="699" t="s">
        <v>20232</v>
      </c>
      <c r="C5377" s="699" t="s">
        <v>480</v>
      </c>
      <c r="D5377" s="699" t="s">
        <v>11189</v>
      </c>
      <c r="E5377" s="700" t="s">
        <v>5859</v>
      </c>
      <c r="F5377" s="699" t="s">
        <v>11185</v>
      </c>
    </row>
    <row r="5378" spans="1:6" hidden="1">
      <c r="A5378" s="701">
        <v>89295</v>
      </c>
      <c r="B5378" s="699" t="s">
        <v>20233</v>
      </c>
      <c r="C5378" s="699" t="s">
        <v>480</v>
      </c>
      <c r="D5378" s="699" t="s">
        <v>11189</v>
      </c>
      <c r="E5378" s="700" t="s">
        <v>20234</v>
      </c>
      <c r="F5378" s="699" t="s">
        <v>11185</v>
      </c>
    </row>
    <row r="5379" spans="1:6" hidden="1">
      <c r="A5379" s="701">
        <v>89296</v>
      </c>
      <c r="B5379" s="699" t="s">
        <v>20235</v>
      </c>
      <c r="C5379" s="699" t="s">
        <v>480</v>
      </c>
      <c r="D5379" s="699" t="s">
        <v>11189</v>
      </c>
      <c r="E5379" s="700" t="s">
        <v>20236</v>
      </c>
      <c r="F5379" s="699" t="s">
        <v>11185</v>
      </c>
    </row>
    <row r="5380" spans="1:6" hidden="1">
      <c r="A5380" s="701">
        <v>89297</v>
      </c>
      <c r="B5380" s="699" t="s">
        <v>20237</v>
      </c>
      <c r="C5380" s="699" t="s">
        <v>480</v>
      </c>
      <c r="D5380" s="699" t="s">
        <v>11189</v>
      </c>
      <c r="E5380" s="700" t="s">
        <v>13883</v>
      </c>
      <c r="F5380" s="699" t="s">
        <v>11185</v>
      </c>
    </row>
    <row r="5381" spans="1:6" hidden="1">
      <c r="A5381" s="701">
        <v>89298</v>
      </c>
      <c r="B5381" s="699" t="s">
        <v>20238</v>
      </c>
      <c r="C5381" s="699" t="s">
        <v>480</v>
      </c>
      <c r="D5381" s="699" t="s">
        <v>11189</v>
      </c>
      <c r="E5381" s="700" t="s">
        <v>12190</v>
      </c>
      <c r="F5381" s="699" t="s">
        <v>11185</v>
      </c>
    </row>
    <row r="5382" spans="1:6" hidden="1">
      <c r="A5382" s="701">
        <v>89299</v>
      </c>
      <c r="B5382" s="699" t="s">
        <v>20240</v>
      </c>
      <c r="C5382" s="699" t="s">
        <v>480</v>
      </c>
      <c r="D5382" s="699" t="s">
        <v>11189</v>
      </c>
      <c r="E5382" s="700" t="s">
        <v>11359</v>
      </c>
      <c r="F5382" s="699" t="s">
        <v>11185</v>
      </c>
    </row>
    <row r="5383" spans="1:6" hidden="1">
      <c r="A5383" s="701">
        <v>89300</v>
      </c>
      <c r="B5383" s="699" t="s">
        <v>20241</v>
      </c>
      <c r="C5383" s="699" t="s">
        <v>480</v>
      </c>
      <c r="D5383" s="699" t="s">
        <v>11189</v>
      </c>
      <c r="E5383" s="700" t="s">
        <v>18217</v>
      </c>
      <c r="F5383" s="699" t="s">
        <v>11185</v>
      </c>
    </row>
    <row r="5384" spans="1:6" hidden="1">
      <c r="A5384" s="701">
        <v>89301</v>
      </c>
      <c r="B5384" s="699" t="s">
        <v>20242</v>
      </c>
      <c r="C5384" s="699" t="s">
        <v>480</v>
      </c>
      <c r="D5384" s="699" t="s">
        <v>11189</v>
      </c>
      <c r="E5384" s="700" t="s">
        <v>5317</v>
      </c>
      <c r="F5384" s="699" t="s">
        <v>11185</v>
      </c>
    </row>
    <row r="5385" spans="1:6" hidden="1">
      <c r="A5385" s="701">
        <v>89302</v>
      </c>
      <c r="B5385" s="699" t="s">
        <v>20243</v>
      </c>
      <c r="C5385" s="699" t="s">
        <v>480</v>
      </c>
      <c r="D5385" s="699" t="s">
        <v>11189</v>
      </c>
      <c r="E5385" s="700" t="s">
        <v>18614</v>
      </c>
      <c r="F5385" s="699" t="s">
        <v>11185</v>
      </c>
    </row>
    <row r="5386" spans="1:6" hidden="1">
      <c r="A5386" s="701">
        <v>89303</v>
      </c>
      <c r="B5386" s="699" t="s">
        <v>20244</v>
      </c>
      <c r="C5386" s="699" t="s">
        <v>480</v>
      </c>
      <c r="D5386" s="699" t="s">
        <v>11189</v>
      </c>
      <c r="E5386" s="700" t="s">
        <v>16270</v>
      </c>
      <c r="F5386" s="699" t="s">
        <v>11185</v>
      </c>
    </row>
    <row r="5387" spans="1:6" hidden="1">
      <c r="A5387" s="701">
        <v>89304</v>
      </c>
      <c r="B5387" s="699" t="s">
        <v>20245</v>
      </c>
      <c r="C5387" s="699" t="s">
        <v>480</v>
      </c>
      <c r="D5387" s="699" t="s">
        <v>11189</v>
      </c>
      <c r="E5387" s="700" t="s">
        <v>20246</v>
      </c>
      <c r="F5387" s="699" t="s">
        <v>11185</v>
      </c>
    </row>
    <row r="5388" spans="1:6" hidden="1">
      <c r="A5388" s="701">
        <v>89305</v>
      </c>
      <c r="B5388" s="699" t="s">
        <v>20247</v>
      </c>
      <c r="C5388" s="699" t="s">
        <v>480</v>
      </c>
      <c r="D5388" s="699" t="s">
        <v>11189</v>
      </c>
      <c r="E5388" s="700" t="s">
        <v>20248</v>
      </c>
      <c r="F5388" s="699" t="s">
        <v>11185</v>
      </c>
    </row>
    <row r="5389" spans="1:6" hidden="1">
      <c r="A5389" s="701">
        <v>89306</v>
      </c>
      <c r="B5389" s="699" t="s">
        <v>20249</v>
      </c>
      <c r="C5389" s="699" t="s">
        <v>480</v>
      </c>
      <c r="D5389" s="699" t="s">
        <v>11189</v>
      </c>
      <c r="E5389" s="700" t="s">
        <v>20250</v>
      </c>
      <c r="F5389" s="699" t="s">
        <v>11185</v>
      </c>
    </row>
    <row r="5390" spans="1:6" hidden="1">
      <c r="A5390" s="701">
        <v>89307</v>
      </c>
      <c r="B5390" s="699" t="s">
        <v>20251</v>
      </c>
      <c r="C5390" s="699" t="s">
        <v>480</v>
      </c>
      <c r="D5390" s="699" t="s">
        <v>11189</v>
      </c>
      <c r="E5390" s="700" t="s">
        <v>20252</v>
      </c>
      <c r="F5390" s="699" t="s">
        <v>11185</v>
      </c>
    </row>
    <row r="5391" spans="1:6" hidden="1">
      <c r="A5391" s="701">
        <v>89308</v>
      </c>
      <c r="B5391" s="699" t="s">
        <v>20253</v>
      </c>
      <c r="C5391" s="699" t="s">
        <v>480</v>
      </c>
      <c r="D5391" s="699" t="s">
        <v>11189</v>
      </c>
      <c r="E5391" s="700" t="s">
        <v>12185</v>
      </c>
      <c r="F5391" s="699" t="s">
        <v>11185</v>
      </c>
    </row>
    <row r="5392" spans="1:6" hidden="1">
      <c r="A5392" s="701">
        <v>89309</v>
      </c>
      <c r="B5392" s="699" t="s">
        <v>20254</v>
      </c>
      <c r="C5392" s="699" t="s">
        <v>480</v>
      </c>
      <c r="D5392" s="699" t="s">
        <v>11189</v>
      </c>
      <c r="E5392" s="700" t="s">
        <v>8769</v>
      </c>
      <c r="F5392" s="699" t="s">
        <v>11185</v>
      </c>
    </row>
    <row r="5393" spans="1:6" hidden="1">
      <c r="A5393" s="701">
        <v>89310</v>
      </c>
      <c r="B5393" s="699" t="s">
        <v>20255</v>
      </c>
      <c r="C5393" s="699" t="s">
        <v>480</v>
      </c>
      <c r="D5393" s="699" t="s">
        <v>11189</v>
      </c>
      <c r="E5393" s="700" t="s">
        <v>20256</v>
      </c>
      <c r="F5393" s="699" t="s">
        <v>11185</v>
      </c>
    </row>
    <row r="5394" spans="1:6" hidden="1">
      <c r="A5394" s="701">
        <v>89311</v>
      </c>
      <c r="B5394" s="699" t="s">
        <v>20257</v>
      </c>
      <c r="C5394" s="699" t="s">
        <v>480</v>
      </c>
      <c r="D5394" s="699" t="s">
        <v>11189</v>
      </c>
      <c r="E5394" s="700" t="s">
        <v>20258</v>
      </c>
      <c r="F5394" s="699" t="s">
        <v>11185</v>
      </c>
    </row>
    <row r="5395" spans="1:6" hidden="1">
      <c r="A5395" s="701">
        <v>89312</v>
      </c>
      <c r="B5395" s="699" t="s">
        <v>20259</v>
      </c>
      <c r="C5395" s="699" t="s">
        <v>480</v>
      </c>
      <c r="D5395" s="699" t="s">
        <v>11189</v>
      </c>
      <c r="E5395" s="700" t="s">
        <v>20260</v>
      </c>
      <c r="F5395" s="699" t="s">
        <v>11185</v>
      </c>
    </row>
    <row r="5396" spans="1:6" hidden="1">
      <c r="A5396" s="701">
        <v>89313</v>
      </c>
      <c r="B5396" s="699" t="s">
        <v>20261</v>
      </c>
      <c r="C5396" s="699" t="s">
        <v>480</v>
      </c>
      <c r="D5396" s="699" t="s">
        <v>11189</v>
      </c>
      <c r="E5396" s="700" t="s">
        <v>20262</v>
      </c>
      <c r="F5396" s="699" t="s">
        <v>11185</v>
      </c>
    </row>
    <row r="5397" spans="1:6" hidden="1">
      <c r="A5397" s="701">
        <v>101162</v>
      </c>
      <c r="B5397" s="699" t="s">
        <v>20263</v>
      </c>
      <c r="C5397" s="699" t="s">
        <v>480</v>
      </c>
      <c r="D5397" s="699" t="s">
        <v>11189</v>
      </c>
      <c r="E5397" s="700" t="s">
        <v>20264</v>
      </c>
      <c r="F5397" s="699" t="s">
        <v>11185</v>
      </c>
    </row>
    <row r="5398" spans="1:6" hidden="1">
      <c r="A5398" s="701">
        <v>87447</v>
      </c>
      <c r="B5398" s="699" t="s">
        <v>20267</v>
      </c>
      <c r="C5398" s="699" t="s">
        <v>480</v>
      </c>
      <c r="D5398" s="699" t="s">
        <v>11182</v>
      </c>
      <c r="E5398" s="700" t="s">
        <v>20268</v>
      </c>
      <c r="F5398" s="699" t="s">
        <v>11185</v>
      </c>
    </row>
    <row r="5399" spans="1:6" hidden="1">
      <c r="A5399" s="701">
        <v>87448</v>
      </c>
      <c r="B5399" s="699" t="s">
        <v>20269</v>
      </c>
      <c r="C5399" s="699" t="s">
        <v>480</v>
      </c>
      <c r="D5399" s="699" t="s">
        <v>11182</v>
      </c>
      <c r="E5399" s="700" t="s">
        <v>20270</v>
      </c>
      <c r="F5399" s="699" t="s">
        <v>11185</v>
      </c>
    </row>
    <row r="5400" spans="1:6" hidden="1">
      <c r="A5400" s="701">
        <v>87449</v>
      </c>
      <c r="B5400" s="699" t="s">
        <v>20271</v>
      </c>
      <c r="C5400" s="699" t="s">
        <v>480</v>
      </c>
      <c r="D5400" s="699" t="s">
        <v>11182</v>
      </c>
      <c r="E5400" s="700" t="s">
        <v>20272</v>
      </c>
      <c r="F5400" s="699" t="s">
        <v>11185</v>
      </c>
    </row>
    <row r="5401" spans="1:6" hidden="1">
      <c r="A5401" s="701">
        <v>87450</v>
      </c>
      <c r="B5401" s="699" t="s">
        <v>20273</v>
      </c>
      <c r="C5401" s="699" t="s">
        <v>480</v>
      </c>
      <c r="D5401" s="699" t="s">
        <v>11182</v>
      </c>
      <c r="E5401" s="700" t="s">
        <v>12504</v>
      </c>
      <c r="F5401" s="699" t="s">
        <v>11185</v>
      </c>
    </row>
    <row r="5402" spans="1:6" hidden="1">
      <c r="A5402" s="701">
        <v>87451</v>
      </c>
      <c r="B5402" s="699" t="s">
        <v>20274</v>
      </c>
      <c r="C5402" s="699" t="s">
        <v>480</v>
      </c>
      <c r="D5402" s="699" t="s">
        <v>11182</v>
      </c>
      <c r="E5402" s="700" t="s">
        <v>15499</v>
      </c>
      <c r="F5402" s="699" t="s">
        <v>11185</v>
      </c>
    </row>
    <row r="5403" spans="1:6" hidden="1">
      <c r="A5403" s="701">
        <v>87452</v>
      </c>
      <c r="B5403" s="699" t="s">
        <v>20275</v>
      </c>
      <c r="C5403" s="699" t="s">
        <v>480</v>
      </c>
      <c r="D5403" s="699" t="s">
        <v>11182</v>
      </c>
      <c r="E5403" s="700" t="s">
        <v>20276</v>
      </c>
      <c r="F5403" s="699" t="s">
        <v>11185</v>
      </c>
    </row>
    <row r="5404" spans="1:6" hidden="1">
      <c r="A5404" s="701">
        <v>87453</v>
      </c>
      <c r="B5404" s="699" t="s">
        <v>20277</v>
      </c>
      <c r="C5404" s="699" t="s">
        <v>480</v>
      </c>
      <c r="D5404" s="699" t="s">
        <v>11182</v>
      </c>
      <c r="E5404" s="700" t="s">
        <v>14344</v>
      </c>
      <c r="F5404" s="699" t="s">
        <v>11185</v>
      </c>
    </row>
    <row r="5405" spans="1:6" hidden="1">
      <c r="A5405" s="701">
        <v>87454</v>
      </c>
      <c r="B5405" s="699" t="s">
        <v>20278</v>
      </c>
      <c r="C5405" s="699" t="s">
        <v>480</v>
      </c>
      <c r="D5405" s="699" t="s">
        <v>11182</v>
      </c>
      <c r="E5405" s="700" t="s">
        <v>2910</v>
      </c>
      <c r="F5405" s="699" t="s">
        <v>11185</v>
      </c>
    </row>
    <row r="5406" spans="1:6" hidden="1">
      <c r="A5406" s="701">
        <v>87455</v>
      </c>
      <c r="B5406" s="699" t="s">
        <v>20279</v>
      </c>
      <c r="C5406" s="699" t="s">
        <v>480</v>
      </c>
      <c r="D5406" s="699" t="s">
        <v>11182</v>
      </c>
      <c r="E5406" s="700" t="s">
        <v>20280</v>
      </c>
      <c r="F5406" s="699" t="s">
        <v>11185</v>
      </c>
    </row>
    <row r="5407" spans="1:6" hidden="1">
      <c r="A5407" s="701">
        <v>87456</v>
      </c>
      <c r="B5407" s="699" t="s">
        <v>20281</v>
      </c>
      <c r="C5407" s="699" t="s">
        <v>480</v>
      </c>
      <c r="D5407" s="699" t="s">
        <v>11182</v>
      </c>
      <c r="E5407" s="700" t="s">
        <v>20282</v>
      </c>
      <c r="F5407" s="699" t="s">
        <v>11185</v>
      </c>
    </row>
    <row r="5408" spans="1:6" hidden="1">
      <c r="A5408" s="701">
        <v>87457</v>
      </c>
      <c r="B5408" s="699" t="s">
        <v>20283</v>
      </c>
      <c r="C5408" s="699" t="s">
        <v>480</v>
      </c>
      <c r="D5408" s="699" t="s">
        <v>11182</v>
      </c>
      <c r="E5408" s="700" t="s">
        <v>4148</v>
      </c>
      <c r="F5408" s="699" t="s">
        <v>11185</v>
      </c>
    </row>
    <row r="5409" spans="1:6" hidden="1">
      <c r="A5409" s="701">
        <v>87458</v>
      </c>
      <c r="B5409" s="699" t="s">
        <v>20284</v>
      </c>
      <c r="C5409" s="699" t="s">
        <v>480</v>
      </c>
      <c r="D5409" s="699" t="s">
        <v>11182</v>
      </c>
      <c r="E5409" s="700" t="s">
        <v>15884</v>
      </c>
      <c r="F5409" s="699" t="s">
        <v>11185</v>
      </c>
    </row>
    <row r="5410" spans="1:6" hidden="1">
      <c r="A5410" s="701">
        <v>87459</v>
      </c>
      <c r="B5410" s="699" t="s">
        <v>20285</v>
      </c>
      <c r="C5410" s="699" t="s">
        <v>480</v>
      </c>
      <c r="D5410" s="699" t="s">
        <v>11182</v>
      </c>
      <c r="E5410" s="700" t="s">
        <v>20286</v>
      </c>
      <c r="F5410" s="699" t="s">
        <v>11185</v>
      </c>
    </row>
    <row r="5411" spans="1:6" hidden="1">
      <c r="A5411" s="701">
        <v>87460</v>
      </c>
      <c r="B5411" s="699" t="s">
        <v>20287</v>
      </c>
      <c r="C5411" s="699" t="s">
        <v>480</v>
      </c>
      <c r="D5411" s="699" t="s">
        <v>11182</v>
      </c>
      <c r="E5411" s="700" t="s">
        <v>5521</v>
      </c>
      <c r="F5411" s="699" t="s">
        <v>11185</v>
      </c>
    </row>
    <row r="5412" spans="1:6" hidden="1">
      <c r="A5412" s="701">
        <v>87461</v>
      </c>
      <c r="B5412" s="699" t="s">
        <v>20288</v>
      </c>
      <c r="C5412" s="699" t="s">
        <v>480</v>
      </c>
      <c r="D5412" s="699" t="s">
        <v>11182</v>
      </c>
      <c r="E5412" s="700" t="s">
        <v>20289</v>
      </c>
      <c r="F5412" s="699" t="s">
        <v>11185</v>
      </c>
    </row>
    <row r="5413" spans="1:6" hidden="1">
      <c r="A5413" s="701">
        <v>87462</v>
      </c>
      <c r="B5413" s="699" t="s">
        <v>20290</v>
      </c>
      <c r="C5413" s="699" t="s">
        <v>480</v>
      </c>
      <c r="D5413" s="699" t="s">
        <v>11182</v>
      </c>
      <c r="E5413" s="700" t="s">
        <v>20291</v>
      </c>
      <c r="F5413" s="699" t="s">
        <v>11185</v>
      </c>
    </row>
    <row r="5414" spans="1:6" hidden="1">
      <c r="A5414" s="701">
        <v>87463</v>
      </c>
      <c r="B5414" s="699" t="s">
        <v>20292</v>
      </c>
      <c r="C5414" s="699" t="s">
        <v>480</v>
      </c>
      <c r="D5414" s="699" t="s">
        <v>11182</v>
      </c>
      <c r="E5414" s="700" t="s">
        <v>17625</v>
      </c>
      <c r="F5414" s="699" t="s">
        <v>11185</v>
      </c>
    </row>
    <row r="5415" spans="1:6" hidden="1">
      <c r="A5415" s="701">
        <v>87464</v>
      </c>
      <c r="B5415" s="699" t="s">
        <v>20293</v>
      </c>
      <c r="C5415" s="699" t="s">
        <v>480</v>
      </c>
      <c r="D5415" s="699" t="s">
        <v>11182</v>
      </c>
      <c r="E5415" s="700" t="s">
        <v>20294</v>
      </c>
      <c r="F5415" s="699" t="s">
        <v>11185</v>
      </c>
    </row>
    <row r="5416" spans="1:6" hidden="1">
      <c r="A5416" s="701">
        <v>87465</v>
      </c>
      <c r="B5416" s="699" t="s">
        <v>20295</v>
      </c>
      <c r="C5416" s="699" t="s">
        <v>480</v>
      </c>
      <c r="D5416" s="699" t="s">
        <v>11182</v>
      </c>
      <c r="E5416" s="700" t="s">
        <v>20296</v>
      </c>
      <c r="F5416" s="699" t="s">
        <v>11185</v>
      </c>
    </row>
    <row r="5417" spans="1:6" hidden="1">
      <c r="A5417" s="701">
        <v>87466</v>
      </c>
      <c r="B5417" s="699" t="s">
        <v>20297</v>
      </c>
      <c r="C5417" s="699" t="s">
        <v>480</v>
      </c>
      <c r="D5417" s="699" t="s">
        <v>11182</v>
      </c>
      <c r="E5417" s="700" t="s">
        <v>12409</v>
      </c>
      <c r="F5417" s="699" t="s">
        <v>11185</v>
      </c>
    </row>
    <row r="5418" spans="1:6" hidden="1">
      <c r="A5418" s="701">
        <v>87467</v>
      </c>
      <c r="B5418" s="699" t="s">
        <v>20298</v>
      </c>
      <c r="C5418" s="699" t="s">
        <v>480</v>
      </c>
      <c r="D5418" s="699" t="s">
        <v>11182</v>
      </c>
      <c r="E5418" s="700" t="s">
        <v>12933</v>
      </c>
      <c r="F5418" s="699" t="s">
        <v>11185</v>
      </c>
    </row>
    <row r="5419" spans="1:6" hidden="1">
      <c r="A5419" s="701">
        <v>87468</v>
      </c>
      <c r="B5419" s="699" t="s">
        <v>20299</v>
      </c>
      <c r="C5419" s="699" t="s">
        <v>480</v>
      </c>
      <c r="D5419" s="699" t="s">
        <v>11182</v>
      </c>
      <c r="E5419" s="700" t="s">
        <v>19343</v>
      </c>
      <c r="F5419" s="699" t="s">
        <v>11185</v>
      </c>
    </row>
    <row r="5420" spans="1:6" hidden="1">
      <c r="A5420" s="701">
        <v>87469</v>
      </c>
      <c r="B5420" s="699" t="s">
        <v>20300</v>
      </c>
      <c r="C5420" s="699" t="s">
        <v>480</v>
      </c>
      <c r="D5420" s="699" t="s">
        <v>11182</v>
      </c>
      <c r="E5420" s="700" t="s">
        <v>15469</v>
      </c>
      <c r="F5420" s="699" t="s">
        <v>11185</v>
      </c>
    </row>
    <row r="5421" spans="1:6" hidden="1">
      <c r="A5421" s="701">
        <v>87470</v>
      </c>
      <c r="B5421" s="699" t="s">
        <v>20301</v>
      </c>
      <c r="C5421" s="699" t="s">
        <v>480</v>
      </c>
      <c r="D5421" s="699" t="s">
        <v>11182</v>
      </c>
      <c r="E5421" s="700" t="s">
        <v>20302</v>
      </c>
      <c r="F5421" s="699" t="s">
        <v>11185</v>
      </c>
    </row>
    <row r="5422" spans="1:6" hidden="1">
      <c r="A5422" s="701">
        <v>89044</v>
      </c>
      <c r="B5422" s="699" t="s">
        <v>20303</v>
      </c>
      <c r="C5422" s="699" t="s">
        <v>480</v>
      </c>
      <c r="D5422" s="699" t="s">
        <v>11182</v>
      </c>
      <c r="E5422" s="700" t="s">
        <v>14358</v>
      </c>
      <c r="F5422" s="699" t="s">
        <v>11185</v>
      </c>
    </row>
    <row r="5423" spans="1:6" hidden="1">
      <c r="A5423" s="701">
        <v>89169</v>
      </c>
      <c r="B5423" s="699" t="s">
        <v>20304</v>
      </c>
      <c r="C5423" s="699" t="s">
        <v>480</v>
      </c>
      <c r="D5423" s="699" t="s">
        <v>11182</v>
      </c>
      <c r="E5423" s="700" t="s">
        <v>14303</v>
      </c>
      <c r="F5423" s="699" t="s">
        <v>11185</v>
      </c>
    </row>
    <row r="5424" spans="1:6" hidden="1">
      <c r="A5424" s="701">
        <v>89978</v>
      </c>
      <c r="B5424" s="699" t="s">
        <v>20305</v>
      </c>
      <c r="C5424" s="699" t="s">
        <v>480</v>
      </c>
      <c r="D5424" s="699" t="s">
        <v>11182</v>
      </c>
      <c r="E5424" s="700" t="s">
        <v>20306</v>
      </c>
      <c r="F5424" s="699" t="s">
        <v>11185</v>
      </c>
    </row>
    <row r="5425" spans="1:6" hidden="1">
      <c r="A5425" s="701">
        <v>89453</v>
      </c>
      <c r="B5425" s="699" t="s">
        <v>20307</v>
      </c>
      <c r="C5425" s="699" t="s">
        <v>480</v>
      </c>
      <c r="D5425" s="699" t="s">
        <v>11189</v>
      </c>
      <c r="E5425" s="700" t="s">
        <v>20308</v>
      </c>
      <c r="F5425" s="699" t="s">
        <v>11185</v>
      </c>
    </row>
    <row r="5426" spans="1:6" hidden="1">
      <c r="A5426" s="701">
        <v>89454</v>
      </c>
      <c r="B5426" s="699" t="s">
        <v>20311</v>
      </c>
      <c r="C5426" s="699" t="s">
        <v>480</v>
      </c>
      <c r="D5426" s="699" t="s">
        <v>11189</v>
      </c>
      <c r="E5426" s="700" t="s">
        <v>20312</v>
      </c>
      <c r="F5426" s="699" t="s">
        <v>11185</v>
      </c>
    </row>
    <row r="5427" spans="1:6" hidden="1">
      <c r="A5427" s="701">
        <v>89455</v>
      </c>
      <c r="B5427" s="699" t="s">
        <v>20313</v>
      </c>
      <c r="C5427" s="699" t="s">
        <v>480</v>
      </c>
      <c r="D5427" s="699" t="s">
        <v>11189</v>
      </c>
      <c r="E5427" s="700" t="s">
        <v>12272</v>
      </c>
      <c r="F5427" s="699" t="s">
        <v>11185</v>
      </c>
    </row>
    <row r="5428" spans="1:6" hidden="1">
      <c r="A5428" s="701">
        <v>89456</v>
      </c>
      <c r="B5428" s="699" t="s">
        <v>20316</v>
      </c>
      <c r="C5428" s="699" t="s">
        <v>480</v>
      </c>
      <c r="D5428" s="699" t="s">
        <v>11189</v>
      </c>
      <c r="E5428" s="700" t="s">
        <v>20317</v>
      </c>
      <c r="F5428" s="699" t="s">
        <v>11185</v>
      </c>
    </row>
    <row r="5429" spans="1:6" hidden="1">
      <c r="A5429" s="701">
        <v>89457</v>
      </c>
      <c r="B5429" s="699" t="s">
        <v>20318</v>
      </c>
      <c r="C5429" s="699" t="s">
        <v>480</v>
      </c>
      <c r="D5429" s="699" t="s">
        <v>11189</v>
      </c>
      <c r="E5429" s="700" t="s">
        <v>20319</v>
      </c>
      <c r="F5429" s="699" t="s">
        <v>11185</v>
      </c>
    </row>
    <row r="5430" spans="1:6" hidden="1">
      <c r="A5430" s="701">
        <v>89458</v>
      </c>
      <c r="B5430" s="699" t="s">
        <v>20321</v>
      </c>
      <c r="C5430" s="699" t="s">
        <v>480</v>
      </c>
      <c r="D5430" s="699" t="s">
        <v>11189</v>
      </c>
      <c r="E5430" s="700" t="s">
        <v>14324</v>
      </c>
      <c r="F5430" s="699" t="s">
        <v>11185</v>
      </c>
    </row>
    <row r="5431" spans="1:6" hidden="1">
      <c r="A5431" s="701">
        <v>89459</v>
      </c>
      <c r="B5431" s="699" t="s">
        <v>20322</v>
      </c>
      <c r="C5431" s="699" t="s">
        <v>480</v>
      </c>
      <c r="D5431" s="699" t="s">
        <v>11189</v>
      </c>
      <c r="E5431" s="700" t="s">
        <v>20323</v>
      </c>
      <c r="F5431" s="699" t="s">
        <v>11185</v>
      </c>
    </row>
    <row r="5432" spans="1:6" hidden="1">
      <c r="A5432" s="701">
        <v>89460</v>
      </c>
      <c r="B5432" s="699" t="s">
        <v>20324</v>
      </c>
      <c r="C5432" s="699" t="s">
        <v>480</v>
      </c>
      <c r="D5432" s="699" t="s">
        <v>11189</v>
      </c>
      <c r="E5432" s="700" t="s">
        <v>20325</v>
      </c>
      <c r="F5432" s="699" t="s">
        <v>11185</v>
      </c>
    </row>
    <row r="5433" spans="1:6" hidden="1">
      <c r="A5433" s="701">
        <v>89462</v>
      </c>
      <c r="B5433" s="699" t="s">
        <v>20326</v>
      </c>
      <c r="C5433" s="699" t="s">
        <v>480</v>
      </c>
      <c r="D5433" s="699" t="s">
        <v>11189</v>
      </c>
      <c r="E5433" s="700" t="s">
        <v>20327</v>
      </c>
      <c r="F5433" s="699" t="s">
        <v>11185</v>
      </c>
    </row>
    <row r="5434" spans="1:6" hidden="1">
      <c r="A5434" s="701">
        <v>89463</v>
      </c>
      <c r="B5434" s="699" t="s">
        <v>20328</v>
      </c>
      <c r="C5434" s="699" t="s">
        <v>480</v>
      </c>
      <c r="D5434" s="699" t="s">
        <v>11189</v>
      </c>
      <c r="E5434" s="700" t="s">
        <v>20329</v>
      </c>
      <c r="F5434" s="699" t="s">
        <v>11185</v>
      </c>
    </row>
    <row r="5435" spans="1:6" hidden="1">
      <c r="A5435" s="701">
        <v>89464</v>
      </c>
      <c r="B5435" s="699" t="s">
        <v>20330</v>
      </c>
      <c r="C5435" s="699" t="s">
        <v>480</v>
      </c>
      <c r="D5435" s="699" t="s">
        <v>11189</v>
      </c>
      <c r="E5435" s="700" t="s">
        <v>20331</v>
      </c>
      <c r="F5435" s="699" t="s">
        <v>11185</v>
      </c>
    </row>
    <row r="5436" spans="1:6" hidden="1">
      <c r="A5436" s="701">
        <v>89465</v>
      </c>
      <c r="B5436" s="699" t="s">
        <v>20332</v>
      </c>
      <c r="C5436" s="699" t="s">
        <v>480</v>
      </c>
      <c r="D5436" s="699" t="s">
        <v>11189</v>
      </c>
      <c r="E5436" s="700" t="s">
        <v>20333</v>
      </c>
      <c r="F5436" s="699" t="s">
        <v>11185</v>
      </c>
    </row>
    <row r="5437" spans="1:6" hidden="1">
      <c r="A5437" s="701">
        <v>89466</v>
      </c>
      <c r="B5437" s="699" t="s">
        <v>20334</v>
      </c>
      <c r="C5437" s="699" t="s">
        <v>480</v>
      </c>
      <c r="D5437" s="699" t="s">
        <v>11189</v>
      </c>
      <c r="E5437" s="700" t="s">
        <v>11720</v>
      </c>
      <c r="F5437" s="699" t="s">
        <v>11185</v>
      </c>
    </row>
    <row r="5438" spans="1:6" hidden="1">
      <c r="A5438" s="701">
        <v>89467</v>
      </c>
      <c r="B5438" s="699" t="s">
        <v>20335</v>
      </c>
      <c r="C5438" s="699" t="s">
        <v>480</v>
      </c>
      <c r="D5438" s="699" t="s">
        <v>11189</v>
      </c>
      <c r="E5438" s="700" t="s">
        <v>20336</v>
      </c>
      <c r="F5438" s="699" t="s">
        <v>11185</v>
      </c>
    </row>
    <row r="5439" spans="1:6" hidden="1">
      <c r="A5439" s="701">
        <v>89468</v>
      </c>
      <c r="B5439" s="699" t="s">
        <v>20337</v>
      </c>
      <c r="C5439" s="699" t="s">
        <v>480</v>
      </c>
      <c r="D5439" s="699" t="s">
        <v>11189</v>
      </c>
      <c r="E5439" s="700" t="s">
        <v>20338</v>
      </c>
      <c r="F5439" s="699" t="s">
        <v>11185</v>
      </c>
    </row>
    <row r="5440" spans="1:6" hidden="1">
      <c r="A5440" s="701">
        <v>89469</v>
      </c>
      <c r="B5440" s="699" t="s">
        <v>20339</v>
      </c>
      <c r="C5440" s="699" t="s">
        <v>480</v>
      </c>
      <c r="D5440" s="699" t="s">
        <v>11189</v>
      </c>
      <c r="E5440" s="700" t="s">
        <v>20340</v>
      </c>
      <c r="F5440" s="699" t="s">
        <v>11185</v>
      </c>
    </row>
    <row r="5441" spans="1:6" hidden="1">
      <c r="A5441" s="701">
        <v>89470</v>
      </c>
      <c r="B5441" s="699" t="s">
        <v>20341</v>
      </c>
      <c r="C5441" s="699" t="s">
        <v>480</v>
      </c>
      <c r="D5441" s="699" t="s">
        <v>11189</v>
      </c>
      <c r="E5441" s="700" t="s">
        <v>20342</v>
      </c>
      <c r="F5441" s="699" t="s">
        <v>11185</v>
      </c>
    </row>
    <row r="5442" spans="1:6" hidden="1">
      <c r="A5442" s="701">
        <v>89471</v>
      </c>
      <c r="B5442" s="699" t="s">
        <v>20343</v>
      </c>
      <c r="C5442" s="699" t="s">
        <v>480</v>
      </c>
      <c r="D5442" s="699" t="s">
        <v>11189</v>
      </c>
      <c r="E5442" s="700" t="s">
        <v>12106</v>
      </c>
      <c r="F5442" s="699" t="s">
        <v>11185</v>
      </c>
    </row>
    <row r="5443" spans="1:6" hidden="1">
      <c r="A5443" s="701">
        <v>89472</v>
      </c>
      <c r="B5443" s="699" t="s">
        <v>20344</v>
      </c>
      <c r="C5443" s="699" t="s">
        <v>480</v>
      </c>
      <c r="D5443" s="699" t="s">
        <v>11189</v>
      </c>
      <c r="E5443" s="700" t="s">
        <v>18385</v>
      </c>
      <c r="F5443" s="699" t="s">
        <v>11185</v>
      </c>
    </row>
    <row r="5444" spans="1:6" hidden="1">
      <c r="A5444" s="701">
        <v>89473</v>
      </c>
      <c r="B5444" s="699" t="s">
        <v>20345</v>
      </c>
      <c r="C5444" s="699" t="s">
        <v>480</v>
      </c>
      <c r="D5444" s="699" t="s">
        <v>11189</v>
      </c>
      <c r="E5444" s="700" t="s">
        <v>5971</v>
      </c>
      <c r="F5444" s="699" t="s">
        <v>11185</v>
      </c>
    </row>
    <row r="5445" spans="1:6" hidden="1">
      <c r="A5445" s="701">
        <v>89474</v>
      </c>
      <c r="B5445" s="699" t="s">
        <v>20346</v>
      </c>
      <c r="C5445" s="699" t="s">
        <v>480</v>
      </c>
      <c r="D5445" s="699" t="s">
        <v>11189</v>
      </c>
      <c r="E5445" s="700" t="s">
        <v>11864</v>
      </c>
      <c r="F5445" s="699" t="s">
        <v>11185</v>
      </c>
    </row>
    <row r="5446" spans="1:6" hidden="1">
      <c r="A5446" s="701">
        <v>89475</v>
      </c>
      <c r="B5446" s="699" t="s">
        <v>20347</v>
      </c>
      <c r="C5446" s="699" t="s">
        <v>480</v>
      </c>
      <c r="D5446" s="699" t="s">
        <v>11189</v>
      </c>
      <c r="E5446" s="700" t="s">
        <v>20348</v>
      </c>
      <c r="F5446" s="699" t="s">
        <v>11185</v>
      </c>
    </row>
    <row r="5447" spans="1:6" hidden="1">
      <c r="A5447" s="701">
        <v>89476</v>
      </c>
      <c r="B5447" s="699" t="s">
        <v>20349</v>
      </c>
      <c r="C5447" s="699" t="s">
        <v>480</v>
      </c>
      <c r="D5447" s="699" t="s">
        <v>11189</v>
      </c>
      <c r="E5447" s="700" t="s">
        <v>13951</v>
      </c>
      <c r="F5447" s="699" t="s">
        <v>11185</v>
      </c>
    </row>
    <row r="5448" spans="1:6" hidden="1">
      <c r="A5448" s="701">
        <v>89477</v>
      </c>
      <c r="B5448" s="699" t="s">
        <v>20350</v>
      </c>
      <c r="C5448" s="699" t="s">
        <v>480</v>
      </c>
      <c r="D5448" s="699" t="s">
        <v>11189</v>
      </c>
      <c r="E5448" s="700" t="s">
        <v>20351</v>
      </c>
      <c r="F5448" s="699" t="s">
        <v>11185</v>
      </c>
    </row>
    <row r="5449" spans="1:6" hidden="1">
      <c r="A5449" s="701">
        <v>89478</v>
      </c>
      <c r="B5449" s="699" t="s">
        <v>20352</v>
      </c>
      <c r="C5449" s="699" t="s">
        <v>480</v>
      </c>
      <c r="D5449" s="699" t="s">
        <v>11189</v>
      </c>
      <c r="E5449" s="700" t="s">
        <v>16283</v>
      </c>
      <c r="F5449" s="699" t="s">
        <v>11185</v>
      </c>
    </row>
    <row r="5450" spans="1:6" hidden="1">
      <c r="A5450" s="701">
        <v>89479</v>
      </c>
      <c r="B5450" s="699" t="s">
        <v>20353</v>
      </c>
      <c r="C5450" s="699" t="s">
        <v>480</v>
      </c>
      <c r="D5450" s="699" t="s">
        <v>11189</v>
      </c>
      <c r="E5450" s="700" t="s">
        <v>20354</v>
      </c>
      <c r="F5450" s="699" t="s">
        <v>11185</v>
      </c>
    </row>
    <row r="5451" spans="1:6" hidden="1">
      <c r="A5451" s="701">
        <v>89480</v>
      </c>
      <c r="B5451" s="699" t="s">
        <v>20355</v>
      </c>
      <c r="C5451" s="699" t="s">
        <v>480</v>
      </c>
      <c r="D5451" s="699" t="s">
        <v>11189</v>
      </c>
      <c r="E5451" s="700" t="s">
        <v>16940</v>
      </c>
      <c r="F5451" s="699" t="s">
        <v>11185</v>
      </c>
    </row>
    <row r="5452" spans="1:6" hidden="1">
      <c r="A5452" s="701">
        <v>89483</v>
      </c>
      <c r="B5452" s="699" t="s">
        <v>20356</v>
      </c>
      <c r="C5452" s="699" t="s">
        <v>480</v>
      </c>
      <c r="D5452" s="699" t="s">
        <v>11189</v>
      </c>
      <c r="E5452" s="700" t="s">
        <v>20357</v>
      </c>
      <c r="F5452" s="699" t="s">
        <v>11185</v>
      </c>
    </row>
    <row r="5453" spans="1:6" hidden="1">
      <c r="A5453" s="701">
        <v>89484</v>
      </c>
      <c r="B5453" s="699" t="s">
        <v>20358</v>
      </c>
      <c r="C5453" s="699" t="s">
        <v>480</v>
      </c>
      <c r="D5453" s="699" t="s">
        <v>11189</v>
      </c>
      <c r="E5453" s="700" t="s">
        <v>20359</v>
      </c>
      <c r="F5453" s="699" t="s">
        <v>11185</v>
      </c>
    </row>
    <row r="5454" spans="1:6" hidden="1">
      <c r="A5454" s="701">
        <v>89486</v>
      </c>
      <c r="B5454" s="699" t="s">
        <v>20360</v>
      </c>
      <c r="C5454" s="699" t="s">
        <v>480</v>
      </c>
      <c r="D5454" s="699" t="s">
        <v>11189</v>
      </c>
      <c r="E5454" s="700" t="s">
        <v>6354</v>
      </c>
      <c r="F5454" s="699" t="s">
        <v>11185</v>
      </c>
    </row>
    <row r="5455" spans="1:6" hidden="1">
      <c r="A5455" s="701">
        <v>89487</v>
      </c>
      <c r="B5455" s="699" t="s">
        <v>20361</v>
      </c>
      <c r="C5455" s="699" t="s">
        <v>480</v>
      </c>
      <c r="D5455" s="699" t="s">
        <v>11189</v>
      </c>
      <c r="E5455" s="700" t="s">
        <v>20362</v>
      </c>
      <c r="F5455" s="699" t="s">
        <v>11185</v>
      </c>
    </row>
    <row r="5456" spans="1:6" hidden="1">
      <c r="A5456" s="701">
        <v>89488</v>
      </c>
      <c r="B5456" s="699" t="s">
        <v>20363</v>
      </c>
      <c r="C5456" s="699" t="s">
        <v>480</v>
      </c>
      <c r="D5456" s="699" t="s">
        <v>11189</v>
      </c>
      <c r="E5456" s="700" t="s">
        <v>20364</v>
      </c>
      <c r="F5456" s="699" t="s">
        <v>11185</v>
      </c>
    </row>
    <row r="5457" spans="1:6" hidden="1">
      <c r="A5457" s="701">
        <v>91815</v>
      </c>
      <c r="B5457" s="699" t="s">
        <v>20365</v>
      </c>
      <c r="C5457" s="699" t="s">
        <v>480</v>
      </c>
      <c r="D5457" s="699" t="s">
        <v>11189</v>
      </c>
      <c r="E5457" s="700" t="s">
        <v>20366</v>
      </c>
      <c r="F5457" s="699" t="s">
        <v>11185</v>
      </c>
    </row>
    <row r="5458" spans="1:6" hidden="1">
      <c r="A5458" s="701">
        <v>91816</v>
      </c>
      <c r="B5458" s="699" t="s">
        <v>20367</v>
      </c>
      <c r="C5458" s="699" t="s">
        <v>480</v>
      </c>
      <c r="D5458" s="699" t="s">
        <v>11189</v>
      </c>
      <c r="E5458" s="700" t="s">
        <v>20135</v>
      </c>
      <c r="F5458" s="699" t="s">
        <v>11185</v>
      </c>
    </row>
    <row r="5459" spans="1:6" hidden="1">
      <c r="A5459" s="701">
        <v>101161</v>
      </c>
      <c r="B5459" s="699" t="s">
        <v>20368</v>
      </c>
      <c r="C5459" s="699" t="s">
        <v>480</v>
      </c>
      <c r="D5459" s="699" t="s">
        <v>11189</v>
      </c>
      <c r="E5459" s="700" t="s">
        <v>20369</v>
      </c>
      <c r="F5459" s="699" t="s">
        <v>11185</v>
      </c>
    </row>
    <row r="5460" spans="1:6" hidden="1">
      <c r="A5460" s="701">
        <v>101163</v>
      </c>
      <c r="B5460" s="699" t="s">
        <v>20370</v>
      </c>
      <c r="C5460" s="699" t="s">
        <v>480</v>
      </c>
      <c r="D5460" s="699" t="s">
        <v>11189</v>
      </c>
      <c r="E5460" s="700" t="s">
        <v>20371</v>
      </c>
      <c r="F5460" s="699" t="s">
        <v>11185</v>
      </c>
    </row>
    <row r="5461" spans="1:6" hidden="1">
      <c r="A5461" s="701">
        <v>101164</v>
      </c>
      <c r="B5461" s="699" t="s">
        <v>20373</v>
      </c>
      <c r="C5461" s="699" t="s">
        <v>480</v>
      </c>
      <c r="D5461" s="699" t="s">
        <v>11189</v>
      </c>
      <c r="E5461" s="700" t="s">
        <v>20374</v>
      </c>
      <c r="F5461" s="699" t="s">
        <v>11185</v>
      </c>
    </row>
    <row r="5462" spans="1:6" hidden="1">
      <c r="A5462" s="701">
        <v>96358</v>
      </c>
      <c r="B5462" s="699" t="s">
        <v>20375</v>
      </c>
      <c r="C5462" s="699" t="s">
        <v>480</v>
      </c>
      <c r="D5462" s="699" t="s">
        <v>11182</v>
      </c>
      <c r="E5462" s="700" t="s">
        <v>20376</v>
      </c>
      <c r="F5462" s="699" t="s">
        <v>11185</v>
      </c>
    </row>
    <row r="5463" spans="1:6" hidden="1">
      <c r="A5463" s="701">
        <v>96359</v>
      </c>
      <c r="B5463" s="699" t="s">
        <v>20377</v>
      </c>
      <c r="C5463" s="699" t="s">
        <v>480</v>
      </c>
      <c r="D5463" s="699" t="s">
        <v>11182</v>
      </c>
      <c r="E5463" s="700" t="s">
        <v>19480</v>
      </c>
      <c r="F5463" s="699" t="s">
        <v>11185</v>
      </c>
    </row>
    <row r="5464" spans="1:6" hidden="1">
      <c r="A5464" s="701">
        <v>96360</v>
      </c>
      <c r="B5464" s="699" t="s">
        <v>20378</v>
      </c>
      <c r="C5464" s="699" t="s">
        <v>480</v>
      </c>
      <c r="D5464" s="699" t="s">
        <v>11182</v>
      </c>
      <c r="E5464" s="700" t="s">
        <v>20379</v>
      </c>
      <c r="F5464" s="699" t="s">
        <v>11185</v>
      </c>
    </row>
    <row r="5465" spans="1:6" hidden="1">
      <c r="A5465" s="701">
        <v>96361</v>
      </c>
      <c r="B5465" s="699" t="s">
        <v>20380</v>
      </c>
      <c r="C5465" s="699" t="s">
        <v>480</v>
      </c>
      <c r="D5465" s="699" t="s">
        <v>11182</v>
      </c>
      <c r="E5465" s="700" t="s">
        <v>20381</v>
      </c>
      <c r="F5465" s="699" t="s">
        <v>11185</v>
      </c>
    </row>
    <row r="5466" spans="1:6" hidden="1">
      <c r="A5466" s="701">
        <v>96362</v>
      </c>
      <c r="B5466" s="699" t="s">
        <v>20382</v>
      </c>
      <c r="C5466" s="699" t="s">
        <v>480</v>
      </c>
      <c r="D5466" s="699" t="s">
        <v>11182</v>
      </c>
      <c r="E5466" s="700" t="s">
        <v>20383</v>
      </c>
      <c r="F5466" s="699" t="s">
        <v>11185</v>
      </c>
    </row>
    <row r="5467" spans="1:6" hidden="1">
      <c r="A5467" s="701">
        <v>96363</v>
      </c>
      <c r="B5467" s="699" t="s">
        <v>20384</v>
      </c>
      <c r="C5467" s="699" t="s">
        <v>480</v>
      </c>
      <c r="D5467" s="699" t="s">
        <v>11182</v>
      </c>
      <c r="E5467" s="700" t="s">
        <v>20385</v>
      </c>
      <c r="F5467" s="699" t="s">
        <v>11185</v>
      </c>
    </row>
    <row r="5468" spans="1:6" hidden="1">
      <c r="A5468" s="701">
        <v>96364</v>
      </c>
      <c r="B5468" s="699" t="s">
        <v>20386</v>
      </c>
      <c r="C5468" s="699" t="s">
        <v>480</v>
      </c>
      <c r="D5468" s="699" t="s">
        <v>11182</v>
      </c>
      <c r="E5468" s="700" t="s">
        <v>20387</v>
      </c>
      <c r="F5468" s="699" t="s">
        <v>11185</v>
      </c>
    </row>
    <row r="5469" spans="1:6" hidden="1">
      <c r="A5469" s="701">
        <v>96365</v>
      </c>
      <c r="B5469" s="699" t="s">
        <v>20388</v>
      </c>
      <c r="C5469" s="699" t="s">
        <v>480</v>
      </c>
      <c r="D5469" s="699" t="s">
        <v>11182</v>
      </c>
      <c r="E5469" s="700" t="s">
        <v>20389</v>
      </c>
      <c r="F5469" s="699" t="s">
        <v>11185</v>
      </c>
    </row>
    <row r="5470" spans="1:6" hidden="1">
      <c r="A5470" s="701">
        <v>96366</v>
      </c>
      <c r="B5470" s="699" t="s">
        <v>20390</v>
      </c>
      <c r="C5470" s="699" t="s">
        <v>480</v>
      </c>
      <c r="D5470" s="699" t="s">
        <v>11182</v>
      </c>
      <c r="E5470" s="700" t="s">
        <v>13959</v>
      </c>
      <c r="F5470" s="699" t="s">
        <v>11185</v>
      </c>
    </row>
    <row r="5471" spans="1:6" hidden="1">
      <c r="A5471" s="701">
        <v>96367</v>
      </c>
      <c r="B5471" s="699" t="s">
        <v>20391</v>
      </c>
      <c r="C5471" s="699" t="s">
        <v>480</v>
      </c>
      <c r="D5471" s="699" t="s">
        <v>11182</v>
      </c>
      <c r="E5471" s="700" t="s">
        <v>20392</v>
      </c>
      <c r="F5471" s="699" t="s">
        <v>11185</v>
      </c>
    </row>
    <row r="5472" spans="1:6" hidden="1">
      <c r="A5472" s="701">
        <v>96368</v>
      </c>
      <c r="B5472" s="699" t="s">
        <v>20393</v>
      </c>
      <c r="C5472" s="699" t="s">
        <v>480</v>
      </c>
      <c r="D5472" s="699" t="s">
        <v>11182</v>
      </c>
      <c r="E5472" s="700" t="s">
        <v>20394</v>
      </c>
      <c r="F5472" s="699" t="s">
        <v>11185</v>
      </c>
    </row>
    <row r="5473" spans="1:6" hidden="1">
      <c r="A5473" s="701">
        <v>96369</v>
      </c>
      <c r="B5473" s="699" t="s">
        <v>20395</v>
      </c>
      <c r="C5473" s="699" t="s">
        <v>480</v>
      </c>
      <c r="D5473" s="699" t="s">
        <v>11182</v>
      </c>
      <c r="E5473" s="700" t="s">
        <v>20396</v>
      </c>
      <c r="F5473" s="699" t="s">
        <v>11185</v>
      </c>
    </row>
    <row r="5474" spans="1:6" hidden="1">
      <c r="A5474" s="701">
        <v>96370</v>
      </c>
      <c r="B5474" s="699" t="s">
        <v>20397</v>
      </c>
      <c r="C5474" s="699" t="s">
        <v>480</v>
      </c>
      <c r="D5474" s="699" t="s">
        <v>11182</v>
      </c>
      <c r="E5474" s="700" t="s">
        <v>16738</v>
      </c>
      <c r="F5474" s="699" t="s">
        <v>11185</v>
      </c>
    </row>
    <row r="5475" spans="1:6" hidden="1">
      <c r="A5475" s="701">
        <v>96371</v>
      </c>
      <c r="B5475" s="699" t="s">
        <v>20398</v>
      </c>
      <c r="C5475" s="699" t="s">
        <v>480</v>
      </c>
      <c r="D5475" s="699" t="s">
        <v>11182</v>
      </c>
      <c r="E5475" s="700" t="s">
        <v>17740</v>
      </c>
      <c r="F5475" s="699" t="s">
        <v>11185</v>
      </c>
    </row>
    <row r="5476" spans="1:6" hidden="1">
      <c r="A5476" s="701">
        <v>96373</v>
      </c>
      <c r="B5476" s="699" t="s">
        <v>20399</v>
      </c>
      <c r="C5476" s="699" t="s">
        <v>478</v>
      </c>
      <c r="D5476" s="699" t="s">
        <v>11182</v>
      </c>
      <c r="E5476" s="700" t="s">
        <v>4487</v>
      </c>
      <c r="F5476" s="699" t="s">
        <v>11185</v>
      </c>
    </row>
    <row r="5477" spans="1:6" hidden="1">
      <c r="A5477" s="701">
        <v>96374</v>
      </c>
      <c r="B5477" s="699" t="s">
        <v>20400</v>
      </c>
      <c r="C5477" s="699" t="s">
        <v>478</v>
      </c>
      <c r="D5477" s="699" t="s">
        <v>11182</v>
      </c>
      <c r="E5477" s="700" t="s">
        <v>13290</v>
      </c>
      <c r="F5477" s="699" t="s">
        <v>11185</v>
      </c>
    </row>
    <row r="5478" spans="1:6" hidden="1">
      <c r="A5478" s="701">
        <v>102235</v>
      </c>
      <c r="B5478" s="699" t="s">
        <v>20401</v>
      </c>
      <c r="C5478" s="699" t="s">
        <v>480</v>
      </c>
      <c r="D5478" s="699" t="s">
        <v>11182</v>
      </c>
      <c r="E5478" s="700" t="s">
        <v>20402</v>
      </c>
      <c r="F5478" s="699" t="s">
        <v>11185</v>
      </c>
    </row>
    <row r="5479" spans="1:6" hidden="1">
      <c r="A5479" s="701">
        <v>102253</v>
      </c>
      <c r="B5479" s="699" t="s">
        <v>20403</v>
      </c>
      <c r="C5479" s="699" t="s">
        <v>480</v>
      </c>
      <c r="D5479" s="699" t="s">
        <v>11182</v>
      </c>
      <c r="E5479" s="700" t="s">
        <v>20404</v>
      </c>
      <c r="F5479" s="699" t="s">
        <v>11185</v>
      </c>
    </row>
    <row r="5480" spans="1:6" hidden="1">
      <c r="A5480" s="701">
        <v>102254</v>
      </c>
      <c r="B5480" s="699" t="s">
        <v>20405</v>
      </c>
      <c r="C5480" s="699" t="s">
        <v>480</v>
      </c>
      <c r="D5480" s="699" t="s">
        <v>11182</v>
      </c>
      <c r="E5480" s="700" t="s">
        <v>20406</v>
      </c>
      <c r="F5480" s="699" t="s">
        <v>11185</v>
      </c>
    </row>
    <row r="5481" spans="1:6" hidden="1">
      <c r="A5481" s="701">
        <v>102255</v>
      </c>
      <c r="B5481" s="699" t="s">
        <v>20407</v>
      </c>
      <c r="C5481" s="699" t="s">
        <v>480</v>
      </c>
      <c r="D5481" s="699" t="s">
        <v>11182</v>
      </c>
      <c r="E5481" s="700" t="s">
        <v>20408</v>
      </c>
      <c r="F5481" s="699" t="s">
        <v>11185</v>
      </c>
    </row>
    <row r="5482" spans="1:6" hidden="1">
      <c r="A5482" s="701">
        <v>102256</v>
      </c>
      <c r="B5482" s="699" t="s">
        <v>20409</v>
      </c>
      <c r="C5482" s="699" t="s">
        <v>480</v>
      </c>
      <c r="D5482" s="699" t="s">
        <v>11182</v>
      </c>
      <c r="E5482" s="700" t="s">
        <v>20410</v>
      </c>
      <c r="F5482" s="699" t="s">
        <v>11185</v>
      </c>
    </row>
    <row r="5483" spans="1:6" hidden="1">
      <c r="A5483" s="701">
        <v>102257</v>
      </c>
      <c r="B5483" s="699" t="s">
        <v>20411</v>
      </c>
      <c r="C5483" s="699" t="s">
        <v>480</v>
      </c>
      <c r="D5483" s="699" t="s">
        <v>11182</v>
      </c>
      <c r="E5483" s="700" t="s">
        <v>20412</v>
      </c>
      <c r="F5483" s="699" t="s">
        <v>11185</v>
      </c>
    </row>
    <row r="5484" spans="1:6" hidden="1">
      <c r="A5484" s="701">
        <v>102258</v>
      </c>
      <c r="B5484" s="699" t="s">
        <v>20413</v>
      </c>
      <c r="C5484" s="699" t="s">
        <v>480</v>
      </c>
      <c r="D5484" s="699" t="s">
        <v>11182</v>
      </c>
      <c r="E5484" s="700" t="s">
        <v>20414</v>
      </c>
      <c r="F5484" s="699" t="s">
        <v>11185</v>
      </c>
    </row>
    <row r="5485" spans="1:6" hidden="1">
      <c r="A5485" s="701">
        <v>101154</v>
      </c>
      <c r="B5485" s="699" t="s">
        <v>20415</v>
      </c>
      <c r="C5485" s="699" t="s">
        <v>480</v>
      </c>
      <c r="D5485" s="699" t="s">
        <v>11182</v>
      </c>
      <c r="E5485" s="700" t="s">
        <v>20416</v>
      </c>
      <c r="F5485" s="699" t="s">
        <v>11185</v>
      </c>
    </row>
    <row r="5486" spans="1:6" hidden="1">
      <c r="A5486" s="701">
        <v>101155</v>
      </c>
      <c r="B5486" s="699" t="s">
        <v>20417</v>
      </c>
      <c r="C5486" s="699" t="s">
        <v>480</v>
      </c>
      <c r="D5486" s="699" t="s">
        <v>11182</v>
      </c>
      <c r="E5486" s="700" t="s">
        <v>20418</v>
      </c>
      <c r="F5486" s="699" t="s">
        <v>11185</v>
      </c>
    </row>
    <row r="5487" spans="1:6" hidden="1">
      <c r="A5487" s="701">
        <v>101156</v>
      </c>
      <c r="B5487" s="699" t="s">
        <v>20419</v>
      </c>
      <c r="C5487" s="699" t="s">
        <v>480</v>
      </c>
      <c r="D5487" s="699" t="s">
        <v>11182</v>
      </c>
      <c r="E5487" s="700" t="s">
        <v>20420</v>
      </c>
      <c r="F5487" s="699" t="s">
        <v>11185</v>
      </c>
    </row>
    <row r="5488" spans="1:6" hidden="1">
      <c r="A5488" s="701">
        <v>101810</v>
      </c>
      <c r="B5488" s="699" t="s">
        <v>20421</v>
      </c>
      <c r="C5488" s="699" t="s">
        <v>479</v>
      </c>
      <c r="D5488" s="699" t="s">
        <v>11182</v>
      </c>
      <c r="E5488" s="700" t="s">
        <v>20422</v>
      </c>
      <c r="F5488" s="699" t="s">
        <v>11185</v>
      </c>
    </row>
    <row r="5489" spans="1:6" hidden="1">
      <c r="A5489" s="701">
        <v>101811</v>
      </c>
      <c r="B5489" s="699" t="s">
        <v>20426</v>
      </c>
      <c r="C5489" s="699" t="s">
        <v>479</v>
      </c>
      <c r="D5489" s="699" t="s">
        <v>11182</v>
      </c>
      <c r="E5489" s="700" t="s">
        <v>20427</v>
      </c>
      <c r="F5489" s="699" t="s">
        <v>11185</v>
      </c>
    </row>
    <row r="5490" spans="1:6" hidden="1">
      <c r="A5490" s="701">
        <v>101812</v>
      </c>
      <c r="B5490" s="699" t="s">
        <v>20430</v>
      </c>
      <c r="C5490" s="699" t="s">
        <v>479</v>
      </c>
      <c r="D5490" s="699" t="s">
        <v>11182</v>
      </c>
      <c r="E5490" s="700" t="s">
        <v>20431</v>
      </c>
      <c r="F5490" s="699" t="s">
        <v>11185</v>
      </c>
    </row>
    <row r="5491" spans="1:6" hidden="1">
      <c r="A5491" s="701">
        <v>101813</v>
      </c>
      <c r="B5491" s="699" t="s">
        <v>20433</v>
      </c>
      <c r="C5491" s="699" t="s">
        <v>479</v>
      </c>
      <c r="D5491" s="699" t="s">
        <v>11182</v>
      </c>
      <c r="E5491" s="700" t="s">
        <v>20434</v>
      </c>
      <c r="F5491" s="699" t="s">
        <v>11185</v>
      </c>
    </row>
    <row r="5492" spans="1:6" hidden="1">
      <c r="A5492" s="701">
        <v>101814</v>
      </c>
      <c r="B5492" s="699" t="s">
        <v>20435</v>
      </c>
      <c r="C5492" s="699" t="s">
        <v>480</v>
      </c>
      <c r="D5492" s="699" t="s">
        <v>11182</v>
      </c>
      <c r="E5492" s="700" t="s">
        <v>20207</v>
      </c>
      <c r="F5492" s="699" t="s">
        <v>11185</v>
      </c>
    </row>
    <row r="5493" spans="1:6" hidden="1">
      <c r="A5493" s="701">
        <v>101815</v>
      </c>
      <c r="B5493" s="699" t="s">
        <v>20436</v>
      </c>
      <c r="C5493" s="699" t="s">
        <v>480</v>
      </c>
      <c r="D5493" s="699" t="s">
        <v>11182</v>
      </c>
      <c r="E5493" s="700" t="s">
        <v>20437</v>
      </c>
      <c r="F5493" s="699" t="s">
        <v>11185</v>
      </c>
    </row>
    <row r="5494" spans="1:6" hidden="1">
      <c r="A5494" s="701">
        <v>101816</v>
      </c>
      <c r="B5494" s="699" t="s">
        <v>20438</v>
      </c>
      <c r="C5494" s="699" t="s">
        <v>480</v>
      </c>
      <c r="D5494" s="699" t="s">
        <v>11182</v>
      </c>
      <c r="E5494" s="700" t="s">
        <v>20439</v>
      </c>
      <c r="F5494" s="699" t="s">
        <v>11185</v>
      </c>
    </row>
    <row r="5495" spans="1:6" hidden="1">
      <c r="A5495" s="701">
        <v>101817</v>
      </c>
      <c r="B5495" s="699" t="s">
        <v>20440</v>
      </c>
      <c r="C5495" s="699" t="s">
        <v>480</v>
      </c>
      <c r="D5495" s="699" t="s">
        <v>11182</v>
      </c>
      <c r="E5495" s="700" t="s">
        <v>16717</v>
      </c>
      <c r="F5495" s="699" t="s">
        <v>11185</v>
      </c>
    </row>
    <row r="5496" spans="1:6" hidden="1">
      <c r="A5496" s="701">
        <v>101818</v>
      </c>
      <c r="B5496" s="699" t="s">
        <v>20441</v>
      </c>
      <c r="C5496" s="699" t="s">
        <v>480</v>
      </c>
      <c r="D5496" s="699" t="s">
        <v>11182</v>
      </c>
      <c r="E5496" s="700" t="s">
        <v>20442</v>
      </c>
      <c r="F5496" s="699" t="s">
        <v>11185</v>
      </c>
    </row>
    <row r="5497" spans="1:6" hidden="1">
      <c r="A5497" s="701">
        <v>101819</v>
      </c>
      <c r="B5497" s="699" t="s">
        <v>20443</v>
      </c>
      <c r="C5497" s="699" t="s">
        <v>480</v>
      </c>
      <c r="D5497" s="699" t="s">
        <v>11182</v>
      </c>
      <c r="E5497" s="700" t="s">
        <v>4764</v>
      </c>
      <c r="F5497" s="699" t="s">
        <v>11185</v>
      </c>
    </row>
    <row r="5498" spans="1:6" hidden="1">
      <c r="A5498" s="701">
        <v>101820</v>
      </c>
      <c r="B5498" s="699" t="s">
        <v>20444</v>
      </c>
      <c r="C5498" s="699" t="s">
        <v>480</v>
      </c>
      <c r="D5498" s="699" t="s">
        <v>11182</v>
      </c>
      <c r="E5498" s="700" t="s">
        <v>4104</v>
      </c>
      <c r="F5498" s="699" t="s">
        <v>11185</v>
      </c>
    </row>
    <row r="5499" spans="1:6" hidden="1">
      <c r="A5499" s="701">
        <v>101822</v>
      </c>
      <c r="B5499" s="699" t="s">
        <v>20446</v>
      </c>
      <c r="C5499" s="699" t="s">
        <v>479</v>
      </c>
      <c r="D5499" s="699" t="s">
        <v>11182</v>
      </c>
      <c r="E5499" s="700" t="s">
        <v>20447</v>
      </c>
      <c r="F5499" s="699" t="s">
        <v>11185</v>
      </c>
    </row>
    <row r="5500" spans="1:6" hidden="1">
      <c r="A5500" s="701">
        <v>101823</v>
      </c>
      <c r="B5500" s="699" t="s">
        <v>20448</v>
      </c>
      <c r="C5500" s="699" t="s">
        <v>479</v>
      </c>
      <c r="D5500" s="699" t="s">
        <v>11182</v>
      </c>
      <c r="E5500" s="700" t="s">
        <v>20449</v>
      </c>
      <c r="F5500" s="699" t="s">
        <v>11185</v>
      </c>
    </row>
    <row r="5501" spans="1:6" hidden="1">
      <c r="A5501" s="701">
        <v>101824</v>
      </c>
      <c r="B5501" s="699" t="s">
        <v>20450</v>
      </c>
      <c r="C5501" s="699" t="s">
        <v>479</v>
      </c>
      <c r="D5501" s="699" t="s">
        <v>11182</v>
      </c>
      <c r="E5501" s="700" t="s">
        <v>20451</v>
      </c>
      <c r="F5501" s="699" t="s">
        <v>11185</v>
      </c>
    </row>
    <row r="5502" spans="1:6" hidden="1">
      <c r="A5502" s="701">
        <v>101825</v>
      </c>
      <c r="B5502" s="699" t="s">
        <v>20452</v>
      </c>
      <c r="C5502" s="699" t="s">
        <v>479</v>
      </c>
      <c r="D5502" s="699" t="s">
        <v>11182</v>
      </c>
      <c r="E5502" s="700" t="s">
        <v>20453</v>
      </c>
      <c r="F5502" s="699" t="s">
        <v>11185</v>
      </c>
    </row>
    <row r="5503" spans="1:6" hidden="1">
      <c r="A5503" s="701">
        <v>101826</v>
      </c>
      <c r="B5503" s="699" t="s">
        <v>20455</v>
      </c>
      <c r="C5503" s="699" t="s">
        <v>479</v>
      </c>
      <c r="D5503" s="699" t="s">
        <v>11182</v>
      </c>
      <c r="E5503" s="700" t="s">
        <v>20456</v>
      </c>
      <c r="F5503" s="699" t="s">
        <v>11185</v>
      </c>
    </row>
    <row r="5504" spans="1:6" hidden="1">
      <c r="A5504" s="701">
        <v>101827</v>
      </c>
      <c r="B5504" s="699" t="s">
        <v>20457</v>
      </c>
      <c r="C5504" s="699" t="s">
        <v>479</v>
      </c>
      <c r="D5504" s="699" t="s">
        <v>11182</v>
      </c>
      <c r="E5504" s="700" t="s">
        <v>20458</v>
      </c>
      <c r="F5504" s="699" t="s">
        <v>11185</v>
      </c>
    </row>
    <row r="5505" spans="1:6" hidden="1">
      <c r="A5505" s="701">
        <v>101828</v>
      </c>
      <c r="B5505" s="699" t="s">
        <v>20459</v>
      </c>
      <c r="C5505" s="699" t="s">
        <v>479</v>
      </c>
      <c r="D5505" s="699" t="s">
        <v>11182</v>
      </c>
      <c r="E5505" s="700" t="s">
        <v>11732</v>
      </c>
      <c r="F5505" s="699" t="s">
        <v>11185</v>
      </c>
    </row>
    <row r="5506" spans="1:6" hidden="1">
      <c r="A5506" s="701">
        <v>101829</v>
      </c>
      <c r="B5506" s="699" t="s">
        <v>20460</v>
      </c>
      <c r="C5506" s="699" t="s">
        <v>479</v>
      </c>
      <c r="D5506" s="699" t="s">
        <v>11182</v>
      </c>
      <c r="E5506" s="700" t="s">
        <v>20461</v>
      </c>
      <c r="F5506" s="699" t="s">
        <v>11185</v>
      </c>
    </row>
    <row r="5507" spans="1:6" hidden="1">
      <c r="A5507" s="701">
        <v>101830</v>
      </c>
      <c r="B5507" s="699" t="s">
        <v>20462</v>
      </c>
      <c r="C5507" s="699" t="s">
        <v>479</v>
      </c>
      <c r="D5507" s="699" t="s">
        <v>11182</v>
      </c>
      <c r="E5507" s="700" t="s">
        <v>20463</v>
      </c>
      <c r="F5507" s="699" t="s">
        <v>11185</v>
      </c>
    </row>
    <row r="5508" spans="1:6" hidden="1">
      <c r="A5508" s="701">
        <v>101831</v>
      </c>
      <c r="B5508" s="699" t="s">
        <v>20464</v>
      </c>
      <c r="C5508" s="699" t="s">
        <v>479</v>
      </c>
      <c r="D5508" s="699" t="s">
        <v>11182</v>
      </c>
      <c r="E5508" s="700" t="s">
        <v>20465</v>
      </c>
      <c r="F5508" s="699" t="s">
        <v>11185</v>
      </c>
    </row>
    <row r="5509" spans="1:6" hidden="1">
      <c r="A5509" s="701">
        <v>101832</v>
      </c>
      <c r="B5509" s="699" t="s">
        <v>20466</v>
      </c>
      <c r="C5509" s="699" t="s">
        <v>479</v>
      </c>
      <c r="D5509" s="699" t="s">
        <v>11182</v>
      </c>
      <c r="E5509" s="700" t="s">
        <v>20467</v>
      </c>
      <c r="F5509" s="699" t="s">
        <v>11185</v>
      </c>
    </row>
    <row r="5510" spans="1:6" hidden="1">
      <c r="A5510" s="701">
        <v>101833</v>
      </c>
      <c r="B5510" s="699" t="s">
        <v>20468</v>
      </c>
      <c r="C5510" s="699" t="s">
        <v>479</v>
      </c>
      <c r="D5510" s="699" t="s">
        <v>11182</v>
      </c>
      <c r="E5510" s="700" t="s">
        <v>20469</v>
      </c>
      <c r="F5510" s="699" t="s">
        <v>11185</v>
      </c>
    </row>
    <row r="5511" spans="1:6" hidden="1">
      <c r="A5511" s="701">
        <v>101834</v>
      </c>
      <c r="B5511" s="699" t="s">
        <v>20471</v>
      </c>
      <c r="C5511" s="699" t="s">
        <v>479</v>
      </c>
      <c r="D5511" s="699" t="s">
        <v>11182</v>
      </c>
      <c r="E5511" s="700" t="s">
        <v>20472</v>
      </c>
      <c r="F5511" s="699" t="s">
        <v>11185</v>
      </c>
    </row>
    <row r="5512" spans="1:6" hidden="1">
      <c r="A5512" s="701">
        <v>101835</v>
      </c>
      <c r="B5512" s="699" t="s">
        <v>20473</v>
      </c>
      <c r="C5512" s="699" t="s">
        <v>479</v>
      </c>
      <c r="D5512" s="699" t="s">
        <v>11182</v>
      </c>
      <c r="E5512" s="700" t="s">
        <v>20474</v>
      </c>
      <c r="F5512" s="699" t="s">
        <v>11185</v>
      </c>
    </row>
    <row r="5513" spans="1:6" hidden="1">
      <c r="A5513" s="701">
        <v>101836</v>
      </c>
      <c r="B5513" s="699" t="s">
        <v>20477</v>
      </c>
      <c r="C5513" s="699" t="s">
        <v>479</v>
      </c>
      <c r="D5513" s="699" t="s">
        <v>11182</v>
      </c>
      <c r="E5513" s="700" t="s">
        <v>11792</v>
      </c>
      <c r="F5513" s="699" t="s">
        <v>11185</v>
      </c>
    </row>
    <row r="5514" spans="1:6" hidden="1">
      <c r="A5514" s="701">
        <v>101837</v>
      </c>
      <c r="B5514" s="699" t="s">
        <v>20478</v>
      </c>
      <c r="C5514" s="699" t="s">
        <v>479</v>
      </c>
      <c r="D5514" s="699" t="s">
        <v>11182</v>
      </c>
      <c r="E5514" s="700" t="s">
        <v>3434</v>
      </c>
      <c r="F5514" s="699" t="s">
        <v>11185</v>
      </c>
    </row>
    <row r="5515" spans="1:6" hidden="1">
      <c r="A5515" s="701">
        <v>101838</v>
      </c>
      <c r="B5515" s="699" t="s">
        <v>20479</v>
      </c>
      <c r="C5515" s="699" t="s">
        <v>479</v>
      </c>
      <c r="D5515" s="699" t="s">
        <v>11182</v>
      </c>
      <c r="E5515" s="700" t="s">
        <v>20480</v>
      </c>
      <c r="F5515" s="699" t="s">
        <v>11185</v>
      </c>
    </row>
    <row r="5516" spans="1:6" hidden="1">
      <c r="A5516" s="701">
        <v>101839</v>
      </c>
      <c r="B5516" s="699" t="s">
        <v>20481</v>
      </c>
      <c r="C5516" s="699" t="s">
        <v>479</v>
      </c>
      <c r="D5516" s="699" t="s">
        <v>11182</v>
      </c>
      <c r="E5516" s="700" t="s">
        <v>19198</v>
      </c>
      <c r="F5516" s="699" t="s">
        <v>11185</v>
      </c>
    </row>
    <row r="5517" spans="1:6" hidden="1">
      <c r="A5517" s="701">
        <v>101840</v>
      </c>
      <c r="B5517" s="699" t="s">
        <v>20482</v>
      </c>
      <c r="C5517" s="699" t="s">
        <v>479</v>
      </c>
      <c r="D5517" s="699" t="s">
        <v>11182</v>
      </c>
      <c r="E5517" s="700" t="s">
        <v>20483</v>
      </c>
      <c r="F5517" s="699" t="s">
        <v>11185</v>
      </c>
    </row>
    <row r="5518" spans="1:6" hidden="1">
      <c r="A5518" s="701">
        <v>101841</v>
      </c>
      <c r="B5518" s="699" t="s">
        <v>20484</v>
      </c>
      <c r="C5518" s="699" t="s">
        <v>479</v>
      </c>
      <c r="D5518" s="699" t="s">
        <v>11182</v>
      </c>
      <c r="E5518" s="700" t="s">
        <v>20485</v>
      </c>
      <c r="F5518" s="699" t="s">
        <v>11185</v>
      </c>
    </row>
    <row r="5519" spans="1:6" hidden="1">
      <c r="A5519" s="701">
        <v>101842</v>
      </c>
      <c r="B5519" s="699" t="s">
        <v>20486</v>
      </c>
      <c r="C5519" s="699" t="s">
        <v>479</v>
      </c>
      <c r="D5519" s="699" t="s">
        <v>11182</v>
      </c>
      <c r="E5519" s="700" t="s">
        <v>12280</v>
      </c>
      <c r="F5519" s="699" t="s">
        <v>11185</v>
      </c>
    </row>
    <row r="5520" spans="1:6" hidden="1">
      <c r="A5520" s="701">
        <v>101843</v>
      </c>
      <c r="B5520" s="699" t="s">
        <v>20487</v>
      </c>
      <c r="C5520" s="699" t="s">
        <v>479</v>
      </c>
      <c r="D5520" s="699" t="s">
        <v>11182</v>
      </c>
      <c r="E5520" s="700" t="s">
        <v>20488</v>
      </c>
      <c r="F5520" s="699" t="s">
        <v>11185</v>
      </c>
    </row>
    <row r="5521" spans="1:6" hidden="1">
      <c r="A5521" s="701">
        <v>101844</v>
      </c>
      <c r="B5521" s="699" t="s">
        <v>20489</v>
      </c>
      <c r="C5521" s="699" t="s">
        <v>479</v>
      </c>
      <c r="D5521" s="699" t="s">
        <v>11182</v>
      </c>
      <c r="E5521" s="700" t="s">
        <v>18888</v>
      </c>
      <c r="F5521" s="699" t="s">
        <v>11185</v>
      </c>
    </row>
    <row r="5522" spans="1:6" hidden="1">
      <c r="A5522" s="701">
        <v>101845</v>
      </c>
      <c r="B5522" s="699" t="s">
        <v>20490</v>
      </c>
      <c r="C5522" s="699" t="s">
        <v>479</v>
      </c>
      <c r="D5522" s="699" t="s">
        <v>11182</v>
      </c>
      <c r="E5522" s="700" t="s">
        <v>20491</v>
      </c>
      <c r="F5522" s="699" t="s">
        <v>11185</v>
      </c>
    </row>
    <row r="5523" spans="1:6" hidden="1">
      <c r="A5523" s="701">
        <v>101846</v>
      </c>
      <c r="B5523" s="699" t="s">
        <v>20492</v>
      </c>
      <c r="C5523" s="699" t="s">
        <v>479</v>
      </c>
      <c r="D5523" s="699" t="s">
        <v>11182</v>
      </c>
      <c r="E5523" s="700" t="s">
        <v>12183</v>
      </c>
      <c r="F5523" s="699" t="s">
        <v>11185</v>
      </c>
    </row>
    <row r="5524" spans="1:6" hidden="1">
      <c r="A5524" s="701">
        <v>101847</v>
      </c>
      <c r="B5524" s="699" t="s">
        <v>20493</v>
      </c>
      <c r="C5524" s="699" t="s">
        <v>479</v>
      </c>
      <c r="D5524" s="699" t="s">
        <v>11182</v>
      </c>
      <c r="E5524" s="700" t="s">
        <v>20494</v>
      </c>
      <c r="F5524" s="699" t="s">
        <v>11185</v>
      </c>
    </row>
    <row r="5525" spans="1:6" hidden="1">
      <c r="A5525" s="701">
        <v>101848</v>
      </c>
      <c r="B5525" s="699" t="s">
        <v>20495</v>
      </c>
      <c r="C5525" s="699" t="s">
        <v>479</v>
      </c>
      <c r="D5525" s="699" t="s">
        <v>11182</v>
      </c>
      <c r="E5525" s="700" t="s">
        <v>20496</v>
      </c>
      <c r="F5525" s="699" t="s">
        <v>11185</v>
      </c>
    </row>
    <row r="5526" spans="1:6" hidden="1">
      <c r="A5526" s="701">
        <v>101849</v>
      </c>
      <c r="B5526" s="699" t="s">
        <v>20497</v>
      </c>
      <c r="C5526" s="699" t="s">
        <v>479</v>
      </c>
      <c r="D5526" s="699" t="s">
        <v>11182</v>
      </c>
      <c r="E5526" s="700" t="s">
        <v>20498</v>
      </c>
      <c r="F5526" s="699" t="s">
        <v>11185</v>
      </c>
    </row>
    <row r="5527" spans="1:6" hidden="1">
      <c r="A5527" s="701">
        <v>101850</v>
      </c>
      <c r="B5527" s="699" t="s">
        <v>20499</v>
      </c>
      <c r="C5527" s="699" t="s">
        <v>480</v>
      </c>
      <c r="D5527" s="699" t="s">
        <v>11182</v>
      </c>
      <c r="E5527" s="700" t="s">
        <v>20500</v>
      </c>
      <c r="F5527" s="699" t="s">
        <v>11185</v>
      </c>
    </row>
    <row r="5528" spans="1:6" hidden="1">
      <c r="A5528" s="701">
        <v>101851</v>
      </c>
      <c r="B5528" s="699" t="s">
        <v>20502</v>
      </c>
      <c r="C5528" s="699" t="s">
        <v>480</v>
      </c>
      <c r="D5528" s="699" t="s">
        <v>11182</v>
      </c>
      <c r="E5528" s="700" t="s">
        <v>3303</v>
      </c>
      <c r="F5528" s="699" t="s">
        <v>11185</v>
      </c>
    </row>
    <row r="5529" spans="1:6" hidden="1">
      <c r="A5529" s="701">
        <v>101852</v>
      </c>
      <c r="B5529" s="699" t="s">
        <v>20503</v>
      </c>
      <c r="C5529" s="699" t="s">
        <v>480</v>
      </c>
      <c r="D5529" s="699" t="s">
        <v>11182</v>
      </c>
      <c r="E5529" s="700" t="s">
        <v>20504</v>
      </c>
      <c r="F5529" s="699" t="s">
        <v>11185</v>
      </c>
    </row>
    <row r="5530" spans="1:6" hidden="1">
      <c r="A5530" s="701">
        <v>101853</v>
      </c>
      <c r="B5530" s="699" t="s">
        <v>20505</v>
      </c>
      <c r="C5530" s="699" t="s">
        <v>480</v>
      </c>
      <c r="D5530" s="699" t="s">
        <v>11182</v>
      </c>
      <c r="E5530" s="700" t="s">
        <v>13284</v>
      </c>
      <c r="F5530" s="699" t="s">
        <v>11185</v>
      </c>
    </row>
    <row r="5531" spans="1:6" hidden="1">
      <c r="A5531" s="701">
        <v>101854</v>
      </c>
      <c r="B5531" s="699" t="s">
        <v>20506</v>
      </c>
      <c r="C5531" s="699" t="s">
        <v>480</v>
      </c>
      <c r="D5531" s="699" t="s">
        <v>11182</v>
      </c>
      <c r="E5531" s="700" t="s">
        <v>3661</v>
      </c>
      <c r="F5531" s="699" t="s">
        <v>11185</v>
      </c>
    </row>
    <row r="5532" spans="1:6" hidden="1">
      <c r="A5532" s="701">
        <v>101855</v>
      </c>
      <c r="B5532" s="699" t="s">
        <v>20507</v>
      </c>
      <c r="C5532" s="699" t="s">
        <v>480</v>
      </c>
      <c r="D5532" s="699" t="s">
        <v>11182</v>
      </c>
      <c r="E5532" s="700" t="s">
        <v>20508</v>
      </c>
      <c r="F5532" s="699" t="s">
        <v>11185</v>
      </c>
    </row>
    <row r="5533" spans="1:6" hidden="1">
      <c r="A5533" s="701">
        <v>101856</v>
      </c>
      <c r="B5533" s="699" t="s">
        <v>20509</v>
      </c>
      <c r="C5533" s="699" t="s">
        <v>480</v>
      </c>
      <c r="D5533" s="699" t="s">
        <v>11182</v>
      </c>
      <c r="E5533" s="700" t="s">
        <v>6725</v>
      </c>
      <c r="F5533" s="699" t="s">
        <v>11185</v>
      </c>
    </row>
    <row r="5534" spans="1:6" hidden="1">
      <c r="A5534" s="701">
        <v>101857</v>
      </c>
      <c r="B5534" s="699" t="s">
        <v>20510</v>
      </c>
      <c r="C5534" s="699" t="s">
        <v>480</v>
      </c>
      <c r="D5534" s="699" t="s">
        <v>11182</v>
      </c>
      <c r="E5534" s="700" t="s">
        <v>11613</v>
      </c>
      <c r="F5534" s="699" t="s">
        <v>11185</v>
      </c>
    </row>
    <row r="5535" spans="1:6" hidden="1">
      <c r="A5535" s="701">
        <v>101858</v>
      </c>
      <c r="B5535" s="699" t="s">
        <v>20511</v>
      </c>
      <c r="C5535" s="699" t="s">
        <v>480</v>
      </c>
      <c r="D5535" s="699" t="s">
        <v>11182</v>
      </c>
      <c r="E5535" s="700" t="s">
        <v>15606</v>
      </c>
      <c r="F5535" s="699" t="s">
        <v>11185</v>
      </c>
    </row>
    <row r="5536" spans="1:6" hidden="1">
      <c r="A5536" s="701">
        <v>101859</v>
      </c>
      <c r="B5536" s="699" t="s">
        <v>20512</v>
      </c>
      <c r="C5536" s="699" t="s">
        <v>480</v>
      </c>
      <c r="D5536" s="699" t="s">
        <v>11182</v>
      </c>
      <c r="E5536" s="700" t="s">
        <v>9665</v>
      </c>
      <c r="F5536" s="699" t="s">
        <v>11185</v>
      </c>
    </row>
    <row r="5537" spans="1:6" hidden="1">
      <c r="A5537" s="701">
        <v>101860</v>
      </c>
      <c r="B5537" s="699" t="s">
        <v>20513</v>
      </c>
      <c r="C5537" s="699" t="s">
        <v>480</v>
      </c>
      <c r="D5537" s="699" t="s">
        <v>11182</v>
      </c>
      <c r="E5537" s="700" t="s">
        <v>4691</v>
      </c>
      <c r="F5537" s="699" t="s">
        <v>11185</v>
      </c>
    </row>
    <row r="5538" spans="1:6" hidden="1">
      <c r="A5538" s="701">
        <v>101861</v>
      </c>
      <c r="B5538" s="699" t="s">
        <v>20514</v>
      </c>
      <c r="C5538" s="699" t="s">
        <v>480</v>
      </c>
      <c r="D5538" s="699" t="s">
        <v>11182</v>
      </c>
      <c r="E5538" s="700" t="s">
        <v>20515</v>
      </c>
      <c r="F5538" s="699" t="s">
        <v>11185</v>
      </c>
    </row>
    <row r="5539" spans="1:6" hidden="1">
      <c r="A5539" s="701">
        <v>101862</v>
      </c>
      <c r="B5539" s="699" t="s">
        <v>20516</v>
      </c>
      <c r="C5539" s="699" t="s">
        <v>480</v>
      </c>
      <c r="D5539" s="699" t="s">
        <v>11182</v>
      </c>
      <c r="E5539" s="700" t="s">
        <v>20517</v>
      </c>
      <c r="F5539" s="699" t="s">
        <v>11185</v>
      </c>
    </row>
    <row r="5540" spans="1:6" hidden="1">
      <c r="A5540" s="701">
        <v>101863</v>
      </c>
      <c r="B5540" s="699" t="s">
        <v>20518</v>
      </c>
      <c r="C5540" s="699" t="s">
        <v>480</v>
      </c>
      <c r="D5540" s="699" t="s">
        <v>11182</v>
      </c>
      <c r="E5540" s="700" t="s">
        <v>20519</v>
      </c>
      <c r="F5540" s="699" t="s">
        <v>11185</v>
      </c>
    </row>
    <row r="5541" spans="1:6" hidden="1">
      <c r="A5541" s="701">
        <v>101864</v>
      </c>
      <c r="B5541" s="699" t="s">
        <v>20520</v>
      </c>
      <c r="C5541" s="699" t="s">
        <v>480</v>
      </c>
      <c r="D5541" s="699" t="s">
        <v>11182</v>
      </c>
      <c r="E5541" s="700" t="s">
        <v>11621</v>
      </c>
      <c r="F5541" s="699" t="s">
        <v>11185</v>
      </c>
    </row>
    <row r="5542" spans="1:6" hidden="1">
      <c r="A5542" s="701">
        <v>101865</v>
      </c>
      <c r="B5542" s="699" t="s">
        <v>20521</v>
      </c>
      <c r="C5542" s="699" t="s">
        <v>480</v>
      </c>
      <c r="D5542" s="699" t="s">
        <v>11182</v>
      </c>
      <c r="E5542" s="700" t="s">
        <v>3005</v>
      </c>
      <c r="F5542" s="699" t="s">
        <v>11185</v>
      </c>
    </row>
    <row r="5543" spans="1:6" hidden="1">
      <c r="A5543" s="701">
        <v>101866</v>
      </c>
      <c r="B5543" s="699" t="s">
        <v>20522</v>
      </c>
      <c r="C5543" s="699" t="s">
        <v>480</v>
      </c>
      <c r="D5543" s="699" t="s">
        <v>11182</v>
      </c>
      <c r="E5543" s="700" t="s">
        <v>11322</v>
      </c>
      <c r="F5543" s="699" t="s">
        <v>11185</v>
      </c>
    </row>
    <row r="5544" spans="1:6" hidden="1">
      <c r="A5544" s="701">
        <v>101867</v>
      </c>
      <c r="B5544" s="699" t="s">
        <v>20523</v>
      </c>
      <c r="C5544" s="699" t="s">
        <v>480</v>
      </c>
      <c r="D5544" s="699" t="s">
        <v>11182</v>
      </c>
      <c r="E5544" s="700" t="s">
        <v>18028</v>
      </c>
      <c r="F5544" s="699" t="s">
        <v>11185</v>
      </c>
    </row>
    <row r="5545" spans="1:6" hidden="1">
      <c r="A5545" s="701">
        <v>101868</v>
      </c>
      <c r="B5545" s="699" t="s">
        <v>20524</v>
      </c>
      <c r="C5545" s="699" t="s">
        <v>480</v>
      </c>
      <c r="D5545" s="699" t="s">
        <v>11182</v>
      </c>
      <c r="E5545" s="700" t="s">
        <v>12103</v>
      </c>
      <c r="F5545" s="699" t="s">
        <v>11185</v>
      </c>
    </row>
    <row r="5546" spans="1:6" hidden="1">
      <c r="A5546" s="701">
        <v>101869</v>
      </c>
      <c r="B5546" s="699" t="s">
        <v>20525</v>
      </c>
      <c r="C5546" s="699" t="s">
        <v>480</v>
      </c>
      <c r="D5546" s="699" t="s">
        <v>11182</v>
      </c>
      <c r="E5546" s="700" t="s">
        <v>18211</v>
      </c>
      <c r="F5546" s="699" t="s">
        <v>11185</v>
      </c>
    </row>
    <row r="5547" spans="1:6" hidden="1">
      <c r="A5547" s="701">
        <v>101870</v>
      </c>
      <c r="B5547" s="699" t="s">
        <v>20526</v>
      </c>
      <c r="C5547" s="699" t="s">
        <v>480</v>
      </c>
      <c r="D5547" s="699" t="s">
        <v>11182</v>
      </c>
      <c r="E5547" s="700" t="s">
        <v>8964</v>
      </c>
      <c r="F5547" s="699" t="s">
        <v>11185</v>
      </c>
    </row>
    <row r="5548" spans="1:6" hidden="1">
      <c r="A5548" s="701">
        <v>102096</v>
      </c>
      <c r="B5548" s="699" t="s">
        <v>20527</v>
      </c>
      <c r="C5548" s="699" t="s">
        <v>479</v>
      </c>
      <c r="D5548" s="699" t="s">
        <v>11182</v>
      </c>
      <c r="E5548" s="700" t="s">
        <v>20528</v>
      </c>
      <c r="F5548" s="699" t="s">
        <v>11185</v>
      </c>
    </row>
    <row r="5549" spans="1:6" hidden="1">
      <c r="A5549" s="701">
        <v>102098</v>
      </c>
      <c r="B5549" s="699" t="s">
        <v>20529</v>
      </c>
      <c r="C5549" s="699" t="s">
        <v>479</v>
      </c>
      <c r="D5549" s="699" t="s">
        <v>11182</v>
      </c>
      <c r="E5549" s="700" t="s">
        <v>20530</v>
      </c>
      <c r="F5549" s="699" t="s">
        <v>11185</v>
      </c>
    </row>
    <row r="5550" spans="1:6" hidden="1">
      <c r="A5550" s="701">
        <v>102101</v>
      </c>
      <c r="B5550" s="699" t="s">
        <v>20531</v>
      </c>
      <c r="C5550" s="699" t="s">
        <v>480</v>
      </c>
      <c r="D5550" s="699" t="s">
        <v>11192</v>
      </c>
      <c r="E5550" s="700" t="s">
        <v>11437</v>
      </c>
      <c r="F5550" s="699" t="s">
        <v>11185</v>
      </c>
    </row>
    <row r="5551" spans="1:6" hidden="1">
      <c r="A5551" s="701">
        <v>102988</v>
      </c>
      <c r="B5551" s="699" t="s">
        <v>20532</v>
      </c>
      <c r="C5551" s="699" t="s">
        <v>480</v>
      </c>
      <c r="D5551" s="699" t="s">
        <v>11182</v>
      </c>
      <c r="E5551" s="700" t="s">
        <v>17983</v>
      </c>
      <c r="F5551" s="699" t="s">
        <v>11185</v>
      </c>
    </row>
    <row r="5552" spans="1:6" hidden="1">
      <c r="A5552" s="701">
        <v>100576</v>
      </c>
      <c r="B5552" s="699" t="s">
        <v>20533</v>
      </c>
      <c r="C5552" s="699" t="s">
        <v>480</v>
      </c>
      <c r="D5552" s="699" t="s">
        <v>11182</v>
      </c>
      <c r="E5552" s="700" t="s">
        <v>11255</v>
      </c>
      <c r="F5552" s="699" t="s">
        <v>11185</v>
      </c>
    </row>
    <row r="5553" spans="1:6" hidden="1">
      <c r="A5553" s="701">
        <v>100577</v>
      </c>
      <c r="B5553" s="699" t="s">
        <v>20534</v>
      </c>
      <c r="C5553" s="699" t="s">
        <v>480</v>
      </c>
      <c r="D5553" s="699" t="s">
        <v>11182</v>
      </c>
      <c r="E5553" s="700" t="s">
        <v>1926</v>
      </c>
      <c r="F5553" s="699" t="s">
        <v>11185</v>
      </c>
    </row>
    <row r="5554" spans="1:6" hidden="1">
      <c r="A5554" s="701">
        <v>96388</v>
      </c>
      <c r="B5554" s="699" t="s">
        <v>20535</v>
      </c>
      <c r="C5554" s="699" t="s">
        <v>479</v>
      </c>
      <c r="D5554" s="699" t="s">
        <v>11182</v>
      </c>
      <c r="E5554" s="700" t="s">
        <v>6405</v>
      </c>
      <c r="F5554" s="699" t="s">
        <v>11185</v>
      </c>
    </row>
    <row r="5555" spans="1:6" hidden="1">
      <c r="A5555" s="701">
        <v>96389</v>
      </c>
      <c r="B5555" s="699" t="s">
        <v>20536</v>
      </c>
      <c r="C5555" s="699" t="s">
        <v>479</v>
      </c>
      <c r="D5555" s="699" t="s">
        <v>11182</v>
      </c>
      <c r="E5555" s="700" t="s">
        <v>20537</v>
      </c>
      <c r="F5555" s="699" t="s">
        <v>11185</v>
      </c>
    </row>
    <row r="5556" spans="1:6" hidden="1">
      <c r="A5556" s="701">
        <v>96390</v>
      </c>
      <c r="B5556" s="699" t="s">
        <v>20538</v>
      </c>
      <c r="C5556" s="699" t="s">
        <v>479</v>
      </c>
      <c r="D5556" s="699" t="s">
        <v>11182</v>
      </c>
      <c r="E5556" s="700" t="s">
        <v>20539</v>
      </c>
      <c r="F5556" s="699" t="s">
        <v>11185</v>
      </c>
    </row>
    <row r="5557" spans="1:6" hidden="1">
      <c r="A5557" s="701">
        <v>96391</v>
      </c>
      <c r="B5557" s="699" t="s">
        <v>20540</v>
      </c>
      <c r="C5557" s="699" t="s">
        <v>479</v>
      </c>
      <c r="D5557" s="699" t="s">
        <v>11182</v>
      </c>
      <c r="E5557" s="700" t="s">
        <v>20541</v>
      </c>
      <c r="F5557" s="699" t="s">
        <v>11185</v>
      </c>
    </row>
    <row r="5558" spans="1:6" hidden="1">
      <c r="A5558" s="701">
        <v>96392</v>
      </c>
      <c r="B5558" s="699" t="s">
        <v>20542</v>
      </c>
      <c r="C5558" s="699" t="s">
        <v>479</v>
      </c>
      <c r="D5558" s="699" t="s">
        <v>11182</v>
      </c>
      <c r="E5558" s="700" t="s">
        <v>20543</v>
      </c>
      <c r="F5558" s="699" t="s">
        <v>11185</v>
      </c>
    </row>
    <row r="5559" spans="1:6" hidden="1">
      <c r="A5559" s="701">
        <v>96396</v>
      </c>
      <c r="B5559" s="699" t="s">
        <v>20544</v>
      </c>
      <c r="C5559" s="699" t="s">
        <v>479</v>
      </c>
      <c r="D5559" s="699" t="s">
        <v>11182</v>
      </c>
      <c r="E5559" s="700" t="s">
        <v>20545</v>
      </c>
      <c r="F5559" s="699" t="s">
        <v>11185</v>
      </c>
    </row>
    <row r="5560" spans="1:6" hidden="1">
      <c r="A5560" s="701">
        <v>96397</v>
      </c>
      <c r="B5560" s="699" t="s">
        <v>20546</v>
      </c>
      <c r="C5560" s="699" t="s">
        <v>479</v>
      </c>
      <c r="D5560" s="699" t="s">
        <v>11182</v>
      </c>
      <c r="E5560" s="700" t="s">
        <v>20547</v>
      </c>
      <c r="F5560" s="699" t="s">
        <v>11185</v>
      </c>
    </row>
    <row r="5561" spans="1:6" hidden="1">
      <c r="A5561" s="701">
        <v>96398</v>
      </c>
      <c r="B5561" s="699" t="s">
        <v>20550</v>
      </c>
      <c r="C5561" s="699" t="s">
        <v>479</v>
      </c>
      <c r="D5561" s="699" t="s">
        <v>11182</v>
      </c>
      <c r="E5561" s="700" t="s">
        <v>20551</v>
      </c>
      <c r="F5561" s="699" t="s">
        <v>11185</v>
      </c>
    </row>
    <row r="5562" spans="1:6" hidden="1">
      <c r="A5562" s="701">
        <v>96399</v>
      </c>
      <c r="B5562" s="699" t="s">
        <v>20554</v>
      </c>
      <c r="C5562" s="699" t="s">
        <v>479</v>
      </c>
      <c r="D5562" s="699" t="s">
        <v>11182</v>
      </c>
      <c r="E5562" s="700" t="s">
        <v>19527</v>
      </c>
      <c r="F5562" s="699" t="s">
        <v>11185</v>
      </c>
    </row>
    <row r="5563" spans="1:6" hidden="1">
      <c r="A5563" s="701">
        <v>96400</v>
      </c>
      <c r="B5563" s="699" t="s">
        <v>20555</v>
      </c>
      <c r="C5563" s="699" t="s">
        <v>479</v>
      </c>
      <c r="D5563" s="699" t="s">
        <v>11182</v>
      </c>
      <c r="E5563" s="700" t="s">
        <v>20556</v>
      </c>
      <c r="F5563" s="699" t="s">
        <v>11185</v>
      </c>
    </row>
    <row r="5564" spans="1:6" hidden="1">
      <c r="A5564" s="701">
        <v>96402</v>
      </c>
      <c r="B5564" s="699" t="s">
        <v>20557</v>
      </c>
      <c r="C5564" s="699" t="s">
        <v>480</v>
      </c>
      <c r="D5564" s="699" t="s">
        <v>11182</v>
      </c>
      <c r="E5564" s="700" t="s">
        <v>11740</v>
      </c>
      <c r="F5564" s="699" t="s">
        <v>11185</v>
      </c>
    </row>
    <row r="5565" spans="1:6" hidden="1">
      <c r="A5565" s="701">
        <v>100564</v>
      </c>
      <c r="B5565" s="699" t="s">
        <v>20558</v>
      </c>
      <c r="C5565" s="699" t="s">
        <v>479</v>
      </c>
      <c r="D5565" s="699" t="s">
        <v>11182</v>
      </c>
      <c r="E5565" s="700" t="s">
        <v>8511</v>
      </c>
      <c r="F5565" s="699" t="s">
        <v>11185</v>
      </c>
    </row>
    <row r="5566" spans="1:6" hidden="1">
      <c r="A5566" s="701">
        <v>100565</v>
      </c>
      <c r="B5566" s="699" t="s">
        <v>20559</v>
      </c>
      <c r="C5566" s="699" t="s">
        <v>479</v>
      </c>
      <c r="D5566" s="699" t="s">
        <v>11182</v>
      </c>
      <c r="E5566" s="700" t="s">
        <v>20560</v>
      </c>
      <c r="F5566" s="699" t="s">
        <v>11185</v>
      </c>
    </row>
    <row r="5567" spans="1:6" hidden="1">
      <c r="A5567" s="701">
        <v>100566</v>
      </c>
      <c r="B5567" s="699" t="s">
        <v>20561</v>
      </c>
      <c r="C5567" s="699" t="s">
        <v>479</v>
      </c>
      <c r="D5567" s="699" t="s">
        <v>11182</v>
      </c>
      <c r="E5567" s="700" t="s">
        <v>11622</v>
      </c>
      <c r="F5567" s="699" t="s">
        <v>11185</v>
      </c>
    </row>
    <row r="5568" spans="1:6" hidden="1">
      <c r="A5568" s="701">
        <v>100567</v>
      </c>
      <c r="B5568" s="699" t="s">
        <v>20562</v>
      </c>
      <c r="C5568" s="699" t="s">
        <v>479</v>
      </c>
      <c r="D5568" s="699" t="s">
        <v>11182</v>
      </c>
      <c r="E5568" s="700" t="s">
        <v>20563</v>
      </c>
      <c r="F5568" s="699" t="s">
        <v>11185</v>
      </c>
    </row>
    <row r="5569" spans="1:6" hidden="1">
      <c r="A5569" s="701">
        <v>100568</v>
      </c>
      <c r="B5569" s="699" t="s">
        <v>20564</v>
      </c>
      <c r="C5569" s="699" t="s">
        <v>479</v>
      </c>
      <c r="D5569" s="699" t="s">
        <v>11182</v>
      </c>
      <c r="E5569" s="700" t="s">
        <v>20565</v>
      </c>
      <c r="F5569" s="699" t="s">
        <v>11185</v>
      </c>
    </row>
    <row r="5570" spans="1:6" hidden="1">
      <c r="A5570" s="701">
        <v>100569</v>
      </c>
      <c r="B5570" s="699" t="s">
        <v>20566</v>
      </c>
      <c r="C5570" s="699" t="s">
        <v>479</v>
      </c>
      <c r="D5570" s="699" t="s">
        <v>11182</v>
      </c>
      <c r="E5570" s="700" t="s">
        <v>20567</v>
      </c>
      <c r="F5570" s="699" t="s">
        <v>11185</v>
      </c>
    </row>
    <row r="5571" spans="1:6" hidden="1">
      <c r="A5571" s="701">
        <v>100570</v>
      </c>
      <c r="B5571" s="699" t="s">
        <v>20568</v>
      </c>
      <c r="C5571" s="699" t="s">
        <v>479</v>
      </c>
      <c r="D5571" s="699" t="s">
        <v>11182</v>
      </c>
      <c r="E5571" s="700" t="s">
        <v>20569</v>
      </c>
      <c r="F5571" s="699" t="s">
        <v>11185</v>
      </c>
    </row>
    <row r="5572" spans="1:6" hidden="1">
      <c r="A5572" s="701">
        <v>100571</v>
      </c>
      <c r="B5572" s="699" t="s">
        <v>20570</v>
      </c>
      <c r="C5572" s="699" t="s">
        <v>479</v>
      </c>
      <c r="D5572" s="699" t="s">
        <v>11182</v>
      </c>
      <c r="E5572" s="700" t="s">
        <v>20571</v>
      </c>
      <c r="F5572" s="699" t="s">
        <v>11185</v>
      </c>
    </row>
    <row r="5573" spans="1:6" hidden="1">
      <c r="A5573" s="701">
        <v>100572</v>
      </c>
      <c r="B5573" s="699" t="s">
        <v>20572</v>
      </c>
      <c r="C5573" s="699" t="s">
        <v>479</v>
      </c>
      <c r="D5573" s="699" t="s">
        <v>11182</v>
      </c>
      <c r="E5573" s="700" t="s">
        <v>20573</v>
      </c>
      <c r="F5573" s="699" t="s">
        <v>11185</v>
      </c>
    </row>
    <row r="5574" spans="1:6" hidden="1">
      <c r="A5574" s="701">
        <v>100573</v>
      </c>
      <c r="B5574" s="699" t="s">
        <v>20574</v>
      </c>
      <c r="C5574" s="699" t="s">
        <v>479</v>
      </c>
      <c r="D5574" s="699" t="s">
        <v>11182</v>
      </c>
      <c r="E5574" s="700" t="s">
        <v>15572</v>
      </c>
      <c r="F5574" s="699" t="s">
        <v>11185</v>
      </c>
    </row>
    <row r="5575" spans="1:6" hidden="1">
      <c r="A5575" s="701">
        <v>100574</v>
      </c>
      <c r="B5575" s="699" t="s">
        <v>20576</v>
      </c>
      <c r="C5575" s="699" t="s">
        <v>479</v>
      </c>
      <c r="D5575" s="699" t="s">
        <v>11182</v>
      </c>
      <c r="E5575" s="700" t="s">
        <v>12105</v>
      </c>
      <c r="F5575" s="699" t="s">
        <v>11185</v>
      </c>
    </row>
    <row r="5576" spans="1:6" hidden="1">
      <c r="A5576" s="701">
        <v>100575</v>
      </c>
      <c r="B5576" s="699" t="s">
        <v>20577</v>
      </c>
      <c r="C5576" s="699" t="s">
        <v>480</v>
      </c>
      <c r="D5576" s="699" t="s">
        <v>11182</v>
      </c>
      <c r="E5576" s="700" t="s">
        <v>1871</v>
      </c>
      <c r="F5576" s="699" t="s">
        <v>11185</v>
      </c>
    </row>
    <row r="5577" spans="1:6" hidden="1">
      <c r="A5577" s="701">
        <v>101767</v>
      </c>
      <c r="B5577" s="699" t="s">
        <v>20578</v>
      </c>
      <c r="C5577" s="699" t="s">
        <v>479</v>
      </c>
      <c r="D5577" s="699" t="s">
        <v>11182</v>
      </c>
      <c r="E5577" s="700" t="s">
        <v>10414</v>
      </c>
      <c r="F5577" s="699" t="s">
        <v>11185</v>
      </c>
    </row>
    <row r="5578" spans="1:6" hidden="1">
      <c r="A5578" s="701">
        <v>101768</v>
      </c>
      <c r="B5578" s="699" t="s">
        <v>20579</v>
      </c>
      <c r="C5578" s="699" t="s">
        <v>479</v>
      </c>
      <c r="D5578" s="699" t="s">
        <v>11182</v>
      </c>
      <c r="E5578" s="700" t="s">
        <v>2036</v>
      </c>
      <c r="F5578" s="699" t="s">
        <v>11185</v>
      </c>
    </row>
    <row r="5579" spans="1:6" hidden="1">
      <c r="A5579" s="701">
        <v>92391</v>
      </c>
      <c r="B5579" s="699" t="s">
        <v>20580</v>
      </c>
      <c r="C5579" s="699" t="s">
        <v>480</v>
      </c>
      <c r="D5579" s="699" t="s">
        <v>11182</v>
      </c>
      <c r="E5579" s="700" t="s">
        <v>16224</v>
      </c>
      <c r="F5579" s="699" t="s">
        <v>11185</v>
      </c>
    </row>
    <row r="5580" spans="1:6" hidden="1">
      <c r="A5580" s="701">
        <v>92392</v>
      </c>
      <c r="B5580" s="699" t="s">
        <v>20581</v>
      </c>
      <c r="C5580" s="699" t="s">
        <v>480</v>
      </c>
      <c r="D5580" s="699" t="s">
        <v>11182</v>
      </c>
      <c r="E5580" s="700" t="s">
        <v>20582</v>
      </c>
      <c r="F5580" s="699" t="s">
        <v>11185</v>
      </c>
    </row>
    <row r="5581" spans="1:6" hidden="1">
      <c r="A5581" s="701">
        <v>92393</v>
      </c>
      <c r="B5581" s="699" t="s">
        <v>20583</v>
      </c>
      <c r="C5581" s="699" t="s">
        <v>480</v>
      </c>
      <c r="D5581" s="699" t="s">
        <v>11182</v>
      </c>
      <c r="E5581" s="700" t="s">
        <v>17198</v>
      </c>
      <c r="F5581" s="699" t="s">
        <v>11185</v>
      </c>
    </row>
    <row r="5582" spans="1:6" hidden="1">
      <c r="A5582" s="701">
        <v>92394</v>
      </c>
      <c r="B5582" s="699" t="s">
        <v>20584</v>
      </c>
      <c r="C5582" s="699" t="s">
        <v>480</v>
      </c>
      <c r="D5582" s="699" t="s">
        <v>11182</v>
      </c>
      <c r="E5582" s="700" t="s">
        <v>20585</v>
      </c>
      <c r="F5582" s="699" t="s">
        <v>11185</v>
      </c>
    </row>
    <row r="5583" spans="1:6" hidden="1">
      <c r="A5583" s="701">
        <v>92395</v>
      </c>
      <c r="B5583" s="699" t="s">
        <v>20586</v>
      </c>
      <c r="C5583" s="699" t="s">
        <v>480</v>
      </c>
      <c r="D5583" s="699" t="s">
        <v>11182</v>
      </c>
      <c r="E5583" s="700" t="s">
        <v>15546</v>
      </c>
      <c r="F5583" s="699" t="s">
        <v>11185</v>
      </c>
    </row>
    <row r="5584" spans="1:6" hidden="1">
      <c r="A5584" s="701">
        <v>92396</v>
      </c>
      <c r="B5584" s="699" t="s">
        <v>20587</v>
      </c>
      <c r="C5584" s="699" t="s">
        <v>480</v>
      </c>
      <c r="D5584" s="699" t="s">
        <v>11182</v>
      </c>
      <c r="E5584" s="700" t="s">
        <v>20588</v>
      </c>
      <c r="F5584" s="699" t="s">
        <v>11185</v>
      </c>
    </row>
    <row r="5585" spans="1:6" hidden="1">
      <c r="A5585" s="701">
        <v>92397</v>
      </c>
      <c r="B5585" s="699" t="s">
        <v>690</v>
      </c>
      <c r="C5585" s="699" t="s">
        <v>480</v>
      </c>
      <c r="D5585" s="699" t="s">
        <v>11182</v>
      </c>
      <c r="E5585" s="700" t="s">
        <v>15737</v>
      </c>
      <c r="F5585" s="699" t="s">
        <v>11185</v>
      </c>
    </row>
    <row r="5586" spans="1:6" hidden="1">
      <c r="A5586" s="701">
        <v>92398</v>
      </c>
      <c r="B5586" s="699" t="s">
        <v>20589</v>
      </c>
      <c r="C5586" s="699" t="s">
        <v>480</v>
      </c>
      <c r="D5586" s="699" t="s">
        <v>11182</v>
      </c>
      <c r="E5586" s="700" t="s">
        <v>20590</v>
      </c>
      <c r="F5586" s="699" t="s">
        <v>11185</v>
      </c>
    </row>
    <row r="5587" spans="1:6" hidden="1">
      <c r="A5587" s="701">
        <v>92399</v>
      </c>
      <c r="B5587" s="699" t="s">
        <v>20591</v>
      </c>
      <c r="C5587" s="699" t="s">
        <v>480</v>
      </c>
      <c r="D5587" s="699" t="s">
        <v>11182</v>
      </c>
      <c r="E5587" s="700" t="s">
        <v>20592</v>
      </c>
      <c r="F5587" s="699" t="s">
        <v>11185</v>
      </c>
    </row>
    <row r="5588" spans="1:6" hidden="1">
      <c r="A5588" s="701">
        <v>92400</v>
      </c>
      <c r="B5588" s="699" t="s">
        <v>20593</v>
      </c>
      <c r="C5588" s="699" t="s">
        <v>480</v>
      </c>
      <c r="D5588" s="699" t="s">
        <v>11182</v>
      </c>
      <c r="E5588" s="700" t="s">
        <v>5971</v>
      </c>
      <c r="F5588" s="699" t="s">
        <v>11185</v>
      </c>
    </row>
    <row r="5589" spans="1:6" hidden="1">
      <c r="A5589" s="701">
        <v>92401</v>
      </c>
      <c r="B5589" s="699" t="s">
        <v>20594</v>
      </c>
      <c r="C5589" s="699" t="s">
        <v>480</v>
      </c>
      <c r="D5589" s="699" t="s">
        <v>11182</v>
      </c>
      <c r="E5589" s="700" t="s">
        <v>11840</v>
      </c>
      <c r="F5589" s="699" t="s">
        <v>11185</v>
      </c>
    </row>
    <row r="5590" spans="1:6" hidden="1">
      <c r="A5590" s="701">
        <v>92402</v>
      </c>
      <c r="B5590" s="699" t="s">
        <v>20595</v>
      </c>
      <c r="C5590" s="699" t="s">
        <v>480</v>
      </c>
      <c r="D5590" s="699" t="s">
        <v>11182</v>
      </c>
      <c r="E5590" s="700" t="s">
        <v>20596</v>
      </c>
      <c r="F5590" s="699" t="s">
        <v>11185</v>
      </c>
    </row>
    <row r="5591" spans="1:6" hidden="1">
      <c r="A5591" s="701">
        <v>92403</v>
      </c>
      <c r="B5591" s="699" t="s">
        <v>20597</v>
      </c>
      <c r="C5591" s="699" t="s">
        <v>480</v>
      </c>
      <c r="D5591" s="699" t="s">
        <v>11182</v>
      </c>
      <c r="E5591" s="700" t="s">
        <v>14939</v>
      </c>
      <c r="F5591" s="699" t="s">
        <v>11185</v>
      </c>
    </row>
    <row r="5592" spans="1:6" hidden="1">
      <c r="A5592" s="701">
        <v>92404</v>
      </c>
      <c r="B5592" s="699" t="s">
        <v>20598</v>
      </c>
      <c r="C5592" s="699" t="s">
        <v>480</v>
      </c>
      <c r="D5592" s="699" t="s">
        <v>11182</v>
      </c>
      <c r="E5592" s="700" t="s">
        <v>19578</v>
      </c>
      <c r="F5592" s="699" t="s">
        <v>11185</v>
      </c>
    </row>
    <row r="5593" spans="1:6" hidden="1">
      <c r="A5593" s="701">
        <v>92405</v>
      </c>
      <c r="B5593" s="699" t="s">
        <v>20599</v>
      </c>
      <c r="C5593" s="699" t="s">
        <v>480</v>
      </c>
      <c r="D5593" s="699" t="s">
        <v>11182</v>
      </c>
      <c r="E5593" s="700" t="s">
        <v>20342</v>
      </c>
      <c r="F5593" s="699" t="s">
        <v>11185</v>
      </c>
    </row>
    <row r="5594" spans="1:6" hidden="1">
      <c r="A5594" s="701">
        <v>92406</v>
      </c>
      <c r="B5594" s="699" t="s">
        <v>20600</v>
      </c>
      <c r="C5594" s="699" t="s">
        <v>480</v>
      </c>
      <c r="D5594" s="699" t="s">
        <v>11182</v>
      </c>
      <c r="E5594" s="700" t="s">
        <v>20601</v>
      </c>
      <c r="F5594" s="699" t="s">
        <v>11185</v>
      </c>
    </row>
    <row r="5595" spans="1:6" hidden="1">
      <c r="A5595" s="701">
        <v>92407</v>
      </c>
      <c r="B5595" s="699" t="s">
        <v>20602</v>
      </c>
      <c r="C5595" s="699" t="s">
        <v>480</v>
      </c>
      <c r="D5595" s="699" t="s">
        <v>11182</v>
      </c>
      <c r="E5595" s="700" t="s">
        <v>20603</v>
      </c>
      <c r="F5595" s="699" t="s">
        <v>11185</v>
      </c>
    </row>
    <row r="5596" spans="1:6" hidden="1">
      <c r="A5596" s="701">
        <v>93679</v>
      </c>
      <c r="B5596" s="699" t="s">
        <v>20605</v>
      </c>
      <c r="C5596" s="699" t="s">
        <v>480</v>
      </c>
      <c r="D5596" s="699" t="s">
        <v>11182</v>
      </c>
      <c r="E5596" s="700" t="s">
        <v>17188</v>
      </c>
      <c r="F5596" s="699" t="s">
        <v>11185</v>
      </c>
    </row>
    <row r="5597" spans="1:6" hidden="1">
      <c r="A5597" s="701">
        <v>93680</v>
      </c>
      <c r="B5597" s="699" t="s">
        <v>20606</v>
      </c>
      <c r="C5597" s="699" t="s">
        <v>480</v>
      </c>
      <c r="D5597" s="699" t="s">
        <v>11182</v>
      </c>
      <c r="E5597" s="700" t="s">
        <v>11953</v>
      </c>
      <c r="F5597" s="699" t="s">
        <v>11185</v>
      </c>
    </row>
    <row r="5598" spans="1:6" hidden="1">
      <c r="A5598" s="701">
        <v>93681</v>
      </c>
      <c r="B5598" s="699" t="s">
        <v>20607</v>
      </c>
      <c r="C5598" s="699" t="s">
        <v>480</v>
      </c>
      <c r="D5598" s="699" t="s">
        <v>11182</v>
      </c>
      <c r="E5598" s="700" t="s">
        <v>20608</v>
      </c>
      <c r="F5598" s="699" t="s">
        <v>11185</v>
      </c>
    </row>
    <row r="5599" spans="1:6" hidden="1">
      <c r="A5599" s="701">
        <v>93682</v>
      </c>
      <c r="B5599" s="699" t="s">
        <v>20609</v>
      </c>
      <c r="C5599" s="699" t="s">
        <v>480</v>
      </c>
      <c r="D5599" s="699" t="s">
        <v>11182</v>
      </c>
      <c r="E5599" s="700" t="s">
        <v>14617</v>
      </c>
      <c r="F5599" s="699" t="s">
        <v>11185</v>
      </c>
    </row>
    <row r="5600" spans="1:6" hidden="1">
      <c r="A5600" s="701">
        <v>97104</v>
      </c>
      <c r="B5600" s="699" t="s">
        <v>20610</v>
      </c>
      <c r="C5600" s="699" t="s">
        <v>480</v>
      </c>
      <c r="D5600" s="699" t="s">
        <v>11182</v>
      </c>
      <c r="E5600" s="700" t="s">
        <v>12532</v>
      </c>
      <c r="F5600" s="699" t="s">
        <v>11185</v>
      </c>
    </row>
    <row r="5601" spans="1:6" hidden="1">
      <c r="A5601" s="701">
        <v>97105</v>
      </c>
      <c r="B5601" s="699" t="s">
        <v>20615</v>
      </c>
      <c r="C5601" s="699" t="s">
        <v>480</v>
      </c>
      <c r="D5601" s="699" t="s">
        <v>11182</v>
      </c>
      <c r="E5601" s="700" t="s">
        <v>6011</v>
      </c>
      <c r="F5601" s="699" t="s">
        <v>11185</v>
      </c>
    </row>
    <row r="5602" spans="1:6" hidden="1">
      <c r="A5602" s="701">
        <v>97106</v>
      </c>
      <c r="B5602" s="699" t="s">
        <v>20618</v>
      </c>
      <c r="C5602" s="699" t="s">
        <v>480</v>
      </c>
      <c r="D5602" s="699" t="s">
        <v>11182</v>
      </c>
      <c r="E5602" s="700" t="s">
        <v>20619</v>
      </c>
      <c r="F5602" s="699" t="s">
        <v>11185</v>
      </c>
    </row>
    <row r="5603" spans="1:6" hidden="1">
      <c r="A5603" s="701">
        <v>97107</v>
      </c>
      <c r="B5603" s="699" t="s">
        <v>20620</v>
      </c>
      <c r="C5603" s="699" t="s">
        <v>480</v>
      </c>
      <c r="D5603" s="699" t="s">
        <v>11182</v>
      </c>
      <c r="E5603" s="700" t="s">
        <v>20621</v>
      </c>
      <c r="F5603" s="699" t="s">
        <v>11185</v>
      </c>
    </row>
    <row r="5604" spans="1:6" hidden="1">
      <c r="A5604" s="701">
        <v>97108</v>
      </c>
      <c r="B5604" s="699" t="s">
        <v>20622</v>
      </c>
      <c r="C5604" s="699" t="s">
        <v>480</v>
      </c>
      <c r="D5604" s="699" t="s">
        <v>11182</v>
      </c>
      <c r="E5604" s="700" t="s">
        <v>20623</v>
      </c>
      <c r="F5604" s="699" t="s">
        <v>11185</v>
      </c>
    </row>
    <row r="5605" spans="1:6" hidden="1">
      <c r="A5605" s="701">
        <v>97109</v>
      </c>
      <c r="B5605" s="699" t="s">
        <v>20625</v>
      </c>
      <c r="C5605" s="699" t="s">
        <v>480</v>
      </c>
      <c r="D5605" s="699" t="s">
        <v>11182</v>
      </c>
      <c r="E5605" s="700" t="s">
        <v>20626</v>
      </c>
      <c r="F5605" s="699" t="s">
        <v>11185</v>
      </c>
    </row>
    <row r="5606" spans="1:6" hidden="1">
      <c r="A5606" s="701">
        <v>97110</v>
      </c>
      <c r="B5606" s="699" t="s">
        <v>20627</v>
      </c>
      <c r="C5606" s="699" t="s">
        <v>480</v>
      </c>
      <c r="D5606" s="699" t="s">
        <v>11182</v>
      </c>
      <c r="E5606" s="700" t="s">
        <v>20628</v>
      </c>
      <c r="F5606" s="699" t="s">
        <v>11185</v>
      </c>
    </row>
    <row r="5607" spans="1:6" hidden="1">
      <c r="A5607" s="701">
        <v>97111</v>
      </c>
      <c r="B5607" s="699" t="s">
        <v>20631</v>
      </c>
      <c r="C5607" s="699" t="s">
        <v>480</v>
      </c>
      <c r="D5607" s="699" t="s">
        <v>11182</v>
      </c>
      <c r="E5607" s="700" t="s">
        <v>20632</v>
      </c>
      <c r="F5607" s="699" t="s">
        <v>11185</v>
      </c>
    </row>
    <row r="5608" spans="1:6" hidden="1">
      <c r="A5608" s="701">
        <v>97112</v>
      </c>
      <c r="B5608" s="699" t="s">
        <v>20633</v>
      </c>
      <c r="C5608" s="699" t="s">
        <v>480</v>
      </c>
      <c r="D5608" s="699" t="s">
        <v>11182</v>
      </c>
      <c r="E5608" s="700" t="s">
        <v>20634</v>
      </c>
      <c r="F5608" s="699" t="s">
        <v>11185</v>
      </c>
    </row>
    <row r="5609" spans="1:6" hidden="1">
      <c r="A5609" s="701">
        <v>97113</v>
      </c>
      <c r="B5609" s="699" t="s">
        <v>20611</v>
      </c>
      <c r="C5609" s="699" t="s">
        <v>480</v>
      </c>
      <c r="D5609" s="699" t="s">
        <v>11189</v>
      </c>
      <c r="E5609" s="700" t="s">
        <v>7008</v>
      </c>
      <c r="F5609" s="699" t="s">
        <v>11185</v>
      </c>
    </row>
    <row r="5610" spans="1:6" hidden="1">
      <c r="A5610" s="701">
        <v>97114</v>
      </c>
      <c r="B5610" s="699" t="s">
        <v>14109</v>
      </c>
      <c r="C5610" s="699" t="s">
        <v>478</v>
      </c>
      <c r="D5610" s="699" t="s">
        <v>11189</v>
      </c>
      <c r="E5610" s="700" t="s">
        <v>3013</v>
      </c>
      <c r="F5610" s="699" t="s">
        <v>11185</v>
      </c>
    </row>
    <row r="5611" spans="1:6" hidden="1">
      <c r="A5611" s="701">
        <v>97115</v>
      </c>
      <c r="B5611" s="699" t="s">
        <v>20612</v>
      </c>
      <c r="C5611" s="699" t="s">
        <v>476</v>
      </c>
      <c r="D5611" s="699" t="s">
        <v>11189</v>
      </c>
      <c r="E5611" s="700" t="s">
        <v>17234</v>
      </c>
      <c r="F5611" s="699" t="s">
        <v>11185</v>
      </c>
    </row>
    <row r="5612" spans="1:6" hidden="1">
      <c r="A5612" s="701">
        <v>97116</v>
      </c>
      <c r="B5612" s="699" t="s">
        <v>20629</v>
      </c>
      <c r="C5612" s="699" t="s">
        <v>476</v>
      </c>
      <c r="D5612" s="699" t="s">
        <v>11189</v>
      </c>
      <c r="E5612" s="700" t="s">
        <v>20630</v>
      </c>
      <c r="F5612" s="699" t="s">
        <v>11185</v>
      </c>
    </row>
    <row r="5613" spans="1:6" hidden="1">
      <c r="A5613" s="701">
        <v>97117</v>
      </c>
      <c r="B5613" s="699" t="s">
        <v>20613</v>
      </c>
      <c r="C5613" s="699" t="s">
        <v>476</v>
      </c>
      <c r="D5613" s="699" t="s">
        <v>11189</v>
      </c>
      <c r="E5613" s="700" t="s">
        <v>5880</v>
      </c>
      <c r="F5613" s="699" t="s">
        <v>11185</v>
      </c>
    </row>
    <row r="5614" spans="1:6" hidden="1">
      <c r="A5614" s="701">
        <v>97118</v>
      </c>
      <c r="B5614" s="699" t="s">
        <v>20617</v>
      </c>
      <c r="C5614" s="699" t="s">
        <v>476</v>
      </c>
      <c r="D5614" s="699" t="s">
        <v>11189</v>
      </c>
      <c r="E5614" s="700" t="s">
        <v>6072</v>
      </c>
      <c r="F5614" s="699" t="s">
        <v>11185</v>
      </c>
    </row>
    <row r="5615" spans="1:6" hidden="1">
      <c r="A5615" s="701">
        <v>97119</v>
      </c>
      <c r="B5615" s="699" t="s">
        <v>20624</v>
      </c>
      <c r="C5615" s="699" t="s">
        <v>476</v>
      </c>
      <c r="D5615" s="699" t="s">
        <v>11189</v>
      </c>
      <c r="E5615" s="700" t="s">
        <v>20172</v>
      </c>
      <c r="F5615" s="699" t="s">
        <v>11185</v>
      </c>
    </row>
    <row r="5616" spans="1:6" hidden="1">
      <c r="A5616" s="701">
        <v>97120</v>
      </c>
      <c r="B5616" s="699" t="s">
        <v>20614</v>
      </c>
      <c r="C5616" s="699" t="s">
        <v>476</v>
      </c>
      <c r="D5616" s="699" t="s">
        <v>11189</v>
      </c>
      <c r="E5616" s="700" t="s">
        <v>15237</v>
      </c>
      <c r="F5616" s="699" t="s">
        <v>11185</v>
      </c>
    </row>
    <row r="5617" spans="1:6" hidden="1">
      <c r="A5617" s="701">
        <v>97802</v>
      </c>
      <c r="B5617" s="699" t="s">
        <v>20635</v>
      </c>
      <c r="C5617" s="699" t="s">
        <v>480</v>
      </c>
      <c r="D5617" s="699" t="s">
        <v>11182</v>
      </c>
      <c r="E5617" s="700" t="s">
        <v>11817</v>
      </c>
      <c r="F5617" s="699" t="s">
        <v>11185</v>
      </c>
    </row>
    <row r="5618" spans="1:6" hidden="1">
      <c r="A5618" s="701">
        <v>97803</v>
      </c>
      <c r="B5618" s="699" t="s">
        <v>20636</v>
      </c>
      <c r="C5618" s="699" t="s">
        <v>480</v>
      </c>
      <c r="D5618" s="699" t="s">
        <v>11182</v>
      </c>
      <c r="E5618" s="700" t="s">
        <v>9304</v>
      </c>
      <c r="F5618" s="699" t="s">
        <v>11185</v>
      </c>
    </row>
    <row r="5619" spans="1:6" hidden="1">
      <c r="A5619" s="701">
        <v>97805</v>
      </c>
      <c r="B5619" s="699" t="s">
        <v>20637</v>
      </c>
      <c r="C5619" s="699" t="s">
        <v>480</v>
      </c>
      <c r="D5619" s="699" t="s">
        <v>11182</v>
      </c>
      <c r="E5619" s="700" t="s">
        <v>12202</v>
      </c>
      <c r="F5619" s="699" t="s">
        <v>11185</v>
      </c>
    </row>
    <row r="5620" spans="1:6" hidden="1">
      <c r="A5620" s="701">
        <v>97806</v>
      </c>
      <c r="B5620" s="699" t="s">
        <v>20638</v>
      </c>
      <c r="C5620" s="699" t="s">
        <v>480</v>
      </c>
      <c r="D5620" s="699" t="s">
        <v>11182</v>
      </c>
      <c r="E5620" s="700" t="s">
        <v>12440</v>
      </c>
      <c r="F5620" s="699" t="s">
        <v>11185</v>
      </c>
    </row>
    <row r="5621" spans="1:6" hidden="1">
      <c r="A5621" s="701">
        <v>97807</v>
      </c>
      <c r="B5621" s="699" t="s">
        <v>20639</v>
      </c>
      <c r="C5621" s="699" t="s">
        <v>480</v>
      </c>
      <c r="D5621" s="699" t="s">
        <v>11182</v>
      </c>
      <c r="E5621" s="700" t="s">
        <v>2487</v>
      </c>
      <c r="F5621" s="699" t="s">
        <v>11185</v>
      </c>
    </row>
    <row r="5622" spans="1:6" hidden="1">
      <c r="A5622" s="701">
        <v>97809</v>
      </c>
      <c r="B5622" s="699" t="s">
        <v>20640</v>
      </c>
      <c r="C5622" s="699" t="s">
        <v>480</v>
      </c>
      <c r="D5622" s="699" t="s">
        <v>11182</v>
      </c>
      <c r="E5622" s="700" t="s">
        <v>13518</v>
      </c>
      <c r="F5622" s="699" t="s">
        <v>11185</v>
      </c>
    </row>
    <row r="5623" spans="1:6" hidden="1">
      <c r="A5623" s="701">
        <v>97810</v>
      </c>
      <c r="B5623" s="699" t="s">
        <v>20641</v>
      </c>
      <c r="C5623" s="699" t="s">
        <v>480</v>
      </c>
      <c r="D5623" s="699" t="s">
        <v>11182</v>
      </c>
      <c r="E5623" s="700" t="s">
        <v>11339</v>
      </c>
      <c r="F5623" s="699" t="s">
        <v>11185</v>
      </c>
    </row>
    <row r="5624" spans="1:6" hidden="1">
      <c r="A5624" s="701">
        <v>97811</v>
      </c>
      <c r="B5624" s="699" t="s">
        <v>20642</v>
      </c>
      <c r="C5624" s="699" t="s">
        <v>480</v>
      </c>
      <c r="D5624" s="699" t="s">
        <v>11182</v>
      </c>
      <c r="E5624" s="700" t="s">
        <v>14903</v>
      </c>
      <c r="F5624" s="699" t="s">
        <v>11185</v>
      </c>
    </row>
    <row r="5625" spans="1:6" hidden="1">
      <c r="A5625" s="701">
        <v>101167</v>
      </c>
      <c r="B5625" s="699" t="s">
        <v>20643</v>
      </c>
      <c r="C5625" s="699" t="s">
        <v>480</v>
      </c>
      <c r="D5625" s="699" t="s">
        <v>11182</v>
      </c>
      <c r="E5625" s="700" t="s">
        <v>20644</v>
      </c>
      <c r="F5625" s="699" t="s">
        <v>11185</v>
      </c>
    </row>
    <row r="5626" spans="1:6" hidden="1">
      <c r="A5626" s="701">
        <v>101168</v>
      </c>
      <c r="B5626" s="699" t="s">
        <v>20645</v>
      </c>
      <c r="C5626" s="699" t="s">
        <v>480</v>
      </c>
      <c r="D5626" s="699" t="s">
        <v>11182</v>
      </c>
      <c r="E5626" s="700" t="s">
        <v>20646</v>
      </c>
      <c r="F5626" s="699" t="s">
        <v>11185</v>
      </c>
    </row>
    <row r="5627" spans="1:6" hidden="1">
      <c r="A5627" s="701">
        <v>101169</v>
      </c>
      <c r="B5627" s="699" t="s">
        <v>20647</v>
      </c>
      <c r="C5627" s="699" t="s">
        <v>480</v>
      </c>
      <c r="D5627" s="699" t="s">
        <v>11182</v>
      </c>
      <c r="E5627" s="700" t="s">
        <v>11893</v>
      </c>
      <c r="F5627" s="699" t="s">
        <v>11185</v>
      </c>
    </row>
    <row r="5628" spans="1:6" hidden="1">
      <c r="A5628" s="701">
        <v>101170</v>
      </c>
      <c r="B5628" s="699" t="s">
        <v>20648</v>
      </c>
      <c r="C5628" s="699" t="s">
        <v>480</v>
      </c>
      <c r="D5628" s="699" t="s">
        <v>11182</v>
      </c>
      <c r="E5628" s="700" t="s">
        <v>7439</v>
      </c>
      <c r="F5628" s="699" t="s">
        <v>11185</v>
      </c>
    </row>
    <row r="5629" spans="1:6" hidden="1">
      <c r="A5629" s="701">
        <v>101171</v>
      </c>
      <c r="B5629" s="699" t="s">
        <v>20649</v>
      </c>
      <c r="C5629" s="699" t="s">
        <v>480</v>
      </c>
      <c r="D5629" s="699" t="s">
        <v>11182</v>
      </c>
      <c r="E5629" s="700" t="s">
        <v>19501</v>
      </c>
      <c r="F5629" s="699" t="s">
        <v>11185</v>
      </c>
    </row>
    <row r="5630" spans="1:6" hidden="1">
      <c r="A5630" s="701">
        <v>101172</v>
      </c>
      <c r="B5630" s="699" t="s">
        <v>20650</v>
      </c>
      <c r="C5630" s="699" t="s">
        <v>480</v>
      </c>
      <c r="D5630" s="699" t="s">
        <v>11182</v>
      </c>
      <c r="E5630" s="700" t="s">
        <v>20442</v>
      </c>
      <c r="F5630" s="699" t="s">
        <v>11185</v>
      </c>
    </row>
    <row r="5631" spans="1:6" hidden="1">
      <c r="A5631" s="701">
        <v>95995</v>
      </c>
      <c r="B5631" s="699" t="s">
        <v>20651</v>
      </c>
      <c r="C5631" s="699" t="s">
        <v>479</v>
      </c>
      <c r="D5631" s="699" t="s">
        <v>11182</v>
      </c>
      <c r="E5631" s="700" t="s">
        <v>20652</v>
      </c>
      <c r="F5631" s="699" t="s">
        <v>11185</v>
      </c>
    </row>
    <row r="5632" spans="1:6" hidden="1">
      <c r="A5632" s="701">
        <v>95996</v>
      </c>
      <c r="B5632" s="699" t="s">
        <v>20654</v>
      </c>
      <c r="C5632" s="699" t="s">
        <v>479</v>
      </c>
      <c r="D5632" s="699" t="s">
        <v>11182</v>
      </c>
      <c r="E5632" s="700" t="s">
        <v>20655</v>
      </c>
      <c r="F5632" s="699" t="s">
        <v>11185</v>
      </c>
    </row>
    <row r="5633" spans="1:6" hidden="1">
      <c r="A5633" s="701">
        <v>96001</v>
      </c>
      <c r="B5633" s="699" t="s">
        <v>20656</v>
      </c>
      <c r="C5633" s="699" t="s">
        <v>480</v>
      </c>
      <c r="D5633" s="699" t="s">
        <v>11182</v>
      </c>
      <c r="E5633" s="700" t="s">
        <v>6566</v>
      </c>
      <c r="F5633" s="699" t="s">
        <v>11185</v>
      </c>
    </row>
    <row r="5634" spans="1:6" hidden="1">
      <c r="A5634" s="701">
        <v>96393</v>
      </c>
      <c r="B5634" s="699" t="s">
        <v>20475</v>
      </c>
      <c r="C5634" s="699" t="s">
        <v>479</v>
      </c>
      <c r="D5634" s="699" t="s">
        <v>11182</v>
      </c>
      <c r="E5634" s="700" t="s">
        <v>20476</v>
      </c>
      <c r="F5634" s="699" t="s">
        <v>11185</v>
      </c>
    </row>
    <row r="5635" spans="1:6" hidden="1">
      <c r="A5635" s="701">
        <v>96394</v>
      </c>
      <c r="B5635" s="699" t="s">
        <v>20548</v>
      </c>
      <c r="C5635" s="699" t="s">
        <v>479</v>
      </c>
      <c r="D5635" s="699" t="s">
        <v>11182</v>
      </c>
      <c r="E5635" s="700" t="s">
        <v>20549</v>
      </c>
      <c r="F5635" s="699" t="s">
        <v>11185</v>
      </c>
    </row>
    <row r="5636" spans="1:6" hidden="1">
      <c r="A5636" s="701">
        <v>96395</v>
      </c>
      <c r="B5636" s="699" t="s">
        <v>20552</v>
      </c>
      <c r="C5636" s="699" t="s">
        <v>479</v>
      </c>
      <c r="D5636" s="699" t="s">
        <v>11182</v>
      </c>
      <c r="E5636" s="700" t="s">
        <v>20553</v>
      </c>
      <c r="F5636" s="699" t="s">
        <v>11185</v>
      </c>
    </row>
    <row r="5637" spans="1:6" hidden="1">
      <c r="A5637" s="701">
        <v>100624</v>
      </c>
      <c r="B5637" s="699" t="s">
        <v>20657</v>
      </c>
      <c r="C5637" s="699" t="s">
        <v>479</v>
      </c>
      <c r="D5637" s="699" t="s">
        <v>11182</v>
      </c>
      <c r="E5637" s="700" t="s">
        <v>20658</v>
      </c>
      <c r="F5637" s="699" t="s">
        <v>11185</v>
      </c>
    </row>
    <row r="5638" spans="1:6" hidden="1">
      <c r="A5638" s="701">
        <v>100625</v>
      </c>
      <c r="B5638" s="699" t="s">
        <v>20659</v>
      </c>
      <c r="C5638" s="699" t="s">
        <v>479</v>
      </c>
      <c r="D5638" s="699" t="s">
        <v>11182</v>
      </c>
      <c r="E5638" s="700" t="s">
        <v>20660</v>
      </c>
      <c r="F5638" s="699" t="s">
        <v>11185</v>
      </c>
    </row>
    <row r="5639" spans="1:6" hidden="1">
      <c r="A5639" s="701">
        <v>101020</v>
      </c>
      <c r="B5639" s="699" t="s">
        <v>20663</v>
      </c>
      <c r="C5639" s="699" t="s">
        <v>20424</v>
      </c>
      <c r="D5639" s="699" t="s">
        <v>11182</v>
      </c>
      <c r="E5639" s="700" t="s">
        <v>20664</v>
      </c>
      <c r="F5639" s="699" t="s">
        <v>11185</v>
      </c>
    </row>
    <row r="5640" spans="1:6" hidden="1">
      <c r="A5640" s="701">
        <v>101021</v>
      </c>
      <c r="B5640" s="699" t="s">
        <v>20665</v>
      </c>
      <c r="C5640" s="699" t="s">
        <v>20424</v>
      </c>
      <c r="D5640" s="699" t="s">
        <v>11182</v>
      </c>
      <c r="E5640" s="700" t="s">
        <v>20666</v>
      </c>
      <c r="F5640" s="699" t="s">
        <v>11185</v>
      </c>
    </row>
    <row r="5641" spans="1:6" hidden="1">
      <c r="A5641" s="701">
        <v>101022</v>
      </c>
      <c r="B5641" s="699" t="s">
        <v>20667</v>
      </c>
      <c r="C5641" s="699" t="s">
        <v>20424</v>
      </c>
      <c r="D5641" s="699" t="s">
        <v>11182</v>
      </c>
      <c r="E5641" s="700" t="s">
        <v>20668</v>
      </c>
      <c r="F5641" s="699" t="s">
        <v>11185</v>
      </c>
    </row>
    <row r="5642" spans="1:6" hidden="1">
      <c r="A5642" s="701">
        <v>101023</v>
      </c>
      <c r="B5642" s="699" t="s">
        <v>20423</v>
      </c>
      <c r="C5642" s="699" t="s">
        <v>20424</v>
      </c>
      <c r="D5642" s="699" t="s">
        <v>11182</v>
      </c>
      <c r="E5642" s="700" t="s">
        <v>20425</v>
      </c>
      <c r="F5642" s="699" t="s">
        <v>11185</v>
      </c>
    </row>
    <row r="5643" spans="1:6" hidden="1">
      <c r="A5643" s="701">
        <v>101024</v>
      </c>
      <c r="B5643" s="699" t="s">
        <v>20669</v>
      </c>
      <c r="C5643" s="699" t="s">
        <v>20424</v>
      </c>
      <c r="D5643" s="699" t="s">
        <v>11182</v>
      </c>
      <c r="E5643" s="700" t="s">
        <v>20670</v>
      </c>
      <c r="F5643" s="699" t="s">
        <v>11185</v>
      </c>
    </row>
    <row r="5644" spans="1:6" hidden="1">
      <c r="A5644" s="701">
        <v>101025</v>
      </c>
      <c r="B5644" s="699" t="s">
        <v>20671</v>
      </c>
      <c r="C5644" s="699" t="s">
        <v>20424</v>
      </c>
      <c r="D5644" s="699" t="s">
        <v>11182</v>
      </c>
      <c r="E5644" s="700" t="s">
        <v>20672</v>
      </c>
      <c r="F5644" s="699" t="s">
        <v>11185</v>
      </c>
    </row>
    <row r="5645" spans="1:6" hidden="1">
      <c r="A5645" s="701">
        <v>101026</v>
      </c>
      <c r="B5645" s="699" t="s">
        <v>20661</v>
      </c>
      <c r="C5645" s="699" t="s">
        <v>20424</v>
      </c>
      <c r="D5645" s="699" t="s">
        <v>11182</v>
      </c>
      <c r="E5645" s="700" t="s">
        <v>20662</v>
      </c>
      <c r="F5645" s="699" t="s">
        <v>11185</v>
      </c>
    </row>
    <row r="5646" spans="1:6" hidden="1">
      <c r="A5646" s="701">
        <v>101027</v>
      </c>
      <c r="B5646" s="699" t="s">
        <v>20428</v>
      </c>
      <c r="C5646" s="699" t="s">
        <v>20424</v>
      </c>
      <c r="D5646" s="699" t="s">
        <v>11182</v>
      </c>
      <c r="E5646" s="700" t="s">
        <v>20429</v>
      </c>
      <c r="F5646" s="699" t="s">
        <v>11185</v>
      </c>
    </row>
    <row r="5647" spans="1:6" hidden="1">
      <c r="A5647" s="701">
        <v>88411</v>
      </c>
      <c r="B5647" s="699" t="s">
        <v>692</v>
      </c>
      <c r="C5647" s="699" t="s">
        <v>480</v>
      </c>
      <c r="D5647" s="699" t="s">
        <v>11192</v>
      </c>
      <c r="E5647" s="700" t="s">
        <v>3634</v>
      </c>
      <c r="F5647" s="699" t="s">
        <v>11185</v>
      </c>
    </row>
    <row r="5648" spans="1:6" hidden="1">
      <c r="A5648" s="701">
        <v>88412</v>
      </c>
      <c r="B5648" s="699" t="s">
        <v>20673</v>
      </c>
      <c r="C5648" s="699" t="s">
        <v>480</v>
      </c>
      <c r="D5648" s="699" t="s">
        <v>11192</v>
      </c>
      <c r="E5648" s="700" t="s">
        <v>11446</v>
      </c>
      <c r="F5648" s="699" t="s">
        <v>11185</v>
      </c>
    </row>
    <row r="5649" spans="1:6" hidden="1">
      <c r="A5649" s="701">
        <v>88413</v>
      </c>
      <c r="B5649" s="699" t="s">
        <v>20674</v>
      </c>
      <c r="C5649" s="699" t="s">
        <v>480</v>
      </c>
      <c r="D5649" s="699" t="s">
        <v>11192</v>
      </c>
      <c r="E5649" s="700" t="s">
        <v>2521</v>
      </c>
      <c r="F5649" s="699" t="s">
        <v>11185</v>
      </c>
    </row>
    <row r="5650" spans="1:6" hidden="1">
      <c r="A5650" s="701">
        <v>88414</v>
      </c>
      <c r="B5650" s="699" t="s">
        <v>20675</v>
      </c>
      <c r="C5650" s="699" t="s">
        <v>480</v>
      </c>
      <c r="D5650" s="699" t="s">
        <v>11192</v>
      </c>
      <c r="E5650" s="700" t="s">
        <v>7330</v>
      </c>
      <c r="F5650" s="699" t="s">
        <v>11185</v>
      </c>
    </row>
    <row r="5651" spans="1:6" hidden="1">
      <c r="A5651" s="701">
        <v>88415</v>
      </c>
      <c r="B5651" s="699" t="s">
        <v>20676</v>
      </c>
      <c r="C5651" s="699" t="s">
        <v>480</v>
      </c>
      <c r="D5651" s="699" t="s">
        <v>11192</v>
      </c>
      <c r="E5651" s="700" t="s">
        <v>2587</v>
      </c>
      <c r="F5651" s="699" t="s">
        <v>11185</v>
      </c>
    </row>
    <row r="5652" spans="1:6" hidden="1">
      <c r="A5652" s="701">
        <v>88416</v>
      </c>
      <c r="B5652" s="699" t="s">
        <v>20677</v>
      </c>
      <c r="C5652" s="699" t="s">
        <v>480</v>
      </c>
      <c r="D5652" s="699" t="s">
        <v>11189</v>
      </c>
      <c r="E5652" s="700" t="s">
        <v>9247</v>
      </c>
      <c r="F5652" s="699" t="s">
        <v>11185</v>
      </c>
    </row>
    <row r="5653" spans="1:6" hidden="1">
      <c r="A5653" s="701">
        <v>88417</v>
      </c>
      <c r="B5653" s="699" t="s">
        <v>20678</v>
      </c>
      <c r="C5653" s="699" t="s">
        <v>480</v>
      </c>
      <c r="D5653" s="699" t="s">
        <v>11189</v>
      </c>
      <c r="E5653" s="700" t="s">
        <v>11821</v>
      </c>
      <c r="F5653" s="699" t="s">
        <v>11185</v>
      </c>
    </row>
    <row r="5654" spans="1:6" hidden="1">
      <c r="A5654" s="701">
        <v>88420</v>
      </c>
      <c r="B5654" s="699" t="s">
        <v>20679</v>
      </c>
      <c r="C5654" s="699" t="s">
        <v>480</v>
      </c>
      <c r="D5654" s="699" t="s">
        <v>11189</v>
      </c>
      <c r="E5654" s="700" t="s">
        <v>11309</v>
      </c>
      <c r="F5654" s="699" t="s">
        <v>11185</v>
      </c>
    </row>
    <row r="5655" spans="1:6" hidden="1">
      <c r="A5655" s="701">
        <v>88421</v>
      </c>
      <c r="B5655" s="699" t="s">
        <v>20680</v>
      </c>
      <c r="C5655" s="699" t="s">
        <v>480</v>
      </c>
      <c r="D5655" s="699" t="s">
        <v>11189</v>
      </c>
      <c r="E5655" s="700" t="s">
        <v>8272</v>
      </c>
      <c r="F5655" s="699" t="s">
        <v>11185</v>
      </c>
    </row>
    <row r="5656" spans="1:6" hidden="1">
      <c r="A5656" s="701">
        <v>88423</v>
      </c>
      <c r="B5656" s="699" t="s">
        <v>691</v>
      </c>
      <c r="C5656" s="699" t="s">
        <v>480</v>
      </c>
      <c r="D5656" s="699" t="s">
        <v>11189</v>
      </c>
      <c r="E5656" s="700" t="s">
        <v>6186</v>
      </c>
      <c r="F5656" s="699" t="s">
        <v>11185</v>
      </c>
    </row>
    <row r="5657" spans="1:6" hidden="1">
      <c r="A5657" s="701">
        <v>88424</v>
      </c>
      <c r="B5657" s="699" t="s">
        <v>20681</v>
      </c>
      <c r="C5657" s="699" t="s">
        <v>480</v>
      </c>
      <c r="D5657" s="699" t="s">
        <v>11189</v>
      </c>
      <c r="E5657" s="700" t="s">
        <v>20682</v>
      </c>
      <c r="F5657" s="699" t="s">
        <v>11185</v>
      </c>
    </row>
    <row r="5658" spans="1:6" hidden="1">
      <c r="A5658" s="701">
        <v>88426</v>
      </c>
      <c r="B5658" s="699" t="s">
        <v>20683</v>
      </c>
      <c r="C5658" s="699" t="s">
        <v>480</v>
      </c>
      <c r="D5658" s="699" t="s">
        <v>11189</v>
      </c>
      <c r="E5658" s="700" t="s">
        <v>3459</v>
      </c>
      <c r="F5658" s="699" t="s">
        <v>11185</v>
      </c>
    </row>
    <row r="5659" spans="1:6" hidden="1">
      <c r="A5659" s="701">
        <v>88428</v>
      </c>
      <c r="B5659" s="699" t="s">
        <v>20684</v>
      </c>
      <c r="C5659" s="699" t="s">
        <v>480</v>
      </c>
      <c r="D5659" s="699" t="s">
        <v>11189</v>
      </c>
      <c r="E5659" s="700" t="s">
        <v>5002</v>
      </c>
      <c r="F5659" s="699" t="s">
        <v>11185</v>
      </c>
    </row>
    <row r="5660" spans="1:6" hidden="1">
      <c r="A5660" s="701">
        <v>88429</v>
      </c>
      <c r="B5660" s="699" t="s">
        <v>20685</v>
      </c>
      <c r="C5660" s="699" t="s">
        <v>480</v>
      </c>
      <c r="D5660" s="699" t="s">
        <v>11189</v>
      </c>
      <c r="E5660" s="700" t="s">
        <v>20686</v>
      </c>
      <c r="F5660" s="699" t="s">
        <v>11185</v>
      </c>
    </row>
    <row r="5661" spans="1:6" hidden="1">
      <c r="A5661" s="701">
        <v>88431</v>
      </c>
      <c r="B5661" s="699" t="s">
        <v>20687</v>
      </c>
      <c r="C5661" s="699" t="s">
        <v>480</v>
      </c>
      <c r="D5661" s="699" t="s">
        <v>11189</v>
      </c>
      <c r="E5661" s="700" t="s">
        <v>6177</v>
      </c>
      <c r="F5661" s="699" t="s">
        <v>11185</v>
      </c>
    </row>
    <row r="5662" spans="1:6" hidden="1">
      <c r="A5662" s="701">
        <v>88432</v>
      </c>
      <c r="B5662" s="699" t="s">
        <v>20688</v>
      </c>
      <c r="C5662" s="699" t="s">
        <v>480</v>
      </c>
      <c r="D5662" s="699" t="s">
        <v>11189</v>
      </c>
      <c r="E5662" s="700" t="s">
        <v>11411</v>
      </c>
      <c r="F5662" s="699" t="s">
        <v>11185</v>
      </c>
    </row>
    <row r="5663" spans="1:6" hidden="1">
      <c r="A5663" s="701">
        <v>88484</v>
      </c>
      <c r="B5663" s="699" t="s">
        <v>20689</v>
      </c>
      <c r="C5663" s="699" t="s">
        <v>480</v>
      </c>
      <c r="D5663" s="699" t="s">
        <v>11192</v>
      </c>
      <c r="E5663" s="700" t="s">
        <v>7346</v>
      </c>
      <c r="F5663" s="699" t="s">
        <v>11185</v>
      </c>
    </row>
    <row r="5664" spans="1:6" hidden="1">
      <c r="A5664" s="701">
        <v>88485</v>
      </c>
      <c r="B5664" s="699" t="s">
        <v>20690</v>
      </c>
      <c r="C5664" s="699" t="s">
        <v>480</v>
      </c>
      <c r="D5664" s="699" t="s">
        <v>11192</v>
      </c>
      <c r="E5664" s="700" t="s">
        <v>11256</v>
      </c>
      <c r="F5664" s="699" t="s">
        <v>11185</v>
      </c>
    </row>
    <row r="5665" spans="1:6" hidden="1">
      <c r="A5665" s="701">
        <v>88488</v>
      </c>
      <c r="B5665" s="699" t="s">
        <v>20691</v>
      </c>
      <c r="C5665" s="699" t="s">
        <v>480</v>
      </c>
      <c r="D5665" s="699" t="s">
        <v>11189</v>
      </c>
      <c r="E5665" s="700" t="s">
        <v>7464</v>
      </c>
      <c r="F5665" s="699" t="s">
        <v>11185</v>
      </c>
    </row>
    <row r="5666" spans="1:6" hidden="1">
      <c r="A5666" s="701">
        <v>88489</v>
      </c>
      <c r="B5666" s="699" t="s">
        <v>1286</v>
      </c>
      <c r="C5666" s="699" t="s">
        <v>480</v>
      </c>
      <c r="D5666" s="699" t="s">
        <v>11189</v>
      </c>
      <c r="E5666" s="700" t="s">
        <v>3548</v>
      </c>
      <c r="F5666" s="699" t="s">
        <v>11185</v>
      </c>
    </row>
    <row r="5667" spans="1:6" hidden="1">
      <c r="A5667" s="701">
        <v>88494</v>
      </c>
      <c r="B5667" s="699" t="s">
        <v>20692</v>
      </c>
      <c r="C5667" s="699" t="s">
        <v>480</v>
      </c>
      <c r="D5667" s="699" t="s">
        <v>11189</v>
      </c>
      <c r="E5667" s="700" t="s">
        <v>8102</v>
      </c>
      <c r="F5667" s="699" t="s">
        <v>11185</v>
      </c>
    </row>
    <row r="5668" spans="1:6" hidden="1">
      <c r="A5668" s="701">
        <v>88495</v>
      </c>
      <c r="B5668" s="699" t="s">
        <v>20693</v>
      </c>
      <c r="C5668" s="699" t="s">
        <v>480</v>
      </c>
      <c r="D5668" s="699" t="s">
        <v>11189</v>
      </c>
      <c r="E5668" s="700" t="s">
        <v>16830</v>
      </c>
      <c r="F5668" s="699" t="s">
        <v>11185</v>
      </c>
    </row>
    <row r="5669" spans="1:6" hidden="1">
      <c r="A5669" s="701">
        <v>88496</v>
      </c>
      <c r="B5669" s="699" t="s">
        <v>693</v>
      </c>
      <c r="C5669" s="699" t="s">
        <v>480</v>
      </c>
      <c r="D5669" s="699" t="s">
        <v>11189</v>
      </c>
      <c r="E5669" s="700" t="s">
        <v>15636</v>
      </c>
      <c r="F5669" s="699" t="s">
        <v>11185</v>
      </c>
    </row>
    <row r="5670" spans="1:6" hidden="1">
      <c r="A5670" s="701">
        <v>88497</v>
      </c>
      <c r="B5670" s="699" t="s">
        <v>20694</v>
      </c>
      <c r="C5670" s="699" t="s">
        <v>480</v>
      </c>
      <c r="D5670" s="699" t="s">
        <v>11189</v>
      </c>
      <c r="E5670" s="700" t="s">
        <v>4437</v>
      </c>
      <c r="F5670" s="699" t="s">
        <v>11185</v>
      </c>
    </row>
    <row r="5671" spans="1:6" hidden="1">
      <c r="A5671" s="701">
        <v>95305</v>
      </c>
      <c r="B5671" s="699" t="s">
        <v>20695</v>
      </c>
      <c r="C5671" s="699" t="s">
        <v>480</v>
      </c>
      <c r="D5671" s="699" t="s">
        <v>11189</v>
      </c>
      <c r="E5671" s="700" t="s">
        <v>16198</v>
      </c>
      <c r="F5671" s="699" t="s">
        <v>11185</v>
      </c>
    </row>
    <row r="5672" spans="1:6" hidden="1">
      <c r="A5672" s="701">
        <v>95306</v>
      </c>
      <c r="B5672" s="699" t="s">
        <v>20696</v>
      </c>
      <c r="C5672" s="699" t="s">
        <v>480</v>
      </c>
      <c r="D5672" s="699" t="s">
        <v>11189</v>
      </c>
      <c r="E5672" s="700" t="s">
        <v>4689</v>
      </c>
      <c r="F5672" s="699" t="s">
        <v>11185</v>
      </c>
    </row>
    <row r="5673" spans="1:6" hidden="1">
      <c r="A5673" s="701">
        <v>95622</v>
      </c>
      <c r="B5673" s="699" t="s">
        <v>20697</v>
      </c>
      <c r="C5673" s="699" t="s">
        <v>480</v>
      </c>
      <c r="D5673" s="699" t="s">
        <v>11189</v>
      </c>
      <c r="E5673" s="700" t="s">
        <v>12557</v>
      </c>
      <c r="F5673" s="699" t="s">
        <v>11185</v>
      </c>
    </row>
    <row r="5674" spans="1:6" hidden="1">
      <c r="A5674" s="701">
        <v>95623</v>
      </c>
      <c r="B5674" s="699" t="s">
        <v>20698</v>
      </c>
      <c r="C5674" s="699" t="s">
        <v>480</v>
      </c>
      <c r="D5674" s="699" t="s">
        <v>11189</v>
      </c>
      <c r="E5674" s="700" t="s">
        <v>11791</v>
      </c>
      <c r="F5674" s="699" t="s">
        <v>11185</v>
      </c>
    </row>
    <row r="5675" spans="1:6" hidden="1">
      <c r="A5675" s="701">
        <v>95624</v>
      </c>
      <c r="B5675" s="699" t="s">
        <v>20699</v>
      </c>
      <c r="C5675" s="699" t="s">
        <v>480</v>
      </c>
      <c r="D5675" s="699" t="s">
        <v>11189</v>
      </c>
      <c r="E5675" s="700" t="s">
        <v>12965</v>
      </c>
      <c r="F5675" s="699" t="s">
        <v>11185</v>
      </c>
    </row>
    <row r="5676" spans="1:6" hidden="1">
      <c r="A5676" s="701">
        <v>95625</v>
      </c>
      <c r="B5676" s="699" t="s">
        <v>20700</v>
      </c>
      <c r="C5676" s="699" t="s">
        <v>480</v>
      </c>
      <c r="D5676" s="699" t="s">
        <v>11189</v>
      </c>
      <c r="E5676" s="700" t="s">
        <v>5588</v>
      </c>
      <c r="F5676" s="699" t="s">
        <v>11185</v>
      </c>
    </row>
    <row r="5677" spans="1:6" hidden="1">
      <c r="A5677" s="701">
        <v>95626</v>
      </c>
      <c r="B5677" s="699" t="s">
        <v>20701</v>
      </c>
      <c r="C5677" s="699" t="s">
        <v>480</v>
      </c>
      <c r="D5677" s="699" t="s">
        <v>11189</v>
      </c>
      <c r="E5677" s="700" t="s">
        <v>11408</v>
      </c>
      <c r="F5677" s="699" t="s">
        <v>11185</v>
      </c>
    </row>
    <row r="5678" spans="1:6" hidden="1">
      <c r="A5678" s="701">
        <v>96126</v>
      </c>
      <c r="B5678" s="699" t="s">
        <v>20702</v>
      </c>
      <c r="C5678" s="699" t="s">
        <v>480</v>
      </c>
      <c r="D5678" s="699" t="s">
        <v>11189</v>
      </c>
      <c r="E5678" s="700" t="s">
        <v>9630</v>
      </c>
      <c r="F5678" s="699" t="s">
        <v>11185</v>
      </c>
    </row>
    <row r="5679" spans="1:6" hidden="1">
      <c r="A5679" s="701">
        <v>96127</v>
      </c>
      <c r="B5679" s="699" t="s">
        <v>20703</v>
      </c>
      <c r="C5679" s="699" t="s">
        <v>480</v>
      </c>
      <c r="D5679" s="699" t="s">
        <v>11189</v>
      </c>
      <c r="E5679" s="700" t="s">
        <v>11582</v>
      </c>
      <c r="F5679" s="699" t="s">
        <v>11185</v>
      </c>
    </row>
    <row r="5680" spans="1:6" hidden="1">
      <c r="A5680" s="701">
        <v>96128</v>
      </c>
      <c r="B5680" s="699" t="s">
        <v>20704</v>
      </c>
      <c r="C5680" s="699" t="s">
        <v>480</v>
      </c>
      <c r="D5680" s="699" t="s">
        <v>11189</v>
      </c>
      <c r="E5680" s="700" t="s">
        <v>18828</v>
      </c>
      <c r="F5680" s="699" t="s">
        <v>11185</v>
      </c>
    </row>
    <row r="5681" spans="1:6" hidden="1">
      <c r="A5681" s="701">
        <v>96129</v>
      </c>
      <c r="B5681" s="699" t="s">
        <v>20705</v>
      </c>
      <c r="C5681" s="699" t="s">
        <v>480</v>
      </c>
      <c r="D5681" s="699" t="s">
        <v>11189</v>
      </c>
      <c r="E5681" s="700" t="s">
        <v>6766</v>
      </c>
      <c r="F5681" s="699" t="s">
        <v>11185</v>
      </c>
    </row>
    <row r="5682" spans="1:6" hidden="1">
      <c r="A5682" s="701">
        <v>96130</v>
      </c>
      <c r="B5682" s="699" t="s">
        <v>20706</v>
      </c>
      <c r="C5682" s="699" t="s">
        <v>480</v>
      </c>
      <c r="D5682" s="699" t="s">
        <v>11189</v>
      </c>
      <c r="E5682" s="700" t="s">
        <v>7745</v>
      </c>
      <c r="F5682" s="699" t="s">
        <v>11185</v>
      </c>
    </row>
    <row r="5683" spans="1:6" hidden="1">
      <c r="A5683" s="701">
        <v>96131</v>
      </c>
      <c r="B5683" s="699" t="s">
        <v>20707</v>
      </c>
      <c r="C5683" s="699" t="s">
        <v>480</v>
      </c>
      <c r="D5683" s="699" t="s">
        <v>11189</v>
      </c>
      <c r="E5683" s="700" t="s">
        <v>11416</v>
      </c>
      <c r="F5683" s="699" t="s">
        <v>11185</v>
      </c>
    </row>
    <row r="5684" spans="1:6" hidden="1">
      <c r="A5684" s="701">
        <v>96132</v>
      </c>
      <c r="B5684" s="699" t="s">
        <v>20708</v>
      </c>
      <c r="C5684" s="699" t="s">
        <v>480</v>
      </c>
      <c r="D5684" s="699" t="s">
        <v>11189</v>
      </c>
      <c r="E5684" s="700" t="s">
        <v>7801</v>
      </c>
      <c r="F5684" s="699" t="s">
        <v>11185</v>
      </c>
    </row>
    <row r="5685" spans="1:6" hidden="1">
      <c r="A5685" s="701">
        <v>96133</v>
      </c>
      <c r="B5685" s="699" t="s">
        <v>20709</v>
      </c>
      <c r="C5685" s="699" t="s">
        <v>480</v>
      </c>
      <c r="D5685" s="699" t="s">
        <v>11189</v>
      </c>
      <c r="E5685" s="700" t="s">
        <v>15583</v>
      </c>
      <c r="F5685" s="699" t="s">
        <v>11185</v>
      </c>
    </row>
    <row r="5686" spans="1:6" hidden="1">
      <c r="A5686" s="701">
        <v>96134</v>
      </c>
      <c r="B5686" s="699" t="s">
        <v>20710</v>
      </c>
      <c r="C5686" s="699" t="s">
        <v>480</v>
      </c>
      <c r="D5686" s="699" t="s">
        <v>11189</v>
      </c>
      <c r="E5686" s="700" t="s">
        <v>20711</v>
      </c>
      <c r="F5686" s="699" t="s">
        <v>11185</v>
      </c>
    </row>
    <row r="5687" spans="1:6" hidden="1">
      <c r="A5687" s="701">
        <v>96135</v>
      </c>
      <c r="B5687" s="699" t="s">
        <v>20712</v>
      </c>
      <c r="C5687" s="699" t="s">
        <v>480</v>
      </c>
      <c r="D5687" s="699" t="s">
        <v>11189</v>
      </c>
      <c r="E5687" s="700" t="s">
        <v>14893</v>
      </c>
      <c r="F5687" s="699" t="s">
        <v>11185</v>
      </c>
    </row>
    <row r="5688" spans="1:6" hidden="1">
      <c r="A5688" s="701">
        <v>102193</v>
      </c>
      <c r="B5688" s="699" t="s">
        <v>20713</v>
      </c>
      <c r="C5688" s="699" t="s">
        <v>480</v>
      </c>
      <c r="D5688" s="699" t="s">
        <v>11189</v>
      </c>
      <c r="E5688" s="700" t="s">
        <v>2829</v>
      </c>
      <c r="F5688" s="699" t="s">
        <v>11185</v>
      </c>
    </row>
    <row r="5689" spans="1:6" hidden="1">
      <c r="A5689" s="701">
        <v>102194</v>
      </c>
      <c r="B5689" s="699" t="s">
        <v>20714</v>
      </c>
      <c r="C5689" s="699" t="s">
        <v>480</v>
      </c>
      <c r="D5689" s="699" t="s">
        <v>11189</v>
      </c>
      <c r="E5689" s="700" t="s">
        <v>6554</v>
      </c>
      <c r="F5689" s="699" t="s">
        <v>11185</v>
      </c>
    </row>
    <row r="5690" spans="1:6" hidden="1">
      <c r="A5690" s="701">
        <v>102197</v>
      </c>
      <c r="B5690" s="699" t="s">
        <v>20715</v>
      </c>
      <c r="C5690" s="699" t="s">
        <v>480</v>
      </c>
      <c r="D5690" s="699" t="s">
        <v>11189</v>
      </c>
      <c r="E5690" s="700" t="s">
        <v>11729</v>
      </c>
      <c r="F5690" s="699" t="s">
        <v>11185</v>
      </c>
    </row>
    <row r="5691" spans="1:6" hidden="1">
      <c r="A5691" s="701">
        <v>102200</v>
      </c>
      <c r="B5691" s="699" t="s">
        <v>20716</v>
      </c>
      <c r="C5691" s="699" t="s">
        <v>480</v>
      </c>
      <c r="D5691" s="699" t="s">
        <v>11189</v>
      </c>
      <c r="E5691" s="700" t="s">
        <v>9867</v>
      </c>
      <c r="F5691" s="699" t="s">
        <v>11185</v>
      </c>
    </row>
    <row r="5692" spans="1:6" hidden="1">
      <c r="A5692" s="701">
        <v>102202</v>
      </c>
      <c r="B5692" s="699" t="s">
        <v>20717</v>
      </c>
      <c r="C5692" s="699" t="s">
        <v>480</v>
      </c>
      <c r="D5692" s="699" t="s">
        <v>11189</v>
      </c>
      <c r="E5692" s="700" t="s">
        <v>4683</v>
      </c>
      <c r="F5692" s="699" t="s">
        <v>11185</v>
      </c>
    </row>
    <row r="5693" spans="1:6" hidden="1">
      <c r="A5693" s="701">
        <v>102203</v>
      </c>
      <c r="B5693" s="699" t="s">
        <v>20718</v>
      </c>
      <c r="C5693" s="699" t="s">
        <v>480</v>
      </c>
      <c r="D5693" s="699" t="s">
        <v>11189</v>
      </c>
      <c r="E5693" s="700" t="s">
        <v>5486</v>
      </c>
      <c r="F5693" s="699" t="s">
        <v>11185</v>
      </c>
    </row>
    <row r="5694" spans="1:6" hidden="1">
      <c r="A5694" s="701">
        <v>102204</v>
      </c>
      <c r="B5694" s="699" t="s">
        <v>20719</v>
      </c>
      <c r="C5694" s="699" t="s">
        <v>480</v>
      </c>
      <c r="D5694" s="699" t="s">
        <v>11189</v>
      </c>
      <c r="E5694" s="700" t="s">
        <v>5263</v>
      </c>
      <c r="F5694" s="699" t="s">
        <v>11185</v>
      </c>
    </row>
    <row r="5695" spans="1:6" hidden="1">
      <c r="A5695" s="701">
        <v>102205</v>
      </c>
      <c r="B5695" s="699" t="s">
        <v>20720</v>
      </c>
      <c r="C5695" s="699" t="s">
        <v>480</v>
      </c>
      <c r="D5695" s="699" t="s">
        <v>11189</v>
      </c>
      <c r="E5695" s="700" t="s">
        <v>2744</v>
      </c>
      <c r="F5695" s="699" t="s">
        <v>11185</v>
      </c>
    </row>
    <row r="5696" spans="1:6" hidden="1">
      <c r="A5696" s="701">
        <v>102207</v>
      </c>
      <c r="B5696" s="699" t="s">
        <v>20721</v>
      </c>
      <c r="C5696" s="699" t="s">
        <v>480</v>
      </c>
      <c r="D5696" s="699" t="s">
        <v>11189</v>
      </c>
      <c r="E5696" s="700" t="s">
        <v>5982</v>
      </c>
      <c r="F5696" s="699" t="s">
        <v>11185</v>
      </c>
    </row>
    <row r="5697" spans="1:6" hidden="1">
      <c r="A5697" s="701">
        <v>102208</v>
      </c>
      <c r="B5697" s="699" t="s">
        <v>20722</v>
      </c>
      <c r="C5697" s="699" t="s">
        <v>480</v>
      </c>
      <c r="D5697" s="699" t="s">
        <v>11189</v>
      </c>
      <c r="E5697" s="700" t="s">
        <v>11534</v>
      </c>
      <c r="F5697" s="699" t="s">
        <v>11185</v>
      </c>
    </row>
    <row r="5698" spans="1:6" hidden="1">
      <c r="A5698" s="701">
        <v>102209</v>
      </c>
      <c r="B5698" s="699" t="s">
        <v>20723</v>
      </c>
      <c r="C5698" s="699" t="s">
        <v>480</v>
      </c>
      <c r="D5698" s="699" t="s">
        <v>11189</v>
      </c>
      <c r="E5698" s="700" t="s">
        <v>14506</v>
      </c>
      <c r="F5698" s="699" t="s">
        <v>11185</v>
      </c>
    </row>
    <row r="5699" spans="1:6" hidden="1">
      <c r="A5699" s="701">
        <v>102210</v>
      </c>
      <c r="B5699" s="699" t="s">
        <v>20724</v>
      </c>
      <c r="C5699" s="699" t="s">
        <v>480</v>
      </c>
      <c r="D5699" s="699" t="s">
        <v>11192</v>
      </c>
      <c r="E5699" s="700" t="s">
        <v>2145</v>
      </c>
      <c r="F5699" s="699" t="s">
        <v>11185</v>
      </c>
    </row>
    <row r="5700" spans="1:6" hidden="1">
      <c r="A5700" s="701">
        <v>102213</v>
      </c>
      <c r="B5700" s="699" t="s">
        <v>20725</v>
      </c>
      <c r="C5700" s="699" t="s">
        <v>480</v>
      </c>
      <c r="D5700" s="699" t="s">
        <v>11189</v>
      </c>
      <c r="E5700" s="700" t="s">
        <v>11411</v>
      </c>
      <c r="F5700" s="699" t="s">
        <v>11185</v>
      </c>
    </row>
    <row r="5701" spans="1:6" hidden="1">
      <c r="A5701" s="701">
        <v>102214</v>
      </c>
      <c r="B5701" s="699" t="s">
        <v>20726</v>
      </c>
      <c r="C5701" s="699" t="s">
        <v>480</v>
      </c>
      <c r="D5701" s="699" t="s">
        <v>11189</v>
      </c>
      <c r="E5701" s="700" t="s">
        <v>7555</v>
      </c>
      <c r="F5701" s="699" t="s">
        <v>11185</v>
      </c>
    </row>
    <row r="5702" spans="1:6" hidden="1">
      <c r="A5702" s="701">
        <v>102215</v>
      </c>
      <c r="B5702" s="699" t="s">
        <v>20727</v>
      </c>
      <c r="C5702" s="699" t="s">
        <v>480</v>
      </c>
      <c r="D5702" s="699" t="s">
        <v>11189</v>
      </c>
      <c r="E5702" s="700" t="s">
        <v>16548</v>
      </c>
      <c r="F5702" s="699" t="s">
        <v>11185</v>
      </c>
    </row>
    <row r="5703" spans="1:6" hidden="1">
      <c r="A5703" s="701">
        <v>102217</v>
      </c>
      <c r="B5703" s="699" t="s">
        <v>20728</v>
      </c>
      <c r="C5703" s="699" t="s">
        <v>480</v>
      </c>
      <c r="D5703" s="699" t="s">
        <v>11189</v>
      </c>
      <c r="E5703" s="700" t="s">
        <v>5848</v>
      </c>
      <c r="F5703" s="699" t="s">
        <v>11185</v>
      </c>
    </row>
    <row r="5704" spans="1:6" hidden="1">
      <c r="A5704" s="701">
        <v>102218</v>
      </c>
      <c r="B5704" s="699" t="s">
        <v>20729</v>
      </c>
      <c r="C5704" s="699" t="s">
        <v>480</v>
      </c>
      <c r="D5704" s="699" t="s">
        <v>11189</v>
      </c>
      <c r="E5704" s="700" t="s">
        <v>15643</v>
      </c>
      <c r="F5704" s="699" t="s">
        <v>11185</v>
      </c>
    </row>
    <row r="5705" spans="1:6" hidden="1">
      <c r="A5705" s="701">
        <v>102219</v>
      </c>
      <c r="B5705" s="699" t="s">
        <v>20730</v>
      </c>
      <c r="C5705" s="699" t="s">
        <v>480</v>
      </c>
      <c r="D5705" s="699" t="s">
        <v>11189</v>
      </c>
      <c r="E5705" s="700" t="s">
        <v>11464</v>
      </c>
      <c r="F5705" s="699" t="s">
        <v>11185</v>
      </c>
    </row>
    <row r="5706" spans="1:6" hidden="1">
      <c r="A5706" s="701">
        <v>102220</v>
      </c>
      <c r="B5706" s="699" t="s">
        <v>20731</v>
      </c>
      <c r="C5706" s="699" t="s">
        <v>480</v>
      </c>
      <c r="D5706" s="699" t="s">
        <v>11192</v>
      </c>
      <c r="E5706" s="700" t="s">
        <v>11795</v>
      </c>
      <c r="F5706" s="699" t="s">
        <v>11185</v>
      </c>
    </row>
    <row r="5707" spans="1:6" hidden="1">
      <c r="A5707" s="701">
        <v>102223</v>
      </c>
      <c r="B5707" s="699" t="s">
        <v>20732</v>
      </c>
      <c r="C5707" s="699" t="s">
        <v>480</v>
      </c>
      <c r="D5707" s="699" t="s">
        <v>11189</v>
      </c>
      <c r="E5707" s="700" t="s">
        <v>20630</v>
      </c>
      <c r="F5707" s="699" t="s">
        <v>11185</v>
      </c>
    </row>
    <row r="5708" spans="1:6" hidden="1">
      <c r="A5708" s="701">
        <v>102224</v>
      </c>
      <c r="B5708" s="699" t="s">
        <v>20733</v>
      </c>
      <c r="C5708" s="699" t="s">
        <v>480</v>
      </c>
      <c r="D5708" s="699" t="s">
        <v>11189</v>
      </c>
      <c r="E5708" s="700" t="s">
        <v>8805</v>
      </c>
      <c r="F5708" s="699" t="s">
        <v>11185</v>
      </c>
    </row>
    <row r="5709" spans="1:6" hidden="1">
      <c r="A5709" s="701">
        <v>102225</v>
      </c>
      <c r="B5709" s="699" t="s">
        <v>20734</v>
      </c>
      <c r="C5709" s="699" t="s">
        <v>480</v>
      </c>
      <c r="D5709" s="699" t="s">
        <v>11189</v>
      </c>
      <c r="E5709" s="700" t="s">
        <v>6538</v>
      </c>
      <c r="F5709" s="699" t="s">
        <v>11185</v>
      </c>
    </row>
    <row r="5710" spans="1:6" hidden="1">
      <c r="A5710" s="701">
        <v>102227</v>
      </c>
      <c r="B5710" s="699" t="s">
        <v>20735</v>
      </c>
      <c r="C5710" s="699" t="s">
        <v>480</v>
      </c>
      <c r="D5710" s="699" t="s">
        <v>11189</v>
      </c>
      <c r="E5710" s="700" t="s">
        <v>7075</v>
      </c>
      <c r="F5710" s="699" t="s">
        <v>11185</v>
      </c>
    </row>
    <row r="5711" spans="1:6" hidden="1">
      <c r="A5711" s="701">
        <v>102228</v>
      </c>
      <c r="B5711" s="699" t="s">
        <v>20736</v>
      </c>
      <c r="C5711" s="699" t="s">
        <v>480</v>
      </c>
      <c r="D5711" s="699" t="s">
        <v>11189</v>
      </c>
      <c r="E5711" s="700" t="s">
        <v>7310</v>
      </c>
      <c r="F5711" s="699" t="s">
        <v>11185</v>
      </c>
    </row>
    <row r="5712" spans="1:6" hidden="1">
      <c r="A5712" s="701">
        <v>102229</v>
      </c>
      <c r="B5712" s="699" t="s">
        <v>20737</v>
      </c>
      <c r="C5712" s="699" t="s">
        <v>480</v>
      </c>
      <c r="D5712" s="699" t="s">
        <v>11189</v>
      </c>
      <c r="E5712" s="700" t="s">
        <v>11729</v>
      </c>
      <c r="F5712" s="699" t="s">
        <v>11185</v>
      </c>
    </row>
    <row r="5713" spans="1:6" hidden="1">
      <c r="A5713" s="701">
        <v>102230</v>
      </c>
      <c r="B5713" s="699" t="s">
        <v>20738</v>
      </c>
      <c r="C5713" s="699" t="s">
        <v>480</v>
      </c>
      <c r="D5713" s="699" t="s">
        <v>11192</v>
      </c>
      <c r="E5713" s="700" t="s">
        <v>5834</v>
      </c>
      <c r="F5713" s="699" t="s">
        <v>11185</v>
      </c>
    </row>
    <row r="5714" spans="1:6" hidden="1">
      <c r="A5714" s="701">
        <v>102233</v>
      </c>
      <c r="B5714" s="699" t="s">
        <v>20739</v>
      </c>
      <c r="C5714" s="699" t="s">
        <v>480</v>
      </c>
      <c r="D5714" s="699" t="s">
        <v>11189</v>
      </c>
      <c r="E5714" s="700" t="s">
        <v>12774</v>
      </c>
      <c r="F5714" s="699" t="s">
        <v>11185</v>
      </c>
    </row>
    <row r="5715" spans="1:6" hidden="1">
      <c r="A5715" s="701">
        <v>102234</v>
      </c>
      <c r="B5715" s="699" t="s">
        <v>20740</v>
      </c>
      <c r="C5715" s="699" t="s">
        <v>480</v>
      </c>
      <c r="D5715" s="699" t="s">
        <v>11189</v>
      </c>
      <c r="E5715" s="700" t="s">
        <v>18918</v>
      </c>
      <c r="F5715" s="699" t="s">
        <v>11185</v>
      </c>
    </row>
    <row r="5716" spans="1:6" hidden="1">
      <c r="A5716" s="701">
        <v>100716</v>
      </c>
      <c r="B5716" s="699" t="s">
        <v>16324</v>
      </c>
      <c r="C5716" s="699" t="s">
        <v>480</v>
      </c>
      <c r="D5716" s="699" t="s">
        <v>11182</v>
      </c>
      <c r="E5716" s="700" t="s">
        <v>16325</v>
      </c>
      <c r="F5716" s="699" t="s">
        <v>11185</v>
      </c>
    </row>
    <row r="5717" spans="1:6" hidden="1">
      <c r="A5717" s="701">
        <v>100717</v>
      </c>
      <c r="B5717" s="699" t="s">
        <v>20741</v>
      </c>
      <c r="C5717" s="699" t="s">
        <v>480</v>
      </c>
      <c r="D5717" s="699" t="s">
        <v>11189</v>
      </c>
      <c r="E5717" s="700" t="s">
        <v>11230</v>
      </c>
      <c r="F5717" s="699" t="s">
        <v>11185</v>
      </c>
    </row>
    <row r="5718" spans="1:6" hidden="1">
      <c r="A5718" s="701">
        <v>100718</v>
      </c>
      <c r="B5718" s="699" t="s">
        <v>20742</v>
      </c>
      <c r="C5718" s="699" t="s">
        <v>478</v>
      </c>
      <c r="D5718" s="699" t="s">
        <v>11189</v>
      </c>
      <c r="E5718" s="700" t="s">
        <v>3016</v>
      </c>
      <c r="F5718" s="699" t="s">
        <v>11185</v>
      </c>
    </row>
    <row r="5719" spans="1:6" hidden="1">
      <c r="A5719" s="701">
        <v>100719</v>
      </c>
      <c r="B5719" s="699" t="s">
        <v>16326</v>
      </c>
      <c r="C5719" s="699" t="s">
        <v>480</v>
      </c>
      <c r="D5719" s="699" t="s">
        <v>11189</v>
      </c>
      <c r="E5719" s="700" t="s">
        <v>13576</v>
      </c>
      <c r="F5719" s="699" t="s">
        <v>11185</v>
      </c>
    </row>
    <row r="5720" spans="1:6" hidden="1">
      <c r="A5720" s="701">
        <v>100720</v>
      </c>
      <c r="B5720" s="699" t="s">
        <v>20743</v>
      </c>
      <c r="C5720" s="699" t="s">
        <v>480</v>
      </c>
      <c r="D5720" s="699" t="s">
        <v>11189</v>
      </c>
      <c r="E5720" s="700" t="s">
        <v>11783</v>
      </c>
      <c r="F5720" s="699" t="s">
        <v>11185</v>
      </c>
    </row>
    <row r="5721" spans="1:6" hidden="1">
      <c r="A5721" s="701">
        <v>100721</v>
      </c>
      <c r="B5721" s="699" t="s">
        <v>20744</v>
      </c>
      <c r="C5721" s="699" t="s">
        <v>480</v>
      </c>
      <c r="D5721" s="699" t="s">
        <v>11189</v>
      </c>
      <c r="E5721" s="700" t="s">
        <v>6764</v>
      </c>
      <c r="F5721" s="699" t="s">
        <v>11185</v>
      </c>
    </row>
    <row r="5722" spans="1:6" hidden="1">
      <c r="A5722" s="701">
        <v>100722</v>
      </c>
      <c r="B5722" s="699" t="s">
        <v>20745</v>
      </c>
      <c r="C5722" s="699" t="s">
        <v>480</v>
      </c>
      <c r="D5722" s="699" t="s">
        <v>11189</v>
      </c>
      <c r="E5722" s="700" t="s">
        <v>11275</v>
      </c>
      <c r="F5722" s="699" t="s">
        <v>11185</v>
      </c>
    </row>
    <row r="5723" spans="1:6" hidden="1">
      <c r="A5723" s="701">
        <v>100723</v>
      </c>
      <c r="B5723" s="699" t="s">
        <v>20746</v>
      </c>
      <c r="C5723" s="699" t="s">
        <v>480</v>
      </c>
      <c r="D5723" s="699" t="s">
        <v>11189</v>
      </c>
      <c r="E5723" s="700" t="s">
        <v>4518</v>
      </c>
      <c r="F5723" s="699" t="s">
        <v>11185</v>
      </c>
    </row>
    <row r="5724" spans="1:6" hidden="1">
      <c r="A5724" s="701">
        <v>100724</v>
      </c>
      <c r="B5724" s="699" t="s">
        <v>20747</v>
      </c>
      <c r="C5724" s="699" t="s">
        <v>480</v>
      </c>
      <c r="D5724" s="699" t="s">
        <v>11189</v>
      </c>
      <c r="E5724" s="700" t="s">
        <v>14677</v>
      </c>
      <c r="F5724" s="699" t="s">
        <v>11185</v>
      </c>
    </row>
    <row r="5725" spans="1:6" hidden="1">
      <c r="A5725" s="701">
        <v>100725</v>
      </c>
      <c r="B5725" s="699" t="s">
        <v>20748</v>
      </c>
      <c r="C5725" s="699" t="s">
        <v>480</v>
      </c>
      <c r="D5725" s="699" t="s">
        <v>11189</v>
      </c>
      <c r="E5725" s="700" t="s">
        <v>5231</v>
      </c>
      <c r="F5725" s="699" t="s">
        <v>11185</v>
      </c>
    </row>
    <row r="5726" spans="1:6" hidden="1">
      <c r="A5726" s="701">
        <v>100726</v>
      </c>
      <c r="B5726" s="699" t="s">
        <v>13994</v>
      </c>
      <c r="C5726" s="699" t="s">
        <v>480</v>
      </c>
      <c r="D5726" s="699" t="s">
        <v>11189</v>
      </c>
      <c r="E5726" s="700" t="s">
        <v>13995</v>
      </c>
      <c r="F5726" s="699" t="s">
        <v>11185</v>
      </c>
    </row>
    <row r="5727" spans="1:6" hidden="1">
      <c r="A5727" s="701">
        <v>100727</v>
      </c>
      <c r="B5727" s="699" t="s">
        <v>20749</v>
      </c>
      <c r="C5727" s="699" t="s">
        <v>480</v>
      </c>
      <c r="D5727" s="699" t="s">
        <v>11189</v>
      </c>
      <c r="E5727" s="700" t="s">
        <v>15533</v>
      </c>
      <c r="F5727" s="699" t="s">
        <v>11185</v>
      </c>
    </row>
    <row r="5728" spans="1:6" hidden="1">
      <c r="A5728" s="701">
        <v>100728</v>
      </c>
      <c r="B5728" s="699" t="s">
        <v>20751</v>
      </c>
      <c r="C5728" s="699" t="s">
        <v>480</v>
      </c>
      <c r="D5728" s="699" t="s">
        <v>11189</v>
      </c>
      <c r="E5728" s="700" t="s">
        <v>11869</v>
      </c>
      <c r="F5728" s="699" t="s">
        <v>11185</v>
      </c>
    </row>
    <row r="5729" spans="1:6" hidden="1">
      <c r="A5729" s="701">
        <v>100729</v>
      </c>
      <c r="B5729" s="699" t="s">
        <v>20752</v>
      </c>
      <c r="C5729" s="699" t="s">
        <v>480</v>
      </c>
      <c r="D5729" s="699" t="s">
        <v>11189</v>
      </c>
      <c r="E5729" s="700" t="s">
        <v>2672</v>
      </c>
      <c r="F5729" s="699" t="s">
        <v>11185</v>
      </c>
    </row>
    <row r="5730" spans="1:6" hidden="1">
      <c r="A5730" s="701">
        <v>100730</v>
      </c>
      <c r="B5730" s="699" t="s">
        <v>20753</v>
      </c>
      <c r="C5730" s="699" t="s">
        <v>480</v>
      </c>
      <c r="D5730" s="699" t="s">
        <v>11189</v>
      </c>
      <c r="E5730" s="700" t="s">
        <v>11626</v>
      </c>
      <c r="F5730" s="699" t="s">
        <v>11185</v>
      </c>
    </row>
    <row r="5731" spans="1:6" hidden="1">
      <c r="A5731" s="701">
        <v>100733</v>
      </c>
      <c r="B5731" s="699" t="s">
        <v>20754</v>
      </c>
      <c r="C5731" s="699" t="s">
        <v>480</v>
      </c>
      <c r="D5731" s="699" t="s">
        <v>11189</v>
      </c>
      <c r="E5731" s="700" t="s">
        <v>6168</v>
      </c>
      <c r="F5731" s="699" t="s">
        <v>11185</v>
      </c>
    </row>
    <row r="5732" spans="1:6" hidden="1">
      <c r="A5732" s="701">
        <v>100734</v>
      </c>
      <c r="B5732" s="699" t="s">
        <v>20755</v>
      </c>
      <c r="C5732" s="699" t="s">
        <v>480</v>
      </c>
      <c r="D5732" s="699" t="s">
        <v>11189</v>
      </c>
      <c r="E5732" s="700" t="s">
        <v>8306</v>
      </c>
      <c r="F5732" s="699" t="s">
        <v>11185</v>
      </c>
    </row>
    <row r="5733" spans="1:6" hidden="1">
      <c r="A5733" s="701">
        <v>100735</v>
      </c>
      <c r="B5733" s="699" t="s">
        <v>20756</v>
      </c>
      <c r="C5733" s="699" t="s">
        <v>480</v>
      </c>
      <c r="D5733" s="699" t="s">
        <v>11189</v>
      </c>
      <c r="E5733" s="700" t="s">
        <v>8115</v>
      </c>
      <c r="F5733" s="699" t="s">
        <v>11185</v>
      </c>
    </row>
    <row r="5734" spans="1:6" hidden="1">
      <c r="A5734" s="701">
        <v>100736</v>
      </c>
      <c r="B5734" s="699" t="s">
        <v>20757</v>
      </c>
      <c r="C5734" s="699" t="s">
        <v>480</v>
      </c>
      <c r="D5734" s="699" t="s">
        <v>11189</v>
      </c>
      <c r="E5734" s="700" t="s">
        <v>2541</v>
      </c>
      <c r="F5734" s="699" t="s">
        <v>11185</v>
      </c>
    </row>
    <row r="5735" spans="1:6" hidden="1">
      <c r="A5735" s="701">
        <v>100739</v>
      </c>
      <c r="B5735" s="699" t="s">
        <v>20758</v>
      </c>
      <c r="C5735" s="699" t="s">
        <v>480</v>
      </c>
      <c r="D5735" s="699" t="s">
        <v>11189</v>
      </c>
      <c r="E5735" s="700" t="s">
        <v>2260</v>
      </c>
      <c r="F5735" s="699" t="s">
        <v>11185</v>
      </c>
    </row>
    <row r="5736" spans="1:6" hidden="1">
      <c r="A5736" s="701">
        <v>100740</v>
      </c>
      <c r="B5736" s="699" t="s">
        <v>20759</v>
      </c>
      <c r="C5736" s="699" t="s">
        <v>480</v>
      </c>
      <c r="D5736" s="699" t="s">
        <v>11189</v>
      </c>
      <c r="E5736" s="700" t="s">
        <v>3052</v>
      </c>
      <c r="F5736" s="699" t="s">
        <v>11185</v>
      </c>
    </row>
    <row r="5737" spans="1:6" hidden="1">
      <c r="A5737" s="701">
        <v>100741</v>
      </c>
      <c r="B5737" s="699" t="s">
        <v>20760</v>
      </c>
      <c r="C5737" s="699" t="s">
        <v>480</v>
      </c>
      <c r="D5737" s="699" t="s">
        <v>11189</v>
      </c>
      <c r="E5737" s="700" t="s">
        <v>11782</v>
      </c>
      <c r="F5737" s="699" t="s">
        <v>11185</v>
      </c>
    </row>
    <row r="5738" spans="1:6" hidden="1">
      <c r="A5738" s="701">
        <v>100742</v>
      </c>
      <c r="B5738" s="699" t="s">
        <v>20761</v>
      </c>
      <c r="C5738" s="699" t="s">
        <v>480</v>
      </c>
      <c r="D5738" s="699" t="s">
        <v>11189</v>
      </c>
      <c r="E5738" s="700" t="s">
        <v>14192</v>
      </c>
      <c r="F5738" s="699" t="s">
        <v>11185</v>
      </c>
    </row>
    <row r="5739" spans="1:6" hidden="1">
      <c r="A5739" s="701">
        <v>100743</v>
      </c>
      <c r="B5739" s="699" t="s">
        <v>20762</v>
      </c>
      <c r="C5739" s="699" t="s">
        <v>480</v>
      </c>
      <c r="D5739" s="699" t="s">
        <v>11192</v>
      </c>
      <c r="E5739" s="700" t="s">
        <v>13911</v>
      </c>
      <c r="F5739" s="699" t="s">
        <v>11185</v>
      </c>
    </row>
    <row r="5740" spans="1:6" hidden="1">
      <c r="A5740" s="701">
        <v>100744</v>
      </c>
      <c r="B5740" s="699" t="s">
        <v>20763</v>
      </c>
      <c r="C5740" s="699" t="s">
        <v>480</v>
      </c>
      <c r="D5740" s="699" t="s">
        <v>11192</v>
      </c>
      <c r="E5740" s="700" t="s">
        <v>10806</v>
      </c>
      <c r="F5740" s="699" t="s">
        <v>11185</v>
      </c>
    </row>
    <row r="5741" spans="1:6" hidden="1">
      <c r="A5741" s="701">
        <v>100745</v>
      </c>
      <c r="B5741" s="699" t="s">
        <v>20764</v>
      </c>
      <c r="C5741" s="699" t="s">
        <v>480</v>
      </c>
      <c r="D5741" s="699" t="s">
        <v>11192</v>
      </c>
      <c r="E5741" s="700" t="s">
        <v>1958</v>
      </c>
      <c r="F5741" s="699" t="s">
        <v>11185</v>
      </c>
    </row>
    <row r="5742" spans="1:6" hidden="1">
      <c r="A5742" s="701">
        <v>100746</v>
      </c>
      <c r="B5742" s="699" t="s">
        <v>20765</v>
      </c>
      <c r="C5742" s="699" t="s">
        <v>480</v>
      </c>
      <c r="D5742" s="699" t="s">
        <v>11192</v>
      </c>
      <c r="E5742" s="700" t="s">
        <v>5207</v>
      </c>
      <c r="F5742" s="699" t="s">
        <v>11185</v>
      </c>
    </row>
    <row r="5743" spans="1:6" hidden="1">
      <c r="A5743" s="701">
        <v>100747</v>
      </c>
      <c r="B5743" s="699" t="s">
        <v>20766</v>
      </c>
      <c r="C5743" s="699" t="s">
        <v>480</v>
      </c>
      <c r="D5743" s="699" t="s">
        <v>11189</v>
      </c>
      <c r="E5743" s="700" t="s">
        <v>14178</v>
      </c>
      <c r="F5743" s="699" t="s">
        <v>11185</v>
      </c>
    </row>
    <row r="5744" spans="1:6" hidden="1">
      <c r="A5744" s="701">
        <v>100748</v>
      </c>
      <c r="B5744" s="699" t="s">
        <v>20767</v>
      </c>
      <c r="C5744" s="699" t="s">
        <v>480</v>
      </c>
      <c r="D5744" s="699" t="s">
        <v>11189</v>
      </c>
      <c r="E5744" s="700" t="s">
        <v>5526</v>
      </c>
      <c r="F5744" s="699" t="s">
        <v>11185</v>
      </c>
    </row>
    <row r="5745" spans="1:6" hidden="1">
      <c r="A5745" s="701">
        <v>100749</v>
      </c>
      <c r="B5745" s="699" t="s">
        <v>20768</v>
      </c>
      <c r="C5745" s="699" t="s">
        <v>480</v>
      </c>
      <c r="D5745" s="699" t="s">
        <v>11189</v>
      </c>
      <c r="E5745" s="700" t="s">
        <v>2016</v>
      </c>
      <c r="F5745" s="699" t="s">
        <v>11185</v>
      </c>
    </row>
    <row r="5746" spans="1:6" hidden="1">
      <c r="A5746" s="701">
        <v>100750</v>
      </c>
      <c r="B5746" s="699" t="s">
        <v>20769</v>
      </c>
      <c r="C5746" s="699" t="s">
        <v>480</v>
      </c>
      <c r="D5746" s="699" t="s">
        <v>11189</v>
      </c>
      <c r="E5746" s="700" t="s">
        <v>4535</v>
      </c>
      <c r="F5746" s="699" t="s">
        <v>11185</v>
      </c>
    </row>
    <row r="5747" spans="1:6" hidden="1">
      <c r="A5747" s="701">
        <v>100751</v>
      </c>
      <c r="B5747" s="699" t="s">
        <v>20770</v>
      </c>
      <c r="C5747" s="699" t="s">
        <v>480</v>
      </c>
      <c r="D5747" s="699" t="s">
        <v>11189</v>
      </c>
      <c r="E5747" s="700" t="s">
        <v>9768</v>
      </c>
      <c r="F5747" s="699" t="s">
        <v>11185</v>
      </c>
    </row>
    <row r="5748" spans="1:6" hidden="1">
      <c r="A5748" s="701">
        <v>100752</v>
      </c>
      <c r="B5748" s="699" t="s">
        <v>20771</v>
      </c>
      <c r="C5748" s="699" t="s">
        <v>480</v>
      </c>
      <c r="D5748" s="699" t="s">
        <v>11189</v>
      </c>
      <c r="E5748" s="700" t="s">
        <v>3897</v>
      </c>
      <c r="F5748" s="699" t="s">
        <v>11185</v>
      </c>
    </row>
    <row r="5749" spans="1:6" hidden="1">
      <c r="A5749" s="701">
        <v>100753</v>
      </c>
      <c r="B5749" s="699" t="s">
        <v>20772</v>
      </c>
      <c r="C5749" s="699" t="s">
        <v>480</v>
      </c>
      <c r="D5749" s="699" t="s">
        <v>11189</v>
      </c>
      <c r="E5749" s="700" t="s">
        <v>12835</v>
      </c>
      <c r="F5749" s="699" t="s">
        <v>11185</v>
      </c>
    </row>
    <row r="5750" spans="1:6" hidden="1">
      <c r="A5750" s="701">
        <v>100754</v>
      </c>
      <c r="B5750" s="699" t="s">
        <v>20773</v>
      </c>
      <c r="C5750" s="699" t="s">
        <v>480</v>
      </c>
      <c r="D5750" s="699" t="s">
        <v>11189</v>
      </c>
      <c r="E5750" s="700" t="s">
        <v>11407</v>
      </c>
      <c r="F5750" s="699" t="s">
        <v>11185</v>
      </c>
    </row>
    <row r="5751" spans="1:6" hidden="1">
      <c r="A5751" s="701">
        <v>100757</v>
      </c>
      <c r="B5751" s="699" t="s">
        <v>20774</v>
      </c>
      <c r="C5751" s="699" t="s">
        <v>480</v>
      </c>
      <c r="D5751" s="699" t="s">
        <v>11189</v>
      </c>
      <c r="E5751" s="700" t="s">
        <v>8862</v>
      </c>
      <c r="F5751" s="699" t="s">
        <v>11185</v>
      </c>
    </row>
    <row r="5752" spans="1:6" hidden="1">
      <c r="A5752" s="701">
        <v>100758</v>
      </c>
      <c r="B5752" s="699" t="s">
        <v>20775</v>
      </c>
      <c r="C5752" s="699" t="s">
        <v>480</v>
      </c>
      <c r="D5752" s="699" t="s">
        <v>11189</v>
      </c>
      <c r="E5752" s="700" t="s">
        <v>17363</v>
      </c>
      <c r="F5752" s="699" t="s">
        <v>11185</v>
      </c>
    </row>
    <row r="5753" spans="1:6" hidden="1">
      <c r="A5753" s="701">
        <v>100759</v>
      </c>
      <c r="B5753" s="699" t="s">
        <v>20776</v>
      </c>
      <c r="C5753" s="699" t="s">
        <v>480</v>
      </c>
      <c r="D5753" s="699" t="s">
        <v>11192</v>
      </c>
      <c r="E5753" s="700" t="s">
        <v>14143</v>
      </c>
      <c r="F5753" s="699" t="s">
        <v>11185</v>
      </c>
    </row>
    <row r="5754" spans="1:6" hidden="1">
      <c r="A5754" s="701">
        <v>100760</v>
      </c>
      <c r="B5754" s="699" t="s">
        <v>20777</v>
      </c>
      <c r="C5754" s="699" t="s">
        <v>480</v>
      </c>
      <c r="D5754" s="699" t="s">
        <v>11192</v>
      </c>
      <c r="E5754" s="700" t="s">
        <v>3842</v>
      </c>
      <c r="F5754" s="699" t="s">
        <v>11185</v>
      </c>
    </row>
    <row r="5755" spans="1:6" hidden="1">
      <c r="A5755" s="701">
        <v>100761</v>
      </c>
      <c r="B5755" s="699" t="s">
        <v>20778</v>
      </c>
      <c r="C5755" s="699" t="s">
        <v>480</v>
      </c>
      <c r="D5755" s="699" t="s">
        <v>11189</v>
      </c>
      <c r="E5755" s="700" t="s">
        <v>14331</v>
      </c>
      <c r="F5755" s="699" t="s">
        <v>11185</v>
      </c>
    </row>
    <row r="5756" spans="1:6" hidden="1">
      <c r="A5756" s="701">
        <v>100762</v>
      </c>
      <c r="B5756" s="699" t="s">
        <v>20779</v>
      </c>
      <c r="C5756" s="699" t="s">
        <v>480</v>
      </c>
      <c r="D5756" s="699" t="s">
        <v>11189</v>
      </c>
      <c r="E5756" s="700" t="s">
        <v>8343</v>
      </c>
      <c r="F5756" s="699" t="s">
        <v>11185</v>
      </c>
    </row>
    <row r="5757" spans="1:6" hidden="1">
      <c r="A5757" s="701">
        <v>102488</v>
      </c>
      <c r="B5757" s="699" t="s">
        <v>20780</v>
      </c>
      <c r="C5757" s="699" t="s">
        <v>480</v>
      </c>
      <c r="D5757" s="699" t="s">
        <v>11182</v>
      </c>
      <c r="E5757" s="700" t="s">
        <v>3198</v>
      </c>
      <c r="F5757" s="699" t="s">
        <v>11185</v>
      </c>
    </row>
    <row r="5758" spans="1:6" hidden="1">
      <c r="A5758" s="701">
        <v>102489</v>
      </c>
      <c r="B5758" s="699" t="s">
        <v>20781</v>
      </c>
      <c r="C5758" s="699" t="s">
        <v>480</v>
      </c>
      <c r="D5758" s="699" t="s">
        <v>11189</v>
      </c>
      <c r="E5758" s="700" t="s">
        <v>14040</v>
      </c>
      <c r="F5758" s="699" t="s">
        <v>11185</v>
      </c>
    </row>
    <row r="5759" spans="1:6" hidden="1">
      <c r="A5759" s="701">
        <v>102491</v>
      </c>
      <c r="B5759" s="699" t="s">
        <v>20782</v>
      </c>
      <c r="C5759" s="699" t="s">
        <v>480</v>
      </c>
      <c r="D5759" s="699" t="s">
        <v>11189</v>
      </c>
      <c r="E5759" s="700" t="s">
        <v>8995</v>
      </c>
      <c r="F5759" s="699" t="s">
        <v>11185</v>
      </c>
    </row>
    <row r="5760" spans="1:6" hidden="1">
      <c r="A5760" s="701">
        <v>102492</v>
      </c>
      <c r="B5760" s="699" t="s">
        <v>20783</v>
      </c>
      <c r="C5760" s="699" t="s">
        <v>480</v>
      </c>
      <c r="D5760" s="699" t="s">
        <v>11189</v>
      </c>
      <c r="E5760" s="700" t="s">
        <v>12146</v>
      </c>
      <c r="F5760" s="699" t="s">
        <v>11185</v>
      </c>
    </row>
    <row r="5761" spans="1:6" hidden="1">
      <c r="A5761" s="701">
        <v>102494</v>
      </c>
      <c r="B5761" s="699" t="s">
        <v>20784</v>
      </c>
      <c r="C5761" s="699" t="s">
        <v>480</v>
      </c>
      <c r="D5761" s="699" t="s">
        <v>11189</v>
      </c>
      <c r="E5761" s="700" t="s">
        <v>17704</v>
      </c>
      <c r="F5761" s="699" t="s">
        <v>11185</v>
      </c>
    </row>
    <row r="5762" spans="1:6" hidden="1">
      <c r="A5762" s="701">
        <v>102496</v>
      </c>
      <c r="B5762" s="699" t="s">
        <v>20785</v>
      </c>
      <c r="C5762" s="699" t="s">
        <v>478</v>
      </c>
      <c r="D5762" s="699" t="s">
        <v>11189</v>
      </c>
      <c r="E5762" s="700" t="s">
        <v>13491</v>
      </c>
      <c r="F5762" s="699" t="s">
        <v>11185</v>
      </c>
    </row>
    <row r="5763" spans="1:6" hidden="1">
      <c r="A5763" s="701">
        <v>102497</v>
      </c>
      <c r="B5763" s="699" t="s">
        <v>20786</v>
      </c>
      <c r="C5763" s="699" t="s">
        <v>478</v>
      </c>
      <c r="D5763" s="699" t="s">
        <v>11189</v>
      </c>
      <c r="E5763" s="700" t="s">
        <v>10053</v>
      </c>
      <c r="F5763" s="699" t="s">
        <v>11185</v>
      </c>
    </row>
    <row r="5764" spans="1:6" hidden="1">
      <c r="A5764" s="701">
        <v>102498</v>
      </c>
      <c r="B5764" s="699" t="s">
        <v>20787</v>
      </c>
      <c r="C5764" s="699" t="s">
        <v>478</v>
      </c>
      <c r="D5764" s="699" t="s">
        <v>11189</v>
      </c>
      <c r="E5764" s="700" t="s">
        <v>5642</v>
      </c>
      <c r="F5764" s="699" t="s">
        <v>11185</v>
      </c>
    </row>
    <row r="5765" spans="1:6" hidden="1">
      <c r="A5765" s="701">
        <v>102499</v>
      </c>
      <c r="B5765" s="699" t="s">
        <v>20788</v>
      </c>
      <c r="C5765" s="699" t="s">
        <v>480</v>
      </c>
      <c r="D5765" s="699" t="s">
        <v>11189</v>
      </c>
      <c r="E5765" s="700" t="s">
        <v>1890</v>
      </c>
      <c r="F5765" s="699" t="s">
        <v>11185</v>
      </c>
    </row>
    <row r="5766" spans="1:6" hidden="1">
      <c r="A5766" s="701">
        <v>102500</v>
      </c>
      <c r="B5766" s="699" t="s">
        <v>20789</v>
      </c>
      <c r="C5766" s="699" t="s">
        <v>478</v>
      </c>
      <c r="D5766" s="699" t="s">
        <v>11189</v>
      </c>
      <c r="E5766" s="700" t="s">
        <v>2837</v>
      </c>
      <c r="F5766" s="699" t="s">
        <v>11185</v>
      </c>
    </row>
    <row r="5767" spans="1:6" hidden="1">
      <c r="A5767" s="701">
        <v>102501</v>
      </c>
      <c r="B5767" s="699" t="s">
        <v>20790</v>
      </c>
      <c r="C5767" s="699" t="s">
        <v>480</v>
      </c>
      <c r="D5767" s="699" t="s">
        <v>11189</v>
      </c>
      <c r="E5767" s="700" t="s">
        <v>10005</v>
      </c>
      <c r="F5767" s="699" t="s">
        <v>11185</v>
      </c>
    </row>
    <row r="5768" spans="1:6" hidden="1">
      <c r="A5768" s="701">
        <v>102504</v>
      </c>
      <c r="B5768" s="699" t="s">
        <v>20791</v>
      </c>
      <c r="C5768" s="699" t="s">
        <v>478</v>
      </c>
      <c r="D5768" s="699" t="s">
        <v>11189</v>
      </c>
      <c r="E5768" s="700" t="s">
        <v>5934</v>
      </c>
      <c r="F5768" s="699" t="s">
        <v>11185</v>
      </c>
    </row>
    <row r="5769" spans="1:6" hidden="1">
      <c r="A5769" s="701">
        <v>102505</v>
      </c>
      <c r="B5769" s="699" t="s">
        <v>20792</v>
      </c>
      <c r="C5769" s="699" t="s">
        <v>478</v>
      </c>
      <c r="D5769" s="699" t="s">
        <v>11189</v>
      </c>
      <c r="E5769" s="700" t="s">
        <v>3222</v>
      </c>
      <c r="F5769" s="699" t="s">
        <v>11185</v>
      </c>
    </row>
    <row r="5770" spans="1:6" hidden="1">
      <c r="A5770" s="701">
        <v>102506</v>
      </c>
      <c r="B5770" s="699" t="s">
        <v>20793</v>
      </c>
      <c r="C5770" s="699" t="s">
        <v>478</v>
      </c>
      <c r="D5770" s="699" t="s">
        <v>11189</v>
      </c>
      <c r="E5770" s="700" t="s">
        <v>6168</v>
      </c>
      <c r="F5770" s="699" t="s">
        <v>11185</v>
      </c>
    </row>
    <row r="5771" spans="1:6" hidden="1">
      <c r="A5771" s="701">
        <v>102507</v>
      </c>
      <c r="B5771" s="699" t="s">
        <v>20794</v>
      </c>
      <c r="C5771" s="699" t="s">
        <v>478</v>
      </c>
      <c r="D5771" s="699" t="s">
        <v>11189</v>
      </c>
      <c r="E5771" s="700" t="s">
        <v>2241</v>
      </c>
      <c r="F5771" s="699" t="s">
        <v>11185</v>
      </c>
    </row>
    <row r="5772" spans="1:6" hidden="1">
      <c r="A5772" s="701">
        <v>102508</v>
      </c>
      <c r="B5772" s="699" t="s">
        <v>20795</v>
      </c>
      <c r="C5772" s="699" t="s">
        <v>480</v>
      </c>
      <c r="D5772" s="699" t="s">
        <v>11189</v>
      </c>
      <c r="E5772" s="700" t="s">
        <v>15188</v>
      </c>
      <c r="F5772" s="699" t="s">
        <v>11185</v>
      </c>
    </row>
    <row r="5773" spans="1:6" hidden="1">
      <c r="A5773" s="701">
        <v>102509</v>
      </c>
      <c r="B5773" s="699" t="s">
        <v>20796</v>
      </c>
      <c r="C5773" s="699" t="s">
        <v>480</v>
      </c>
      <c r="D5773" s="699" t="s">
        <v>11189</v>
      </c>
      <c r="E5773" s="700" t="s">
        <v>5938</v>
      </c>
      <c r="F5773" s="699" t="s">
        <v>11185</v>
      </c>
    </row>
    <row r="5774" spans="1:6" hidden="1">
      <c r="A5774" s="701">
        <v>102512</v>
      </c>
      <c r="B5774" s="699" t="s">
        <v>20797</v>
      </c>
      <c r="C5774" s="699" t="s">
        <v>478</v>
      </c>
      <c r="D5774" s="699" t="s">
        <v>11182</v>
      </c>
      <c r="E5774" s="700" t="s">
        <v>5493</v>
      </c>
      <c r="F5774" s="699" t="s">
        <v>11185</v>
      </c>
    </row>
    <row r="5775" spans="1:6" hidden="1">
      <c r="A5775" s="701">
        <v>102513</v>
      </c>
      <c r="B5775" s="699" t="s">
        <v>20798</v>
      </c>
      <c r="C5775" s="699" t="s">
        <v>480</v>
      </c>
      <c r="D5775" s="699" t="s">
        <v>11189</v>
      </c>
      <c r="E5775" s="700" t="s">
        <v>14143</v>
      </c>
      <c r="F5775" s="699" t="s">
        <v>11185</v>
      </c>
    </row>
    <row r="5776" spans="1:6" hidden="1">
      <c r="A5776" s="701">
        <v>102520</v>
      </c>
      <c r="B5776" s="699" t="s">
        <v>20799</v>
      </c>
      <c r="C5776" s="699" t="s">
        <v>480</v>
      </c>
      <c r="D5776" s="699" t="s">
        <v>11189</v>
      </c>
      <c r="E5776" s="700" t="s">
        <v>6479</v>
      </c>
      <c r="F5776" s="699" t="s">
        <v>11185</v>
      </c>
    </row>
    <row r="5777" spans="1:6" hidden="1">
      <c r="A5777" s="701">
        <v>101749</v>
      </c>
      <c r="B5777" s="699" t="s">
        <v>20800</v>
      </c>
      <c r="C5777" s="699" t="s">
        <v>480</v>
      </c>
      <c r="D5777" s="699" t="s">
        <v>11182</v>
      </c>
      <c r="E5777" s="700" t="s">
        <v>20801</v>
      </c>
      <c r="F5777" s="699" t="s">
        <v>11185</v>
      </c>
    </row>
    <row r="5778" spans="1:6" hidden="1">
      <c r="A5778" s="701">
        <v>101750</v>
      </c>
      <c r="B5778" s="699" t="s">
        <v>20802</v>
      </c>
      <c r="C5778" s="699" t="s">
        <v>480</v>
      </c>
      <c r="D5778" s="699" t="s">
        <v>11182</v>
      </c>
      <c r="E5778" s="700" t="s">
        <v>20803</v>
      </c>
      <c r="F5778" s="699" t="s">
        <v>11185</v>
      </c>
    </row>
    <row r="5779" spans="1:6" hidden="1">
      <c r="A5779" s="701">
        <v>101729</v>
      </c>
      <c r="B5779" s="699" t="s">
        <v>20804</v>
      </c>
      <c r="C5779" s="699" t="s">
        <v>480</v>
      </c>
      <c r="D5779" s="699" t="s">
        <v>11182</v>
      </c>
      <c r="E5779" s="700" t="s">
        <v>20805</v>
      </c>
      <c r="F5779" s="699" t="s">
        <v>11185</v>
      </c>
    </row>
    <row r="5780" spans="1:6" hidden="1">
      <c r="A5780" s="701">
        <v>101746</v>
      </c>
      <c r="B5780" s="699" t="s">
        <v>20807</v>
      </c>
      <c r="C5780" s="699" t="s">
        <v>480</v>
      </c>
      <c r="D5780" s="699" t="s">
        <v>11182</v>
      </c>
      <c r="E5780" s="700" t="s">
        <v>20808</v>
      </c>
      <c r="F5780" s="699" t="s">
        <v>11185</v>
      </c>
    </row>
    <row r="5781" spans="1:6" hidden="1">
      <c r="A5781" s="701">
        <v>101751</v>
      </c>
      <c r="B5781" s="699" t="s">
        <v>20809</v>
      </c>
      <c r="C5781" s="699" t="s">
        <v>480</v>
      </c>
      <c r="D5781" s="699" t="s">
        <v>11182</v>
      </c>
      <c r="E5781" s="700" t="s">
        <v>20810</v>
      </c>
      <c r="F5781" s="699" t="s">
        <v>11185</v>
      </c>
    </row>
    <row r="5782" spans="1:6" hidden="1">
      <c r="A5782" s="701">
        <v>87246</v>
      </c>
      <c r="B5782" s="699" t="s">
        <v>20811</v>
      </c>
      <c r="C5782" s="699" t="s">
        <v>480</v>
      </c>
      <c r="D5782" s="699" t="s">
        <v>11189</v>
      </c>
      <c r="E5782" s="700" t="s">
        <v>20812</v>
      </c>
      <c r="F5782" s="699" t="s">
        <v>11185</v>
      </c>
    </row>
    <row r="5783" spans="1:6" hidden="1">
      <c r="A5783" s="701">
        <v>87247</v>
      </c>
      <c r="B5783" s="699" t="s">
        <v>20813</v>
      </c>
      <c r="C5783" s="699" t="s">
        <v>480</v>
      </c>
      <c r="D5783" s="699" t="s">
        <v>11189</v>
      </c>
      <c r="E5783" s="700" t="s">
        <v>14024</v>
      </c>
      <c r="F5783" s="699" t="s">
        <v>11185</v>
      </c>
    </row>
    <row r="5784" spans="1:6" hidden="1">
      <c r="A5784" s="701">
        <v>87248</v>
      </c>
      <c r="B5784" s="699" t="s">
        <v>20814</v>
      </c>
      <c r="C5784" s="699" t="s">
        <v>480</v>
      </c>
      <c r="D5784" s="699" t="s">
        <v>11189</v>
      </c>
      <c r="E5784" s="700" t="s">
        <v>12370</v>
      </c>
      <c r="F5784" s="699" t="s">
        <v>11185</v>
      </c>
    </row>
    <row r="5785" spans="1:6" hidden="1">
      <c r="A5785" s="701">
        <v>87249</v>
      </c>
      <c r="B5785" s="699" t="s">
        <v>20816</v>
      </c>
      <c r="C5785" s="699" t="s">
        <v>480</v>
      </c>
      <c r="D5785" s="699" t="s">
        <v>11189</v>
      </c>
      <c r="E5785" s="700" t="s">
        <v>3161</v>
      </c>
      <c r="F5785" s="699" t="s">
        <v>11185</v>
      </c>
    </row>
    <row r="5786" spans="1:6" hidden="1">
      <c r="A5786" s="701">
        <v>87250</v>
      </c>
      <c r="B5786" s="699" t="s">
        <v>20817</v>
      </c>
      <c r="C5786" s="699" t="s">
        <v>480</v>
      </c>
      <c r="D5786" s="699" t="s">
        <v>11189</v>
      </c>
      <c r="E5786" s="700" t="s">
        <v>17716</v>
      </c>
      <c r="F5786" s="699" t="s">
        <v>11185</v>
      </c>
    </row>
    <row r="5787" spans="1:6" hidden="1">
      <c r="A5787" s="701">
        <v>87251</v>
      </c>
      <c r="B5787" s="699" t="s">
        <v>20818</v>
      </c>
      <c r="C5787" s="699" t="s">
        <v>480</v>
      </c>
      <c r="D5787" s="699" t="s">
        <v>11189</v>
      </c>
      <c r="E5787" s="700" t="s">
        <v>12189</v>
      </c>
      <c r="F5787" s="699" t="s">
        <v>11185</v>
      </c>
    </row>
    <row r="5788" spans="1:6" hidden="1">
      <c r="A5788" s="701">
        <v>87255</v>
      </c>
      <c r="B5788" s="699" t="s">
        <v>20819</v>
      </c>
      <c r="C5788" s="699" t="s">
        <v>480</v>
      </c>
      <c r="D5788" s="699" t="s">
        <v>11189</v>
      </c>
      <c r="E5788" s="700" t="s">
        <v>20820</v>
      </c>
      <c r="F5788" s="699" t="s">
        <v>11185</v>
      </c>
    </row>
    <row r="5789" spans="1:6" hidden="1">
      <c r="A5789" s="701">
        <v>87256</v>
      </c>
      <c r="B5789" s="699" t="s">
        <v>20821</v>
      </c>
      <c r="C5789" s="699" t="s">
        <v>480</v>
      </c>
      <c r="D5789" s="699" t="s">
        <v>11189</v>
      </c>
      <c r="E5789" s="700" t="s">
        <v>12554</v>
      </c>
      <c r="F5789" s="699" t="s">
        <v>11185</v>
      </c>
    </row>
    <row r="5790" spans="1:6" hidden="1">
      <c r="A5790" s="701">
        <v>87257</v>
      </c>
      <c r="B5790" s="699" t="s">
        <v>20822</v>
      </c>
      <c r="C5790" s="699" t="s">
        <v>480</v>
      </c>
      <c r="D5790" s="699" t="s">
        <v>11189</v>
      </c>
      <c r="E5790" s="700" t="s">
        <v>5317</v>
      </c>
      <c r="F5790" s="699" t="s">
        <v>11185</v>
      </c>
    </row>
    <row r="5791" spans="1:6" hidden="1">
      <c r="A5791" s="701">
        <v>87258</v>
      </c>
      <c r="B5791" s="699" t="s">
        <v>20823</v>
      </c>
      <c r="C5791" s="699" t="s">
        <v>480</v>
      </c>
      <c r="D5791" s="699" t="s">
        <v>11189</v>
      </c>
      <c r="E5791" s="700" t="s">
        <v>20824</v>
      </c>
      <c r="F5791" s="699" t="s">
        <v>11185</v>
      </c>
    </row>
    <row r="5792" spans="1:6" hidden="1">
      <c r="A5792" s="701">
        <v>87259</v>
      </c>
      <c r="B5792" s="699" t="s">
        <v>20825</v>
      </c>
      <c r="C5792" s="699" t="s">
        <v>480</v>
      </c>
      <c r="D5792" s="699" t="s">
        <v>11189</v>
      </c>
      <c r="E5792" s="700" t="s">
        <v>20826</v>
      </c>
      <c r="F5792" s="699" t="s">
        <v>11185</v>
      </c>
    </row>
    <row r="5793" spans="1:6" hidden="1">
      <c r="A5793" s="701">
        <v>87260</v>
      </c>
      <c r="B5793" s="699" t="s">
        <v>20827</v>
      </c>
      <c r="C5793" s="699" t="s">
        <v>480</v>
      </c>
      <c r="D5793" s="699" t="s">
        <v>11189</v>
      </c>
      <c r="E5793" s="700" t="s">
        <v>20828</v>
      </c>
      <c r="F5793" s="699" t="s">
        <v>11185</v>
      </c>
    </row>
    <row r="5794" spans="1:6" hidden="1">
      <c r="A5794" s="701">
        <v>87261</v>
      </c>
      <c r="B5794" s="699" t="s">
        <v>20829</v>
      </c>
      <c r="C5794" s="699" t="s">
        <v>480</v>
      </c>
      <c r="D5794" s="699" t="s">
        <v>11189</v>
      </c>
      <c r="E5794" s="700" t="s">
        <v>20830</v>
      </c>
      <c r="F5794" s="699" t="s">
        <v>11185</v>
      </c>
    </row>
    <row r="5795" spans="1:6" hidden="1">
      <c r="A5795" s="701">
        <v>87262</v>
      </c>
      <c r="B5795" s="699" t="s">
        <v>20831</v>
      </c>
      <c r="C5795" s="699" t="s">
        <v>480</v>
      </c>
      <c r="D5795" s="699" t="s">
        <v>11189</v>
      </c>
      <c r="E5795" s="700" t="s">
        <v>20832</v>
      </c>
      <c r="F5795" s="699" t="s">
        <v>11185</v>
      </c>
    </row>
    <row r="5796" spans="1:6" hidden="1">
      <c r="A5796" s="701">
        <v>87263</v>
      </c>
      <c r="B5796" s="699" t="s">
        <v>1022</v>
      </c>
      <c r="C5796" s="699" t="s">
        <v>480</v>
      </c>
      <c r="D5796" s="699" t="s">
        <v>11189</v>
      </c>
      <c r="E5796" s="700" t="s">
        <v>20833</v>
      </c>
      <c r="F5796" s="699" t="s">
        <v>11185</v>
      </c>
    </row>
    <row r="5797" spans="1:6" hidden="1">
      <c r="A5797" s="701">
        <v>89046</v>
      </c>
      <c r="B5797" s="699" t="s">
        <v>20834</v>
      </c>
      <c r="C5797" s="699" t="s">
        <v>480</v>
      </c>
      <c r="D5797" s="699" t="s">
        <v>11189</v>
      </c>
      <c r="E5797" s="700" t="s">
        <v>14694</v>
      </c>
      <c r="F5797" s="699" t="s">
        <v>11185</v>
      </c>
    </row>
    <row r="5798" spans="1:6" hidden="1">
      <c r="A5798" s="701">
        <v>89171</v>
      </c>
      <c r="B5798" s="699" t="s">
        <v>11973</v>
      </c>
      <c r="C5798" s="699" t="s">
        <v>480</v>
      </c>
      <c r="D5798" s="699" t="s">
        <v>11189</v>
      </c>
      <c r="E5798" s="700" t="s">
        <v>11974</v>
      </c>
      <c r="F5798" s="699" t="s">
        <v>11185</v>
      </c>
    </row>
    <row r="5799" spans="1:6" hidden="1">
      <c r="A5799" s="701">
        <v>93389</v>
      </c>
      <c r="B5799" s="699" t="s">
        <v>20835</v>
      </c>
      <c r="C5799" s="699" t="s">
        <v>480</v>
      </c>
      <c r="D5799" s="699" t="s">
        <v>11189</v>
      </c>
      <c r="E5799" s="700" t="s">
        <v>19740</v>
      </c>
      <c r="F5799" s="699" t="s">
        <v>11185</v>
      </c>
    </row>
    <row r="5800" spans="1:6" hidden="1">
      <c r="A5800" s="701">
        <v>93390</v>
      </c>
      <c r="B5800" s="699" t="s">
        <v>20836</v>
      </c>
      <c r="C5800" s="699" t="s">
        <v>480</v>
      </c>
      <c r="D5800" s="699" t="s">
        <v>11189</v>
      </c>
      <c r="E5800" s="700" t="s">
        <v>20837</v>
      </c>
      <c r="F5800" s="699" t="s">
        <v>11185</v>
      </c>
    </row>
    <row r="5801" spans="1:6" hidden="1">
      <c r="A5801" s="701">
        <v>93391</v>
      </c>
      <c r="B5801" s="699" t="s">
        <v>20838</v>
      </c>
      <c r="C5801" s="699" t="s">
        <v>480</v>
      </c>
      <c r="D5801" s="699" t="s">
        <v>11189</v>
      </c>
      <c r="E5801" s="700" t="s">
        <v>11778</v>
      </c>
      <c r="F5801" s="699" t="s">
        <v>11185</v>
      </c>
    </row>
    <row r="5802" spans="1:6" hidden="1">
      <c r="A5802" s="701">
        <v>98671</v>
      </c>
      <c r="B5802" s="699" t="s">
        <v>20840</v>
      </c>
      <c r="C5802" s="699" t="s">
        <v>480</v>
      </c>
      <c r="D5802" s="699" t="s">
        <v>11182</v>
      </c>
      <c r="E5802" s="700" t="s">
        <v>20841</v>
      </c>
      <c r="F5802" s="699" t="s">
        <v>11185</v>
      </c>
    </row>
    <row r="5803" spans="1:6" hidden="1">
      <c r="A5803" s="701">
        <v>98672</v>
      </c>
      <c r="B5803" s="699" t="s">
        <v>20842</v>
      </c>
      <c r="C5803" s="699" t="s">
        <v>480</v>
      </c>
      <c r="D5803" s="699" t="s">
        <v>11182</v>
      </c>
      <c r="E5803" s="700" t="s">
        <v>20843</v>
      </c>
      <c r="F5803" s="699" t="s">
        <v>11185</v>
      </c>
    </row>
    <row r="5804" spans="1:6" hidden="1">
      <c r="A5804" s="701">
        <v>98678</v>
      </c>
      <c r="B5804" s="699" t="s">
        <v>20844</v>
      </c>
      <c r="C5804" s="699" t="s">
        <v>480</v>
      </c>
      <c r="D5804" s="699" t="s">
        <v>11189</v>
      </c>
      <c r="E5804" s="700" t="s">
        <v>20845</v>
      </c>
      <c r="F5804" s="699" t="s">
        <v>11185</v>
      </c>
    </row>
    <row r="5805" spans="1:6" hidden="1">
      <c r="A5805" s="701">
        <v>98679</v>
      </c>
      <c r="B5805" s="699" t="s">
        <v>12137</v>
      </c>
      <c r="C5805" s="699" t="s">
        <v>480</v>
      </c>
      <c r="D5805" s="699" t="s">
        <v>11182</v>
      </c>
      <c r="E5805" s="700" t="s">
        <v>12138</v>
      </c>
      <c r="F5805" s="699" t="s">
        <v>11185</v>
      </c>
    </row>
    <row r="5806" spans="1:6" hidden="1">
      <c r="A5806" s="701">
        <v>98680</v>
      </c>
      <c r="B5806" s="699" t="s">
        <v>20846</v>
      </c>
      <c r="C5806" s="699" t="s">
        <v>480</v>
      </c>
      <c r="D5806" s="699" t="s">
        <v>11182</v>
      </c>
      <c r="E5806" s="700" t="s">
        <v>15308</v>
      </c>
      <c r="F5806" s="699" t="s">
        <v>11185</v>
      </c>
    </row>
    <row r="5807" spans="1:6" hidden="1">
      <c r="A5807" s="701">
        <v>98681</v>
      </c>
      <c r="B5807" s="699" t="s">
        <v>20847</v>
      </c>
      <c r="C5807" s="699" t="s">
        <v>480</v>
      </c>
      <c r="D5807" s="699" t="s">
        <v>11182</v>
      </c>
      <c r="E5807" s="700" t="s">
        <v>3425</v>
      </c>
      <c r="F5807" s="699" t="s">
        <v>11185</v>
      </c>
    </row>
    <row r="5808" spans="1:6" hidden="1">
      <c r="A5808" s="701">
        <v>98682</v>
      </c>
      <c r="B5808" s="699" t="s">
        <v>20848</v>
      </c>
      <c r="C5808" s="699" t="s">
        <v>480</v>
      </c>
      <c r="D5808" s="699" t="s">
        <v>11182</v>
      </c>
      <c r="E5808" s="700" t="s">
        <v>18169</v>
      </c>
      <c r="F5808" s="699" t="s">
        <v>11185</v>
      </c>
    </row>
    <row r="5809" spans="1:6" hidden="1">
      <c r="A5809" s="701">
        <v>98685</v>
      </c>
      <c r="B5809" s="699" t="s">
        <v>20849</v>
      </c>
      <c r="C5809" s="699" t="s">
        <v>478</v>
      </c>
      <c r="D5809" s="699" t="s">
        <v>11182</v>
      </c>
      <c r="E5809" s="700" t="s">
        <v>20850</v>
      </c>
      <c r="F5809" s="699" t="s">
        <v>11185</v>
      </c>
    </row>
    <row r="5810" spans="1:6" hidden="1">
      <c r="A5810" s="701">
        <v>98686</v>
      </c>
      <c r="B5810" s="699" t="s">
        <v>20851</v>
      </c>
      <c r="C5810" s="699" t="s">
        <v>478</v>
      </c>
      <c r="D5810" s="699" t="s">
        <v>11182</v>
      </c>
      <c r="E5810" s="700" t="s">
        <v>16813</v>
      </c>
      <c r="F5810" s="699" t="s">
        <v>11185</v>
      </c>
    </row>
    <row r="5811" spans="1:6" hidden="1">
      <c r="A5811" s="701">
        <v>98688</v>
      </c>
      <c r="B5811" s="699" t="s">
        <v>20852</v>
      </c>
      <c r="C5811" s="699" t="s">
        <v>478</v>
      </c>
      <c r="D5811" s="699" t="s">
        <v>11182</v>
      </c>
      <c r="E5811" s="700" t="s">
        <v>2266</v>
      </c>
      <c r="F5811" s="699" t="s">
        <v>11185</v>
      </c>
    </row>
    <row r="5812" spans="1:6" hidden="1">
      <c r="A5812" s="701">
        <v>98689</v>
      </c>
      <c r="B5812" s="699" t="s">
        <v>20853</v>
      </c>
      <c r="C5812" s="699" t="s">
        <v>478</v>
      </c>
      <c r="D5812" s="699" t="s">
        <v>11182</v>
      </c>
      <c r="E5812" s="700" t="s">
        <v>20854</v>
      </c>
      <c r="F5812" s="699" t="s">
        <v>11185</v>
      </c>
    </row>
    <row r="5813" spans="1:6" hidden="1">
      <c r="A5813" s="701">
        <v>101090</v>
      </c>
      <c r="B5813" s="699" t="s">
        <v>20855</v>
      </c>
      <c r="C5813" s="699" t="s">
        <v>480</v>
      </c>
      <c r="D5813" s="699" t="s">
        <v>11189</v>
      </c>
      <c r="E5813" s="700" t="s">
        <v>20856</v>
      </c>
      <c r="F5813" s="699" t="s">
        <v>11185</v>
      </c>
    </row>
    <row r="5814" spans="1:6" hidden="1">
      <c r="A5814" s="701">
        <v>101091</v>
      </c>
      <c r="B5814" s="699" t="s">
        <v>20857</v>
      </c>
      <c r="C5814" s="699" t="s">
        <v>480</v>
      </c>
      <c r="D5814" s="699" t="s">
        <v>11182</v>
      </c>
      <c r="E5814" s="700" t="s">
        <v>20858</v>
      </c>
      <c r="F5814" s="699" t="s">
        <v>11185</v>
      </c>
    </row>
    <row r="5815" spans="1:6" hidden="1">
      <c r="A5815" s="701">
        <v>101725</v>
      </c>
      <c r="B5815" s="699" t="s">
        <v>20859</v>
      </c>
      <c r="C5815" s="699" t="s">
        <v>480</v>
      </c>
      <c r="D5815" s="699" t="s">
        <v>11182</v>
      </c>
      <c r="E5815" s="700" t="s">
        <v>20860</v>
      </c>
      <c r="F5815" s="699" t="s">
        <v>11185</v>
      </c>
    </row>
    <row r="5816" spans="1:6" hidden="1">
      <c r="A5816" s="701">
        <v>101726</v>
      </c>
      <c r="B5816" s="699" t="s">
        <v>20861</v>
      </c>
      <c r="C5816" s="699" t="s">
        <v>480</v>
      </c>
      <c r="D5816" s="699" t="s">
        <v>11182</v>
      </c>
      <c r="E5816" s="700" t="s">
        <v>16290</v>
      </c>
      <c r="F5816" s="699" t="s">
        <v>11185</v>
      </c>
    </row>
    <row r="5817" spans="1:6" hidden="1">
      <c r="A5817" s="701">
        <v>101731</v>
      </c>
      <c r="B5817" s="699" t="s">
        <v>20862</v>
      </c>
      <c r="C5817" s="699" t="s">
        <v>480</v>
      </c>
      <c r="D5817" s="699" t="s">
        <v>11189</v>
      </c>
      <c r="E5817" s="700" t="s">
        <v>20863</v>
      </c>
      <c r="F5817" s="699" t="s">
        <v>11185</v>
      </c>
    </row>
    <row r="5818" spans="1:6" hidden="1">
      <c r="A5818" s="701">
        <v>101732</v>
      </c>
      <c r="B5818" s="699" t="s">
        <v>20864</v>
      </c>
      <c r="C5818" s="699" t="s">
        <v>480</v>
      </c>
      <c r="D5818" s="699" t="s">
        <v>11189</v>
      </c>
      <c r="E5818" s="700" t="s">
        <v>20865</v>
      </c>
      <c r="F5818" s="699" t="s">
        <v>11185</v>
      </c>
    </row>
    <row r="5819" spans="1:6" hidden="1">
      <c r="A5819" s="701">
        <v>101094</v>
      </c>
      <c r="B5819" s="699" t="s">
        <v>20866</v>
      </c>
      <c r="C5819" s="699" t="s">
        <v>478</v>
      </c>
      <c r="D5819" s="699" t="s">
        <v>11189</v>
      </c>
      <c r="E5819" s="700" t="s">
        <v>17101</v>
      </c>
      <c r="F5819" s="699" t="s">
        <v>11185</v>
      </c>
    </row>
    <row r="5820" spans="1:6" hidden="1">
      <c r="A5820" s="701">
        <v>101727</v>
      </c>
      <c r="B5820" s="699" t="s">
        <v>20867</v>
      </c>
      <c r="C5820" s="699" t="s">
        <v>480</v>
      </c>
      <c r="D5820" s="699" t="s">
        <v>11189</v>
      </c>
      <c r="E5820" s="700" t="s">
        <v>20868</v>
      </c>
      <c r="F5820" s="699" t="s">
        <v>11185</v>
      </c>
    </row>
    <row r="5821" spans="1:6" hidden="1">
      <c r="A5821" s="701">
        <v>101733</v>
      </c>
      <c r="B5821" s="699" t="s">
        <v>20869</v>
      </c>
      <c r="C5821" s="699" t="s">
        <v>480</v>
      </c>
      <c r="D5821" s="699" t="s">
        <v>11189</v>
      </c>
      <c r="E5821" s="700" t="s">
        <v>20870</v>
      </c>
      <c r="F5821" s="699" t="s">
        <v>11185</v>
      </c>
    </row>
    <row r="5822" spans="1:6" hidden="1">
      <c r="A5822" s="701">
        <v>101734</v>
      </c>
      <c r="B5822" s="699" t="s">
        <v>20871</v>
      </c>
      <c r="C5822" s="699" t="s">
        <v>480</v>
      </c>
      <c r="D5822" s="699" t="s">
        <v>11189</v>
      </c>
      <c r="E5822" s="700" t="s">
        <v>20872</v>
      </c>
      <c r="F5822" s="699" t="s">
        <v>11185</v>
      </c>
    </row>
    <row r="5823" spans="1:6" hidden="1">
      <c r="A5823" s="701">
        <v>101735</v>
      </c>
      <c r="B5823" s="699" t="s">
        <v>20873</v>
      </c>
      <c r="C5823" s="699" t="s">
        <v>480</v>
      </c>
      <c r="D5823" s="699" t="s">
        <v>11189</v>
      </c>
      <c r="E5823" s="700" t="s">
        <v>20874</v>
      </c>
      <c r="F5823" s="699" t="s">
        <v>11185</v>
      </c>
    </row>
    <row r="5824" spans="1:6" hidden="1">
      <c r="A5824" s="701">
        <v>101736</v>
      </c>
      <c r="B5824" s="699" t="s">
        <v>20875</v>
      </c>
      <c r="C5824" s="699" t="s">
        <v>480</v>
      </c>
      <c r="D5824" s="699" t="s">
        <v>11189</v>
      </c>
      <c r="E5824" s="700" t="s">
        <v>15836</v>
      </c>
      <c r="F5824" s="699" t="s">
        <v>11185</v>
      </c>
    </row>
    <row r="5825" spans="1:6" hidden="1">
      <c r="A5825" s="701">
        <v>101737</v>
      </c>
      <c r="B5825" s="699" t="s">
        <v>20876</v>
      </c>
      <c r="C5825" s="699" t="s">
        <v>480</v>
      </c>
      <c r="D5825" s="699" t="s">
        <v>11189</v>
      </c>
      <c r="E5825" s="700" t="s">
        <v>20877</v>
      </c>
      <c r="F5825" s="699" t="s">
        <v>11185</v>
      </c>
    </row>
    <row r="5826" spans="1:6" hidden="1">
      <c r="A5826" s="701">
        <v>101748</v>
      </c>
      <c r="B5826" s="699" t="s">
        <v>20878</v>
      </c>
      <c r="C5826" s="699" t="s">
        <v>480</v>
      </c>
      <c r="D5826" s="699" t="s">
        <v>11182</v>
      </c>
      <c r="E5826" s="700" t="s">
        <v>12148</v>
      </c>
      <c r="F5826" s="699" t="s">
        <v>11185</v>
      </c>
    </row>
    <row r="5827" spans="1:6" hidden="1">
      <c r="A5827" s="701">
        <v>101092</v>
      </c>
      <c r="B5827" s="699" t="s">
        <v>20879</v>
      </c>
      <c r="C5827" s="699" t="s">
        <v>480</v>
      </c>
      <c r="D5827" s="699" t="s">
        <v>11182</v>
      </c>
      <c r="E5827" s="700" t="s">
        <v>20880</v>
      </c>
      <c r="F5827" s="699" t="s">
        <v>11185</v>
      </c>
    </row>
    <row r="5828" spans="1:6" hidden="1">
      <c r="A5828" s="701">
        <v>101093</v>
      </c>
      <c r="B5828" s="699" t="s">
        <v>20881</v>
      </c>
      <c r="C5828" s="699" t="s">
        <v>480</v>
      </c>
      <c r="D5828" s="699" t="s">
        <v>11182</v>
      </c>
      <c r="E5828" s="700" t="s">
        <v>20882</v>
      </c>
      <c r="F5828" s="699" t="s">
        <v>11185</v>
      </c>
    </row>
    <row r="5829" spans="1:6" hidden="1">
      <c r="A5829" s="701">
        <v>98695</v>
      </c>
      <c r="B5829" s="699" t="s">
        <v>20883</v>
      </c>
      <c r="C5829" s="699" t="s">
        <v>478</v>
      </c>
      <c r="D5829" s="699" t="s">
        <v>11182</v>
      </c>
      <c r="E5829" s="700" t="s">
        <v>20884</v>
      </c>
      <c r="F5829" s="699" t="s">
        <v>11185</v>
      </c>
    </row>
    <row r="5830" spans="1:6" hidden="1">
      <c r="A5830" s="701">
        <v>98697</v>
      </c>
      <c r="B5830" s="699" t="s">
        <v>20885</v>
      </c>
      <c r="C5830" s="699" t="s">
        <v>478</v>
      </c>
      <c r="D5830" s="699" t="s">
        <v>11182</v>
      </c>
      <c r="E5830" s="700" t="s">
        <v>20886</v>
      </c>
      <c r="F5830" s="699" t="s">
        <v>11185</v>
      </c>
    </row>
    <row r="5831" spans="1:6" hidden="1">
      <c r="A5831" s="701">
        <v>101738</v>
      </c>
      <c r="B5831" s="699" t="s">
        <v>20887</v>
      </c>
      <c r="C5831" s="699" t="s">
        <v>478</v>
      </c>
      <c r="D5831" s="699" t="s">
        <v>11182</v>
      </c>
      <c r="E5831" s="700" t="s">
        <v>3009</v>
      </c>
      <c r="F5831" s="699" t="s">
        <v>11185</v>
      </c>
    </row>
    <row r="5832" spans="1:6" hidden="1">
      <c r="A5832" s="701">
        <v>101739</v>
      </c>
      <c r="B5832" s="699" t="s">
        <v>20888</v>
      </c>
      <c r="C5832" s="699" t="s">
        <v>478</v>
      </c>
      <c r="D5832" s="699" t="s">
        <v>11182</v>
      </c>
      <c r="E5832" s="700" t="s">
        <v>20889</v>
      </c>
      <c r="F5832" s="699" t="s">
        <v>11185</v>
      </c>
    </row>
    <row r="5833" spans="1:6" hidden="1">
      <c r="A5833" s="701">
        <v>88648</v>
      </c>
      <c r="B5833" s="699" t="s">
        <v>20890</v>
      </c>
      <c r="C5833" s="699" t="s">
        <v>478</v>
      </c>
      <c r="D5833" s="699" t="s">
        <v>11189</v>
      </c>
      <c r="E5833" s="700" t="s">
        <v>7900</v>
      </c>
      <c r="F5833" s="699" t="s">
        <v>11185</v>
      </c>
    </row>
    <row r="5834" spans="1:6" hidden="1">
      <c r="A5834" s="701">
        <v>88649</v>
      </c>
      <c r="B5834" s="699" t="s">
        <v>20891</v>
      </c>
      <c r="C5834" s="699" t="s">
        <v>478</v>
      </c>
      <c r="D5834" s="699" t="s">
        <v>11189</v>
      </c>
      <c r="E5834" s="700" t="s">
        <v>3353</v>
      </c>
      <c r="F5834" s="699" t="s">
        <v>11185</v>
      </c>
    </row>
    <row r="5835" spans="1:6" hidden="1">
      <c r="A5835" s="701">
        <v>88650</v>
      </c>
      <c r="B5835" s="699" t="s">
        <v>20892</v>
      </c>
      <c r="C5835" s="699" t="s">
        <v>478</v>
      </c>
      <c r="D5835" s="699" t="s">
        <v>11189</v>
      </c>
      <c r="E5835" s="700" t="s">
        <v>9867</v>
      </c>
      <c r="F5835" s="699" t="s">
        <v>11185</v>
      </c>
    </row>
    <row r="5836" spans="1:6" hidden="1">
      <c r="A5836" s="701">
        <v>96467</v>
      </c>
      <c r="B5836" s="699" t="s">
        <v>20893</v>
      </c>
      <c r="C5836" s="699" t="s">
        <v>478</v>
      </c>
      <c r="D5836" s="699" t="s">
        <v>11189</v>
      </c>
      <c r="E5836" s="700" t="s">
        <v>15372</v>
      </c>
      <c r="F5836" s="699" t="s">
        <v>11185</v>
      </c>
    </row>
    <row r="5837" spans="1:6" hidden="1">
      <c r="A5837" s="701">
        <v>101740</v>
      </c>
      <c r="B5837" s="699" t="s">
        <v>20894</v>
      </c>
      <c r="C5837" s="699" t="s">
        <v>478</v>
      </c>
      <c r="D5837" s="699" t="s">
        <v>11189</v>
      </c>
      <c r="E5837" s="700" t="s">
        <v>14268</v>
      </c>
      <c r="F5837" s="699" t="s">
        <v>11185</v>
      </c>
    </row>
    <row r="5838" spans="1:6" hidden="1">
      <c r="A5838" s="701">
        <v>101741</v>
      </c>
      <c r="B5838" s="699" t="s">
        <v>20895</v>
      </c>
      <c r="C5838" s="699" t="s">
        <v>478</v>
      </c>
      <c r="D5838" s="699" t="s">
        <v>11182</v>
      </c>
      <c r="E5838" s="700" t="s">
        <v>4381</v>
      </c>
      <c r="F5838" s="699" t="s">
        <v>11185</v>
      </c>
    </row>
    <row r="5839" spans="1:6" hidden="1">
      <c r="A5839" s="701">
        <v>94990</v>
      </c>
      <c r="B5839" s="699" t="s">
        <v>20896</v>
      </c>
      <c r="C5839" s="699" t="s">
        <v>479</v>
      </c>
      <c r="D5839" s="699" t="s">
        <v>11189</v>
      </c>
      <c r="E5839" s="700" t="s">
        <v>20897</v>
      </c>
      <c r="F5839" s="699" t="s">
        <v>11185</v>
      </c>
    </row>
    <row r="5840" spans="1:6" hidden="1">
      <c r="A5840" s="701">
        <v>94991</v>
      </c>
      <c r="B5840" s="699" t="s">
        <v>1597</v>
      </c>
      <c r="C5840" s="699" t="s">
        <v>479</v>
      </c>
      <c r="D5840" s="699" t="s">
        <v>11189</v>
      </c>
      <c r="E5840" s="700" t="s">
        <v>20898</v>
      </c>
      <c r="F5840" s="699" t="s">
        <v>11185</v>
      </c>
    </row>
    <row r="5841" spans="1:6" hidden="1">
      <c r="A5841" s="701">
        <v>94992</v>
      </c>
      <c r="B5841" s="699" t="s">
        <v>20899</v>
      </c>
      <c r="C5841" s="699" t="s">
        <v>480</v>
      </c>
      <c r="D5841" s="699" t="s">
        <v>11189</v>
      </c>
      <c r="E5841" s="700" t="s">
        <v>20900</v>
      </c>
      <c r="F5841" s="699" t="s">
        <v>11185</v>
      </c>
    </row>
    <row r="5842" spans="1:6" hidden="1">
      <c r="A5842" s="701">
        <v>94993</v>
      </c>
      <c r="B5842" s="699" t="s">
        <v>20901</v>
      </c>
      <c r="C5842" s="699" t="s">
        <v>480</v>
      </c>
      <c r="D5842" s="699" t="s">
        <v>11189</v>
      </c>
      <c r="E5842" s="700" t="s">
        <v>20902</v>
      </c>
      <c r="F5842" s="699" t="s">
        <v>11185</v>
      </c>
    </row>
    <row r="5843" spans="1:6" hidden="1">
      <c r="A5843" s="701">
        <v>94994</v>
      </c>
      <c r="B5843" s="699" t="s">
        <v>20903</v>
      </c>
      <c r="C5843" s="699" t="s">
        <v>480</v>
      </c>
      <c r="D5843" s="699" t="s">
        <v>11189</v>
      </c>
      <c r="E5843" s="700" t="s">
        <v>20904</v>
      </c>
      <c r="F5843" s="699" t="s">
        <v>11185</v>
      </c>
    </row>
    <row r="5844" spans="1:6" hidden="1">
      <c r="A5844" s="701">
        <v>94995</v>
      </c>
      <c r="B5844" s="699" t="s">
        <v>20905</v>
      </c>
      <c r="C5844" s="699" t="s">
        <v>480</v>
      </c>
      <c r="D5844" s="699" t="s">
        <v>11189</v>
      </c>
      <c r="E5844" s="700" t="s">
        <v>20906</v>
      </c>
      <c r="F5844" s="699" t="s">
        <v>11185</v>
      </c>
    </row>
    <row r="5845" spans="1:6" hidden="1">
      <c r="A5845" s="701">
        <v>94996</v>
      </c>
      <c r="B5845" s="699" t="s">
        <v>20907</v>
      </c>
      <c r="C5845" s="699" t="s">
        <v>480</v>
      </c>
      <c r="D5845" s="699" t="s">
        <v>11189</v>
      </c>
      <c r="E5845" s="700" t="s">
        <v>20908</v>
      </c>
      <c r="F5845" s="699" t="s">
        <v>11185</v>
      </c>
    </row>
    <row r="5846" spans="1:6" hidden="1">
      <c r="A5846" s="701">
        <v>94997</v>
      </c>
      <c r="B5846" s="699" t="s">
        <v>20909</v>
      </c>
      <c r="C5846" s="699" t="s">
        <v>480</v>
      </c>
      <c r="D5846" s="699" t="s">
        <v>11189</v>
      </c>
      <c r="E5846" s="700" t="s">
        <v>20910</v>
      </c>
      <c r="F5846" s="699" t="s">
        <v>11185</v>
      </c>
    </row>
    <row r="5847" spans="1:6" hidden="1">
      <c r="A5847" s="701">
        <v>94998</v>
      </c>
      <c r="B5847" s="699" t="s">
        <v>20911</v>
      </c>
      <c r="C5847" s="699" t="s">
        <v>480</v>
      </c>
      <c r="D5847" s="699" t="s">
        <v>11189</v>
      </c>
      <c r="E5847" s="700" t="s">
        <v>20912</v>
      </c>
      <c r="F5847" s="699" t="s">
        <v>11185</v>
      </c>
    </row>
    <row r="5848" spans="1:6" hidden="1">
      <c r="A5848" s="701">
        <v>94999</v>
      </c>
      <c r="B5848" s="699" t="s">
        <v>20914</v>
      </c>
      <c r="C5848" s="699" t="s">
        <v>480</v>
      </c>
      <c r="D5848" s="699" t="s">
        <v>11189</v>
      </c>
      <c r="E5848" s="700" t="s">
        <v>20915</v>
      </c>
      <c r="F5848" s="699" t="s">
        <v>11185</v>
      </c>
    </row>
    <row r="5849" spans="1:6" hidden="1">
      <c r="A5849" s="701">
        <v>101747</v>
      </c>
      <c r="B5849" s="699" t="s">
        <v>20916</v>
      </c>
      <c r="C5849" s="699" t="s">
        <v>480</v>
      </c>
      <c r="D5849" s="699" t="s">
        <v>11182</v>
      </c>
      <c r="E5849" s="700" t="s">
        <v>11859</v>
      </c>
      <c r="F5849" s="699" t="s">
        <v>11185</v>
      </c>
    </row>
    <row r="5850" spans="1:6" hidden="1">
      <c r="A5850" s="701">
        <v>101743</v>
      </c>
      <c r="B5850" s="699" t="s">
        <v>20917</v>
      </c>
      <c r="C5850" s="699" t="s">
        <v>480</v>
      </c>
      <c r="D5850" s="699" t="s">
        <v>11182</v>
      </c>
      <c r="E5850" s="700" t="s">
        <v>3963</v>
      </c>
      <c r="F5850" s="699" t="s">
        <v>11185</v>
      </c>
    </row>
    <row r="5851" spans="1:6" hidden="1">
      <c r="A5851" s="701">
        <v>101744</v>
      </c>
      <c r="B5851" s="699" t="s">
        <v>20918</v>
      </c>
      <c r="C5851" s="699" t="s">
        <v>480</v>
      </c>
      <c r="D5851" s="699" t="s">
        <v>11182</v>
      </c>
      <c r="E5851" s="700" t="s">
        <v>3959</v>
      </c>
      <c r="F5851" s="699" t="s">
        <v>11185</v>
      </c>
    </row>
    <row r="5852" spans="1:6" hidden="1">
      <c r="A5852" s="701">
        <v>101745</v>
      </c>
      <c r="B5852" s="699" t="s">
        <v>20919</v>
      </c>
      <c r="C5852" s="699" t="s">
        <v>480</v>
      </c>
      <c r="D5852" s="699" t="s">
        <v>11182</v>
      </c>
      <c r="E5852" s="700" t="s">
        <v>3961</v>
      </c>
      <c r="F5852" s="699" t="s">
        <v>11185</v>
      </c>
    </row>
    <row r="5853" spans="1:6" hidden="1">
      <c r="A5853" s="701">
        <v>87620</v>
      </c>
      <c r="B5853" s="699" t="s">
        <v>20920</v>
      </c>
      <c r="C5853" s="699" t="s">
        <v>480</v>
      </c>
      <c r="D5853" s="699" t="s">
        <v>11189</v>
      </c>
      <c r="E5853" s="700" t="s">
        <v>4902</v>
      </c>
      <c r="F5853" s="699" t="s">
        <v>11185</v>
      </c>
    </row>
    <row r="5854" spans="1:6" hidden="1">
      <c r="A5854" s="701">
        <v>87622</v>
      </c>
      <c r="B5854" s="699" t="s">
        <v>20924</v>
      </c>
      <c r="C5854" s="699" t="s">
        <v>480</v>
      </c>
      <c r="D5854" s="699" t="s">
        <v>11189</v>
      </c>
      <c r="E5854" s="700" t="s">
        <v>17281</v>
      </c>
      <c r="F5854" s="699" t="s">
        <v>11185</v>
      </c>
    </row>
    <row r="5855" spans="1:6" hidden="1">
      <c r="A5855" s="701">
        <v>87623</v>
      </c>
      <c r="B5855" s="699" t="s">
        <v>20927</v>
      </c>
      <c r="C5855" s="699" t="s">
        <v>480</v>
      </c>
      <c r="D5855" s="699" t="s">
        <v>11189</v>
      </c>
      <c r="E5855" s="700" t="s">
        <v>20928</v>
      </c>
      <c r="F5855" s="699" t="s">
        <v>11185</v>
      </c>
    </row>
    <row r="5856" spans="1:6" hidden="1">
      <c r="A5856" s="701">
        <v>87624</v>
      </c>
      <c r="B5856" s="699" t="s">
        <v>20927</v>
      </c>
      <c r="C5856" s="699" t="s">
        <v>480</v>
      </c>
      <c r="D5856" s="699" t="s">
        <v>11189</v>
      </c>
      <c r="E5856" s="700" t="s">
        <v>20931</v>
      </c>
      <c r="F5856" s="699" t="s">
        <v>11185</v>
      </c>
    </row>
    <row r="5857" spans="1:6" hidden="1">
      <c r="A5857" s="701">
        <v>87630</v>
      </c>
      <c r="B5857" s="699" t="s">
        <v>20934</v>
      </c>
      <c r="C5857" s="699" t="s">
        <v>480</v>
      </c>
      <c r="D5857" s="699" t="s">
        <v>11189</v>
      </c>
      <c r="E5857" s="700" t="s">
        <v>12512</v>
      </c>
      <c r="F5857" s="699" t="s">
        <v>11185</v>
      </c>
    </row>
    <row r="5858" spans="1:6" hidden="1">
      <c r="A5858" s="701">
        <v>87632</v>
      </c>
      <c r="B5858" s="699" t="s">
        <v>20935</v>
      </c>
      <c r="C5858" s="699" t="s">
        <v>480</v>
      </c>
      <c r="D5858" s="699" t="s">
        <v>11189</v>
      </c>
      <c r="E5858" s="700" t="s">
        <v>16050</v>
      </c>
      <c r="F5858" s="699" t="s">
        <v>11185</v>
      </c>
    </row>
    <row r="5859" spans="1:6" hidden="1">
      <c r="A5859" s="701">
        <v>87633</v>
      </c>
      <c r="B5859" s="699" t="s">
        <v>20936</v>
      </c>
      <c r="C5859" s="699" t="s">
        <v>480</v>
      </c>
      <c r="D5859" s="699" t="s">
        <v>11189</v>
      </c>
      <c r="E5859" s="700" t="s">
        <v>20902</v>
      </c>
      <c r="F5859" s="699" t="s">
        <v>11185</v>
      </c>
    </row>
    <row r="5860" spans="1:6" hidden="1">
      <c r="A5860" s="701">
        <v>87634</v>
      </c>
      <c r="B5860" s="699" t="s">
        <v>20937</v>
      </c>
      <c r="C5860" s="699" t="s">
        <v>480</v>
      </c>
      <c r="D5860" s="699" t="s">
        <v>11189</v>
      </c>
      <c r="E5860" s="700" t="s">
        <v>18221</v>
      </c>
      <c r="F5860" s="699" t="s">
        <v>11185</v>
      </c>
    </row>
    <row r="5861" spans="1:6" hidden="1">
      <c r="A5861" s="701">
        <v>87640</v>
      </c>
      <c r="B5861" s="699" t="s">
        <v>20938</v>
      </c>
      <c r="C5861" s="699" t="s">
        <v>480</v>
      </c>
      <c r="D5861" s="699" t="s">
        <v>11189</v>
      </c>
      <c r="E5861" s="700" t="s">
        <v>16212</v>
      </c>
      <c r="F5861" s="699" t="s">
        <v>11185</v>
      </c>
    </row>
    <row r="5862" spans="1:6" hidden="1">
      <c r="A5862" s="701">
        <v>87642</v>
      </c>
      <c r="B5862" s="699" t="s">
        <v>20939</v>
      </c>
      <c r="C5862" s="699" t="s">
        <v>480</v>
      </c>
      <c r="D5862" s="699" t="s">
        <v>11189</v>
      </c>
      <c r="E5862" s="700" t="s">
        <v>20940</v>
      </c>
      <c r="F5862" s="699" t="s">
        <v>11185</v>
      </c>
    </row>
    <row r="5863" spans="1:6" hidden="1">
      <c r="A5863" s="701">
        <v>87643</v>
      </c>
      <c r="B5863" s="699" t="s">
        <v>20941</v>
      </c>
      <c r="C5863" s="699" t="s">
        <v>480</v>
      </c>
      <c r="D5863" s="699" t="s">
        <v>11189</v>
      </c>
      <c r="E5863" s="700" t="s">
        <v>20942</v>
      </c>
      <c r="F5863" s="699" t="s">
        <v>11185</v>
      </c>
    </row>
    <row r="5864" spans="1:6" hidden="1">
      <c r="A5864" s="701">
        <v>87644</v>
      </c>
      <c r="B5864" s="699" t="s">
        <v>20943</v>
      </c>
      <c r="C5864" s="699" t="s">
        <v>480</v>
      </c>
      <c r="D5864" s="699" t="s">
        <v>11189</v>
      </c>
      <c r="E5864" s="700" t="s">
        <v>20944</v>
      </c>
      <c r="F5864" s="699" t="s">
        <v>11185</v>
      </c>
    </row>
    <row r="5865" spans="1:6" hidden="1">
      <c r="A5865" s="701">
        <v>87680</v>
      </c>
      <c r="B5865" s="699" t="s">
        <v>20945</v>
      </c>
      <c r="C5865" s="699" t="s">
        <v>480</v>
      </c>
      <c r="D5865" s="699" t="s">
        <v>11189</v>
      </c>
      <c r="E5865" s="700" t="s">
        <v>8742</v>
      </c>
      <c r="F5865" s="699" t="s">
        <v>11185</v>
      </c>
    </row>
    <row r="5866" spans="1:6" hidden="1">
      <c r="A5866" s="701">
        <v>87682</v>
      </c>
      <c r="B5866" s="699" t="s">
        <v>20946</v>
      </c>
      <c r="C5866" s="699" t="s">
        <v>480</v>
      </c>
      <c r="D5866" s="699" t="s">
        <v>11192</v>
      </c>
      <c r="E5866" s="700" t="s">
        <v>20947</v>
      </c>
      <c r="F5866" s="699" t="s">
        <v>11185</v>
      </c>
    </row>
    <row r="5867" spans="1:6" hidden="1">
      <c r="A5867" s="701">
        <v>87683</v>
      </c>
      <c r="B5867" s="699" t="s">
        <v>20948</v>
      </c>
      <c r="C5867" s="699" t="s">
        <v>480</v>
      </c>
      <c r="D5867" s="699" t="s">
        <v>11189</v>
      </c>
      <c r="E5867" s="700" t="s">
        <v>20949</v>
      </c>
      <c r="F5867" s="699" t="s">
        <v>11185</v>
      </c>
    </row>
    <row r="5868" spans="1:6" hidden="1">
      <c r="A5868" s="701">
        <v>87684</v>
      </c>
      <c r="B5868" s="699" t="s">
        <v>20950</v>
      </c>
      <c r="C5868" s="699" t="s">
        <v>480</v>
      </c>
      <c r="D5868" s="699" t="s">
        <v>11189</v>
      </c>
      <c r="E5868" s="700" t="s">
        <v>20951</v>
      </c>
      <c r="F5868" s="699" t="s">
        <v>11185</v>
      </c>
    </row>
    <row r="5869" spans="1:6" hidden="1">
      <c r="A5869" s="701">
        <v>87690</v>
      </c>
      <c r="B5869" s="699" t="s">
        <v>20952</v>
      </c>
      <c r="C5869" s="699" t="s">
        <v>480</v>
      </c>
      <c r="D5869" s="699" t="s">
        <v>11189</v>
      </c>
      <c r="E5869" s="700" t="s">
        <v>15648</v>
      </c>
      <c r="F5869" s="699" t="s">
        <v>11185</v>
      </c>
    </row>
    <row r="5870" spans="1:6" hidden="1">
      <c r="A5870" s="701">
        <v>87692</v>
      </c>
      <c r="B5870" s="699" t="s">
        <v>20953</v>
      </c>
      <c r="C5870" s="699" t="s">
        <v>480</v>
      </c>
      <c r="D5870" s="699" t="s">
        <v>11192</v>
      </c>
      <c r="E5870" s="700" t="s">
        <v>16265</v>
      </c>
      <c r="F5870" s="699" t="s">
        <v>11185</v>
      </c>
    </row>
    <row r="5871" spans="1:6" hidden="1">
      <c r="A5871" s="701">
        <v>87693</v>
      </c>
      <c r="B5871" s="699" t="s">
        <v>20954</v>
      </c>
      <c r="C5871" s="699" t="s">
        <v>480</v>
      </c>
      <c r="D5871" s="699" t="s">
        <v>11189</v>
      </c>
      <c r="E5871" s="700" t="s">
        <v>5344</v>
      </c>
      <c r="F5871" s="699" t="s">
        <v>11185</v>
      </c>
    </row>
    <row r="5872" spans="1:6" hidden="1">
      <c r="A5872" s="701">
        <v>87694</v>
      </c>
      <c r="B5872" s="699" t="s">
        <v>20955</v>
      </c>
      <c r="C5872" s="699" t="s">
        <v>480</v>
      </c>
      <c r="D5872" s="699" t="s">
        <v>11189</v>
      </c>
      <c r="E5872" s="700" t="s">
        <v>15558</v>
      </c>
      <c r="F5872" s="699" t="s">
        <v>11185</v>
      </c>
    </row>
    <row r="5873" spans="1:6" hidden="1">
      <c r="A5873" s="701">
        <v>87700</v>
      </c>
      <c r="B5873" s="699" t="s">
        <v>20956</v>
      </c>
      <c r="C5873" s="699" t="s">
        <v>480</v>
      </c>
      <c r="D5873" s="699" t="s">
        <v>11189</v>
      </c>
      <c r="E5873" s="700" t="s">
        <v>2056</v>
      </c>
      <c r="F5873" s="699" t="s">
        <v>11185</v>
      </c>
    </row>
    <row r="5874" spans="1:6" hidden="1">
      <c r="A5874" s="701">
        <v>87702</v>
      </c>
      <c r="B5874" s="699" t="s">
        <v>20957</v>
      </c>
      <c r="C5874" s="699" t="s">
        <v>480</v>
      </c>
      <c r="D5874" s="699" t="s">
        <v>11192</v>
      </c>
      <c r="E5874" s="700" t="s">
        <v>10319</v>
      </c>
      <c r="F5874" s="699" t="s">
        <v>11185</v>
      </c>
    </row>
    <row r="5875" spans="1:6" hidden="1">
      <c r="A5875" s="701">
        <v>87703</v>
      </c>
      <c r="B5875" s="699" t="s">
        <v>20958</v>
      </c>
      <c r="C5875" s="699" t="s">
        <v>480</v>
      </c>
      <c r="D5875" s="699" t="s">
        <v>11189</v>
      </c>
      <c r="E5875" s="700" t="s">
        <v>20959</v>
      </c>
      <c r="F5875" s="699" t="s">
        <v>11185</v>
      </c>
    </row>
    <row r="5876" spans="1:6" hidden="1">
      <c r="A5876" s="701">
        <v>87704</v>
      </c>
      <c r="B5876" s="699" t="s">
        <v>20960</v>
      </c>
      <c r="C5876" s="699" t="s">
        <v>480</v>
      </c>
      <c r="D5876" s="699" t="s">
        <v>11189</v>
      </c>
      <c r="E5876" s="700" t="s">
        <v>20961</v>
      </c>
      <c r="F5876" s="699" t="s">
        <v>11185</v>
      </c>
    </row>
    <row r="5877" spans="1:6" hidden="1">
      <c r="A5877" s="701">
        <v>87735</v>
      </c>
      <c r="B5877" s="699" t="s">
        <v>20962</v>
      </c>
      <c r="C5877" s="699" t="s">
        <v>480</v>
      </c>
      <c r="D5877" s="699" t="s">
        <v>11189</v>
      </c>
      <c r="E5877" s="700" t="s">
        <v>18971</v>
      </c>
      <c r="F5877" s="699" t="s">
        <v>11185</v>
      </c>
    </row>
    <row r="5878" spans="1:6" hidden="1">
      <c r="A5878" s="701">
        <v>87737</v>
      </c>
      <c r="B5878" s="699" t="s">
        <v>20963</v>
      </c>
      <c r="C5878" s="699" t="s">
        <v>480</v>
      </c>
      <c r="D5878" s="699" t="s">
        <v>11189</v>
      </c>
      <c r="E5878" s="700" t="s">
        <v>20964</v>
      </c>
      <c r="F5878" s="699" t="s">
        <v>11185</v>
      </c>
    </row>
    <row r="5879" spans="1:6" hidden="1">
      <c r="A5879" s="701">
        <v>87738</v>
      </c>
      <c r="B5879" s="699" t="s">
        <v>20965</v>
      </c>
      <c r="C5879" s="699" t="s">
        <v>480</v>
      </c>
      <c r="D5879" s="699" t="s">
        <v>11189</v>
      </c>
      <c r="E5879" s="700" t="s">
        <v>20966</v>
      </c>
      <c r="F5879" s="699" t="s">
        <v>11185</v>
      </c>
    </row>
    <row r="5880" spans="1:6" hidden="1">
      <c r="A5880" s="701">
        <v>87739</v>
      </c>
      <c r="B5880" s="699" t="s">
        <v>20967</v>
      </c>
      <c r="C5880" s="699" t="s">
        <v>480</v>
      </c>
      <c r="D5880" s="699" t="s">
        <v>11189</v>
      </c>
      <c r="E5880" s="700" t="s">
        <v>20968</v>
      </c>
      <c r="F5880" s="699" t="s">
        <v>11185</v>
      </c>
    </row>
    <row r="5881" spans="1:6" hidden="1">
      <c r="A5881" s="701">
        <v>87745</v>
      </c>
      <c r="B5881" s="699" t="s">
        <v>20969</v>
      </c>
      <c r="C5881" s="699" t="s">
        <v>480</v>
      </c>
      <c r="D5881" s="699" t="s">
        <v>11189</v>
      </c>
      <c r="E5881" s="700" t="s">
        <v>7127</v>
      </c>
      <c r="F5881" s="699" t="s">
        <v>11185</v>
      </c>
    </row>
    <row r="5882" spans="1:6" hidden="1">
      <c r="A5882" s="701">
        <v>87747</v>
      </c>
      <c r="B5882" s="699" t="s">
        <v>20970</v>
      </c>
      <c r="C5882" s="699" t="s">
        <v>480</v>
      </c>
      <c r="D5882" s="699" t="s">
        <v>11189</v>
      </c>
      <c r="E5882" s="700" t="s">
        <v>20971</v>
      </c>
      <c r="F5882" s="699" t="s">
        <v>11185</v>
      </c>
    </row>
    <row r="5883" spans="1:6" hidden="1">
      <c r="A5883" s="701">
        <v>87748</v>
      </c>
      <c r="B5883" s="699" t="s">
        <v>20972</v>
      </c>
      <c r="C5883" s="699" t="s">
        <v>480</v>
      </c>
      <c r="D5883" s="699" t="s">
        <v>11189</v>
      </c>
      <c r="E5883" s="700" t="s">
        <v>15849</v>
      </c>
      <c r="F5883" s="699" t="s">
        <v>11185</v>
      </c>
    </row>
    <row r="5884" spans="1:6" hidden="1">
      <c r="A5884" s="701">
        <v>87749</v>
      </c>
      <c r="B5884" s="699" t="s">
        <v>20973</v>
      </c>
      <c r="C5884" s="699" t="s">
        <v>480</v>
      </c>
      <c r="D5884" s="699" t="s">
        <v>11189</v>
      </c>
      <c r="E5884" s="700" t="s">
        <v>20974</v>
      </c>
      <c r="F5884" s="699" t="s">
        <v>11185</v>
      </c>
    </row>
    <row r="5885" spans="1:6" hidden="1">
      <c r="A5885" s="701">
        <v>87755</v>
      </c>
      <c r="B5885" s="699" t="s">
        <v>20975</v>
      </c>
      <c r="C5885" s="699" t="s">
        <v>480</v>
      </c>
      <c r="D5885" s="699" t="s">
        <v>11189</v>
      </c>
      <c r="E5885" s="700" t="s">
        <v>16487</v>
      </c>
      <c r="F5885" s="699" t="s">
        <v>11185</v>
      </c>
    </row>
    <row r="5886" spans="1:6" hidden="1">
      <c r="A5886" s="701">
        <v>87757</v>
      </c>
      <c r="B5886" s="699" t="s">
        <v>20976</v>
      </c>
      <c r="C5886" s="699" t="s">
        <v>480</v>
      </c>
      <c r="D5886" s="699" t="s">
        <v>11192</v>
      </c>
      <c r="E5886" s="700" t="s">
        <v>17920</v>
      </c>
      <c r="F5886" s="699" t="s">
        <v>11185</v>
      </c>
    </row>
    <row r="5887" spans="1:6" hidden="1">
      <c r="A5887" s="701">
        <v>87758</v>
      </c>
      <c r="B5887" s="699" t="s">
        <v>20977</v>
      </c>
      <c r="C5887" s="699" t="s">
        <v>480</v>
      </c>
      <c r="D5887" s="699" t="s">
        <v>11189</v>
      </c>
      <c r="E5887" s="700" t="s">
        <v>20616</v>
      </c>
      <c r="F5887" s="699" t="s">
        <v>11185</v>
      </c>
    </row>
    <row r="5888" spans="1:6" hidden="1">
      <c r="A5888" s="701">
        <v>87759</v>
      </c>
      <c r="B5888" s="699" t="s">
        <v>20978</v>
      </c>
      <c r="C5888" s="699" t="s">
        <v>480</v>
      </c>
      <c r="D5888" s="699" t="s">
        <v>11189</v>
      </c>
      <c r="E5888" s="700" t="s">
        <v>15909</v>
      </c>
      <c r="F5888" s="699" t="s">
        <v>11185</v>
      </c>
    </row>
    <row r="5889" spans="1:6" hidden="1">
      <c r="A5889" s="701">
        <v>87765</v>
      </c>
      <c r="B5889" s="699" t="s">
        <v>20979</v>
      </c>
      <c r="C5889" s="699" t="s">
        <v>480</v>
      </c>
      <c r="D5889" s="699" t="s">
        <v>11189</v>
      </c>
      <c r="E5889" s="700" t="s">
        <v>20980</v>
      </c>
      <c r="F5889" s="699" t="s">
        <v>11185</v>
      </c>
    </row>
    <row r="5890" spans="1:6" hidden="1">
      <c r="A5890" s="701">
        <v>87767</v>
      </c>
      <c r="B5890" s="699" t="s">
        <v>20981</v>
      </c>
      <c r="C5890" s="699" t="s">
        <v>480</v>
      </c>
      <c r="D5890" s="699" t="s">
        <v>11192</v>
      </c>
      <c r="E5890" s="700" t="s">
        <v>20982</v>
      </c>
      <c r="F5890" s="699" t="s">
        <v>11185</v>
      </c>
    </row>
    <row r="5891" spans="1:6" hidden="1">
      <c r="A5891" s="701">
        <v>87768</v>
      </c>
      <c r="B5891" s="699" t="s">
        <v>20983</v>
      </c>
      <c r="C5891" s="699" t="s">
        <v>480</v>
      </c>
      <c r="D5891" s="699" t="s">
        <v>11189</v>
      </c>
      <c r="E5891" s="700" t="s">
        <v>15833</v>
      </c>
      <c r="F5891" s="699" t="s">
        <v>11185</v>
      </c>
    </row>
    <row r="5892" spans="1:6" hidden="1">
      <c r="A5892" s="701">
        <v>87769</v>
      </c>
      <c r="B5892" s="699" t="s">
        <v>20984</v>
      </c>
      <c r="C5892" s="699" t="s">
        <v>480</v>
      </c>
      <c r="D5892" s="699" t="s">
        <v>11189</v>
      </c>
      <c r="E5892" s="700" t="s">
        <v>20985</v>
      </c>
      <c r="F5892" s="699" t="s">
        <v>11185</v>
      </c>
    </row>
    <row r="5893" spans="1:6" hidden="1">
      <c r="A5893" s="701">
        <v>88470</v>
      </c>
      <c r="B5893" s="699" t="s">
        <v>20986</v>
      </c>
      <c r="C5893" s="699" t="s">
        <v>480</v>
      </c>
      <c r="D5893" s="699" t="s">
        <v>11189</v>
      </c>
      <c r="E5893" s="700" t="s">
        <v>8989</v>
      </c>
      <c r="F5893" s="699" t="s">
        <v>11185</v>
      </c>
    </row>
    <row r="5894" spans="1:6" hidden="1">
      <c r="A5894" s="701">
        <v>88471</v>
      </c>
      <c r="B5894" s="699" t="s">
        <v>20987</v>
      </c>
      <c r="C5894" s="699" t="s">
        <v>480</v>
      </c>
      <c r="D5894" s="699" t="s">
        <v>11189</v>
      </c>
      <c r="E5894" s="700" t="s">
        <v>20988</v>
      </c>
      <c r="F5894" s="699" t="s">
        <v>11185</v>
      </c>
    </row>
    <row r="5895" spans="1:6" hidden="1">
      <c r="A5895" s="701">
        <v>88472</v>
      </c>
      <c r="B5895" s="699" t="s">
        <v>20989</v>
      </c>
      <c r="C5895" s="699" t="s">
        <v>480</v>
      </c>
      <c r="D5895" s="699" t="s">
        <v>11189</v>
      </c>
      <c r="E5895" s="700" t="s">
        <v>16573</v>
      </c>
      <c r="F5895" s="699" t="s">
        <v>11185</v>
      </c>
    </row>
    <row r="5896" spans="1:6" hidden="1">
      <c r="A5896" s="701">
        <v>88476</v>
      </c>
      <c r="B5896" s="699" t="s">
        <v>20990</v>
      </c>
      <c r="C5896" s="699" t="s">
        <v>480</v>
      </c>
      <c r="D5896" s="699" t="s">
        <v>11189</v>
      </c>
      <c r="E5896" s="700" t="s">
        <v>3923</v>
      </c>
      <c r="F5896" s="699" t="s">
        <v>11185</v>
      </c>
    </row>
    <row r="5897" spans="1:6" hidden="1">
      <c r="A5897" s="701">
        <v>88477</v>
      </c>
      <c r="B5897" s="699" t="s">
        <v>20991</v>
      </c>
      <c r="C5897" s="699" t="s">
        <v>480</v>
      </c>
      <c r="D5897" s="699" t="s">
        <v>11189</v>
      </c>
      <c r="E5897" s="700" t="s">
        <v>3522</v>
      </c>
      <c r="F5897" s="699" t="s">
        <v>11185</v>
      </c>
    </row>
    <row r="5898" spans="1:6" hidden="1">
      <c r="A5898" s="701">
        <v>88478</v>
      </c>
      <c r="B5898" s="699" t="s">
        <v>20992</v>
      </c>
      <c r="C5898" s="699" t="s">
        <v>480</v>
      </c>
      <c r="D5898" s="699" t="s">
        <v>11189</v>
      </c>
      <c r="E5898" s="700" t="s">
        <v>20993</v>
      </c>
      <c r="F5898" s="699" t="s">
        <v>11185</v>
      </c>
    </row>
    <row r="5899" spans="1:6" hidden="1">
      <c r="A5899" s="701">
        <v>90930</v>
      </c>
      <c r="B5899" s="699" t="s">
        <v>20994</v>
      </c>
      <c r="C5899" s="699" t="s">
        <v>480</v>
      </c>
      <c r="D5899" s="699" t="s">
        <v>11189</v>
      </c>
      <c r="E5899" s="700" t="s">
        <v>16178</v>
      </c>
      <c r="F5899" s="699" t="s">
        <v>11185</v>
      </c>
    </row>
    <row r="5900" spans="1:6" hidden="1">
      <c r="A5900" s="701">
        <v>90932</v>
      </c>
      <c r="B5900" s="699" t="s">
        <v>20995</v>
      </c>
      <c r="C5900" s="699" t="s">
        <v>480</v>
      </c>
      <c r="D5900" s="699" t="s">
        <v>11189</v>
      </c>
      <c r="E5900" s="700" t="s">
        <v>14186</v>
      </c>
      <c r="F5900" s="699" t="s">
        <v>11185</v>
      </c>
    </row>
    <row r="5901" spans="1:6" hidden="1">
      <c r="A5901" s="701">
        <v>90933</v>
      </c>
      <c r="B5901" s="699" t="s">
        <v>20996</v>
      </c>
      <c r="C5901" s="699" t="s">
        <v>480</v>
      </c>
      <c r="D5901" s="699" t="s">
        <v>11189</v>
      </c>
      <c r="E5901" s="700" t="s">
        <v>20997</v>
      </c>
      <c r="F5901" s="699" t="s">
        <v>11185</v>
      </c>
    </row>
    <row r="5902" spans="1:6" hidden="1">
      <c r="A5902" s="701">
        <v>90934</v>
      </c>
      <c r="B5902" s="699" t="s">
        <v>20998</v>
      </c>
      <c r="C5902" s="699" t="s">
        <v>480</v>
      </c>
      <c r="D5902" s="699" t="s">
        <v>11189</v>
      </c>
      <c r="E5902" s="700" t="s">
        <v>20999</v>
      </c>
      <c r="F5902" s="699" t="s">
        <v>11185</v>
      </c>
    </row>
    <row r="5903" spans="1:6" hidden="1">
      <c r="A5903" s="701">
        <v>90940</v>
      </c>
      <c r="B5903" s="699" t="s">
        <v>21000</v>
      </c>
      <c r="C5903" s="699" t="s">
        <v>480</v>
      </c>
      <c r="D5903" s="699" t="s">
        <v>11189</v>
      </c>
      <c r="E5903" s="700" t="s">
        <v>21001</v>
      </c>
      <c r="F5903" s="699" t="s">
        <v>11185</v>
      </c>
    </row>
    <row r="5904" spans="1:6" hidden="1">
      <c r="A5904" s="701">
        <v>90942</v>
      </c>
      <c r="B5904" s="699" t="s">
        <v>21002</v>
      </c>
      <c r="C5904" s="699" t="s">
        <v>480</v>
      </c>
      <c r="D5904" s="699" t="s">
        <v>11189</v>
      </c>
      <c r="E5904" s="700" t="s">
        <v>21003</v>
      </c>
      <c r="F5904" s="699" t="s">
        <v>11185</v>
      </c>
    </row>
    <row r="5905" spans="1:6" hidden="1">
      <c r="A5905" s="701">
        <v>90943</v>
      </c>
      <c r="B5905" s="699" t="s">
        <v>21004</v>
      </c>
      <c r="C5905" s="699" t="s">
        <v>480</v>
      </c>
      <c r="D5905" s="699" t="s">
        <v>11189</v>
      </c>
      <c r="E5905" s="700" t="s">
        <v>21005</v>
      </c>
      <c r="F5905" s="699" t="s">
        <v>11185</v>
      </c>
    </row>
    <row r="5906" spans="1:6" hidden="1">
      <c r="A5906" s="701">
        <v>90944</v>
      </c>
      <c r="B5906" s="699" t="s">
        <v>21006</v>
      </c>
      <c r="C5906" s="699" t="s">
        <v>480</v>
      </c>
      <c r="D5906" s="699" t="s">
        <v>11189</v>
      </c>
      <c r="E5906" s="700" t="s">
        <v>21007</v>
      </c>
      <c r="F5906" s="699" t="s">
        <v>11185</v>
      </c>
    </row>
    <row r="5907" spans="1:6" hidden="1">
      <c r="A5907" s="701">
        <v>90950</v>
      </c>
      <c r="B5907" s="699" t="s">
        <v>21008</v>
      </c>
      <c r="C5907" s="699" t="s">
        <v>480</v>
      </c>
      <c r="D5907" s="699" t="s">
        <v>11189</v>
      </c>
      <c r="E5907" s="700" t="s">
        <v>2504</v>
      </c>
      <c r="F5907" s="699" t="s">
        <v>11185</v>
      </c>
    </row>
    <row r="5908" spans="1:6" hidden="1">
      <c r="A5908" s="701">
        <v>90952</v>
      </c>
      <c r="B5908" s="699" t="s">
        <v>21009</v>
      </c>
      <c r="C5908" s="699" t="s">
        <v>480</v>
      </c>
      <c r="D5908" s="699" t="s">
        <v>11189</v>
      </c>
      <c r="E5908" s="700" t="s">
        <v>21010</v>
      </c>
      <c r="F5908" s="699" t="s">
        <v>11185</v>
      </c>
    </row>
    <row r="5909" spans="1:6" hidden="1">
      <c r="A5909" s="701">
        <v>90953</v>
      </c>
      <c r="B5909" s="699" t="s">
        <v>21011</v>
      </c>
      <c r="C5909" s="699" t="s">
        <v>480</v>
      </c>
      <c r="D5909" s="699" t="s">
        <v>11189</v>
      </c>
      <c r="E5909" s="700" t="s">
        <v>21012</v>
      </c>
      <c r="F5909" s="699" t="s">
        <v>11185</v>
      </c>
    </row>
    <row r="5910" spans="1:6" hidden="1">
      <c r="A5910" s="701">
        <v>90954</v>
      </c>
      <c r="B5910" s="699" t="s">
        <v>21013</v>
      </c>
      <c r="C5910" s="699" t="s">
        <v>480</v>
      </c>
      <c r="D5910" s="699" t="s">
        <v>11189</v>
      </c>
      <c r="E5910" s="700" t="s">
        <v>21014</v>
      </c>
      <c r="F5910" s="699" t="s">
        <v>11185</v>
      </c>
    </row>
    <row r="5911" spans="1:6" hidden="1">
      <c r="A5911" s="701">
        <v>94438</v>
      </c>
      <c r="B5911" s="699" t="s">
        <v>21015</v>
      </c>
      <c r="C5911" s="699" t="s">
        <v>480</v>
      </c>
      <c r="D5911" s="699" t="s">
        <v>11189</v>
      </c>
      <c r="E5911" s="700" t="s">
        <v>19860</v>
      </c>
      <c r="F5911" s="699" t="s">
        <v>11185</v>
      </c>
    </row>
    <row r="5912" spans="1:6" hidden="1">
      <c r="A5912" s="701">
        <v>94439</v>
      </c>
      <c r="B5912" s="699" t="s">
        <v>21016</v>
      </c>
      <c r="C5912" s="699" t="s">
        <v>480</v>
      </c>
      <c r="D5912" s="699" t="s">
        <v>11189</v>
      </c>
      <c r="E5912" s="700" t="s">
        <v>15535</v>
      </c>
      <c r="F5912" s="699" t="s">
        <v>11185</v>
      </c>
    </row>
    <row r="5913" spans="1:6" hidden="1">
      <c r="A5913" s="701">
        <v>94779</v>
      </c>
      <c r="B5913" s="699" t="s">
        <v>21017</v>
      </c>
      <c r="C5913" s="699" t="s">
        <v>480</v>
      </c>
      <c r="D5913" s="699" t="s">
        <v>11189</v>
      </c>
      <c r="E5913" s="700" t="s">
        <v>21018</v>
      </c>
      <c r="F5913" s="699" t="s">
        <v>11185</v>
      </c>
    </row>
    <row r="5914" spans="1:6" hidden="1">
      <c r="A5914" s="701">
        <v>94782</v>
      </c>
      <c r="B5914" s="699" t="s">
        <v>21019</v>
      </c>
      <c r="C5914" s="699" t="s">
        <v>480</v>
      </c>
      <c r="D5914" s="699" t="s">
        <v>11189</v>
      </c>
      <c r="E5914" s="700" t="s">
        <v>10736</v>
      </c>
      <c r="F5914" s="699" t="s">
        <v>11185</v>
      </c>
    </row>
    <row r="5915" spans="1:6" hidden="1">
      <c r="A5915" s="701">
        <v>102803</v>
      </c>
      <c r="B5915" s="699" t="s">
        <v>21020</v>
      </c>
      <c r="C5915" s="699" t="s">
        <v>480</v>
      </c>
      <c r="D5915" s="699" t="s">
        <v>11192</v>
      </c>
      <c r="E5915" s="700" t="s">
        <v>3887</v>
      </c>
      <c r="F5915" s="699" t="s">
        <v>11185</v>
      </c>
    </row>
    <row r="5916" spans="1:6" hidden="1">
      <c r="A5916" s="701">
        <v>101742</v>
      </c>
      <c r="B5916" s="699" t="s">
        <v>21021</v>
      </c>
      <c r="C5916" s="699" t="s">
        <v>478</v>
      </c>
      <c r="D5916" s="699" t="s">
        <v>11189</v>
      </c>
      <c r="E5916" s="700" t="s">
        <v>21022</v>
      </c>
      <c r="F5916" s="699" t="s">
        <v>11185</v>
      </c>
    </row>
    <row r="5917" spans="1:6" hidden="1">
      <c r="A5917" s="701">
        <v>87871</v>
      </c>
      <c r="B5917" s="699" t="s">
        <v>21023</v>
      </c>
      <c r="C5917" s="699" t="s">
        <v>480</v>
      </c>
      <c r="D5917" s="699" t="s">
        <v>11189</v>
      </c>
      <c r="E5917" s="700" t="s">
        <v>15396</v>
      </c>
      <c r="F5917" s="699" t="s">
        <v>11185</v>
      </c>
    </row>
    <row r="5918" spans="1:6" hidden="1">
      <c r="A5918" s="701">
        <v>87872</v>
      </c>
      <c r="B5918" s="699" t="s">
        <v>21026</v>
      </c>
      <c r="C5918" s="699" t="s">
        <v>480</v>
      </c>
      <c r="D5918" s="699" t="s">
        <v>11189</v>
      </c>
      <c r="E5918" s="700" t="s">
        <v>4367</v>
      </c>
      <c r="F5918" s="699" t="s">
        <v>11185</v>
      </c>
    </row>
    <row r="5919" spans="1:6" hidden="1">
      <c r="A5919" s="701">
        <v>87873</v>
      </c>
      <c r="B5919" s="699" t="s">
        <v>21029</v>
      </c>
      <c r="C5919" s="699" t="s">
        <v>480</v>
      </c>
      <c r="D5919" s="699" t="s">
        <v>11189</v>
      </c>
      <c r="E5919" s="700" t="s">
        <v>2130</v>
      </c>
      <c r="F5919" s="699" t="s">
        <v>11185</v>
      </c>
    </row>
    <row r="5920" spans="1:6" hidden="1">
      <c r="A5920" s="701">
        <v>87874</v>
      </c>
      <c r="B5920" s="699" t="s">
        <v>21032</v>
      </c>
      <c r="C5920" s="699" t="s">
        <v>480</v>
      </c>
      <c r="D5920" s="699" t="s">
        <v>11189</v>
      </c>
      <c r="E5920" s="700" t="s">
        <v>11571</v>
      </c>
      <c r="F5920" s="699" t="s">
        <v>11185</v>
      </c>
    </row>
    <row r="5921" spans="1:6" hidden="1">
      <c r="A5921" s="701">
        <v>87876</v>
      </c>
      <c r="B5921" s="699" t="s">
        <v>21035</v>
      </c>
      <c r="C5921" s="699" t="s">
        <v>480</v>
      </c>
      <c r="D5921" s="699" t="s">
        <v>11189</v>
      </c>
      <c r="E5921" s="700" t="s">
        <v>15280</v>
      </c>
      <c r="F5921" s="699" t="s">
        <v>11185</v>
      </c>
    </row>
    <row r="5922" spans="1:6" hidden="1">
      <c r="A5922" s="701">
        <v>87877</v>
      </c>
      <c r="B5922" s="699" t="s">
        <v>11968</v>
      </c>
      <c r="C5922" s="699" t="s">
        <v>480</v>
      </c>
      <c r="D5922" s="699" t="s">
        <v>11189</v>
      </c>
      <c r="E5922" s="700" t="s">
        <v>5300</v>
      </c>
      <c r="F5922" s="699" t="s">
        <v>11185</v>
      </c>
    </row>
    <row r="5923" spans="1:6" hidden="1">
      <c r="A5923" s="701">
        <v>87878</v>
      </c>
      <c r="B5923" s="699" t="s">
        <v>21040</v>
      </c>
      <c r="C5923" s="699" t="s">
        <v>480</v>
      </c>
      <c r="D5923" s="699" t="s">
        <v>11192</v>
      </c>
      <c r="E5923" s="700" t="s">
        <v>5446</v>
      </c>
      <c r="F5923" s="699" t="s">
        <v>11185</v>
      </c>
    </row>
    <row r="5924" spans="1:6" hidden="1">
      <c r="A5924" s="701">
        <v>87879</v>
      </c>
      <c r="B5924" s="699" t="s">
        <v>21043</v>
      </c>
      <c r="C5924" s="699" t="s">
        <v>480</v>
      </c>
      <c r="D5924" s="699" t="s">
        <v>11189</v>
      </c>
      <c r="E5924" s="700" t="s">
        <v>3832</v>
      </c>
      <c r="F5924" s="699" t="s">
        <v>11185</v>
      </c>
    </row>
    <row r="5925" spans="1:6" hidden="1">
      <c r="A5925" s="701">
        <v>87881</v>
      </c>
      <c r="B5925" s="699" t="s">
        <v>21046</v>
      </c>
      <c r="C5925" s="699" t="s">
        <v>480</v>
      </c>
      <c r="D5925" s="699" t="s">
        <v>11189</v>
      </c>
      <c r="E5925" s="700" t="s">
        <v>11299</v>
      </c>
      <c r="F5925" s="699" t="s">
        <v>11185</v>
      </c>
    </row>
    <row r="5926" spans="1:6" hidden="1">
      <c r="A5926" s="701">
        <v>87882</v>
      </c>
      <c r="B5926" s="699" t="s">
        <v>791</v>
      </c>
      <c r="C5926" s="699" t="s">
        <v>480</v>
      </c>
      <c r="D5926" s="699" t="s">
        <v>11189</v>
      </c>
      <c r="E5926" s="700" t="s">
        <v>2092</v>
      </c>
      <c r="F5926" s="699" t="s">
        <v>11185</v>
      </c>
    </row>
    <row r="5927" spans="1:6" hidden="1">
      <c r="A5927" s="701">
        <v>87884</v>
      </c>
      <c r="B5927" s="699" t="s">
        <v>21047</v>
      </c>
      <c r="C5927" s="699" t="s">
        <v>480</v>
      </c>
      <c r="D5927" s="699" t="s">
        <v>11189</v>
      </c>
      <c r="E5927" s="700" t="s">
        <v>10790</v>
      </c>
      <c r="F5927" s="699" t="s">
        <v>11185</v>
      </c>
    </row>
    <row r="5928" spans="1:6" hidden="1">
      <c r="A5928" s="701">
        <v>87885</v>
      </c>
      <c r="B5928" s="699" t="s">
        <v>21048</v>
      </c>
      <c r="C5928" s="699" t="s">
        <v>480</v>
      </c>
      <c r="D5928" s="699" t="s">
        <v>11189</v>
      </c>
      <c r="E5928" s="700" t="s">
        <v>11263</v>
      </c>
      <c r="F5928" s="699" t="s">
        <v>11185</v>
      </c>
    </row>
    <row r="5929" spans="1:6" hidden="1">
      <c r="A5929" s="701">
        <v>87886</v>
      </c>
      <c r="B5929" s="699" t="s">
        <v>21049</v>
      </c>
      <c r="C5929" s="699" t="s">
        <v>480</v>
      </c>
      <c r="D5929" s="699" t="s">
        <v>11189</v>
      </c>
      <c r="E5929" s="700" t="s">
        <v>14934</v>
      </c>
      <c r="F5929" s="699" t="s">
        <v>11185</v>
      </c>
    </row>
    <row r="5930" spans="1:6" hidden="1">
      <c r="A5930" s="701">
        <v>87887</v>
      </c>
      <c r="B5930" s="699" t="s">
        <v>21050</v>
      </c>
      <c r="C5930" s="699" t="s">
        <v>480</v>
      </c>
      <c r="D5930" s="699" t="s">
        <v>11189</v>
      </c>
      <c r="E5930" s="700" t="s">
        <v>9832</v>
      </c>
      <c r="F5930" s="699" t="s">
        <v>11185</v>
      </c>
    </row>
    <row r="5931" spans="1:6" hidden="1">
      <c r="A5931" s="701">
        <v>87888</v>
      </c>
      <c r="B5931" s="699" t="s">
        <v>21051</v>
      </c>
      <c r="C5931" s="699" t="s">
        <v>480</v>
      </c>
      <c r="D5931" s="699" t="s">
        <v>11189</v>
      </c>
      <c r="E5931" s="700" t="s">
        <v>3505</v>
      </c>
      <c r="F5931" s="699" t="s">
        <v>11185</v>
      </c>
    </row>
    <row r="5932" spans="1:6" hidden="1">
      <c r="A5932" s="701">
        <v>87889</v>
      </c>
      <c r="B5932" s="699" t="s">
        <v>21052</v>
      </c>
      <c r="C5932" s="699" t="s">
        <v>480</v>
      </c>
      <c r="D5932" s="699" t="s">
        <v>11189</v>
      </c>
      <c r="E5932" s="700" t="s">
        <v>8119</v>
      </c>
      <c r="F5932" s="699" t="s">
        <v>11185</v>
      </c>
    </row>
    <row r="5933" spans="1:6" hidden="1">
      <c r="A5933" s="701">
        <v>87891</v>
      </c>
      <c r="B5933" s="699" t="s">
        <v>21053</v>
      </c>
      <c r="C5933" s="699" t="s">
        <v>480</v>
      </c>
      <c r="D5933" s="699" t="s">
        <v>11189</v>
      </c>
      <c r="E5933" s="700" t="s">
        <v>11237</v>
      </c>
      <c r="F5933" s="699" t="s">
        <v>11185</v>
      </c>
    </row>
    <row r="5934" spans="1:6" hidden="1">
      <c r="A5934" s="701">
        <v>87892</v>
      </c>
      <c r="B5934" s="699" t="s">
        <v>12096</v>
      </c>
      <c r="C5934" s="699" t="s">
        <v>480</v>
      </c>
      <c r="D5934" s="699" t="s">
        <v>11189</v>
      </c>
      <c r="E5934" s="700" t="s">
        <v>7994</v>
      </c>
      <c r="F5934" s="699" t="s">
        <v>11185</v>
      </c>
    </row>
    <row r="5935" spans="1:6" hidden="1">
      <c r="A5935" s="701">
        <v>87893</v>
      </c>
      <c r="B5935" s="699" t="s">
        <v>21054</v>
      </c>
      <c r="C5935" s="699" t="s">
        <v>480</v>
      </c>
      <c r="D5935" s="699" t="s">
        <v>11192</v>
      </c>
      <c r="E5935" s="700" t="s">
        <v>12102</v>
      </c>
      <c r="F5935" s="699" t="s">
        <v>11185</v>
      </c>
    </row>
    <row r="5936" spans="1:6" hidden="1">
      <c r="A5936" s="701">
        <v>87894</v>
      </c>
      <c r="B5936" s="699" t="s">
        <v>21055</v>
      </c>
      <c r="C5936" s="699" t="s">
        <v>480</v>
      </c>
      <c r="D5936" s="699" t="s">
        <v>11189</v>
      </c>
      <c r="E5936" s="700" t="s">
        <v>2867</v>
      </c>
      <c r="F5936" s="699" t="s">
        <v>11185</v>
      </c>
    </row>
    <row r="5937" spans="1:6" hidden="1">
      <c r="A5937" s="701">
        <v>87896</v>
      </c>
      <c r="B5937" s="699" t="s">
        <v>21056</v>
      </c>
      <c r="C5937" s="699" t="s">
        <v>480</v>
      </c>
      <c r="D5937" s="699" t="s">
        <v>11182</v>
      </c>
      <c r="E5937" s="700" t="s">
        <v>12113</v>
      </c>
      <c r="F5937" s="699" t="s">
        <v>11185</v>
      </c>
    </row>
    <row r="5938" spans="1:6" hidden="1">
      <c r="A5938" s="701">
        <v>87897</v>
      </c>
      <c r="B5938" s="699" t="s">
        <v>21057</v>
      </c>
      <c r="C5938" s="699" t="s">
        <v>480</v>
      </c>
      <c r="D5938" s="699" t="s">
        <v>11182</v>
      </c>
      <c r="E5938" s="700" t="s">
        <v>9335</v>
      </c>
      <c r="F5938" s="699" t="s">
        <v>11185</v>
      </c>
    </row>
    <row r="5939" spans="1:6" hidden="1">
      <c r="A5939" s="701">
        <v>87899</v>
      </c>
      <c r="B5939" s="699" t="s">
        <v>21058</v>
      </c>
      <c r="C5939" s="699" t="s">
        <v>480</v>
      </c>
      <c r="D5939" s="699" t="s">
        <v>11189</v>
      </c>
      <c r="E5939" s="700" t="s">
        <v>16273</v>
      </c>
      <c r="F5939" s="699" t="s">
        <v>11185</v>
      </c>
    </row>
    <row r="5940" spans="1:6" hidden="1">
      <c r="A5940" s="701">
        <v>87900</v>
      </c>
      <c r="B5940" s="699" t="s">
        <v>21059</v>
      </c>
      <c r="C5940" s="699" t="s">
        <v>480</v>
      </c>
      <c r="D5940" s="699" t="s">
        <v>11189</v>
      </c>
      <c r="E5940" s="700" t="s">
        <v>11685</v>
      </c>
      <c r="F5940" s="699" t="s">
        <v>11185</v>
      </c>
    </row>
    <row r="5941" spans="1:6" hidden="1">
      <c r="A5941" s="701">
        <v>87902</v>
      </c>
      <c r="B5941" s="699" t="s">
        <v>21060</v>
      </c>
      <c r="C5941" s="699" t="s">
        <v>480</v>
      </c>
      <c r="D5941" s="699" t="s">
        <v>11189</v>
      </c>
      <c r="E5941" s="700" t="s">
        <v>10690</v>
      </c>
      <c r="F5941" s="699" t="s">
        <v>11185</v>
      </c>
    </row>
    <row r="5942" spans="1:6" hidden="1">
      <c r="A5942" s="701">
        <v>87903</v>
      </c>
      <c r="B5942" s="699" t="s">
        <v>11969</v>
      </c>
      <c r="C5942" s="699" t="s">
        <v>480</v>
      </c>
      <c r="D5942" s="699" t="s">
        <v>11189</v>
      </c>
      <c r="E5942" s="700" t="s">
        <v>11970</v>
      </c>
      <c r="F5942" s="699" t="s">
        <v>11185</v>
      </c>
    </row>
    <row r="5943" spans="1:6" hidden="1">
      <c r="A5943" s="701">
        <v>87904</v>
      </c>
      <c r="B5943" s="699" t="s">
        <v>21061</v>
      </c>
      <c r="C5943" s="699" t="s">
        <v>480</v>
      </c>
      <c r="D5943" s="699" t="s">
        <v>11192</v>
      </c>
      <c r="E5943" s="700" t="s">
        <v>13811</v>
      </c>
      <c r="F5943" s="699" t="s">
        <v>11185</v>
      </c>
    </row>
    <row r="5944" spans="1:6" hidden="1">
      <c r="A5944" s="701">
        <v>87905</v>
      </c>
      <c r="B5944" s="699" t="s">
        <v>21062</v>
      </c>
      <c r="C5944" s="699" t="s">
        <v>480</v>
      </c>
      <c r="D5944" s="699" t="s">
        <v>11189</v>
      </c>
      <c r="E5944" s="700" t="s">
        <v>2082</v>
      </c>
      <c r="F5944" s="699" t="s">
        <v>11185</v>
      </c>
    </row>
    <row r="5945" spans="1:6" hidden="1">
      <c r="A5945" s="701">
        <v>87907</v>
      </c>
      <c r="B5945" s="699" t="s">
        <v>21063</v>
      </c>
      <c r="C5945" s="699" t="s">
        <v>480</v>
      </c>
      <c r="D5945" s="699" t="s">
        <v>11182</v>
      </c>
      <c r="E5945" s="700" t="s">
        <v>8985</v>
      </c>
      <c r="F5945" s="699" t="s">
        <v>11185</v>
      </c>
    </row>
    <row r="5946" spans="1:6" hidden="1">
      <c r="A5946" s="701">
        <v>87908</v>
      </c>
      <c r="B5946" s="699" t="s">
        <v>21064</v>
      </c>
      <c r="C5946" s="699" t="s">
        <v>480</v>
      </c>
      <c r="D5946" s="699" t="s">
        <v>11182</v>
      </c>
      <c r="E5946" s="700" t="s">
        <v>4807</v>
      </c>
      <c r="F5946" s="699" t="s">
        <v>11185</v>
      </c>
    </row>
    <row r="5947" spans="1:6" hidden="1">
      <c r="A5947" s="701">
        <v>87910</v>
      </c>
      <c r="B5947" s="699" t="s">
        <v>21065</v>
      </c>
      <c r="C5947" s="699" t="s">
        <v>480</v>
      </c>
      <c r="D5947" s="699" t="s">
        <v>11189</v>
      </c>
      <c r="E5947" s="700" t="s">
        <v>12205</v>
      </c>
      <c r="F5947" s="699" t="s">
        <v>11185</v>
      </c>
    </row>
    <row r="5948" spans="1:6" hidden="1">
      <c r="A5948" s="701">
        <v>87911</v>
      </c>
      <c r="B5948" s="699" t="s">
        <v>21066</v>
      </c>
      <c r="C5948" s="699" t="s">
        <v>480</v>
      </c>
      <c r="D5948" s="699" t="s">
        <v>11189</v>
      </c>
      <c r="E5948" s="700" t="s">
        <v>18482</v>
      </c>
      <c r="F5948" s="699" t="s">
        <v>11185</v>
      </c>
    </row>
    <row r="5949" spans="1:6" hidden="1">
      <c r="A5949" s="701">
        <v>87411</v>
      </c>
      <c r="B5949" s="699" t="s">
        <v>21067</v>
      </c>
      <c r="C5949" s="699" t="s">
        <v>480</v>
      </c>
      <c r="D5949" s="699" t="s">
        <v>11189</v>
      </c>
      <c r="E5949" s="700" t="s">
        <v>11590</v>
      </c>
      <c r="F5949" s="699" t="s">
        <v>11185</v>
      </c>
    </row>
    <row r="5950" spans="1:6" hidden="1">
      <c r="A5950" s="701">
        <v>87412</v>
      </c>
      <c r="B5950" s="699" t="s">
        <v>21069</v>
      </c>
      <c r="C5950" s="699" t="s">
        <v>480</v>
      </c>
      <c r="D5950" s="699" t="s">
        <v>11189</v>
      </c>
      <c r="E5950" s="700" t="s">
        <v>13894</v>
      </c>
      <c r="F5950" s="699" t="s">
        <v>11185</v>
      </c>
    </row>
    <row r="5951" spans="1:6" hidden="1">
      <c r="A5951" s="701">
        <v>87413</v>
      </c>
      <c r="B5951" s="699" t="s">
        <v>21070</v>
      </c>
      <c r="C5951" s="699" t="s">
        <v>480</v>
      </c>
      <c r="D5951" s="699" t="s">
        <v>11189</v>
      </c>
      <c r="E5951" s="700" t="s">
        <v>14934</v>
      </c>
      <c r="F5951" s="699" t="s">
        <v>11185</v>
      </c>
    </row>
    <row r="5952" spans="1:6" hidden="1">
      <c r="A5952" s="701">
        <v>87414</v>
      </c>
      <c r="B5952" s="699" t="s">
        <v>21071</v>
      </c>
      <c r="C5952" s="699" t="s">
        <v>480</v>
      </c>
      <c r="D5952" s="699" t="s">
        <v>11189</v>
      </c>
      <c r="E5952" s="700" t="s">
        <v>12235</v>
      </c>
      <c r="F5952" s="699" t="s">
        <v>11185</v>
      </c>
    </row>
    <row r="5953" spans="1:6" hidden="1">
      <c r="A5953" s="701">
        <v>87415</v>
      </c>
      <c r="B5953" s="699" t="s">
        <v>21072</v>
      </c>
      <c r="C5953" s="699" t="s">
        <v>480</v>
      </c>
      <c r="D5953" s="699" t="s">
        <v>11189</v>
      </c>
      <c r="E5953" s="700" t="s">
        <v>18701</v>
      </c>
      <c r="F5953" s="699" t="s">
        <v>11185</v>
      </c>
    </row>
    <row r="5954" spans="1:6" hidden="1">
      <c r="A5954" s="701">
        <v>87416</v>
      </c>
      <c r="B5954" s="699" t="s">
        <v>21073</v>
      </c>
      <c r="C5954" s="699" t="s">
        <v>480</v>
      </c>
      <c r="D5954" s="699" t="s">
        <v>11189</v>
      </c>
      <c r="E5954" s="700" t="s">
        <v>16719</v>
      </c>
      <c r="F5954" s="699" t="s">
        <v>11185</v>
      </c>
    </row>
    <row r="5955" spans="1:6" hidden="1">
      <c r="A5955" s="701">
        <v>87417</v>
      </c>
      <c r="B5955" s="699" t="s">
        <v>21074</v>
      </c>
      <c r="C5955" s="699" t="s">
        <v>480</v>
      </c>
      <c r="D5955" s="699" t="s">
        <v>11189</v>
      </c>
      <c r="E5955" s="700" t="s">
        <v>11820</v>
      </c>
      <c r="F5955" s="699" t="s">
        <v>11185</v>
      </c>
    </row>
    <row r="5956" spans="1:6" hidden="1">
      <c r="A5956" s="701">
        <v>87418</v>
      </c>
      <c r="B5956" s="699" t="s">
        <v>21075</v>
      </c>
      <c r="C5956" s="699" t="s">
        <v>480</v>
      </c>
      <c r="D5956" s="699" t="s">
        <v>11189</v>
      </c>
      <c r="E5956" s="700" t="s">
        <v>7844</v>
      </c>
      <c r="F5956" s="699" t="s">
        <v>11185</v>
      </c>
    </row>
    <row r="5957" spans="1:6" hidden="1">
      <c r="A5957" s="701">
        <v>87419</v>
      </c>
      <c r="B5957" s="699" t="s">
        <v>21076</v>
      </c>
      <c r="C5957" s="699" t="s">
        <v>480</v>
      </c>
      <c r="D5957" s="699" t="s">
        <v>11189</v>
      </c>
      <c r="E5957" s="700" t="s">
        <v>2001</v>
      </c>
      <c r="F5957" s="699" t="s">
        <v>11185</v>
      </c>
    </row>
    <row r="5958" spans="1:6" hidden="1">
      <c r="A5958" s="701">
        <v>87420</v>
      </c>
      <c r="B5958" s="699" t="s">
        <v>21077</v>
      </c>
      <c r="C5958" s="699" t="s">
        <v>480</v>
      </c>
      <c r="D5958" s="699" t="s">
        <v>11189</v>
      </c>
      <c r="E5958" s="700" t="s">
        <v>2250</v>
      </c>
      <c r="F5958" s="699" t="s">
        <v>11185</v>
      </c>
    </row>
    <row r="5959" spans="1:6" hidden="1">
      <c r="A5959" s="701">
        <v>87421</v>
      </c>
      <c r="B5959" s="699" t="s">
        <v>21078</v>
      </c>
      <c r="C5959" s="699" t="s">
        <v>480</v>
      </c>
      <c r="D5959" s="699" t="s">
        <v>11189</v>
      </c>
      <c r="E5959" s="700" t="s">
        <v>11289</v>
      </c>
      <c r="F5959" s="699" t="s">
        <v>11185</v>
      </c>
    </row>
    <row r="5960" spans="1:6" hidden="1">
      <c r="A5960" s="701">
        <v>87422</v>
      </c>
      <c r="B5960" s="699" t="s">
        <v>21079</v>
      </c>
      <c r="C5960" s="699" t="s">
        <v>480</v>
      </c>
      <c r="D5960" s="699" t="s">
        <v>11189</v>
      </c>
      <c r="E5960" s="700" t="s">
        <v>5120</v>
      </c>
      <c r="F5960" s="699" t="s">
        <v>11185</v>
      </c>
    </row>
    <row r="5961" spans="1:6" hidden="1">
      <c r="A5961" s="701">
        <v>87423</v>
      </c>
      <c r="B5961" s="699" t="s">
        <v>21080</v>
      </c>
      <c r="C5961" s="699" t="s">
        <v>480</v>
      </c>
      <c r="D5961" s="699" t="s">
        <v>11189</v>
      </c>
      <c r="E5961" s="700" t="s">
        <v>13205</v>
      </c>
      <c r="F5961" s="699" t="s">
        <v>11185</v>
      </c>
    </row>
    <row r="5962" spans="1:6" hidden="1">
      <c r="A5962" s="701">
        <v>87424</v>
      </c>
      <c r="B5962" s="699" t="s">
        <v>21081</v>
      </c>
      <c r="C5962" s="699" t="s">
        <v>480</v>
      </c>
      <c r="D5962" s="699" t="s">
        <v>11189</v>
      </c>
      <c r="E5962" s="700" t="s">
        <v>16719</v>
      </c>
      <c r="F5962" s="699" t="s">
        <v>11185</v>
      </c>
    </row>
    <row r="5963" spans="1:6" hidden="1">
      <c r="A5963" s="701">
        <v>87425</v>
      </c>
      <c r="B5963" s="699" t="s">
        <v>21082</v>
      </c>
      <c r="C5963" s="699" t="s">
        <v>480</v>
      </c>
      <c r="D5963" s="699" t="s">
        <v>11189</v>
      </c>
      <c r="E5963" s="700" t="s">
        <v>21083</v>
      </c>
      <c r="F5963" s="699" t="s">
        <v>11185</v>
      </c>
    </row>
    <row r="5964" spans="1:6" hidden="1">
      <c r="A5964" s="701">
        <v>87426</v>
      </c>
      <c r="B5964" s="699" t="s">
        <v>21084</v>
      </c>
      <c r="C5964" s="699" t="s">
        <v>480</v>
      </c>
      <c r="D5964" s="699" t="s">
        <v>11189</v>
      </c>
      <c r="E5964" s="700" t="s">
        <v>21085</v>
      </c>
      <c r="F5964" s="699" t="s">
        <v>11185</v>
      </c>
    </row>
    <row r="5965" spans="1:6" hidden="1">
      <c r="A5965" s="701">
        <v>87427</v>
      </c>
      <c r="B5965" s="699" t="s">
        <v>21086</v>
      </c>
      <c r="C5965" s="699" t="s">
        <v>480</v>
      </c>
      <c r="D5965" s="699" t="s">
        <v>11189</v>
      </c>
      <c r="E5965" s="700" t="s">
        <v>18362</v>
      </c>
      <c r="F5965" s="699" t="s">
        <v>11185</v>
      </c>
    </row>
    <row r="5966" spans="1:6" hidden="1">
      <c r="A5966" s="701">
        <v>87428</v>
      </c>
      <c r="B5966" s="699" t="s">
        <v>21087</v>
      </c>
      <c r="C5966" s="699" t="s">
        <v>480</v>
      </c>
      <c r="D5966" s="699" t="s">
        <v>11189</v>
      </c>
      <c r="E5966" s="700" t="s">
        <v>4392</v>
      </c>
      <c r="F5966" s="699" t="s">
        <v>11185</v>
      </c>
    </row>
    <row r="5967" spans="1:6" hidden="1">
      <c r="A5967" s="701">
        <v>87429</v>
      </c>
      <c r="B5967" s="699" t="s">
        <v>21088</v>
      </c>
      <c r="C5967" s="699" t="s">
        <v>480</v>
      </c>
      <c r="D5967" s="699" t="s">
        <v>11189</v>
      </c>
      <c r="E5967" s="700" t="s">
        <v>16356</v>
      </c>
      <c r="F5967" s="699" t="s">
        <v>11185</v>
      </c>
    </row>
    <row r="5968" spans="1:6" hidden="1">
      <c r="A5968" s="701">
        <v>87430</v>
      </c>
      <c r="B5968" s="699" t="s">
        <v>21091</v>
      </c>
      <c r="C5968" s="699" t="s">
        <v>480</v>
      </c>
      <c r="D5968" s="699" t="s">
        <v>11189</v>
      </c>
      <c r="E5968" s="700" t="s">
        <v>9752</v>
      </c>
      <c r="F5968" s="699" t="s">
        <v>11185</v>
      </c>
    </row>
    <row r="5969" spans="1:6" hidden="1">
      <c r="A5969" s="701">
        <v>87431</v>
      </c>
      <c r="B5969" s="699" t="s">
        <v>21092</v>
      </c>
      <c r="C5969" s="699" t="s">
        <v>480</v>
      </c>
      <c r="D5969" s="699" t="s">
        <v>11189</v>
      </c>
      <c r="E5969" s="700" t="s">
        <v>6764</v>
      </c>
      <c r="F5969" s="699" t="s">
        <v>11185</v>
      </c>
    </row>
    <row r="5970" spans="1:6" hidden="1">
      <c r="A5970" s="701">
        <v>87432</v>
      </c>
      <c r="B5970" s="699" t="s">
        <v>21093</v>
      </c>
      <c r="C5970" s="699" t="s">
        <v>480</v>
      </c>
      <c r="D5970" s="699" t="s">
        <v>11189</v>
      </c>
      <c r="E5970" s="700" t="s">
        <v>4150</v>
      </c>
      <c r="F5970" s="699" t="s">
        <v>11185</v>
      </c>
    </row>
    <row r="5971" spans="1:6" hidden="1">
      <c r="A5971" s="701">
        <v>87433</v>
      </c>
      <c r="B5971" s="699" t="s">
        <v>21094</v>
      </c>
      <c r="C5971" s="699" t="s">
        <v>480</v>
      </c>
      <c r="D5971" s="699" t="s">
        <v>11189</v>
      </c>
      <c r="E5971" s="700" t="s">
        <v>21095</v>
      </c>
      <c r="F5971" s="699" t="s">
        <v>11185</v>
      </c>
    </row>
    <row r="5972" spans="1:6" hidden="1">
      <c r="A5972" s="701">
        <v>87434</v>
      </c>
      <c r="B5972" s="699" t="s">
        <v>21096</v>
      </c>
      <c r="C5972" s="699" t="s">
        <v>480</v>
      </c>
      <c r="D5972" s="699" t="s">
        <v>11189</v>
      </c>
      <c r="E5972" s="700" t="s">
        <v>4693</v>
      </c>
      <c r="F5972" s="699" t="s">
        <v>11185</v>
      </c>
    </row>
    <row r="5973" spans="1:6" hidden="1">
      <c r="A5973" s="701">
        <v>87435</v>
      </c>
      <c r="B5973" s="699" t="s">
        <v>21097</v>
      </c>
      <c r="C5973" s="699" t="s">
        <v>480</v>
      </c>
      <c r="D5973" s="699" t="s">
        <v>11189</v>
      </c>
      <c r="E5973" s="700" t="s">
        <v>6429</v>
      </c>
      <c r="F5973" s="699" t="s">
        <v>11185</v>
      </c>
    </row>
    <row r="5974" spans="1:6" hidden="1">
      <c r="A5974" s="701">
        <v>87436</v>
      </c>
      <c r="B5974" s="699" t="s">
        <v>21098</v>
      </c>
      <c r="C5974" s="699" t="s">
        <v>480</v>
      </c>
      <c r="D5974" s="699" t="s">
        <v>11189</v>
      </c>
      <c r="E5974" s="700" t="s">
        <v>11775</v>
      </c>
      <c r="F5974" s="699" t="s">
        <v>11185</v>
      </c>
    </row>
    <row r="5975" spans="1:6" hidden="1">
      <c r="A5975" s="701">
        <v>87437</v>
      </c>
      <c r="B5975" s="699" t="s">
        <v>21099</v>
      </c>
      <c r="C5975" s="699" t="s">
        <v>480</v>
      </c>
      <c r="D5975" s="699" t="s">
        <v>11189</v>
      </c>
      <c r="E5975" s="700" t="s">
        <v>9129</v>
      </c>
      <c r="F5975" s="699" t="s">
        <v>11185</v>
      </c>
    </row>
    <row r="5976" spans="1:6" hidden="1">
      <c r="A5976" s="701">
        <v>87438</v>
      </c>
      <c r="B5976" s="699" t="s">
        <v>21100</v>
      </c>
      <c r="C5976" s="699" t="s">
        <v>480</v>
      </c>
      <c r="D5976" s="699" t="s">
        <v>11189</v>
      </c>
      <c r="E5976" s="700" t="s">
        <v>13826</v>
      </c>
      <c r="F5976" s="699" t="s">
        <v>11185</v>
      </c>
    </row>
    <row r="5977" spans="1:6" hidden="1">
      <c r="A5977" s="701">
        <v>87439</v>
      </c>
      <c r="B5977" s="699" t="s">
        <v>21101</v>
      </c>
      <c r="C5977" s="699" t="s">
        <v>480</v>
      </c>
      <c r="D5977" s="699" t="s">
        <v>11189</v>
      </c>
      <c r="E5977" s="700" t="s">
        <v>21102</v>
      </c>
      <c r="F5977" s="699" t="s">
        <v>11185</v>
      </c>
    </row>
    <row r="5978" spans="1:6" hidden="1">
      <c r="A5978" s="701">
        <v>87440</v>
      </c>
      <c r="B5978" s="699" t="s">
        <v>21103</v>
      </c>
      <c r="C5978" s="699" t="s">
        <v>480</v>
      </c>
      <c r="D5978" s="699" t="s">
        <v>11189</v>
      </c>
      <c r="E5978" s="700" t="s">
        <v>14307</v>
      </c>
      <c r="F5978" s="699" t="s">
        <v>11185</v>
      </c>
    </row>
    <row r="5979" spans="1:6" hidden="1">
      <c r="A5979" s="701">
        <v>87527</v>
      </c>
      <c r="B5979" s="699" t="s">
        <v>21104</v>
      </c>
      <c r="C5979" s="699" t="s">
        <v>480</v>
      </c>
      <c r="D5979" s="699" t="s">
        <v>11189</v>
      </c>
      <c r="E5979" s="700" t="s">
        <v>16741</v>
      </c>
      <c r="F5979" s="699" t="s">
        <v>11185</v>
      </c>
    </row>
    <row r="5980" spans="1:6" hidden="1">
      <c r="A5980" s="701">
        <v>87528</v>
      </c>
      <c r="B5980" s="699" t="s">
        <v>21105</v>
      </c>
      <c r="C5980" s="699" t="s">
        <v>480</v>
      </c>
      <c r="D5980" s="699" t="s">
        <v>11192</v>
      </c>
      <c r="E5980" s="700" t="s">
        <v>12512</v>
      </c>
      <c r="F5980" s="699" t="s">
        <v>11185</v>
      </c>
    </row>
    <row r="5981" spans="1:6" hidden="1">
      <c r="A5981" s="701">
        <v>87529</v>
      </c>
      <c r="B5981" s="699" t="s">
        <v>21106</v>
      </c>
      <c r="C5981" s="699" t="s">
        <v>480</v>
      </c>
      <c r="D5981" s="699" t="s">
        <v>11189</v>
      </c>
      <c r="E5981" s="700" t="s">
        <v>20320</v>
      </c>
      <c r="F5981" s="699" t="s">
        <v>11185</v>
      </c>
    </row>
    <row r="5982" spans="1:6" hidden="1">
      <c r="A5982" s="701">
        <v>87530</v>
      </c>
      <c r="B5982" s="699" t="s">
        <v>21107</v>
      </c>
      <c r="C5982" s="699" t="s">
        <v>480</v>
      </c>
      <c r="D5982" s="699" t="s">
        <v>11192</v>
      </c>
      <c r="E5982" s="700" t="s">
        <v>4593</v>
      </c>
      <c r="F5982" s="699" t="s">
        <v>11185</v>
      </c>
    </row>
    <row r="5983" spans="1:6" hidden="1">
      <c r="A5983" s="701">
        <v>87531</v>
      </c>
      <c r="B5983" s="699" t="s">
        <v>21108</v>
      </c>
      <c r="C5983" s="699" t="s">
        <v>480</v>
      </c>
      <c r="D5983" s="699" t="s">
        <v>11189</v>
      </c>
      <c r="E5983" s="700" t="s">
        <v>9849</v>
      </c>
      <c r="F5983" s="699" t="s">
        <v>11185</v>
      </c>
    </row>
    <row r="5984" spans="1:6" hidden="1">
      <c r="A5984" s="701">
        <v>87532</v>
      </c>
      <c r="B5984" s="699" t="s">
        <v>21109</v>
      </c>
      <c r="C5984" s="699" t="s">
        <v>480</v>
      </c>
      <c r="D5984" s="699" t="s">
        <v>11192</v>
      </c>
      <c r="E5984" s="700" t="s">
        <v>21110</v>
      </c>
      <c r="F5984" s="699" t="s">
        <v>11185</v>
      </c>
    </row>
    <row r="5985" spans="1:6" hidden="1">
      <c r="A5985" s="701">
        <v>87535</v>
      </c>
      <c r="B5985" s="699" t="s">
        <v>21111</v>
      </c>
      <c r="C5985" s="699" t="s">
        <v>480</v>
      </c>
      <c r="D5985" s="699" t="s">
        <v>11189</v>
      </c>
      <c r="E5985" s="700" t="s">
        <v>13659</v>
      </c>
      <c r="F5985" s="699" t="s">
        <v>11185</v>
      </c>
    </row>
    <row r="5986" spans="1:6" hidden="1">
      <c r="A5986" s="701">
        <v>87536</v>
      </c>
      <c r="B5986" s="699" t="s">
        <v>21112</v>
      </c>
      <c r="C5986" s="699" t="s">
        <v>480</v>
      </c>
      <c r="D5986" s="699" t="s">
        <v>11192</v>
      </c>
      <c r="E5986" s="700" t="s">
        <v>2494</v>
      </c>
      <c r="F5986" s="699" t="s">
        <v>11185</v>
      </c>
    </row>
    <row r="5987" spans="1:6" hidden="1">
      <c r="A5987" s="701">
        <v>87537</v>
      </c>
      <c r="B5987" s="699" t="s">
        <v>21113</v>
      </c>
      <c r="C5987" s="699" t="s">
        <v>480</v>
      </c>
      <c r="D5987" s="699" t="s">
        <v>11189</v>
      </c>
      <c r="E5987" s="700" t="s">
        <v>21114</v>
      </c>
      <c r="F5987" s="699" t="s">
        <v>11185</v>
      </c>
    </row>
    <row r="5988" spans="1:6" hidden="1">
      <c r="A5988" s="701">
        <v>87538</v>
      </c>
      <c r="B5988" s="699" t="s">
        <v>21117</v>
      </c>
      <c r="C5988" s="699" t="s">
        <v>480</v>
      </c>
      <c r="D5988" s="699" t="s">
        <v>11189</v>
      </c>
      <c r="E5988" s="700" t="s">
        <v>18235</v>
      </c>
      <c r="F5988" s="699" t="s">
        <v>11185</v>
      </c>
    </row>
    <row r="5989" spans="1:6" hidden="1">
      <c r="A5989" s="701">
        <v>87539</v>
      </c>
      <c r="B5989" s="699" t="s">
        <v>21118</v>
      </c>
      <c r="C5989" s="699" t="s">
        <v>480</v>
      </c>
      <c r="D5989" s="699" t="s">
        <v>11189</v>
      </c>
      <c r="E5989" s="700" t="s">
        <v>10442</v>
      </c>
      <c r="F5989" s="699" t="s">
        <v>11185</v>
      </c>
    </row>
    <row r="5990" spans="1:6" hidden="1">
      <c r="A5990" s="701">
        <v>87541</v>
      </c>
      <c r="B5990" s="699" t="s">
        <v>21119</v>
      </c>
      <c r="C5990" s="699" t="s">
        <v>480</v>
      </c>
      <c r="D5990" s="699" t="s">
        <v>11189</v>
      </c>
      <c r="E5990" s="700" t="s">
        <v>21120</v>
      </c>
      <c r="F5990" s="699" t="s">
        <v>11185</v>
      </c>
    </row>
    <row r="5991" spans="1:6" hidden="1">
      <c r="A5991" s="701">
        <v>87543</v>
      </c>
      <c r="B5991" s="699" t="s">
        <v>21121</v>
      </c>
      <c r="C5991" s="699" t="s">
        <v>480</v>
      </c>
      <c r="D5991" s="699" t="s">
        <v>11189</v>
      </c>
      <c r="E5991" s="700" t="s">
        <v>11245</v>
      </c>
      <c r="F5991" s="699" t="s">
        <v>11185</v>
      </c>
    </row>
    <row r="5992" spans="1:6" hidden="1">
      <c r="A5992" s="701">
        <v>87545</v>
      </c>
      <c r="B5992" s="699" t="s">
        <v>21122</v>
      </c>
      <c r="C5992" s="699" t="s">
        <v>480</v>
      </c>
      <c r="D5992" s="699" t="s">
        <v>11189</v>
      </c>
      <c r="E5992" s="700" t="s">
        <v>19180</v>
      </c>
      <c r="F5992" s="699" t="s">
        <v>11185</v>
      </c>
    </row>
    <row r="5993" spans="1:6" hidden="1">
      <c r="A5993" s="701">
        <v>87546</v>
      </c>
      <c r="B5993" s="699" t="s">
        <v>21123</v>
      </c>
      <c r="C5993" s="699" t="s">
        <v>480</v>
      </c>
      <c r="D5993" s="699" t="s">
        <v>11192</v>
      </c>
      <c r="E5993" s="700" t="s">
        <v>13778</v>
      </c>
      <c r="F5993" s="699" t="s">
        <v>11185</v>
      </c>
    </row>
    <row r="5994" spans="1:6" hidden="1">
      <c r="A5994" s="701">
        <v>87547</v>
      </c>
      <c r="B5994" s="699" t="s">
        <v>21124</v>
      </c>
      <c r="C5994" s="699" t="s">
        <v>480</v>
      </c>
      <c r="D5994" s="699" t="s">
        <v>11189</v>
      </c>
      <c r="E5994" s="700" t="s">
        <v>9449</v>
      </c>
      <c r="F5994" s="699" t="s">
        <v>11185</v>
      </c>
    </row>
    <row r="5995" spans="1:6" hidden="1">
      <c r="A5995" s="701">
        <v>87548</v>
      </c>
      <c r="B5995" s="699" t="s">
        <v>11965</v>
      </c>
      <c r="C5995" s="699" t="s">
        <v>480</v>
      </c>
      <c r="D5995" s="699" t="s">
        <v>11192</v>
      </c>
      <c r="E5995" s="700" t="s">
        <v>6975</v>
      </c>
      <c r="F5995" s="699" t="s">
        <v>11185</v>
      </c>
    </row>
    <row r="5996" spans="1:6" hidden="1">
      <c r="A5996" s="701">
        <v>87549</v>
      </c>
      <c r="B5996" s="699" t="s">
        <v>21125</v>
      </c>
      <c r="C5996" s="699" t="s">
        <v>480</v>
      </c>
      <c r="D5996" s="699" t="s">
        <v>11189</v>
      </c>
      <c r="E5996" s="700" t="s">
        <v>7417</v>
      </c>
      <c r="F5996" s="699" t="s">
        <v>11185</v>
      </c>
    </row>
    <row r="5997" spans="1:6" hidden="1">
      <c r="A5997" s="701">
        <v>87550</v>
      </c>
      <c r="B5997" s="699" t="s">
        <v>21126</v>
      </c>
      <c r="C5997" s="699" t="s">
        <v>480</v>
      </c>
      <c r="D5997" s="699" t="s">
        <v>11192</v>
      </c>
      <c r="E5997" s="700" t="s">
        <v>11594</v>
      </c>
      <c r="F5997" s="699" t="s">
        <v>11185</v>
      </c>
    </row>
    <row r="5998" spans="1:6" hidden="1">
      <c r="A5998" s="701">
        <v>87553</v>
      </c>
      <c r="B5998" s="699" t="s">
        <v>21127</v>
      </c>
      <c r="C5998" s="699" t="s">
        <v>480</v>
      </c>
      <c r="D5998" s="699" t="s">
        <v>11189</v>
      </c>
      <c r="E5998" s="700" t="s">
        <v>11618</v>
      </c>
      <c r="F5998" s="699" t="s">
        <v>11185</v>
      </c>
    </row>
    <row r="5999" spans="1:6" hidden="1">
      <c r="A5999" s="701">
        <v>87554</v>
      </c>
      <c r="B5999" s="699" t="s">
        <v>21128</v>
      </c>
      <c r="C5999" s="699" t="s">
        <v>480</v>
      </c>
      <c r="D5999" s="699" t="s">
        <v>11192</v>
      </c>
      <c r="E5999" s="700" t="s">
        <v>15595</v>
      </c>
      <c r="F5999" s="699" t="s">
        <v>11185</v>
      </c>
    </row>
    <row r="6000" spans="1:6" hidden="1">
      <c r="A6000" s="701">
        <v>87555</v>
      </c>
      <c r="B6000" s="699" t="s">
        <v>21129</v>
      </c>
      <c r="C6000" s="699" t="s">
        <v>480</v>
      </c>
      <c r="D6000" s="699" t="s">
        <v>11189</v>
      </c>
      <c r="E6000" s="700" t="s">
        <v>11673</v>
      </c>
      <c r="F6000" s="699" t="s">
        <v>11185</v>
      </c>
    </row>
    <row r="6001" spans="1:6" hidden="1">
      <c r="A6001" s="701">
        <v>87556</v>
      </c>
      <c r="B6001" s="699" t="s">
        <v>21130</v>
      </c>
      <c r="C6001" s="699" t="s">
        <v>480</v>
      </c>
      <c r="D6001" s="699" t="s">
        <v>11189</v>
      </c>
      <c r="E6001" s="700" t="s">
        <v>13024</v>
      </c>
      <c r="F6001" s="699" t="s">
        <v>11185</v>
      </c>
    </row>
    <row r="6002" spans="1:6" hidden="1">
      <c r="A6002" s="701">
        <v>87557</v>
      </c>
      <c r="B6002" s="699" t="s">
        <v>21131</v>
      </c>
      <c r="C6002" s="699" t="s">
        <v>480</v>
      </c>
      <c r="D6002" s="699" t="s">
        <v>11189</v>
      </c>
      <c r="E6002" s="700" t="s">
        <v>21132</v>
      </c>
      <c r="F6002" s="699" t="s">
        <v>11185</v>
      </c>
    </row>
    <row r="6003" spans="1:6" hidden="1">
      <c r="A6003" s="701">
        <v>87559</v>
      </c>
      <c r="B6003" s="699" t="s">
        <v>21133</v>
      </c>
      <c r="C6003" s="699" t="s">
        <v>480</v>
      </c>
      <c r="D6003" s="699" t="s">
        <v>11189</v>
      </c>
      <c r="E6003" s="700" t="s">
        <v>11876</v>
      </c>
      <c r="F6003" s="699" t="s">
        <v>11185</v>
      </c>
    </row>
    <row r="6004" spans="1:6" hidden="1">
      <c r="A6004" s="701">
        <v>87561</v>
      </c>
      <c r="B6004" s="699" t="s">
        <v>21134</v>
      </c>
      <c r="C6004" s="699" t="s">
        <v>480</v>
      </c>
      <c r="D6004" s="699" t="s">
        <v>11189</v>
      </c>
      <c r="E6004" s="700" t="s">
        <v>4974</v>
      </c>
      <c r="F6004" s="699" t="s">
        <v>11185</v>
      </c>
    </row>
    <row r="6005" spans="1:6" hidden="1">
      <c r="A6005" s="701">
        <v>87775</v>
      </c>
      <c r="B6005" s="699" t="s">
        <v>21135</v>
      </c>
      <c r="C6005" s="699" t="s">
        <v>480</v>
      </c>
      <c r="D6005" s="699" t="s">
        <v>11189</v>
      </c>
      <c r="E6005" s="700" t="s">
        <v>15633</v>
      </c>
      <c r="F6005" s="699" t="s">
        <v>11185</v>
      </c>
    </row>
    <row r="6006" spans="1:6" hidden="1">
      <c r="A6006" s="701">
        <v>87777</v>
      </c>
      <c r="B6006" s="699" t="s">
        <v>11967</v>
      </c>
      <c r="C6006" s="699" t="s">
        <v>480</v>
      </c>
      <c r="D6006" s="699" t="s">
        <v>11189</v>
      </c>
      <c r="E6006" s="700" t="s">
        <v>11502</v>
      </c>
      <c r="F6006" s="699" t="s">
        <v>11185</v>
      </c>
    </row>
    <row r="6007" spans="1:6" hidden="1">
      <c r="A6007" s="701">
        <v>87778</v>
      </c>
      <c r="B6007" s="699" t="s">
        <v>21136</v>
      </c>
      <c r="C6007" s="699" t="s">
        <v>480</v>
      </c>
      <c r="D6007" s="699" t="s">
        <v>11189</v>
      </c>
      <c r="E6007" s="700" t="s">
        <v>21137</v>
      </c>
      <c r="F6007" s="699" t="s">
        <v>11185</v>
      </c>
    </row>
    <row r="6008" spans="1:6" hidden="1">
      <c r="A6008" s="701">
        <v>87779</v>
      </c>
      <c r="B6008" s="699" t="s">
        <v>21138</v>
      </c>
      <c r="C6008" s="699" t="s">
        <v>480</v>
      </c>
      <c r="D6008" s="699" t="s">
        <v>11189</v>
      </c>
      <c r="E6008" s="700" t="s">
        <v>17677</v>
      </c>
      <c r="F6008" s="699" t="s">
        <v>11185</v>
      </c>
    </row>
    <row r="6009" spans="1:6" hidden="1">
      <c r="A6009" s="701">
        <v>87781</v>
      </c>
      <c r="B6009" s="699" t="s">
        <v>21139</v>
      </c>
      <c r="C6009" s="699" t="s">
        <v>480</v>
      </c>
      <c r="D6009" s="699" t="s">
        <v>11189</v>
      </c>
      <c r="E6009" s="700" t="s">
        <v>11832</v>
      </c>
      <c r="F6009" s="699" t="s">
        <v>11185</v>
      </c>
    </row>
    <row r="6010" spans="1:6" hidden="1">
      <c r="A6010" s="701">
        <v>87783</v>
      </c>
      <c r="B6010" s="699" t="s">
        <v>21140</v>
      </c>
      <c r="C6010" s="699" t="s">
        <v>480</v>
      </c>
      <c r="D6010" s="699" t="s">
        <v>11189</v>
      </c>
      <c r="E6010" s="700" t="s">
        <v>21141</v>
      </c>
      <c r="F6010" s="699" t="s">
        <v>11185</v>
      </c>
    </row>
    <row r="6011" spans="1:6" hidden="1">
      <c r="A6011" s="701">
        <v>87784</v>
      </c>
      <c r="B6011" s="699" t="s">
        <v>21142</v>
      </c>
      <c r="C6011" s="699" t="s">
        <v>480</v>
      </c>
      <c r="D6011" s="699" t="s">
        <v>11189</v>
      </c>
      <c r="E6011" s="700" t="s">
        <v>21143</v>
      </c>
      <c r="F6011" s="699" t="s">
        <v>11185</v>
      </c>
    </row>
    <row r="6012" spans="1:6" hidden="1">
      <c r="A6012" s="701">
        <v>87786</v>
      </c>
      <c r="B6012" s="699" t="s">
        <v>21144</v>
      </c>
      <c r="C6012" s="699" t="s">
        <v>480</v>
      </c>
      <c r="D6012" s="699" t="s">
        <v>11189</v>
      </c>
      <c r="E6012" s="700" t="s">
        <v>21145</v>
      </c>
      <c r="F6012" s="699" t="s">
        <v>11185</v>
      </c>
    </row>
    <row r="6013" spans="1:6" hidden="1">
      <c r="A6013" s="701">
        <v>87787</v>
      </c>
      <c r="B6013" s="699" t="s">
        <v>21146</v>
      </c>
      <c r="C6013" s="699" t="s">
        <v>480</v>
      </c>
      <c r="D6013" s="699" t="s">
        <v>11189</v>
      </c>
      <c r="E6013" s="700" t="s">
        <v>21147</v>
      </c>
      <c r="F6013" s="699" t="s">
        <v>11185</v>
      </c>
    </row>
    <row r="6014" spans="1:6" hidden="1">
      <c r="A6014" s="701">
        <v>87788</v>
      </c>
      <c r="B6014" s="699" t="s">
        <v>21148</v>
      </c>
      <c r="C6014" s="699" t="s">
        <v>480</v>
      </c>
      <c r="D6014" s="699" t="s">
        <v>11189</v>
      </c>
      <c r="E6014" s="700" t="s">
        <v>7588</v>
      </c>
      <c r="F6014" s="699" t="s">
        <v>11185</v>
      </c>
    </row>
    <row r="6015" spans="1:6" hidden="1">
      <c r="A6015" s="701">
        <v>87790</v>
      </c>
      <c r="B6015" s="699" t="s">
        <v>21149</v>
      </c>
      <c r="C6015" s="699" t="s">
        <v>480</v>
      </c>
      <c r="D6015" s="699" t="s">
        <v>11189</v>
      </c>
      <c r="E6015" s="700" t="s">
        <v>21150</v>
      </c>
      <c r="F6015" s="699" t="s">
        <v>11185</v>
      </c>
    </row>
    <row r="6016" spans="1:6" hidden="1">
      <c r="A6016" s="701">
        <v>87791</v>
      </c>
      <c r="B6016" s="699" t="s">
        <v>21152</v>
      </c>
      <c r="C6016" s="699" t="s">
        <v>480</v>
      </c>
      <c r="D6016" s="699" t="s">
        <v>11189</v>
      </c>
      <c r="E6016" s="700" t="s">
        <v>21153</v>
      </c>
      <c r="F6016" s="699" t="s">
        <v>11185</v>
      </c>
    </row>
    <row r="6017" spans="1:6" hidden="1">
      <c r="A6017" s="701">
        <v>87792</v>
      </c>
      <c r="B6017" s="699" t="s">
        <v>21154</v>
      </c>
      <c r="C6017" s="699" t="s">
        <v>480</v>
      </c>
      <c r="D6017" s="699" t="s">
        <v>11189</v>
      </c>
      <c r="E6017" s="700" t="s">
        <v>16195</v>
      </c>
      <c r="F6017" s="699" t="s">
        <v>11185</v>
      </c>
    </row>
    <row r="6018" spans="1:6" hidden="1">
      <c r="A6018" s="701">
        <v>87794</v>
      </c>
      <c r="B6018" s="699" t="s">
        <v>12094</v>
      </c>
      <c r="C6018" s="699" t="s">
        <v>480</v>
      </c>
      <c r="D6018" s="699" t="s">
        <v>11189</v>
      </c>
      <c r="E6018" s="700" t="s">
        <v>12095</v>
      </c>
      <c r="F6018" s="699" t="s">
        <v>11185</v>
      </c>
    </row>
    <row r="6019" spans="1:6" hidden="1">
      <c r="A6019" s="701">
        <v>87795</v>
      </c>
      <c r="B6019" s="699" t="s">
        <v>21155</v>
      </c>
      <c r="C6019" s="699" t="s">
        <v>480</v>
      </c>
      <c r="D6019" s="699" t="s">
        <v>11189</v>
      </c>
      <c r="E6019" s="700" t="s">
        <v>16614</v>
      </c>
      <c r="F6019" s="699" t="s">
        <v>11185</v>
      </c>
    </row>
    <row r="6020" spans="1:6" hidden="1">
      <c r="A6020" s="701">
        <v>87797</v>
      </c>
      <c r="B6020" s="699" t="s">
        <v>21156</v>
      </c>
      <c r="C6020" s="699" t="s">
        <v>480</v>
      </c>
      <c r="D6020" s="699" t="s">
        <v>11189</v>
      </c>
      <c r="E6020" s="700" t="s">
        <v>21157</v>
      </c>
      <c r="F6020" s="699" t="s">
        <v>11185</v>
      </c>
    </row>
    <row r="6021" spans="1:6" hidden="1">
      <c r="A6021" s="701">
        <v>87799</v>
      </c>
      <c r="B6021" s="699" t="s">
        <v>21158</v>
      </c>
      <c r="C6021" s="699" t="s">
        <v>480</v>
      </c>
      <c r="D6021" s="699" t="s">
        <v>11189</v>
      </c>
      <c r="E6021" s="700" t="s">
        <v>21159</v>
      </c>
      <c r="F6021" s="699" t="s">
        <v>11185</v>
      </c>
    </row>
    <row r="6022" spans="1:6" hidden="1">
      <c r="A6022" s="701">
        <v>87800</v>
      </c>
      <c r="B6022" s="699" t="s">
        <v>21160</v>
      </c>
      <c r="C6022" s="699" t="s">
        <v>480</v>
      </c>
      <c r="D6022" s="699" t="s">
        <v>11189</v>
      </c>
      <c r="E6022" s="700" t="s">
        <v>21161</v>
      </c>
      <c r="F6022" s="699" t="s">
        <v>11185</v>
      </c>
    </row>
    <row r="6023" spans="1:6" hidden="1">
      <c r="A6023" s="701">
        <v>87801</v>
      </c>
      <c r="B6023" s="699" t="s">
        <v>21162</v>
      </c>
      <c r="C6023" s="699" t="s">
        <v>480</v>
      </c>
      <c r="D6023" s="699" t="s">
        <v>11189</v>
      </c>
      <c r="E6023" s="700" t="s">
        <v>14881</v>
      </c>
      <c r="F6023" s="699" t="s">
        <v>11185</v>
      </c>
    </row>
    <row r="6024" spans="1:6" hidden="1">
      <c r="A6024" s="701">
        <v>87803</v>
      </c>
      <c r="B6024" s="699" t="s">
        <v>21163</v>
      </c>
      <c r="C6024" s="699" t="s">
        <v>480</v>
      </c>
      <c r="D6024" s="699" t="s">
        <v>11189</v>
      </c>
      <c r="E6024" s="700" t="s">
        <v>21164</v>
      </c>
      <c r="F6024" s="699" t="s">
        <v>11185</v>
      </c>
    </row>
    <row r="6025" spans="1:6" hidden="1">
      <c r="A6025" s="701">
        <v>87804</v>
      </c>
      <c r="B6025" s="699" t="s">
        <v>21165</v>
      </c>
      <c r="C6025" s="699" t="s">
        <v>480</v>
      </c>
      <c r="D6025" s="699" t="s">
        <v>11189</v>
      </c>
      <c r="E6025" s="700" t="s">
        <v>21166</v>
      </c>
      <c r="F6025" s="699" t="s">
        <v>11185</v>
      </c>
    </row>
    <row r="6026" spans="1:6" hidden="1">
      <c r="A6026" s="701">
        <v>87805</v>
      </c>
      <c r="B6026" s="699" t="s">
        <v>21167</v>
      </c>
      <c r="C6026" s="699" t="s">
        <v>480</v>
      </c>
      <c r="D6026" s="699" t="s">
        <v>11189</v>
      </c>
      <c r="E6026" s="700" t="s">
        <v>13616</v>
      </c>
      <c r="F6026" s="699" t="s">
        <v>11185</v>
      </c>
    </row>
    <row r="6027" spans="1:6" hidden="1">
      <c r="A6027" s="701">
        <v>87807</v>
      </c>
      <c r="B6027" s="699" t="s">
        <v>21168</v>
      </c>
      <c r="C6027" s="699" t="s">
        <v>480</v>
      </c>
      <c r="D6027" s="699" t="s">
        <v>11189</v>
      </c>
      <c r="E6027" s="700" t="s">
        <v>3477</v>
      </c>
      <c r="F6027" s="699" t="s">
        <v>11185</v>
      </c>
    </row>
    <row r="6028" spans="1:6" hidden="1">
      <c r="A6028" s="701">
        <v>87808</v>
      </c>
      <c r="B6028" s="699" t="s">
        <v>21169</v>
      </c>
      <c r="C6028" s="699" t="s">
        <v>480</v>
      </c>
      <c r="D6028" s="699" t="s">
        <v>11189</v>
      </c>
      <c r="E6028" s="700" t="s">
        <v>21170</v>
      </c>
      <c r="F6028" s="699" t="s">
        <v>11185</v>
      </c>
    </row>
    <row r="6029" spans="1:6" hidden="1">
      <c r="A6029" s="701">
        <v>87809</v>
      </c>
      <c r="B6029" s="699" t="s">
        <v>21171</v>
      </c>
      <c r="C6029" s="699" t="s">
        <v>480</v>
      </c>
      <c r="D6029" s="699" t="s">
        <v>11189</v>
      </c>
      <c r="E6029" s="700" t="s">
        <v>21172</v>
      </c>
      <c r="F6029" s="699" t="s">
        <v>11185</v>
      </c>
    </row>
    <row r="6030" spans="1:6" hidden="1">
      <c r="A6030" s="701">
        <v>87811</v>
      </c>
      <c r="B6030" s="699" t="s">
        <v>21173</v>
      </c>
      <c r="C6030" s="699" t="s">
        <v>480</v>
      </c>
      <c r="D6030" s="699" t="s">
        <v>11192</v>
      </c>
      <c r="E6030" s="700" t="s">
        <v>21174</v>
      </c>
      <c r="F6030" s="699" t="s">
        <v>11185</v>
      </c>
    </row>
    <row r="6031" spans="1:6" hidden="1">
      <c r="A6031" s="701">
        <v>87812</v>
      </c>
      <c r="B6031" s="699" t="s">
        <v>21175</v>
      </c>
      <c r="C6031" s="699" t="s">
        <v>480</v>
      </c>
      <c r="D6031" s="699" t="s">
        <v>11189</v>
      </c>
      <c r="E6031" s="700" t="s">
        <v>21176</v>
      </c>
      <c r="F6031" s="699" t="s">
        <v>11185</v>
      </c>
    </row>
    <row r="6032" spans="1:6" hidden="1">
      <c r="A6032" s="701">
        <v>87813</v>
      </c>
      <c r="B6032" s="699" t="s">
        <v>21177</v>
      </c>
      <c r="C6032" s="699" t="s">
        <v>480</v>
      </c>
      <c r="D6032" s="699" t="s">
        <v>11189</v>
      </c>
      <c r="E6032" s="700" t="s">
        <v>21178</v>
      </c>
      <c r="F6032" s="699" t="s">
        <v>11185</v>
      </c>
    </row>
    <row r="6033" spans="1:6" hidden="1">
      <c r="A6033" s="701">
        <v>87815</v>
      </c>
      <c r="B6033" s="699" t="s">
        <v>21179</v>
      </c>
      <c r="C6033" s="699" t="s">
        <v>480</v>
      </c>
      <c r="D6033" s="699" t="s">
        <v>11192</v>
      </c>
      <c r="E6033" s="700" t="s">
        <v>17166</v>
      </c>
      <c r="F6033" s="699" t="s">
        <v>11185</v>
      </c>
    </row>
    <row r="6034" spans="1:6" hidden="1">
      <c r="A6034" s="701">
        <v>87816</v>
      </c>
      <c r="B6034" s="699" t="s">
        <v>21180</v>
      </c>
      <c r="C6034" s="699" t="s">
        <v>480</v>
      </c>
      <c r="D6034" s="699" t="s">
        <v>11189</v>
      </c>
      <c r="E6034" s="700" t="s">
        <v>21181</v>
      </c>
      <c r="F6034" s="699" t="s">
        <v>11185</v>
      </c>
    </row>
    <row r="6035" spans="1:6" hidden="1">
      <c r="A6035" s="701">
        <v>87817</v>
      </c>
      <c r="B6035" s="699" t="s">
        <v>21182</v>
      </c>
      <c r="C6035" s="699" t="s">
        <v>480</v>
      </c>
      <c r="D6035" s="699" t="s">
        <v>11189</v>
      </c>
      <c r="E6035" s="700" t="s">
        <v>20372</v>
      </c>
      <c r="F6035" s="699" t="s">
        <v>11185</v>
      </c>
    </row>
    <row r="6036" spans="1:6" hidden="1">
      <c r="A6036" s="701">
        <v>87819</v>
      </c>
      <c r="B6036" s="699" t="s">
        <v>21183</v>
      </c>
      <c r="C6036" s="699" t="s">
        <v>480</v>
      </c>
      <c r="D6036" s="699" t="s">
        <v>11192</v>
      </c>
      <c r="E6036" s="700" t="s">
        <v>21184</v>
      </c>
      <c r="F6036" s="699" t="s">
        <v>11185</v>
      </c>
    </row>
    <row r="6037" spans="1:6" hidden="1">
      <c r="A6037" s="701">
        <v>87820</v>
      </c>
      <c r="B6037" s="699" t="s">
        <v>21185</v>
      </c>
      <c r="C6037" s="699" t="s">
        <v>480</v>
      </c>
      <c r="D6037" s="699" t="s">
        <v>11189</v>
      </c>
      <c r="E6037" s="700" t="s">
        <v>21186</v>
      </c>
      <c r="F6037" s="699" t="s">
        <v>11185</v>
      </c>
    </row>
    <row r="6038" spans="1:6" hidden="1">
      <c r="A6038" s="701">
        <v>87821</v>
      </c>
      <c r="B6038" s="699" t="s">
        <v>21187</v>
      </c>
      <c r="C6038" s="699" t="s">
        <v>480</v>
      </c>
      <c r="D6038" s="699" t="s">
        <v>11189</v>
      </c>
      <c r="E6038" s="700" t="s">
        <v>21188</v>
      </c>
      <c r="F6038" s="699" t="s">
        <v>11185</v>
      </c>
    </row>
    <row r="6039" spans="1:6" hidden="1">
      <c r="A6039" s="701">
        <v>87823</v>
      </c>
      <c r="B6039" s="699" t="s">
        <v>21189</v>
      </c>
      <c r="C6039" s="699" t="s">
        <v>480</v>
      </c>
      <c r="D6039" s="699" t="s">
        <v>11192</v>
      </c>
      <c r="E6039" s="700" t="s">
        <v>21190</v>
      </c>
      <c r="F6039" s="699" t="s">
        <v>11185</v>
      </c>
    </row>
    <row r="6040" spans="1:6" hidden="1">
      <c r="A6040" s="701">
        <v>87824</v>
      </c>
      <c r="B6040" s="699" t="s">
        <v>21191</v>
      </c>
      <c r="C6040" s="699" t="s">
        <v>480</v>
      </c>
      <c r="D6040" s="699" t="s">
        <v>11189</v>
      </c>
      <c r="E6040" s="700" t="s">
        <v>21192</v>
      </c>
      <c r="F6040" s="699" t="s">
        <v>11185</v>
      </c>
    </row>
    <row r="6041" spans="1:6" hidden="1">
      <c r="A6041" s="701">
        <v>87825</v>
      </c>
      <c r="B6041" s="699" t="s">
        <v>21193</v>
      </c>
      <c r="C6041" s="699" t="s">
        <v>480</v>
      </c>
      <c r="D6041" s="699" t="s">
        <v>11189</v>
      </c>
      <c r="E6041" s="700" t="s">
        <v>21194</v>
      </c>
      <c r="F6041" s="699" t="s">
        <v>11185</v>
      </c>
    </row>
    <row r="6042" spans="1:6" hidden="1">
      <c r="A6042" s="701">
        <v>87827</v>
      </c>
      <c r="B6042" s="699" t="s">
        <v>21195</v>
      </c>
      <c r="C6042" s="699" t="s">
        <v>480</v>
      </c>
      <c r="D6042" s="699" t="s">
        <v>11192</v>
      </c>
      <c r="E6042" s="700" t="s">
        <v>11832</v>
      </c>
      <c r="F6042" s="699" t="s">
        <v>11185</v>
      </c>
    </row>
    <row r="6043" spans="1:6" hidden="1">
      <c r="A6043" s="701">
        <v>87828</v>
      </c>
      <c r="B6043" s="699" t="s">
        <v>21196</v>
      </c>
      <c r="C6043" s="699" t="s">
        <v>480</v>
      </c>
      <c r="D6043" s="699" t="s">
        <v>11189</v>
      </c>
      <c r="E6043" s="700" t="s">
        <v>21197</v>
      </c>
      <c r="F6043" s="699" t="s">
        <v>11185</v>
      </c>
    </row>
    <row r="6044" spans="1:6" hidden="1">
      <c r="A6044" s="701">
        <v>87829</v>
      </c>
      <c r="B6044" s="699" t="s">
        <v>21198</v>
      </c>
      <c r="C6044" s="699" t="s">
        <v>480</v>
      </c>
      <c r="D6044" s="699" t="s">
        <v>11189</v>
      </c>
      <c r="E6044" s="700" t="s">
        <v>21199</v>
      </c>
      <c r="F6044" s="699" t="s">
        <v>11185</v>
      </c>
    </row>
    <row r="6045" spans="1:6" hidden="1">
      <c r="A6045" s="701">
        <v>87831</v>
      </c>
      <c r="B6045" s="699" t="s">
        <v>21200</v>
      </c>
      <c r="C6045" s="699" t="s">
        <v>480</v>
      </c>
      <c r="D6045" s="699" t="s">
        <v>11192</v>
      </c>
      <c r="E6045" s="700" t="s">
        <v>15171</v>
      </c>
      <c r="F6045" s="699" t="s">
        <v>11185</v>
      </c>
    </row>
    <row r="6046" spans="1:6" hidden="1">
      <c r="A6046" s="701">
        <v>87832</v>
      </c>
      <c r="B6046" s="699" t="s">
        <v>21201</v>
      </c>
      <c r="C6046" s="699" t="s">
        <v>480</v>
      </c>
      <c r="D6046" s="699" t="s">
        <v>11189</v>
      </c>
      <c r="E6046" s="700" t="s">
        <v>21202</v>
      </c>
      <c r="F6046" s="699" t="s">
        <v>11185</v>
      </c>
    </row>
    <row r="6047" spans="1:6" hidden="1">
      <c r="A6047" s="701">
        <v>87834</v>
      </c>
      <c r="B6047" s="699" t="s">
        <v>21203</v>
      </c>
      <c r="C6047" s="699" t="s">
        <v>480</v>
      </c>
      <c r="D6047" s="699" t="s">
        <v>11189</v>
      </c>
      <c r="E6047" s="700" t="s">
        <v>21204</v>
      </c>
      <c r="F6047" s="699" t="s">
        <v>11185</v>
      </c>
    </row>
    <row r="6048" spans="1:6" hidden="1">
      <c r="A6048" s="701">
        <v>87835</v>
      </c>
      <c r="B6048" s="699" t="s">
        <v>21207</v>
      </c>
      <c r="C6048" s="699" t="s">
        <v>480</v>
      </c>
      <c r="D6048" s="699" t="s">
        <v>11189</v>
      </c>
      <c r="E6048" s="700" t="s">
        <v>21208</v>
      </c>
      <c r="F6048" s="699" t="s">
        <v>11185</v>
      </c>
    </row>
    <row r="6049" spans="1:6" hidden="1">
      <c r="A6049" s="701">
        <v>87836</v>
      </c>
      <c r="B6049" s="699" t="s">
        <v>21209</v>
      </c>
      <c r="C6049" s="699" t="s">
        <v>480</v>
      </c>
      <c r="D6049" s="699" t="s">
        <v>11189</v>
      </c>
      <c r="E6049" s="700" t="s">
        <v>21210</v>
      </c>
      <c r="F6049" s="699" t="s">
        <v>11185</v>
      </c>
    </row>
    <row r="6050" spans="1:6" hidden="1">
      <c r="A6050" s="701">
        <v>87837</v>
      </c>
      <c r="B6050" s="699" t="s">
        <v>21213</v>
      </c>
      <c r="C6050" s="699" t="s">
        <v>480</v>
      </c>
      <c r="D6050" s="699" t="s">
        <v>11189</v>
      </c>
      <c r="E6050" s="700" t="s">
        <v>21214</v>
      </c>
      <c r="F6050" s="699" t="s">
        <v>11185</v>
      </c>
    </row>
    <row r="6051" spans="1:6" hidden="1">
      <c r="A6051" s="701">
        <v>87838</v>
      </c>
      <c r="B6051" s="699" t="s">
        <v>21215</v>
      </c>
      <c r="C6051" s="699" t="s">
        <v>480</v>
      </c>
      <c r="D6051" s="699" t="s">
        <v>11189</v>
      </c>
      <c r="E6051" s="700" t="s">
        <v>21216</v>
      </c>
      <c r="F6051" s="699" t="s">
        <v>11185</v>
      </c>
    </row>
    <row r="6052" spans="1:6" hidden="1">
      <c r="A6052" s="701">
        <v>87839</v>
      </c>
      <c r="B6052" s="699" t="s">
        <v>21217</v>
      </c>
      <c r="C6052" s="699" t="s">
        <v>480</v>
      </c>
      <c r="D6052" s="699" t="s">
        <v>11189</v>
      </c>
      <c r="E6052" s="700" t="s">
        <v>21218</v>
      </c>
      <c r="F6052" s="699" t="s">
        <v>11185</v>
      </c>
    </row>
    <row r="6053" spans="1:6" hidden="1">
      <c r="A6053" s="701">
        <v>87840</v>
      </c>
      <c r="B6053" s="699" t="s">
        <v>21219</v>
      </c>
      <c r="C6053" s="699" t="s">
        <v>480</v>
      </c>
      <c r="D6053" s="699" t="s">
        <v>11189</v>
      </c>
      <c r="E6053" s="700" t="s">
        <v>21220</v>
      </c>
      <c r="F6053" s="699" t="s">
        <v>11185</v>
      </c>
    </row>
    <row r="6054" spans="1:6" hidden="1">
      <c r="A6054" s="701">
        <v>87841</v>
      </c>
      <c r="B6054" s="699" t="s">
        <v>21221</v>
      </c>
      <c r="C6054" s="699" t="s">
        <v>480</v>
      </c>
      <c r="D6054" s="699" t="s">
        <v>11189</v>
      </c>
      <c r="E6054" s="700" t="s">
        <v>21222</v>
      </c>
      <c r="F6054" s="699" t="s">
        <v>11185</v>
      </c>
    </row>
    <row r="6055" spans="1:6" hidden="1">
      <c r="A6055" s="701">
        <v>87842</v>
      </c>
      <c r="B6055" s="699" t="s">
        <v>21223</v>
      </c>
      <c r="C6055" s="699" t="s">
        <v>480</v>
      </c>
      <c r="D6055" s="699" t="s">
        <v>11189</v>
      </c>
      <c r="E6055" s="700" t="s">
        <v>8868</v>
      </c>
      <c r="F6055" s="699" t="s">
        <v>11185</v>
      </c>
    </row>
    <row r="6056" spans="1:6" hidden="1">
      <c r="A6056" s="701">
        <v>87843</v>
      </c>
      <c r="B6056" s="699" t="s">
        <v>21224</v>
      </c>
      <c r="C6056" s="699" t="s">
        <v>480</v>
      </c>
      <c r="D6056" s="699" t="s">
        <v>11189</v>
      </c>
      <c r="E6056" s="700" t="s">
        <v>16685</v>
      </c>
      <c r="F6056" s="699" t="s">
        <v>11185</v>
      </c>
    </row>
    <row r="6057" spans="1:6" hidden="1">
      <c r="A6057" s="701">
        <v>87844</v>
      </c>
      <c r="B6057" s="699" t="s">
        <v>21225</v>
      </c>
      <c r="C6057" s="699" t="s">
        <v>480</v>
      </c>
      <c r="D6057" s="699" t="s">
        <v>11189</v>
      </c>
      <c r="E6057" s="700" t="s">
        <v>3334</v>
      </c>
      <c r="F6057" s="699" t="s">
        <v>11185</v>
      </c>
    </row>
    <row r="6058" spans="1:6" hidden="1">
      <c r="A6058" s="701">
        <v>87845</v>
      </c>
      <c r="B6058" s="699" t="s">
        <v>21226</v>
      </c>
      <c r="C6058" s="699" t="s">
        <v>480</v>
      </c>
      <c r="D6058" s="699" t="s">
        <v>11189</v>
      </c>
      <c r="E6058" s="700" t="s">
        <v>21227</v>
      </c>
      <c r="F6058" s="699" t="s">
        <v>11185</v>
      </c>
    </row>
    <row r="6059" spans="1:6" hidden="1">
      <c r="A6059" s="701">
        <v>87846</v>
      </c>
      <c r="B6059" s="699" t="s">
        <v>21228</v>
      </c>
      <c r="C6059" s="699" t="s">
        <v>480</v>
      </c>
      <c r="D6059" s="699" t="s">
        <v>11189</v>
      </c>
      <c r="E6059" s="700" t="s">
        <v>21229</v>
      </c>
      <c r="F6059" s="699" t="s">
        <v>11185</v>
      </c>
    </row>
    <row r="6060" spans="1:6" hidden="1">
      <c r="A6060" s="701">
        <v>87847</v>
      </c>
      <c r="B6060" s="699" t="s">
        <v>21230</v>
      </c>
      <c r="C6060" s="699" t="s">
        <v>480</v>
      </c>
      <c r="D6060" s="699" t="s">
        <v>11189</v>
      </c>
      <c r="E6060" s="700" t="s">
        <v>21231</v>
      </c>
      <c r="F6060" s="699" t="s">
        <v>11185</v>
      </c>
    </row>
    <row r="6061" spans="1:6" hidden="1">
      <c r="A6061" s="701">
        <v>87848</v>
      </c>
      <c r="B6061" s="699" t="s">
        <v>21232</v>
      </c>
      <c r="C6061" s="699" t="s">
        <v>480</v>
      </c>
      <c r="D6061" s="699" t="s">
        <v>11189</v>
      </c>
      <c r="E6061" s="700" t="s">
        <v>21233</v>
      </c>
      <c r="F6061" s="699" t="s">
        <v>11185</v>
      </c>
    </row>
    <row r="6062" spans="1:6" hidden="1">
      <c r="A6062" s="701">
        <v>87849</v>
      </c>
      <c r="B6062" s="699" t="s">
        <v>21234</v>
      </c>
      <c r="C6062" s="699" t="s">
        <v>480</v>
      </c>
      <c r="D6062" s="699" t="s">
        <v>11189</v>
      </c>
      <c r="E6062" s="700" t="s">
        <v>5340</v>
      </c>
      <c r="F6062" s="699" t="s">
        <v>11185</v>
      </c>
    </row>
    <row r="6063" spans="1:6" hidden="1">
      <c r="A6063" s="701">
        <v>87850</v>
      </c>
      <c r="B6063" s="699" t="s">
        <v>21235</v>
      </c>
      <c r="C6063" s="699" t="s">
        <v>480</v>
      </c>
      <c r="D6063" s="699" t="s">
        <v>11189</v>
      </c>
      <c r="E6063" s="700" t="s">
        <v>21236</v>
      </c>
      <c r="F6063" s="699" t="s">
        <v>11185</v>
      </c>
    </row>
    <row r="6064" spans="1:6" hidden="1">
      <c r="A6064" s="701">
        <v>87851</v>
      </c>
      <c r="B6064" s="699" t="s">
        <v>21237</v>
      </c>
      <c r="C6064" s="699" t="s">
        <v>480</v>
      </c>
      <c r="D6064" s="699" t="s">
        <v>11189</v>
      </c>
      <c r="E6064" s="700" t="s">
        <v>21238</v>
      </c>
      <c r="F6064" s="699" t="s">
        <v>11185</v>
      </c>
    </row>
    <row r="6065" spans="1:6" hidden="1">
      <c r="A6065" s="701">
        <v>87852</v>
      </c>
      <c r="B6065" s="699" t="s">
        <v>21239</v>
      </c>
      <c r="C6065" s="699" t="s">
        <v>480</v>
      </c>
      <c r="D6065" s="699" t="s">
        <v>11189</v>
      </c>
      <c r="E6065" s="700" t="s">
        <v>10846</v>
      </c>
      <c r="F6065" s="699" t="s">
        <v>11185</v>
      </c>
    </row>
    <row r="6066" spans="1:6" hidden="1">
      <c r="A6066" s="701">
        <v>87853</v>
      </c>
      <c r="B6066" s="699" t="s">
        <v>21240</v>
      </c>
      <c r="C6066" s="699" t="s">
        <v>480</v>
      </c>
      <c r="D6066" s="699" t="s">
        <v>11189</v>
      </c>
      <c r="E6066" s="700" t="s">
        <v>21241</v>
      </c>
      <c r="F6066" s="699" t="s">
        <v>11185</v>
      </c>
    </row>
    <row r="6067" spans="1:6" hidden="1">
      <c r="A6067" s="701">
        <v>87854</v>
      </c>
      <c r="B6067" s="699" t="s">
        <v>21242</v>
      </c>
      <c r="C6067" s="699" t="s">
        <v>480</v>
      </c>
      <c r="D6067" s="699" t="s">
        <v>11189</v>
      </c>
      <c r="E6067" s="700" t="s">
        <v>21243</v>
      </c>
      <c r="F6067" s="699" t="s">
        <v>11185</v>
      </c>
    </row>
    <row r="6068" spans="1:6" hidden="1">
      <c r="A6068" s="701">
        <v>87855</v>
      </c>
      <c r="B6068" s="699" t="s">
        <v>21244</v>
      </c>
      <c r="C6068" s="699" t="s">
        <v>480</v>
      </c>
      <c r="D6068" s="699" t="s">
        <v>11189</v>
      </c>
      <c r="E6068" s="700" t="s">
        <v>21245</v>
      </c>
      <c r="F6068" s="699" t="s">
        <v>11185</v>
      </c>
    </row>
    <row r="6069" spans="1:6" hidden="1">
      <c r="A6069" s="701">
        <v>87856</v>
      </c>
      <c r="B6069" s="699" t="s">
        <v>21246</v>
      </c>
      <c r="C6069" s="699" t="s">
        <v>480</v>
      </c>
      <c r="D6069" s="699" t="s">
        <v>11189</v>
      </c>
      <c r="E6069" s="700" t="s">
        <v>16888</v>
      </c>
      <c r="F6069" s="699" t="s">
        <v>11185</v>
      </c>
    </row>
    <row r="6070" spans="1:6" hidden="1">
      <c r="A6070" s="701">
        <v>87857</v>
      </c>
      <c r="B6070" s="699" t="s">
        <v>21247</v>
      </c>
      <c r="C6070" s="699" t="s">
        <v>480</v>
      </c>
      <c r="D6070" s="699" t="s">
        <v>11189</v>
      </c>
      <c r="E6070" s="700" t="s">
        <v>21248</v>
      </c>
      <c r="F6070" s="699" t="s">
        <v>11185</v>
      </c>
    </row>
    <row r="6071" spans="1:6" hidden="1">
      <c r="A6071" s="701">
        <v>87858</v>
      </c>
      <c r="B6071" s="699" t="s">
        <v>21249</v>
      </c>
      <c r="C6071" s="699" t="s">
        <v>480</v>
      </c>
      <c r="D6071" s="699" t="s">
        <v>11189</v>
      </c>
      <c r="E6071" s="700" t="s">
        <v>18399</v>
      </c>
      <c r="F6071" s="699" t="s">
        <v>11185</v>
      </c>
    </row>
    <row r="6072" spans="1:6" hidden="1">
      <c r="A6072" s="701">
        <v>87859</v>
      </c>
      <c r="B6072" s="699" t="s">
        <v>21250</v>
      </c>
      <c r="C6072" s="699" t="s">
        <v>480</v>
      </c>
      <c r="D6072" s="699" t="s">
        <v>11189</v>
      </c>
      <c r="E6072" s="700" t="s">
        <v>21251</v>
      </c>
      <c r="F6072" s="699" t="s">
        <v>11185</v>
      </c>
    </row>
    <row r="6073" spans="1:6" hidden="1">
      <c r="A6073" s="701">
        <v>89048</v>
      </c>
      <c r="B6073" s="699" t="s">
        <v>21252</v>
      </c>
      <c r="C6073" s="699" t="s">
        <v>480</v>
      </c>
      <c r="D6073" s="699" t="s">
        <v>11189</v>
      </c>
      <c r="E6073" s="700" t="s">
        <v>15388</v>
      </c>
      <c r="F6073" s="699" t="s">
        <v>11185</v>
      </c>
    </row>
    <row r="6074" spans="1:6" hidden="1">
      <c r="A6074" s="701">
        <v>89049</v>
      </c>
      <c r="B6074" s="699" t="s">
        <v>21253</v>
      </c>
      <c r="C6074" s="699" t="s">
        <v>480</v>
      </c>
      <c r="D6074" s="699" t="s">
        <v>11189</v>
      </c>
      <c r="E6074" s="700" t="s">
        <v>7272</v>
      </c>
      <c r="F6074" s="699" t="s">
        <v>11185</v>
      </c>
    </row>
    <row r="6075" spans="1:6" hidden="1">
      <c r="A6075" s="701">
        <v>89173</v>
      </c>
      <c r="B6075" s="699" t="s">
        <v>11975</v>
      </c>
      <c r="C6075" s="699" t="s">
        <v>480</v>
      </c>
      <c r="D6075" s="699" t="s">
        <v>11189</v>
      </c>
      <c r="E6075" s="700" t="s">
        <v>11877</v>
      </c>
      <c r="F6075" s="699" t="s">
        <v>11185</v>
      </c>
    </row>
    <row r="6076" spans="1:6" hidden="1">
      <c r="A6076" s="701">
        <v>90406</v>
      </c>
      <c r="B6076" s="699" t="s">
        <v>21254</v>
      </c>
      <c r="C6076" s="699" t="s">
        <v>480</v>
      </c>
      <c r="D6076" s="699" t="s">
        <v>11189</v>
      </c>
      <c r="E6076" s="700" t="s">
        <v>6977</v>
      </c>
      <c r="F6076" s="699" t="s">
        <v>11185</v>
      </c>
    </row>
    <row r="6077" spans="1:6" hidden="1">
      <c r="A6077" s="701">
        <v>90407</v>
      </c>
      <c r="B6077" s="699" t="s">
        <v>21255</v>
      </c>
      <c r="C6077" s="699" t="s">
        <v>480</v>
      </c>
      <c r="D6077" s="699" t="s">
        <v>11192</v>
      </c>
      <c r="E6077" s="700" t="s">
        <v>4475</v>
      </c>
      <c r="F6077" s="699" t="s">
        <v>11185</v>
      </c>
    </row>
    <row r="6078" spans="1:6" hidden="1">
      <c r="A6078" s="701">
        <v>90408</v>
      </c>
      <c r="B6078" s="699" t="s">
        <v>21256</v>
      </c>
      <c r="C6078" s="699" t="s">
        <v>480</v>
      </c>
      <c r="D6078" s="699" t="s">
        <v>11189</v>
      </c>
      <c r="E6078" s="700" t="s">
        <v>11711</v>
      </c>
      <c r="F6078" s="699" t="s">
        <v>11185</v>
      </c>
    </row>
    <row r="6079" spans="1:6" hidden="1">
      <c r="A6079" s="701">
        <v>90409</v>
      </c>
      <c r="B6079" s="699" t="s">
        <v>21257</v>
      </c>
      <c r="C6079" s="699" t="s">
        <v>480</v>
      </c>
      <c r="D6079" s="699" t="s">
        <v>11192</v>
      </c>
      <c r="E6079" s="700" t="s">
        <v>17452</v>
      </c>
      <c r="F6079" s="699" t="s">
        <v>11185</v>
      </c>
    </row>
    <row r="6080" spans="1:6" hidden="1">
      <c r="A6080" s="701">
        <v>87242</v>
      </c>
      <c r="B6080" s="699" t="s">
        <v>21258</v>
      </c>
      <c r="C6080" s="699" t="s">
        <v>480</v>
      </c>
      <c r="D6080" s="699" t="s">
        <v>11189</v>
      </c>
      <c r="E6080" s="700" t="s">
        <v>21259</v>
      </c>
      <c r="F6080" s="699" t="s">
        <v>11185</v>
      </c>
    </row>
    <row r="6081" spans="1:6" hidden="1">
      <c r="A6081" s="701">
        <v>87243</v>
      </c>
      <c r="B6081" s="699" t="s">
        <v>1598</v>
      </c>
      <c r="C6081" s="699" t="s">
        <v>480</v>
      </c>
      <c r="D6081" s="699" t="s">
        <v>11189</v>
      </c>
      <c r="E6081" s="700" t="s">
        <v>21260</v>
      </c>
      <c r="F6081" s="699" t="s">
        <v>11185</v>
      </c>
    </row>
    <row r="6082" spans="1:6" hidden="1">
      <c r="A6082" s="701">
        <v>87244</v>
      </c>
      <c r="B6082" s="699" t="s">
        <v>21261</v>
      </c>
      <c r="C6082" s="699" t="s">
        <v>480</v>
      </c>
      <c r="D6082" s="699" t="s">
        <v>11189</v>
      </c>
      <c r="E6082" s="700" t="s">
        <v>21262</v>
      </c>
      <c r="F6082" s="699" t="s">
        <v>11185</v>
      </c>
    </row>
    <row r="6083" spans="1:6" hidden="1">
      <c r="A6083" s="701">
        <v>87245</v>
      </c>
      <c r="B6083" s="699" t="s">
        <v>21263</v>
      </c>
      <c r="C6083" s="699" t="s">
        <v>480</v>
      </c>
      <c r="D6083" s="699" t="s">
        <v>11189</v>
      </c>
      <c r="E6083" s="700" t="s">
        <v>21264</v>
      </c>
      <c r="F6083" s="699" t="s">
        <v>11185</v>
      </c>
    </row>
    <row r="6084" spans="1:6" hidden="1">
      <c r="A6084" s="701">
        <v>87264</v>
      </c>
      <c r="B6084" s="699" t="s">
        <v>21265</v>
      </c>
      <c r="C6084" s="699" t="s">
        <v>480</v>
      </c>
      <c r="D6084" s="699" t="s">
        <v>11189</v>
      </c>
      <c r="E6084" s="700" t="s">
        <v>16794</v>
      </c>
      <c r="F6084" s="699" t="s">
        <v>11185</v>
      </c>
    </row>
    <row r="6085" spans="1:6" hidden="1">
      <c r="A6085" s="701">
        <v>87265</v>
      </c>
      <c r="B6085" s="699" t="s">
        <v>21266</v>
      </c>
      <c r="C6085" s="699" t="s">
        <v>480</v>
      </c>
      <c r="D6085" s="699" t="s">
        <v>11189</v>
      </c>
      <c r="E6085" s="700" t="s">
        <v>21267</v>
      </c>
      <c r="F6085" s="699" t="s">
        <v>11185</v>
      </c>
    </row>
    <row r="6086" spans="1:6" hidden="1">
      <c r="A6086" s="701">
        <v>87266</v>
      </c>
      <c r="B6086" s="699" t="s">
        <v>21268</v>
      </c>
      <c r="C6086" s="699" t="s">
        <v>480</v>
      </c>
      <c r="D6086" s="699" t="s">
        <v>11189</v>
      </c>
      <c r="E6086" s="700" t="s">
        <v>20164</v>
      </c>
      <c r="F6086" s="699" t="s">
        <v>11185</v>
      </c>
    </row>
    <row r="6087" spans="1:6" hidden="1">
      <c r="A6087" s="701">
        <v>87267</v>
      </c>
      <c r="B6087" s="699" t="s">
        <v>21269</v>
      </c>
      <c r="C6087" s="699" t="s">
        <v>480</v>
      </c>
      <c r="D6087" s="699" t="s">
        <v>11189</v>
      </c>
      <c r="E6087" s="700" t="s">
        <v>9141</v>
      </c>
      <c r="F6087" s="699" t="s">
        <v>11185</v>
      </c>
    </row>
    <row r="6088" spans="1:6" hidden="1">
      <c r="A6088" s="701">
        <v>87268</v>
      </c>
      <c r="B6088" s="699" t="s">
        <v>21270</v>
      </c>
      <c r="C6088" s="699" t="s">
        <v>480</v>
      </c>
      <c r="D6088" s="699" t="s">
        <v>11189</v>
      </c>
      <c r="E6088" s="700" t="s">
        <v>6864</v>
      </c>
      <c r="F6088" s="699" t="s">
        <v>11185</v>
      </c>
    </row>
    <row r="6089" spans="1:6" hidden="1">
      <c r="A6089" s="701">
        <v>87269</v>
      </c>
      <c r="B6089" s="699" t="s">
        <v>21271</v>
      </c>
      <c r="C6089" s="699" t="s">
        <v>480</v>
      </c>
      <c r="D6089" s="699" t="s">
        <v>11189</v>
      </c>
      <c r="E6089" s="700" t="s">
        <v>21272</v>
      </c>
      <c r="F6089" s="699" t="s">
        <v>11185</v>
      </c>
    </row>
    <row r="6090" spans="1:6" hidden="1">
      <c r="A6090" s="701">
        <v>87270</v>
      </c>
      <c r="B6090" s="699" t="s">
        <v>21273</v>
      </c>
      <c r="C6090" s="699" t="s">
        <v>480</v>
      </c>
      <c r="D6090" s="699" t="s">
        <v>11189</v>
      </c>
      <c r="E6090" s="700" t="s">
        <v>21274</v>
      </c>
      <c r="F6090" s="699" t="s">
        <v>11185</v>
      </c>
    </row>
    <row r="6091" spans="1:6" hidden="1">
      <c r="A6091" s="701">
        <v>87271</v>
      </c>
      <c r="B6091" s="699" t="s">
        <v>21275</v>
      </c>
      <c r="C6091" s="699" t="s">
        <v>480</v>
      </c>
      <c r="D6091" s="699" t="s">
        <v>11189</v>
      </c>
      <c r="E6091" s="700" t="s">
        <v>16841</v>
      </c>
      <c r="F6091" s="699" t="s">
        <v>11185</v>
      </c>
    </row>
    <row r="6092" spans="1:6" hidden="1">
      <c r="A6092" s="701">
        <v>87272</v>
      </c>
      <c r="B6092" s="699" t="s">
        <v>21276</v>
      </c>
      <c r="C6092" s="699" t="s">
        <v>480</v>
      </c>
      <c r="D6092" s="699" t="s">
        <v>11189</v>
      </c>
      <c r="E6092" s="700" t="s">
        <v>21277</v>
      </c>
      <c r="F6092" s="699" t="s">
        <v>11185</v>
      </c>
    </row>
    <row r="6093" spans="1:6" hidden="1">
      <c r="A6093" s="701">
        <v>87273</v>
      </c>
      <c r="B6093" s="699" t="s">
        <v>21278</v>
      </c>
      <c r="C6093" s="699" t="s">
        <v>480</v>
      </c>
      <c r="D6093" s="699" t="s">
        <v>11189</v>
      </c>
      <c r="E6093" s="700" t="s">
        <v>21279</v>
      </c>
      <c r="F6093" s="699" t="s">
        <v>11185</v>
      </c>
    </row>
    <row r="6094" spans="1:6" hidden="1">
      <c r="A6094" s="701">
        <v>87274</v>
      </c>
      <c r="B6094" s="699" t="s">
        <v>21280</v>
      </c>
      <c r="C6094" s="699" t="s">
        <v>480</v>
      </c>
      <c r="D6094" s="699" t="s">
        <v>11189</v>
      </c>
      <c r="E6094" s="700" t="s">
        <v>21281</v>
      </c>
      <c r="F6094" s="699" t="s">
        <v>11185</v>
      </c>
    </row>
    <row r="6095" spans="1:6" hidden="1">
      <c r="A6095" s="701">
        <v>87275</v>
      </c>
      <c r="B6095" s="699" t="s">
        <v>21282</v>
      </c>
      <c r="C6095" s="699" t="s">
        <v>480</v>
      </c>
      <c r="D6095" s="699" t="s">
        <v>11189</v>
      </c>
      <c r="E6095" s="700" t="s">
        <v>9478</v>
      </c>
      <c r="F6095" s="699" t="s">
        <v>11185</v>
      </c>
    </row>
    <row r="6096" spans="1:6" hidden="1">
      <c r="A6096" s="701">
        <v>88786</v>
      </c>
      <c r="B6096" s="699" t="s">
        <v>21283</v>
      </c>
      <c r="C6096" s="699" t="s">
        <v>480</v>
      </c>
      <c r="D6096" s="699" t="s">
        <v>11189</v>
      </c>
      <c r="E6096" s="700" t="s">
        <v>21284</v>
      </c>
      <c r="F6096" s="699" t="s">
        <v>11185</v>
      </c>
    </row>
    <row r="6097" spans="1:6" hidden="1">
      <c r="A6097" s="701">
        <v>88787</v>
      </c>
      <c r="B6097" s="699" t="s">
        <v>21285</v>
      </c>
      <c r="C6097" s="699" t="s">
        <v>480</v>
      </c>
      <c r="D6097" s="699" t="s">
        <v>11189</v>
      </c>
      <c r="E6097" s="700" t="s">
        <v>21286</v>
      </c>
      <c r="F6097" s="699" t="s">
        <v>11185</v>
      </c>
    </row>
    <row r="6098" spans="1:6" hidden="1">
      <c r="A6098" s="701">
        <v>88788</v>
      </c>
      <c r="B6098" s="699" t="s">
        <v>21287</v>
      </c>
      <c r="C6098" s="699" t="s">
        <v>480</v>
      </c>
      <c r="D6098" s="699" t="s">
        <v>11189</v>
      </c>
      <c r="E6098" s="700" t="s">
        <v>21288</v>
      </c>
      <c r="F6098" s="699" t="s">
        <v>11185</v>
      </c>
    </row>
    <row r="6099" spans="1:6" hidden="1">
      <c r="A6099" s="701">
        <v>88789</v>
      </c>
      <c r="B6099" s="699" t="s">
        <v>21289</v>
      </c>
      <c r="C6099" s="699" t="s">
        <v>480</v>
      </c>
      <c r="D6099" s="699" t="s">
        <v>11189</v>
      </c>
      <c r="E6099" s="700" t="s">
        <v>21290</v>
      </c>
      <c r="F6099" s="699" t="s">
        <v>11185</v>
      </c>
    </row>
    <row r="6100" spans="1:6" hidden="1">
      <c r="A6100" s="701">
        <v>89045</v>
      </c>
      <c r="B6100" s="699" t="s">
        <v>21291</v>
      </c>
      <c r="C6100" s="699" t="s">
        <v>480</v>
      </c>
      <c r="D6100" s="699" t="s">
        <v>11189</v>
      </c>
      <c r="E6100" s="700" t="s">
        <v>4753</v>
      </c>
      <c r="F6100" s="699" t="s">
        <v>11185</v>
      </c>
    </row>
    <row r="6101" spans="1:6" hidden="1">
      <c r="A6101" s="701">
        <v>89170</v>
      </c>
      <c r="B6101" s="699" t="s">
        <v>21292</v>
      </c>
      <c r="C6101" s="699" t="s">
        <v>480</v>
      </c>
      <c r="D6101" s="699" t="s">
        <v>11189</v>
      </c>
      <c r="E6101" s="700" t="s">
        <v>20913</v>
      </c>
      <c r="F6101" s="699" t="s">
        <v>11185</v>
      </c>
    </row>
    <row r="6102" spans="1:6" hidden="1">
      <c r="A6102" s="701">
        <v>93392</v>
      </c>
      <c r="B6102" s="699" t="s">
        <v>21293</v>
      </c>
      <c r="C6102" s="699" t="s">
        <v>480</v>
      </c>
      <c r="D6102" s="699" t="s">
        <v>11189</v>
      </c>
      <c r="E6102" s="700" t="s">
        <v>21294</v>
      </c>
      <c r="F6102" s="699" t="s">
        <v>11185</v>
      </c>
    </row>
    <row r="6103" spans="1:6" hidden="1">
      <c r="A6103" s="701">
        <v>93393</v>
      </c>
      <c r="B6103" s="699" t="s">
        <v>21295</v>
      </c>
      <c r="C6103" s="699" t="s">
        <v>480</v>
      </c>
      <c r="D6103" s="699" t="s">
        <v>11189</v>
      </c>
      <c r="E6103" s="700" t="s">
        <v>16315</v>
      </c>
      <c r="F6103" s="699" t="s">
        <v>11185</v>
      </c>
    </row>
    <row r="6104" spans="1:6" hidden="1">
      <c r="A6104" s="701">
        <v>93394</v>
      </c>
      <c r="B6104" s="699" t="s">
        <v>21296</v>
      </c>
      <c r="C6104" s="699" t="s">
        <v>480</v>
      </c>
      <c r="D6104" s="699" t="s">
        <v>11189</v>
      </c>
      <c r="E6104" s="700" t="s">
        <v>14265</v>
      </c>
      <c r="F6104" s="699" t="s">
        <v>11185</v>
      </c>
    </row>
    <row r="6105" spans="1:6" hidden="1">
      <c r="A6105" s="701">
        <v>93395</v>
      </c>
      <c r="B6105" s="699" t="s">
        <v>21297</v>
      </c>
      <c r="C6105" s="699" t="s">
        <v>480</v>
      </c>
      <c r="D6105" s="699" t="s">
        <v>11189</v>
      </c>
      <c r="E6105" s="700" t="s">
        <v>12612</v>
      </c>
      <c r="F6105" s="699" t="s">
        <v>11185</v>
      </c>
    </row>
    <row r="6106" spans="1:6" hidden="1">
      <c r="A6106" s="701">
        <v>99194</v>
      </c>
      <c r="B6106" s="699" t="s">
        <v>21298</v>
      </c>
      <c r="C6106" s="699" t="s">
        <v>480</v>
      </c>
      <c r="D6106" s="699" t="s">
        <v>11189</v>
      </c>
      <c r="E6106" s="700" t="s">
        <v>14998</v>
      </c>
      <c r="F6106" s="699" t="s">
        <v>11185</v>
      </c>
    </row>
    <row r="6107" spans="1:6" hidden="1">
      <c r="A6107" s="701">
        <v>99195</v>
      </c>
      <c r="B6107" s="699" t="s">
        <v>21299</v>
      </c>
      <c r="C6107" s="699" t="s">
        <v>480</v>
      </c>
      <c r="D6107" s="699" t="s">
        <v>11189</v>
      </c>
      <c r="E6107" s="700" t="s">
        <v>12114</v>
      </c>
      <c r="F6107" s="699" t="s">
        <v>11185</v>
      </c>
    </row>
    <row r="6108" spans="1:6" hidden="1">
      <c r="A6108" s="701">
        <v>99196</v>
      </c>
      <c r="B6108" s="699" t="s">
        <v>21300</v>
      </c>
      <c r="C6108" s="699" t="s">
        <v>480</v>
      </c>
      <c r="D6108" s="699" t="s">
        <v>11189</v>
      </c>
      <c r="E6108" s="700" t="s">
        <v>10440</v>
      </c>
      <c r="F6108" s="699" t="s">
        <v>11185</v>
      </c>
    </row>
    <row r="6109" spans="1:6" hidden="1">
      <c r="A6109" s="701">
        <v>99198</v>
      </c>
      <c r="B6109" s="699" t="s">
        <v>21301</v>
      </c>
      <c r="C6109" s="699" t="s">
        <v>480</v>
      </c>
      <c r="D6109" s="699" t="s">
        <v>11189</v>
      </c>
      <c r="E6109" s="700" t="s">
        <v>21302</v>
      </c>
      <c r="F6109" s="699" t="s">
        <v>11185</v>
      </c>
    </row>
    <row r="6110" spans="1:6" hidden="1">
      <c r="A6110" s="701">
        <v>101965</v>
      </c>
      <c r="B6110" s="699" t="s">
        <v>21303</v>
      </c>
      <c r="C6110" s="699" t="s">
        <v>478</v>
      </c>
      <c r="D6110" s="699" t="s">
        <v>11182</v>
      </c>
      <c r="E6110" s="700" t="s">
        <v>7475</v>
      </c>
      <c r="F6110" s="699" t="s">
        <v>11185</v>
      </c>
    </row>
    <row r="6111" spans="1:6" hidden="1">
      <c r="A6111" s="701">
        <v>101966</v>
      </c>
      <c r="B6111" s="699" t="s">
        <v>21306</v>
      </c>
      <c r="C6111" s="699" t="s">
        <v>478</v>
      </c>
      <c r="D6111" s="699" t="s">
        <v>11182</v>
      </c>
      <c r="E6111" s="700" t="s">
        <v>21307</v>
      </c>
      <c r="F6111" s="699" t="s">
        <v>11185</v>
      </c>
    </row>
    <row r="6112" spans="1:6" hidden="1">
      <c r="A6112" s="701">
        <v>101979</v>
      </c>
      <c r="B6112" s="699" t="s">
        <v>21308</v>
      </c>
      <c r="C6112" s="699" t="s">
        <v>478</v>
      </c>
      <c r="D6112" s="699" t="s">
        <v>11189</v>
      </c>
      <c r="E6112" s="700" t="s">
        <v>21309</v>
      </c>
      <c r="F6112" s="699" t="s">
        <v>11185</v>
      </c>
    </row>
    <row r="6113" spans="1:6" hidden="1">
      <c r="A6113" s="701">
        <v>96112</v>
      </c>
      <c r="B6113" s="699" t="s">
        <v>21310</v>
      </c>
      <c r="C6113" s="699" t="s">
        <v>480</v>
      </c>
      <c r="D6113" s="699" t="s">
        <v>11189</v>
      </c>
      <c r="E6113" s="700" t="s">
        <v>21311</v>
      </c>
      <c r="F6113" s="699" t="s">
        <v>11185</v>
      </c>
    </row>
    <row r="6114" spans="1:6" hidden="1">
      <c r="A6114" s="701">
        <v>96117</v>
      </c>
      <c r="B6114" s="699" t="s">
        <v>21312</v>
      </c>
      <c r="C6114" s="699" t="s">
        <v>480</v>
      </c>
      <c r="D6114" s="699" t="s">
        <v>11189</v>
      </c>
      <c r="E6114" s="700" t="s">
        <v>21313</v>
      </c>
      <c r="F6114" s="699" t="s">
        <v>11185</v>
      </c>
    </row>
    <row r="6115" spans="1:6" hidden="1">
      <c r="A6115" s="701">
        <v>96122</v>
      </c>
      <c r="B6115" s="699" t="s">
        <v>21314</v>
      </c>
      <c r="C6115" s="699" t="s">
        <v>478</v>
      </c>
      <c r="D6115" s="699" t="s">
        <v>11189</v>
      </c>
      <c r="E6115" s="700" t="s">
        <v>12177</v>
      </c>
      <c r="F6115" s="699" t="s">
        <v>11185</v>
      </c>
    </row>
    <row r="6116" spans="1:6" hidden="1">
      <c r="A6116" s="701">
        <v>96109</v>
      </c>
      <c r="B6116" s="699" t="s">
        <v>21315</v>
      </c>
      <c r="C6116" s="699" t="s">
        <v>480</v>
      </c>
      <c r="D6116" s="699" t="s">
        <v>11182</v>
      </c>
      <c r="E6116" s="700" t="s">
        <v>13903</v>
      </c>
      <c r="F6116" s="699" t="s">
        <v>11185</v>
      </c>
    </row>
    <row r="6117" spans="1:6" hidden="1">
      <c r="A6117" s="701">
        <v>96110</v>
      </c>
      <c r="B6117" s="699" t="s">
        <v>21316</v>
      </c>
      <c r="C6117" s="699" t="s">
        <v>480</v>
      </c>
      <c r="D6117" s="699" t="s">
        <v>11182</v>
      </c>
      <c r="E6117" s="700" t="s">
        <v>20575</v>
      </c>
      <c r="F6117" s="699" t="s">
        <v>11185</v>
      </c>
    </row>
    <row r="6118" spans="1:6" hidden="1">
      <c r="A6118" s="701">
        <v>96113</v>
      </c>
      <c r="B6118" s="699" t="s">
        <v>21317</v>
      </c>
      <c r="C6118" s="699" t="s">
        <v>480</v>
      </c>
      <c r="D6118" s="699" t="s">
        <v>11182</v>
      </c>
      <c r="E6118" s="700" t="s">
        <v>9136</v>
      </c>
      <c r="F6118" s="699" t="s">
        <v>11185</v>
      </c>
    </row>
    <row r="6119" spans="1:6" hidden="1">
      <c r="A6119" s="701">
        <v>96114</v>
      </c>
      <c r="B6119" s="699" t="s">
        <v>21318</v>
      </c>
      <c r="C6119" s="699" t="s">
        <v>480</v>
      </c>
      <c r="D6119" s="699" t="s">
        <v>11182</v>
      </c>
      <c r="E6119" s="700" t="s">
        <v>21319</v>
      </c>
      <c r="F6119" s="699" t="s">
        <v>11185</v>
      </c>
    </row>
    <row r="6120" spans="1:6" hidden="1">
      <c r="A6120" s="701">
        <v>96120</v>
      </c>
      <c r="B6120" s="699" t="s">
        <v>21320</v>
      </c>
      <c r="C6120" s="699" t="s">
        <v>478</v>
      </c>
      <c r="D6120" s="699" t="s">
        <v>11189</v>
      </c>
      <c r="E6120" s="700" t="s">
        <v>12148</v>
      </c>
      <c r="F6120" s="699" t="s">
        <v>11185</v>
      </c>
    </row>
    <row r="6121" spans="1:6" hidden="1">
      <c r="A6121" s="701">
        <v>96123</v>
      </c>
      <c r="B6121" s="699" t="s">
        <v>21321</v>
      </c>
      <c r="C6121" s="699" t="s">
        <v>478</v>
      </c>
      <c r="D6121" s="699" t="s">
        <v>11182</v>
      </c>
      <c r="E6121" s="700" t="s">
        <v>4508</v>
      </c>
      <c r="F6121" s="699" t="s">
        <v>11185</v>
      </c>
    </row>
    <row r="6122" spans="1:6" hidden="1">
      <c r="A6122" s="701">
        <v>99054</v>
      </c>
      <c r="B6122" s="699" t="s">
        <v>21323</v>
      </c>
      <c r="C6122" s="699" t="s">
        <v>480</v>
      </c>
      <c r="D6122" s="699" t="s">
        <v>11182</v>
      </c>
      <c r="E6122" s="700" t="s">
        <v>14672</v>
      </c>
      <c r="F6122" s="699" t="s">
        <v>11185</v>
      </c>
    </row>
    <row r="6123" spans="1:6" hidden="1">
      <c r="A6123" s="701">
        <v>96111</v>
      </c>
      <c r="B6123" s="699" t="s">
        <v>21324</v>
      </c>
      <c r="C6123" s="699" t="s">
        <v>480</v>
      </c>
      <c r="D6123" s="699" t="s">
        <v>11182</v>
      </c>
      <c r="E6123" s="700" t="s">
        <v>21325</v>
      </c>
      <c r="F6123" s="699" t="s">
        <v>11185</v>
      </c>
    </row>
    <row r="6124" spans="1:6" hidden="1">
      <c r="A6124" s="701">
        <v>96116</v>
      </c>
      <c r="B6124" s="699" t="s">
        <v>21326</v>
      </c>
      <c r="C6124" s="699" t="s">
        <v>480</v>
      </c>
      <c r="D6124" s="699" t="s">
        <v>11182</v>
      </c>
      <c r="E6124" s="700" t="s">
        <v>20239</v>
      </c>
      <c r="F6124" s="699" t="s">
        <v>11185</v>
      </c>
    </row>
    <row r="6125" spans="1:6" hidden="1">
      <c r="A6125" s="701">
        <v>96121</v>
      </c>
      <c r="B6125" s="699" t="s">
        <v>21327</v>
      </c>
      <c r="C6125" s="699" t="s">
        <v>478</v>
      </c>
      <c r="D6125" s="699" t="s">
        <v>11182</v>
      </c>
      <c r="E6125" s="700" t="s">
        <v>11791</v>
      </c>
      <c r="F6125" s="699" t="s">
        <v>11185</v>
      </c>
    </row>
    <row r="6126" spans="1:6" hidden="1">
      <c r="A6126" s="701">
        <v>96485</v>
      </c>
      <c r="B6126" s="699" t="s">
        <v>21328</v>
      </c>
      <c r="C6126" s="699" t="s">
        <v>480</v>
      </c>
      <c r="D6126" s="699" t="s">
        <v>11182</v>
      </c>
      <c r="E6126" s="700" t="s">
        <v>21329</v>
      </c>
      <c r="F6126" s="699" t="s">
        <v>11185</v>
      </c>
    </row>
    <row r="6127" spans="1:6" hidden="1">
      <c r="A6127" s="701">
        <v>96486</v>
      </c>
      <c r="B6127" s="699" t="s">
        <v>21330</v>
      </c>
      <c r="C6127" s="699" t="s">
        <v>480</v>
      </c>
      <c r="D6127" s="699" t="s">
        <v>11182</v>
      </c>
      <c r="E6127" s="700" t="s">
        <v>15863</v>
      </c>
      <c r="F6127" s="699" t="s">
        <v>11185</v>
      </c>
    </row>
    <row r="6128" spans="1:6" hidden="1">
      <c r="A6128" s="701">
        <v>91514</v>
      </c>
      <c r="B6128" s="699" t="s">
        <v>21331</v>
      </c>
      <c r="C6128" s="699" t="s">
        <v>480</v>
      </c>
      <c r="D6128" s="699" t="s">
        <v>11189</v>
      </c>
      <c r="E6128" s="700" t="s">
        <v>11721</v>
      </c>
      <c r="F6128" s="699" t="s">
        <v>11185</v>
      </c>
    </row>
    <row r="6129" spans="1:6" hidden="1">
      <c r="A6129" s="701">
        <v>91515</v>
      </c>
      <c r="B6129" s="699" t="s">
        <v>21332</v>
      </c>
      <c r="C6129" s="699" t="s">
        <v>480</v>
      </c>
      <c r="D6129" s="699" t="s">
        <v>11189</v>
      </c>
      <c r="E6129" s="700" t="s">
        <v>11429</v>
      </c>
      <c r="F6129" s="699" t="s">
        <v>11185</v>
      </c>
    </row>
    <row r="6130" spans="1:6" hidden="1">
      <c r="A6130" s="701">
        <v>91516</v>
      </c>
      <c r="B6130" s="699" t="s">
        <v>21333</v>
      </c>
      <c r="C6130" s="699" t="s">
        <v>480</v>
      </c>
      <c r="D6130" s="699" t="s">
        <v>11189</v>
      </c>
      <c r="E6130" s="700" t="s">
        <v>4916</v>
      </c>
      <c r="F6130" s="699" t="s">
        <v>11185</v>
      </c>
    </row>
    <row r="6131" spans="1:6" hidden="1">
      <c r="A6131" s="701">
        <v>91517</v>
      </c>
      <c r="B6131" s="699" t="s">
        <v>21334</v>
      </c>
      <c r="C6131" s="699" t="s">
        <v>480</v>
      </c>
      <c r="D6131" s="699" t="s">
        <v>11189</v>
      </c>
      <c r="E6131" s="700" t="s">
        <v>5832</v>
      </c>
      <c r="F6131" s="699" t="s">
        <v>11185</v>
      </c>
    </row>
    <row r="6132" spans="1:6" hidden="1">
      <c r="A6132" s="701">
        <v>91519</v>
      </c>
      <c r="B6132" s="699" t="s">
        <v>21335</v>
      </c>
      <c r="C6132" s="699" t="s">
        <v>480</v>
      </c>
      <c r="D6132" s="699" t="s">
        <v>11189</v>
      </c>
      <c r="E6132" s="700" t="s">
        <v>4229</v>
      </c>
      <c r="F6132" s="699" t="s">
        <v>11185</v>
      </c>
    </row>
    <row r="6133" spans="1:6" hidden="1">
      <c r="A6133" s="701">
        <v>91520</v>
      </c>
      <c r="B6133" s="699" t="s">
        <v>21336</v>
      </c>
      <c r="C6133" s="699" t="s">
        <v>480</v>
      </c>
      <c r="D6133" s="699" t="s">
        <v>11189</v>
      </c>
      <c r="E6133" s="700" t="s">
        <v>1885</v>
      </c>
      <c r="F6133" s="699" t="s">
        <v>11185</v>
      </c>
    </row>
    <row r="6134" spans="1:6" hidden="1">
      <c r="A6134" s="701">
        <v>91522</v>
      </c>
      <c r="B6134" s="699" t="s">
        <v>21337</v>
      </c>
      <c r="C6134" s="699" t="s">
        <v>480</v>
      </c>
      <c r="D6134" s="699" t="s">
        <v>11189</v>
      </c>
      <c r="E6134" s="700" t="s">
        <v>7404</v>
      </c>
      <c r="F6134" s="699" t="s">
        <v>11185</v>
      </c>
    </row>
    <row r="6135" spans="1:6" hidden="1">
      <c r="A6135" s="701">
        <v>91525</v>
      </c>
      <c r="B6135" s="699" t="s">
        <v>21338</v>
      </c>
      <c r="C6135" s="699" t="s">
        <v>480</v>
      </c>
      <c r="D6135" s="699" t="s">
        <v>11189</v>
      </c>
      <c r="E6135" s="700" t="s">
        <v>5185</v>
      </c>
      <c r="F6135" s="699" t="s">
        <v>11185</v>
      </c>
    </row>
    <row r="6136" spans="1:6" hidden="1">
      <c r="A6136" s="701">
        <v>87280</v>
      </c>
      <c r="B6136" s="699" t="s">
        <v>21339</v>
      </c>
      <c r="C6136" s="699" t="s">
        <v>479</v>
      </c>
      <c r="D6136" s="699" t="s">
        <v>11189</v>
      </c>
      <c r="E6136" s="700" t="s">
        <v>21340</v>
      </c>
      <c r="F6136" s="699" t="s">
        <v>11185</v>
      </c>
    </row>
    <row r="6137" spans="1:6" hidden="1">
      <c r="A6137" s="701">
        <v>87281</v>
      </c>
      <c r="B6137" s="699" t="s">
        <v>21341</v>
      </c>
      <c r="C6137" s="699" t="s">
        <v>479</v>
      </c>
      <c r="D6137" s="699" t="s">
        <v>11189</v>
      </c>
      <c r="E6137" s="700" t="s">
        <v>21342</v>
      </c>
      <c r="F6137" s="699" t="s">
        <v>11185</v>
      </c>
    </row>
    <row r="6138" spans="1:6" hidden="1">
      <c r="A6138" s="701">
        <v>87283</v>
      </c>
      <c r="B6138" s="699" t="s">
        <v>21304</v>
      </c>
      <c r="C6138" s="699" t="s">
        <v>479</v>
      </c>
      <c r="D6138" s="699" t="s">
        <v>11189</v>
      </c>
      <c r="E6138" s="700" t="s">
        <v>21305</v>
      </c>
      <c r="F6138" s="699" t="s">
        <v>11185</v>
      </c>
    </row>
    <row r="6139" spans="1:6" hidden="1">
      <c r="A6139" s="701">
        <v>87284</v>
      </c>
      <c r="B6139" s="699" t="s">
        <v>21343</v>
      </c>
      <c r="C6139" s="699" t="s">
        <v>479</v>
      </c>
      <c r="D6139" s="699" t="s">
        <v>11189</v>
      </c>
      <c r="E6139" s="700" t="s">
        <v>21344</v>
      </c>
      <c r="F6139" s="699" t="s">
        <v>11185</v>
      </c>
    </row>
    <row r="6140" spans="1:6" hidden="1">
      <c r="A6140" s="701">
        <v>87286</v>
      </c>
      <c r="B6140" s="699" t="s">
        <v>16349</v>
      </c>
      <c r="C6140" s="699" t="s">
        <v>479</v>
      </c>
      <c r="D6140" s="699" t="s">
        <v>11189</v>
      </c>
      <c r="E6140" s="700" t="s">
        <v>16350</v>
      </c>
      <c r="F6140" s="699" t="s">
        <v>11185</v>
      </c>
    </row>
    <row r="6141" spans="1:6" hidden="1">
      <c r="A6141" s="701">
        <v>87287</v>
      </c>
      <c r="B6141" s="699" t="s">
        <v>21345</v>
      </c>
      <c r="C6141" s="699" t="s">
        <v>479</v>
      </c>
      <c r="D6141" s="699" t="s">
        <v>11189</v>
      </c>
      <c r="E6141" s="700" t="s">
        <v>21346</v>
      </c>
      <c r="F6141" s="699" t="s">
        <v>11185</v>
      </c>
    </row>
    <row r="6142" spans="1:6" hidden="1">
      <c r="A6142" s="701">
        <v>87289</v>
      </c>
      <c r="B6142" s="699" t="s">
        <v>21347</v>
      </c>
      <c r="C6142" s="699" t="s">
        <v>479</v>
      </c>
      <c r="D6142" s="699" t="s">
        <v>11189</v>
      </c>
      <c r="E6142" s="700" t="s">
        <v>21348</v>
      </c>
      <c r="F6142" s="699" t="s">
        <v>11185</v>
      </c>
    </row>
    <row r="6143" spans="1:6" hidden="1">
      <c r="A6143" s="701">
        <v>87290</v>
      </c>
      <c r="B6143" s="699" t="s">
        <v>21349</v>
      </c>
      <c r="C6143" s="699" t="s">
        <v>479</v>
      </c>
      <c r="D6143" s="699" t="s">
        <v>11189</v>
      </c>
      <c r="E6143" s="700" t="s">
        <v>21350</v>
      </c>
      <c r="F6143" s="699" t="s">
        <v>11185</v>
      </c>
    </row>
    <row r="6144" spans="1:6" hidden="1">
      <c r="A6144" s="701">
        <v>87292</v>
      </c>
      <c r="B6144" s="699" t="s">
        <v>16201</v>
      </c>
      <c r="C6144" s="699" t="s">
        <v>479</v>
      </c>
      <c r="D6144" s="699" t="s">
        <v>11189</v>
      </c>
      <c r="E6144" s="700" t="s">
        <v>16202</v>
      </c>
      <c r="F6144" s="699" t="s">
        <v>11185</v>
      </c>
    </row>
    <row r="6145" spans="1:6" hidden="1">
      <c r="A6145" s="701">
        <v>87294</v>
      </c>
      <c r="B6145" s="699" t="s">
        <v>16213</v>
      </c>
      <c r="C6145" s="699" t="s">
        <v>479</v>
      </c>
      <c r="D6145" s="699" t="s">
        <v>11189</v>
      </c>
      <c r="E6145" s="700" t="s">
        <v>16214</v>
      </c>
      <c r="F6145" s="699" t="s">
        <v>11185</v>
      </c>
    </row>
    <row r="6146" spans="1:6" hidden="1">
      <c r="A6146" s="701">
        <v>87295</v>
      </c>
      <c r="B6146" s="699" t="s">
        <v>21351</v>
      </c>
      <c r="C6146" s="699" t="s">
        <v>479</v>
      </c>
      <c r="D6146" s="699" t="s">
        <v>11189</v>
      </c>
      <c r="E6146" s="700" t="s">
        <v>21352</v>
      </c>
      <c r="F6146" s="699" t="s">
        <v>11185</v>
      </c>
    </row>
    <row r="6147" spans="1:6" hidden="1">
      <c r="A6147" s="701">
        <v>87296</v>
      </c>
      <c r="B6147" s="699" t="s">
        <v>21353</v>
      </c>
      <c r="C6147" s="699" t="s">
        <v>479</v>
      </c>
      <c r="D6147" s="699" t="s">
        <v>11189</v>
      </c>
      <c r="E6147" s="700" t="s">
        <v>21354</v>
      </c>
      <c r="F6147" s="699" t="s">
        <v>11185</v>
      </c>
    </row>
    <row r="6148" spans="1:6" hidden="1">
      <c r="A6148" s="701">
        <v>87298</v>
      </c>
      <c r="B6148" s="699" t="s">
        <v>16346</v>
      </c>
      <c r="C6148" s="699" t="s">
        <v>479</v>
      </c>
      <c r="D6148" s="699" t="s">
        <v>11189</v>
      </c>
      <c r="E6148" s="700" t="s">
        <v>16347</v>
      </c>
      <c r="F6148" s="699" t="s">
        <v>11185</v>
      </c>
    </row>
    <row r="6149" spans="1:6" hidden="1">
      <c r="A6149" s="701">
        <v>87299</v>
      </c>
      <c r="B6149" s="699" t="s">
        <v>21355</v>
      </c>
      <c r="C6149" s="699" t="s">
        <v>479</v>
      </c>
      <c r="D6149" s="699" t="s">
        <v>11189</v>
      </c>
      <c r="E6149" s="700" t="s">
        <v>21356</v>
      </c>
      <c r="F6149" s="699" t="s">
        <v>11185</v>
      </c>
    </row>
    <row r="6150" spans="1:6" hidden="1">
      <c r="A6150" s="701">
        <v>87301</v>
      </c>
      <c r="B6150" s="699" t="s">
        <v>20922</v>
      </c>
      <c r="C6150" s="699" t="s">
        <v>479</v>
      </c>
      <c r="D6150" s="699" t="s">
        <v>11189</v>
      </c>
      <c r="E6150" s="700" t="s">
        <v>20923</v>
      </c>
      <c r="F6150" s="699" t="s">
        <v>11185</v>
      </c>
    </row>
    <row r="6151" spans="1:6" hidden="1">
      <c r="A6151" s="701">
        <v>87302</v>
      </c>
      <c r="B6151" s="699" t="s">
        <v>21357</v>
      </c>
      <c r="C6151" s="699" t="s">
        <v>479</v>
      </c>
      <c r="D6151" s="699" t="s">
        <v>11189</v>
      </c>
      <c r="E6151" s="700" t="s">
        <v>21358</v>
      </c>
      <c r="F6151" s="699" t="s">
        <v>11185</v>
      </c>
    </row>
    <row r="6152" spans="1:6" hidden="1">
      <c r="A6152" s="701">
        <v>87304</v>
      </c>
      <c r="B6152" s="699" t="s">
        <v>21359</v>
      </c>
      <c r="C6152" s="699" t="s">
        <v>479</v>
      </c>
      <c r="D6152" s="699" t="s">
        <v>11189</v>
      </c>
      <c r="E6152" s="700" t="s">
        <v>21360</v>
      </c>
      <c r="F6152" s="699" t="s">
        <v>11185</v>
      </c>
    </row>
    <row r="6153" spans="1:6" hidden="1">
      <c r="A6153" s="701">
        <v>87305</v>
      </c>
      <c r="B6153" s="699" t="s">
        <v>21361</v>
      </c>
      <c r="C6153" s="699" t="s">
        <v>479</v>
      </c>
      <c r="D6153" s="699" t="s">
        <v>11189</v>
      </c>
      <c r="E6153" s="700" t="s">
        <v>21362</v>
      </c>
      <c r="F6153" s="699" t="s">
        <v>11185</v>
      </c>
    </row>
    <row r="6154" spans="1:6" hidden="1">
      <c r="A6154" s="701">
        <v>87307</v>
      </c>
      <c r="B6154" s="699" t="s">
        <v>21363</v>
      </c>
      <c r="C6154" s="699" t="s">
        <v>479</v>
      </c>
      <c r="D6154" s="699" t="s">
        <v>11189</v>
      </c>
      <c r="E6154" s="700" t="s">
        <v>21364</v>
      </c>
      <c r="F6154" s="699" t="s">
        <v>11185</v>
      </c>
    </row>
    <row r="6155" spans="1:6" hidden="1">
      <c r="A6155" s="701">
        <v>87308</v>
      </c>
      <c r="B6155" s="699" t="s">
        <v>21365</v>
      </c>
      <c r="C6155" s="699" t="s">
        <v>479</v>
      </c>
      <c r="D6155" s="699" t="s">
        <v>11189</v>
      </c>
      <c r="E6155" s="700" t="s">
        <v>21366</v>
      </c>
      <c r="F6155" s="699" t="s">
        <v>11185</v>
      </c>
    </row>
    <row r="6156" spans="1:6" hidden="1">
      <c r="A6156" s="701">
        <v>87310</v>
      </c>
      <c r="B6156" s="699" t="s">
        <v>21367</v>
      </c>
      <c r="C6156" s="699" t="s">
        <v>479</v>
      </c>
      <c r="D6156" s="699" t="s">
        <v>11189</v>
      </c>
      <c r="E6156" s="700" t="s">
        <v>21368</v>
      </c>
      <c r="F6156" s="699" t="s">
        <v>11185</v>
      </c>
    </row>
    <row r="6157" spans="1:6" hidden="1">
      <c r="A6157" s="701">
        <v>87311</v>
      </c>
      <c r="B6157" s="699" t="s">
        <v>21369</v>
      </c>
      <c r="C6157" s="699" t="s">
        <v>479</v>
      </c>
      <c r="D6157" s="699" t="s">
        <v>11189</v>
      </c>
      <c r="E6157" s="700" t="s">
        <v>21370</v>
      </c>
      <c r="F6157" s="699" t="s">
        <v>11185</v>
      </c>
    </row>
    <row r="6158" spans="1:6" hidden="1">
      <c r="A6158" s="701">
        <v>87313</v>
      </c>
      <c r="B6158" s="699" t="s">
        <v>21044</v>
      </c>
      <c r="C6158" s="699" t="s">
        <v>479</v>
      </c>
      <c r="D6158" s="699" t="s">
        <v>11189</v>
      </c>
      <c r="E6158" s="700" t="s">
        <v>21045</v>
      </c>
      <c r="F6158" s="699" t="s">
        <v>11185</v>
      </c>
    </row>
    <row r="6159" spans="1:6" hidden="1">
      <c r="A6159" s="701">
        <v>87314</v>
      </c>
      <c r="B6159" s="699" t="s">
        <v>21371</v>
      </c>
      <c r="C6159" s="699" t="s">
        <v>479</v>
      </c>
      <c r="D6159" s="699" t="s">
        <v>11189</v>
      </c>
      <c r="E6159" s="700" t="s">
        <v>21372</v>
      </c>
      <c r="F6159" s="699" t="s">
        <v>11185</v>
      </c>
    </row>
    <row r="6160" spans="1:6" hidden="1">
      <c r="A6160" s="701">
        <v>87316</v>
      </c>
      <c r="B6160" s="699" t="s">
        <v>14133</v>
      </c>
      <c r="C6160" s="699" t="s">
        <v>479</v>
      </c>
      <c r="D6160" s="699" t="s">
        <v>11189</v>
      </c>
      <c r="E6160" s="700" t="s">
        <v>14134</v>
      </c>
      <c r="F6160" s="699" t="s">
        <v>11185</v>
      </c>
    </row>
    <row r="6161" spans="1:6" hidden="1">
      <c r="A6161" s="701">
        <v>87317</v>
      </c>
      <c r="B6161" s="699" t="s">
        <v>21373</v>
      </c>
      <c r="C6161" s="699" t="s">
        <v>479</v>
      </c>
      <c r="D6161" s="699" t="s">
        <v>11189</v>
      </c>
      <c r="E6161" s="700" t="s">
        <v>21374</v>
      </c>
      <c r="F6161" s="699" t="s">
        <v>11185</v>
      </c>
    </row>
    <row r="6162" spans="1:6" hidden="1">
      <c r="A6162" s="701">
        <v>87319</v>
      </c>
      <c r="B6162" s="699" t="s">
        <v>21375</v>
      </c>
      <c r="C6162" s="699" t="s">
        <v>479</v>
      </c>
      <c r="D6162" s="699" t="s">
        <v>11189</v>
      </c>
      <c r="E6162" s="700" t="s">
        <v>21376</v>
      </c>
      <c r="F6162" s="699" t="s">
        <v>11185</v>
      </c>
    </row>
    <row r="6163" spans="1:6" hidden="1">
      <c r="A6163" s="701">
        <v>87320</v>
      </c>
      <c r="B6163" s="699" t="s">
        <v>21377</v>
      </c>
      <c r="C6163" s="699" t="s">
        <v>479</v>
      </c>
      <c r="D6163" s="699" t="s">
        <v>11189</v>
      </c>
      <c r="E6163" s="700" t="s">
        <v>21378</v>
      </c>
      <c r="F6163" s="699" t="s">
        <v>11185</v>
      </c>
    </row>
    <row r="6164" spans="1:6" hidden="1">
      <c r="A6164" s="701">
        <v>87322</v>
      </c>
      <c r="B6164" s="699" t="s">
        <v>21379</v>
      </c>
      <c r="C6164" s="699" t="s">
        <v>479</v>
      </c>
      <c r="D6164" s="699" t="s">
        <v>11189</v>
      </c>
      <c r="E6164" s="700" t="s">
        <v>21380</v>
      </c>
      <c r="F6164" s="699" t="s">
        <v>11185</v>
      </c>
    </row>
    <row r="6165" spans="1:6" hidden="1">
      <c r="A6165" s="701">
        <v>87323</v>
      </c>
      <c r="B6165" s="699" t="s">
        <v>21381</v>
      </c>
      <c r="C6165" s="699" t="s">
        <v>479</v>
      </c>
      <c r="D6165" s="699" t="s">
        <v>11189</v>
      </c>
      <c r="E6165" s="700" t="s">
        <v>21382</v>
      </c>
      <c r="F6165" s="699" t="s">
        <v>11185</v>
      </c>
    </row>
    <row r="6166" spans="1:6" hidden="1">
      <c r="A6166" s="701">
        <v>87325</v>
      </c>
      <c r="B6166" s="699" t="s">
        <v>21033</v>
      </c>
      <c r="C6166" s="699" t="s">
        <v>479</v>
      </c>
      <c r="D6166" s="699" t="s">
        <v>11189</v>
      </c>
      <c r="E6166" s="700" t="s">
        <v>21034</v>
      </c>
      <c r="F6166" s="699" t="s">
        <v>11185</v>
      </c>
    </row>
    <row r="6167" spans="1:6" hidden="1">
      <c r="A6167" s="701">
        <v>87326</v>
      </c>
      <c r="B6167" s="699" t="s">
        <v>21384</v>
      </c>
      <c r="C6167" s="699" t="s">
        <v>479</v>
      </c>
      <c r="D6167" s="699" t="s">
        <v>11189</v>
      </c>
      <c r="E6167" s="700" t="s">
        <v>21385</v>
      </c>
      <c r="F6167" s="699" t="s">
        <v>11185</v>
      </c>
    </row>
    <row r="6168" spans="1:6" hidden="1">
      <c r="A6168" s="701">
        <v>87327</v>
      </c>
      <c r="B6168" s="699" t="s">
        <v>21386</v>
      </c>
      <c r="C6168" s="699" t="s">
        <v>479</v>
      </c>
      <c r="D6168" s="699" t="s">
        <v>11189</v>
      </c>
      <c r="E6168" s="700" t="s">
        <v>21387</v>
      </c>
      <c r="F6168" s="699" t="s">
        <v>11185</v>
      </c>
    </row>
    <row r="6169" spans="1:6" hidden="1">
      <c r="A6169" s="701">
        <v>87328</v>
      </c>
      <c r="B6169" s="699" t="s">
        <v>21388</v>
      </c>
      <c r="C6169" s="699" t="s">
        <v>479</v>
      </c>
      <c r="D6169" s="699" t="s">
        <v>11189</v>
      </c>
      <c r="E6169" s="700" t="s">
        <v>21389</v>
      </c>
      <c r="F6169" s="699" t="s">
        <v>11185</v>
      </c>
    </row>
    <row r="6170" spans="1:6" hidden="1">
      <c r="A6170" s="701">
        <v>87329</v>
      </c>
      <c r="B6170" s="699" t="s">
        <v>21390</v>
      </c>
      <c r="C6170" s="699" t="s">
        <v>479</v>
      </c>
      <c r="D6170" s="699" t="s">
        <v>11189</v>
      </c>
      <c r="E6170" s="700" t="s">
        <v>21391</v>
      </c>
      <c r="F6170" s="699" t="s">
        <v>11185</v>
      </c>
    </row>
    <row r="6171" spans="1:6" hidden="1">
      <c r="A6171" s="701">
        <v>87330</v>
      </c>
      <c r="B6171" s="699" t="s">
        <v>21392</v>
      </c>
      <c r="C6171" s="699" t="s">
        <v>479</v>
      </c>
      <c r="D6171" s="699" t="s">
        <v>11189</v>
      </c>
      <c r="E6171" s="700" t="s">
        <v>21393</v>
      </c>
      <c r="F6171" s="699" t="s">
        <v>11185</v>
      </c>
    </row>
    <row r="6172" spans="1:6" hidden="1">
      <c r="A6172" s="701">
        <v>87331</v>
      </c>
      <c r="B6172" s="699" t="s">
        <v>21394</v>
      </c>
      <c r="C6172" s="699" t="s">
        <v>479</v>
      </c>
      <c r="D6172" s="699" t="s">
        <v>11189</v>
      </c>
      <c r="E6172" s="700" t="s">
        <v>21395</v>
      </c>
      <c r="F6172" s="699" t="s">
        <v>11185</v>
      </c>
    </row>
    <row r="6173" spans="1:6" hidden="1">
      <c r="A6173" s="701">
        <v>87332</v>
      </c>
      <c r="B6173" s="699" t="s">
        <v>21396</v>
      </c>
      <c r="C6173" s="699" t="s">
        <v>479</v>
      </c>
      <c r="D6173" s="699" t="s">
        <v>11189</v>
      </c>
      <c r="E6173" s="700" t="s">
        <v>21397</v>
      </c>
      <c r="F6173" s="699" t="s">
        <v>11185</v>
      </c>
    </row>
    <row r="6174" spans="1:6" hidden="1">
      <c r="A6174" s="701">
        <v>87333</v>
      </c>
      <c r="B6174" s="699" t="s">
        <v>21398</v>
      </c>
      <c r="C6174" s="699" t="s">
        <v>479</v>
      </c>
      <c r="D6174" s="699" t="s">
        <v>11189</v>
      </c>
      <c r="E6174" s="700" t="s">
        <v>21399</v>
      </c>
      <c r="F6174" s="699" t="s">
        <v>11185</v>
      </c>
    </row>
    <row r="6175" spans="1:6" hidden="1">
      <c r="A6175" s="701">
        <v>87334</v>
      </c>
      <c r="B6175" s="699" t="s">
        <v>21400</v>
      </c>
      <c r="C6175" s="699" t="s">
        <v>479</v>
      </c>
      <c r="D6175" s="699" t="s">
        <v>11189</v>
      </c>
      <c r="E6175" s="700" t="s">
        <v>21401</v>
      </c>
      <c r="F6175" s="699" t="s">
        <v>11185</v>
      </c>
    </row>
    <row r="6176" spans="1:6" hidden="1">
      <c r="A6176" s="701">
        <v>87335</v>
      </c>
      <c r="B6176" s="699" t="s">
        <v>21402</v>
      </c>
      <c r="C6176" s="699" t="s">
        <v>479</v>
      </c>
      <c r="D6176" s="699" t="s">
        <v>11189</v>
      </c>
      <c r="E6176" s="700" t="s">
        <v>21403</v>
      </c>
      <c r="F6176" s="699" t="s">
        <v>11185</v>
      </c>
    </row>
    <row r="6177" spans="1:6" hidden="1">
      <c r="A6177" s="701">
        <v>87336</v>
      </c>
      <c r="B6177" s="699" t="s">
        <v>21404</v>
      </c>
      <c r="C6177" s="699" t="s">
        <v>479</v>
      </c>
      <c r="D6177" s="699" t="s">
        <v>11189</v>
      </c>
      <c r="E6177" s="700" t="s">
        <v>21405</v>
      </c>
      <c r="F6177" s="699" t="s">
        <v>11185</v>
      </c>
    </row>
    <row r="6178" spans="1:6" hidden="1">
      <c r="A6178" s="701">
        <v>87337</v>
      </c>
      <c r="B6178" s="699" t="s">
        <v>13601</v>
      </c>
      <c r="C6178" s="699" t="s">
        <v>479</v>
      </c>
      <c r="D6178" s="699" t="s">
        <v>11189</v>
      </c>
      <c r="E6178" s="700" t="s">
        <v>13602</v>
      </c>
      <c r="F6178" s="699" t="s">
        <v>11185</v>
      </c>
    </row>
    <row r="6179" spans="1:6" hidden="1">
      <c r="A6179" s="701">
        <v>87338</v>
      </c>
      <c r="B6179" s="699" t="s">
        <v>21406</v>
      </c>
      <c r="C6179" s="699" t="s">
        <v>479</v>
      </c>
      <c r="D6179" s="699" t="s">
        <v>11189</v>
      </c>
      <c r="E6179" s="700" t="s">
        <v>21407</v>
      </c>
      <c r="F6179" s="699" t="s">
        <v>11185</v>
      </c>
    </row>
    <row r="6180" spans="1:6" hidden="1">
      <c r="A6180" s="701">
        <v>87339</v>
      </c>
      <c r="B6180" s="699" t="s">
        <v>21408</v>
      </c>
      <c r="C6180" s="699" t="s">
        <v>479</v>
      </c>
      <c r="D6180" s="699" t="s">
        <v>11189</v>
      </c>
      <c r="E6180" s="700" t="s">
        <v>21409</v>
      </c>
      <c r="F6180" s="699" t="s">
        <v>11185</v>
      </c>
    </row>
    <row r="6181" spans="1:6" hidden="1">
      <c r="A6181" s="701">
        <v>87340</v>
      </c>
      <c r="B6181" s="699" t="s">
        <v>21410</v>
      </c>
      <c r="C6181" s="699" t="s">
        <v>479</v>
      </c>
      <c r="D6181" s="699" t="s">
        <v>11189</v>
      </c>
      <c r="E6181" s="700" t="s">
        <v>21411</v>
      </c>
      <c r="F6181" s="699" t="s">
        <v>11185</v>
      </c>
    </row>
    <row r="6182" spans="1:6" hidden="1">
      <c r="A6182" s="701">
        <v>87341</v>
      </c>
      <c r="B6182" s="699" t="s">
        <v>21412</v>
      </c>
      <c r="C6182" s="699" t="s">
        <v>479</v>
      </c>
      <c r="D6182" s="699" t="s">
        <v>11189</v>
      </c>
      <c r="E6182" s="700" t="s">
        <v>21413</v>
      </c>
      <c r="F6182" s="699" t="s">
        <v>11185</v>
      </c>
    </row>
    <row r="6183" spans="1:6" hidden="1">
      <c r="A6183" s="701">
        <v>87342</v>
      </c>
      <c r="B6183" s="699" t="s">
        <v>21414</v>
      </c>
      <c r="C6183" s="699" t="s">
        <v>479</v>
      </c>
      <c r="D6183" s="699" t="s">
        <v>11189</v>
      </c>
      <c r="E6183" s="700" t="s">
        <v>21415</v>
      </c>
      <c r="F6183" s="699" t="s">
        <v>11185</v>
      </c>
    </row>
    <row r="6184" spans="1:6" hidden="1">
      <c r="A6184" s="701">
        <v>87343</v>
      </c>
      <c r="B6184" s="699" t="s">
        <v>21416</v>
      </c>
      <c r="C6184" s="699" t="s">
        <v>479</v>
      </c>
      <c r="D6184" s="699" t="s">
        <v>11189</v>
      </c>
      <c r="E6184" s="700" t="s">
        <v>21417</v>
      </c>
      <c r="F6184" s="699" t="s">
        <v>11185</v>
      </c>
    </row>
    <row r="6185" spans="1:6" hidden="1">
      <c r="A6185" s="701">
        <v>87344</v>
      </c>
      <c r="B6185" s="699" t="s">
        <v>21418</v>
      </c>
      <c r="C6185" s="699" t="s">
        <v>479</v>
      </c>
      <c r="D6185" s="699" t="s">
        <v>11189</v>
      </c>
      <c r="E6185" s="700" t="s">
        <v>21419</v>
      </c>
      <c r="F6185" s="699" t="s">
        <v>11185</v>
      </c>
    </row>
    <row r="6186" spans="1:6" hidden="1">
      <c r="A6186" s="701">
        <v>87345</v>
      </c>
      <c r="B6186" s="699" t="s">
        <v>21420</v>
      </c>
      <c r="C6186" s="699" t="s">
        <v>479</v>
      </c>
      <c r="D6186" s="699" t="s">
        <v>11189</v>
      </c>
      <c r="E6186" s="700" t="s">
        <v>21421</v>
      </c>
      <c r="F6186" s="699" t="s">
        <v>11185</v>
      </c>
    </row>
    <row r="6187" spans="1:6" hidden="1">
      <c r="A6187" s="701">
        <v>87346</v>
      </c>
      <c r="B6187" s="699" t="s">
        <v>21422</v>
      </c>
      <c r="C6187" s="699" t="s">
        <v>479</v>
      </c>
      <c r="D6187" s="699" t="s">
        <v>11189</v>
      </c>
      <c r="E6187" s="700" t="s">
        <v>21423</v>
      </c>
      <c r="F6187" s="699" t="s">
        <v>11185</v>
      </c>
    </row>
    <row r="6188" spans="1:6" hidden="1">
      <c r="A6188" s="701">
        <v>87347</v>
      </c>
      <c r="B6188" s="699" t="s">
        <v>21424</v>
      </c>
      <c r="C6188" s="699" t="s">
        <v>479</v>
      </c>
      <c r="D6188" s="699" t="s">
        <v>11189</v>
      </c>
      <c r="E6188" s="700" t="s">
        <v>21425</v>
      </c>
      <c r="F6188" s="699" t="s">
        <v>11185</v>
      </c>
    </row>
    <row r="6189" spans="1:6" hidden="1">
      <c r="A6189" s="701">
        <v>87348</v>
      </c>
      <c r="B6189" s="699" t="s">
        <v>21426</v>
      </c>
      <c r="C6189" s="699" t="s">
        <v>479</v>
      </c>
      <c r="D6189" s="699" t="s">
        <v>11189</v>
      </c>
      <c r="E6189" s="700" t="s">
        <v>21427</v>
      </c>
      <c r="F6189" s="699" t="s">
        <v>11185</v>
      </c>
    </row>
    <row r="6190" spans="1:6" hidden="1">
      <c r="A6190" s="701">
        <v>87349</v>
      </c>
      <c r="B6190" s="699" t="s">
        <v>21428</v>
      </c>
      <c r="C6190" s="699" t="s">
        <v>479</v>
      </c>
      <c r="D6190" s="699" t="s">
        <v>11189</v>
      </c>
      <c r="E6190" s="700" t="s">
        <v>21429</v>
      </c>
      <c r="F6190" s="699" t="s">
        <v>11185</v>
      </c>
    </row>
    <row r="6191" spans="1:6" hidden="1">
      <c r="A6191" s="701">
        <v>87350</v>
      </c>
      <c r="B6191" s="699" t="s">
        <v>21430</v>
      </c>
      <c r="C6191" s="699" t="s">
        <v>479</v>
      </c>
      <c r="D6191" s="699" t="s">
        <v>11189</v>
      </c>
      <c r="E6191" s="700" t="s">
        <v>21431</v>
      </c>
      <c r="F6191" s="699" t="s">
        <v>11185</v>
      </c>
    </row>
    <row r="6192" spans="1:6" hidden="1">
      <c r="A6192" s="701">
        <v>87351</v>
      </c>
      <c r="B6192" s="699" t="s">
        <v>21433</v>
      </c>
      <c r="C6192" s="699" t="s">
        <v>479</v>
      </c>
      <c r="D6192" s="699" t="s">
        <v>11189</v>
      </c>
      <c r="E6192" s="700" t="s">
        <v>21434</v>
      </c>
      <c r="F6192" s="699" t="s">
        <v>11185</v>
      </c>
    </row>
    <row r="6193" spans="1:6" hidden="1">
      <c r="A6193" s="701">
        <v>87352</v>
      </c>
      <c r="B6193" s="699" t="s">
        <v>21435</v>
      </c>
      <c r="C6193" s="699" t="s">
        <v>479</v>
      </c>
      <c r="D6193" s="699" t="s">
        <v>11189</v>
      </c>
      <c r="E6193" s="700" t="s">
        <v>21436</v>
      </c>
      <c r="F6193" s="699" t="s">
        <v>11185</v>
      </c>
    </row>
    <row r="6194" spans="1:6" hidden="1">
      <c r="A6194" s="701">
        <v>87353</v>
      </c>
      <c r="B6194" s="699" t="s">
        <v>21437</v>
      </c>
      <c r="C6194" s="699" t="s">
        <v>479</v>
      </c>
      <c r="D6194" s="699" t="s">
        <v>11189</v>
      </c>
      <c r="E6194" s="700" t="s">
        <v>21438</v>
      </c>
      <c r="F6194" s="699" t="s">
        <v>11185</v>
      </c>
    </row>
    <row r="6195" spans="1:6" hidden="1">
      <c r="A6195" s="701">
        <v>87354</v>
      </c>
      <c r="B6195" s="699" t="s">
        <v>21439</v>
      </c>
      <c r="C6195" s="699" t="s">
        <v>479</v>
      </c>
      <c r="D6195" s="699" t="s">
        <v>11189</v>
      </c>
      <c r="E6195" s="700" t="s">
        <v>21440</v>
      </c>
      <c r="F6195" s="699" t="s">
        <v>11185</v>
      </c>
    </row>
    <row r="6196" spans="1:6" hidden="1">
      <c r="A6196" s="701">
        <v>87355</v>
      </c>
      <c r="B6196" s="699" t="s">
        <v>21441</v>
      </c>
      <c r="C6196" s="699" t="s">
        <v>479</v>
      </c>
      <c r="D6196" s="699" t="s">
        <v>11189</v>
      </c>
      <c r="E6196" s="700" t="s">
        <v>21442</v>
      </c>
      <c r="F6196" s="699" t="s">
        <v>11185</v>
      </c>
    </row>
    <row r="6197" spans="1:6" hidden="1">
      <c r="A6197" s="701">
        <v>87356</v>
      </c>
      <c r="B6197" s="699" t="s">
        <v>21443</v>
      </c>
      <c r="C6197" s="699" t="s">
        <v>479</v>
      </c>
      <c r="D6197" s="699" t="s">
        <v>11189</v>
      </c>
      <c r="E6197" s="700" t="s">
        <v>21444</v>
      </c>
      <c r="F6197" s="699" t="s">
        <v>11185</v>
      </c>
    </row>
    <row r="6198" spans="1:6" hidden="1">
      <c r="A6198" s="701">
        <v>87357</v>
      </c>
      <c r="B6198" s="699" t="s">
        <v>21445</v>
      </c>
      <c r="C6198" s="699" t="s">
        <v>479</v>
      </c>
      <c r="D6198" s="699" t="s">
        <v>11189</v>
      </c>
      <c r="E6198" s="700" t="s">
        <v>21446</v>
      </c>
      <c r="F6198" s="699" t="s">
        <v>11185</v>
      </c>
    </row>
    <row r="6199" spans="1:6" hidden="1">
      <c r="A6199" s="701">
        <v>87358</v>
      </c>
      <c r="B6199" s="699" t="s">
        <v>21447</v>
      </c>
      <c r="C6199" s="699" t="s">
        <v>479</v>
      </c>
      <c r="D6199" s="699" t="s">
        <v>11189</v>
      </c>
      <c r="E6199" s="700" t="s">
        <v>21448</v>
      </c>
      <c r="F6199" s="699" t="s">
        <v>11185</v>
      </c>
    </row>
    <row r="6200" spans="1:6" hidden="1">
      <c r="A6200" s="701">
        <v>87359</v>
      </c>
      <c r="B6200" s="699" t="s">
        <v>21449</v>
      </c>
      <c r="C6200" s="699" t="s">
        <v>479</v>
      </c>
      <c r="D6200" s="699" t="s">
        <v>11189</v>
      </c>
      <c r="E6200" s="700" t="s">
        <v>21450</v>
      </c>
      <c r="F6200" s="699" t="s">
        <v>11185</v>
      </c>
    </row>
    <row r="6201" spans="1:6" hidden="1">
      <c r="A6201" s="701">
        <v>87360</v>
      </c>
      <c r="B6201" s="699" t="s">
        <v>21451</v>
      </c>
      <c r="C6201" s="699" t="s">
        <v>479</v>
      </c>
      <c r="D6201" s="699" t="s">
        <v>11189</v>
      </c>
      <c r="E6201" s="700" t="s">
        <v>21452</v>
      </c>
      <c r="F6201" s="699" t="s">
        <v>11185</v>
      </c>
    </row>
    <row r="6202" spans="1:6" hidden="1">
      <c r="A6202" s="701">
        <v>87361</v>
      </c>
      <c r="B6202" s="699" t="s">
        <v>21453</v>
      </c>
      <c r="C6202" s="699" t="s">
        <v>479</v>
      </c>
      <c r="D6202" s="699" t="s">
        <v>11189</v>
      </c>
      <c r="E6202" s="700" t="s">
        <v>21454</v>
      </c>
      <c r="F6202" s="699" t="s">
        <v>11185</v>
      </c>
    </row>
    <row r="6203" spans="1:6" hidden="1">
      <c r="A6203" s="701">
        <v>87362</v>
      </c>
      <c r="B6203" s="699" t="s">
        <v>21455</v>
      </c>
      <c r="C6203" s="699" t="s">
        <v>479</v>
      </c>
      <c r="D6203" s="699" t="s">
        <v>11189</v>
      </c>
      <c r="E6203" s="700" t="s">
        <v>21456</v>
      </c>
      <c r="F6203" s="699" t="s">
        <v>11185</v>
      </c>
    </row>
    <row r="6204" spans="1:6" hidden="1">
      <c r="A6204" s="701">
        <v>87363</v>
      </c>
      <c r="B6204" s="699" t="s">
        <v>21457</v>
      </c>
      <c r="C6204" s="699" t="s">
        <v>479</v>
      </c>
      <c r="D6204" s="699" t="s">
        <v>11189</v>
      </c>
      <c r="E6204" s="700" t="s">
        <v>21458</v>
      </c>
      <c r="F6204" s="699" t="s">
        <v>11185</v>
      </c>
    </row>
    <row r="6205" spans="1:6" hidden="1">
      <c r="A6205" s="701">
        <v>87364</v>
      </c>
      <c r="B6205" s="699" t="s">
        <v>21460</v>
      </c>
      <c r="C6205" s="699" t="s">
        <v>479</v>
      </c>
      <c r="D6205" s="699" t="s">
        <v>11189</v>
      </c>
      <c r="E6205" s="700" t="s">
        <v>21461</v>
      </c>
      <c r="F6205" s="699" t="s">
        <v>11185</v>
      </c>
    </row>
    <row r="6206" spans="1:6" hidden="1">
      <c r="A6206" s="701">
        <v>87365</v>
      </c>
      <c r="B6206" s="699" t="s">
        <v>21462</v>
      </c>
      <c r="C6206" s="699" t="s">
        <v>479</v>
      </c>
      <c r="D6206" s="699" t="s">
        <v>11189</v>
      </c>
      <c r="E6206" s="700" t="s">
        <v>10362</v>
      </c>
      <c r="F6206" s="699" t="s">
        <v>11185</v>
      </c>
    </row>
    <row r="6207" spans="1:6" hidden="1">
      <c r="A6207" s="701">
        <v>87366</v>
      </c>
      <c r="B6207" s="699" t="s">
        <v>21463</v>
      </c>
      <c r="C6207" s="699" t="s">
        <v>479</v>
      </c>
      <c r="D6207" s="699" t="s">
        <v>11189</v>
      </c>
      <c r="E6207" s="700" t="s">
        <v>21464</v>
      </c>
      <c r="F6207" s="699" t="s">
        <v>11185</v>
      </c>
    </row>
    <row r="6208" spans="1:6" hidden="1">
      <c r="A6208" s="701">
        <v>87367</v>
      </c>
      <c r="B6208" s="699" t="s">
        <v>1634</v>
      </c>
      <c r="C6208" s="699" t="s">
        <v>479</v>
      </c>
      <c r="D6208" s="699" t="s">
        <v>11192</v>
      </c>
      <c r="E6208" s="700" t="s">
        <v>16662</v>
      </c>
      <c r="F6208" s="699" t="s">
        <v>11185</v>
      </c>
    </row>
    <row r="6209" spans="1:6" hidden="1">
      <c r="A6209" s="701">
        <v>87368</v>
      </c>
      <c r="B6209" s="699" t="s">
        <v>21465</v>
      </c>
      <c r="C6209" s="699" t="s">
        <v>479</v>
      </c>
      <c r="D6209" s="699" t="s">
        <v>11192</v>
      </c>
      <c r="E6209" s="700" t="s">
        <v>21466</v>
      </c>
      <c r="F6209" s="699" t="s">
        <v>11185</v>
      </c>
    </row>
    <row r="6210" spans="1:6" hidden="1">
      <c r="A6210" s="701">
        <v>87369</v>
      </c>
      <c r="B6210" s="699" t="s">
        <v>20121</v>
      </c>
      <c r="C6210" s="699" t="s">
        <v>479</v>
      </c>
      <c r="D6210" s="699" t="s">
        <v>11192</v>
      </c>
      <c r="E6210" s="700" t="s">
        <v>20122</v>
      </c>
      <c r="F6210" s="699" t="s">
        <v>11185</v>
      </c>
    </row>
    <row r="6211" spans="1:6" hidden="1">
      <c r="A6211" s="701">
        <v>87370</v>
      </c>
      <c r="B6211" s="699" t="s">
        <v>21467</v>
      </c>
      <c r="C6211" s="699" t="s">
        <v>479</v>
      </c>
      <c r="D6211" s="699" t="s">
        <v>11192</v>
      </c>
      <c r="E6211" s="700" t="s">
        <v>21468</v>
      </c>
      <c r="F6211" s="699" t="s">
        <v>11185</v>
      </c>
    </row>
    <row r="6212" spans="1:6" hidden="1">
      <c r="A6212" s="701">
        <v>87371</v>
      </c>
      <c r="B6212" s="699" t="s">
        <v>21469</v>
      </c>
      <c r="C6212" s="699" t="s">
        <v>479</v>
      </c>
      <c r="D6212" s="699" t="s">
        <v>11192</v>
      </c>
      <c r="E6212" s="700" t="s">
        <v>21470</v>
      </c>
      <c r="F6212" s="699" t="s">
        <v>11185</v>
      </c>
    </row>
    <row r="6213" spans="1:6" hidden="1">
      <c r="A6213" s="701">
        <v>87372</v>
      </c>
      <c r="B6213" s="699" t="s">
        <v>16370</v>
      </c>
      <c r="C6213" s="699" t="s">
        <v>479</v>
      </c>
      <c r="D6213" s="699" t="s">
        <v>11192</v>
      </c>
      <c r="E6213" s="700" t="s">
        <v>16371</v>
      </c>
      <c r="F6213" s="699" t="s">
        <v>11185</v>
      </c>
    </row>
    <row r="6214" spans="1:6" hidden="1">
      <c r="A6214" s="701">
        <v>87373</v>
      </c>
      <c r="B6214" s="699" t="s">
        <v>20925</v>
      </c>
      <c r="C6214" s="699" t="s">
        <v>479</v>
      </c>
      <c r="D6214" s="699" t="s">
        <v>11192</v>
      </c>
      <c r="E6214" s="700" t="s">
        <v>20926</v>
      </c>
      <c r="F6214" s="699" t="s">
        <v>11185</v>
      </c>
    </row>
    <row r="6215" spans="1:6" hidden="1">
      <c r="A6215" s="701">
        <v>87374</v>
      </c>
      <c r="B6215" s="699" t="s">
        <v>21471</v>
      </c>
      <c r="C6215" s="699" t="s">
        <v>479</v>
      </c>
      <c r="D6215" s="699" t="s">
        <v>11192</v>
      </c>
      <c r="E6215" s="700" t="s">
        <v>21472</v>
      </c>
      <c r="F6215" s="699" t="s">
        <v>11185</v>
      </c>
    </row>
    <row r="6216" spans="1:6" hidden="1">
      <c r="A6216" s="701">
        <v>87375</v>
      </c>
      <c r="B6216" s="699" t="s">
        <v>21473</v>
      </c>
      <c r="C6216" s="699" t="s">
        <v>479</v>
      </c>
      <c r="D6216" s="699" t="s">
        <v>11192</v>
      </c>
      <c r="E6216" s="700" t="s">
        <v>21474</v>
      </c>
      <c r="F6216" s="699" t="s">
        <v>11185</v>
      </c>
    </row>
    <row r="6217" spans="1:6" hidden="1">
      <c r="A6217" s="701">
        <v>87376</v>
      </c>
      <c r="B6217" s="699" t="s">
        <v>21475</v>
      </c>
      <c r="C6217" s="699" t="s">
        <v>479</v>
      </c>
      <c r="D6217" s="699" t="s">
        <v>11192</v>
      </c>
      <c r="E6217" s="700" t="s">
        <v>16274</v>
      </c>
      <c r="F6217" s="699" t="s">
        <v>11185</v>
      </c>
    </row>
    <row r="6218" spans="1:6" hidden="1">
      <c r="A6218" s="701">
        <v>87377</v>
      </c>
      <c r="B6218" s="699" t="s">
        <v>21041</v>
      </c>
      <c r="C6218" s="699" t="s">
        <v>479</v>
      </c>
      <c r="D6218" s="699" t="s">
        <v>11192</v>
      </c>
      <c r="E6218" s="700" t="s">
        <v>21042</v>
      </c>
      <c r="F6218" s="699" t="s">
        <v>11185</v>
      </c>
    </row>
    <row r="6219" spans="1:6" hidden="1">
      <c r="A6219" s="701">
        <v>87378</v>
      </c>
      <c r="B6219" s="699" t="s">
        <v>21476</v>
      </c>
      <c r="C6219" s="699" t="s">
        <v>479</v>
      </c>
      <c r="D6219" s="699" t="s">
        <v>11192</v>
      </c>
      <c r="E6219" s="700" t="s">
        <v>21477</v>
      </c>
      <c r="F6219" s="699" t="s">
        <v>11185</v>
      </c>
    </row>
    <row r="6220" spans="1:6" hidden="1">
      <c r="A6220" s="701">
        <v>87379</v>
      </c>
      <c r="B6220" s="699" t="s">
        <v>21478</v>
      </c>
      <c r="C6220" s="699" t="s">
        <v>479</v>
      </c>
      <c r="D6220" s="699" t="s">
        <v>11189</v>
      </c>
      <c r="E6220" s="700" t="s">
        <v>21479</v>
      </c>
      <c r="F6220" s="699" t="s">
        <v>11185</v>
      </c>
    </row>
    <row r="6221" spans="1:6" hidden="1">
      <c r="A6221" s="701">
        <v>87380</v>
      </c>
      <c r="B6221" s="699" t="s">
        <v>21480</v>
      </c>
      <c r="C6221" s="699" t="s">
        <v>479</v>
      </c>
      <c r="D6221" s="699" t="s">
        <v>11189</v>
      </c>
      <c r="E6221" s="700" t="s">
        <v>21481</v>
      </c>
      <c r="F6221" s="699" t="s">
        <v>11185</v>
      </c>
    </row>
    <row r="6222" spans="1:6" hidden="1">
      <c r="A6222" s="701">
        <v>87381</v>
      </c>
      <c r="B6222" s="699" t="s">
        <v>21030</v>
      </c>
      <c r="C6222" s="699" t="s">
        <v>479</v>
      </c>
      <c r="D6222" s="699" t="s">
        <v>11189</v>
      </c>
      <c r="E6222" s="700" t="s">
        <v>21031</v>
      </c>
      <c r="F6222" s="699" t="s">
        <v>11185</v>
      </c>
    </row>
    <row r="6223" spans="1:6" hidden="1">
      <c r="A6223" s="701">
        <v>87382</v>
      </c>
      <c r="B6223" s="699" t="s">
        <v>21482</v>
      </c>
      <c r="C6223" s="699" t="s">
        <v>479</v>
      </c>
      <c r="D6223" s="699" t="s">
        <v>11189</v>
      </c>
      <c r="E6223" s="700" t="s">
        <v>21483</v>
      </c>
      <c r="F6223" s="699" t="s">
        <v>11185</v>
      </c>
    </row>
    <row r="6224" spans="1:6" hidden="1">
      <c r="A6224" s="701">
        <v>87383</v>
      </c>
      <c r="B6224" s="699" t="s">
        <v>21484</v>
      </c>
      <c r="C6224" s="699" t="s">
        <v>479</v>
      </c>
      <c r="D6224" s="699" t="s">
        <v>11189</v>
      </c>
      <c r="E6224" s="700" t="s">
        <v>21485</v>
      </c>
      <c r="F6224" s="699" t="s">
        <v>11185</v>
      </c>
    </row>
    <row r="6225" spans="1:6" hidden="1">
      <c r="A6225" s="701">
        <v>87384</v>
      </c>
      <c r="B6225" s="699" t="s">
        <v>21486</v>
      </c>
      <c r="C6225" s="699" t="s">
        <v>479</v>
      </c>
      <c r="D6225" s="699" t="s">
        <v>11189</v>
      </c>
      <c r="E6225" s="700" t="s">
        <v>21487</v>
      </c>
      <c r="F6225" s="699" t="s">
        <v>11185</v>
      </c>
    </row>
    <row r="6226" spans="1:6" hidden="1">
      <c r="A6226" s="701">
        <v>87385</v>
      </c>
      <c r="B6226" s="699" t="s">
        <v>21488</v>
      </c>
      <c r="C6226" s="699" t="s">
        <v>479</v>
      </c>
      <c r="D6226" s="699" t="s">
        <v>11189</v>
      </c>
      <c r="E6226" s="700" t="s">
        <v>21489</v>
      </c>
      <c r="F6226" s="699" t="s">
        <v>11185</v>
      </c>
    </row>
    <row r="6227" spans="1:6" hidden="1">
      <c r="A6227" s="701">
        <v>87386</v>
      </c>
      <c r="B6227" s="699" t="s">
        <v>20929</v>
      </c>
      <c r="C6227" s="699" t="s">
        <v>479</v>
      </c>
      <c r="D6227" s="699" t="s">
        <v>11189</v>
      </c>
      <c r="E6227" s="700" t="s">
        <v>20930</v>
      </c>
      <c r="F6227" s="699" t="s">
        <v>11185</v>
      </c>
    </row>
    <row r="6228" spans="1:6" hidden="1">
      <c r="A6228" s="701">
        <v>87387</v>
      </c>
      <c r="B6228" s="699" t="s">
        <v>21490</v>
      </c>
      <c r="C6228" s="699" t="s">
        <v>479</v>
      </c>
      <c r="D6228" s="699" t="s">
        <v>11189</v>
      </c>
      <c r="E6228" s="700" t="s">
        <v>21491</v>
      </c>
      <c r="F6228" s="699" t="s">
        <v>11185</v>
      </c>
    </row>
    <row r="6229" spans="1:6" hidden="1">
      <c r="A6229" s="701">
        <v>87388</v>
      </c>
      <c r="B6229" s="699" t="s">
        <v>21492</v>
      </c>
      <c r="C6229" s="699" t="s">
        <v>479</v>
      </c>
      <c r="D6229" s="699" t="s">
        <v>11189</v>
      </c>
      <c r="E6229" s="700" t="s">
        <v>21493</v>
      </c>
      <c r="F6229" s="699" t="s">
        <v>11185</v>
      </c>
    </row>
    <row r="6230" spans="1:6" hidden="1">
      <c r="A6230" s="701">
        <v>87389</v>
      </c>
      <c r="B6230" s="699" t="s">
        <v>21205</v>
      </c>
      <c r="C6230" s="699" t="s">
        <v>479</v>
      </c>
      <c r="D6230" s="699" t="s">
        <v>11189</v>
      </c>
      <c r="E6230" s="700" t="s">
        <v>21206</v>
      </c>
      <c r="F6230" s="699" t="s">
        <v>11185</v>
      </c>
    </row>
    <row r="6231" spans="1:6" hidden="1">
      <c r="A6231" s="701">
        <v>87390</v>
      </c>
      <c r="B6231" s="699" t="s">
        <v>21494</v>
      </c>
      <c r="C6231" s="699" t="s">
        <v>479</v>
      </c>
      <c r="D6231" s="699" t="s">
        <v>11189</v>
      </c>
      <c r="E6231" s="700" t="s">
        <v>21495</v>
      </c>
      <c r="F6231" s="699" t="s">
        <v>11185</v>
      </c>
    </row>
    <row r="6232" spans="1:6" hidden="1">
      <c r="A6232" s="701">
        <v>87391</v>
      </c>
      <c r="B6232" s="699" t="s">
        <v>21496</v>
      </c>
      <c r="C6232" s="699" t="s">
        <v>479</v>
      </c>
      <c r="D6232" s="699" t="s">
        <v>11189</v>
      </c>
      <c r="E6232" s="700" t="s">
        <v>21497</v>
      </c>
      <c r="F6232" s="699" t="s">
        <v>11185</v>
      </c>
    </row>
    <row r="6233" spans="1:6" hidden="1">
      <c r="A6233" s="701">
        <v>87393</v>
      </c>
      <c r="B6233" s="699" t="s">
        <v>21038</v>
      </c>
      <c r="C6233" s="699" t="s">
        <v>479</v>
      </c>
      <c r="D6233" s="699" t="s">
        <v>11189</v>
      </c>
      <c r="E6233" s="700" t="s">
        <v>21039</v>
      </c>
      <c r="F6233" s="699" t="s">
        <v>11185</v>
      </c>
    </row>
    <row r="6234" spans="1:6" hidden="1">
      <c r="A6234" s="701">
        <v>87394</v>
      </c>
      <c r="B6234" s="699" t="s">
        <v>21498</v>
      </c>
      <c r="C6234" s="699" t="s">
        <v>479</v>
      </c>
      <c r="D6234" s="699" t="s">
        <v>11189</v>
      </c>
      <c r="E6234" s="700" t="s">
        <v>21499</v>
      </c>
      <c r="F6234" s="699" t="s">
        <v>11185</v>
      </c>
    </row>
    <row r="6235" spans="1:6" hidden="1">
      <c r="A6235" s="701">
        <v>87395</v>
      </c>
      <c r="B6235" s="699" t="s">
        <v>21500</v>
      </c>
      <c r="C6235" s="699" t="s">
        <v>479</v>
      </c>
      <c r="D6235" s="699" t="s">
        <v>11189</v>
      </c>
      <c r="E6235" s="700" t="s">
        <v>21501</v>
      </c>
      <c r="F6235" s="699" t="s">
        <v>11185</v>
      </c>
    </row>
    <row r="6236" spans="1:6" hidden="1">
      <c r="A6236" s="701">
        <v>87396</v>
      </c>
      <c r="B6236" s="699" t="s">
        <v>21027</v>
      </c>
      <c r="C6236" s="699" t="s">
        <v>479</v>
      </c>
      <c r="D6236" s="699" t="s">
        <v>11189</v>
      </c>
      <c r="E6236" s="700" t="s">
        <v>21028</v>
      </c>
      <c r="F6236" s="699" t="s">
        <v>11185</v>
      </c>
    </row>
    <row r="6237" spans="1:6" hidden="1">
      <c r="A6237" s="701">
        <v>87397</v>
      </c>
      <c r="B6237" s="699" t="s">
        <v>21502</v>
      </c>
      <c r="C6237" s="699" t="s">
        <v>479</v>
      </c>
      <c r="D6237" s="699" t="s">
        <v>11189</v>
      </c>
      <c r="E6237" s="700" t="s">
        <v>21503</v>
      </c>
      <c r="F6237" s="699" t="s">
        <v>11185</v>
      </c>
    </row>
    <row r="6238" spans="1:6" hidden="1">
      <c r="A6238" s="701">
        <v>87398</v>
      </c>
      <c r="B6238" s="699" t="s">
        <v>21504</v>
      </c>
      <c r="C6238" s="699" t="s">
        <v>479</v>
      </c>
      <c r="D6238" s="699" t="s">
        <v>11189</v>
      </c>
      <c r="E6238" s="700" t="s">
        <v>21505</v>
      </c>
      <c r="F6238" s="699" t="s">
        <v>11185</v>
      </c>
    </row>
    <row r="6239" spans="1:6" hidden="1">
      <c r="A6239" s="701">
        <v>87399</v>
      </c>
      <c r="B6239" s="699" t="s">
        <v>20932</v>
      </c>
      <c r="C6239" s="699" t="s">
        <v>479</v>
      </c>
      <c r="D6239" s="699" t="s">
        <v>11189</v>
      </c>
      <c r="E6239" s="700" t="s">
        <v>20933</v>
      </c>
      <c r="F6239" s="699" t="s">
        <v>11185</v>
      </c>
    </row>
    <row r="6240" spans="1:6" hidden="1">
      <c r="A6240" s="701">
        <v>87401</v>
      </c>
      <c r="B6240" s="699" t="s">
        <v>21036</v>
      </c>
      <c r="C6240" s="699" t="s">
        <v>479</v>
      </c>
      <c r="D6240" s="699" t="s">
        <v>11189</v>
      </c>
      <c r="E6240" s="700" t="s">
        <v>21037</v>
      </c>
      <c r="F6240" s="699" t="s">
        <v>11185</v>
      </c>
    </row>
    <row r="6241" spans="1:6" hidden="1">
      <c r="A6241" s="701">
        <v>87402</v>
      </c>
      <c r="B6241" s="699" t="s">
        <v>21024</v>
      </c>
      <c r="C6241" s="699" t="s">
        <v>479</v>
      </c>
      <c r="D6241" s="699" t="s">
        <v>11189</v>
      </c>
      <c r="E6241" s="700" t="s">
        <v>21025</v>
      </c>
      <c r="F6241" s="699" t="s">
        <v>11185</v>
      </c>
    </row>
    <row r="6242" spans="1:6" hidden="1">
      <c r="A6242" s="701">
        <v>87404</v>
      </c>
      <c r="B6242" s="699" t="s">
        <v>21211</v>
      </c>
      <c r="C6242" s="699" t="s">
        <v>479</v>
      </c>
      <c r="D6242" s="699" t="s">
        <v>11189</v>
      </c>
      <c r="E6242" s="700" t="s">
        <v>21212</v>
      </c>
      <c r="F6242" s="699" t="s">
        <v>11185</v>
      </c>
    </row>
    <row r="6243" spans="1:6" hidden="1">
      <c r="A6243" s="701">
        <v>87405</v>
      </c>
      <c r="B6243" s="699" t="s">
        <v>21506</v>
      </c>
      <c r="C6243" s="699" t="s">
        <v>479</v>
      </c>
      <c r="D6243" s="699" t="s">
        <v>11189</v>
      </c>
      <c r="E6243" s="700" t="s">
        <v>21507</v>
      </c>
      <c r="F6243" s="699" t="s">
        <v>11185</v>
      </c>
    </row>
    <row r="6244" spans="1:6" hidden="1">
      <c r="A6244" s="701">
        <v>87407</v>
      </c>
      <c r="B6244" s="699" t="s">
        <v>21115</v>
      </c>
      <c r="C6244" s="699" t="s">
        <v>479</v>
      </c>
      <c r="D6244" s="699" t="s">
        <v>11189</v>
      </c>
      <c r="E6244" s="700" t="s">
        <v>21116</v>
      </c>
      <c r="F6244" s="699" t="s">
        <v>11185</v>
      </c>
    </row>
    <row r="6245" spans="1:6" hidden="1">
      <c r="A6245" s="701">
        <v>87408</v>
      </c>
      <c r="B6245" s="699" t="s">
        <v>21508</v>
      </c>
      <c r="C6245" s="699" t="s">
        <v>479</v>
      </c>
      <c r="D6245" s="699" t="s">
        <v>11189</v>
      </c>
      <c r="E6245" s="700" t="s">
        <v>21509</v>
      </c>
      <c r="F6245" s="699" t="s">
        <v>11185</v>
      </c>
    </row>
    <row r="6246" spans="1:6" hidden="1">
      <c r="A6246" s="701">
        <v>87410</v>
      </c>
      <c r="B6246" s="699" t="s">
        <v>21089</v>
      </c>
      <c r="C6246" s="699" t="s">
        <v>479</v>
      </c>
      <c r="D6246" s="699" t="s">
        <v>11189</v>
      </c>
      <c r="E6246" s="700" t="s">
        <v>21090</v>
      </c>
      <c r="F6246" s="699" t="s">
        <v>11185</v>
      </c>
    </row>
    <row r="6247" spans="1:6" hidden="1">
      <c r="A6247" s="701">
        <v>88626</v>
      </c>
      <c r="B6247" s="699" t="s">
        <v>20314</v>
      </c>
      <c r="C6247" s="699" t="s">
        <v>479</v>
      </c>
      <c r="D6247" s="699" t="s">
        <v>11189</v>
      </c>
      <c r="E6247" s="700" t="s">
        <v>20315</v>
      </c>
      <c r="F6247" s="699" t="s">
        <v>11185</v>
      </c>
    </row>
    <row r="6248" spans="1:6" hidden="1">
      <c r="A6248" s="701">
        <v>88627</v>
      </c>
      <c r="B6248" s="699" t="s">
        <v>15125</v>
      </c>
      <c r="C6248" s="699" t="s">
        <v>479</v>
      </c>
      <c r="D6248" s="699" t="s">
        <v>11192</v>
      </c>
      <c r="E6248" s="700" t="s">
        <v>15126</v>
      </c>
      <c r="F6248" s="699" t="s">
        <v>11185</v>
      </c>
    </row>
    <row r="6249" spans="1:6" hidden="1">
      <c r="A6249" s="701">
        <v>88628</v>
      </c>
      <c r="B6249" s="699" t="s">
        <v>14135</v>
      </c>
      <c r="C6249" s="699" t="s">
        <v>479</v>
      </c>
      <c r="D6249" s="699" t="s">
        <v>11189</v>
      </c>
      <c r="E6249" s="700" t="s">
        <v>14136</v>
      </c>
      <c r="F6249" s="699" t="s">
        <v>11185</v>
      </c>
    </row>
    <row r="6250" spans="1:6" hidden="1">
      <c r="A6250" s="701">
        <v>88629</v>
      </c>
      <c r="B6250" s="699" t="s">
        <v>11398</v>
      </c>
      <c r="C6250" s="699" t="s">
        <v>479</v>
      </c>
      <c r="D6250" s="699" t="s">
        <v>11192</v>
      </c>
      <c r="E6250" s="700" t="s">
        <v>11399</v>
      </c>
      <c r="F6250" s="699" t="s">
        <v>11185</v>
      </c>
    </row>
    <row r="6251" spans="1:6" hidden="1">
      <c r="A6251" s="701">
        <v>88630</v>
      </c>
      <c r="B6251" s="699" t="s">
        <v>21511</v>
      </c>
      <c r="C6251" s="699" t="s">
        <v>479</v>
      </c>
      <c r="D6251" s="699" t="s">
        <v>11189</v>
      </c>
      <c r="E6251" s="700" t="s">
        <v>21512</v>
      </c>
      <c r="F6251" s="699" t="s">
        <v>11185</v>
      </c>
    </row>
    <row r="6252" spans="1:6" hidden="1">
      <c r="A6252" s="701">
        <v>88631</v>
      </c>
      <c r="B6252" s="699" t="s">
        <v>14646</v>
      </c>
      <c r="C6252" s="699" t="s">
        <v>479</v>
      </c>
      <c r="D6252" s="699" t="s">
        <v>11192</v>
      </c>
      <c r="E6252" s="700" t="s">
        <v>14647</v>
      </c>
      <c r="F6252" s="699" t="s">
        <v>11185</v>
      </c>
    </row>
    <row r="6253" spans="1:6" hidden="1">
      <c r="A6253" s="701">
        <v>88715</v>
      </c>
      <c r="B6253" s="699" t="s">
        <v>20309</v>
      </c>
      <c r="C6253" s="699" t="s">
        <v>479</v>
      </c>
      <c r="D6253" s="699" t="s">
        <v>11189</v>
      </c>
      <c r="E6253" s="700" t="s">
        <v>20310</v>
      </c>
      <c r="F6253" s="699" t="s">
        <v>11185</v>
      </c>
    </row>
    <row r="6254" spans="1:6" hidden="1">
      <c r="A6254" s="701">
        <v>95563</v>
      </c>
      <c r="B6254" s="699" t="s">
        <v>21513</v>
      </c>
      <c r="C6254" s="699" t="s">
        <v>479</v>
      </c>
      <c r="D6254" s="699" t="s">
        <v>11189</v>
      </c>
      <c r="E6254" s="700" t="s">
        <v>21514</v>
      </c>
      <c r="F6254" s="699" t="s">
        <v>11185</v>
      </c>
    </row>
    <row r="6255" spans="1:6" hidden="1">
      <c r="A6255" s="701">
        <v>100464</v>
      </c>
      <c r="B6255" s="699" t="s">
        <v>21515</v>
      </c>
      <c r="C6255" s="699" t="s">
        <v>479</v>
      </c>
      <c r="D6255" s="699" t="s">
        <v>11189</v>
      </c>
      <c r="E6255" s="700" t="s">
        <v>21516</v>
      </c>
      <c r="F6255" s="699" t="s">
        <v>11185</v>
      </c>
    </row>
    <row r="6256" spans="1:6" hidden="1">
      <c r="A6256" s="701">
        <v>100465</v>
      </c>
      <c r="B6256" s="699" t="s">
        <v>21517</v>
      </c>
      <c r="C6256" s="699" t="s">
        <v>479</v>
      </c>
      <c r="D6256" s="699" t="s">
        <v>11189</v>
      </c>
      <c r="E6256" s="700" t="s">
        <v>21518</v>
      </c>
      <c r="F6256" s="699" t="s">
        <v>11185</v>
      </c>
    </row>
    <row r="6257" spans="1:6" hidden="1">
      <c r="A6257" s="701">
        <v>100466</v>
      </c>
      <c r="B6257" s="699" t="s">
        <v>21519</v>
      </c>
      <c r="C6257" s="699" t="s">
        <v>479</v>
      </c>
      <c r="D6257" s="699" t="s">
        <v>11189</v>
      </c>
      <c r="E6257" s="700" t="s">
        <v>21520</v>
      </c>
      <c r="F6257" s="699" t="s">
        <v>11185</v>
      </c>
    </row>
    <row r="6258" spans="1:6" hidden="1">
      <c r="A6258" s="701">
        <v>100468</v>
      </c>
      <c r="B6258" s="699" t="s">
        <v>21521</v>
      </c>
      <c r="C6258" s="699" t="s">
        <v>479</v>
      </c>
      <c r="D6258" s="699" t="s">
        <v>11189</v>
      </c>
      <c r="E6258" s="700" t="s">
        <v>21522</v>
      </c>
      <c r="F6258" s="699" t="s">
        <v>11185</v>
      </c>
    </row>
    <row r="6259" spans="1:6" hidden="1">
      <c r="A6259" s="701">
        <v>100469</v>
      </c>
      <c r="B6259" s="699" t="s">
        <v>21523</v>
      </c>
      <c r="C6259" s="699" t="s">
        <v>479</v>
      </c>
      <c r="D6259" s="699" t="s">
        <v>11189</v>
      </c>
      <c r="E6259" s="700" t="s">
        <v>21524</v>
      </c>
      <c r="F6259" s="699" t="s">
        <v>11185</v>
      </c>
    </row>
    <row r="6260" spans="1:6" hidden="1">
      <c r="A6260" s="701">
        <v>100470</v>
      </c>
      <c r="B6260" s="699" t="s">
        <v>21525</v>
      </c>
      <c r="C6260" s="699" t="s">
        <v>479</v>
      </c>
      <c r="D6260" s="699" t="s">
        <v>11189</v>
      </c>
      <c r="E6260" s="700" t="s">
        <v>21526</v>
      </c>
      <c r="F6260" s="699" t="s">
        <v>11185</v>
      </c>
    </row>
    <row r="6261" spans="1:6" hidden="1">
      <c r="A6261" s="701">
        <v>100472</v>
      </c>
      <c r="B6261" s="699" t="s">
        <v>21527</v>
      </c>
      <c r="C6261" s="699" t="s">
        <v>479</v>
      </c>
      <c r="D6261" s="699" t="s">
        <v>11189</v>
      </c>
      <c r="E6261" s="700" t="s">
        <v>21528</v>
      </c>
      <c r="F6261" s="699" t="s">
        <v>11185</v>
      </c>
    </row>
    <row r="6262" spans="1:6" hidden="1">
      <c r="A6262" s="701">
        <v>100473</v>
      </c>
      <c r="B6262" s="699" t="s">
        <v>21529</v>
      </c>
      <c r="C6262" s="699" t="s">
        <v>479</v>
      </c>
      <c r="D6262" s="699" t="s">
        <v>11189</v>
      </c>
      <c r="E6262" s="700" t="s">
        <v>21530</v>
      </c>
      <c r="F6262" s="699" t="s">
        <v>11185</v>
      </c>
    </row>
    <row r="6263" spans="1:6" hidden="1">
      <c r="A6263" s="701">
        <v>100474</v>
      </c>
      <c r="B6263" s="699" t="s">
        <v>21531</v>
      </c>
      <c r="C6263" s="699" t="s">
        <v>479</v>
      </c>
      <c r="D6263" s="699" t="s">
        <v>11189</v>
      </c>
      <c r="E6263" s="700" t="s">
        <v>21532</v>
      </c>
      <c r="F6263" s="699" t="s">
        <v>11185</v>
      </c>
    </row>
    <row r="6264" spans="1:6" hidden="1">
      <c r="A6264" s="701">
        <v>100475</v>
      </c>
      <c r="B6264" s="699" t="s">
        <v>14216</v>
      </c>
      <c r="C6264" s="699" t="s">
        <v>479</v>
      </c>
      <c r="D6264" s="699" t="s">
        <v>11189</v>
      </c>
      <c r="E6264" s="700" t="s">
        <v>14217</v>
      </c>
      <c r="F6264" s="699" t="s">
        <v>11185</v>
      </c>
    </row>
    <row r="6265" spans="1:6" hidden="1">
      <c r="A6265" s="701">
        <v>100477</v>
      </c>
      <c r="B6265" s="699" t="s">
        <v>21533</v>
      </c>
      <c r="C6265" s="699" t="s">
        <v>479</v>
      </c>
      <c r="D6265" s="699" t="s">
        <v>11189</v>
      </c>
      <c r="E6265" s="700" t="s">
        <v>21534</v>
      </c>
      <c r="F6265" s="699" t="s">
        <v>11185</v>
      </c>
    </row>
    <row r="6266" spans="1:6" hidden="1">
      <c r="A6266" s="701">
        <v>100478</v>
      </c>
      <c r="B6266" s="699" t="s">
        <v>21535</v>
      </c>
      <c r="C6266" s="699" t="s">
        <v>479</v>
      </c>
      <c r="D6266" s="699" t="s">
        <v>11189</v>
      </c>
      <c r="E6266" s="700" t="s">
        <v>21536</v>
      </c>
      <c r="F6266" s="699" t="s">
        <v>11185</v>
      </c>
    </row>
    <row r="6267" spans="1:6" hidden="1">
      <c r="A6267" s="701">
        <v>100479</v>
      </c>
      <c r="B6267" s="699" t="s">
        <v>21537</v>
      </c>
      <c r="C6267" s="699" t="s">
        <v>479</v>
      </c>
      <c r="D6267" s="699" t="s">
        <v>11189</v>
      </c>
      <c r="E6267" s="700" t="s">
        <v>21538</v>
      </c>
      <c r="F6267" s="699" t="s">
        <v>11185</v>
      </c>
    </row>
    <row r="6268" spans="1:6" hidden="1">
      <c r="A6268" s="701">
        <v>100480</v>
      </c>
      <c r="B6268" s="699" t="s">
        <v>21539</v>
      </c>
      <c r="C6268" s="699" t="s">
        <v>479</v>
      </c>
      <c r="D6268" s="699" t="s">
        <v>11192</v>
      </c>
      <c r="E6268" s="700" t="s">
        <v>21540</v>
      </c>
      <c r="F6268" s="699" t="s">
        <v>11185</v>
      </c>
    </row>
    <row r="6269" spans="1:6" hidden="1">
      <c r="A6269" s="701">
        <v>100481</v>
      </c>
      <c r="B6269" s="699" t="s">
        <v>21542</v>
      </c>
      <c r="C6269" s="699" t="s">
        <v>479</v>
      </c>
      <c r="D6269" s="699" t="s">
        <v>11189</v>
      </c>
      <c r="E6269" s="700" t="s">
        <v>21543</v>
      </c>
      <c r="F6269" s="699" t="s">
        <v>11185</v>
      </c>
    </row>
    <row r="6270" spans="1:6" hidden="1">
      <c r="A6270" s="701">
        <v>100483</v>
      </c>
      <c r="B6270" s="699" t="s">
        <v>21544</v>
      </c>
      <c r="C6270" s="699" t="s">
        <v>479</v>
      </c>
      <c r="D6270" s="699" t="s">
        <v>11189</v>
      </c>
      <c r="E6270" s="700" t="s">
        <v>21545</v>
      </c>
      <c r="F6270" s="699" t="s">
        <v>11185</v>
      </c>
    </row>
    <row r="6271" spans="1:6" hidden="1">
      <c r="A6271" s="701">
        <v>100484</v>
      </c>
      <c r="B6271" s="699" t="s">
        <v>21546</v>
      </c>
      <c r="C6271" s="699" t="s">
        <v>479</v>
      </c>
      <c r="D6271" s="699" t="s">
        <v>11189</v>
      </c>
      <c r="E6271" s="700" t="s">
        <v>21547</v>
      </c>
      <c r="F6271" s="699" t="s">
        <v>11185</v>
      </c>
    </row>
    <row r="6272" spans="1:6" hidden="1">
      <c r="A6272" s="701">
        <v>100485</v>
      </c>
      <c r="B6272" s="699" t="s">
        <v>21548</v>
      </c>
      <c r="C6272" s="699" t="s">
        <v>479</v>
      </c>
      <c r="D6272" s="699" t="s">
        <v>11189</v>
      </c>
      <c r="E6272" s="700" t="s">
        <v>21549</v>
      </c>
      <c r="F6272" s="699" t="s">
        <v>11185</v>
      </c>
    </row>
    <row r="6273" spans="1:6" hidden="1">
      <c r="A6273" s="701">
        <v>100486</v>
      </c>
      <c r="B6273" s="699" t="s">
        <v>21550</v>
      </c>
      <c r="C6273" s="699" t="s">
        <v>479</v>
      </c>
      <c r="D6273" s="699" t="s">
        <v>11192</v>
      </c>
      <c r="E6273" s="700" t="s">
        <v>21551</v>
      </c>
      <c r="F6273" s="699" t="s">
        <v>11185</v>
      </c>
    </row>
    <row r="6274" spans="1:6" hidden="1">
      <c r="A6274" s="701">
        <v>100487</v>
      </c>
      <c r="B6274" s="699" t="s">
        <v>21552</v>
      </c>
      <c r="C6274" s="699" t="s">
        <v>479</v>
      </c>
      <c r="D6274" s="699" t="s">
        <v>11189</v>
      </c>
      <c r="E6274" s="700" t="s">
        <v>21553</v>
      </c>
      <c r="F6274" s="699" t="s">
        <v>11185</v>
      </c>
    </row>
    <row r="6275" spans="1:6" hidden="1">
      <c r="A6275" s="701">
        <v>100488</v>
      </c>
      <c r="B6275" s="699" t="s">
        <v>21554</v>
      </c>
      <c r="C6275" s="699" t="s">
        <v>479</v>
      </c>
      <c r="D6275" s="699" t="s">
        <v>11189</v>
      </c>
      <c r="E6275" s="700" t="s">
        <v>21555</v>
      </c>
      <c r="F6275" s="699" t="s">
        <v>11185</v>
      </c>
    </row>
    <row r="6276" spans="1:6" hidden="1">
      <c r="A6276" s="701">
        <v>100489</v>
      </c>
      <c r="B6276" s="699" t="s">
        <v>20265</v>
      </c>
      <c r="C6276" s="699" t="s">
        <v>479</v>
      </c>
      <c r="D6276" s="699" t="s">
        <v>11189</v>
      </c>
      <c r="E6276" s="700" t="s">
        <v>20266</v>
      </c>
      <c r="F6276" s="699" t="s">
        <v>11185</v>
      </c>
    </row>
    <row r="6277" spans="1:6" hidden="1">
      <c r="A6277" s="701">
        <v>100490</v>
      </c>
      <c r="B6277" s="699" t="s">
        <v>21556</v>
      </c>
      <c r="C6277" s="699" t="s">
        <v>479</v>
      </c>
      <c r="D6277" s="699" t="s">
        <v>11189</v>
      </c>
      <c r="E6277" s="700" t="s">
        <v>21557</v>
      </c>
      <c r="F6277" s="699" t="s">
        <v>11185</v>
      </c>
    </row>
    <row r="6278" spans="1:6" hidden="1">
      <c r="A6278" s="701">
        <v>100491</v>
      </c>
      <c r="B6278" s="699" t="s">
        <v>21558</v>
      </c>
      <c r="C6278" s="699" t="s">
        <v>479</v>
      </c>
      <c r="D6278" s="699" t="s">
        <v>11189</v>
      </c>
      <c r="E6278" s="700" t="s">
        <v>21559</v>
      </c>
      <c r="F6278" s="699" t="s">
        <v>11185</v>
      </c>
    </row>
    <row r="6279" spans="1:6" hidden="1">
      <c r="A6279" s="701">
        <v>100492</v>
      </c>
      <c r="B6279" s="699" t="s">
        <v>21560</v>
      </c>
      <c r="C6279" s="699" t="s">
        <v>479</v>
      </c>
      <c r="D6279" s="699" t="s">
        <v>11189</v>
      </c>
      <c r="E6279" s="700" t="s">
        <v>21561</v>
      </c>
      <c r="F6279" s="699" t="s">
        <v>11185</v>
      </c>
    </row>
    <row r="6280" spans="1:6" hidden="1">
      <c r="A6280" s="701">
        <v>92121</v>
      </c>
      <c r="B6280" s="699" t="s">
        <v>21562</v>
      </c>
      <c r="C6280" s="699" t="s">
        <v>479</v>
      </c>
      <c r="D6280" s="699" t="s">
        <v>11189</v>
      </c>
      <c r="E6280" s="700" t="s">
        <v>11603</v>
      </c>
      <c r="F6280" s="699" t="s">
        <v>11185</v>
      </c>
    </row>
    <row r="6281" spans="1:6" hidden="1">
      <c r="A6281" s="701">
        <v>92122</v>
      </c>
      <c r="B6281" s="699" t="s">
        <v>21563</v>
      </c>
      <c r="C6281" s="699" t="s">
        <v>479</v>
      </c>
      <c r="D6281" s="699" t="s">
        <v>11192</v>
      </c>
      <c r="E6281" s="700" t="s">
        <v>21564</v>
      </c>
      <c r="F6281" s="699" t="s">
        <v>11185</v>
      </c>
    </row>
    <row r="6282" spans="1:6" hidden="1">
      <c r="A6282" s="701">
        <v>92123</v>
      </c>
      <c r="B6282" s="699" t="s">
        <v>21565</v>
      </c>
      <c r="C6282" s="699" t="s">
        <v>479</v>
      </c>
      <c r="D6282" s="699" t="s">
        <v>11189</v>
      </c>
      <c r="E6282" s="700" t="s">
        <v>4112</v>
      </c>
      <c r="F6282" s="699" t="s">
        <v>11185</v>
      </c>
    </row>
    <row r="6283" spans="1:6" hidden="1">
      <c r="A6283" s="701">
        <v>100195</v>
      </c>
      <c r="B6283" s="699" t="s">
        <v>21566</v>
      </c>
      <c r="C6283" s="699" t="s">
        <v>21567</v>
      </c>
      <c r="D6283" s="699" t="s">
        <v>11192</v>
      </c>
      <c r="E6283" s="700" t="s">
        <v>11647</v>
      </c>
      <c r="F6283" s="699" t="s">
        <v>11185</v>
      </c>
    </row>
    <row r="6284" spans="1:6" hidden="1">
      <c r="A6284" s="701">
        <v>100196</v>
      </c>
      <c r="B6284" s="699" t="s">
        <v>21568</v>
      </c>
      <c r="C6284" s="699" t="s">
        <v>21567</v>
      </c>
      <c r="D6284" s="699" t="s">
        <v>11192</v>
      </c>
      <c r="E6284" s="700" t="s">
        <v>2531</v>
      </c>
      <c r="F6284" s="699" t="s">
        <v>11185</v>
      </c>
    </row>
    <row r="6285" spans="1:6" hidden="1">
      <c r="A6285" s="701">
        <v>100197</v>
      </c>
      <c r="B6285" s="699" t="s">
        <v>21569</v>
      </c>
      <c r="C6285" s="699" t="s">
        <v>21567</v>
      </c>
      <c r="D6285" s="699" t="s">
        <v>11192</v>
      </c>
      <c r="E6285" s="700" t="s">
        <v>1869</v>
      </c>
      <c r="F6285" s="699" t="s">
        <v>11185</v>
      </c>
    </row>
    <row r="6286" spans="1:6" hidden="1">
      <c r="A6286" s="701">
        <v>100198</v>
      </c>
      <c r="B6286" s="699" t="s">
        <v>21570</v>
      </c>
      <c r="C6286" s="699" t="s">
        <v>21567</v>
      </c>
      <c r="D6286" s="699" t="s">
        <v>11192</v>
      </c>
      <c r="E6286" s="700" t="s">
        <v>8097</v>
      </c>
      <c r="F6286" s="699" t="s">
        <v>11185</v>
      </c>
    </row>
    <row r="6287" spans="1:6" hidden="1">
      <c r="A6287" s="701">
        <v>100199</v>
      </c>
      <c r="B6287" s="699" t="s">
        <v>21571</v>
      </c>
      <c r="C6287" s="699" t="s">
        <v>21567</v>
      </c>
      <c r="D6287" s="699" t="s">
        <v>11192</v>
      </c>
      <c r="E6287" s="700" t="s">
        <v>5730</v>
      </c>
      <c r="F6287" s="699" t="s">
        <v>11185</v>
      </c>
    </row>
    <row r="6288" spans="1:6" hidden="1">
      <c r="A6288" s="701">
        <v>100200</v>
      </c>
      <c r="B6288" s="699" t="s">
        <v>21572</v>
      </c>
      <c r="C6288" s="699" t="s">
        <v>21567</v>
      </c>
      <c r="D6288" s="699" t="s">
        <v>11192</v>
      </c>
      <c r="E6288" s="700" t="s">
        <v>4609</v>
      </c>
      <c r="F6288" s="699" t="s">
        <v>11185</v>
      </c>
    </row>
    <row r="6289" spans="1:6" hidden="1">
      <c r="A6289" s="701">
        <v>100201</v>
      </c>
      <c r="B6289" s="699" t="s">
        <v>21573</v>
      </c>
      <c r="C6289" s="699" t="s">
        <v>21567</v>
      </c>
      <c r="D6289" s="699" t="s">
        <v>11192</v>
      </c>
      <c r="E6289" s="700" t="s">
        <v>2090</v>
      </c>
      <c r="F6289" s="699" t="s">
        <v>11185</v>
      </c>
    </row>
    <row r="6290" spans="1:6" hidden="1">
      <c r="A6290" s="701">
        <v>100202</v>
      </c>
      <c r="B6290" s="699" t="s">
        <v>21574</v>
      </c>
      <c r="C6290" s="699" t="s">
        <v>21567</v>
      </c>
      <c r="D6290" s="699" t="s">
        <v>11192</v>
      </c>
      <c r="E6290" s="700" t="s">
        <v>3014</v>
      </c>
      <c r="F6290" s="699" t="s">
        <v>11185</v>
      </c>
    </row>
    <row r="6291" spans="1:6" hidden="1">
      <c r="A6291" s="701">
        <v>100203</v>
      </c>
      <c r="B6291" s="699" t="s">
        <v>21575</v>
      </c>
      <c r="C6291" s="699" t="s">
        <v>21567</v>
      </c>
      <c r="D6291" s="699" t="s">
        <v>11192</v>
      </c>
      <c r="E6291" s="700" t="s">
        <v>3208</v>
      </c>
      <c r="F6291" s="699" t="s">
        <v>11185</v>
      </c>
    </row>
    <row r="6292" spans="1:6" hidden="1">
      <c r="A6292" s="701">
        <v>100204</v>
      </c>
      <c r="B6292" s="699" t="s">
        <v>21576</v>
      </c>
      <c r="C6292" s="699" t="s">
        <v>21567</v>
      </c>
      <c r="D6292" s="699" t="s">
        <v>11182</v>
      </c>
      <c r="E6292" s="700" t="s">
        <v>1871</v>
      </c>
      <c r="F6292" s="699" t="s">
        <v>11185</v>
      </c>
    </row>
    <row r="6293" spans="1:6" hidden="1">
      <c r="A6293" s="701">
        <v>100205</v>
      </c>
      <c r="B6293" s="699" t="s">
        <v>14110</v>
      </c>
      <c r="C6293" s="699" t="s">
        <v>14111</v>
      </c>
      <c r="D6293" s="699" t="s">
        <v>11192</v>
      </c>
      <c r="E6293" s="700" t="s">
        <v>14112</v>
      </c>
      <c r="F6293" s="699" t="s">
        <v>11185</v>
      </c>
    </row>
    <row r="6294" spans="1:6" hidden="1">
      <c r="A6294" s="701">
        <v>100206</v>
      </c>
      <c r="B6294" s="699" t="s">
        <v>15300</v>
      </c>
      <c r="C6294" s="699" t="s">
        <v>14111</v>
      </c>
      <c r="D6294" s="699" t="s">
        <v>11192</v>
      </c>
      <c r="E6294" s="700" t="s">
        <v>15301</v>
      </c>
      <c r="F6294" s="699" t="s">
        <v>11185</v>
      </c>
    </row>
    <row r="6295" spans="1:6" hidden="1">
      <c r="A6295" s="701">
        <v>100207</v>
      </c>
      <c r="B6295" s="699" t="s">
        <v>21577</v>
      </c>
      <c r="C6295" s="699" t="s">
        <v>14111</v>
      </c>
      <c r="D6295" s="699" t="s">
        <v>11182</v>
      </c>
      <c r="E6295" s="700" t="s">
        <v>21578</v>
      </c>
      <c r="F6295" s="699" t="s">
        <v>11185</v>
      </c>
    </row>
    <row r="6296" spans="1:6" hidden="1">
      <c r="A6296" s="701">
        <v>100208</v>
      </c>
      <c r="B6296" s="699" t="s">
        <v>21579</v>
      </c>
      <c r="C6296" s="699" t="s">
        <v>21580</v>
      </c>
      <c r="D6296" s="699" t="s">
        <v>11192</v>
      </c>
      <c r="E6296" s="700" t="s">
        <v>4699</v>
      </c>
      <c r="F6296" s="699" t="s">
        <v>11185</v>
      </c>
    </row>
    <row r="6297" spans="1:6" hidden="1">
      <c r="A6297" s="701">
        <v>100209</v>
      </c>
      <c r="B6297" s="699" t="s">
        <v>21581</v>
      </c>
      <c r="C6297" s="699" t="s">
        <v>21580</v>
      </c>
      <c r="D6297" s="699" t="s">
        <v>11192</v>
      </c>
      <c r="E6297" s="700" t="s">
        <v>7217</v>
      </c>
      <c r="F6297" s="699" t="s">
        <v>11185</v>
      </c>
    </row>
    <row r="6298" spans="1:6" hidden="1">
      <c r="A6298" s="701">
        <v>100210</v>
      </c>
      <c r="B6298" s="699" t="s">
        <v>21582</v>
      </c>
      <c r="C6298" s="699" t="s">
        <v>21580</v>
      </c>
      <c r="D6298" s="699" t="s">
        <v>11192</v>
      </c>
      <c r="E6298" s="700" t="s">
        <v>8971</v>
      </c>
      <c r="F6298" s="699" t="s">
        <v>11185</v>
      </c>
    </row>
    <row r="6299" spans="1:6" hidden="1">
      <c r="A6299" s="701">
        <v>100211</v>
      </c>
      <c r="B6299" s="699" t="s">
        <v>21583</v>
      </c>
      <c r="C6299" s="699" t="s">
        <v>21580</v>
      </c>
      <c r="D6299" s="699" t="s">
        <v>11192</v>
      </c>
      <c r="E6299" s="700" t="s">
        <v>14187</v>
      </c>
      <c r="F6299" s="699" t="s">
        <v>11185</v>
      </c>
    </row>
    <row r="6300" spans="1:6" hidden="1">
      <c r="A6300" s="701">
        <v>100212</v>
      </c>
      <c r="B6300" s="699" t="s">
        <v>21584</v>
      </c>
      <c r="C6300" s="699" t="s">
        <v>21580</v>
      </c>
      <c r="D6300" s="699" t="s">
        <v>11192</v>
      </c>
      <c r="E6300" s="700" t="s">
        <v>4801</v>
      </c>
      <c r="F6300" s="699" t="s">
        <v>11185</v>
      </c>
    </row>
    <row r="6301" spans="1:6" hidden="1">
      <c r="A6301" s="701">
        <v>100213</v>
      </c>
      <c r="B6301" s="699" t="s">
        <v>21585</v>
      </c>
      <c r="C6301" s="699" t="s">
        <v>21580</v>
      </c>
      <c r="D6301" s="699" t="s">
        <v>11192</v>
      </c>
      <c r="E6301" s="700" t="s">
        <v>11259</v>
      </c>
      <c r="F6301" s="699" t="s">
        <v>11185</v>
      </c>
    </row>
    <row r="6302" spans="1:6" hidden="1">
      <c r="A6302" s="701">
        <v>100214</v>
      </c>
      <c r="B6302" s="699" t="s">
        <v>21586</v>
      </c>
      <c r="C6302" s="699" t="s">
        <v>21580</v>
      </c>
      <c r="D6302" s="699" t="s">
        <v>11192</v>
      </c>
      <c r="E6302" s="700" t="s">
        <v>11521</v>
      </c>
      <c r="F6302" s="699" t="s">
        <v>11185</v>
      </c>
    </row>
    <row r="6303" spans="1:6" hidden="1">
      <c r="A6303" s="701">
        <v>100215</v>
      </c>
      <c r="B6303" s="699" t="s">
        <v>21587</v>
      </c>
      <c r="C6303" s="699" t="s">
        <v>21580</v>
      </c>
      <c r="D6303" s="699" t="s">
        <v>11192</v>
      </c>
      <c r="E6303" s="700" t="s">
        <v>2525</v>
      </c>
      <c r="F6303" s="699" t="s">
        <v>11185</v>
      </c>
    </row>
    <row r="6304" spans="1:6" hidden="1">
      <c r="A6304" s="701">
        <v>100216</v>
      </c>
      <c r="B6304" s="699" t="s">
        <v>21588</v>
      </c>
      <c r="C6304" s="699" t="s">
        <v>21580</v>
      </c>
      <c r="D6304" s="699" t="s">
        <v>11192</v>
      </c>
      <c r="E6304" s="700" t="s">
        <v>5659</v>
      </c>
      <c r="F6304" s="699" t="s">
        <v>11185</v>
      </c>
    </row>
    <row r="6305" spans="1:6" hidden="1">
      <c r="A6305" s="701">
        <v>100217</v>
      </c>
      <c r="B6305" s="699" t="s">
        <v>21589</v>
      </c>
      <c r="C6305" s="699" t="s">
        <v>21580</v>
      </c>
      <c r="D6305" s="699" t="s">
        <v>11182</v>
      </c>
      <c r="E6305" s="700" t="s">
        <v>7119</v>
      </c>
      <c r="F6305" s="699" t="s">
        <v>11185</v>
      </c>
    </row>
    <row r="6306" spans="1:6" hidden="1">
      <c r="A6306" s="701">
        <v>100218</v>
      </c>
      <c r="B6306" s="699" t="s">
        <v>21590</v>
      </c>
      <c r="C6306" s="699" t="s">
        <v>21580</v>
      </c>
      <c r="D6306" s="699" t="s">
        <v>11182</v>
      </c>
      <c r="E6306" s="700" t="s">
        <v>11380</v>
      </c>
      <c r="F6306" s="699" t="s">
        <v>11185</v>
      </c>
    </row>
    <row r="6307" spans="1:6" hidden="1">
      <c r="A6307" s="701">
        <v>100219</v>
      </c>
      <c r="B6307" s="699" t="s">
        <v>21591</v>
      </c>
      <c r="C6307" s="699" t="s">
        <v>21580</v>
      </c>
      <c r="D6307" s="699" t="s">
        <v>11182</v>
      </c>
      <c r="E6307" s="700" t="s">
        <v>11484</v>
      </c>
      <c r="F6307" s="699" t="s">
        <v>11185</v>
      </c>
    </row>
    <row r="6308" spans="1:6" hidden="1">
      <c r="A6308" s="701">
        <v>100220</v>
      </c>
      <c r="B6308" s="699" t="s">
        <v>21592</v>
      </c>
      <c r="C6308" s="699" t="s">
        <v>21593</v>
      </c>
      <c r="D6308" s="699" t="s">
        <v>11192</v>
      </c>
      <c r="E6308" s="700" t="s">
        <v>15427</v>
      </c>
      <c r="F6308" s="699" t="s">
        <v>11185</v>
      </c>
    </row>
    <row r="6309" spans="1:6" hidden="1">
      <c r="A6309" s="701">
        <v>100221</v>
      </c>
      <c r="B6309" s="699" t="s">
        <v>21594</v>
      </c>
      <c r="C6309" s="699" t="s">
        <v>21593</v>
      </c>
      <c r="D6309" s="699" t="s">
        <v>11192</v>
      </c>
      <c r="E6309" s="700" t="s">
        <v>18965</v>
      </c>
      <c r="F6309" s="699" t="s">
        <v>11185</v>
      </c>
    </row>
    <row r="6310" spans="1:6" hidden="1">
      <c r="A6310" s="701">
        <v>100222</v>
      </c>
      <c r="B6310" s="699" t="s">
        <v>21595</v>
      </c>
      <c r="C6310" s="699" t="s">
        <v>21593</v>
      </c>
      <c r="D6310" s="699" t="s">
        <v>11192</v>
      </c>
      <c r="E6310" s="700" t="s">
        <v>16575</v>
      </c>
      <c r="F6310" s="699" t="s">
        <v>11185</v>
      </c>
    </row>
    <row r="6311" spans="1:6" hidden="1">
      <c r="A6311" s="701">
        <v>100223</v>
      </c>
      <c r="B6311" s="699" t="s">
        <v>21596</v>
      </c>
      <c r="C6311" s="699" t="s">
        <v>21593</v>
      </c>
      <c r="D6311" s="699" t="s">
        <v>11192</v>
      </c>
      <c r="E6311" s="700" t="s">
        <v>12194</v>
      </c>
      <c r="F6311" s="699" t="s">
        <v>11185</v>
      </c>
    </row>
    <row r="6312" spans="1:6" hidden="1">
      <c r="A6312" s="701">
        <v>100224</v>
      </c>
      <c r="B6312" s="699" t="s">
        <v>21597</v>
      </c>
      <c r="C6312" s="699" t="s">
        <v>21593</v>
      </c>
      <c r="D6312" s="699" t="s">
        <v>11182</v>
      </c>
      <c r="E6312" s="700" t="s">
        <v>7119</v>
      </c>
      <c r="F6312" s="699" t="s">
        <v>11185</v>
      </c>
    </row>
    <row r="6313" spans="1:6" hidden="1">
      <c r="A6313" s="701">
        <v>100225</v>
      </c>
      <c r="B6313" s="699" t="s">
        <v>21598</v>
      </c>
      <c r="C6313" s="699" t="s">
        <v>21599</v>
      </c>
      <c r="D6313" s="699" t="s">
        <v>11192</v>
      </c>
      <c r="E6313" s="700" t="s">
        <v>3190</v>
      </c>
      <c r="F6313" s="699" t="s">
        <v>11185</v>
      </c>
    </row>
    <row r="6314" spans="1:6" hidden="1">
      <c r="A6314" s="701">
        <v>100226</v>
      </c>
      <c r="B6314" s="699" t="s">
        <v>21600</v>
      </c>
      <c r="C6314" s="699" t="s">
        <v>21599</v>
      </c>
      <c r="D6314" s="699" t="s">
        <v>11192</v>
      </c>
      <c r="E6314" s="700" t="s">
        <v>3026</v>
      </c>
      <c r="F6314" s="699" t="s">
        <v>11185</v>
      </c>
    </row>
    <row r="6315" spans="1:6" hidden="1">
      <c r="A6315" s="701">
        <v>100227</v>
      </c>
      <c r="B6315" s="699" t="s">
        <v>21601</v>
      </c>
      <c r="C6315" s="699" t="s">
        <v>21599</v>
      </c>
      <c r="D6315" s="699" t="s">
        <v>11192</v>
      </c>
      <c r="E6315" s="700" t="s">
        <v>4200</v>
      </c>
      <c r="F6315" s="699" t="s">
        <v>11185</v>
      </c>
    </row>
    <row r="6316" spans="1:6" hidden="1">
      <c r="A6316" s="701">
        <v>100228</v>
      </c>
      <c r="B6316" s="699" t="s">
        <v>21602</v>
      </c>
      <c r="C6316" s="699" t="s">
        <v>21599</v>
      </c>
      <c r="D6316" s="699" t="s">
        <v>11182</v>
      </c>
      <c r="E6316" s="700" t="s">
        <v>12089</v>
      </c>
      <c r="F6316" s="699" t="s">
        <v>11185</v>
      </c>
    </row>
    <row r="6317" spans="1:6" hidden="1">
      <c r="A6317" s="701">
        <v>100229</v>
      </c>
      <c r="B6317" s="699" t="s">
        <v>21603</v>
      </c>
      <c r="C6317" s="699" t="s">
        <v>476</v>
      </c>
      <c r="D6317" s="699" t="s">
        <v>11192</v>
      </c>
      <c r="E6317" s="700" t="s">
        <v>11184</v>
      </c>
      <c r="F6317" s="699" t="s">
        <v>11185</v>
      </c>
    </row>
    <row r="6318" spans="1:6" hidden="1">
      <c r="A6318" s="701">
        <v>100230</v>
      </c>
      <c r="B6318" s="699" t="s">
        <v>21604</v>
      </c>
      <c r="C6318" s="699" t="s">
        <v>476</v>
      </c>
      <c r="D6318" s="699" t="s">
        <v>11192</v>
      </c>
      <c r="E6318" s="700" t="s">
        <v>5911</v>
      </c>
      <c r="F6318" s="699" t="s">
        <v>11185</v>
      </c>
    </row>
    <row r="6319" spans="1:6" hidden="1">
      <c r="A6319" s="701">
        <v>100231</v>
      </c>
      <c r="B6319" s="699" t="s">
        <v>21605</v>
      </c>
      <c r="C6319" s="699" t="s">
        <v>476</v>
      </c>
      <c r="D6319" s="699" t="s">
        <v>11192</v>
      </c>
      <c r="E6319" s="700" t="s">
        <v>12191</v>
      </c>
      <c r="F6319" s="699" t="s">
        <v>11185</v>
      </c>
    </row>
    <row r="6320" spans="1:6" hidden="1">
      <c r="A6320" s="701">
        <v>100232</v>
      </c>
      <c r="B6320" s="699" t="s">
        <v>21606</v>
      </c>
      <c r="C6320" s="699" t="s">
        <v>475</v>
      </c>
      <c r="D6320" s="699" t="s">
        <v>11192</v>
      </c>
      <c r="E6320" s="700" t="s">
        <v>11201</v>
      </c>
      <c r="F6320" s="699" t="s">
        <v>11185</v>
      </c>
    </row>
    <row r="6321" spans="1:6" hidden="1">
      <c r="A6321" s="701">
        <v>100233</v>
      </c>
      <c r="B6321" s="699" t="s">
        <v>21607</v>
      </c>
      <c r="C6321" s="699" t="s">
        <v>475</v>
      </c>
      <c r="D6321" s="699" t="s">
        <v>11192</v>
      </c>
      <c r="E6321" s="700" t="s">
        <v>3735</v>
      </c>
      <c r="F6321" s="699" t="s">
        <v>11185</v>
      </c>
    </row>
    <row r="6322" spans="1:6" hidden="1">
      <c r="A6322" s="701">
        <v>100234</v>
      </c>
      <c r="B6322" s="699" t="s">
        <v>21608</v>
      </c>
      <c r="C6322" s="699" t="s">
        <v>480</v>
      </c>
      <c r="D6322" s="699" t="s">
        <v>11192</v>
      </c>
      <c r="E6322" s="700" t="s">
        <v>9091</v>
      </c>
      <c r="F6322" s="699" t="s">
        <v>11185</v>
      </c>
    </row>
    <row r="6323" spans="1:6" hidden="1">
      <c r="A6323" s="701">
        <v>100235</v>
      </c>
      <c r="B6323" s="699" t="s">
        <v>21609</v>
      </c>
      <c r="C6323" s="699" t="s">
        <v>175</v>
      </c>
      <c r="D6323" s="699" t="s">
        <v>11192</v>
      </c>
      <c r="E6323" s="700" t="s">
        <v>12191</v>
      </c>
      <c r="F6323" s="699" t="s">
        <v>11185</v>
      </c>
    </row>
    <row r="6324" spans="1:6" hidden="1">
      <c r="A6324" s="701">
        <v>100236</v>
      </c>
      <c r="B6324" s="699" t="s">
        <v>21610</v>
      </c>
      <c r="C6324" s="699" t="s">
        <v>21611</v>
      </c>
      <c r="D6324" s="699" t="s">
        <v>11192</v>
      </c>
      <c r="E6324" s="700" t="s">
        <v>11198</v>
      </c>
      <c r="F6324" s="699" t="s">
        <v>11185</v>
      </c>
    </row>
    <row r="6325" spans="1:6" hidden="1">
      <c r="A6325" s="701">
        <v>100237</v>
      </c>
      <c r="B6325" s="699" t="s">
        <v>21612</v>
      </c>
      <c r="C6325" s="699" t="s">
        <v>21611</v>
      </c>
      <c r="D6325" s="699" t="s">
        <v>11192</v>
      </c>
      <c r="E6325" s="700" t="s">
        <v>6019</v>
      </c>
      <c r="F6325" s="699" t="s">
        <v>11185</v>
      </c>
    </row>
    <row r="6326" spans="1:6" hidden="1">
      <c r="A6326" s="701">
        <v>100238</v>
      </c>
      <c r="B6326" s="699" t="s">
        <v>21613</v>
      </c>
      <c r="C6326" s="699" t="s">
        <v>21611</v>
      </c>
      <c r="D6326" s="699" t="s">
        <v>11192</v>
      </c>
      <c r="E6326" s="700" t="s">
        <v>2935</v>
      </c>
      <c r="F6326" s="699" t="s">
        <v>11185</v>
      </c>
    </row>
    <row r="6327" spans="1:6" hidden="1">
      <c r="A6327" s="701">
        <v>100239</v>
      </c>
      <c r="B6327" s="699" t="s">
        <v>21614</v>
      </c>
      <c r="C6327" s="699" t="s">
        <v>21611</v>
      </c>
      <c r="D6327" s="699" t="s">
        <v>11192</v>
      </c>
      <c r="E6327" s="700" t="s">
        <v>3135</v>
      </c>
      <c r="F6327" s="699" t="s">
        <v>11185</v>
      </c>
    </row>
    <row r="6328" spans="1:6" hidden="1">
      <c r="A6328" s="701">
        <v>100240</v>
      </c>
      <c r="B6328" s="699" t="s">
        <v>21615</v>
      </c>
      <c r="C6328" s="699" t="s">
        <v>21611</v>
      </c>
      <c r="D6328" s="699" t="s">
        <v>11192</v>
      </c>
      <c r="E6328" s="700" t="s">
        <v>12142</v>
      </c>
      <c r="F6328" s="699" t="s">
        <v>11185</v>
      </c>
    </row>
    <row r="6329" spans="1:6" hidden="1">
      <c r="A6329" s="701">
        <v>100241</v>
      </c>
      <c r="B6329" s="699" t="s">
        <v>21616</v>
      </c>
      <c r="C6329" s="699" t="s">
        <v>21611</v>
      </c>
      <c r="D6329" s="699" t="s">
        <v>11192</v>
      </c>
      <c r="E6329" s="700" t="s">
        <v>3135</v>
      </c>
      <c r="F6329" s="699" t="s">
        <v>11185</v>
      </c>
    </row>
    <row r="6330" spans="1:6" hidden="1">
      <c r="A6330" s="701">
        <v>100242</v>
      </c>
      <c r="B6330" s="699" t="s">
        <v>21617</v>
      </c>
      <c r="C6330" s="699" t="s">
        <v>21611</v>
      </c>
      <c r="D6330" s="699" t="s">
        <v>11192</v>
      </c>
      <c r="E6330" s="700" t="s">
        <v>5243</v>
      </c>
      <c r="F6330" s="699" t="s">
        <v>11185</v>
      </c>
    </row>
    <row r="6331" spans="1:6" hidden="1">
      <c r="A6331" s="701">
        <v>100243</v>
      </c>
      <c r="B6331" s="699" t="s">
        <v>21618</v>
      </c>
      <c r="C6331" s="699" t="s">
        <v>21611</v>
      </c>
      <c r="D6331" s="699" t="s">
        <v>11192</v>
      </c>
      <c r="E6331" s="700" t="s">
        <v>13619</v>
      </c>
      <c r="F6331" s="699" t="s">
        <v>11185</v>
      </c>
    </row>
    <row r="6332" spans="1:6" hidden="1">
      <c r="A6332" s="701">
        <v>100244</v>
      </c>
      <c r="B6332" s="699" t="s">
        <v>21619</v>
      </c>
      <c r="C6332" s="699" t="s">
        <v>21611</v>
      </c>
      <c r="D6332" s="699" t="s">
        <v>11192</v>
      </c>
      <c r="E6332" s="700" t="s">
        <v>12142</v>
      </c>
      <c r="F6332" s="699" t="s">
        <v>11185</v>
      </c>
    </row>
    <row r="6333" spans="1:6" hidden="1">
      <c r="A6333" s="701">
        <v>100245</v>
      </c>
      <c r="B6333" s="699" t="s">
        <v>21620</v>
      </c>
      <c r="C6333" s="699" t="s">
        <v>21611</v>
      </c>
      <c r="D6333" s="699" t="s">
        <v>11192</v>
      </c>
      <c r="E6333" s="700" t="s">
        <v>4955</v>
      </c>
      <c r="F6333" s="699" t="s">
        <v>11185</v>
      </c>
    </row>
    <row r="6334" spans="1:6" hidden="1">
      <c r="A6334" s="701">
        <v>100246</v>
      </c>
      <c r="B6334" s="699" t="s">
        <v>21621</v>
      </c>
      <c r="C6334" s="699" t="s">
        <v>21611</v>
      </c>
      <c r="D6334" s="699" t="s">
        <v>11192</v>
      </c>
      <c r="E6334" s="700" t="s">
        <v>7454</v>
      </c>
      <c r="F6334" s="699" t="s">
        <v>11185</v>
      </c>
    </row>
    <row r="6335" spans="1:6" hidden="1">
      <c r="A6335" s="701">
        <v>100247</v>
      </c>
      <c r="B6335" s="699" t="s">
        <v>21622</v>
      </c>
      <c r="C6335" s="699" t="s">
        <v>21611</v>
      </c>
      <c r="D6335" s="699" t="s">
        <v>11192</v>
      </c>
      <c r="E6335" s="700" t="s">
        <v>6019</v>
      </c>
      <c r="F6335" s="699" t="s">
        <v>11185</v>
      </c>
    </row>
    <row r="6336" spans="1:6" hidden="1">
      <c r="A6336" s="701">
        <v>100248</v>
      </c>
      <c r="B6336" s="699" t="s">
        <v>21623</v>
      </c>
      <c r="C6336" s="699" t="s">
        <v>21611</v>
      </c>
      <c r="D6336" s="699" t="s">
        <v>11192</v>
      </c>
      <c r="E6336" s="700" t="s">
        <v>6194</v>
      </c>
      <c r="F6336" s="699" t="s">
        <v>11185</v>
      </c>
    </row>
    <row r="6337" spans="1:6" hidden="1">
      <c r="A6337" s="701">
        <v>100249</v>
      </c>
      <c r="B6337" s="699" t="s">
        <v>21624</v>
      </c>
      <c r="C6337" s="699" t="s">
        <v>21611</v>
      </c>
      <c r="D6337" s="699" t="s">
        <v>11192</v>
      </c>
      <c r="E6337" s="700" t="s">
        <v>7454</v>
      </c>
      <c r="F6337" s="699" t="s">
        <v>11185</v>
      </c>
    </row>
    <row r="6338" spans="1:6" hidden="1">
      <c r="A6338" s="701">
        <v>100250</v>
      </c>
      <c r="B6338" s="699" t="s">
        <v>21625</v>
      </c>
      <c r="C6338" s="699" t="s">
        <v>21611</v>
      </c>
      <c r="D6338" s="699" t="s">
        <v>11192</v>
      </c>
      <c r="E6338" s="700" t="s">
        <v>5448</v>
      </c>
      <c r="F6338" s="699" t="s">
        <v>11185</v>
      </c>
    </row>
    <row r="6339" spans="1:6" hidden="1">
      <c r="A6339" s="701">
        <v>100251</v>
      </c>
      <c r="B6339" s="699" t="s">
        <v>21626</v>
      </c>
      <c r="C6339" s="699" t="s">
        <v>21611</v>
      </c>
      <c r="D6339" s="699" t="s">
        <v>11192</v>
      </c>
      <c r="E6339" s="700" t="s">
        <v>6194</v>
      </c>
      <c r="F6339" s="699" t="s">
        <v>11185</v>
      </c>
    </row>
    <row r="6340" spans="1:6" hidden="1">
      <c r="A6340" s="701">
        <v>100252</v>
      </c>
      <c r="B6340" s="699" t="s">
        <v>21627</v>
      </c>
      <c r="C6340" s="699" t="s">
        <v>21611</v>
      </c>
      <c r="D6340" s="699" t="s">
        <v>11192</v>
      </c>
      <c r="E6340" s="700" t="s">
        <v>5243</v>
      </c>
      <c r="F6340" s="699" t="s">
        <v>11185</v>
      </c>
    </row>
    <row r="6341" spans="1:6" hidden="1">
      <c r="A6341" s="701">
        <v>100253</v>
      </c>
      <c r="B6341" s="699" t="s">
        <v>21628</v>
      </c>
      <c r="C6341" s="699" t="s">
        <v>21611</v>
      </c>
      <c r="D6341" s="699" t="s">
        <v>11192</v>
      </c>
      <c r="E6341" s="700" t="s">
        <v>13216</v>
      </c>
      <c r="F6341" s="699" t="s">
        <v>11185</v>
      </c>
    </row>
    <row r="6342" spans="1:6" hidden="1">
      <c r="A6342" s="701">
        <v>100254</v>
      </c>
      <c r="B6342" s="699" t="s">
        <v>21629</v>
      </c>
      <c r="C6342" s="699" t="s">
        <v>21611</v>
      </c>
      <c r="D6342" s="699" t="s">
        <v>11192</v>
      </c>
      <c r="E6342" s="700" t="s">
        <v>17853</v>
      </c>
      <c r="F6342" s="699" t="s">
        <v>11185</v>
      </c>
    </row>
    <row r="6343" spans="1:6" hidden="1">
      <c r="A6343" s="701">
        <v>100255</v>
      </c>
      <c r="B6343" s="699" t="s">
        <v>21630</v>
      </c>
      <c r="C6343" s="699" t="s">
        <v>21611</v>
      </c>
      <c r="D6343" s="699" t="s">
        <v>11192</v>
      </c>
      <c r="E6343" s="700" t="s">
        <v>2028</v>
      </c>
      <c r="F6343" s="699" t="s">
        <v>11185</v>
      </c>
    </row>
    <row r="6344" spans="1:6" hidden="1">
      <c r="A6344" s="701">
        <v>100256</v>
      </c>
      <c r="B6344" s="699" t="s">
        <v>21631</v>
      </c>
      <c r="C6344" s="699" t="s">
        <v>21611</v>
      </c>
      <c r="D6344" s="699" t="s">
        <v>11192</v>
      </c>
      <c r="E6344" s="700" t="s">
        <v>3182</v>
      </c>
      <c r="F6344" s="699" t="s">
        <v>11185</v>
      </c>
    </row>
    <row r="6345" spans="1:6" hidden="1">
      <c r="A6345" s="701">
        <v>100257</v>
      </c>
      <c r="B6345" s="699" t="s">
        <v>21632</v>
      </c>
      <c r="C6345" s="699" t="s">
        <v>21611</v>
      </c>
      <c r="D6345" s="699" t="s">
        <v>11192</v>
      </c>
      <c r="E6345" s="700" t="s">
        <v>2935</v>
      </c>
      <c r="F6345" s="699" t="s">
        <v>11185</v>
      </c>
    </row>
    <row r="6346" spans="1:6" hidden="1">
      <c r="A6346" s="701">
        <v>100258</v>
      </c>
      <c r="B6346" s="699" t="s">
        <v>21633</v>
      </c>
      <c r="C6346" s="699" t="s">
        <v>21611</v>
      </c>
      <c r="D6346" s="699" t="s">
        <v>11192</v>
      </c>
      <c r="E6346" s="700" t="s">
        <v>2028</v>
      </c>
      <c r="F6346" s="699" t="s">
        <v>11185</v>
      </c>
    </row>
    <row r="6347" spans="1:6" hidden="1">
      <c r="A6347" s="701">
        <v>100259</v>
      </c>
      <c r="B6347" s="699" t="s">
        <v>21634</v>
      </c>
      <c r="C6347" s="699" t="s">
        <v>21611</v>
      </c>
      <c r="D6347" s="699" t="s">
        <v>11192</v>
      </c>
      <c r="E6347" s="700" t="s">
        <v>13216</v>
      </c>
      <c r="F6347" s="699" t="s">
        <v>11185</v>
      </c>
    </row>
    <row r="6348" spans="1:6" hidden="1">
      <c r="A6348" s="701">
        <v>100260</v>
      </c>
      <c r="B6348" s="699" t="s">
        <v>21635</v>
      </c>
      <c r="C6348" s="699" t="s">
        <v>21567</v>
      </c>
      <c r="D6348" s="699" t="s">
        <v>11192</v>
      </c>
      <c r="E6348" s="700" t="s">
        <v>8295</v>
      </c>
      <c r="F6348" s="699" t="s">
        <v>11185</v>
      </c>
    </row>
    <row r="6349" spans="1:6" hidden="1">
      <c r="A6349" s="701">
        <v>100261</v>
      </c>
      <c r="B6349" s="699" t="s">
        <v>21636</v>
      </c>
      <c r="C6349" s="699" t="s">
        <v>21567</v>
      </c>
      <c r="D6349" s="699" t="s">
        <v>11192</v>
      </c>
      <c r="E6349" s="700" t="s">
        <v>7295</v>
      </c>
      <c r="F6349" s="699" t="s">
        <v>11185</v>
      </c>
    </row>
    <row r="6350" spans="1:6" hidden="1">
      <c r="A6350" s="701">
        <v>100262</v>
      </c>
      <c r="B6350" s="699" t="s">
        <v>21637</v>
      </c>
      <c r="C6350" s="699" t="s">
        <v>21567</v>
      </c>
      <c r="D6350" s="699" t="s">
        <v>11192</v>
      </c>
      <c r="E6350" s="700" t="s">
        <v>7502</v>
      </c>
      <c r="F6350" s="699" t="s">
        <v>11185</v>
      </c>
    </row>
    <row r="6351" spans="1:6" hidden="1">
      <c r="A6351" s="701">
        <v>100263</v>
      </c>
      <c r="B6351" s="699" t="s">
        <v>21638</v>
      </c>
      <c r="C6351" s="699" t="s">
        <v>21567</v>
      </c>
      <c r="D6351" s="699" t="s">
        <v>11192</v>
      </c>
      <c r="E6351" s="700" t="s">
        <v>2581</v>
      </c>
      <c r="F6351" s="699" t="s">
        <v>11185</v>
      </c>
    </row>
    <row r="6352" spans="1:6" hidden="1">
      <c r="A6352" s="701">
        <v>100264</v>
      </c>
      <c r="B6352" s="699" t="s">
        <v>21639</v>
      </c>
      <c r="C6352" s="699" t="s">
        <v>21593</v>
      </c>
      <c r="D6352" s="699" t="s">
        <v>11192</v>
      </c>
      <c r="E6352" s="700" t="s">
        <v>7570</v>
      </c>
      <c r="F6352" s="699" t="s">
        <v>11185</v>
      </c>
    </row>
    <row r="6353" spans="1:6" hidden="1">
      <c r="A6353" s="701">
        <v>100265</v>
      </c>
      <c r="B6353" s="699" t="s">
        <v>21640</v>
      </c>
      <c r="C6353" s="699" t="s">
        <v>480</v>
      </c>
      <c r="D6353" s="699" t="s">
        <v>11192</v>
      </c>
      <c r="E6353" s="700" t="s">
        <v>1928</v>
      </c>
      <c r="F6353" s="699" t="s">
        <v>11185</v>
      </c>
    </row>
    <row r="6354" spans="1:6" hidden="1">
      <c r="A6354" s="701">
        <v>100266</v>
      </c>
      <c r="B6354" s="699" t="s">
        <v>21641</v>
      </c>
      <c r="C6354" s="699" t="s">
        <v>21580</v>
      </c>
      <c r="D6354" s="699" t="s">
        <v>11192</v>
      </c>
      <c r="E6354" s="700" t="s">
        <v>21642</v>
      </c>
      <c r="F6354" s="699" t="s">
        <v>11185</v>
      </c>
    </row>
    <row r="6355" spans="1:6" hidden="1">
      <c r="A6355" s="701">
        <v>100267</v>
      </c>
      <c r="B6355" s="699" t="s">
        <v>21643</v>
      </c>
      <c r="C6355" s="699" t="s">
        <v>475</v>
      </c>
      <c r="D6355" s="699" t="s">
        <v>11192</v>
      </c>
      <c r="E6355" s="700" t="s">
        <v>11249</v>
      </c>
      <c r="F6355" s="699" t="s">
        <v>11185</v>
      </c>
    </row>
    <row r="6356" spans="1:6" hidden="1">
      <c r="A6356" s="701">
        <v>100268</v>
      </c>
      <c r="B6356" s="699" t="s">
        <v>21644</v>
      </c>
      <c r="C6356" s="699" t="s">
        <v>21580</v>
      </c>
      <c r="D6356" s="699" t="s">
        <v>11192</v>
      </c>
      <c r="E6356" s="700" t="s">
        <v>21642</v>
      </c>
      <c r="F6356" s="699" t="s">
        <v>11185</v>
      </c>
    </row>
    <row r="6357" spans="1:6" hidden="1">
      <c r="A6357" s="701">
        <v>100269</v>
      </c>
      <c r="B6357" s="699" t="s">
        <v>21645</v>
      </c>
      <c r="C6357" s="699" t="s">
        <v>475</v>
      </c>
      <c r="D6357" s="699" t="s">
        <v>11192</v>
      </c>
      <c r="E6357" s="700" t="s">
        <v>11249</v>
      </c>
      <c r="F6357" s="699" t="s">
        <v>11185</v>
      </c>
    </row>
    <row r="6358" spans="1:6" hidden="1">
      <c r="A6358" s="701">
        <v>100270</v>
      </c>
      <c r="B6358" s="699" t="s">
        <v>21646</v>
      </c>
      <c r="C6358" s="699" t="s">
        <v>21580</v>
      </c>
      <c r="D6358" s="699" t="s">
        <v>11192</v>
      </c>
      <c r="E6358" s="700" t="s">
        <v>17717</v>
      </c>
      <c r="F6358" s="699" t="s">
        <v>11185</v>
      </c>
    </row>
    <row r="6359" spans="1:6" hidden="1">
      <c r="A6359" s="701">
        <v>100271</v>
      </c>
      <c r="B6359" s="699" t="s">
        <v>21647</v>
      </c>
      <c r="C6359" s="699" t="s">
        <v>21593</v>
      </c>
      <c r="D6359" s="699" t="s">
        <v>11192</v>
      </c>
      <c r="E6359" s="700" t="s">
        <v>17837</v>
      </c>
      <c r="F6359" s="699" t="s">
        <v>11185</v>
      </c>
    </row>
    <row r="6360" spans="1:6" hidden="1">
      <c r="A6360" s="701">
        <v>100272</v>
      </c>
      <c r="B6360" s="699" t="s">
        <v>21648</v>
      </c>
      <c r="C6360" s="699" t="s">
        <v>480</v>
      </c>
      <c r="D6360" s="699" t="s">
        <v>11192</v>
      </c>
      <c r="E6360" s="700" t="s">
        <v>11247</v>
      </c>
      <c r="F6360" s="699" t="s">
        <v>11185</v>
      </c>
    </row>
    <row r="6361" spans="1:6" hidden="1">
      <c r="A6361" s="701">
        <v>100273</v>
      </c>
      <c r="B6361" s="699" t="s">
        <v>21649</v>
      </c>
      <c r="C6361" s="699" t="s">
        <v>21567</v>
      </c>
      <c r="D6361" s="699" t="s">
        <v>11192</v>
      </c>
      <c r="E6361" s="700" t="s">
        <v>11510</v>
      </c>
      <c r="F6361" s="699" t="s">
        <v>11185</v>
      </c>
    </row>
    <row r="6362" spans="1:6" hidden="1">
      <c r="A6362" s="701">
        <v>100274</v>
      </c>
      <c r="B6362" s="699" t="s">
        <v>21650</v>
      </c>
      <c r="C6362" s="699" t="s">
        <v>21593</v>
      </c>
      <c r="D6362" s="699" t="s">
        <v>11192</v>
      </c>
      <c r="E6362" s="700" t="s">
        <v>16026</v>
      </c>
      <c r="F6362" s="699" t="s">
        <v>11185</v>
      </c>
    </row>
    <row r="6363" spans="1:6" hidden="1">
      <c r="A6363" s="701">
        <v>100275</v>
      </c>
      <c r="B6363" s="699" t="s">
        <v>21651</v>
      </c>
      <c r="C6363" s="699" t="s">
        <v>21593</v>
      </c>
      <c r="D6363" s="699" t="s">
        <v>11192</v>
      </c>
      <c r="E6363" s="700" t="s">
        <v>16271</v>
      </c>
      <c r="F6363" s="699" t="s">
        <v>11185</v>
      </c>
    </row>
    <row r="6364" spans="1:6" hidden="1">
      <c r="A6364" s="701">
        <v>100276</v>
      </c>
      <c r="B6364" s="699" t="s">
        <v>21652</v>
      </c>
      <c r="C6364" s="699" t="s">
        <v>21593</v>
      </c>
      <c r="D6364" s="699" t="s">
        <v>11192</v>
      </c>
      <c r="E6364" s="700" t="s">
        <v>20630</v>
      </c>
      <c r="F6364" s="699" t="s">
        <v>11185</v>
      </c>
    </row>
    <row r="6365" spans="1:6" hidden="1">
      <c r="A6365" s="701">
        <v>100277</v>
      </c>
      <c r="B6365" s="699" t="s">
        <v>21653</v>
      </c>
      <c r="C6365" s="699" t="s">
        <v>21593</v>
      </c>
      <c r="D6365" s="699" t="s">
        <v>11182</v>
      </c>
      <c r="E6365" s="700" t="s">
        <v>11375</v>
      </c>
      <c r="F6365" s="699" t="s">
        <v>11185</v>
      </c>
    </row>
    <row r="6366" spans="1:6" hidden="1">
      <c r="A6366" s="701">
        <v>100278</v>
      </c>
      <c r="B6366" s="699" t="s">
        <v>21654</v>
      </c>
      <c r="C6366" s="699" t="s">
        <v>21580</v>
      </c>
      <c r="D6366" s="699" t="s">
        <v>11192</v>
      </c>
      <c r="E6366" s="700" t="s">
        <v>6200</v>
      </c>
      <c r="F6366" s="699" t="s">
        <v>11185</v>
      </c>
    </row>
    <row r="6367" spans="1:6" hidden="1">
      <c r="A6367" s="701">
        <v>100279</v>
      </c>
      <c r="B6367" s="699" t="s">
        <v>21655</v>
      </c>
      <c r="C6367" s="699" t="s">
        <v>475</v>
      </c>
      <c r="D6367" s="699" t="s">
        <v>11192</v>
      </c>
      <c r="E6367" s="700" t="s">
        <v>12116</v>
      </c>
      <c r="F6367" s="699" t="s">
        <v>11185</v>
      </c>
    </row>
    <row r="6368" spans="1:6" hidden="1">
      <c r="A6368" s="701">
        <v>100280</v>
      </c>
      <c r="B6368" s="699" t="s">
        <v>21656</v>
      </c>
      <c r="C6368" s="699" t="s">
        <v>21580</v>
      </c>
      <c r="D6368" s="699" t="s">
        <v>11192</v>
      </c>
      <c r="E6368" s="700" t="s">
        <v>11304</v>
      </c>
      <c r="F6368" s="699" t="s">
        <v>11185</v>
      </c>
    </row>
    <row r="6369" spans="1:6" hidden="1">
      <c r="A6369" s="701">
        <v>100281</v>
      </c>
      <c r="B6369" s="699" t="s">
        <v>21657</v>
      </c>
      <c r="C6369" s="699" t="s">
        <v>21580</v>
      </c>
      <c r="D6369" s="699" t="s">
        <v>11182</v>
      </c>
      <c r="E6369" s="700" t="s">
        <v>14314</v>
      </c>
      <c r="F6369" s="699" t="s">
        <v>11185</v>
      </c>
    </row>
    <row r="6370" spans="1:6" hidden="1">
      <c r="A6370" s="701">
        <v>100282</v>
      </c>
      <c r="B6370" s="699" t="s">
        <v>21658</v>
      </c>
      <c r="C6370" s="699" t="s">
        <v>21593</v>
      </c>
      <c r="D6370" s="699" t="s">
        <v>11192</v>
      </c>
      <c r="E6370" s="700" t="s">
        <v>21659</v>
      </c>
      <c r="F6370" s="699" t="s">
        <v>11185</v>
      </c>
    </row>
    <row r="6371" spans="1:6" hidden="1">
      <c r="A6371" s="701">
        <v>100283</v>
      </c>
      <c r="B6371" s="699" t="s">
        <v>21660</v>
      </c>
      <c r="C6371" s="699" t="s">
        <v>21593</v>
      </c>
      <c r="D6371" s="699" t="s">
        <v>11192</v>
      </c>
      <c r="E6371" s="700" t="s">
        <v>5075</v>
      </c>
      <c r="F6371" s="699" t="s">
        <v>11185</v>
      </c>
    </row>
    <row r="6372" spans="1:6" hidden="1">
      <c r="A6372" s="701">
        <v>100284</v>
      </c>
      <c r="B6372" s="699" t="s">
        <v>21661</v>
      </c>
      <c r="C6372" s="699" t="s">
        <v>21593</v>
      </c>
      <c r="D6372" s="699" t="s">
        <v>11182</v>
      </c>
      <c r="E6372" s="700" t="s">
        <v>2871</v>
      </c>
      <c r="F6372" s="699" t="s">
        <v>11185</v>
      </c>
    </row>
    <row r="6373" spans="1:6" hidden="1">
      <c r="A6373" s="701">
        <v>100285</v>
      </c>
      <c r="B6373" s="699" t="s">
        <v>21662</v>
      </c>
      <c r="C6373" s="699" t="s">
        <v>21611</v>
      </c>
      <c r="D6373" s="699" t="s">
        <v>11192</v>
      </c>
      <c r="E6373" s="700" t="s">
        <v>21663</v>
      </c>
      <c r="F6373" s="699" t="s">
        <v>11185</v>
      </c>
    </row>
    <row r="6374" spans="1:6" hidden="1">
      <c r="A6374" s="701">
        <v>100286</v>
      </c>
      <c r="B6374" s="699" t="s">
        <v>21664</v>
      </c>
      <c r="C6374" s="699" t="s">
        <v>21611</v>
      </c>
      <c r="D6374" s="699" t="s">
        <v>11192</v>
      </c>
      <c r="E6374" s="700" t="s">
        <v>6688</v>
      </c>
      <c r="F6374" s="699" t="s">
        <v>11185</v>
      </c>
    </row>
    <row r="6375" spans="1:6" hidden="1">
      <c r="A6375" s="701">
        <v>100287</v>
      </c>
      <c r="B6375" s="699" t="s">
        <v>21665</v>
      </c>
      <c r="C6375" s="699" t="s">
        <v>21611</v>
      </c>
      <c r="D6375" s="699" t="s">
        <v>11192</v>
      </c>
      <c r="E6375" s="700" t="s">
        <v>6194</v>
      </c>
      <c r="F6375" s="699" t="s">
        <v>11185</v>
      </c>
    </row>
    <row r="6376" spans="1:6" hidden="1">
      <c r="A6376" s="701">
        <v>99802</v>
      </c>
      <c r="B6376" s="699" t="s">
        <v>21666</v>
      </c>
      <c r="C6376" s="699" t="s">
        <v>480</v>
      </c>
      <c r="D6376" s="699" t="s">
        <v>11192</v>
      </c>
      <c r="E6376" s="700" t="s">
        <v>11484</v>
      </c>
      <c r="F6376" s="699" t="s">
        <v>11185</v>
      </c>
    </row>
    <row r="6377" spans="1:6" hidden="1">
      <c r="A6377" s="701">
        <v>99803</v>
      </c>
      <c r="B6377" s="699" t="s">
        <v>21667</v>
      </c>
      <c r="C6377" s="699" t="s">
        <v>480</v>
      </c>
      <c r="D6377" s="699" t="s">
        <v>11192</v>
      </c>
      <c r="E6377" s="700" t="s">
        <v>7441</v>
      </c>
      <c r="F6377" s="699" t="s">
        <v>11185</v>
      </c>
    </row>
    <row r="6378" spans="1:6" hidden="1">
      <c r="A6378" s="701">
        <v>99804</v>
      </c>
      <c r="B6378" s="699" t="s">
        <v>21668</v>
      </c>
      <c r="C6378" s="699" t="s">
        <v>480</v>
      </c>
      <c r="D6378" s="699" t="s">
        <v>11189</v>
      </c>
      <c r="E6378" s="700" t="s">
        <v>11258</v>
      </c>
      <c r="F6378" s="699" t="s">
        <v>11185</v>
      </c>
    </row>
    <row r="6379" spans="1:6" hidden="1">
      <c r="A6379" s="701">
        <v>99805</v>
      </c>
      <c r="B6379" s="699" t="s">
        <v>21669</v>
      </c>
      <c r="C6379" s="699" t="s">
        <v>480</v>
      </c>
      <c r="D6379" s="699" t="s">
        <v>11189</v>
      </c>
      <c r="E6379" s="700" t="s">
        <v>7256</v>
      </c>
      <c r="F6379" s="699" t="s">
        <v>11185</v>
      </c>
    </row>
    <row r="6380" spans="1:6" hidden="1">
      <c r="A6380" s="701">
        <v>99806</v>
      </c>
      <c r="B6380" s="699" t="s">
        <v>21670</v>
      </c>
      <c r="C6380" s="699" t="s">
        <v>480</v>
      </c>
      <c r="D6380" s="699" t="s">
        <v>11192</v>
      </c>
      <c r="E6380" s="700" t="s">
        <v>11475</v>
      </c>
      <c r="F6380" s="699" t="s">
        <v>11185</v>
      </c>
    </row>
    <row r="6381" spans="1:6" hidden="1">
      <c r="A6381" s="701">
        <v>99807</v>
      </c>
      <c r="B6381" s="699" t="s">
        <v>21671</v>
      </c>
      <c r="C6381" s="699" t="s">
        <v>480</v>
      </c>
      <c r="D6381" s="699" t="s">
        <v>11189</v>
      </c>
      <c r="E6381" s="700" t="s">
        <v>2822</v>
      </c>
      <c r="F6381" s="699" t="s">
        <v>11185</v>
      </c>
    </row>
    <row r="6382" spans="1:6" hidden="1">
      <c r="A6382" s="701">
        <v>99808</v>
      </c>
      <c r="B6382" s="699" t="s">
        <v>21672</v>
      </c>
      <c r="C6382" s="699" t="s">
        <v>480</v>
      </c>
      <c r="D6382" s="699" t="s">
        <v>11189</v>
      </c>
      <c r="E6382" s="700" t="s">
        <v>2898</v>
      </c>
      <c r="F6382" s="699" t="s">
        <v>11185</v>
      </c>
    </row>
    <row r="6383" spans="1:6" hidden="1">
      <c r="A6383" s="701">
        <v>99809</v>
      </c>
      <c r="B6383" s="699" t="s">
        <v>21673</v>
      </c>
      <c r="C6383" s="699" t="s">
        <v>480</v>
      </c>
      <c r="D6383" s="699" t="s">
        <v>11192</v>
      </c>
      <c r="E6383" s="700" t="s">
        <v>3823</v>
      </c>
      <c r="F6383" s="699" t="s">
        <v>11185</v>
      </c>
    </row>
    <row r="6384" spans="1:6" hidden="1">
      <c r="A6384" s="701">
        <v>99810</v>
      </c>
      <c r="B6384" s="699" t="s">
        <v>21674</v>
      </c>
      <c r="C6384" s="699" t="s">
        <v>480</v>
      </c>
      <c r="D6384" s="699" t="s">
        <v>11189</v>
      </c>
      <c r="E6384" s="700" t="s">
        <v>9030</v>
      </c>
      <c r="F6384" s="699" t="s">
        <v>11185</v>
      </c>
    </row>
    <row r="6385" spans="1:6" hidden="1">
      <c r="A6385" s="701">
        <v>99811</v>
      </c>
      <c r="B6385" s="699" t="s">
        <v>21675</v>
      </c>
      <c r="C6385" s="699" t="s">
        <v>480</v>
      </c>
      <c r="D6385" s="699" t="s">
        <v>11192</v>
      </c>
      <c r="E6385" s="700" t="s">
        <v>7119</v>
      </c>
      <c r="F6385" s="699" t="s">
        <v>11185</v>
      </c>
    </row>
    <row r="6386" spans="1:6" hidden="1">
      <c r="A6386" s="701">
        <v>99812</v>
      </c>
      <c r="B6386" s="699" t="s">
        <v>21676</v>
      </c>
      <c r="C6386" s="699" t="s">
        <v>480</v>
      </c>
      <c r="D6386" s="699" t="s">
        <v>11192</v>
      </c>
      <c r="E6386" s="700" t="s">
        <v>11478</v>
      </c>
      <c r="F6386" s="699" t="s">
        <v>11185</v>
      </c>
    </row>
    <row r="6387" spans="1:6" hidden="1">
      <c r="A6387" s="701">
        <v>99813</v>
      </c>
      <c r="B6387" s="699" t="s">
        <v>21677</v>
      </c>
      <c r="C6387" s="699" t="s">
        <v>480</v>
      </c>
      <c r="D6387" s="699" t="s">
        <v>11189</v>
      </c>
      <c r="E6387" s="700" t="s">
        <v>5659</v>
      </c>
      <c r="F6387" s="699" t="s">
        <v>11185</v>
      </c>
    </row>
    <row r="6388" spans="1:6" hidden="1">
      <c r="A6388" s="701">
        <v>99814</v>
      </c>
      <c r="B6388" s="699" t="s">
        <v>21678</v>
      </c>
      <c r="C6388" s="699" t="s">
        <v>480</v>
      </c>
      <c r="D6388" s="699" t="s">
        <v>11189</v>
      </c>
      <c r="E6388" s="700" t="s">
        <v>6003</v>
      </c>
      <c r="F6388" s="699" t="s">
        <v>11185</v>
      </c>
    </row>
    <row r="6389" spans="1:6" hidden="1">
      <c r="A6389" s="701">
        <v>99815</v>
      </c>
      <c r="B6389" s="699" t="s">
        <v>21679</v>
      </c>
      <c r="C6389" s="699" t="s">
        <v>475</v>
      </c>
      <c r="D6389" s="699" t="s">
        <v>11189</v>
      </c>
      <c r="E6389" s="700" t="s">
        <v>11223</v>
      </c>
      <c r="F6389" s="699" t="s">
        <v>11185</v>
      </c>
    </row>
    <row r="6390" spans="1:6" hidden="1">
      <c r="A6390" s="701">
        <v>99816</v>
      </c>
      <c r="B6390" s="699" t="s">
        <v>21680</v>
      </c>
      <c r="C6390" s="699" t="s">
        <v>475</v>
      </c>
      <c r="D6390" s="699" t="s">
        <v>11189</v>
      </c>
      <c r="E6390" s="700" t="s">
        <v>13955</v>
      </c>
      <c r="F6390" s="699" t="s">
        <v>11185</v>
      </c>
    </row>
    <row r="6391" spans="1:6" hidden="1">
      <c r="A6391" s="701">
        <v>99817</v>
      </c>
      <c r="B6391" s="699" t="s">
        <v>21681</v>
      </c>
      <c r="C6391" s="699" t="s">
        <v>475</v>
      </c>
      <c r="D6391" s="699" t="s">
        <v>11189</v>
      </c>
      <c r="E6391" s="700" t="s">
        <v>2854</v>
      </c>
      <c r="F6391" s="699" t="s">
        <v>11185</v>
      </c>
    </row>
    <row r="6392" spans="1:6" hidden="1">
      <c r="A6392" s="701">
        <v>99818</v>
      </c>
      <c r="B6392" s="699" t="s">
        <v>21682</v>
      </c>
      <c r="C6392" s="699" t="s">
        <v>475</v>
      </c>
      <c r="D6392" s="699" t="s">
        <v>11189</v>
      </c>
      <c r="E6392" s="700" t="s">
        <v>2854</v>
      </c>
      <c r="F6392" s="699" t="s">
        <v>11185</v>
      </c>
    </row>
    <row r="6393" spans="1:6" hidden="1">
      <c r="A6393" s="701">
        <v>99819</v>
      </c>
      <c r="B6393" s="699" t="s">
        <v>21683</v>
      </c>
      <c r="C6393" s="699" t="s">
        <v>480</v>
      </c>
      <c r="D6393" s="699" t="s">
        <v>11189</v>
      </c>
      <c r="E6393" s="700" t="s">
        <v>12816</v>
      </c>
      <c r="F6393" s="699" t="s">
        <v>11185</v>
      </c>
    </row>
    <row r="6394" spans="1:6" hidden="1">
      <c r="A6394" s="701">
        <v>99820</v>
      </c>
      <c r="B6394" s="699" t="s">
        <v>21684</v>
      </c>
      <c r="C6394" s="699" t="s">
        <v>480</v>
      </c>
      <c r="D6394" s="699" t="s">
        <v>11189</v>
      </c>
      <c r="E6394" s="700" t="s">
        <v>2829</v>
      </c>
      <c r="F6394" s="699" t="s">
        <v>11185</v>
      </c>
    </row>
    <row r="6395" spans="1:6" hidden="1">
      <c r="A6395" s="701">
        <v>99821</v>
      </c>
      <c r="B6395" s="699" t="s">
        <v>21685</v>
      </c>
      <c r="C6395" s="699" t="s">
        <v>480</v>
      </c>
      <c r="D6395" s="699" t="s">
        <v>11189</v>
      </c>
      <c r="E6395" s="700" t="s">
        <v>5505</v>
      </c>
      <c r="F6395" s="699" t="s">
        <v>11185</v>
      </c>
    </row>
    <row r="6396" spans="1:6" hidden="1">
      <c r="A6396" s="701">
        <v>99822</v>
      </c>
      <c r="B6396" s="699" t="s">
        <v>21686</v>
      </c>
      <c r="C6396" s="699" t="s">
        <v>480</v>
      </c>
      <c r="D6396" s="699" t="s">
        <v>11192</v>
      </c>
      <c r="E6396" s="700" t="s">
        <v>12043</v>
      </c>
      <c r="F6396" s="699" t="s">
        <v>11185</v>
      </c>
    </row>
    <row r="6397" spans="1:6" hidden="1">
      <c r="A6397" s="701">
        <v>99823</v>
      </c>
      <c r="B6397" s="699" t="s">
        <v>21687</v>
      </c>
      <c r="C6397" s="699" t="s">
        <v>480</v>
      </c>
      <c r="D6397" s="699" t="s">
        <v>11189</v>
      </c>
      <c r="E6397" s="700" t="s">
        <v>5975</v>
      </c>
      <c r="F6397" s="699" t="s">
        <v>11185</v>
      </c>
    </row>
    <row r="6398" spans="1:6" hidden="1">
      <c r="A6398" s="701">
        <v>99824</v>
      </c>
      <c r="B6398" s="699" t="s">
        <v>21688</v>
      </c>
      <c r="C6398" s="699" t="s">
        <v>480</v>
      </c>
      <c r="D6398" s="699" t="s">
        <v>11189</v>
      </c>
      <c r="E6398" s="700" t="s">
        <v>4539</v>
      </c>
      <c r="F6398" s="699" t="s">
        <v>11185</v>
      </c>
    </row>
    <row r="6399" spans="1:6" hidden="1">
      <c r="A6399" s="701">
        <v>99825</v>
      </c>
      <c r="B6399" s="699" t="s">
        <v>21689</v>
      </c>
      <c r="C6399" s="699" t="s">
        <v>480</v>
      </c>
      <c r="D6399" s="699" t="s">
        <v>11189</v>
      </c>
      <c r="E6399" s="700" t="s">
        <v>3120</v>
      </c>
      <c r="F6399" s="699" t="s">
        <v>11185</v>
      </c>
    </row>
    <row r="6400" spans="1:6" hidden="1">
      <c r="A6400" s="701">
        <v>99826</v>
      </c>
      <c r="B6400" s="699" t="s">
        <v>21690</v>
      </c>
      <c r="C6400" s="699" t="s">
        <v>480</v>
      </c>
      <c r="D6400" s="699" t="s">
        <v>11192</v>
      </c>
      <c r="E6400" s="700" t="s">
        <v>2577</v>
      </c>
      <c r="F6400" s="699" t="s">
        <v>11185</v>
      </c>
    </row>
    <row r="6401" spans="1:6" hidden="1">
      <c r="A6401" s="701">
        <v>97010</v>
      </c>
      <c r="B6401" s="699" t="s">
        <v>21691</v>
      </c>
      <c r="C6401" s="699" t="s">
        <v>478</v>
      </c>
      <c r="D6401" s="699" t="s">
        <v>11189</v>
      </c>
      <c r="E6401" s="700" t="s">
        <v>18947</v>
      </c>
      <c r="F6401" s="699" t="s">
        <v>11185</v>
      </c>
    </row>
    <row r="6402" spans="1:6" hidden="1">
      <c r="A6402" s="701">
        <v>97011</v>
      </c>
      <c r="B6402" s="699" t="s">
        <v>21692</v>
      </c>
      <c r="C6402" s="699" t="s">
        <v>478</v>
      </c>
      <c r="D6402" s="699" t="s">
        <v>11189</v>
      </c>
      <c r="E6402" s="700" t="s">
        <v>21693</v>
      </c>
      <c r="F6402" s="699" t="s">
        <v>11185</v>
      </c>
    </row>
    <row r="6403" spans="1:6" hidden="1">
      <c r="A6403" s="701">
        <v>97012</v>
      </c>
      <c r="B6403" s="699" t="s">
        <v>21694</v>
      </c>
      <c r="C6403" s="699" t="s">
        <v>478</v>
      </c>
      <c r="D6403" s="699" t="s">
        <v>11189</v>
      </c>
      <c r="E6403" s="700" t="s">
        <v>21663</v>
      </c>
      <c r="F6403" s="699" t="s">
        <v>11185</v>
      </c>
    </row>
    <row r="6404" spans="1:6" hidden="1">
      <c r="A6404" s="701">
        <v>97013</v>
      </c>
      <c r="B6404" s="699" t="s">
        <v>21695</v>
      </c>
      <c r="C6404" s="699" t="s">
        <v>478</v>
      </c>
      <c r="D6404" s="699" t="s">
        <v>11189</v>
      </c>
      <c r="E6404" s="700" t="s">
        <v>21696</v>
      </c>
      <c r="F6404" s="699" t="s">
        <v>11185</v>
      </c>
    </row>
    <row r="6405" spans="1:6" hidden="1">
      <c r="A6405" s="701">
        <v>97014</v>
      </c>
      <c r="B6405" s="699" t="s">
        <v>21697</v>
      </c>
      <c r="C6405" s="699" t="s">
        <v>478</v>
      </c>
      <c r="D6405" s="699" t="s">
        <v>11189</v>
      </c>
      <c r="E6405" s="700" t="s">
        <v>16420</v>
      </c>
      <c r="F6405" s="699" t="s">
        <v>11185</v>
      </c>
    </row>
    <row r="6406" spans="1:6" hidden="1">
      <c r="A6406" s="701">
        <v>97015</v>
      </c>
      <c r="B6406" s="699" t="s">
        <v>21698</v>
      </c>
      <c r="C6406" s="699" t="s">
        <v>478</v>
      </c>
      <c r="D6406" s="699" t="s">
        <v>11189</v>
      </c>
      <c r="E6406" s="700" t="s">
        <v>9667</v>
      </c>
      <c r="F6406" s="699" t="s">
        <v>11185</v>
      </c>
    </row>
    <row r="6407" spans="1:6" hidden="1">
      <c r="A6407" s="701">
        <v>97016</v>
      </c>
      <c r="B6407" s="699" t="s">
        <v>21699</v>
      </c>
      <c r="C6407" s="699" t="s">
        <v>478</v>
      </c>
      <c r="D6407" s="699" t="s">
        <v>11189</v>
      </c>
      <c r="E6407" s="700" t="s">
        <v>21151</v>
      </c>
      <c r="F6407" s="699" t="s">
        <v>11185</v>
      </c>
    </row>
    <row r="6408" spans="1:6" hidden="1">
      <c r="A6408" s="701">
        <v>97017</v>
      </c>
      <c r="B6408" s="699" t="s">
        <v>21700</v>
      </c>
      <c r="C6408" s="699" t="s">
        <v>478</v>
      </c>
      <c r="D6408" s="699" t="s">
        <v>11189</v>
      </c>
      <c r="E6408" s="700" t="s">
        <v>11803</v>
      </c>
      <c r="F6408" s="699" t="s">
        <v>11185</v>
      </c>
    </row>
    <row r="6409" spans="1:6" hidden="1">
      <c r="A6409" s="701">
        <v>97018</v>
      </c>
      <c r="B6409" s="699" t="s">
        <v>21701</v>
      </c>
      <c r="C6409" s="699" t="s">
        <v>478</v>
      </c>
      <c r="D6409" s="699" t="s">
        <v>11189</v>
      </c>
      <c r="E6409" s="700" t="s">
        <v>11855</v>
      </c>
      <c r="F6409" s="699" t="s">
        <v>11185</v>
      </c>
    </row>
    <row r="6410" spans="1:6" hidden="1">
      <c r="A6410" s="701">
        <v>97031</v>
      </c>
      <c r="B6410" s="699" t="s">
        <v>21702</v>
      </c>
      <c r="C6410" s="699" t="s">
        <v>478</v>
      </c>
      <c r="D6410" s="699" t="s">
        <v>11189</v>
      </c>
      <c r="E6410" s="700" t="s">
        <v>21703</v>
      </c>
      <c r="F6410" s="699" t="s">
        <v>11185</v>
      </c>
    </row>
    <row r="6411" spans="1:6" hidden="1">
      <c r="A6411" s="701">
        <v>97032</v>
      </c>
      <c r="B6411" s="699" t="s">
        <v>21704</v>
      </c>
      <c r="C6411" s="699" t="s">
        <v>478</v>
      </c>
      <c r="D6411" s="699" t="s">
        <v>11189</v>
      </c>
      <c r="E6411" s="700" t="s">
        <v>21705</v>
      </c>
      <c r="F6411" s="699" t="s">
        <v>11185</v>
      </c>
    </row>
    <row r="6412" spans="1:6" hidden="1">
      <c r="A6412" s="701">
        <v>97033</v>
      </c>
      <c r="B6412" s="699" t="s">
        <v>21706</v>
      </c>
      <c r="C6412" s="699" t="s">
        <v>478</v>
      </c>
      <c r="D6412" s="699" t="s">
        <v>11189</v>
      </c>
      <c r="E6412" s="700" t="s">
        <v>21707</v>
      </c>
      <c r="F6412" s="699" t="s">
        <v>11185</v>
      </c>
    </row>
    <row r="6413" spans="1:6" hidden="1">
      <c r="A6413" s="701">
        <v>97034</v>
      </c>
      <c r="B6413" s="699" t="s">
        <v>21708</v>
      </c>
      <c r="C6413" s="699" t="s">
        <v>478</v>
      </c>
      <c r="D6413" s="699" t="s">
        <v>11189</v>
      </c>
      <c r="E6413" s="700" t="s">
        <v>13161</v>
      </c>
      <c r="F6413" s="699" t="s">
        <v>11185</v>
      </c>
    </row>
    <row r="6414" spans="1:6" hidden="1">
      <c r="A6414" s="701">
        <v>97039</v>
      </c>
      <c r="B6414" s="699" t="s">
        <v>21709</v>
      </c>
      <c r="C6414" s="699" t="s">
        <v>480</v>
      </c>
      <c r="D6414" s="699" t="s">
        <v>11189</v>
      </c>
      <c r="E6414" s="700" t="s">
        <v>13493</v>
      </c>
      <c r="F6414" s="699" t="s">
        <v>11185</v>
      </c>
    </row>
    <row r="6415" spans="1:6" hidden="1">
      <c r="A6415" s="701">
        <v>97040</v>
      </c>
      <c r="B6415" s="699" t="s">
        <v>21710</v>
      </c>
      <c r="C6415" s="699" t="s">
        <v>480</v>
      </c>
      <c r="D6415" s="699" t="s">
        <v>11189</v>
      </c>
      <c r="E6415" s="700" t="s">
        <v>2600</v>
      </c>
      <c r="F6415" s="699" t="s">
        <v>11185</v>
      </c>
    </row>
    <row r="6416" spans="1:6" hidden="1">
      <c r="A6416" s="701">
        <v>97041</v>
      </c>
      <c r="B6416" s="699" t="s">
        <v>21711</v>
      </c>
      <c r="C6416" s="699" t="s">
        <v>480</v>
      </c>
      <c r="D6416" s="699" t="s">
        <v>11189</v>
      </c>
      <c r="E6416" s="700" t="s">
        <v>17129</v>
      </c>
      <c r="F6416" s="699" t="s">
        <v>11185</v>
      </c>
    </row>
    <row r="6417" spans="1:6" hidden="1">
      <c r="A6417" s="701">
        <v>97046</v>
      </c>
      <c r="B6417" s="699" t="s">
        <v>21712</v>
      </c>
      <c r="C6417" s="699" t="s">
        <v>480</v>
      </c>
      <c r="D6417" s="699" t="s">
        <v>11182</v>
      </c>
      <c r="E6417" s="700" t="s">
        <v>8137</v>
      </c>
      <c r="F6417" s="699" t="s">
        <v>11185</v>
      </c>
    </row>
    <row r="6418" spans="1:6" hidden="1">
      <c r="A6418" s="701">
        <v>97047</v>
      </c>
      <c r="B6418" s="699" t="s">
        <v>21713</v>
      </c>
      <c r="C6418" s="699" t="s">
        <v>480</v>
      </c>
      <c r="D6418" s="699" t="s">
        <v>11182</v>
      </c>
      <c r="E6418" s="700" t="s">
        <v>8074</v>
      </c>
      <c r="F6418" s="699" t="s">
        <v>11185</v>
      </c>
    </row>
    <row r="6419" spans="1:6" hidden="1">
      <c r="A6419" s="701">
        <v>97048</v>
      </c>
      <c r="B6419" s="699" t="s">
        <v>21714</v>
      </c>
      <c r="C6419" s="699" t="s">
        <v>480</v>
      </c>
      <c r="D6419" s="699" t="s">
        <v>11182</v>
      </c>
      <c r="E6419" s="700" t="s">
        <v>12149</v>
      </c>
      <c r="F6419" s="699" t="s">
        <v>11185</v>
      </c>
    </row>
    <row r="6420" spans="1:6" hidden="1">
      <c r="A6420" s="701">
        <v>97054</v>
      </c>
      <c r="B6420" s="699" t="s">
        <v>21715</v>
      </c>
      <c r="C6420" s="699" t="s">
        <v>475</v>
      </c>
      <c r="D6420" s="699" t="s">
        <v>11189</v>
      </c>
      <c r="E6420" s="700" t="s">
        <v>7031</v>
      </c>
      <c r="F6420" s="699" t="s">
        <v>11185</v>
      </c>
    </row>
    <row r="6421" spans="1:6" hidden="1">
      <c r="A6421" s="701">
        <v>97062</v>
      </c>
      <c r="B6421" s="699" t="s">
        <v>21716</v>
      </c>
      <c r="C6421" s="699" t="s">
        <v>480</v>
      </c>
      <c r="D6421" s="699" t="s">
        <v>11189</v>
      </c>
      <c r="E6421" s="700" t="s">
        <v>2233</v>
      </c>
      <c r="F6421" s="699" t="s">
        <v>11185</v>
      </c>
    </row>
    <row r="6422" spans="1:6" hidden="1">
      <c r="A6422" s="701">
        <v>97063</v>
      </c>
      <c r="B6422" s="699" t="s">
        <v>21717</v>
      </c>
      <c r="C6422" s="699" t="s">
        <v>480</v>
      </c>
      <c r="D6422" s="699" t="s">
        <v>11189</v>
      </c>
      <c r="E6422" s="700" t="s">
        <v>2147</v>
      </c>
      <c r="F6422" s="699" t="s">
        <v>11185</v>
      </c>
    </row>
    <row r="6423" spans="1:6" hidden="1">
      <c r="A6423" s="701">
        <v>97064</v>
      </c>
      <c r="B6423" s="699" t="s">
        <v>21718</v>
      </c>
      <c r="C6423" s="699" t="s">
        <v>478</v>
      </c>
      <c r="D6423" s="699" t="s">
        <v>11189</v>
      </c>
      <c r="E6423" s="700" t="s">
        <v>18568</v>
      </c>
      <c r="F6423" s="699" t="s">
        <v>11185</v>
      </c>
    </row>
    <row r="6424" spans="1:6" hidden="1">
      <c r="A6424" s="701">
        <v>97065</v>
      </c>
      <c r="B6424" s="699" t="s">
        <v>21719</v>
      </c>
      <c r="C6424" s="699" t="s">
        <v>479</v>
      </c>
      <c r="D6424" s="699" t="s">
        <v>11189</v>
      </c>
      <c r="E6424" s="700" t="s">
        <v>5185</v>
      </c>
      <c r="F6424" s="699" t="s">
        <v>11185</v>
      </c>
    </row>
    <row r="6425" spans="1:6" hidden="1">
      <c r="A6425" s="701">
        <v>97066</v>
      </c>
      <c r="B6425" s="699" t="s">
        <v>21720</v>
      </c>
      <c r="C6425" s="699" t="s">
        <v>480</v>
      </c>
      <c r="D6425" s="699" t="s">
        <v>11189</v>
      </c>
      <c r="E6425" s="700" t="s">
        <v>21721</v>
      </c>
      <c r="F6425" s="699" t="s">
        <v>11185</v>
      </c>
    </row>
    <row r="6426" spans="1:6" hidden="1">
      <c r="A6426" s="701">
        <v>97067</v>
      </c>
      <c r="B6426" s="699" t="s">
        <v>21722</v>
      </c>
      <c r="C6426" s="699" t="s">
        <v>478</v>
      </c>
      <c r="D6426" s="699" t="s">
        <v>11189</v>
      </c>
      <c r="E6426" s="700" t="s">
        <v>21723</v>
      </c>
      <c r="F6426" s="699" t="s">
        <v>11185</v>
      </c>
    </row>
    <row r="6427" spans="1:6" hidden="1">
      <c r="A6427" s="701">
        <v>97621</v>
      </c>
      <c r="B6427" s="699" t="s">
        <v>21724</v>
      </c>
      <c r="C6427" s="699" t="s">
        <v>479</v>
      </c>
      <c r="D6427" s="699" t="s">
        <v>11192</v>
      </c>
      <c r="E6427" s="700" t="s">
        <v>20272</v>
      </c>
      <c r="F6427" s="699" t="s">
        <v>11185</v>
      </c>
    </row>
    <row r="6428" spans="1:6" hidden="1">
      <c r="A6428" s="701">
        <v>97622</v>
      </c>
      <c r="B6428" s="699" t="s">
        <v>21725</v>
      </c>
      <c r="C6428" s="699" t="s">
        <v>479</v>
      </c>
      <c r="D6428" s="699" t="s">
        <v>11192</v>
      </c>
      <c r="E6428" s="700" t="s">
        <v>20815</v>
      </c>
      <c r="F6428" s="699" t="s">
        <v>11185</v>
      </c>
    </row>
    <row r="6429" spans="1:6" hidden="1">
      <c r="A6429" s="701">
        <v>97623</v>
      </c>
      <c r="B6429" s="699" t="s">
        <v>21726</v>
      </c>
      <c r="C6429" s="699" t="s">
        <v>479</v>
      </c>
      <c r="D6429" s="699" t="s">
        <v>11192</v>
      </c>
      <c r="E6429" s="700" t="s">
        <v>21727</v>
      </c>
      <c r="F6429" s="699" t="s">
        <v>11185</v>
      </c>
    </row>
    <row r="6430" spans="1:6" hidden="1">
      <c r="A6430" s="701">
        <v>97624</v>
      </c>
      <c r="B6430" s="699" t="s">
        <v>21728</v>
      </c>
      <c r="C6430" s="699" t="s">
        <v>479</v>
      </c>
      <c r="D6430" s="699" t="s">
        <v>11192</v>
      </c>
      <c r="E6430" s="700" t="s">
        <v>21729</v>
      </c>
      <c r="F6430" s="699" t="s">
        <v>11185</v>
      </c>
    </row>
    <row r="6431" spans="1:6" hidden="1">
      <c r="A6431" s="701">
        <v>97625</v>
      </c>
      <c r="B6431" s="699" t="s">
        <v>21730</v>
      </c>
      <c r="C6431" s="699" t="s">
        <v>479</v>
      </c>
      <c r="D6431" s="699" t="s">
        <v>11182</v>
      </c>
      <c r="E6431" s="700" t="s">
        <v>21731</v>
      </c>
      <c r="F6431" s="699" t="s">
        <v>11185</v>
      </c>
    </row>
    <row r="6432" spans="1:6" hidden="1">
      <c r="A6432" s="701">
        <v>97626</v>
      </c>
      <c r="B6432" s="699" t="s">
        <v>21732</v>
      </c>
      <c r="C6432" s="699" t="s">
        <v>479</v>
      </c>
      <c r="D6432" s="699" t="s">
        <v>11189</v>
      </c>
      <c r="E6432" s="700" t="s">
        <v>21733</v>
      </c>
      <c r="F6432" s="699" t="s">
        <v>11185</v>
      </c>
    </row>
    <row r="6433" spans="1:6" hidden="1">
      <c r="A6433" s="701">
        <v>97627</v>
      </c>
      <c r="B6433" s="699" t="s">
        <v>21734</v>
      </c>
      <c r="C6433" s="699" t="s">
        <v>479</v>
      </c>
      <c r="D6433" s="699" t="s">
        <v>11189</v>
      </c>
      <c r="E6433" s="700" t="s">
        <v>21735</v>
      </c>
      <c r="F6433" s="699" t="s">
        <v>11185</v>
      </c>
    </row>
    <row r="6434" spans="1:6" hidden="1">
      <c r="A6434" s="701">
        <v>97628</v>
      </c>
      <c r="B6434" s="699" t="s">
        <v>21736</v>
      </c>
      <c r="C6434" s="699" t="s">
        <v>479</v>
      </c>
      <c r="D6434" s="699" t="s">
        <v>11192</v>
      </c>
      <c r="E6434" s="700" t="s">
        <v>21737</v>
      </c>
      <c r="F6434" s="699" t="s">
        <v>11185</v>
      </c>
    </row>
    <row r="6435" spans="1:6" hidden="1">
      <c r="A6435" s="701">
        <v>97629</v>
      </c>
      <c r="B6435" s="699" t="s">
        <v>21738</v>
      </c>
      <c r="C6435" s="699" t="s">
        <v>479</v>
      </c>
      <c r="D6435" s="699" t="s">
        <v>11189</v>
      </c>
      <c r="E6435" s="700" t="s">
        <v>13651</v>
      </c>
      <c r="F6435" s="699" t="s">
        <v>11185</v>
      </c>
    </row>
    <row r="6436" spans="1:6" hidden="1">
      <c r="A6436" s="701">
        <v>97631</v>
      </c>
      <c r="B6436" s="699" t="s">
        <v>21739</v>
      </c>
      <c r="C6436" s="699" t="s">
        <v>480</v>
      </c>
      <c r="D6436" s="699" t="s">
        <v>11192</v>
      </c>
      <c r="E6436" s="700" t="s">
        <v>11510</v>
      </c>
      <c r="F6436" s="699" t="s">
        <v>11185</v>
      </c>
    </row>
    <row r="6437" spans="1:6" hidden="1">
      <c r="A6437" s="701">
        <v>97632</v>
      </c>
      <c r="B6437" s="699" t="s">
        <v>21740</v>
      </c>
      <c r="C6437" s="699" t="s">
        <v>478</v>
      </c>
      <c r="D6437" s="699" t="s">
        <v>11189</v>
      </c>
      <c r="E6437" s="700" t="s">
        <v>4539</v>
      </c>
      <c r="F6437" s="699" t="s">
        <v>11185</v>
      </c>
    </row>
    <row r="6438" spans="1:6" hidden="1">
      <c r="A6438" s="701">
        <v>97633</v>
      </c>
      <c r="B6438" s="699" t="s">
        <v>21741</v>
      </c>
      <c r="C6438" s="699" t="s">
        <v>480</v>
      </c>
      <c r="D6438" s="699" t="s">
        <v>11189</v>
      </c>
      <c r="E6438" s="700" t="s">
        <v>12193</v>
      </c>
      <c r="F6438" s="699" t="s">
        <v>11185</v>
      </c>
    </row>
    <row r="6439" spans="1:6" hidden="1">
      <c r="A6439" s="701">
        <v>97634</v>
      </c>
      <c r="B6439" s="699" t="s">
        <v>21742</v>
      </c>
      <c r="C6439" s="699" t="s">
        <v>480</v>
      </c>
      <c r="D6439" s="699" t="s">
        <v>11189</v>
      </c>
      <c r="E6439" s="700" t="s">
        <v>4186</v>
      </c>
      <c r="F6439" s="699" t="s">
        <v>11185</v>
      </c>
    </row>
    <row r="6440" spans="1:6" hidden="1">
      <c r="A6440" s="701">
        <v>97635</v>
      </c>
      <c r="B6440" s="699" t="s">
        <v>20445</v>
      </c>
      <c r="C6440" s="699" t="s">
        <v>480</v>
      </c>
      <c r="D6440" s="699" t="s">
        <v>11189</v>
      </c>
      <c r="E6440" s="700" t="s">
        <v>2187</v>
      </c>
      <c r="F6440" s="699" t="s">
        <v>11185</v>
      </c>
    </row>
    <row r="6441" spans="1:6" hidden="1">
      <c r="A6441" s="701">
        <v>97636</v>
      </c>
      <c r="B6441" s="699" t="s">
        <v>20432</v>
      </c>
      <c r="C6441" s="699" t="s">
        <v>480</v>
      </c>
      <c r="D6441" s="699" t="s">
        <v>11182</v>
      </c>
      <c r="E6441" s="700" t="s">
        <v>11335</v>
      </c>
      <c r="F6441" s="699" t="s">
        <v>11185</v>
      </c>
    </row>
    <row r="6442" spans="1:6" hidden="1">
      <c r="A6442" s="701">
        <v>97637</v>
      </c>
      <c r="B6442" s="699" t="s">
        <v>21743</v>
      </c>
      <c r="C6442" s="699" t="s">
        <v>480</v>
      </c>
      <c r="D6442" s="699" t="s">
        <v>11189</v>
      </c>
      <c r="E6442" s="700" t="s">
        <v>3632</v>
      </c>
      <c r="F6442" s="699" t="s">
        <v>11185</v>
      </c>
    </row>
    <row r="6443" spans="1:6" hidden="1">
      <c r="A6443" s="701">
        <v>97638</v>
      </c>
      <c r="B6443" s="699" t="s">
        <v>21744</v>
      </c>
      <c r="C6443" s="699" t="s">
        <v>480</v>
      </c>
      <c r="D6443" s="699" t="s">
        <v>11189</v>
      </c>
      <c r="E6443" s="700" t="s">
        <v>1933</v>
      </c>
      <c r="F6443" s="699" t="s">
        <v>11185</v>
      </c>
    </row>
    <row r="6444" spans="1:6" hidden="1">
      <c r="A6444" s="701">
        <v>97639</v>
      </c>
      <c r="B6444" s="699" t="s">
        <v>21745</v>
      </c>
      <c r="C6444" s="699" t="s">
        <v>480</v>
      </c>
      <c r="D6444" s="699" t="s">
        <v>11192</v>
      </c>
      <c r="E6444" s="700" t="s">
        <v>2032</v>
      </c>
      <c r="F6444" s="699" t="s">
        <v>11185</v>
      </c>
    </row>
    <row r="6445" spans="1:6" hidden="1">
      <c r="A6445" s="701">
        <v>97640</v>
      </c>
      <c r="B6445" s="699" t="s">
        <v>21746</v>
      </c>
      <c r="C6445" s="699" t="s">
        <v>480</v>
      </c>
      <c r="D6445" s="699" t="s">
        <v>11189</v>
      </c>
      <c r="E6445" s="700" t="s">
        <v>11480</v>
      </c>
      <c r="F6445" s="699" t="s">
        <v>11185</v>
      </c>
    </row>
    <row r="6446" spans="1:6" hidden="1">
      <c r="A6446" s="701">
        <v>97641</v>
      </c>
      <c r="B6446" s="699" t="s">
        <v>21747</v>
      </c>
      <c r="C6446" s="699" t="s">
        <v>480</v>
      </c>
      <c r="D6446" s="699" t="s">
        <v>11189</v>
      </c>
      <c r="E6446" s="700" t="s">
        <v>11370</v>
      </c>
      <c r="F6446" s="699" t="s">
        <v>11185</v>
      </c>
    </row>
    <row r="6447" spans="1:6" hidden="1">
      <c r="A6447" s="701">
        <v>97642</v>
      </c>
      <c r="B6447" s="699" t="s">
        <v>21748</v>
      </c>
      <c r="C6447" s="699" t="s">
        <v>480</v>
      </c>
      <c r="D6447" s="699" t="s">
        <v>11189</v>
      </c>
      <c r="E6447" s="700" t="s">
        <v>1902</v>
      </c>
      <c r="F6447" s="699" t="s">
        <v>11185</v>
      </c>
    </row>
    <row r="6448" spans="1:6" hidden="1">
      <c r="A6448" s="701">
        <v>97643</v>
      </c>
      <c r="B6448" s="699" t="s">
        <v>21749</v>
      </c>
      <c r="C6448" s="699" t="s">
        <v>480</v>
      </c>
      <c r="D6448" s="699" t="s">
        <v>11192</v>
      </c>
      <c r="E6448" s="700" t="s">
        <v>14716</v>
      </c>
      <c r="F6448" s="699" t="s">
        <v>11185</v>
      </c>
    </row>
    <row r="6449" spans="1:6" hidden="1">
      <c r="A6449" s="701">
        <v>97644</v>
      </c>
      <c r="B6449" s="699" t="s">
        <v>21750</v>
      </c>
      <c r="C6449" s="699" t="s">
        <v>480</v>
      </c>
      <c r="D6449" s="699" t="s">
        <v>11192</v>
      </c>
      <c r="E6449" s="700" t="s">
        <v>7559</v>
      </c>
      <c r="F6449" s="699" t="s">
        <v>11185</v>
      </c>
    </row>
    <row r="6450" spans="1:6" hidden="1">
      <c r="A6450" s="701">
        <v>97645</v>
      </c>
      <c r="B6450" s="699" t="s">
        <v>21751</v>
      </c>
      <c r="C6450" s="699" t="s">
        <v>480</v>
      </c>
      <c r="D6450" s="699" t="s">
        <v>11189</v>
      </c>
      <c r="E6450" s="700" t="s">
        <v>12025</v>
      </c>
      <c r="F6450" s="699" t="s">
        <v>11185</v>
      </c>
    </row>
    <row r="6451" spans="1:6" hidden="1">
      <c r="A6451" s="701">
        <v>97647</v>
      </c>
      <c r="B6451" s="699" t="s">
        <v>21752</v>
      </c>
      <c r="C6451" s="699" t="s">
        <v>480</v>
      </c>
      <c r="D6451" s="699" t="s">
        <v>11189</v>
      </c>
      <c r="E6451" s="700" t="s">
        <v>11362</v>
      </c>
      <c r="F6451" s="699" t="s">
        <v>11185</v>
      </c>
    </row>
    <row r="6452" spans="1:6" hidden="1">
      <c r="A6452" s="701">
        <v>97648</v>
      </c>
      <c r="B6452" s="699" t="s">
        <v>21753</v>
      </c>
      <c r="C6452" s="699" t="s">
        <v>480</v>
      </c>
      <c r="D6452" s="699" t="s">
        <v>11189</v>
      </c>
      <c r="E6452" s="700" t="s">
        <v>7500</v>
      </c>
      <c r="F6452" s="699" t="s">
        <v>11185</v>
      </c>
    </row>
    <row r="6453" spans="1:6" hidden="1">
      <c r="A6453" s="701">
        <v>97649</v>
      </c>
      <c r="B6453" s="699" t="s">
        <v>21754</v>
      </c>
      <c r="C6453" s="699" t="s">
        <v>480</v>
      </c>
      <c r="D6453" s="699" t="s">
        <v>11182</v>
      </c>
      <c r="E6453" s="700" t="s">
        <v>2813</v>
      </c>
      <c r="F6453" s="699" t="s">
        <v>11185</v>
      </c>
    </row>
    <row r="6454" spans="1:6" hidden="1">
      <c r="A6454" s="701">
        <v>97650</v>
      </c>
      <c r="B6454" s="699" t="s">
        <v>21755</v>
      </c>
      <c r="C6454" s="699" t="s">
        <v>480</v>
      </c>
      <c r="D6454" s="699" t="s">
        <v>11189</v>
      </c>
      <c r="E6454" s="700" t="s">
        <v>13497</v>
      </c>
      <c r="F6454" s="699" t="s">
        <v>11185</v>
      </c>
    </row>
    <row r="6455" spans="1:6" hidden="1">
      <c r="A6455" s="701">
        <v>97651</v>
      </c>
      <c r="B6455" s="699" t="s">
        <v>21756</v>
      </c>
      <c r="C6455" s="699" t="s">
        <v>475</v>
      </c>
      <c r="D6455" s="699" t="s">
        <v>11189</v>
      </c>
      <c r="E6455" s="700" t="s">
        <v>20454</v>
      </c>
      <c r="F6455" s="699" t="s">
        <v>11185</v>
      </c>
    </row>
    <row r="6456" spans="1:6" hidden="1">
      <c r="A6456" s="701">
        <v>97652</v>
      </c>
      <c r="B6456" s="699" t="s">
        <v>21757</v>
      </c>
      <c r="C6456" s="699" t="s">
        <v>475</v>
      </c>
      <c r="D6456" s="699" t="s">
        <v>11189</v>
      </c>
      <c r="E6456" s="700" t="s">
        <v>15769</v>
      </c>
      <c r="F6456" s="699" t="s">
        <v>11185</v>
      </c>
    </row>
    <row r="6457" spans="1:6" hidden="1">
      <c r="A6457" s="701">
        <v>97653</v>
      </c>
      <c r="B6457" s="699" t="s">
        <v>21758</v>
      </c>
      <c r="C6457" s="699" t="s">
        <v>475</v>
      </c>
      <c r="D6457" s="699" t="s">
        <v>11182</v>
      </c>
      <c r="E6457" s="700" t="s">
        <v>17755</v>
      </c>
      <c r="F6457" s="699" t="s">
        <v>11185</v>
      </c>
    </row>
    <row r="6458" spans="1:6" hidden="1">
      <c r="A6458" s="701">
        <v>97654</v>
      </c>
      <c r="B6458" s="699" t="s">
        <v>21759</v>
      </c>
      <c r="C6458" s="699" t="s">
        <v>475</v>
      </c>
      <c r="D6458" s="699" t="s">
        <v>11182</v>
      </c>
      <c r="E6458" s="700" t="s">
        <v>9800</v>
      </c>
      <c r="F6458" s="699" t="s">
        <v>11185</v>
      </c>
    </row>
    <row r="6459" spans="1:6" hidden="1">
      <c r="A6459" s="701">
        <v>97655</v>
      </c>
      <c r="B6459" s="699" t="s">
        <v>21760</v>
      </c>
      <c r="C6459" s="699" t="s">
        <v>480</v>
      </c>
      <c r="D6459" s="699" t="s">
        <v>11189</v>
      </c>
      <c r="E6459" s="700" t="s">
        <v>3540</v>
      </c>
      <c r="F6459" s="699" t="s">
        <v>11185</v>
      </c>
    </row>
    <row r="6460" spans="1:6" hidden="1">
      <c r="A6460" s="701">
        <v>97656</v>
      </c>
      <c r="B6460" s="699" t="s">
        <v>21761</v>
      </c>
      <c r="C6460" s="699" t="s">
        <v>475</v>
      </c>
      <c r="D6460" s="699" t="s">
        <v>11189</v>
      </c>
      <c r="E6460" s="700" t="s">
        <v>21762</v>
      </c>
      <c r="F6460" s="699" t="s">
        <v>11185</v>
      </c>
    </row>
    <row r="6461" spans="1:6" hidden="1">
      <c r="A6461" s="701">
        <v>97657</v>
      </c>
      <c r="B6461" s="699" t="s">
        <v>21763</v>
      </c>
      <c r="C6461" s="699" t="s">
        <v>475</v>
      </c>
      <c r="D6461" s="699" t="s">
        <v>11189</v>
      </c>
      <c r="E6461" s="700" t="s">
        <v>21764</v>
      </c>
      <c r="F6461" s="699" t="s">
        <v>11185</v>
      </c>
    </row>
    <row r="6462" spans="1:6" hidden="1">
      <c r="A6462" s="701">
        <v>97658</v>
      </c>
      <c r="B6462" s="699" t="s">
        <v>21765</v>
      </c>
      <c r="C6462" s="699" t="s">
        <v>475</v>
      </c>
      <c r="D6462" s="699" t="s">
        <v>11182</v>
      </c>
      <c r="E6462" s="700" t="s">
        <v>21766</v>
      </c>
      <c r="F6462" s="699" t="s">
        <v>11185</v>
      </c>
    </row>
    <row r="6463" spans="1:6" hidden="1">
      <c r="A6463" s="701">
        <v>97659</v>
      </c>
      <c r="B6463" s="699" t="s">
        <v>21767</v>
      </c>
      <c r="C6463" s="699" t="s">
        <v>475</v>
      </c>
      <c r="D6463" s="699" t="s">
        <v>11182</v>
      </c>
      <c r="E6463" s="700" t="s">
        <v>21768</v>
      </c>
      <c r="F6463" s="699" t="s">
        <v>11185</v>
      </c>
    </row>
    <row r="6464" spans="1:6" hidden="1">
      <c r="A6464" s="701">
        <v>97660</v>
      </c>
      <c r="B6464" s="699" t="s">
        <v>21769</v>
      </c>
      <c r="C6464" s="699" t="s">
        <v>475</v>
      </c>
      <c r="D6464" s="699" t="s">
        <v>11192</v>
      </c>
      <c r="E6464" s="700" t="s">
        <v>8138</v>
      </c>
      <c r="F6464" s="699" t="s">
        <v>11185</v>
      </c>
    </row>
    <row r="6465" spans="1:6" hidden="1">
      <c r="A6465" s="701">
        <v>97661</v>
      </c>
      <c r="B6465" s="699" t="s">
        <v>21770</v>
      </c>
      <c r="C6465" s="699" t="s">
        <v>478</v>
      </c>
      <c r="D6465" s="699" t="s">
        <v>11192</v>
      </c>
      <c r="E6465" s="700" t="s">
        <v>8138</v>
      </c>
      <c r="F6465" s="699" t="s">
        <v>11185</v>
      </c>
    </row>
    <row r="6466" spans="1:6" hidden="1">
      <c r="A6466" s="701">
        <v>97662</v>
      </c>
      <c r="B6466" s="699" t="s">
        <v>21771</v>
      </c>
      <c r="C6466" s="699" t="s">
        <v>478</v>
      </c>
      <c r="D6466" s="699" t="s">
        <v>11192</v>
      </c>
      <c r="E6466" s="700" t="s">
        <v>11203</v>
      </c>
      <c r="F6466" s="699" t="s">
        <v>11185</v>
      </c>
    </row>
    <row r="6467" spans="1:6" hidden="1">
      <c r="A6467" s="701">
        <v>97663</v>
      </c>
      <c r="B6467" s="699" t="s">
        <v>21772</v>
      </c>
      <c r="C6467" s="699" t="s">
        <v>475</v>
      </c>
      <c r="D6467" s="699" t="s">
        <v>11192</v>
      </c>
      <c r="E6467" s="700" t="s">
        <v>5549</v>
      </c>
      <c r="F6467" s="699" t="s">
        <v>11185</v>
      </c>
    </row>
    <row r="6468" spans="1:6" hidden="1">
      <c r="A6468" s="701">
        <v>97664</v>
      </c>
      <c r="B6468" s="699" t="s">
        <v>21773</v>
      </c>
      <c r="C6468" s="699" t="s">
        <v>475</v>
      </c>
      <c r="D6468" s="699" t="s">
        <v>11192</v>
      </c>
      <c r="E6468" s="700" t="s">
        <v>11749</v>
      </c>
      <c r="F6468" s="699" t="s">
        <v>11185</v>
      </c>
    </row>
    <row r="6469" spans="1:6" hidden="1">
      <c r="A6469" s="701">
        <v>97665</v>
      </c>
      <c r="B6469" s="699" t="s">
        <v>21774</v>
      </c>
      <c r="C6469" s="699" t="s">
        <v>475</v>
      </c>
      <c r="D6469" s="699" t="s">
        <v>11192</v>
      </c>
      <c r="E6469" s="700" t="s">
        <v>2824</v>
      </c>
      <c r="F6469" s="699" t="s">
        <v>11185</v>
      </c>
    </row>
    <row r="6470" spans="1:6" hidden="1">
      <c r="A6470" s="701">
        <v>97666</v>
      </c>
      <c r="B6470" s="699" t="s">
        <v>21775</v>
      </c>
      <c r="C6470" s="699" t="s">
        <v>475</v>
      </c>
      <c r="D6470" s="699" t="s">
        <v>11192</v>
      </c>
      <c r="E6470" s="700" t="s">
        <v>11452</v>
      </c>
      <c r="F6470" s="699" t="s">
        <v>11185</v>
      </c>
    </row>
    <row r="6471" spans="1:6" hidden="1">
      <c r="A6471" s="701">
        <v>95967</v>
      </c>
      <c r="B6471" s="699" t="s">
        <v>13992</v>
      </c>
      <c r="C6471" s="699" t="s">
        <v>477</v>
      </c>
      <c r="D6471" s="699" t="s">
        <v>11189</v>
      </c>
      <c r="E6471" s="700" t="s">
        <v>13993</v>
      </c>
      <c r="F6471" s="699" t="s">
        <v>11185</v>
      </c>
    </row>
    <row r="6472" spans="1:6" hidden="1">
      <c r="A6472" s="701">
        <v>99058</v>
      </c>
      <c r="B6472" s="699" t="s">
        <v>21776</v>
      </c>
      <c r="C6472" s="699" t="s">
        <v>475</v>
      </c>
      <c r="D6472" s="699" t="s">
        <v>11182</v>
      </c>
      <c r="E6472" s="700" t="s">
        <v>4863</v>
      </c>
      <c r="F6472" s="699" t="s">
        <v>11185</v>
      </c>
    </row>
    <row r="6473" spans="1:6" hidden="1">
      <c r="A6473" s="701">
        <v>99059</v>
      </c>
      <c r="B6473" s="699" t="s">
        <v>21778</v>
      </c>
      <c r="C6473" s="699" t="s">
        <v>478</v>
      </c>
      <c r="D6473" s="699" t="s">
        <v>11189</v>
      </c>
      <c r="E6473" s="700" t="s">
        <v>19019</v>
      </c>
      <c r="F6473" s="699" t="s">
        <v>11185</v>
      </c>
    </row>
    <row r="6474" spans="1:6" hidden="1">
      <c r="A6474" s="701">
        <v>99060</v>
      </c>
      <c r="B6474" s="699" t="s">
        <v>21780</v>
      </c>
      <c r="C6474" s="699" t="s">
        <v>475</v>
      </c>
      <c r="D6474" s="699" t="s">
        <v>11189</v>
      </c>
      <c r="E6474" s="700" t="s">
        <v>21781</v>
      </c>
      <c r="F6474" s="699" t="s">
        <v>11185</v>
      </c>
    </row>
    <row r="6475" spans="1:6" hidden="1">
      <c r="A6475" s="701">
        <v>99061</v>
      </c>
      <c r="B6475" s="699" t="s">
        <v>21782</v>
      </c>
      <c r="C6475" s="699" t="s">
        <v>475</v>
      </c>
      <c r="D6475" s="699" t="s">
        <v>11189</v>
      </c>
      <c r="E6475" s="700" t="s">
        <v>21783</v>
      </c>
      <c r="F6475" s="699" t="s">
        <v>11185</v>
      </c>
    </row>
    <row r="6476" spans="1:6" hidden="1">
      <c r="A6476" s="701">
        <v>99062</v>
      </c>
      <c r="B6476" s="699" t="s">
        <v>21779</v>
      </c>
      <c r="C6476" s="699" t="s">
        <v>475</v>
      </c>
      <c r="D6476" s="699" t="s">
        <v>11189</v>
      </c>
      <c r="E6476" s="700" t="s">
        <v>4539</v>
      </c>
      <c r="F6476" s="699" t="s">
        <v>11185</v>
      </c>
    </row>
    <row r="6477" spans="1:6" hidden="1">
      <c r="A6477" s="701">
        <v>99063</v>
      </c>
      <c r="B6477" s="699" t="s">
        <v>21784</v>
      </c>
      <c r="C6477" s="699" t="s">
        <v>478</v>
      </c>
      <c r="D6477" s="699" t="s">
        <v>11189</v>
      </c>
      <c r="E6477" s="700" t="s">
        <v>5446</v>
      </c>
      <c r="F6477" s="699" t="s">
        <v>11185</v>
      </c>
    </row>
    <row r="6478" spans="1:6" hidden="1">
      <c r="A6478" s="701">
        <v>99064</v>
      </c>
      <c r="B6478" s="699" t="s">
        <v>21785</v>
      </c>
      <c r="C6478" s="699" t="s">
        <v>478</v>
      </c>
      <c r="D6478" s="699" t="s">
        <v>11182</v>
      </c>
      <c r="E6478" s="700" t="s">
        <v>5905</v>
      </c>
      <c r="F6478" s="699" t="s">
        <v>11185</v>
      </c>
    </row>
    <row r="6479" spans="1:6" hidden="1">
      <c r="A6479" s="701">
        <v>93588</v>
      </c>
      <c r="B6479" s="699" t="s">
        <v>21786</v>
      </c>
      <c r="C6479" s="699" t="s">
        <v>14111</v>
      </c>
      <c r="D6479" s="699" t="s">
        <v>11182</v>
      </c>
      <c r="E6479" s="700" t="s">
        <v>7008</v>
      </c>
      <c r="F6479" s="699" t="s">
        <v>11185</v>
      </c>
    </row>
    <row r="6480" spans="1:6" hidden="1">
      <c r="A6480" s="701">
        <v>93589</v>
      </c>
      <c r="B6480" s="699" t="s">
        <v>19883</v>
      </c>
      <c r="C6480" s="699" t="s">
        <v>14111</v>
      </c>
      <c r="D6480" s="699" t="s">
        <v>11182</v>
      </c>
      <c r="E6480" s="700" t="s">
        <v>4871</v>
      </c>
      <c r="F6480" s="699" t="s">
        <v>11185</v>
      </c>
    </row>
    <row r="6481" spans="1:6" hidden="1">
      <c r="A6481" s="701">
        <v>93590</v>
      </c>
      <c r="B6481" s="699" t="s">
        <v>21787</v>
      </c>
      <c r="C6481" s="699" t="s">
        <v>14111</v>
      </c>
      <c r="D6481" s="699" t="s">
        <v>11182</v>
      </c>
      <c r="E6481" s="700" t="s">
        <v>11222</v>
      </c>
      <c r="F6481" s="699" t="s">
        <v>11185</v>
      </c>
    </row>
    <row r="6482" spans="1:6" hidden="1">
      <c r="A6482" s="701">
        <v>93591</v>
      </c>
      <c r="B6482" s="699" t="s">
        <v>21788</v>
      </c>
      <c r="C6482" s="699" t="s">
        <v>14111</v>
      </c>
      <c r="D6482" s="699" t="s">
        <v>11182</v>
      </c>
      <c r="E6482" s="700" t="s">
        <v>5028</v>
      </c>
      <c r="F6482" s="699" t="s">
        <v>11185</v>
      </c>
    </row>
    <row r="6483" spans="1:6" hidden="1">
      <c r="A6483" s="701">
        <v>93592</v>
      </c>
      <c r="B6483" s="699" t="s">
        <v>19894</v>
      </c>
      <c r="C6483" s="699" t="s">
        <v>14111</v>
      </c>
      <c r="D6483" s="699" t="s">
        <v>11182</v>
      </c>
      <c r="E6483" s="700" t="s">
        <v>11259</v>
      </c>
      <c r="F6483" s="699" t="s">
        <v>11185</v>
      </c>
    </row>
    <row r="6484" spans="1:6" hidden="1">
      <c r="A6484" s="701">
        <v>93593</v>
      </c>
      <c r="B6484" s="699" t="s">
        <v>21789</v>
      </c>
      <c r="C6484" s="699" t="s">
        <v>14111</v>
      </c>
      <c r="D6484" s="699" t="s">
        <v>11182</v>
      </c>
      <c r="E6484" s="700" t="s">
        <v>11388</v>
      </c>
      <c r="F6484" s="699" t="s">
        <v>11185</v>
      </c>
    </row>
    <row r="6485" spans="1:6" hidden="1">
      <c r="A6485" s="701">
        <v>93594</v>
      </c>
      <c r="B6485" s="699" t="s">
        <v>21790</v>
      </c>
      <c r="C6485" s="699" t="s">
        <v>20110</v>
      </c>
      <c r="D6485" s="699" t="s">
        <v>11182</v>
      </c>
      <c r="E6485" s="700" t="s">
        <v>5739</v>
      </c>
      <c r="F6485" s="699" t="s">
        <v>11185</v>
      </c>
    </row>
    <row r="6486" spans="1:6" hidden="1">
      <c r="A6486" s="701">
        <v>93595</v>
      </c>
      <c r="B6486" s="699" t="s">
        <v>21791</v>
      </c>
      <c r="C6486" s="699" t="s">
        <v>20110</v>
      </c>
      <c r="D6486" s="699" t="s">
        <v>11182</v>
      </c>
      <c r="E6486" s="700" t="s">
        <v>5673</v>
      </c>
      <c r="F6486" s="699" t="s">
        <v>11185</v>
      </c>
    </row>
    <row r="6487" spans="1:6" hidden="1">
      <c r="A6487" s="701">
        <v>93596</v>
      </c>
      <c r="B6487" s="699" t="s">
        <v>21792</v>
      </c>
      <c r="C6487" s="699" t="s">
        <v>20110</v>
      </c>
      <c r="D6487" s="699" t="s">
        <v>11182</v>
      </c>
      <c r="E6487" s="700" t="s">
        <v>2589</v>
      </c>
      <c r="F6487" s="699" t="s">
        <v>11185</v>
      </c>
    </row>
    <row r="6488" spans="1:6" hidden="1">
      <c r="A6488" s="701">
        <v>93597</v>
      </c>
      <c r="B6488" s="699" t="s">
        <v>21793</v>
      </c>
      <c r="C6488" s="699" t="s">
        <v>20110</v>
      </c>
      <c r="D6488" s="699" t="s">
        <v>11182</v>
      </c>
      <c r="E6488" s="700" t="s">
        <v>5509</v>
      </c>
      <c r="F6488" s="699" t="s">
        <v>11185</v>
      </c>
    </row>
    <row r="6489" spans="1:6" hidden="1">
      <c r="A6489" s="701">
        <v>93598</v>
      </c>
      <c r="B6489" s="699" t="s">
        <v>21794</v>
      </c>
      <c r="C6489" s="699" t="s">
        <v>20110</v>
      </c>
      <c r="D6489" s="699" t="s">
        <v>11182</v>
      </c>
      <c r="E6489" s="700" t="s">
        <v>11253</v>
      </c>
      <c r="F6489" s="699" t="s">
        <v>11185</v>
      </c>
    </row>
    <row r="6490" spans="1:6" hidden="1">
      <c r="A6490" s="701">
        <v>93599</v>
      </c>
      <c r="B6490" s="699" t="s">
        <v>21795</v>
      </c>
      <c r="C6490" s="699" t="s">
        <v>20110</v>
      </c>
      <c r="D6490" s="699" t="s">
        <v>11182</v>
      </c>
      <c r="E6490" s="700" t="s">
        <v>8138</v>
      </c>
      <c r="F6490" s="699" t="s">
        <v>11185</v>
      </c>
    </row>
    <row r="6491" spans="1:6" hidden="1">
      <c r="A6491" s="701">
        <v>95425</v>
      </c>
      <c r="B6491" s="699" t="s">
        <v>21796</v>
      </c>
      <c r="C6491" s="699" t="s">
        <v>14111</v>
      </c>
      <c r="D6491" s="699" t="s">
        <v>11182</v>
      </c>
      <c r="E6491" s="700" t="s">
        <v>11744</v>
      </c>
      <c r="F6491" s="699" t="s">
        <v>11185</v>
      </c>
    </row>
    <row r="6492" spans="1:6" hidden="1">
      <c r="A6492" s="701">
        <v>95426</v>
      </c>
      <c r="B6492" s="699" t="s">
        <v>21797</v>
      </c>
      <c r="C6492" s="699" t="s">
        <v>14111</v>
      </c>
      <c r="D6492" s="699" t="s">
        <v>11182</v>
      </c>
      <c r="E6492" s="700" t="s">
        <v>2511</v>
      </c>
      <c r="F6492" s="699" t="s">
        <v>11185</v>
      </c>
    </row>
    <row r="6493" spans="1:6" hidden="1">
      <c r="A6493" s="701">
        <v>95427</v>
      </c>
      <c r="B6493" s="699" t="s">
        <v>21798</v>
      </c>
      <c r="C6493" s="699" t="s">
        <v>14111</v>
      </c>
      <c r="D6493" s="699" t="s">
        <v>11182</v>
      </c>
      <c r="E6493" s="700" t="s">
        <v>6587</v>
      </c>
      <c r="F6493" s="699" t="s">
        <v>11185</v>
      </c>
    </row>
    <row r="6494" spans="1:6" hidden="1">
      <c r="A6494" s="701">
        <v>95428</v>
      </c>
      <c r="B6494" s="699" t="s">
        <v>21799</v>
      </c>
      <c r="C6494" s="699" t="s">
        <v>20110</v>
      </c>
      <c r="D6494" s="699" t="s">
        <v>11182</v>
      </c>
      <c r="E6494" s="700" t="s">
        <v>11253</v>
      </c>
      <c r="F6494" s="699" t="s">
        <v>11185</v>
      </c>
    </row>
    <row r="6495" spans="1:6" hidden="1">
      <c r="A6495" s="701">
        <v>95429</v>
      </c>
      <c r="B6495" s="699" t="s">
        <v>21800</v>
      </c>
      <c r="C6495" s="699" t="s">
        <v>20110</v>
      </c>
      <c r="D6495" s="699" t="s">
        <v>11182</v>
      </c>
      <c r="E6495" s="700" t="s">
        <v>11753</v>
      </c>
      <c r="F6495" s="699" t="s">
        <v>11185</v>
      </c>
    </row>
    <row r="6496" spans="1:6" hidden="1">
      <c r="A6496" s="701">
        <v>95430</v>
      </c>
      <c r="B6496" s="699" t="s">
        <v>21801</v>
      </c>
      <c r="C6496" s="699" t="s">
        <v>20110</v>
      </c>
      <c r="D6496" s="699" t="s">
        <v>11182</v>
      </c>
      <c r="E6496" s="700" t="s">
        <v>11484</v>
      </c>
      <c r="F6496" s="699" t="s">
        <v>11185</v>
      </c>
    </row>
    <row r="6497" spans="1:6" hidden="1">
      <c r="A6497" s="701">
        <v>95875</v>
      </c>
      <c r="B6497" s="699" t="s">
        <v>21802</v>
      </c>
      <c r="C6497" s="699" t="s">
        <v>14111</v>
      </c>
      <c r="D6497" s="699" t="s">
        <v>11182</v>
      </c>
      <c r="E6497" s="700" t="s">
        <v>11259</v>
      </c>
      <c r="F6497" s="699" t="s">
        <v>11185</v>
      </c>
    </row>
    <row r="6498" spans="1:6" hidden="1">
      <c r="A6498" s="701">
        <v>95876</v>
      </c>
      <c r="B6498" s="699" t="s">
        <v>21803</v>
      </c>
      <c r="C6498" s="699" t="s">
        <v>14111</v>
      </c>
      <c r="D6498" s="699" t="s">
        <v>11182</v>
      </c>
      <c r="E6498" s="700" t="s">
        <v>3205</v>
      </c>
      <c r="F6498" s="699" t="s">
        <v>11185</v>
      </c>
    </row>
    <row r="6499" spans="1:6" hidden="1">
      <c r="A6499" s="701">
        <v>95877</v>
      </c>
      <c r="B6499" s="699" t="s">
        <v>21804</v>
      </c>
      <c r="C6499" s="699" t="s">
        <v>14111</v>
      </c>
      <c r="D6499" s="699" t="s">
        <v>11182</v>
      </c>
      <c r="E6499" s="700" t="s">
        <v>11376</v>
      </c>
      <c r="F6499" s="699" t="s">
        <v>11185</v>
      </c>
    </row>
    <row r="6500" spans="1:6" hidden="1">
      <c r="A6500" s="701">
        <v>95878</v>
      </c>
      <c r="B6500" s="699" t="s">
        <v>21805</v>
      </c>
      <c r="C6500" s="699" t="s">
        <v>20110</v>
      </c>
      <c r="D6500" s="699" t="s">
        <v>11182</v>
      </c>
      <c r="E6500" s="700" t="s">
        <v>2304</v>
      </c>
      <c r="F6500" s="699" t="s">
        <v>11185</v>
      </c>
    </row>
    <row r="6501" spans="1:6" hidden="1">
      <c r="A6501" s="701">
        <v>95879</v>
      </c>
      <c r="B6501" s="699" t="s">
        <v>21806</v>
      </c>
      <c r="C6501" s="699" t="s">
        <v>20110</v>
      </c>
      <c r="D6501" s="699" t="s">
        <v>11182</v>
      </c>
      <c r="E6501" s="700" t="s">
        <v>1920</v>
      </c>
      <c r="F6501" s="699" t="s">
        <v>11185</v>
      </c>
    </row>
    <row r="6502" spans="1:6" hidden="1">
      <c r="A6502" s="701">
        <v>95880</v>
      </c>
      <c r="B6502" s="699" t="s">
        <v>21807</v>
      </c>
      <c r="C6502" s="699" t="s">
        <v>20110</v>
      </c>
      <c r="D6502" s="699" t="s">
        <v>11182</v>
      </c>
      <c r="E6502" s="700" t="s">
        <v>3016</v>
      </c>
      <c r="F6502" s="699" t="s">
        <v>11185</v>
      </c>
    </row>
    <row r="6503" spans="1:6" hidden="1">
      <c r="A6503" s="701">
        <v>97912</v>
      </c>
      <c r="B6503" s="699" t="s">
        <v>21808</v>
      </c>
      <c r="C6503" s="699" t="s">
        <v>14111</v>
      </c>
      <c r="D6503" s="699" t="s">
        <v>11182</v>
      </c>
      <c r="E6503" s="700" t="s">
        <v>9892</v>
      </c>
      <c r="F6503" s="699" t="s">
        <v>11185</v>
      </c>
    </row>
    <row r="6504" spans="1:6" hidden="1">
      <c r="A6504" s="701">
        <v>97913</v>
      </c>
      <c r="B6504" s="699" t="s">
        <v>15299</v>
      </c>
      <c r="C6504" s="699" t="s">
        <v>14111</v>
      </c>
      <c r="D6504" s="699" t="s">
        <v>11182</v>
      </c>
      <c r="E6504" s="700" t="s">
        <v>14074</v>
      </c>
      <c r="F6504" s="699" t="s">
        <v>11185</v>
      </c>
    </row>
    <row r="6505" spans="1:6" hidden="1">
      <c r="A6505" s="701">
        <v>97914</v>
      </c>
      <c r="B6505" s="699" t="s">
        <v>21809</v>
      </c>
      <c r="C6505" s="699" t="s">
        <v>14111</v>
      </c>
      <c r="D6505" s="699" t="s">
        <v>11182</v>
      </c>
      <c r="E6505" s="700" t="s">
        <v>3088</v>
      </c>
      <c r="F6505" s="699" t="s">
        <v>11185</v>
      </c>
    </row>
    <row r="6506" spans="1:6" hidden="1">
      <c r="A6506" s="701">
        <v>97915</v>
      </c>
      <c r="B6506" s="699" t="s">
        <v>21810</v>
      </c>
      <c r="C6506" s="699" t="s">
        <v>14111</v>
      </c>
      <c r="D6506" s="699" t="s">
        <v>11182</v>
      </c>
      <c r="E6506" s="700" t="s">
        <v>7402</v>
      </c>
      <c r="F6506" s="699" t="s">
        <v>11185</v>
      </c>
    </row>
    <row r="6507" spans="1:6" hidden="1">
      <c r="A6507" s="701">
        <v>100937</v>
      </c>
      <c r="B6507" s="699" t="s">
        <v>21811</v>
      </c>
      <c r="C6507" s="699" t="s">
        <v>14111</v>
      </c>
      <c r="D6507" s="699" t="s">
        <v>11182</v>
      </c>
      <c r="E6507" s="700" t="s">
        <v>7542</v>
      </c>
      <c r="F6507" s="699" t="s">
        <v>11185</v>
      </c>
    </row>
    <row r="6508" spans="1:6" hidden="1">
      <c r="A6508" s="701">
        <v>100938</v>
      </c>
      <c r="B6508" s="699" t="s">
        <v>21812</v>
      </c>
      <c r="C6508" s="699" t="s">
        <v>14111</v>
      </c>
      <c r="D6508" s="699" t="s">
        <v>11182</v>
      </c>
      <c r="E6508" s="700" t="s">
        <v>2145</v>
      </c>
      <c r="F6508" s="699" t="s">
        <v>11185</v>
      </c>
    </row>
    <row r="6509" spans="1:6" hidden="1">
      <c r="A6509" s="701">
        <v>100939</v>
      </c>
      <c r="B6509" s="699" t="s">
        <v>21813</v>
      </c>
      <c r="C6509" s="699" t="s">
        <v>14111</v>
      </c>
      <c r="D6509" s="699" t="s">
        <v>11182</v>
      </c>
      <c r="E6509" s="700" t="s">
        <v>12113</v>
      </c>
      <c r="F6509" s="699" t="s">
        <v>11185</v>
      </c>
    </row>
    <row r="6510" spans="1:6" hidden="1">
      <c r="A6510" s="701">
        <v>100940</v>
      </c>
      <c r="B6510" s="699" t="s">
        <v>21814</v>
      </c>
      <c r="C6510" s="699" t="s">
        <v>14111</v>
      </c>
      <c r="D6510" s="699" t="s">
        <v>11182</v>
      </c>
      <c r="E6510" s="700" t="s">
        <v>11061</v>
      </c>
      <c r="F6510" s="699" t="s">
        <v>11185</v>
      </c>
    </row>
    <row r="6511" spans="1:6" hidden="1">
      <c r="A6511" s="701">
        <v>100941</v>
      </c>
      <c r="B6511" s="699" t="s">
        <v>21815</v>
      </c>
      <c r="C6511" s="699" t="s">
        <v>20110</v>
      </c>
      <c r="D6511" s="699" t="s">
        <v>11182</v>
      </c>
      <c r="E6511" s="700" t="s">
        <v>5450</v>
      </c>
      <c r="F6511" s="699" t="s">
        <v>11185</v>
      </c>
    </row>
    <row r="6512" spans="1:6" hidden="1">
      <c r="A6512" s="701">
        <v>100942</v>
      </c>
      <c r="B6512" s="699" t="s">
        <v>21816</v>
      </c>
      <c r="C6512" s="699" t="s">
        <v>20110</v>
      </c>
      <c r="D6512" s="699" t="s">
        <v>11182</v>
      </c>
      <c r="E6512" s="700" t="s">
        <v>11529</v>
      </c>
      <c r="F6512" s="699" t="s">
        <v>11185</v>
      </c>
    </row>
    <row r="6513" spans="1:6" hidden="1">
      <c r="A6513" s="701">
        <v>100943</v>
      </c>
      <c r="B6513" s="699" t="s">
        <v>21817</v>
      </c>
      <c r="C6513" s="699" t="s">
        <v>20110</v>
      </c>
      <c r="D6513" s="699" t="s">
        <v>11182</v>
      </c>
      <c r="E6513" s="700" t="s">
        <v>1881</v>
      </c>
      <c r="F6513" s="699" t="s">
        <v>11185</v>
      </c>
    </row>
    <row r="6514" spans="1:6" hidden="1">
      <c r="A6514" s="701">
        <v>100944</v>
      </c>
      <c r="B6514" s="699" t="s">
        <v>21818</v>
      </c>
      <c r="C6514" s="699" t="s">
        <v>20110</v>
      </c>
      <c r="D6514" s="699" t="s">
        <v>11182</v>
      </c>
      <c r="E6514" s="700" t="s">
        <v>9842</v>
      </c>
      <c r="F6514" s="699" t="s">
        <v>11185</v>
      </c>
    </row>
    <row r="6515" spans="1:6" hidden="1">
      <c r="A6515" s="701">
        <v>100945</v>
      </c>
      <c r="B6515" s="699" t="s">
        <v>21819</v>
      </c>
      <c r="C6515" s="699" t="s">
        <v>20110</v>
      </c>
      <c r="D6515" s="699" t="s">
        <v>11182</v>
      </c>
      <c r="E6515" s="700" t="s">
        <v>7346</v>
      </c>
      <c r="F6515" s="699" t="s">
        <v>11185</v>
      </c>
    </row>
    <row r="6516" spans="1:6" hidden="1">
      <c r="A6516" s="701">
        <v>100946</v>
      </c>
      <c r="B6516" s="699" t="s">
        <v>21820</v>
      </c>
      <c r="C6516" s="699" t="s">
        <v>20110</v>
      </c>
      <c r="D6516" s="699" t="s">
        <v>11182</v>
      </c>
      <c r="E6516" s="700" t="s">
        <v>3205</v>
      </c>
      <c r="F6516" s="699" t="s">
        <v>11185</v>
      </c>
    </row>
    <row r="6517" spans="1:6" hidden="1">
      <c r="A6517" s="701">
        <v>100947</v>
      </c>
      <c r="B6517" s="699" t="s">
        <v>21821</v>
      </c>
      <c r="C6517" s="699" t="s">
        <v>20110</v>
      </c>
      <c r="D6517" s="699" t="s">
        <v>11182</v>
      </c>
      <c r="E6517" s="700" t="s">
        <v>5739</v>
      </c>
      <c r="F6517" s="699" t="s">
        <v>11185</v>
      </c>
    </row>
    <row r="6518" spans="1:6" hidden="1">
      <c r="A6518" s="701">
        <v>100948</v>
      </c>
      <c r="B6518" s="699" t="s">
        <v>21822</v>
      </c>
      <c r="C6518" s="699" t="s">
        <v>20110</v>
      </c>
      <c r="D6518" s="699" t="s">
        <v>11182</v>
      </c>
      <c r="E6518" s="700" t="s">
        <v>5638</v>
      </c>
      <c r="F6518" s="699" t="s">
        <v>11185</v>
      </c>
    </row>
    <row r="6519" spans="1:6" hidden="1">
      <c r="A6519" s="701">
        <v>100949</v>
      </c>
      <c r="B6519" s="699" t="s">
        <v>21823</v>
      </c>
      <c r="C6519" s="699" t="s">
        <v>20110</v>
      </c>
      <c r="D6519" s="699" t="s">
        <v>11182</v>
      </c>
      <c r="E6519" s="700" t="s">
        <v>6098</v>
      </c>
      <c r="F6519" s="699" t="s">
        <v>11185</v>
      </c>
    </row>
    <row r="6520" spans="1:6" hidden="1">
      <c r="A6520" s="701">
        <v>100950</v>
      </c>
      <c r="B6520" s="699" t="s">
        <v>21824</v>
      </c>
      <c r="C6520" s="699" t="s">
        <v>20110</v>
      </c>
      <c r="D6520" s="699" t="s">
        <v>11182</v>
      </c>
      <c r="E6520" s="700" t="s">
        <v>5758</v>
      </c>
      <c r="F6520" s="699" t="s">
        <v>11185</v>
      </c>
    </row>
    <row r="6521" spans="1:6" hidden="1">
      <c r="A6521" s="701">
        <v>100951</v>
      </c>
      <c r="B6521" s="699" t="s">
        <v>21825</v>
      </c>
      <c r="C6521" s="699" t="s">
        <v>20110</v>
      </c>
      <c r="D6521" s="699" t="s">
        <v>11182</v>
      </c>
      <c r="E6521" s="700" t="s">
        <v>1890</v>
      </c>
      <c r="F6521" s="699" t="s">
        <v>11185</v>
      </c>
    </row>
    <row r="6522" spans="1:6" hidden="1">
      <c r="A6522" s="701">
        <v>100952</v>
      </c>
      <c r="B6522" s="699" t="s">
        <v>21826</v>
      </c>
      <c r="C6522" s="699" t="s">
        <v>20110</v>
      </c>
      <c r="D6522" s="699" t="s">
        <v>11182</v>
      </c>
      <c r="E6522" s="700" t="s">
        <v>5753</v>
      </c>
      <c r="F6522" s="699" t="s">
        <v>11185</v>
      </c>
    </row>
    <row r="6523" spans="1:6" hidden="1">
      <c r="A6523" s="701">
        <v>100953</v>
      </c>
      <c r="B6523" s="699" t="s">
        <v>21827</v>
      </c>
      <c r="C6523" s="699" t="s">
        <v>20110</v>
      </c>
      <c r="D6523" s="699" t="s">
        <v>11182</v>
      </c>
      <c r="E6523" s="700" t="s">
        <v>12007</v>
      </c>
      <c r="F6523" s="699" t="s">
        <v>11185</v>
      </c>
    </row>
    <row r="6524" spans="1:6" hidden="1">
      <c r="A6524" s="701">
        <v>100954</v>
      </c>
      <c r="B6524" s="699" t="s">
        <v>21828</v>
      </c>
      <c r="C6524" s="699" t="s">
        <v>20110</v>
      </c>
      <c r="D6524" s="699" t="s">
        <v>11182</v>
      </c>
      <c r="E6524" s="700" t="s">
        <v>13356</v>
      </c>
      <c r="F6524" s="699" t="s">
        <v>11185</v>
      </c>
    </row>
    <row r="6525" spans="1:6" hidden="1">
      <c r="A6525" s="701">
        <v>100955</v>
      </c>
      <c r="B6525" s="699" t="s">
        <v>21829</v>
      </c>
      <c r="C6525" s="699" t="s">
        <v>14111</v>
      </c>
      <c r="D6525" s="699" t="s">
        <v>11182</v>
      </c>
      <c r="E6525" s="700" t="s">
        <v>11551</v>
      </c>
      <c r="F6525" s="699" t="s">
        <v>11185</v>
      </c>
    </row>
    <row r="6526" spans="1:6" hidden="1">
      <c r="A6526" s="701">
        <v>100956</v>
      </c>
      <c r="B6526" s="699" t="s">
        <v>21830</v>
      </c>
      <c r="C6526" s="699" t="s">
        <v>14111</v>
      </c>
      <c r="D6526" s="699" t="s">
        <v>11182</v>
      </c>
      <c r="E6526" s="700" t="s">
        <v>2900</v>
      </c>
      <c r="F6526" s="699" t="s">
        <v>11185</v>
      </c>
    </row>
    <row r="6527" spans="1:6" hidden="1">
      <c r="A6527" s="701">
        <v>100957</v>
      </c>
      <c r="B6527" s="699" t="s">
        <v>21831</v>
      </c>
      <c r="C6527" s="699" t="s">
        <v>14111</v>
      </c>
      <c r="D6527" s="699" t="s">
        <v>11182</v>
      </c>
      <c r="E6527" s="700" t="s">
        <v>7683</v>
      </c>
      <c r="F6527" s="699" t="s">
        <v>11185</v>
      </c>
    </row>
    <row r="6528" spans="1:6" hidden="1">
      <c r="A6528" s="701">
        <v>100958</v>
      </c>
      <c r="B6528" s="699" t="s">
        <v>21832</v>
      </c>
      <c r="C6528" s="699" t="s">
        <v>14111</v>
      </c>
      <c r="D6528" s="699" t="s">
        <v>11182</v>
      </c>
      <c r="E6528" s="700" t="s">
        <v>12098</v>
      </c>
      <c r="F6528" s="699" t="s">
        <v>11185</v>
      </c>
    </row>
    <row r="6529" spans="1:6" hidden="1">
      <c r="A6529" s="701">
        <v>100959</v>
      </c>
      <c r="B6529" s="699" t="s">
        <v>21833</v>
      </c>
      <c r="C6529" s="699" t="s">
        <v>14111</v>
      </c>
      <c r="D6529" s="699" t="s">
        <v>11182</v>
      </c>
      <c r="E6529" s="700" t="s">
        <v>11943</v>
      </c>
      <c r="F6529" s="699" t="s">
        <v>11185</v>
      </c>
    </row>
    <row r="6530" spans="1:6" hidden="1">
      <c r="A6530" s="701">
        <v>100960</v>
      </c>
      <c r="B6530" s="699" t="s">
        <v>21834</v>
      </c>
      <c r="C6530" s="699" t="s">
        <v>14111</v>
      </c>
      <c r="D6530" s="699" t="s">
        <v>11182</v>
      </c>
      <c r="E6530" s="700" t="s">
        <v>2284</v>
      </c>
      <c r="F6530" s="699" t="s">
        <v>11185</v>
      </c>
    </row>
    <row r="6531" spans="1:6" hidden="1">
      <c r="A6531" s="701">
        <v>100961</v>
      </c>
      <c r="B6531" s="699" t="s">
        <v>21835</v>
      </c>
      <c r="C6531" s="699" t="s">
        <v>14111</v>
      </c>
      <c r="D6531" s="699" t="s">
        <v>11182</v>
      </c>
      <c r="E6531" s="700" t="s">
        <v>11740</v>
      </c>
      <c r="F6531" s="699" t="s">
        <v>11185</v>
      </c>
    </row>
    <row r="6532" spans="1:6" hidden="1">
      <c r="A6532" s="701">
        <v>100962</v>
      </c>
      <c r="B6532" s="699" t="s">
        <v>21836</v>
      </c>
      <c r="C6532" s="699" t="s">
        <v>14111</v>
      </c>
      <c r="D6532" s="699" t="s">
        <v>11182</v>
      </c>
      <c r="E6532" s="700" t="s">
        <v>4197</v>
      </c>
      <c r="F6532" s="699" t="s">
        <v>11185</v>
      </c>
    </row>
    <row r="6533" spans="1:6" hidden="1">
      <c r="A6533" s="701">
        <v>100963</v>
      </c>
      <c r="B6533" s="699" t="s">
        <v>21837</v>
      </c>
      <c r="C6533" s="699" t="s">
        <v>14111</v>
      </c>
      <c r="D6533" s="699" t="s">
        <v>11182</v>
      </c>
      <c r="E6533" s="700" t="s">
        <v>2509</v>
      </c>
      <c r="F6533" s="699" t="s">
        <v>11185</v>
      </c>
    </row>
    <row r="6534" spans="1:6" hidden="1">
      <c r="A6534" s="701">
        <v>100964</v>
      </c>
      <c r="B6534" s="699" t="s">
        <v>21838</v>
      </c>
      <c r="C6534" s="699" t="s">
        <v>14111</v>
      </c>
      <c r="D6534" s="699" t="s">
        <v>11182</v>
      </c>
      <c r="E6534" s="700" t="s">
        <v>12883</v>
      </c>
      <c r="F6534" s="699" t="s">
        <v>11185</v>
      </c>
    </row>
    <row r="6535" spans="1:6" hidden="1">
      <c r="A6535" s="701">
        <v>100973</v>
      </c>
      <c r="B6535" s="699" t="s">
        <v>15303</v>
      </c>
      <c r="C6535" s="699" t="s">
        <v>479</v>
      </c>
      <c r="D6535" s="699" t="s">
        <v>11182</v>
      </c>
      <c r="E6535" s="700" t="s">
        <v>11742</v>
      </c>
      <c r="F6535" s="699" t="s">
        <v>11185</v>
      </c>
    </row>
    <row r="6536" spans="1:6" hidden="1">
      <c r="A6536" s="701">
        <v>100974</v>
      </c>
      <c r="B6536" s="699" t="s">
        <v>19872</v>
      </c>
      <c r="C6536" s="699" t="s">
        <v>479</v>
      </c>
      <c r="D6536" s="699" t="s">
        <v>11182</v>
      </c>
      <c r="E6536" s="700" t="s">
        <v>4512</v>
      </c>
      <c r="F6536" s="699" t="s">
        <v>11185</v>
      </c>
    </row>
    <row r="6537" spans="1:6" hidden="1">
      <c r="A6537" s="701">
        <v>100975</v>
      </c>
      <c r="B6537" s="699" t="s">
        <v>19895</v>
      </c>
      <c r="C6537" s="699" t="s">
        <v>479</v>
      </c>
      <c r="D6537" s="699" t="s">
        <v>11182</v>
      </c>
      <c r="E6537" s="700" t="s">
        <v>10055</v>
      </c>
      <c r="F6537" s="699" t="s">
        <v>11185</v>
      </c>
    </row>
    <row r="6538" spans="1:6" hidden="1">
      <c r="A6538" s="701">
        <v>100965</v>
      </c>
      <c r="B6538" s="699" t="s">
        <v>21839</v>
      </c>
      <c r="C6538" s="699" t="s">
        <v>20110</v>
      </c>
      <c r="D6538" s="699" t="s">
        <v>11182</v>
      </c>
      <c r="E6538" s="700" t="s">
        <v>8141</v>
      </c>
      <c r="F6538" s="699" t="s">
        <v>11185</v>
      </c>
    </row>
    <row r="6539" spans="1:6" hidden="1">
      <c r="A6539" s="701">
        <v>100966</v>
      </c>
      <c r="B6539" s="699" t="s">
        <v>21840</v>
      </c>
      <c r="C6539" s="699" t="s">
        <v>20110</v>
      </c>
      <c r="D6539" s="699" t="s">
        <v>11182</v>
      </c>
      <c r="E6539" s="700" t="s">
        <v>11253</v>
      </c>
      <c r="F6539" s="699" t="s">
        <v>11185</v>
      </c>
    </row>
    <row r="6540" spans="1:6" hidden="1">
      <c r="A6540" s="701">
        <v>100969</v>
      </c>
      <c r="B6540" s="699" t="s">
        <v>21841</v>
      </c>
      <c r="C6540" s="699" t="s">
        <v>20110</v>
      </c>
      <c r="D6540" s="699" t="s">
        <v>11182</v>
      </c>
      <c r="E6540" s="700" t="s">
        <v>11198</v>
      </c>
      <c r="F6540" s="699" t="s">
        <v>11185</v>
      </c>
    </row>
    <row r="6541" spans="1:6" hidden="1">
      <c r="A6541" s="701">
        <v>100970</v>
      </c>
      <c r="B6541" s="699" t="s">
        <v>21842</v>
      </c>
      <c r="C6541" s="699" t="s">
        <v>20110</v>
      </c>
      <c r="D6541" s="699" t="s">
        <v>11182</v>
      </c>
      <c r="E6541" s="700" t="s">
        <v>11363</v>
      </c>
      <c r="F6541" s="699" t="s">
        <v>11185</v>
      </c>
    </row>
    <row r="6542" spans="1:6" hidden="1">
      <c r="A6542" s="701">
        <v>102330</v>
      </c>
      <c r="B6542" s="699" t="s">
        <v>21843</v>
      </c>
      <c r="C6542" s="699" t="s">
        <v>20110</v>
      </c>
      <c r="D6542" s="699" t="s">
        <v>11182</v>
      </c>
      <c r="E6542" s="700" t="s">
        <v>1920</v>
      </c>
      <c r="F6542" s="699" t="s">
        <v>11185</v>
      </c>
    </row>
    <row r="6543" spans="1:6" hidden="1">
      <c r="A6543" s="701">
        <v>102331</v>
      </c>
      <c r="B6543" s="699" t="s">
        <v>21844</v>
      </c>
      <c r="C6543" s="699" t="s">
        <v>20110</v>
      </c>
      <c r="D6543" s="699" t="s">
        <v>11182</v>
      </c>
      <c r="E6543" s="700" t="s">
        <v>11482</v>
      </c>
      <c r="F6543" s="699" t="s">
        <v>11185</v>
      </c>
    </row>
    <row r="6544" spans="1:6" hidden="1">
      <c r="A6544" s="701">
        <v>102332</v>
      </c>
      <c r="B6544" s="699" t="s">
        <v>21845</v>
      </c>
      <c r="C6544" s="699" t="s">
        <v>20110</v>
      </c>
      <c r="D6544" s="699" t="s">
        <v>11182</v>
      </c>
      <c r="E6544" s="700" t="s">
        <v>3190</v>
      </c>
      <c r="F6544" s="699" t="s">
        <v>11185</v>
      </c>
    </row>
    <row r="6545" spans="1:6" hidden="1">
      <c r="A6545" s="701">
        <v>102333</v>
      </c>
      <c r="B6545" s="699" t="s">
        <v>21846</v>
      </c>
      <c r="C6545" s="699" t="s">
        <v>20110</v>
      </c>
      <c r="D6545" s="699" t="s">
        <v>11182</v>
      </c>
      <c r="E6545" s="700" t="s">
        <v>6587</v>
      </c>
      <c r="F6545" s="699" t="s">
        <v>11185</v>
      </c>
    </row>
    <row r="6546" spans="1:6" hidden="1">
      <c r="A6546" s="701">
        <v>101019</v>
      </c>
      <c r="B6546" s="699" t="s">
        <v>21847</v>
      </c>
      <c r="C6546" s="699" t="s">
        <v>20424</v>
      </c>
      <c r="D6546" s="699" t="s">
        <v>11182</v>
      </c>
      <c r="E6546" s="700" t="s">
        <v>21848</v>
      </c>
      <c r="F6546" s="699" t="s">
        <v>11185</v>
      </c>
    </row>
    <row r="6547" spans="1:6" hidden="1">
      <c r="A6547" s="701">
        <v>101479</v>
      </c>
      <c r="B6547" s="699" t="s">
        <v>21849</v>
      </c>
      <c r="C6547" s="699" t="s">
        <v>20424</v>
      </c>
      <c r="D6547" s="699" t="s">
        <v>11182</v>
      </c>
      <c r="E6547" s="700" t="s">
        <v>21850</v>
      </c>
      <c r="F6547" s="699" t="s">
        <v>11185</v>
      </c>
    </row>
    <row r="6548" spans="1:6" hidden="1">
      <c r="A6548" s="701">
        <v>102568</v>
      </c>
      <c r="B6548" s="699" t="s">
        <v>21851</v>
      </c>
      <c r="C6548" s="699" t="s">
        <v>20424</v>
      </c>
      <c r="D6548" s="699" t="s">
        <v>11182</v>
      </c>
      <c r="E6548" s="700" t="s">
        <v>21852</v>
      </c>
      <c r="F6548" s="699" t="s">
        <v>11185</v>
      </c>
    </row>
    <row r="6549" spans="1:6" hidden="1">
      <c r="A6549" s="701">
        <v>100976</v>
      </c>
      <c r="B6549" s="699" t="s">
        <v>21853</v>
      </c>
      <c r="C6549" s="699" t="s">
        <v>479</v>
      </c>
      <c r="D6549" s="699" t="s">
        <v>11182</v>
      </c>
      <c r="E6549" s="700" t="s">
        <v>11768</v>
      </c>
      <c r="F6549" s="699" t="s">
        <v>11185</v>
      </c>
    </row>
    <row r="6550" spans="1:6" hidden="1">
      <c r="A6550" s="701">
        <v>100977</v>
      </c>
      <c r="B6550" s="699" t="s">
        <v>21854</v>
      </c>
      <c r="C6550" s="699" t="s">
        <v>479</v>
      </c>
      <c r="D6550" s="699" t="s">
        <v>11182</v>
      </c>
      <c r="E6550" s="700" t="s">
        <v>13061</v>
      </c>
      <c r="F6550" s="699" t="s">
        <v>11185</v>
      </c>
    </row>
    <row r="6551" spans="1:6" hidden="1">
      <c r="A6551" s="701">
        <v>100978</v>
      </c>
      <c r="B6551" s="699" t="s">
        <v>21855</v>
      </c>
      <c r="C6551" s="699" t="s">
        <v>479</v>
      </c>
      <c r="D6551" s="699" t="s">
        <v>11182</v>
      </c>
      <c r="E6551" s="700" t="s">
        <v>11251</v>
      </c>
      <c r="F6551" s="699" t="s">
        <v>11185</v>
      </c>
    </row>
    <row r="6552" spans="1:6" hidden="1">
      <c r="A6552" s="701">
        <v>100979</v>
      </c>
      <c r="B6552" s="699" t="s">
        <v>21856</v>
      </c>
      <c r="C6552" s="699" t="s">
        <v>479</v>
      </c>
      <c r="D6552" s="699" t="s">
        <v>11182</v>
      </c>
      <c r="E6552" s="700" t="s">
        <v>11251</v>
      </c>
      <c r="F6552" s="699" t="s">
        <v>11185</v>
      </c>
    </row>
    <row r="6553" spans="1:6" hidden="1">
      <c r="A6553" s="701">
        <v>100980</v>
      </c>
      <c r="B6553" s="699" t="s">
        <v>21857</v>
      </c>
      <c r="C6553" s="699" t="s">
        <v>479</v>
      </c>
      <c r="D6553" s="699" t="s">
        <v>11182</v>
      </c>
      <c r="E6553" s="700" t="s">
        <v>12818</v>
      </c>
      <c r="F6553" s="699" t="s">
        <v>11185</v>
      </c>
    </row>
    <row r="6554" spans="1:6" hidden="1">
      <c r="A6554" s="701">
        <v>100981</v>
      </c>
      <c r="B6554" s="699" t="s">
        <v>13996</v>
      </c>
      <c r="C6554" s="699" t="s">
        <v>479</v>
      </c>
      <c r="D6554" s="699" t="s">
        <v>11182</v>
      </c>
      <c r="E6554" s="700" t="s">
        <v>5239</v>
      </c>
      <c r="F6554" s="699" t="s">
        <v>11185</v>
      </c>
    </row>
    <row r="6555" spans="1:6" hidden="1">
      <c r="A6555" s="701">
        <v>100982</v>
      </c>
      <c r="B6555" s="699" t="s">
        <v>21858</v>
      </c>
      <c r="C6555" s="699" t="s">
        <v>479</v>
      </c>
      <c r="D6555" s="699" t="s">
        <v>11182</v>
      </c>
      <c r="E6555" s="700" t="s">
        <v>14098</v>
      </c>
      <c r="F6555" s="699" t="s">
        <v>11185</v>
      </c>
    </row>
    <row r="6556" spans="1:6" hidden="1">
      <c r="A6556" s="701">
        <v>100983</v>
      </c>
      <c r="B6556" s="699" t="s">
        <v>21859</v>
      </c>
      <c r="C6556" s="699" t="s">
        <v>479</v>
      </c>
      <c r="D6556" s="699" t="s">
        <v>11182</v>
      </c>
      <c r="E6556" s="700" t="s">
        <v>4516</v>
      </c>
      <c r="F6556" s="699" t="s">
        <v>11185</v>
      </c>
    </row>
    <row r="6557" spans="1:6" hidden="1">
      <c r="A6557" s="701">
        <v>100984</v>
      </c>
      <c r="B6557" s="699" t="s">
        <v>21860</v>
      </c>
      <c r="C6557" s="699" t="s">
        <v>479</v>
      </c>
      <c r="D6557" s="699" t="s">
        <v>11182</v>
      </c>
      <c r="E6557" s="700" t="s">
        <v>2744</v>
      </c>
      <c r="F6557" s="699" t="s">
        <v>11185</v>
      </c>
    </row>
    <row r="6558" spans="1:6" hidden="1">
      <c r="A6558" s="701">
        <v>100985</v>
      </c>
      <c r="B6558" s="699" t="s">
        <v>21861</v>
      </c>
      <c r="C6558" s="699" t="s">
        <v>479</v>
      </c>
      <c r="D6558" s="699" t="s">
        <v>11182</v>
      </c>
      <c r="E6558" s="700" t="s">
        <v>4955</v>
      </c>
      <c r="F6558" s="699" t="s">
        <v>11185</v>
      </c>
    </row>
    <row r="6559" spans="1:6" hidden="1">
      <c r="A6559" s="701">
        <v>100986</v>
      </c>
      <c r="B6559" s="699" t="s">
        <v>21862</v>
      </c>
      <c r="C6559" s="699" t="s">
        <v>479</v>
      </c>
      <c r="D6559" s="699" t="s">
        <v>11182</v>
      </c>
      <c r="E6559" s="700" t="s">
        <v>5239</v>
      </c>
      <c r="F6559" s="699" t="s">
        <v>11185</v>
      </c>
    </row>
    <row r="6560" spans="1:6" hidden="1">
      <c r="A6560" s="701">
        <v>100987</v>
      </c>
      <c r="B6560" s="699" t="s">
        <v>21863</v>
      </c>
      <c r="C6560" s="699" t="s">
        <v>479</v>
      </c>
      <c r="D6560" s="699" t="s">
        <v>11182</v>
      </c>
      <c r="E6560" s="700" t="s">
        <v>10116</v>
      </c>
      <c r="F6560" s="699" t="s">
        <v>11185</v>
      </c>
    </row>
    <row r="6561" spans="1:6" hidden="1">
      <c r="A6561" s="701">
        <v>100988</v>
      </c>
      <c r="B6561" s="699" t="s">
        <v>21864</v>
      </c>
      <c r="C6561" s="699" t="s">
        <v>479</v>
      </c>
      <c r="D6561" s="699" t="s">
        <v>11182</v>
      </c>
      <c r="E6561" s="700" t="s">
        <v>4413</v>
      </c>
      <c r="F6561" s="699" t="s">
        <v>11185</v>
      </c>
    </row>
    <row r="6562" spans="1:6" hidden="1">
      <c r="A6562" s="701">
        <v>100989</v>
      </c>
      <c r="B6562" s="699" t="s">
        <v>21865</v>
      </c>
      <c r="C6562" s="699" t="s">
        <v>20424</v>
      </c>
      <c r="D6562" s="699" t="s">
        <v>11182</v>
      </c>
      <c r="E6562" s="700" t="s">
        <v>3381</v>
      </c>
      <c r="F6562" s="699" t="s">
        <v>11185</v>
      </c>
    </row>
    <row r="6563" spans="1:6" hidden="1">
      <c r="A6563" s="701">
        <v>100990</v>
      </c>
      <c r="B6563" s="699" t="s">
        <v>21866</v>
      </c>
      <c r="C6563" s="699" t="s">
        <v>20424</v>
      </c>
      <c r="D6563" s="699" t="s">
        <v>11182</v>
      </c>
      <c r="E6563" s="700" t="s">
        <v>6551</v>
      </c>
      <c r="F6563" s="699" t="s">
        <v>11185</v>
      </c>
    </row>
    <row r="6564" spans="1:6" hidden="1">
      <c r="A6564" s="701">
        <v>100991</v>
      </c>
      <c r="B6564" s="699" t="s">
        <v>21867</v>
      </c>
      <c r="C6564" s="699" t="s">
        <v>20424</v>
      </c>
      <c r="D6564" s="699" t="s">
        <v>11182</v>
      </c>
      <c r="E6564" s="700" t="s">
        <v>3135</v>
      </c>
      <c r="F6564" s="699" t="s">
        <v>11185</v>
      </c>
    </row>
    <row r="6565" spans="1:6" hidden="1">
      <c r="A6565" s="701">
        <v>100992</v>
      </c>
      <c r="B6565" s="699" t="s">
        <v>21868</v>
      </c>
      <c r="C6565" s="699" t="s">
        <v>20424</v>
      </c>
      <c r="D6565" s="699" t="s">
        <v>11182</v>
      </c>
      <c r="E6565" s="700" t="s">
        <v>12135</v>
      </c>
      <c r="F6565" s="699" t="s">
        <v>11185</v>
      </c>
    </row>
    <row r="6566" spans="1:6" hidden="1">
      <c r="A6566" s="701">
        <v>100993</v>
      </c>
      <c r="B6566" s="699" t="s">
        <v>21869</v>
      </c>
      <c r="C6566" s="699" t="s">
        <v>20424</v>
      </c>
      <c r="D6566" s="699" t="s">
        <v>11182</v>
      </c>
      <c r="E6566" s="700" t="s">
        <v>1883</v>
      </c>
      <c r="F6566" s="699" t="s">
        <v>11185</v>
      </c>
    </row>
    <row r="6567" spans="1:6" hidden="1">
      <c r="A6567" s="701">
        <v>100994</v>
      </c>
      <c r="B6567" s="699" t="s">
        <v>21870</v>
      </c>
      <c r="C6567" s="699" t="s">
        <v>20424</v>
      </c>
      <c r="D6567" s="699" t="s">
        <v>11182</v>
      </c>
      <c r="E6567" s="700" t="s">
        <v>11370</v>
      </c>
      <c r="F6567" s="699" t="s">
        <v>11185</v>
      </c>
    </row>
    <row r="6568" spans="1:6" hidden="1">
      <c r="A6568" s="701">
        <v>100995</v>
      </c>
      <c r="B6568" s="699" t="s">
        <v>21871</v>
      </c>
      <c r="C6568" s="699" t="s">
        <v>20424</v>
      </c>
      <c r="D6568" s="699" t="s">
        <v>11182</v>
      </c>
      <c r="E6568" s="700" t="s">
        <v>11326</v>
      </c>
      <c r="F6568" s="699" t="s">
        <v>11185</v>
      </c>
    </row>
    <row r="6569" spans="1:6" hidden="1">
      <c r="A6569" s="701">
        <v>100996</v>
      </c>
      <c r="B6569" s="699" t="s">
        <v>21872</v>
      </c>
      <c r="C6569" s="699" t="s">
        <v>20424</v>
      </c>
      <c r="D6569" s="699" t="s">
        <v>11182</v>
      </c>
      <c r="E6569" s="700" t="s">
        <v>4674</v>
      </c>
      <c r="F6569" s="699" t="s">
        <v>11185</v>
      </c>
    </row>
    <row r="6570" spans="1:6" hidden="1">
      <c r="A6570" s="701">
        <v>100997</v>
      </c>
      <c r="B6570" s="699" t="s">
        <v>21873</v>
      </c>
      <c r="C6570" s="699" t="s">
        <v>20424</v>
      </c>
      <c r="D6570" s="699" t="s">
        <v>11182</v>
      </c>
      <c r="E6570" s="700" t="s">
        <v>2865</v>
      </c>
      <c r="F6570" s="699" t="s">
        <v>11185</v>
      </c>
    </row>
    <row r="6571" spans="1:6" hidden="1">
      <c r="A6571" s="701">
        <v>100998</v>
      </c>
      <c r="B6571" s="699" t="s">
        <v>21874</v>
      </c>
      <c r="C6571" s="699" t="s">
        <v>20424</v>
      </c>
      <c r="D6571" s="699" t="s">
        <v>11182</v>
      </c>
      <c r="E6571" s="700" t="s">
        <v>4530</v>
      </c>
      <c r="F6571" s="699" t="s">
        <v>11185</v>
      </c>
    </row>
    <row r="6572" spans="1:6" hidden="1">
      <c r="A6572" s="701">
        <v>100999</v>
      </c>
      <c r="B6572" s="699" t="s">
        <v>21875</v>
      </c>
      <c r="C6572" s="699" t="s">
        <v>20424</v>
      </c>
      <c r="D6572" s="699" t="s">
        <v>11182</v>
      </c>
      <c r="E6572" s="700" t="s">
        <v>2241</v>
      </c>
      <c r="F6572" s="699" t="s">
        <v>11185</v>
      </c>
    </row>
    <row r="6573" spans="1:6" hidden="1">
      <c r="A6573" s="701">
        <v>101000</v>
      </c>
      <c r="B6573" s="699" t="s">
        <v>21876</v>
      </c>
      <c r="C6573" s="699" t="s">
        <v>20424</v>
      </c>
      <c r="D6573" s="699" t="s">
        <v>11182</v>
      </c>
      <c r="E6573" s="700" t="s">
        <v>10622</v>
      </c>
      <c r="F6573" s="699" t="s">
        <v>11185</v>
      </c>
    </row>
    <row r="6574" spans="1:6" hidden="1">
      <c r="A6574" s="701">
        <v>101001</v>
      </c>
      <c r="B6574" s="699" t="s">
        <v>21877</v>
      </c>
      <c r="C6574" s="699" t="s">
        <v>20424</v>
      </c>
      <c r="D6574" s="699" t="s">
        <v>11182</v>
      </c>
      <c r="E6574" s="700" t="s">
        <v>2935</v>
      </c>
      <c r="F6574" s="699" t="s">
        <v>11185</v>
      </c>
    </row>
    <row r="6575" spans="1:6" hidden="1">
      <c r="A6575" s="701">
        <v>101002</v>
      </c>
      <c r="B6575" s="699" t="s">
        <v>21878</v>
      </c>
      <c r="C6575" s="699" t="s">
        <v>20424</v>
      </c>
      <c r="D6575" s="699" t="s">
        <v>11182</v>
      </c>
      <c r="E6575" s="700" t="s">
        <v>12135</v>
      </c>
      <c r="F6575" s="699" t="s">
        <v>11185</v>
      </c>
    </row>
    <row r="6576" spans="1:6" hidden="1">
      <c r="A6576" s="701">
        <v>101003</v>
      </c>
      <c r="B6576" s="699" t="s">
        <v>21879</v>
      </c>
      <c r="C6576" s="699" t="s">
        <v>20424</v>
      </c>
      <c r="D6576" s="699" t="s">
        <v>11182</v>
      </c>
      <c r="E6576" s="700" t="s">
        <v>6481</v>
      </c>
      <c r="F6576" s="699" t="s">
        <v>11185</v>
      </c>
    </row>
    <row r="6577" spans="1:6" hidden="1">
      <c r="A6577" s="701">
        <v>101004</v>
      </c>
      <c r="B6577" s="699" t="s">
        <v>21880</v>
      </c>
      <c r="C6577" s="699" t="s">
        <v>20424</v>
      </c>
      <c r="D6577" s="699" t="s">
        <v>11182</v>
      </c>
      <c r="E6577" s="700" t="s">
        <v>11345</v>
      </c>
      <c r="F6577" s="699" t="s">
        <v>11185</v>
      </c>
    </row>
    <row r="6578" spans="1:6" hidden="1">
      <c r="A6578" s="701">
        <v>101005</v>
      </c>
      <c r="B6578" s="699" t="s">
        <v>21881</v>
      </c>
      <c r="C6578" s="699" t="s">
        <v>479</v>
      </c>
      <c r="D6578" s="699" t="s">
        <v>11182</v>
      </c>
      <c r="E6578" s="700" t="s">
        <v>4443</v>
      </c>
      <c r="F6578" s="699" t="s">
        <v>11185</v>
      </c>
    </row>
    <row r="6579" spans="1:6" hidden="1">
      <c r="A6579" s="701">
        <v>101006</v>
      </c>
      <c r="B6579" s="699" t="s">
        <v>21882</v>
      </c>
      <c r="C6579" s="699" t="s">
        <v>479</v>
      </c>
      <c r="D6579" s="699" t="s">
        <v>11182</v>
      </c>
      <c r="E6579" s="700" t="s">
        <v>4689</v>
      </c>
      <c r="F6579" s="699" t="s">
        <v>11185</v>
      </c>
    </row>
    <row r="6580" spans="1:6" hidden="1">
      <c r="A6580" s="701">
        <v>101007</v>
      </c>
      <c r="B6580" s="699" t="s">
        <v>21883</v>
      </c>
      <c r="C6580" s="699" t="s">
        <v>479</v>
      </c>
      <c r="D6580" s="699" t="s">
        <v>11182</v>
      </c>
      <c r="E6580" s="700" t="s">
        <v>5185</v>
      </c>
      <c r="F6580" s="699" t="s">
        <v>11185</v>
      </c>
    </row>
    <row r="6581" spans="1:6" hidden="1">
      <c r="A6581" s="701">
        <v>101008</v>
      </c>
      <c r="B6581" s="699" t="s">
        <v>21884</v>
      </c>
      <c r="C6581" s="699" t="s">
        <v>479</v>
      </c>
      <c r="D6581" s="699" t="s">
        <v>11182</v>
      </c>
      <c r="E6581" s="700" t="s">
        <v>2833</v>
      </c>
      <c r="F6581" s="699" t="s">
        <v>11185</v>
      </c>
    </row>
    <row r="6582" spans="1:6" hidden="1">
      <c r="A6582" s="701">
        <v>101009</v>
      </c>
      <c r="B6582" s="699" t="s">
        <v>21885</v>
      </c>
      <c r="C6582" s="699" t="s">
        <v>20424</v>
      </c>
      <c r="D6582" s="699" t="s">
        <v>11182</v>
      </c>
      <c r="E6582" s="700" t="s">
        <v>11809</v>
      </c>
      <c r="F6582" s="699" t="s">
        <v>11185</v>
      </c>
    </row>
    <row r="6583" spans="1:6" hidden="1">
      <c r="A6583" s="701">
        <v>101010</v>
      </c>
      <c r="B6583" s="699" t="s">
        <v>21886</v>
      </c>
      <c r="C6583" s="699" t="s">
        <v>20424</v>
      </c>
      <c r="D6583" s="699" t="s">
        <v>11182</v>
      </c>
      <c r="E6583" s="700" t="s">
        <v>11340</v>
      </c>
      <c r="F6583" s="699" t="s">
        <v>11185</v>
      </c>
    </row>
    <row r="6584" spans="1:6" hidden="1">
      <c r="A6584" s="701">
        <v>101013</v>
      </c>
      <c r="B6584" s="699" t="s">
        <v>21887</v>
      </c>
      <c r="C6584" s="699" t="s">
        <v>20424</v>
      </c>
      <c r="D6584" s="699" t="s">
        <v>11182</v>
      </c>
      <c r="E6584" s="700" t="s">
        <v>16238</v>
      </c>
      <c r="F6584" s="699" t="s">
        <v>11185</v>
      </c>
    </row>
    <row r="6585" spans="1:6" hidden="1">
      <c r="A6585" s="701">
        <v>101014</v>
      </c>
      <c r="B6585" s="699" t="s">
        <v>21888</v>
      </c>
      <c r="C6585" s="699" t="s">
        <v>20424</v>
      </c>
      <c r="D6585" s="699" t="s">
        <v>11182</v>
      </c>
      <c r="E6585" s="700" t="s">
        <v>21889</v>
      </c>
      <c r="F6585" s="699" t="s">
        <v>11185</v>
      </c>
    </row>
    <row r="6586" spans="1:6" hidden="1">
      <c r="A6586" s="701">
        <v>101015</v>
      </c>
      <c r="B6586" s="699" t="s">
        <v>21890</v>
      </c>
      <c r="C6586" s="699" t="s">
        <v>20424</v>
      </c>
      <c r="D6586" s="699" t="s">
        <v>11182</v>
      </c>
      <c r="E6586" s="700" t="s">
        <v>16742</v>
      </c>
      <c r="F6586" s="699" t="s">
        <v>11185</v>
      </c>
    </row>
    <row r="6587" spans="1:6" hidden="1">
      <c r="A6587" s="701">
        <v>101016</v>
      </c>
      <c r="B6587" s="699" t="s">
        <v>21891</v>
      </c>
      <c r="C6587" s="699" t="s">
        <v>20424</v>
      </c>
      <c r="D6587" s="699" t="s">
        <v>11182</v>
      </c>
      <c r="E6587" s="700" t="s">
        <v>11611</v>
      </c>
      <c r="F6587" s="699" t="s">
        <v>11185</v>
      </c>
    </row>
    <row r="6588" spans="1:6" hidden="1">
      <c r="A6588" s="701">
        <v>101017</v>
      </c>
      <c r="B6588" s="699" t="s">
        <v>21892</v>
      </c>
      <c r="C6588" s="699" t="s">
        <v>20424</v>
      </c>
      <c r="D6588" s="699" t="s">
        <v>11182</v>
      </c>
      <c r="E6588" s="700" t="s">
        <v>14234</v>
      </c>
      <c r="F6588" s="699" t="s">
        <v>11185</v>
      </c>
    </row>
    <row r="6589" spans="1:6" hidden="1">
      <c r="A6589" s="701">
        <v>101018</v>
      </c>
      <c r="B6589" s="699" t="s">
        <v>21893</v>
      </c>
      <c r="C6589" s="699" t="s">
        <v>20424</v>
      </c>
      <c r="D6589" s="699" t="s">
        <v>11182</v>
      </c>
      <c r="E6589" s="700" t="s">
        <v>3417</v>
      </c>
      <c r="F6589" s="699" t="s">
        <v>11185</v>
      </c>
    </row>
    <row r="6590" spans="1:6" hidden="1">
      <c r="A6590" s="701">
        <v>101463</v>
      </c>
      <c r="B6590" s="699" t="s">
        <v>21894</v>
      </c>
      <c r="C6590" s="699" t="s">
        <v>20424</v>
      </c>
      <c r="D6590" s="699" t="s">
        <v>11182</v>
      </c>
      <c r="E6590" s="700" t="s">
        <v>11334</v>
      </c>
      <c r="F6590" s="699" t="s">
        <v>11185</v>
      </c>
    </row>
    <row r="6591" spans="1:6" hidden="1">
      <c r="A6591" s="701">
        <v>101464</v>
      </c>
      <c r="B6591" s="699" t="s">
        <v>21895</v>
      </c>
      <c r="C6591" s="699" t="s">
        <v>20424</v>
      </c>
      <c r="D6591" s="699" t="s">
        <v>11182</v>
      </c>
      <c r="E6591" s="700" t="s">
        <v>5515</v>
      </c>
      <c r="F6591" s="699" t="s">
        <v>11185</v>
      </c>
    </row>
    <row r="6592" spans="1:6" hidden="1">
      <c r="A6592" s="701">
        <v>101465</v>
      </c>
      <c r="B6592" s="699" t="s">
        <v>21896</v>
      </c>
      <c r="C6592" s="699" t="s">
        <v>20424</v>
      </c>
      <c r="D6592" s="699" t="s">
        <v>11182</v>
      </c>
      <c r="E6592" s="700" t="s">
        <v>12171</v>
      </c>
      <c r="F6592" s="699" t="s">
        <v>11185</v>
      </c>
    </row>
    <row r="6593" spans="1:6" hidden="1">
      <c r="A6593" s="701">
        <v>101466</v>
      </c>
      <c r="B6593" s="699" t="s">
        <v>21897</v>
      </c>
      <c r="C6593" s="699" t="s">
        <v>20424</v>
      </c>
      <c r="D6593" s="699" t="s">
        <v>11182</v>
      </c>
      <c r="E6593" s="700" t="s">
        <v>3859</v>
      </c>
      <c r="F6593" s="699" t="s">
        <v>11185</v>
      </c>
    </row>
    <row r="6594" spans="1:6" hidden="1">
      <c r="A6594" s="701">
        <v>101467</v>
      </c>
      <c r="B6594" s="699" t="s">
        <v>21898</v>
      </c>
      <c r="C6594" s="699" t="s">
        <v>20424</v>
      </c>
      <c r="D6594" s="699" t="s">
        <v>11182</v>
      </c>
      <c r="E6594" s="700" t="s">
        <v>13023</v>
      </c>
      <c r="F6594" s="699" t="s">
        <v>11185</v>
      </c>
    </row>
    <row r="6595" spans="1:6" hidden="1">
      <c r="A6595" s="701">
        <v>101468</v>
      </c>
      <c r="B6595" s="699" t="s">
        <v>21899</v>
      </c>
      <c r="C6595" s="699" t="s">
        <v>20424</v>
      </c>
      <c r="D6595" s="699" t="s">
        <v>11182</v>
      </c>
      <c r="E6595" s="700" t="s">
        <v>3903</v>
      </c>
      <c r="F6595" s="699" t="s">
        <v>11185</v>
      </c>
    </row>
    <row r="6596" spans="1:6" hidden="1">
      <c r="A6596" s="701">
        <v>101469</v>
      </c>
      <c r="B6596" s="699" t="s">
        <v>21900</v>
      </c>
      <c r="C6596" s="699" t="s">
        <v>20424</v>
      </c>
      <c r="D6596" s="699" t="s">
        <v>11182</v>
      </c>
      <c r="E6596" s="700" t="s">
        <v>14233</v>
      </c>
      <c r="F6596" s="699" t="s">
        <v>11185</v>
      </c>
    </row>
    <row r="6597" spans="1:6" hidden="1">
      <c r="A6597" s="701">
        <v>101470</v>
      </c>
      <c r="B6597" s="699" t="s">
        <v>21901</v>
      </c>
      <c r="C6597" s="699" t="s">
        <v>20424</v>
      </c>
      <c r="D6597" s="699" t="s">
        <v>11182</v>
      </c>
      <c r="E6597" s="700" t="s">
        <v>16385</v>
      </c>
      <c r="F6597" s="699" t="s">
        <v>11185</v>
      </c>
    </row>
    <row r="6598" spans="1:6" hidden="1">
      <c r="A6598" s="701">
        <v>101471</v>
      </c>
      <c r="B6598" s="699" t="s">
        <v>21902</v>
      </c>
      <c r="C6598" s="699" t="s">
        <v>20424</v>
      </c>
      <c r="D6598" s="699" t="s">
        <v>11182</v>
      </c>
      <c r="E6598" s="700" t="s">
        <v>7075</v>
      </c>
      <c r="F6598" s="699" t="s">
        <v>11185</v>
      </c>
    </row>
    <row r="6599" spans="1:6" hidden="1">
      <c r="A6599" s="701">
        <v>101472</v>
      </c>
      <c r="B6599" s="699" t="s">
        <v>21903</v>
      </c>
      <c r="C6599" s="699" t="s">
        <v>20424</v>
      </c>
      <c r="D6599" s="699" t="s">
        <v>11182</v>
      </c>
      <c r="E6599" s="700" t="s">
        <v>8459</v>
      </c>
      <c r="F6599" s="699" t="s">
        <v>11185</v>
      </c>
    </row>
    <row r="6600" spans="1:6" hidden="1">
      <c r="A6600" s="701">
        <v>101473</v>
      </c>
      <c r="B6600" s="699" t="s">
        <v>21904</v>
      </c>
      <c r="C6600" s="699" t="s">
        <v>20424</v>
      </c>
      <c r="D6600" s="699" t="s">
        <v>11182</v>
      </c>
      <c r="E6600" s="700" t="s">
        <v>5104</v>
      </c>
      <c r="F6600" s="699" t="s">
        <v>11185</v>
      </c>
    </row>
    <row r="6601" spans="1:6" hidden="1">
      <c r="A6601" s="701">
        <v>101474</v>
      </c>
      <c r="B6601" s="699" t="s">
        <v>21905</v>
      </c>
      <c r="C6601" s="699" t="s">
        <v>20424</v>
      </c>
      <c r="D6601" s="699" t="s">
        <v>11182</v>
      </c>
      <c r="E6601" s="700" t="s">
        <v>4059</v>
      </c>
      <c r="F6601" s="699" t="s">
        <v>11185</v>
      </c>
    </row>
    <row r="6602" spans="1:6" hidden="1">
      <c r="A6602" s="701">
        <v>101475</v>
      </c>
      <c r="B6602" s="699" t="s">
        <v>21906</v>
      </c>
      <c r="C6602" s="699" t="s">
        <v>20424</v>
      </c>
      <c r="D6602" s="699" t="s">
        <v>11182</v>
      </c>
      <c r="E6602" s="700" t="s">
        <v>3046</v>
      </c>
      <c r="F6602" s="699" t="s">
        <v>11185</v>
      </c>
    </row>
    <row r="6603" spans="1:6" hidden="1">
      <c r="A6603" s="701">
        <v>101476</v>
      </c>
      <c r="B6603" s="699" t="s">
        <v>21907</v>
      </c>
      <c r="C6603" s="699" t="s">
        <v>20424</v>
      </c>
      <c r="D6603" s="699" t="s">
        <v>11182</v>
      </c>
      <c r="E6603" s="700" t="s">
        <v>11582</v>
      </c>
      <c r="F6603" s="699" t="s">
        <v>11185</v>
      </c>
    </row>
    <row r="6604" spans="1:6" hidden="1">
      <c r="A6604" s="701">
        <v>101477</v>
      </c>
      <c r="B6604" s="699" t="s">
        <v>21908</v>
      </c>
      <c r="C6604" s="699" t="s">
        <v>20424</v>
      </c>
      <c r="D6604" s="699" t="s">
        <v>11182</v>
      </c>
      <c r="E6604" s="700" t="s">
        <v>14933</v>
      </c>
      <c r="F6604" s="699" t="s">
        <v>11185</v>
      </c>
    </row>
    <row r="6605" spans="1:6" hidden="1">
      <c r="A6605" s="701">
        <v>101478</v>
      </c>
      <c r="B6605" s="699" t="s">
        <v>21909</v>
      </c>
      <c r="C6605" s="699" t="s">
        <v>20424</v>
      </c>
      <c r="D6605" s="699" t="s">
        <v>11182</v>
      </c>
      <c r="E6605" s="700" t="s">
        <v>16392</v>
      </c>
      <c r="F6605" s="699" t="s">
        <v>11185</v>
      </c>
    </row>
    <row r="6606" spans="1:6" hidden="1">
      <c r="A6606" s="701">
        <v>101480</v>
      </c>
      <c r="B6606" s="699" t="s">
        <v>21910</v>
      </c>
      <c r="C6606" s="699" t="s">
        <v>20424</v>
      </c>
      <c r="D6606" s="699" t="s">
        <v>11182</v>
      </c>
      <c r="E6606" s="700" t="s">
        <v>10253</v>
      </c>
      <c r="F6606" s="699" t="s">
        <v>11185</v>
      </c>
    </row>
    <row r="6607" spans="1:6" hidden="1">
      <c r="A6607" s="701">
        <v>101481</v>
      </c>
      <c r="B6607" s="699" t="s">
        <v>21911</v>
      </c>
      <c r="C6607" s="699" t="s">
        <v>20424</v>
      </c>
      <c r="D6607" s="699" t="s">
        <v>11182</v>
      </c>
      <c r="E6607" s="700" t="s">
        <v>10317</v>
      </c>
      <c r="F6607" s="699" t="s">
        <v>11185</v>
      </c>
    </row>
    <row r="6608" spans="1:6" hidden="1">
      <c r="A6608" s="701">
        <v>101482</v>
      </c>
      <c r="B6608" s="699" t="s">
        <v>21912</v>
      </c>
      <c r="C6608" s="699" t="s">
        <v>20424</v>
      </c>
      <c r="D6608" s="699" t="s">
        <v>11182</v>
      </c>
      <c r="E6608" s="700" t="s">
        <v>12705</v>
      </c>
      <c r="F6608" s="699" t="s">
        <v>11185</v>
      </c>
    </row>
    <row r="6609" spans="1:6" hidden="1">
      <c r="A6609" s="701">
        <v>101483</v>
      </c>
      <c r="B6609" s="699" t="s">
        <v>21913</v>
      </c>
      <c r="C6609" s="699" t="s">
        <v>20424</v>
      </c>
      <c r="D6609" s="699" t="s">
        <v>11182</v>
      </c>
      <c r="E6609" s="700" t="s">
        <v>11612</v>
      </c>
      <c r="F6609" s="699" t="s">
        <v>11185</v>
      </c>
    </row>
    <row r="6610" spans="1:6" hidden="1">
      <c r="A6610" s="701">
        <v>101484</v>
      </c>
      <c r="B6610" s="699" t="s">
        <v>21914</v>
      </c>
      <c r="C6610" s="699" t="s">
        <v>20424</v>
      </c>
      <c r="D6610" s="699" t="s">
        <v>11182</v>
      </c>
      <c r="E6610" s="700" t="s">
        <v>21915</v>
      </c>
      <c r="F6610" s="699" t="s">
        <v>11185</v>
      </c>
    </row>
    <row r="6611" spans="1:6" hidden="1">
      <c r="A6611" s="701">
        <v>101485</v>
      </c>
      <c r="B6611" s="699" t="s">
        <v>21916</v>
      </c>
      <c r="C6611" s="699" t="s">
        <v>20424</v>
      </c>
      <c r="D6611" s="699" t="s">
        <v>11182</v>
      </c>
      <c r="E6611" s="700" t="s">
        <v>21917</v>
      </c>
      <c r="F6611" s="699" t="s">
        <v>11185</v>
      </c>
    </row>
    <row r="6612" spans="1:6" hidden="1">
      <c r="A6612" s="701">
        <v>101486</v>
      </c>
      <c r="B6612" s="699" t="s">
        <v>21918</v>
      </c>
      <c r="C6612" s="699" t="s">
        <v>20424</v>
      </c>
      <c r="D6612" s="699" t="s">
        <v>11182</v>
      </c>
      <c r="E6612" s="700" t="s">
        <v>6884</v>
      </c>
      <c r="F6612" s="699" t="s">
        <v>11185</v>
      </c>
    </row>
    <row r="6613" spans="1:6" hidden="1">
      <c r="A6613" s="701">
        <v>101487</v>
      </c>
      <c r="B6613" s="699" t="s">
        <v>21919</v>
      </c>
      <c r="C6613" s="699" t="s">
        <v>20424</v>
      </c>
      <c r="D6613" s="699" t="s">
        <v>11182</v>
      </c>
      <c r="E6613" s="700" t="s">
        <v>4096</v>
      </c>
      <c r="F6613" s="699" t="s">
        <v>11185</v>
      </c>
    </row>
    <row r="6614" spans="1:6" hidden="1">
      <c r="A6614" s="701">
        <v>101488</v>
      </c>
      <c r="B6614" s="699" t="s">
        <v>21920</v>
      </c>
      <c r="C6614" s="699" t="s">
        <v>20424</v>
      </c>
      <c r="D6614" s="699" t="s">
        <v>11182</v>
      </c>
      <c r="E6614" s="700" t="s">
        <v>21459</v>
      </c>
      <c r="F6614" s="699" t="s">
        <v>11185</v>
      </c>
    </row>
    <row r="6615" spans="1:6" hidden="1">
      <c r="A6615" s="701">
        <v>101188</v>
      </c>
      <c r="B6615" s="699" t="s">
        <v>21921</v>
      </c>
      <c r="C6615" s="699" t="s">
        <v>478</v>
      </c>
      <c r="D6615" s="699" t="s">
        <v>11189</v>
      </c>
      <c r="E6615" s="700" t="s">
        <v>12135</v>
      </c>
      <c r="F6615" s="699" t="s">
        <v>11185</v>
      </c>
    </row>
    <row r="6616" spans="1:6" hidden="1">
      <c r="A6616" s="701">
        <v>101189</v>
      </c>
      <c r="B6616" s="699" t="s">
        <v>21922</v>
      </c>
      <c r="C6616" s="699" t="s">
        <v>478</v>
      </c>
      <c r="D6616" s="699" t="s">
        <v>11189</v>
      </c>
      <c r="E6616" s="700" t="s">
        <v>21923</v>
      </c>
      <c r="F6616" s="699" t="s">
        <v>11185</v>
      </c>
    </row>
    <row r="6617" spans="1:6" hidden="1">
      <c r="A6617" s="701">
        <v>101190</v>
      </c>
      <c r="B6617" s="699" t="s">
        <v>21924</v>
      </c>
      <c r="C6617" s="699" t="s">
        <v>478</v>
      </c>
      <c r="D6617" s="699" t="s">
        <v>11189</v>
      </c>
      <c r="E6617" s="700" t="s">
        <v>4898</v>
      </c>
      <c r="F6617" s="699" t="s">
        <v>11185</v>
      </c>
    </row>
    <row r="6618" spans="1:6" hidden="1">
      <c r="A6618" s="701">
        <v>101191</v>
      </c>
      <c r="B6618" s="699" t="s">
        <v>21925</v>
      </c>
      <c r="C6618" s="699" t="s">
        <v>478</v>
      </c>
      <c r="D6618" s="699" t="s">
        <v>11189</v>
      </c>
      <c r="E6618" s="700" t="s">
        <v>7922</v>
      </c>
      <c r="F6618" s="699" t="s">
        <v>11185</v>
      </c>
    </row>
    <row r="6619" spans="1:6" hidden="1">
      <c r="A6619" s="701">
        <v>101192</v>
      </c>
      <c r="B6619" s="699" t="s">
        <v>21926</v>
      </c>
      <c r="C6619" s="699" t="s">
        <v>478</v>
      </c>
      <c r="D6619" s="699" t="s">
        <v>11189</v>
      </c>
      <c r="E6619" s="700" t="s">
        <v>15740</v>
      </c>
      <c r="F6619" s="699" t="s">
        <v>11185</v>
      </c>
    </row>
    <row r="6620" spans="1:6" hidden="1">
      <c r="A6620" s="701">
        <v>101193</v>
      </c>
      <c r="B6620" s="699" t="s">
        <v>21927</v>
      </c>
      <c r="C6620" s="699" t="s">
        <v>478</v>
      </c>
      <c r="D6620" s="699" t="s">
        <v>11189</v>
      </c>
      <c r="E6620" s="700" t="s">
        <v>16734</v>
      </c>
      <c r="F6620" s="699" t="s">
        <v>11185</v>
      </c>
    </row>
    <row r="6621" spans="1:6" hidden="1">
      <c r="A6621" s="701">
        <v>101194</v>
      </c>
      <c r="B6621" s="699" t="s">
        <v>21928</v>
      </c>
      <c r="C6621" s="699" t="s">
        <v>478</v>
      </c>
      <c r="D6621" s="699" t="s">
        <v>11189</v>
      </c>
      <c r="E6621" s="700" t="s">
        <v>20470</v>
      </c>
      <c r="F6621" s="699" t="s">
        <v>11185</v>
      </c>
    </row>
    <row r="6622" spans="1:6" hidden="1">
      <c r="A6622" s="701">
        <v>101197</v>
      </c>
      <c r="B6622" s="699" t="s">
        <v>21929</v>
      </c>
      <c r="C6622" s="699" t="s">
        <v>478</v>
      </c>
      <c r="D6622" s="699" t="s">
        <v>11189</v>
      </c>
      <c r="E6622" s="700" t="s">
        <v>21917</v>
      </c>
      <c r="F6622" s="699" t="s">
        <v>11185</v>
      </c>
    </row>
    <row r="6623" spans="1:6" hidden="1">
      <c r="A6623" s="701">
        <v>101198</v>
      </c>
      <c r="B6623" s="699" t="s">
        <v>21930</v>
      </c>
      <c r="C6623" s="699" t="s">
        <v>478</v>
      </c>
      <c r="D6623" s="699" t="s">
        <v>11189</v>
      </c>
      <c r="E6623" s="700" t="s">
        <v>21931</v>
      </c>
      <c r="F6623" s="699" t="s">
        <v>11185</v>
      </c>
    </row>
    <row r="6624" spans="1:6" hidden="1">
      <c r="A6624" s="701">
        <v>101199</v>
      </c>
      <c r="B6624" s="699" t="s">
        <v>21932</v>
      </c>
      <c r="C6624" s="699" t="s">
        <v>478</v>
      </c>
      <c r="D6624" s="699" t="s">
        <v>11189</v>
      </c>
      <c r="E6624" s="700" t="s">
        <v>21933</v>
      </c>
      <c r="F6624" s="699" t="s">
        <v>11185</v>
      </c>
    </row>
    <row r="6625" spans="1:6" hidden="1">
      <c r="A6625" s="701">
        <v>101200</v>
      </c>
      <c r="B6625" s="699" t="s">
        <v>21934</v>
      </c>
      <c r="C6625" s="699" t="s">
        <v>478</v>
      </c>
      <c r="D6625" s="699" t="s">
        <v>11189</v>
      </c>
      <c r="E6625" s="700" t="s">
        <v>2165</v>
      </c>
      <c r="F6625" s="699" t="s">
        <v>11185</v>
      </c>
    </row>
    <row r="6626" spans="1:6" hidden="1">
      <c r="A6626" s="701">
        <v>101201</v>
      </c>
      <c r="B6626" s="699" t="s">
        <v>21935</v>
      </c>
      <c r="C6626" s="699" t="s">
        <v>478</v>
      </c>
      <c r="D6626" s="699" t="s">
        <v>11189</v>
      </c>
      <c r="E6626" s="700" t="s">
        <v>21936</v>
      </c>
      <c r="F6626" s="699" t="s">
        <v>11185</v>
      </c>
    </row>
    <row r="6627" spans="1:6" hidden="1">
      <c r="A6627" s="701">
        <v>101202</v>
      </c>
      <c r="B6627" s="699" t="s">
        <v>21937</v>
      </c>
      <c r="C6627" s="699" t="s">
        <v>478</v>
      </c>
      <c r="D6627" s="699" t="s">
        <v>11189</v>
      </c>
      <c r="E6627" s="700" t="s">
        <v>19311</v>
      </c>
      <c r="F6627" s="699" t="s">
        <v>11185</v>
      </c>
    </row>
    <row r="6628" spans="1:6" hidden="1">
      <c r="A6628" s="701">
        <v>101203</v>
      </c>
      <c r="B6628" s="699" t="s">
        <v>21938</v>
      </c>
      <c r="C6628" s="699" t="s">
        <v>478</v>
      </c>
      <c r="D6628" s="699" t="s">
        <v>11189</v>
      </c>
      <c r="E6628" s="700" t="s">
        <v>20839</v>
      </c>
      <c r="F6628" s="699" t="s">
        <v>11185</v>
      </c>
    </row>
    <row r="6629" spans="1:6" hidden="1">
      <c r="A6629" s="701">
        <v>101204</v>
      </c>
      <c r="B6629" s="699" t="s">
        <v>21939</v>
      </c>
      <c r="C6629" s="699" t="s">
        <v>478</v>
      </c>
      <c r="D6629" s="699" t="s">
        <v>11189</v>
      </c>
      <c r="E6629" s="700" t="s">
        <v>19347</v>
      </c>
      <c r="F6629" s="699" t="s">
        <v>11185</v>
      </c>
    </row>
    <row r="6630" spans="1:6" hidden="1">
      <c r="A6630" s="701">
        <v>101205</v>
      </c>
      <c r="B6630" s="699" t="s">
        <v>21940</v>
      </c>
      <c r="C6630" s="699" t="s">
        <v>478</v>
      </c>
      <c r="D6630" s="699" t="s">
        <v>11189</v>
      </c>
      <c r="E6630" s="700" t="s">
        <v>19311</v>
      </c>
      <c r="F6630" s="699" t="s">
        <v>11185</v>
      </c>
    </row>
    <row r="6631" spans="1:6" hidden="1">
      <c r="A6631" s="701">
        <v>102362</v>
      </c>
      <c r="B6631" s="699" t="s">
        <v>21941</v>
      </c>
      <c r="C6631" s="699" t="s">
        <v>480</v>
      </c>
      <c r="D6631" s="699" t="s">
        <v>11182</v>
      </c>
      <c r="E6631" s="700" t="s">
        <v>21942</v>
      </c>
      <c r="F6631" s="699" t="s">
        <v>11185</v>
      </c>
    </row>
    <row r="6632" spans="1:6" hidden="1">
      <c r="A6632" s="701">
        <v>102363</v>
      </c>
      <c r="B6632" s="699" t="s">
        <v>21943</v>
      </c>
      <c r="C6632" s="699" t="s">
        <v>480</v>
      </c>
      <c r="D6632" s="699" t="s">
        <v>11182</v>
      </c>
      <c r="E6632" s="700" t="s">
        <v>21944</v>
      </c>
      <c r="F6632" s="699" t="s">
        <v>11185</v>
      </c>
    </row>
    <row r="6633" spans="1:6" hidden="1">
      <c r="A6633" s="701">
        <v>102364</v>
      </c>
      <c r="B6633" s="699" t="s">
        <v>21945</v>
      </c>
      <c r="C6633" s="699" t="s">
        <v>480</v>
      </c>
      <c r="D6633" s="699" t="s">
        <v>11182</v>
      </c>
      <c r="E6633" s="700" t="s">
        <v>21946</v>
      </c>
      <c r="F6633" s="699" t="s">
        <v>11185</v>
      </c>
    </row>
    <row r="6634" spans="1:6" hidden="1">
      <c r="A6634" s="701">
        <v>98509</v>
      </c>
      <c r="B6634" s="699" t="s">
        <v>21947</v>
      </c>
      <c r="C6634" s="699" t="s">
        <v>475</v>
      </c>
      <c r="D6634" s="699" t="s">
        <v>11189</v>
      </c>
      <c r="E6634" s="700" t="s">
        <v>19298</v>
      </c>
      <c r="F6634" s="699" t="s">
        <v>11185</v>
      </c>
    </row>
    <row r="6635" spans="1:6" hidden="1">
      <c r="A6635" s="701">
        <v>98510</v>
      </c>
      <c r="B6635" s="699" t="s">
        <v>21949</v>
      </c>
      <c r="C6635" s="699" t="s">
        <v>475</v>
      </c>
      <c r="D6635" s="699" t="s">
        <v>11189</v>
      </c>
      <c r="E6635" s="700" t="s">
        <v>20604</v>
      </c>
      <c r="F6635" s="699" t="s">
        <v>11185</v>
      </c>
    </row>
    <row r="6636" spans="1:6" hidden="1">
      <c r="A6636" s="701">
        <v>98511</v>
      </c>
      <c r="B6636" s="699" t="s">
        <v>21950</v>
      </c>
      <c r="C6636" s="699" t="s">
        <v>475</v>
      </c>
      <c r="D6636" s="699" t="s">
        <v>11189</v>
      </c>
      <c r="E6636" s="700" t="s">
        <v>21951</v>
      </c>
      <c r="F6636" s="699" t="s">
        <v>11185</v>
      </c>
    </row>
    <row r="6637" spans="1:6" hidden="1">
      <c r="A6637" s="701">
        <v>98516</v>
      </c>
      <c r="B6637" s="699" t="s">
        <v>21952</v>
      </c>
      <c r="C6637" s="699" t="s">
        <v>475</v>
      </c>
      <c r="D6637" s="699" t="s">
        <v>11182</v>
      </c>
      <c r="E6637" s="700" t="s">
        <v>21953</v>
      </c>
      <c r="F6637" s="699" t="s">
        <v>11185</v>
      </c>
    </row>
    <row r="6638" spans="1:6" hidden="1">
      <c r="A6638" s="701">
        <v>98519</v>
      </c>
      <c r="B6638" s="699" t="s">
        <v>21954</v>
      </c>
      <c r="C6638" s="699" t="s">
        <v>480</v>
      </c>
      <c r="D6638" s="699" t="s">
        <v>11189</v>
      </c>
      <c r="E6638" s="700" t="s">
        <v>7297</v>
      </c>
      <c r="F6638" s="699" t="s">
        <v>11185</v>
      </c>
    </row>
    <row r="6639" spans="1:6" hidden="1">
      <c r="A6639" s="701">
        <v>98520</v>
      </c>
      <c r="B6639" s="699" t="s">
        <v>21955</v>
      </c>
      <c r="C6639" s="699" t="s">
        <v>480</v>
      </c>
      <c r="D6639" s="699" t="s">
        <v>11189</v>
      </c>
      <c r="E6639" s="700" t="s">
        <v>5751</v>
      </c>
      <c r="F6639" s="699" t="s">
        <v>11185</v>
      </c>
    </row>
    <row r="6640" spans="1:6" hidden="1">
      <c r="A6640" s="701">
        <v>98521</v>
      </c>
      <c r="B6640" s="699" t="s">
        <v>21956</v>
      </c>
      <c r="C6640" s="699" t="s">
        <v>480</v>
      </c>
      <c r="D6640" s="699" t="s">
        <v>11189</v>
      </c>
      <c r="E6640" s="700" t="s">
        <v>11201</v>
      </c>
      <c r="F6640" s="699" t="s">
        <v>11185</v>
      </c>
    </row>
    <row r="6641" spans="1:6" hidden="1">
      <c r="A6641" s="701">
        <v>98522</v>
      </c>
      <c r="B6641" s="699" t="s">
        <v>21957</v>
      </c>
      <c r="C6641" s="699" t="s">
        <v>478</v>
      </c>
      <c r="D6641" s="699" t="s">
        <v>11189</v>
      </c>
      <c r="E6641" s="700" t="s">
        <v>21958</v>
      </c>
      <c r="F6641" s="699" t="s">
        <v>11185</v>
      </c>
    </row>
    <row r="6642" spans="1:6" hidden="1">
      <c r="A6642" s="701">
        <v>98524</v>
      </c>
      <c r="B6642" s="699" t="s">
        <v>21959</v>
      </c>
      <c r="C6642" s="699" t="s">
        <v>480</v>
      </c>
      <c r="D6642" s="699" t="s">
        <v>11189</v>
      </c>
      <c r="E6642" s="700" t="s">
        <v>3825</v>
      </c>
      <c r="F6642" s="699" t="s">
        <v>11185</v>
      </c>
    </row>
    <row r="6643" spans="1:6" hidden="1">
      <c r="A6643" s="701">
        <v>98503</v>
      </c>
      <c r="B6643" s="699" t="s">
        <v>21960</v>
      </c>
      <c r="C6643" s="699" t="s">
        <v>480</v>
      </c>
      <c r="D6643" s="699" t="s">
        <v>11189</v>
      </c>
      <c r="E6643" s="700" t="s">
        <v>11608</v>
      </c>
      <c r="F6643" s="699" t="s">
        <v>11185</v>
      </c>
    </row>
    <row r="6644" spans="1:6" hidden="1">
      <c r="A6644" s="701">
        <v>98504</v>
      </c>
      <c r="B6644" s="699" t="s">
        <v>1119</v>
      </c>
      <c r="C6644" s="699" t="s">
        <v>480</v>
      </c>
      <c r="D6644" s="699" t="s">
        <v>11189</v>
      </c>
      <c r="E6644" s="700" t="s">
        <v>5469</v>
      </c>
      <c r="F6644" s="699" t="s">
        <v>11185</v>
      </c>
    </row>
    <row r="6645" spans="1:6" hidden="1">
      <c r="A6645" s="701">
        <v>98505</v>
      </c>
      <c r="B6645" s="699" t="s">
        <v>21961</v>
      </c>
      <c r="C6645" s="699" t="s">
        <v>480</v>
      </c>
      <c r="D6645" s="699" t="s">
        <v>11189</v>
      </c>
      <c r="E6645" s="700" t="s">
        <v>21962</v>
      </c>
      <c r="F6645" s="699" t="s">
        <v>11185</v>
      </c>
    </row>
    <row r="6646" spans="1:6" hidden="1">
      <c r="A6646" s="701">
        <v>98525</v>
      </c>
      <c r="B6646" s="699" t="s">
        <v>21963</v>
      </c>
      <c r="C6646" s="699" t="s">
        <v>480</v>
      </c>
      <c r="D6646" s="699" t="s">
        <v>11182</v>
      </c>
      <c r="E6646" s="700" t="s">
        <v>11479</v>
      </c>
      <c r="F6646" s="699" t="s">
        <v>11185</v>
      </c>
    </row>
    <row r="6647" spans="1:6" hidden="1">
      <c r="A6647" s="701">
        <v>98526</v>
      </c>
      <c r="B6647" s="699" t="s">
        <v>21964</v>
      </c>
      <c r="C6647" s="699" t="s">
        <v>475</v>
      </c>
      <c r="D6647" s="699" t="s">
        <v>11182</v>
      </c>
      <c r="E6647" s="700" t="s">
        <v>18202</v>
      </c>
      <c r="F6647" s="699" t="s">
        <v>11185</v>
      </c>
    </row>
    <row r="6648" spans="1:6" hidden="1">
      <c r="A6648" s="701">
        <v>98527</v>
      </c>
      <c r="B6648" s="699" t="s">
        <v>21965</v>
      </c>
      <c r="C6648" s="699" t="s">
        <v>475</v>
      </c>
      <c r="D6648" s="699" t="s">
        <v>11182</v>
      </c>
      <c r="E6648" s="700" t="s">
        <v>21966</v>
      </c>
      <c r="F6648" s="699" t="s">
        <v>11185</v>
      </c>
    </row>
    <row r="6649" spans="1:6" hidden="1">
      <c r="A6649" s="701">
        <v>98528</v>
      </c>
      <c r="B6649" s="699" t="s">
        <v>21967</v>
      </c>
      <c r="C6649" s="699" t="s">
        <v>475</v>
      </c>
      <c r="D6649" s="699" t="s">
        <v>11182</v>
      </c>
      <c r="E6649" s="700" t="s">
        <v>3645</v>
      </c>
      <c r="F6649" s="699" t="s">
        <v>11185</v>
      </c>
    </row>
    <row r="6650" spans="1:6" hidden="1">
      <c r="A6650" s="701">
        <v>98529</v>
      </c>
      <c r="B6650" s="699" t="s">
        <v>21968</v>
      </c>
      <c r="C6650" s="699" t="s">
        <v>475</v>
      </c>
      <c r="D6650" s="699" t="s">
        <v>11189</v>
      </c>
      <c r="E6650" s="700" t="s">
        <v>19613</v>
      </c>
      <c r="F6650" s="699" t="s">
        <v>11185</v>
      </c>
    </row>
    <row r="6651" spans="1:6" hidden="1">
      <c r="A6651" s="701">
        <v>98530</v>
      </c>
      <c r="B6651" s="699" t="s">
        <v>21969</v>
      </c>
      <c r="C6651" s="699" t="s">
        <v>475</v>
      </c>
      <c r="D6651" s="699" t="s">
        <v>11189</v>
      </c>
      <c r="E6651" s="700" t="s">
        <v>21970</v>
      </c>
      <c r="F6651" s="699" t="s">
        <v>11185</v>
      </c>
    </row>
    <row r="6652" spans="1:6" hidden="1">
      <c r="A6652" s="701">
        <v>98531</v>
      </c>
      <c r="B6652" s="699" t="s">
        <v>21971</v>
      </c>
      <c r="C6652" s="699" t="s">
        <v>475</v>
      </c>
      <c r="D6652" s="699" t="s">
        <v>11182</v>
      </c>
      <c r="E6652" s="700" t="s">
        <v>21972</v>
      </c>
      <c r="F6652" s="699" t="s">
        <v>11185</v>
      </c>
    </row>
    <row r="6653" spans="1:6" hidden="1">
      <c r="A6653" s="701">
        <v>98532</v>
      </c>
      <c r="B6653" s="699" t="s">
        <v>21973</v>
      </c>
      <c r="C6653" s="699" t="s">
        <v>475</v>
      </c>
      <c r="D6653" s="699" t="s">
        <v>11182</v>
      </c>
      <c r="E6653" s="700" t="s">
        <v>21974</v>
      </c>
      <c r="F6653" s="699" t="s">
        <v>11185</v>
      </c>
    </row>
    <row r="6654" spans="1:6" hidden="1">
      <c r="A6654" s="701">
        <v>98533</v>
      </c>
      <c r="B6654" s="699" t="s">
        <v>21975</v>
      </c>
      <c r="C6654" s="699" t="s">
        <v>475</v>
      </c>
      <c r="D6654" s="699" t="s">
        <v>11182</v>
      </c>
      <c r="E6654" s="700" t="s">
        <v>21976</v>
      </c>
      <c r="F6654" s="699" t="s">
        <v>11185</v>
      </c>
    </row>
    <row r="6655" spans="1:6" hidden="1">
      <c r="A6655" s="701">
        <v>98534</v>
      </c>
      <c r="B6655" s="699" t="s">
        <v>21977</v>
      </c>
      <c r="C6655" s="699" t="s">
        <v>475</v>
      </c>
      <c r="D6655" s="699" t="s">
        <v>11182</v>
      </c>
      <c r="E6655" s="700" t="s">
        <v>21978</v>
      </c>
      <c r="F6655" s="699" t="s">
        <v>11185</v>
      </c>
    </row>
    <row r="6656" spans="1:6" hidden="1">
      <c r="A6656" s="701">
        <v>98535</v>
      </c>
      <c r="B6656" s="699" t="s">
        <v>21979</v>
      </c>
      <c r="C6656" s="699" t="s">
        <v>475</v>
      </c>
      <c r="D6656" s="699" t="s">
        <v>11182</v>
      </c>
      <c r="E6656" s="700" t="s">
        <v>21980</v>
      </c>
      <c r="F6656" s="699" t="s">
        <v>11185</v>
      </c>
    </row>
    <row r="6657" spans="1:6" hidden="1">
      <c r="A6657" s="701">
        <v>88238</v>
      </c>
      <c r="B6657" s="699" t="s">
        <v>14713</v>
      </c>
      <c r="C6657" s="699" t="s">
        <v>477</v>
      </c>
      <c r="D6657" s="699" t="s">
        <v>11189</v>
      </c>
      <c r="E6657" s="700" t="s">
        <v>7420</v>
      </c>
      <c r="F6657" s="699" t="s">
        <v>21981</v>
      </c>
    </row>
    <row r="6658" spans="1:6" hidden="1">
      <c r="A6658" s="701">
        <v>88239</v>
      </c>
      <c r="B6658" s="699" t="s">
        <v>725</v>
      </c>
      <c r="C6658" s="699" t="s">
        <v>477</v>
      </c>
      <c r="D6658" s="699" t="s">
        <v>11189</v>
      </c>
      <c r="E6658" s="700" t="s">
        <v>12193</v>
      </c>
      <c r="F6658" s="699" t="s">
        <v>21981</v>
      </c>
    </row>
    <row r="6659" spans="1:6" hidden="1">
      <c r="A6659" s="701">
        <v>88240</v>
      </c>
      <c r="B6659" s="699" t="s">
        <v>775</v>
      </c>
      <c r="C6659" s="699" t="s">
        <v>477</v>
      </c>
      <c r="D6659" s="699" t="s">
        <v>11189</v>
      </c>
      <c r="E6659" s="700" t="s">
        <v>4434</v>
      </c>
      <c r="F6659" s="699" t="s">
        <v>21981</v>
      </c>
    </row>
    <row r="6660" spans="1:6" hidden="1">
      <c r="A6660" s="701">
        <v>88241</v>
      </c>
      <c r="B6660" s="699" t="s">
        <v>21985</v>
      </c>
      <c r="C6660" s="699" t="s">
        <v>477</v>
      </c>
      <c r="D6660" s="699" t="s">
        <v>11189</v>
      </c>
      <c r="E6660" s="700" t="s">
        <v>11272</v>
      </c>
      <c r="F6660" s="699" t="s">
        <v>21981</v>
      </c>
    </row>
    <row r="6661" spans="1:6" hidden="1">
      <c r="A6661" s="701">
        <v>88242</v>
      </c>
      <c r="B6661" s="699" t="s">
        <v>21987</v>
      </c>
      <c r="C6661" s="699" t="s">
        <v>477</v>
      </c>
      <c r="D6661" s="699" t="s">
        <v>11189</v>
      </c>
      <c r="E6661" s="700" t="s">
        <v>16011</v>
      </c>
      <c r="F6661" s="699" t="s">
        <v>21981</v>
      </c>
    </row>
    <row r="6662" spans="1:6" hidden="1">
      <c r="A6662" s="701">
        <v>88243</v>
      </c>
      <c r="B6662" s="699" t="s">
        <v>14645</v>
      </c>
      <c r="C6662" s="699" t="s">
        <v>477</v>
      </c>
      <c r="D6662" s="699" t="s">
        <v>11189</v>
      </c>
      <c r="E6662" s="700" t="s">
        <v>4231</v>
      </c>
      <c r="F6662" s="699" t="s">
        <v>21981</v>
      </c>
    </row>
    <row r="6663" spans="1:6" hidden="1">
      <c r="A6663" s="701">
        <v>88245</v>
      </c>
      <c r="B6663" s="699" t="s">
        <v>1607</v>
      </c>
      <c r="C6663" s="699" t="s">
        <v>477</v>
      </c>
      <c r="D6663" s="699" t="s">
        <v>11189</v>
      </c>
      <c r="E6663" s="700" t="s">
        <v>13920</v>
      </c>
      <c r="F6663" s="699" t="s">
        <v>21981</v>
      </c>
    </row>
    <row r="6664" spans="1:6" hidden="1">
      <c r="A6664" s="701">
        <v>88246</v>
      </c>
      <c r="B6664" s="699" t="s">
        <v>11190</v>
      </c>
      <c r="C6664" s="699" t="s">
        <v>477</v>
      </c>
      <c r="D6664" s="699" t="s">
        <v>11189</v>
      </c>
      <c r="E6664" s="700" t="s">
        <v>4275</v>
      </c>
      <c r="F6664" s="699" t="s">
        <v>21981</v>
      </c>
    </row>
    <row r="6665" spans="1:6" hidden="1">
      <c r="A6665" s="701">
        <v>88247</v>
      </c>
      <c r="B6665" s="699" t="s">
        <v>799</v>
      </c>
      <c r="C6665" s="699" t="s">
        <v>477</v>
      </c>
      <c r="D6665" s="699" t="s">
        <v>11189</v>
      </c>
      <c r="E6665" s="700" t="s">
        <v>14081</v>
      </c>
      <c r="F6665" s="699" t="s">
        <v>21981</v>
      </c>
    </row>
    <row r="6666" spans="1:6" hidden="1">
      <c r="A6666" s="701">
        <v>88248</v>
      </c>
      <c r="B6666" s="699" t="s">
        <v>827</v>
      </c>
      <c r="C6666" s="699" t="s">
        <v>477</v>
      </c>
      <c r="D6666" s="699" t="s">
        <v>11189</v>
      </c>
      <c r="E6666" s="700" t="s">
        <v>4367</v>
      </c>
      <c r="F6666" s="699" t="s">
        <v>21981</v>
      </c>
    </row>
    <row r="6667" spans="1:6" hidden="1">
      <c r="A6667" s="701">
        <v>88249</v>
      </c>
      <c r="B6667" s="699" t="s">
        <v>21994</v>
      </c>
      <c r="C6667" s="699" t="s">
        <v>477</v>
      </c>
      <c r="D6667" s="699" t="s">
        <v>11189</v>
      </c>
      <c r="E6667" s="700" t="s">
        <v>21995</v>
      </c>
      <c r="F6667" s="699" t="s">
        <v>21981</v>
      </c>
    </row>
    <row r="6668" spans="1:6" hidden="1">
      <c r="A6668" s="701">
        <v>88250</v>
      </c>
      <c r="B6668" s="699" t="s">
        <v>21997</v>
      </c>
      <c r="C6668" s="699" t="s">
        <v>477</v>
      </c>
      <c r="D6668" s="699" t="s">
        <v>11189</v>
      </c>
      <c r="E6668" s="700" t="s">
        <v>8894</v>
      </c>
      <c r="F6668" s="699" t="s">
        <v>21981</v>
      </c>
    </row>
    <row r="6669" spans="1:6" hidden="1">
      <c r="A6669" s="701">
        <v>88251</v>
      </c>
      <c r="B6669" s="699" t="s">
        <v>769</v>
      </c>
      <c r="C6669" s="699" t="s">
        <v>477</v>
      </c>
      <c r="D6669" s="699" t="s">
        <v>11189</v>
      </c>
      <c r="E6669" s="700" t="s">
        <v>9731</v>
      </c>
      <c r="F6669" s="699" t="s">
        <v>21981</v>
      </c>
    </row>
    <row r="6670" spans="1:6" hidden="1">
      <c r="A6670" s="701">
        <v>88252</v>
      </c>
      <c r="B6670" s="699" t="s">
        <v>21322</v>
      </c>
      <c r="C6670" s="699" t="s">
        <v>477</v>
      </c>
      <c r="D6670" s="699" t="s">
        <v>11189</v>
      </c>
      <c r="E6670" s="700" t="s">
        <v>12147</v>
      </c>
      <c r="F6670" s="699" t="s">
        <v>21981</v>
      </c>
    </row>
    <row r="6671" spans="1:6" hidden="1">
      <c r="A6671" s="701">
        <v>88253</v>
      </c>
      <c r="B6671" s="699" t="s">
        <v>1125</v>
      </c>
      <c r="C6671" s="699" t="s">
        <v>477</v>
      </c>
      <c r="D6671" s="699" t="s">
        <v>11189</v>
      </c>
      <c r="E6671" s="700" t="s">
        <v>10066</v>
      </c>
      <c r="F6671" s="699" t="s">
        <v>21981</v>
      </c>
    </row>
    <row r="6672" spans="1:6" hidden="1">
      <c r="A6672" s="701">
        <v>88255</v>
      </c>
      <c r="B6672" s="699" t="s">
        <v>22002</v>
      </c>
      <c r="C6672" s="699" t="s">
        <v>477</v>
      </c>
      <c r="D6672" s="699" t="s">
        <v>11189</v>
      </c>
      <c r="E6672" s="700" t="s">
        <v>6412</v>
      </c>
      <c r="F6672" s="699" t="s">
        <v>21981</v>
      </c>
    </row>
    <row r="6673" spans="1:6" hidden="1">
      <c r="A6673" s="701">
        <v>88256</v>
      </c>
      <c r="B6673" s="699" t="s">
        <v>1117</v>
      </c>
      <c r="C6673" s="699" t="s">
        <v>477</v>
      </c>
      <c r="D6673" s="699" t="s">
        <v>11189</v>
      </c>
      <c r="E6673" s="700" t="s">
        <v>12172</v>
      </c>
      <c r="F6673" s="699" t="s">
        <v>21981</v>
      </c>
    </row>
    <row r="6674" spans="1:6" hidden="1">
      <c r="A6674" s="701">
        <v>88257</v>
      </c>
      <c r="B6674" s="699" t="s">
        <v>22005</v>
      </c>
      <c r="C6674" s="699" t="s">
        <v>477</v>
      </c>
      <c r="D6674" s="699" t="s">
        <v>11189</v>
      </c>
      <c r="E6674" s="700" t="s">
        <v>13419</v>
      </c>
      <c r="F6674" s="699" t="s">
        <v>21981</v>
      </c>
    </row>
    <row r="6675" spans="1:6" hidden="1">
      <c r="A6675" s="701">
        <v>88258</v>
      </c>
      <c r="B6675" s="699" t="s">
        <v>22007</v>
      </c>
      <c r="C6675" s="699" t="s">
        <v>477</v>
      </c>
      <c r="D6675" s="699" t="s">
        <v>11189</v>
      </c>
      <c r="E6675" s="700" t="s">
        <v>7211</v>
      </c>
      <c r="F6675" s="699" t="s">
        <v>21981</v>
      </c>
    </row>
    <row r="6676" spans="1:6" hidden="1">
      <c r="A6676" s="701">
        <v>88260</v>
      </c>
      <c r="B6676" s="699" t="s">
        <v>20501</v>
      </c>
      <c r="C6676" s="699" t="s">
        <v>477</v>
      </c>
      <c r="D6676" s="699" t="s">
        <v>11189</v>
      </c>
      <c r="E6676" s="700" t="s">
        <v>11792</v>
      </c>
      <c r="F6676" s="699" t="s">
        <v>21981</v>
      </c>
    </row>
    <row r="6677" spans="1:6" hidden="1">
      <c r="A6677" s="701">
        <v>88261</v>
      </c>
      <c r="B6677" s="699" t="s">
        <v>752</v>
      </c>
      <c r="C6677" s="699" t="s">
        <v>477</v>
      </c>
      <c r="D6677" s="699" t="s">
        <v>11189</v>
      </c>
      <c r="E6677" s="700" t="s">
        <v>14223</v>
      </c>
      <c r="F6677" s="699" t="s">
        <v>21981</v>
      </c>
    </row>
    <row r="6678" spans="1:6" hidden="1">
      <c r="A6678" s="701">
        <v>88262</v>
      </c>
      <c r="B6678" s="699" t="s">
        <v>724</v>
      </c>
      <c r="C6678" s="699" t="s">
        <v>477</v>
      </c>
      <c r="D6678" s="699" t="s">
        <v>11192</v>
      </c>
      <c r="E6678" s="700" t="s">
        <v>11617</v>
      </c>
      <c r="F6678" s="699" t="s">
        <v>21981</v>
      </c>
    </row>
    <row r="6679" spans="1:6" hidden="1">
      <c r="A6679" s="701">
        <v>88263</v>
      </c>
      <c r="B6679" s="699" t="s">
        <v>22012</v>
      </c>
      <c r="C6679" s="699" t="s">
        <v>477</v>
      </c>
      <c r="D6679" s="699" t="s">
        <v>11189</v>
      </c>
      <c r="E6679" s="700" t="s">
        <v>11914</v>
      </c>
      <c r="F6679" s="699" t="s">
        <v>21981</v>
      </c>
    </row>
    <row r="6680" spans="1:6" hidden="1">
      <c r="A6680" s="701">
        <v>88264</v>
      </c>
      <c r="B6680" s="699" t="s">
        <v>793</v>
      </c>
      <c r="C6680" s="699" t="s">
        <v>477</v>
      </c>
      <c r="D6680" s="699" t="s">
        <v>11192</v>
      </c>
      <c r="E6680" s="700" t="s">
        <v>13995</v>
      </c>
      <c r="F6680" s="699" t="s">
        <v>21981</v>
      </c>
    </row>
    <row r="6681" spans="1:6" hidden="1">
      <c r="A6681" s="701">
        <v>88265</v>
      </c>
      <c r="B6681" s="699" t="s">
        <v>22015</v>
      </c>
      <c r="C6681" s="699" t="s">
        <v>477</v>
      </c>
      <c r="D6681" s="699" t="s">
        <v>11189</v>
      </c>
      <c r="E6681" s="700" t="s">
        <v>13995</v>
      </c>
      <c r="F6681" s="699" t="s">
        <v>21981</v>
      </c>
    </row>
    <row r="6682" spans="1:6" hidden="1">
      <c r="A6682" s="701">
        <v>88266</v>
      </c>
      <c r="B6682" s="699" t="s">
        <v>22017</v>
      </c>
      <c r="C6682" s="699" t="s">
        <v>477</v>
      </c>
      <c r="D6682" s="699" t="s">
        <v>11189</v>
      </c>
      <c r="E6682" s="700" t="s">
        <v>7358</v>
      </c>
      <c r="F6682" s="699" t="s">
        <v>21981</v>
      </c>
    </row>
    <row r="6683" spans="1:6" hidden="1">
      <c r="A6683" s="701">
        <v>88267</v>
      </c>
      <c r="B6683" s="699" t="s">
        <v>676</v>
      </c>
      <c r="C6683" s="699" t="s">
        <v>477</v>
      </c>
      <c r="D6683" s="699" t="s">
        <v>11192</v>
      </c>
      <c r="E6683" s="700" t="s">
        <v>6725</v>
      </c>
      <c r="F6683" s="699" t="s">
        <v>21981</v>
      </c>
    </row>
    <row r="6684" spans="1:6" hidden="1">
      <c r="A6684" s="701">
        <v>88269</v>
      </c>
      <c r="B6684" s="699" t="s">
        <v>21068</v>
      </c>
      <c r="C6684" s="699" t="s">
        <v>477</v>
      </c>
      <c r="D6684" s="699" t="s">
        <v>11189</v>
      </c>
      <c r="E6684" s="700" t="s">
        <v>13920</v>
      </c>
      <c r="F6684" s="699" t="s">
        <v>21981</v>
      </c>
    </row>
    <row r="6685" spans="1:6" hidden="1">
      <c r="A6685" s="701">
        <v>88270</v>
      </c>
      <c r="B6685" s="699" t="s">
        <v>16208</v>
      </c>
      <c r="C6685" s="699" t="s">
        <v>477</v>
      </c>
      <c r="D6685" s="699" t="s">
        <v>11189</v>
      </c>
      <c r="E6685" s="700" t="s">
        <v>13647</v>
      </c>
      <c r="F6685" s="699" t="s">
        <v>21981</v>
      </c>
    </row>
    <row r="6686" spans="1:6" hidden="1">
      <c r="A6686" s="701">
        <v>88272</v>
      </c>
      <c r="B6686" s="699" t="s">
        <v>22022</v>
      </c>
      <c r="C6686" s="699" t="s">
        <v>477</v>
      </c>
      <c r="D6686" s="699" t="s">
        <v>11189</v>
      </c>
      <c r="E6686" s="700" t="s">
        <v>7914</v>
      </c>
      <c r="F6686" s="699" t="s">
        <v>21981</v>
      </c>
    </row>
    <row r="6687" spans="1:6" hidden="1">
      <c r="A6687" s="701">
        <v>88273</v>
      </c>
      <c r="B6687" s="699" t="s">
        <v>22024</v>
      </c>
      <c r="C6687" s="699" t="s">
        <v>477</v>
      </c>
      <c r="D6687" s="699" t="s">
        <v>11189</v>
      </c>
      <c r="E6687" s="700" t="s">
        <v>6628</v>
      </c>
      <c r="F6687" s="699" t="s">
        <v>21981</v>
      </c>
    </row>
    <row r="6688" spans="1:6" hidden="1">
      <c r="A6688" s="701">
        <v>88274</v>
      </c>
      <c r="B6688" s="699" t="s">
        <v>1724</v>
      </c>
      <c r="C6688" s="699" t="s">
        <v>477</v>
      </c>
      <c r="D6688" s="699" t="s">
        <v>11189</v>
      </c>
      <c r="E6688" s="700" t="s">
        <v>11705</v>
      </c>
      <c r="F6688" s="699" t="s">
        <v>21981</v>
      </c>
    </row>
    <row r="6689" spans="1:6" hidden="1">
      <c r="A6689" s="701">
        <v>88275</v>
      </c>
      <c r="B6689" s="699" t="s">
        <v>22027</v>
      </c>
      <c r="C6689" s="699" t="s">
        <v>477</v>
      </c>
      <c r="D6689" s="699" t="s">
        <v>11189</v>
      </c>
      <c r="E6689" s="700" t="s">
        <v>13647</v>
      </c>
      <c r="F6689" s="699" t="s">
        <v>21981</v>
      </c>
    </row>
    <row r="6690" spans="1:6" hidden="1">
      <c r="A6690" s="701">
        <v>88277</v>
      </c>
      <c r="B6690" s="699" t="s">
        <v>11507</v>
      </c>
      <c r="C6690" s="699" t="s">
        <v>477</v>
      </c>
      <c r="D6690" s="699" t="s">
        <v>11189</v>
      </c>
      <c r="E6690" s="700" t="s">
        <v>11508</v>
      </c>
      <c r="F6690" s="699" t="s">
        <v>21981</v>
      </c>
    </row>
    <row r="6691" spans="1:6" hidden="1">
      <c r="A6691" s="701">
        <v>88278</v>
      </c>
      <c r="B6691" s="699" t="s">
        <v>1725</v>
      </c>
      <c r="C6691" s="699" t="s">
        <v>477</v>
      </c>
      <c r="D6691" s="699" t="s">
        <v>11189</v>
      </c>
      <c r="E6691" s="700" t="s">
        <v>4699</v>
      </c>
      <c r="F6691" s="699" t="s">
        <v>21981</v>
      </c>
    </row>
    <row r="6692" spans="1:6" hidden="1">
      <c r="A6692" s="701">
        <v>88279</v>
      </c>
      <c r="B6692" s="699" t="s">
        <v>22031</v>
      </c>
      <c r="C6692" s="699" t="s">
        <v>477</v>
      </c>
      <c r="D6692" s="699" t="s">
        <v>11189</v>
      </c>
      <c r="E6692" s="700" t="s">
        <v>11314</v>
      </c>
      <c r="F6692" s="699" t="s">
        <v>21981</v>
      </c>
    </row>
    <row r="6693" spans="1:6" hidden="1">
      <c r="A6693" s="701">
        <v>88281</v>
      </c>
      <c r="B6693" s="699" t="s">
        <v>12273</v>
      </c>
      <c r="C6693" s="699" t="s">
        <v>477</v>
      </c>
      <c r="D6693" s="699" t="s">
        <v>11189</v>
      </c>
      <c r="E6693" s="700" t="s">
        <v>4430</v>
      </c>
      <c r="F6693" s="699" t="s">
        <v>21981</v>
      </c>
    </row>
    <row r="6694" spans="1:6" hidden="1">
      <c r="A6694" s="701">
        <v>88282</v>
      </c>
      <c r="B6694" s="699" t="s">
        <v>12293</v>
      </c>
      <c r="C6694" s="699" t="s">
        <v>477</v>
      </c>
      <c r="D6694" s="699" t="s">
        <v>11189</v>
      </c>
      <c r="E6694" s="700" t="s">
        <v>4031</v>
      </c>
      <c r="F6694" s="699" t="s">
        <v>21981</v>
      </c>
    </row>
    <row r="6695" spans="1:6" hidden="1">
      <c r="A6695" s="701">
        <v>88283</v>
      </c>
      <c r="B6695" s="699" t="s">
        <v>12897</v>
      </c>
      <c r="C6695" s="699" t="s">
        <v>477</v>
      </c>
      <c r="D6695" s="699" t="s">
        <v>11189</v>
      </c>
      <c r="E6695" s="700" t="s">
        <v>12898</v>
      </c>
      <c r="F6695" s="699" t="s">
        <v>21981</v>
      </c>
    </row>
    <row r="6696" spans="1:6" hidden="1">
      <c r="A6696" s="701">
        <v>88284</v>
      </c>
      <c r="B6696" s="699" t="s">
        <v>12935</v>
      </c>
      <c r="C6696" s="699" t="s">
        <v>477</v>
      </c>
      <c r="D6696" s="699" t="s">
        <v>11189</v>
      </c>
      <c r="E6696" s="700" t="s">
        <v>11784</v>
      </c>
      <c r="F6696" s="699" t="s">
        <v>21981</v>
      </c>
    </row>
    <row r="6697" spans="1:6" hidden="1">
      <c r="A6697" s="701">
        <v>88285</v>
      </c>
      <c r="B6697" s="699" t="s">
        <v>22037</v>
      </c>
      <c r="C6697" s="699" t="s">
        <v>477</v>
      </c>
      <c r="D6697" s="699" t="s">
        <v>11189</v>
      </c>
      <c r="E6697" s="700" t="s">
        <v>12546</v>
      </c>
      <c r="F6697" s="699" t="s">
        <v>21981</v>
      </c>
    </row>
    <row r="6698" spans="1:6" hidden="1">
      <c r="A6698" s="701">
        <v>88286</v>
      </c>
      <c r="B6698" s="699" t="s">
        <v>12427</v>
      </c>
      <c r="C6698" s="699" t="s">
        <v>477</v>
      </c>
      <c r="D6698" s="699" t="s">
        <v>11189</v>
      </c>
      <c r="E6698" s="700" t="s">
        <v>6365</v>
      </c>
      <c r="F6698" s="699" t="s">
        <v>21981</v>
      </c>
    </row>
    <row r="6699" spans="1:6" hidden="1">
      <c r="A6699" s="701">
        <v>88288</v>
      </c>
      <c r="B6699" s="699" t="s">
        <v>1126</v>
      </c>
      <c r="C6699" s="699" t="s">
        <v>477</v>
      </c>
      <c r="D6699" s="699" t="s">
        <v>11189</v>
      </c>
      <c r="E6699" s="700" t="s">
        <v>13977</v>
      </c>
      <c r="F6699" s="699" t="s">
        <v>21981</v>
      </c>
    </row>
    <row r="6700" spans="1:6" hidden="1">
      <c r="A6700" s="701">
        <v>88291</v>
      </c>
      <c r="B6700" s="699" t="s">
        <v>22041</v>
      </c>
      <c r="C6700" s="699" t="s">
        <v>477</v>
      </c>
      <c r="D6700" s="699" t="s">
        <v>11189</v>
      </c>
      <c r="E6700" s="700" t="s">
        <v>2199</v>
      </c>
      <c r="F6700" s="699" t="s">
        <v>21981</v>
      </c>
    </row>
    <row r="6701" spans="1:6" hidden="1">
      <c r="A6701" s="701">
        <v>88292</v>
      </c>
      <c r="B6701" s="699" t="s">
        <v>22043</v>
      </c>
      <c r="C6701" s="699" t="s">
        <v>477</v>
      </c>
      <c r="D6701" s="699" t="s">
        <v>11189</v>
      </c>
      <c r="E6701" s="700" t="s">
        <v>1976</v>
      </c>
      <c r="F6701" s="699" t="s">
        <v>21981</v>
      </c>
    </row>
    <row r="6702" spans="1:6" hidden="1">
      <c r="A6702" s="701">
        <v>88293</v>
      </c>
      <c r="B6702" s="699" t="s">
        <v>13088</v>
      </c>
      <c r="C6702" s="699" t="s">
        <v>477</v>
      </c>
      <c r="D6702" s="699" t="s">
        <v>11189</v>
      </c>
      <c r="E6702" s="700" t="s">
        <v>7245</v>
      </c>
      <c r="F6702" s="699" t="s">
        <v>21981</v>
      </c>
    </row>
    <row r="6703" spans="1:6" hidden="1">
      <c r="A6703" s="701">
        <v>88294</v>
      </c>
      <c r="B6703" s="699" t="s">
        <v>12234</v>
      </c>
      <c r="C6703" s="699" t="s">
        <v>477</v>
      </c>
      <c r="D6703" s="699" t="s">
        <v>11192</v>
      </c>
      <c r="E6703" s="700" t="s">
        <v>12235</v>
      </c>
      <c r="F6703" s="699" t="s">
        <v>21981</v>
      </c>
    </row>
    <row r="6704" spans="1:6" hidden="1">
      <c r="A6704" s="701">
        <v>88295</v>
      </c>
      <c r="B6704" s="699" t="s">
        <v>12998</v>
      </c>
      <c r="C6704" s="699" t="s">
        <v>477</v>
      </c>
      <c r="D6704" s="699" t="s">
        <v>11189</v>
      </c>
      <c r="E6704" s="700" t="s">
        <v>2032</v>
      </c>
      <c r="F6704" s="699" t="s">
        <v>21981</v>
      </c>
    </row>
    <row r="6705" spans="1:6" hidden="1">
      <c r="A6705" s="701">
        <v>88296</v>
      </c>
      <c r="B6705" s="699" t="s">
        <v>12686</v>
      </c>
      <c r="C6705" s="699" t="s">
        <v>477</v>
      </c>
      <c r="D6705" s="699" t="s">
        <v>11189</v>
      </c>
      <c r="E6705" s="700" t="s">
        <v>6398</v>
      </c>
      <c r="F6705" s="699" t="s">
        <v>21981</v>
      </c>
    </row>
    <row r="6706" spans="1:6" hidden="1">
      <c r="A6706" s="701">
        <v>88297</v>
      </c>
      <c r="B6706" s="699" t="s">
        <v>12741</v>
      </c>
      <c r="C6706" s="699" t="s">
        <v>477</v>
      </c>
      <c r="D6706" s="699" t="s">
        <v>11189</v>
      </c>
      <c r="E6706" s="700" t="s">
        <v>7420</v>
      </c>
      <c r="F6706" s="699" t="s">
        <v>21981</v>
      </c>
    </row>
    <row r="6707" spans="1:6" hidden="1">
      <c r="A6707" s="701">
        <v>88298</v>
      </c>
      <c r="B6707" s="699" t="s">
        <v>12264</v>
      </c>
      <c r="C6707" s="699" t="s">
        <v>477</v>
      </c>
      <c r="D6707" s="699" t="s">
        <v>11189</v>
      </c>
      <c r="E6707" s="700" t="s">
        <v>12265</v>
      </c>
      <c r="F6707" s="699" t="s">
        <v>21981</v>
      </c>
    </row>
    <row r="6708" spans="1:6" hidden="1">
      <c r="A6708" s="701">
        <v>88299</v>
      </c>
      <c r="B6708" s="699" t="s">
        <v>22051</v>
      </c>
      <c r="C6708" s="699" t="s">
        <v>477</v>
      </c>
      <c r="D6708" s="699" t="s">
        <v>11189</v>
      </c>
      <c r="E6708" s="700" t="s">
        <v>3899</v>
      </c>
      <c r="F6708" s="699" t="s">
        <v>21981</v>
      </c>
    </row>
    <row r="6709" spans="1:6" hidden="1">
      <c r="A6709" s="701">
        <v>88300</v>
      </c>
      <c r="B6709" s="699" t="s">
        <v>12439</v>
      </c>
      <c r="C6709" s="699" t="s">
        <v>477</v>
      </c>
      <c r="D6709" s="699" t="s">
        <v>11189</v>
      </c>
      <c r="E6709" s="700" t="s">
        <v>12440</v>
      </c>
      <c r="F6709" s="699" t="s">
        <v>21981</v>
      </c>
    </row>
    <row r="6710" spans="1:6" hidden="1">
      <c r="A6710" s="701">
        <v>88301</v>
      </c>
      <c r="B6710" s="699" t="s">
        <v>12450</v>
      </c>
      <c r="C6710" s="699" t="s">
        <v>477</v>
      </c>
      <c r="D6710" s="699" t="s">
        <v>11189</v>
      </c>
      <c r="E6710" s="700" t="s">
        <v>12451</v>
      </c>
      <c r="F6710" s="699" t="s">
        <v>21981</v>
      </c>
    </row>
    <row r="6711" spans="1:6" hidden="1">
      <c r="A6711" s="701">
        <v>88302</v>
      </c>
      <c r="B6711" s="699" t="s">
        <v>12305</v>
      </c>
      <c r="C6711" s="699" t="s">
        <v>477</v>
      </c>
      <c r="D6711" s="699" t="s">
        <v>11189</v>
      </c>
      <c r="E6711" s="700" t="s">
        <v>12306</v>
      </c>
      <c r="F6711" s="699" t="s">
        <v>21981</v>
      </c>
    </row>
    <row r="6712" spans="1:6" hidden="1">
      <c r="A6712" s="701">
        <v>88303</v>
      </c>
      <c r="B6712" s="699" t="s">
        <v>12252</v>
      </c>
      <c r="C6712" s="699" t="s">
        <v>477</v>
      </c>
      <c r="D6712" s="699" t="s">
        <v>11189</v>
      </c>
      <c r="E6712" s="700" t="s">
        <v>12253</v>
      </c>
      <c r="F6712" s="699" t="s">
        <v>21981</v>
      </c>
    </row>
    <row r="6713" spans="1:6" hidden="1">
      <c r="A6713" s="701">
        <v>88304</v>
      </c>
      <c r="B6713" s="699" t="s">
        <v>12283</v>
      </c>
      <c r="C6713" s="699" t="s">
        <v>477</v>
      </c>
      <c r="D6713" s="699" t="s">
        <v>11189</v>
      </c>
      <c r="E6713" s="700" t="s">
        <v>6569</v>
      </c>
      <c r="F6713" s="699" t="s">
        <v>21981</v>
      </c>
    </row>
    <row r="6714" spans="1:6" hidden="1">
      <c r="A6714" s="701">
        <v>88306</v>
      </c>
      <c r="B6714" s="699" t="s">
        <v>13025</v>
      </c>
      <c r="C6714" s="699" t="s">
        <v>477</v>
      </c>
      <c r="D6714" s="699" t="s">
        <v>11189</v>
      </c>
      <c r="E6714" s="700" t="s">
        <v>4397</v>
      </c>
      <c r="F6714" s="699" t="s">
        <v>21981</v>
      </c>
    </row>
    <row r="6715" spans="1:6" hidden="1">
      <c r="A6715" s="701">
        <v>88307</v>
      </c>
      <c r="B6715" s="699" t="s">
        <v>12702</v>
      </c>
      <c r="C6715" s="699" t="s">
        <v>477</v>
      </c>
      <c r="D6715" s="699" t="s">
        <v>11189</v>
      </c>
      <c r="E6715" s="700" t="s">
        <v>12703</v>
      </c>
      <c r="F6715" s="699" t="s">
        <v>21981</v>
      </c>
    </row>
    <row r="6716" spans="1:6" hidden="1">
      <c r="A6716" s="701">
        <v>88308</v>
      </c>
      <c r="B6716" s="699" t="s">
        <v>22060</v>
      </c>
      <c r="C6716" s="699" t="s">
        <v>477</v>
      </c>
      <c r="D6716" s="699" t="s">
        <v>11189</v>
      </c>
      <c r="E6716" s="700" t="s">
        <v>18797</v>
      </c>
      <c r="F6716" s="699" t="s">
        <v>21981</v>
      </c>
    </row>
    <row r="6717" spans="1:6" hidden="1">
      <c r="A6717" s="701">
        <v>88309</v>
      </c>
      <c r="B6717" s="699" t="s">
        <v>720</v>
      </c>
      <c r="C6717" s="699" t="s">
        <v>477</v>
      </c>
      <c r="D6717" s="699" t="s">
        <v>11192</v>
      </c>
      <c r="E6717" s="700" t="s">
        <v>13790</v>
      </c>
      <c r="F6717" s="699" t="s">
        <v>21981</v>
      </c>
    </row>
    <row r="6718" spans="1:6" hidden="1">
      <c r="A6718" s="701">
        <v>88310</v>
      </c>
      <c r="B6718" s="699" t="s">
        <v>774</v>
      </c>
      <c r="C6718" s="699" t="s">
        <v>477</v>
      </c>
      <c r="D6718" s="699" t="s">
        <v>11192</v>
      </c>
      <c r="E6718" s="700" t="s">
        <v>15609</v>
      </c>
      <c r="F6718" s="699" t="s">
        <v>21981</v>
      </c>
    </row>
    <row r="6719" spans="1:6" hidden="1">
      <c r="A6719" s="701">
        <v>88311</v>
      </c>
      <c r="B6719" s="699" t="s">
        <v>22064</v>
      </c>
      <c r="C6719" s="699" t="s">
        <v>477</v>
      </c>
      <c r="D6719" s="699" t="s">
        <v>11189</v>
      </c>
      <c r="E6719" s="700" t="s">
        <v>14000</v>
      </c>
      <c r="F6719" s="699" t="s">
        <v>21981</v>
      </c>
    </row>
    <row r="6720" spans="1:6" hidden="1">
      <c r="A6720" s="701">
        <v>88312</v>
      </c>
      <c r="B6720" s="699" t="s">
        <v>20750</v>
      </c>
      <c r="C6720" s="699" t="s">
        <v>477</v>
      </c>
      <c r="D6720" s="699" t="s">
        <v>11189</v>
      </c>
      <c r="E6720" s="700" t="s">
        <v>17443</v>
      </c>
      <c r="F6720" s="699" t="s">
        <v>21981</v>
      </c>
    </row>
    <row r="6721" spans="1:6" hidden="1">
      <c r="A6721" s="701">
        <v>88313</v>
      </c>
      <c r="B6721" s="699" t="s">
        <v>973</v>
      </c>
      <c r="C6721" s="699" t="s">
        <v>477</v>
      </c>
      <c r="D6721" s="699" t="s">
        <v>11189</v>
      </c>
      <c r="E6721" s="700" t="s">
        <v>14032</v>
      </c>
      <c r="F6721" s="699" t="s">
        <v>21981</v>
      </c>
    </row>
    <row r="6722" spans="1:6" hidden="1">
      <c r="A6722" s="701">
        <v>88314</v>
      </c>
      <c r="B6722" s="699" t="s">
        <v>20653</v>
      </c>
      <c r="C6722" s="699" t="s">
        <v>477</v>
      </c>
      <c r="D6722" s="699" t="s">
        <v>11189</v>
      </c>
      <c r="E6722" s="700" t="s">
        <v>12099</v>
      </c>
      <c r="F6722" s="699" t="s">
        <v>21981</v>
      </c>
    </row>
    <row r="6723" spans="1:6" hidden="1">
      <c r="A6723" s="701">
        <v>88315</v>
      </c>
      <c r="B6723" s="699" t="s">
        <v>680</v>
      </c>
      <c r="C6723" s="699" t="s">
        <v>477</v>
      </c>
      <c r="D6723" s="699" t="s">
        <v>11189</v>
      </c>
      <c r="E6723" s="700" t="s">
        <v>13920</v>
      </c>
      <c r="F6723" s="699" t="s">
        <v>21981</v>
      </c>
    </row>
    <row r="6724" spans="1:6" hidden="1">
      <c r="A6724" s="701">
        <v>88316</v>
      </c>
      <c r="B6724" s="699" t="s">
        <v>668</v>
      </c>
      <c r="C6724" s="699" t="s">
        <v>477</v>
      </c>
      <c r="D6724" s="699" t="s">
        <v>11192</v>
      </c>
      <c r="E6724" s="700" t="s">
        <v>11193</v>
      </c>
      <c r="F6724" s="699" t="s">
        <v>21981</v>
      </c>
    </row>
    <row r="6725" spans="1:6" hidden="1">
      <c r="A6725" s="701">
        <v>88317</v>
      </c>
      <c r="B6725" s="699" t="s">
        <v>776</v>
      </c>
      <c r="C6725" s="699" t="s">
        <v>477</v>
      </c>
      <c r="D6725" s="699" t="s">
        <v>11192</v>
      </c>
      <c r="E6725" s="700" t="s">
        <v>11289</v>
      </c>
      <c r="F6725" s="699" t="s">
        <v>21981</v>
      </c>
    </row>
    <row r="6726" spans="1:6" hidden="1">
      <c r="A6726" s="701">
        <v>88318</v>
      </c>
      <c r="B6726" s="699" t="s">
        <v>22072</v>
      </c>
      <c r="C6726" s="699" t="s">
        <v>477</v>
      </c>
      <c r="D6726" s="699" t="s">
        <v>11189</v>
      </c>
      <c r="E6726" s="700" t="s">
        <v>3923</v>
      </c>
      <c r="F6726" s="699" t="s">
        <v>21981</v>
      </c>
    </row>
    <row r="6727" spans="1:6" hidden="1">
      <c r="A6727" s="701">
        <v>88320</v>
      </c>
      <c r="B6727" s="699" t="s">
        <v>20806</v>
      </c>
      <c r="C6727" s="699" t="s">
        <v>477</v>
      </c>
      <c r="D6727" s="699" t="s">
        <v>11189</v>
      </c>
      <c r="E6727" s="700" t="s">
        <v>14031</v>
      </c>
      <c r="F6727" s="699" t="s">
        <v>21981</v>
      </c>
    </row>
    <row r="6728" spans="1:6" hidden="1">
      <c r="A6728" s="701">
        <v>88321</v>
      </c>
      <c r="B6728" s="699" t="s">
        <v>22075</v>
      </c>
      <c r="C6728" s="699" t="s">
        <v>477</v>
      </c>
      <c r="D6728" s="699" t="s">
        <v>11189</v>
      </c>
      <c r="E6728" s="700" t="s">
        <v>19851</v>
      </c>
      <c r="F6728" s="699" t="s">
        <v>21981</v>
      </c>
    </row>
    <row r="6729" spans="1:6" hidden="1">
      <c r="A6729" s="701">
        <v>88322</v>
      </c>
      <c r="B6729" s="699" t="s">
        <v>22077</v>
      </c>
      <c r="C6729" s="699" t="s">
        <v>477</v>
      </c>
      <c r="D6729" s="699" t="s">
        <v>11189</v>
      </c>
      <c r="E6729" s="700" t="s">
        <v>13980</v>
      </c>
      <c r="F6729" s="699" t="s">
        <v>21981</v>
      </c>
    </row>
    <row r="6730" spans="1:6" hidden="1">
      <c r="A6730" s="701">
        <v>88323</v>
      </c>
      <c r="B6730" s="699" t="s">
        <v>1469</v>
      </c>
      <c r="C6730" s="699" t="s">
        <v>477</v>
      </c>
      <c r="D6730" s="699" t="s">
        <v>11189</v>
      </c>
      <c r="E6730" s="700" t="s">
        <v>2631</v>
      </c>
      <c r="F6730" s="699" t="s">
        <v>21981</v>
      </c>
    </row>
    <row r="6731" spans="1:6" hidden="1">
      <c r="A6731" s="701">
        <v>88324</v>
      </c>
      <c r="B6731" s="699" t="s">
        <v>12323</v>
      </c>
      <c r="C6731" s="699" t="s">
        <v>477</v>
      </c>
      <c r="D6731" s="699" t="s">
        <v>11189</v>
      </c>
      <c r="E6731" s="700" t="s">
        <v>4367</v>
      </c>
      <c r="F6731" s="699" t="s">
        <v>21981</v>
      </c>
    </row>
    <row r="6732" spans="1:6" hidden="1">
      <c r="A6732" s="701">
        <v>88325</v>
      </c>
      <c r="B6732" s="699" t="s">
        <v>15186</v>
      </c>
      <c r="C6732" s="699" t="s">
        <v>477</v>
      </c>
      <c r="D6732" s="699" t="s">
        <v>11189</v>
      </c>
      <c r="E6732" s="700" t="s">
        <v>15187</v>
      </c>
      <c r="F6732" s="699" t="s">
        <v>21981</v>
      </c>
    </row>
    <row r="6733" spans="1:6" hidden="1">
      <c r="A6733" s="701">
        <v>88326</v>
      </c>
      <c r="B6733" s="699" t="s">
        <v>22082</v>
      </c>
      <c r="C6733" s="699" t="s">
        <v>477</v>
      </c>
      <c r="D6733" s="699" t="s">
        <v>11189</v>
      </c>
      <c r="E6733" s="700" t="s">
        <v>15443</v>
      </c>
      <c r="F6733" s="699" t="s">
        <v>21981</v>
      </c>
    </row>
    <row r="6734" spans="1:6" hidden="1">
      <c r="A6734" s="701">
        <v>88377</v>
      </c>
      <c r="B6734" s="699" t="s">
        <v>13908</v>
      </c>
      <c r="C6734" s="699" t="s">
        <v>477</v>
      </c>
      <c r="D6734" s="699" t="s">
        <v>11189</v>
      </c>
      <c r="E6734" s="700" t="s">
        <v>6600</v>
      </c>
      <c r="F6734" s="699" t="s">
        <v>21981</v>
      </c>
    </row>
    <row r="6735" spans="1:6" hidden="1">
      <c r="A6735" s="701">
        <v>88441</v>
      </c>
      <c r="B6735" s="699" t="s">
        <v>21948</v>
      </c>
      <c r="C6735" s="699" t="s">
        <v>477</v>
      </c>
      <c r="D6735" s="699" t="s">
        <v>11189</v>
      </c>
      <c r="E6735" s="700" t="s">
        <v>15941</v>
      </c>
      <c r="F6735" s="699" t="s">
        <v>21981</v>
      </c>
    </row>
    <row r="6736" spans="1:6" hidden="1">
      <c r="A6736" s="701">
        <v>88597</v>
      </c>
      <c r="B6736" s="699" t="s">
        <v>1127</v>
      </c>
      <c r="C6736" s="699" t="s">
        <v>477</v>
      </c>
      <c r="D6736" s="699" t="s">
        <v>11189</v>
      </c>
      <c r="E6736" s="700" t="s">
        <v>22086</v>
      </c>
      <c r="F6736" s="699" t="s">
        <v>21981</v>
      </c>
    </row>
    <row r="6737" spans="1:6" hidden="1">
      <c r="A6737" s="701">
        <v>90766</v>
      </c>
      <c r="B6737" s="699" t="s">
        <v>22088</v>
      </c>
      <c r="C6737" s="699" t="s">
        <v>477</v>
      </c>
      <c r="D6737" s="699" t="s">
        <v>11192</v>
      </c>
      <c r="E6737" s="700" t="s">
        <v>11470</v>
      </c>
      <c r="F6737" s="699" t="s">
        <v>21981</v>
      </c>
    </row>
    <row r="6738" spans="1:6" hidden="1">
      <c r="A6738" s="701">
        <v>90767</v>
      </c>
      <c r="B6738" s="699" t="s">
        <v>22090</v>
      </c>
      <c r="C6738" s="699" t="s">
        <v>477</v>
      </c>
      <c r="D6738" s="699" t="s">
        <v>11189</v>
      </c>
      <c r="E6738" s="700" t="s">
        <v>12014</v>
      </c>
      <c r="F6738" s="699" t="s">
        <v>21981</v>
      </c>
    </row>
    <row r="6739" spans="1:6" hidden="1">
      <c r="A6739" s="701">
        <v>90768</v>
      </c>
      <c r="B6739" s="699" t="s">
        <v>22092</v>
      </c>
      <c r="C6739" s="699" t="s">
        <v>477</v>
      </c>
      <c r="D6739" s="699" t="s">
        <v>11189</v>
      </c>
      <c r="E6739" s="700" t="s">
        <v>2920</v>
      </c>
      <c r="F6739" s="699" t="s">
        <v>21981</v>
      </c>
    </row>
    <row r="6740" spans="1:6" hidden="1">
      <c r="A6740" s="701">
        <v>90769</v>
      </c>
      <c r="B6740" s="699" t="s">
        <v>22094</v>
      </c>
      <c r="C6740" s="699" t="s">
        <v>477</v>
      </c>
      <c r="D6740" s="699" t="s">
        <v>11189</v>
      </c>
      <c r="E6740" s="700" t="s">
        <v>22095</v>
      </c>
      <c r="F6740" s="699" t="s">
        <v>21981</v>
      </c>
    </row>
    <row r="6741" spans="1:6" hidden="1">
      <c r="A6741" s="701">
        <v>90770</v>
      </c>
      <c r="B6741" s="699" t="s">
        <v>22097</v>
      </c>
      <c r="C6741" s="699" t="s">
        <v>477</v>
      </c>
      <c r="D6741" s="699" t="s">
        <v>11189</v>
      </c>
      <c r="E6741" s="700" t="s">
        <v>8843</v>
      </c>
      <c r="F6741" s="699" t="s">
        <v>21981</v>
      </c>
    </row>
    <row r="6742" spans="1:6" hidden="1">
      <c r="A6742" s="701">
        <v>90771</v>
      </c>
      <c r="B6742" s="699" t="s">
        <v>22099</v>
      </c>
      <c r="C6742" s="699" t="s">
        <v>477</v>
      </c>
      <c r="D6742" s="699" t="s">
        <v>11189</v>
      </c>
      <c r="E6742" s="700" t="s">
        <v>15354</v>
      </c>
      <c r="F6742" s="699" t="s">
        <v>21981</v>
      </c>
    </row>
    <row r="6743" spans="1:6" hidden="1">
      <c r="A6743" s="701">
        <v>90772</v>
      </c>
      <c r="B6743" s="699" t="s">
        <v>22101</v>
      </c>
      <c r="C6743" s="699" t="s">
        <v>477</v>
      </c>
      <c r="D6743" s="699" t="s">
        <v>11189</v>
      </c>
      <c r="E6743" s="700" t="s">
        <v>13494</v>
      </c>
      <c r="F6743" s="699" t="s">
        <v>21981</v>
      </c>
    </row>
    <row r="6744" spans="1:6" hidden="1">
      <c r="A6744" s="701">
        <v>90773</v>
      </c>
      <c r="B6744" s="699" t="s">
        <v>22103</v>
      </c>
      <c r="C6744" s="699" t="s">
        <v>477</v>
      </c>
      <c r="D6744" s="699" t="s">
        <v>11189</v>
      </c>
      <c r="E6744" s="700" t="s">
        <v>13572</v>
      </c>
      <c r="F6744" s="699" t="s">
        <v>21981</v>
      </c>
    </row>
    <row r="6745" spans="1:6" hidden="1">
      <c r="A6745" s="701">
        <v>90775</v>
      </c>
      <c r="B6745" s="699" t="s">
        <v>22105</v>
      </c>
      <c r="C6745" s="699" t="s">
        <v>477</v>
      </c>
      <c r="D6745" s="699" t="s">
        <v>11189</v>
      </c>
      <c r="E6745" s="700" t="s">
        <v>11289</v>
      </c>
      <c r="F6745" s="699" t="s">
        <v>21981</v>
      </c>
    </row>
    <row r="6746" spans="1:6" hidden="1">
      <c r="A6746" s="701">
        <v>90776</v>
      </c>
      <c r="B6746" s="699" t="s">
        <v>15291</v>
      </c>
      <c r="C6746" s="699" t="s">
        <v>477</v>
      </c>
      <c r="D6746" s="699" t="s">
        <v>11192</v>
      </c>
      <c r="E6746" s="700" t="s">
        <v>13660</v>
      </c>
      <c r="F6746" s="699" t="s">
        <v>21981</v>
      </c>
    </row>
    <row r="6747" spans="1:6" hidden="1">
      <c r="A6747" s="701">
        <v>90777</v>
      </c>
      <c r="B6747" s="699" t="s">
        <v>1611</v>
      </c>
      <c r="C6747" s="699" t="s">
        <v>477</v>
      </c>
      <c r="D6747" s="699" t="s">
        <v>11192</v>
      </c>
      <c r="E6747" s="700" t="s">
        <v>22108</v>
      </c>
      <c r="F6747" s="699" t="s">
        <v>21981</v>
      </c>
    </row>
    <row r="6748" spans="1:6" hidden="1">
      <c r="A6748" s="701">
        <v>90778</v>
      </c>
      <c r="B6748" s="699" t="s">
        <v>15292</v>
      </c>
      <c r="C6748" s="699" t="s">
        <v>477</v>
      </c>
      <c r="D6748" s="699" t="s">
        <v>11189</v>
      </c>
      <c r="E6748" s="700" t="s">
        <v>15293</v>
      </c>
      <c r="F6748" s="699" t="s">
        <v>21981</v>
      </c>
    </row>
    <row r="6749" spans="1:6" hidden="1">
      <c r="A6749" s="701">
        <v>90779</v>
      </c>
      <c r="B6749" s="699" t="s">
        <v>22111</v>
      </c>
      <c r="C6749" s="699" t="s">
        <v>477</v>
      </c>
      <c r="D6749" s="699" t="s">
        <v>11189</v>
      </c>
      <c r="E6749" s="700" t="s">
        <v>22112</v>
      </c>
      <c r="F6749" s="699" t="s">
        <v>21981</v>
      </c>
    </row>
    <row r="6750" spans="1:6" hidden="1">
      <c r="A6750" s="701">
        <v>90780</v>
      </c>
      <c r="B6750" s="699" t="s">
        <v>22114</v>
      </c>
      <c r="C6750" s="699" t="s">
        <v>477</v>
      </c>
      <c r="D6750" s="699" t="s">
        <v>11189</v>
      </c>
      <c r="E6750" s="700" t="s">
        <v>16793</v>
      </c>
      <c r="F6750" s="699" t="s">
        <v>21981</v>
      </c>
    </row>
    <row r="6751" spans="1:6" hidden="1">
      <c r="A6751" s="701">
        <v>90781</v>
      </c>
      <c r="B6751" s="699" t="s">
        <v>21777</v>
      </c>
      <c r="C6751" s="699" t="s">
        <v>477</v>
      </c>
      <c r="D6751" s="699" t="s">
        <v>11192</v>
      </c>
      <c r="E6751" s="700" t="s">
        <v>11470</v>
      </c>
      <c r="F6751" s="699" t="s">
        <v>21981</v>
      </c>
    </row>
    <row r="6752" spans="1:6" hidden="1">
      <c r="A6752" s="701">
        <v>91677</v>
      </c>
      <c r="B6752" s="699" t="s">
        <v>22117</v>
      </c>
      <c r="C6752" s="699" t="s">
        <v>477</v>
      </c>
      <c r="D6752" s="699" t="s">
        <v>11189</v>
      </c>
      <c r="E6752" s="700" t="s">
        <v>4735</v>
      </c>
      <c r="F6752" s="699" t="s">
        <v>21981</v>
      </c>
    </row>
    <row r="6753" spans="1:6" hidden="1">
      <c r="A6753" s="701">
        <v>91678</v>
      </c>
      <c r="B6753" s="699" t="s">
        <v>22119</v>
      </c>
      <c r="C6753" s="699" t="s">
        <v>477</v>
      </c>
      <c r="D6753" s="699" t="s">
        <v>11189</v>
      </c>
      <c r="E6753" s="700" t="s">
        <v>21510</v>
      </c>
      <c r="F6753" s="699" t="s">
        <v>21981</v>
      </c>
    </row>
    <row r="6754" spans="1:6" hidden="1">
      <c r="A6754" s="701">
        <v>93558</v>
      </c>
      <c r="B6754" s="699" t="s">
        <v>22121</v>
      </c>
      <c r="C6754" s="699" t="s">
        <v>14072</v>
      </c>
      <c r="D6754" s="699" t="s">
        <v>11189</v>
      </c>
      <c r="E6754" s="700" t="s">
        <v>22122</v>
      </c>
      <c r="F6754" s="699" t="s">
        <v>21981</v>
      </c>
    </row>
    <row r="6755" spans="1:6" hidden="1">
      <c r="A6755" s="701">
        <v>93559</v>
      </c>
      <c r="B6755" s="699" t="s">
        <v>1127</v>
      </c>
      <c r="C6755" s="699" t="s">
        <v>14072</v>
      </c>
      <c r="D6755" s="699" t="s">
        <v>11189</v>
      </c>
      <c r="E6755" s="700" t="s">
        <v>22124</v>
      </c>
      <c r="F6755" s="699" t="s">
        <v>21981</v>
      </c>
    </row>
    <row r="6756" spans="1:6" hidden="1">
      <c r="A6756" s="701">
        <v>93560</v>
      </c>
      <c r="B6756" s="699" t="s">
        <v>22103</v>
      </c>
      <c r="C6756" s="699" t="s">
        <v>14072</v>
      </c>
      <c r="D6756" s="699" t="s">
        <v>11189</v>
      </c>
      <c r="E6756" s="700" t="s">
        <v>22126</v>
      </c>
      <c r="F6756" s="699" t="s">
        <v>21981</v>
      </c>
    </row>
    <row r="6757" spans="1:6" hidden="1">
      <c r="A6757" s="701">
        <v>93561</v>
      </c>
      <c r="B6757" s="699" t="s">
        <v>22105</v>
      </c>
      <c r="C6757" s="699" t="s">
        <v>14072</v>
      </c>
      <c r="D6757" s="699" t="s">
        <v>11189</v>
      </c>
      <c r="E6757" s="700" t="s">
        <v>22128</v>
      </c>
      <c r="F6757" s="699" t="s">
        <v>21981</v>
      </c>
    </row>
    <row r="6758" spans="1:6" hidden="1">
      <c r="A6758" s="701">
        <v>93562</v>
      </c>
      <c r="B6758" s="699" t="s">
        <v>22099</v>
      </c>
      <c r="C6758" s="699" t="s">
        <v>14072</v>
      </c>
      <c r="D6758" s="699" t="s">
        <v>11189</v>
      </c>
      <c r="E6758" s="700" t="s">
        <v>22130</v>
      </c>
      <c r="F6758" s="699" t="s">
        <v>21981</v>
      </c>
    </row>
    <row r="6759" spans="1:6" hidden="1">
      <c r="A6759" s="701">
        <v>93563</v>
      </c>
      <c r="B6759" s="699" t="s">
        <v>22088</v>
      </c>
      <c r="C6759" s="699" t="s">
        <v>14072</v>
      </c>
      <c r="D6759" s="699" t="s">
        <v>11189</v>
      </c>
      <c r="E6759" s="700" t="s">
        <v>22132</v>
      </c>
      <c r="F6759" s="699" t="s">
        <v>21981</v>
      </c>
    </row>
    <row r="6760" spans="1:6" hidden="1">
      <c r="A6760" s="701">
        <v>93564</v>
      </c>
      <c r="B6760" s="699" t="s">
        <v>22090</v>
      </c>
      <c r="C6760" s="699" t="s">
        <v>14072</v>
      </c>
      <c r="D6760" s="699" t="s">
        <v>11189</v>
      </c>
      <c r="E6760" s="700" t="s">
        <v>22134</v>
      </c>
      <c r="F6760" s="699" t="s">
        <v>21981</v>
      </c>
    </row>
    <row r="6761" spans="1:6" hidden="1">
      <c r="A6761" s="701">
        <v>93565</v>
      </c>
      <c r="B6761" s="699" t="s">
        <v>1611</v>
      </c>
      <c r="C6761" s="699" t="s">
        <v>14072</v>
      </c>
      <c r="D6761" s="699" t="s">
        <v>11189</v>
      </c>
      <c r="E6761" s="700" t="s">
        <v>22136</v>
      </c>
      <c r="F6761" s="699" t="s">
        <v>21981</v>
      </c>
    </row>
    <row r="6762" spans="1:6" hidden="1">
      <c r="A6762" s="701">
        <v>93566</v>
      </c>
      <c r="B6762" s="699" t="s">
        <v>22101</v>
      </c>
      <c r="C6762" s="699" t="s">
        <v>14072</v>
      </c>
      <c r="D6762" s="699" t="s">
        <v>11189</v>
      </c>
      <c r="E6762" s="700" t="s">
        <v>22138</v>
      </c>
      <c r="F6762" s="699" t="s">
        <v>21981</v>
      </c>
    </row>
    <row r="6763" spans="1:6" hidden="1">
      <c r="A6763" s="701">
        <v>93567</v>
      </c>
      <c r="B6763" s="699" t="s">
        <v>15292</v>
      </c>
      <c r="C6763" s="699" t="s">
        <v>14072</v>
      </c>
      <c r="D6763" s="699" t="s">
        <v>11189</v>
      </c>
      <c r="E6763" s="700" t="s">
        <v>22140</v>
      </c>
      <c r="F6763" s="699" t="s">
        <v>21981</v>
      </c>
    </row>
    <row r="6764" spans="1:6" hidden="1">
      <c r="A6764" s="701">
        <v>93568</v>
      </c>
      <c r="B6764" s="699" t="s">
        <v>22111</v>
      </c>
      <c r="C6764" s="699" t="s">
        <v>14072</v>
      </c>
      <c r="D6764" s="699" t="s">
        <v>11189</v>
      </c>
      <c r="E6764" s="700" t="s">
        <v>22143</v>
      </c>
      <c r="F6764" s="699" t="s">
        <v>21981</v>
      </c>
    </row>
    <row r="6765" spans="1:6" hidden="1">
      <c r="A6765" s="701">
        <v>93569</v>
      </c>
      <c r="B6765" s="699" t="s">
        <v>22145</v>
      </c>
      <c r="C6765" s="699" t="s">
        <v>14072</v>
      </c>
      <c r="D6765" s="699" t="s">
        <v>11189</v>
      </c>
      <c r="E6765" s="700" t="s">
        <v>22146</v>
      </c>
      <c r="F6765" s="699" t="s">
        <v>21981</v>
      </c>
    </row>
    <row r="6766" spans="1:6" hidden="1">
      <c r="A6766" s="701">
        <v>93570</v>
      </c>
      <c r="B6766" s="699" t="s">
        <v>22148</v>
      </c>
      <c r="C6766" s="699" t="s">
        <v>14072</v>
      </c>
      <c r="D6766" s="699" t="s">
        <v>11189</v>
      </c>
      <c r="E6766" s="700" t="s">
        <v>22149</v>
      </c>
      <c r="F6766" s="699" t="s">
        <v>21981</v>
      </c>
    </row>
    <row r="6767" spans="1:6" hidden="1">
      <c r="A6767" s="701">
        <v>93571</v>
      </c>
      <c r="B6767" s="699" t="s">
        <v>22151</v>
      </c>
      <c r="C6767" s="699" t="s">
        <v>14072</v>
      </c>
      <c r="D6767" s="699" t="s">
        <v>11189</v>
      </c>
      <c r="E6767" s="700" t="s">
        <v>22152</v>
      </c>
      <c r="F6767" s="699" t="s">
        <v>21981</v>
      </c>
    </row>
    <row r="6768" spans="1:6" hidden="1">
      <c r="A6768" s="701">
        <v>93572</v>
      </c>
      <c r="B6768" s="699" t="s">
        <v>1610</v>
      </c>
      <c r="C6768" s="699" t="s">
        <v>14072</v>
      </c>
      <c r="D6768" s="699" t="s">
        <v>11189</v>
      </c>
      <c r="E6768" s="700" t="s">
        <v>22155</v>
      </c>
      <c r="F6768" s="699" t="s">
        <v>21981</v>
      </c>
    </row>
    <row r="6769" spans="1:6" hidden="1">
      <c r="A6769" s="701">
        <v>94295</v>
      </c>
      <c r="B6769" s="699" t="s">
        <v>22114</v>
      </c>
      <c r="C6769" s="699" t="s">
        <v>14072</v>
      </c>
      <c r="D6769" s="699" t="s">
        <v>11189</v>
      </c>
      <c r="E6769" s="700" t="s">
        <v>22158</v>
      </c>
      <c r="F6769" s="699" t="s">
        <v>21981</v>
      </c>
    </row>
    <row r="6770" spans="1:6" hidden="1">
      <c r="A6770" s="701">
        <v>94296</v>
      </c>
      <c r="B6770" s="699" t="s">
        <v>21777</v>
      </c>
      <c r="C6770" s="699" t="s">
        <v>14072</v>
      </c>
      <c r="D6770" s="699" t="s">
        <v>11189</v>
      </c>
      <c r="E6770" s="700" t="s">
        <v>22161</v>
      </c>
      <c r="F6770" s="699" t="s">
        <v>21981</v>
      </c>
    </row>
    <row r="6771" spans="1:6" hidden="1">
      <c r="A6771" s="701">
        <v>95308</v>
      </c>
      <c r="B6771" s="699" t="s">
        <v>21982</v>
      </c>
      <c r="C6771" s="699" t="s">
        <v>477</v>
      </c>
      <c r="D6771" s="699" t="s">
        <v>11189</v>
      </c>
      <c r="E6771" s="700" t="s">
        <v>8086</v>
      </c>
      <c r="F6771" s="699" t="s">
        <v>21981</v>
      </c>
    </row>
    <row r="6772" spans="1:6" hidden="1">
      <c r="A6772" s="701">
        <v>95309</v>
      </c>
      <c r="B6772" s="699" t="s">
        <v>21983</v>
      </c>
      <c r="C6772" s="699" t="s">
        <v>477</v>
      </c>
      <c r="D6772" s="699" t="s">
        <v>11189</v>
      </c>
      <c r="E6772" s="700" t="s">
        <v>8091</v>
      </c>
      <c r="F6772" s="699" t="s">
        <v>21981</v>
      </c>
    </row>
    <row r="6773" spans="1:6" hidden="1">
      <c r="A6773" s="701">
        <v>95310</v>
      </c>
      <c r="B6773" s="699" t="s">
        <v>21984</v>
      </c>
      <c r="C6773" s="699" t="s">
        <v>477</v>
      </c>
      <c r="D6773" s="699" t="s">
        <v>11189</v>
      </c>
      <c r="E6773" s="700" t="s">
        <v>12564</v>
      </c>
      <c r="F6773" s="699" t="s">
        <v>21981</v>
      </c>
    </row>
    <row r="6774" spans="1:6" hidden="1">
      <c r="A6774" s="701">
        <v>95311</v>
      </c>
      <c r="B6774" s="699" t="s">
        <v>21986</v>
      </c>
      <c r="C6774" s="699" t="s">
        <v>477</v>
      </c>
      <c r="D6774" s="699" t="s">
        <v>11189</v>
      </c>
      <c r="E6774" s="700" t="s">
        <v>1871</v>
      </c>
      <c r="F6774" s="699" t="s">
        <v>21981</v>
      </c>
    </row>
    <row r="6775" spans="1:6" hidden="1">
      <c r="A6775" s="701">
        <v>95312</v>
      </c>
      <c r="B6775" s="699" t="s">
        <v>21988</v>
      </c>
      <c r="C6775" s="699" t="s">
        <v>477</v>
      </c>
      <c r="D6775" s="699" t="s">
        <v>11189</v>
      </c>
      <c r="E6775" s="700" t="s">
        <v>3021</v>
      </c>
      <c r="F6775" s="699" t="s">
        <v>21981</v>
      </c>
    </row>
    <row r="6776" spans="1:6" hidden="1">
      <c r="A6776" s="701">
        <v>95313</v>
      </c>
      <c r="B6776" s="699" t="s">
        <v>21989</v>
      </c>
      <c r="C6776" s="699" t="s">
        <v>477</v>
      </c>
      <c r="D6776" s="699" t="s">
        <v>11189</v>
      </c>
      <c r="E6776" s="700" t="s">
        <v>3021</v>
      </c>
      <c r="F6776" s="699" t="s">
        <v>21981</v>
      </c>
    </row>
    <row r="6777" spans="1:6" hidden="1">
      <c r="A6777" s="701">
        <v>95314</v>
      </c>
      <c r="B6777" s="699" t="s">
        <v>21990</v>
      </c>
      <c r="C6777" s="699" t="s">
        <v>477</v>
      </c>
      <c r="D6777" s="699" t="s">
        <v>11189</v>
      </c>
      <c r="E6777" s="700" t="s">
        <v>8091</v>
      </c>
      <c r="F6777" s="699" t="s">
        <v>21981</v>
      </c>
    </row>
    <row r="6778" spans="1:6" hidden="1">
      <c r="A6778" s="701">
        <v>95315</v>
      </c>
      <c r="B6778" s="699" t="s">
        <v>21991</v>
      </c>
      <c r="C6778" s="699" t="s">
        <v>477</v>
      </c>
      <c r="D6778" s="699" t="s">
        <v>11189</v>
      </c>
      <c r="E6778" s="700" t="s">
        <v>3735</v>
      </c>
      <c r="F6778" s="699" t="s">
        <v>21981</v>
      </c>
    </row>
    <row r="6779" spans="1:6" hidden="1">
      <c r="A6779" s="701">
        <v>95316</v>
      </c>
      <c r="B6779" s="699" t="s">
        <v>21992</v>
      </c>
      <c r="C6779" s="699" t="s">
        <v>477</v>
      </c>
      <c r="D6779" s="699" t="s">
        <v>11189</v>
      </c>
      <c r="E6779" s="700" t="s">
        <v>4609</v>
      </c>
      <c r="F6779" s="699" t="s">
        <v>21981</v>
      </c>
    </row>
    <row r="6780" spans="1:6" hidden="1">
      <c r="A6780" s="701">
        <v>95317</v>
      </c>
      <c r="B6780" s="699" t="s">
        <v>21993</v>
      </c>
      <c r="C6780" s="699" t="s">
        <v>477</v>
      </c>
      <c r="D6780" s="699" t="s">
        <v>11189</v>
      </c>
      <c r="E6780" s="700" t="s">
        <v>3735</v>
      </c>
      <c r="F6780" s="699" t="s">
        <v>21981</v>
      </c>
    </row>
    <row r="6781" spans="1:6" hidden="1">
      <c r="A6781" s="701">
        <v>95318</v>
      </c>
      <c r="B6781" s="699" t="s">
        <v>21996</v>
      </c>
      <c r="C6781" s="699" t="s">
        <v>477</v>
      </c>
      <c r="D6781" s="699" t="s">
        <v>11189</v>
      </c>
      <c r="E6781" s="700" t="s">
        <v>8091</v>
      </c>
      <c r="F6781" s="699" t="s">
        <v>21981</v>
      </c>
    </row>
    <row r="6782" spans="1:6" hidden="1">
      <c r="A6782" s="701">
        <v>95319</v>
      </c>
      <c r="B6782" s="699" t="s">
        <v>21998</v>
      </c>
      <c r="C6782" s="699" t="s">
        <v>477</v>
      </c>
      <c r="D6782" s="699" t="s">
        <v>11189</v>
      </c>
      <c r="E6782" s="700" t="s">
        <v>8086</v>
      </c>
      <c r="F6782" s="699" t="s">
        <v>21981</v>
      </c>
    </row>
    <row r="6783" spans="1:6" hidden="1">
      <c r="A6783" s="701">
        <v>95320</v>
      </c>
      <c r="B6783" s="699" t="s">
        <v>21999</v>
      </c>
      <c r="C6783" s="699" t="s">
        <v>477</v>
      </c>
      <c r="D6783" s="699" t="s">
        <v>11189</v>
      </c>
      <c r="E6783" s="700" t="s">
        <v>1871</v>
      </c>
      <c r="F6783" s="699" t="s">
        <v>21981</v>
      </c>
    </row>
    <row r="6784" spans="1:6" hidden="1">
      <c r="A6784" s="701">
        <v>95321</v>
      </c>
      <c r="B6784" s="699" t="s">
        <v>22000</v>
      </c>
      <c r="C6784" s="699" t="s">
        <v>477</v>
      </c>
      <c r="D6784" s="699" t="s">
        <v>11189</v>
      </c>
      <c r="E6784" s="700" t="s">
        <v>1871</v>
      </c>
      <c r="F6784" s="699" t="s">
        <v>21981</v>
      </c>
    </row>
    <row r="6785" spans="1:6" hidden="1">
      <c r="A6785" s="701">
        <v>95322</v>
      </c>
      <c r="B6785" s="699" t="s">
        <v>22001</v>
      </c>
      <c r="C6785" s="699" t="s">
        <v>477</v>
      </c>
      <c r="D6785" s="699" t="s">
        <v>11189</v>
      </c>
      <c r="E6785" s="700" t="s">
        <v>8072</v>
      </c>
      <c r="F6785" s="699" t="s">
        <v>21981</v>
      </c>
    </row>
    <row r="6786" spans="1:6" hidden="1">
      <c r="A6786" s="701">
        <v>95323</v>
      </c>
      <c r="B6786" s="699" t="s">
        <v>22003</v>
      </c>
      <c r="C6786" s="699" t="s">
        <v>477</v>
      </c>
      <c r="D6786" s="699" t="s">
        <v>11189</v>
      </c>
      <c r="E6786" s="700" t="s">
        <v>8091</v>
      </c>
      <c r="F6786" s="699" t="s">
        <v>21981</v>
      </c>
    </row>
    <row r="6787" spans="1:6" hidden="1">
      <c r="A6787" s="701">
        <v>95324</v>
      </c>
      <c r="B6787" s="699" t="s">
        <v>22004</v>
      </c>
      <c r="C6787" s="699" t="s">
        <v>477</v>
      </c>
      <c r="D6787" s="699" t="s">
        <v>11189</v>
      </c>
      <c r="E6787" s="700" t="s">
        <v>8093</v>
      </c>
      <c r="F6787" s="699" t="s">
        <v>21981</v>
      </c>
    </row>
    <row r="6788" spans="1:6" hidden="1">
      <c r="A6788" s="701">
        <v>95325</v>
      </c>
      <c r="B6788" s="699" t="s">
        <v>22006</v>
      </c>
      <c r="C6788" s="699" t="s">
        <v>477</v>
      </c>
      <c r="D6788" s="699" t="s">
        <v>11189</v>
      </c>
      <c r="E6788" s="700" t="s">
        <v>3735</v>
      </c>
      <c r="F6788" s="699" t="s">
        <v>21981</v>
      </c>
    </row>
    <row r="6789" spans="1:6" hidden="1">
      <c r="A6789" s="701">
        <v>95326</v>
      </c>
      <c r="B6789" s="699" t="s">
        <v>22008</v>
      </c>
      <c r="C6789" s="699" t="s">
        <v>477</v>
      </c>
      <c r="D6789" s="699" t="s">
        <v>11189</v>
      </c>
      <c r="E6789" s="700" t="s">
        <v>8072</v>
      </c>
      <c r="F6789" s="699" t="s">
        <v>21981</v>
      </c>
    </row>
    <row r="6790" spans="1:6" hidden="1">
      <c r="A6790" s="701">
        <v>95328</v>
      </c>
      <c r="B6790" s="699" t="s">
        <v>22009</v>
      </c>
      <c r="C6790" s="699" t="s">
        <v>477</v>
      </c>
      <c r="D6790" s="699" t="s">
        <v>11189</v>
      </c>
      <c r="E6790" s="700" t="s">
        <v>8091</v>
      </c>
      <c r="F6790" s="699" t="s">
        <v>21981</v>
      </c>
    </row>
    <row r="6791" spans="1:6" hidden="1">
      <c r="A6791" s="701">
        <v>95329</v>
      </c>
      <c r="B6791" s="699" t="s">
        <v>22010</v>
      </c>
      <c r="C6791" s="699" t="s">
        <v>477</v>
      </c>
      <c r="D6791" s="699" t="s">
        <v>11189</v>
      </c>
      <c r="E6791" s="700" t="s">
        <v>11196</v>
      </c>
      <c r="F6791" s="699" t="s">
        <v>21981</v>
      </c>
    </row>
    <row r="6792" spans="1:6" hidden="1">
      <c r="A6792" s="701">
        <v>95330</v>
      </c>
      <c r="B6792" s="699" t="s">
        <v>22011</v>
      </c>
      <c r="C6792" s="699" t="s">
        <v>477</v>
      </c>
      <c r="D6792" s="699" t="s">
        <v>11192</v>
      </c>
      <c r="E6792" s="700" t="s">
        <v>8091</v>
      </c>
      <c r="F6792" s="699" t="s">
        <v>21981</v>
      </c>
    </row>
    <row r="6793" spans="1:6" hidden="1">
      <c r="A6793" s="701">
        <v>95331</v>
      </c>
      <c r="B6793" s="699" t="s">
        <v>22013</v>
      </c>
      <c r="C6793" s="699" t="s">
        <v>477</v>
      </c>
      <c r="D6793" s="699" t="s">
        <v>11189</v>
      </c>
      <c r="E6793" s="700" t="s">
        <v>3018</v>
      </c>
      <c r="F6793" s="699" t="s">
        <v>21981</v>
      </c>
    </row>
    <row r="6794" spans="1:6" hidden="1">
      <c r="A6794" s="701">
        <v>95332</v>
      </c>
      <c r="B6794" s="699" t="s">
        <v>22014</v>
      </c>
      <c r="C6794" s="699" t="s">
        <v>477</v>
      </c>
      <c r="D6794" s="699" t="s">
        <v>11192</v>
      </c>
      <c r="E6794" s="700" t="s">
        <v>3013</v>
      </c>
      <c r="F6794" s="699" t="s">
        <v>21981</v>
      </c>
    </row>
    <row r="6795" spans="1:6" hidden="1">
      <c r="A6795" s="701">
        <v>95333</v>
      </c>
      <c r="B6795" s="699" t="s">
        <v>22016</v>
      </c>
      <c r="C6795" s="699" t="s">
        <v>477</v>
      </c>
      <c r="D6795" s="699" t="s">
        <v>11189</v>
      </c>
      <c r="E6795" s="700" t="s">
        <v>3013</v>
      </c>
      <c r="F6795" s="699" t="s">
        <v>21981</v>
      </c>
    </row>
    <row r="6796" spans="1:6" hidden="1">
      <c r="A6796" s="701">
        <v>95334</v>
      </c>
      <c r="B6796" s="699" t="s">
        <v>22018</v>
      </c>
      <c r="C6796" s="699" t="s">
        <v>477</v>
      </c>
      <c r="D6796" s="699" t="s">
        <v>11189</v>
      </c>
      <c r="E6796" s="700" t="s">
        <v>11203</v>
      </c>
      <c r="F6796" s="699" t="s">
        <v>21981</v>
      </c>
    </row>
    <row r="6797" spans="1:6" hidden="1">
      <c r="A6797" s="701">
        <v>95335</v>
      </c>
      <c r="B6797" s="699" t="s">
        <v>22019</v>
      </c>
      <c r="C6797" s="699" t="s">
        <v>477</v>
      </c>
      <c r="D6797" s="699" t="s">
        <v>11192</v>
      </c>
      <c r="E6797" s="700" t="s">
        <v>8067</v>
      </c>
      <c r="F6797" s="699" t="s">
        <v>21981</v>
      </c>
    </row>
    <row r="6798" spans="1:6" hidden="1">
      <c r="A6798" s="701">
        <v>95337</v>
      </c>
      <c r="B6798" s="699" t="s">
        <v>22020</v>
      </c>
      <c r="C6798" s="699" t="s">
        <v>477</v>
      </c>
      <c r="D6798" s="699" t="s">
        <v>11189</v>
      </c>
      <c r="E6798" s="700" t="s">
        <v>8091</v>
      </c>
      <c r="F6798" s="699" t="s">
        <v>21981</v>
      </c>
    </row>
    <row r="6799" spans="1:6" hidden="1">
      <c r="A6799" s="701">
        <v>95338</v>
      </c>
      <c r="B6799" s="699" t="s">
        <v>22021</v>
      </c>
      <c r="C6799" s="699" t="s">
        <v>477</v>
      </c>
      <c r="D6799" s="699" t="s">
        <v>11189</v>
      </c>
      <c r="E6799" s="700" t="s">
        <v>5730</v>
      </c>
      <c r="F6799" s="699" t="s">
        <v>21981</v>
      </c>
    </row>
    <row r="6800" spans="1:6" hidden="1">
      <c r="A6800" s="701">
        <v>95339</v>
      </c>
      <c r="B6800" s="699" t="s">
        <v>22023</v>
      </c>
      <c r="C6800" s="699" t="s">
        <v>477</v>
      </c>
      <c r="D6800" s="699" t="s">
        <v>11189</v>
      </c>
      <c r="E6800" s="700" t="s">
        <v>8097</v>
      </c>
      <c r="F6800" s="699" t="s">
        <v>21981</v>
      </c>
    </row>
    <row r="6801" spans="1:6" hidden="1">
      <c r="A6801" s="701">
        <v>95340</v>
      </c>
      <c r="B6801" s="699" t="s">
        <v>22025</v>
      </c>
      <c r="C6801" s="699" t="s">
        <v>477</v>
      </c>
      <c r="D6801" s="699" t="s">
        <v>11189</v>
      </c>
      <c r="E6801" s="700" t="s">
        <v>8093</v>
      </c>
      <c r="F6801" s="699" t="s">
        <v>21981</v>
      </c>
    </row>
    <row r="6802" spans="1:6" hidden="1">
      <c r="A6802" s="701">
        <v>95341</v>
      </c>
      <c r="B6802" s="699" t="s">
        <v>22026</v>
      </c>
      <c r="C6802" s="699" t="s">
        <v>477</v>
      </c>
      <c r="D6802" s="699" t="s">
        <v>11189</v>
      </c>
      <c r="E6802" s="700" t="s">
        <v>8093</v>
      </c>
      <c r="F6802" s="699" t="s">
        <v>21981</v>
      </c>
    </row>
    <row r="6803" spans="1:6" hidden="1">
      <c r="A6803" s="701">
        <v>95342</v>
      </c>
      <c r="B6803" s="699" t="s">
        <v>22028</v>
      </c>
      <c r="C6803" s="699" t="s">
        <v>477</v>
      </c>
      <c r="D6803" s="699" t="s">
        <v>11189</v>
      </c>
      <c r="E6803" s="700" t="s">
        <v>12149</v>
      </c>
      <c r="F6803" s="699" t="s">
        <v>21981</v>
      </c>
    </row>
    <row r="6804" spans="1:6" hidden="1">
      <c r="A6804" s="701">
        <v>95343</v>
      </c>
      <c r="B6804" s="699" t="s">
        <v>22029</v>
      </c>
      <c r="C6804" s="699" t="s">
        <v>477</v>
      </c>
      <c r="D6804" s="699" t="s">
        <v>11189</v>
      </c>
      <c r="E6804" s="700" t="s">
        <v>8091</v>
      </c>
      <c r="F6804" s="699" t="s">
        <v>21981</v>
      </c>
    </row>
    <row r="6805" spans="1:6" hidden="1">
      <c r="A6805" s="701">
        <v>95344</v>
      </c>
      <c r="B6805" s="699" t="s">
        <v>22030</v>
      </c>
      <c r="C6805" s="699" t="s">
        <v>477</v>
      </c>
      <c r="D6805" s="699" t="s">
        <v>11189</v>
      </c>
      <c r="E6805" s="700" t="s">
        <v>8086</v>
      </c>
      <c r="F6805" s="699" t="s">
        <v>21981</v>
      </c>
    </row>
    <row r="6806" spans="1:6" hidden="1">
      <c r="A6806" s="701">
        <v>95345</v>
      </c>
      <c r="B6806" s="699" t="s">
        <v>22032</v>
      </c>
      <c r="C6806" s="699" t="s">
        <v>477</v>
      </c>
      <c r="D6806" s="699" t="s">
        <v>11189</v>
      </c>
      <c r="E6806" s="700" t="s">
        <v>8137</v>
      </c>
      <c r="F6806" s="699" t="s">
        <v>21981</v>
      </c>
    </row>
    <row r="6807" spans="1:6" hidden="1">
      <c r="A6807" s="701">
        <v>95346</v>
      </c>
      <c r="B6807" s="699" t="s">
        <v>22033</v>
      </c>
      <c r="C6807" s="699" t="s">
        <v>477</v>
      </c>
      <c r="D6807" s="699" t="s">
        <v>11189</v>
      </c>
      <c r="E6807" s="700" t="s">
        <v>8072</v>
      </c>
      <c r="F6807" s="699" t="s">
        <v>21981</v>
      </c>
    </row>
    <row r="6808" spans="1:6" hidden="1">
      <c r="A6808" s="701">
        <v>95347</v>
      </c>
      <c r="B6808" s="699" t="s">
        <v>22034</v>
      </c>
      <c r="C6808" s="699" t="s">
        <v>477</v>
      </c>
      <c r="D6808" s="699" t="s">
        <v>11189</v>
      </c>
      <c r="E6808" s="700" t="s">
        <v>5894</v>
      </c>
      <c r="F6808" s="699" t="s">
        <v>21981</v>
      </c>
    </row>
    <row r="6809" spans="1:6" hidden="1">
      <c r="A6809" s="701">
        <v>95348</v>
      </c>
      <c r="B6809" s="699" t="s">
        <v>22035</v>
      </c>
      <c r="C6809" s="699" t="s">
        <v>477</v>
      </c>
      <c r="D6809" s="699" t="s">
        <v>11189</v>
      </c>
      <c r="E6809" s="700" t="s">
        <v>12564</v>
      </c>
      <c r="F6809" s="699" t="s">
        <v>21981</v>
      </c>
    </row>
    <row r="6810" spans="1:6" hidden="1">
      <c r="A6810" s="701">
        <v>95349</v>
      </c>
      <c r="B6810" s="699" t="s">
        <v>22036</v>
      </c>
      <c r="C6810" s="699" t="s">
        <v>477</v>
      </c>
      <c r="D6810" s="699" t="s">
        <v>11189</v>
      </c>
      <c r="E6810" s="700" t="s">
        <v>8072</v>
      </c>
      <c r="F6810" s="699" t="s">
        <v>21981</v>
      </c>
    </row>
    <row r="6811" spans="1:6" hidden="1">
      <c r="A6811" s="701">
        <v>95350</v>
      </c>
      <c r="B6811" s="699" t="s">
        <v>22038</v>
      </c>
      <c r="C6811" s="699" t="s">
        <v>477</v>
      </c>
      <c r="D6811" s="699" t="s">
        <v>11189</v>
      </c>
      <c r="E6811" s="700" t="s">
        <v>5894</v>
      </c>
      <c r="F6811" s="699" t="s">
        <v>21981</v>
      </c>
    </row>
    <row r="6812" spans="1:6" hidden="1">
      <c r="A6812" s="701">
        <v>95351</v>
      </c>
      <c r="B6812" s="699" t="s">
        <v>22039</v>
      </c>
      <c r="C6812" s="699" t="s">
        <v>477</v>
      </c>
      <c r="D6812" s="699" t="s">
        <v>11189</v>
      </c>
      <c r="E6812" s="700" t="s">
        <v>11196</v>
      </c>
      <c r="F6812" s="699" t="s">
        <v>21981</v>
      </c>
    </row>
    <row r="6813" spans="1:6" hidden="1">
      <c r="A6813" s="701">
        <v>95352</v>
      </c>
      <c r="B6813" s="699" t="s">
        <v>22040</v>
      </c>
      <c r="C6813" s="699" t="s">
        <v>477</v>
      </c>
      <c r="D6813" s="699" t="s">
        <v>11189</v>
      </c>
      <c r="E6813" s="700" t="s">
        <v>5894</v>
      </c>
      <c r="F6813" s="699" t="s">
        <v>21981</v>
      </c>
    </row>
    <row r="6814" spans="1:6" hidden="1">
      <c r="A6814" s="701">
        <v>95354</v>
      </c>
      <c r="B6814" s="699" t="s">
        <v>22042</v>
      </c>
      <c r="C6814" s="699" t="s">
        <v>477</v>
      </c>
      <c r="D6814" s="699" t="s">
        <v>11189</v>
      </c>
      <c r="E6814" s="700" t="s">
        <v>12564</v>
      </c>
      <c r="F6814" s="699" t="s">
        <v>21981</v>
      </c>
    </row>
    <row r="6815" spans="1:6" hidden="1">
      <c r="A6815" s="701">
        <v>95355</v>
      </c>
      <c r="B6815" s="699" t="s">
        <v>22044</v>
      </c>
      <c r="C6815" s="699" t="s">
        <v>477</v>
      </c>
      <c r="D6815" s="699" t="s">
        <v>11189</v>
      </c>
      <c r="E6815" s="700" t="s">
        <v>3018</v>
      </c>
      <c r="F6815" s="699" t="s">
        <v>21981</v>
      </c>
    </row>
    <row r="6816" spans="1:6" hidden="1">
      <c r="A6816" s="701">
        <v>95356</v>
      </c>
      <c r="B6816" s="699" t="s">
        <v>22045</v>
      </c>
      <c r="C6816" s="699" t="s">
        <v>477</v>
      </c>
      <c r="D6816" s="699" t="s">
        <v>11189</v>
      </c>
      <c r="E6816" s="700" t="s">
        <v>8086</v>
      </c>
      <c r="F6816" s="699" t="s">
        <v>21981</v>
      </c>
    </row>
    <row r="6817" spans="1:6" hidden="1">
      <c r="A6817" s="701">
        <v>95357</v>
      </c>
      <c r="B6817" s="699" t="s">
        <v>22046</v>
      </c>
      <c r="C6817" s="699" t="s">
        <v>477</v>
      </c>
      <c r="D6817" s="699" t="s">
        <v>11192</v>
      </c>
      <c r="E6817" s="700" t="s">
        <v>8091</v>
      </c>
      <c r="F6817" s="699" t="s">
        <v>21981</v>
      </c>
    </row>
    <row r="6818" spans="1:6" hidden="1">
      <c r="A6818" s="701">
        <v>95358</v>
      </c>
      <c r="B6818" s="699" t="s">
        <v>22047</v>
      </c>
      <c r="C6818" s="699" t="s">
        <v>477</v>
      </c>
      <c r="D6818" s="699" t="s">
        <v>11189</v>
      </c>
      <c r="E6818" s="700" t="s">
        <v>8091</v>
      </c>
      <c r="F6818" s="699" t="s">
        <v>21981</v>
      </c>
    </row>
    <row r="6819" spans="1:6" hidden="1">
      <c r="A6819" s="701">
        <v>95359</v>
      </c>
      <c r="B6819" s="699" t="s">
        <v>22048</v>
      </c>
      <c r="C6819" s="699" t="s">
        <v>477</v>
      </c>
      <c r="D6819" s="699" t="s">
        <v>11189</v>
      </c>
      <c r="E6819" s="700" t="s">
        <v>8091</v>
      </c>
      <c r="F6819" s="699" t="s">
        <v>21981</v>
      </c>
    </row>
    <row r="6820" spans="1:6" hidden="1">
      <c r="A6820" s="701">
        <v>95360</v>
      </c>
      <c r="B6820" s="699" t="s">
        <v>22049</v>
      </c>
      <c r="C6820" s="699" t="s">
        <v>477</v>
      </c>
      <c r="D6820" s="699" t="s">
        <v>11189</v>
      </c>
      <c r="E6820" s="700" t="s">
        <v>1871</v>
      </c>
      <c r="F6820" s="699" t="s">
        <v>21981</v>
      </c>
    </row>
    <row r="6821" spans="1:6" hidden="1">
      <c r="A6821" s="701">
        <v>95361</v>
      </c>
      <c r="B6821" s="699" t="s">
        <v>22050</v>
      </c>
      <c r="C6821" s="699" t="s">
        <v>477</v>
      </c>
      <c r="D6821" s="699" t="s">
        <v>11189</v>
      </c>
      <c r="E6821" s="700" t="s">
        <v>5894</v>
      </c>
      <c r="F6821" s="699" t="s">
        <v>21981</v>
      </c>
    </row>
    <row r="6822" spans="1:6" hidden="1">
      <c r="A6822" s="701">
        <v>95362</v>
      </c>
      <c r="B6822" s="699" t="s">
        <v>22052</v>
      </c>
      <c r="C6822" s="699" t="s">
        <v>477</v>
      </c>
      <c r="D6822" s="699" t="s">
        <v>11189</v>
      </c>
      <c r="E6822" s="700" t="s">
        <v>8086</v>
      </c>
      <c r="F6822" s="699" t="s">
        <v>21981</v>
      </c>
    </row>
    <row r="6823" spans="1:6" hidden="1">
      <c r="A6823" s="701">
        <v>95363</v>
      </c>
      <c r="B6823" s="699" t="s">
        <v>22053</v>
      </c>
      <c r="C6823" s="699" t="s">
        <v>477</v>
      </c>
      <c r="D6823" s="699" t="s">
        <v>11189</v>
      </c>
      <c r="E6823" s="700" t="s">
        <v>12149</v>
      </c>
      <c r="F6823" s="699" t="s">
        <v>21981</v>
      </c>
    </row>
    <row r="6824" spans="1:6" hidden="1">
      <c r="A6824" s="701">
        <v>95364</v>
      </c>
      <c r="B6824" s="699" t="s">
        <v>22054</v>
      </c>
      <c r="C6824" s="699" t="s">
        <v>477</v>
      </c>
      <c r="D6824" s="699" t="s">
        <v>11189</v>
      </c>
      <c r="E6824" s="700" t="s">
        <v>3018</v>
      </c>
      <c r="F6824" s="699" t="s">
        <v>21981</v>
      </c>
    </row>
    <row r="6825" spans="1:6" hidden="1">
      <c r="A6825" s="701">
        <v>95365</v>
      </c>
      <c r="B6825" s="699" t="s">
        <v>22055</v>
      </c>
      <c r="C6825" s="699" t="s">
        <v>477</v>
      </c>
      <c r="D6825" s="699" t="s">
        <v>11189</v>
      </c>
      <c r="E6825" s="700" t="s">
        <v>8086</v>
      </c>
      <c r="F6825" s="699" t="s">
        <v>21981</v>
      </c>
    </row>
    <row r="6826" spans="1:6" hidden="1">
      <c r="A6826" s="701">
        <v>95366</v>
      </c>
      <c r="B6826" s="699" t="s">
        <v>22056</v>
      </c>
      <c r="C6826" s="699" t="s">
        <v>477</v>
      </c>
      <c r="D6826" s="699" t="s">
        <v>11189</v>
      </c>
      <c r="E6826" s="700" t="s">
        <v>3018</v>
      </c>
      <c r="F6826" s="699" t="s">
        <v>21981</v>
      </c>
    </row>
    <row r="6827" spans="1:6" hidden="1">
      <c r="A6827" s="701">
        <v>95367</v>
      </c>
      <c r="B6827" s="699" t="s">
        <v>22057</v>
      </c>
      <c r="C6827" s="699" t="s">
        <v>477</v>
      </c>
      <c r="D6827" s="699" t="s">
        <v>11189</v>
      </c>
      <c r="E6827" s="700" t="s">
        <v>3018</v>
      </c>
      <c r="F6827" s="699" t="s">
        <v>21981</v>
      </c>
    </row>
    <row r="6828" spans="1:6" hidden="1">
      <c r="A6828" s="701">
        <v>95368</v>
      </c>
      <c r="B6828" s="699" t="s">
        <v>22058</v>
      </c>
      <c r="C6828" s="699" t="s">
        <v>477</v>
      </c>
      <c r="D6828" s="699" t="s">
        <v>11189</v>
      </c>
      <c r="E6828" s="700" t="s">
        <v>3021</v>
      </c>
      <c r="F6828" s="699" t="s">
        <v>21981</v>
      </c>
    </row>
    <row r="6829" spans="1:6" hidden="1">
      <c r="A6829" s="701">
        <v>95369</v>
      </c>
      <c r="B6829" s="699" t="s">
        <v>22059</v>
      </c>
      <c r="C6829" s="699" t="s">
        <v>477</v>
      </c>
      <c r="D6829" s="699" t="s">
        <v>11189</v>
      </c>
      <c r="E6829" s="700" t="s">
        <v>3018</v>
      </c>
      <c r="F6829" s="699" t="s">
        <v>21981</v>
      </c>
    </row>
    <row r="6830" spans="1:6" hidden="1">
      <c r="A6830" s="701">
        <v>95370</v>
      </c>
      <c r="B6830" s="699" t="s">
        <v>22061</v>
      </c>
      <c r="C6830" s="699" t="s">
        <v>477</v>
      </c>
      <c r="D6830" s="699" t="s">
        <v>11189</v>
      </c>
      <c r="E6830" s="700" t="s">
        <v>8089</v>
      </c>
      <c r="F6830" s="699" t="s">
        <v>21981</v>
      </c>
    </row>
    <row r="6831" spans="1:6" hidden="1">
      <c r="A6831" s="701">
        <v>95371</v>
      </c>
      <c r="B6831" s="699" t="s">
        <v>22062</v>
      </c>
      <c r="C6831" s="699" t="s">
        <v>477</v>
      </c>
      <c r="D6831" s="699" t="s">
        <v>11192</v>
      </c>
      <c r="E6831" s="700" t="s">
        <v>3022</v>
      </c>
      <c r="F6831" s="699" t="s">
        <v>21981</v>
      </c>
    </row>
    <row r="6832" spans="1:6" hidden="1">
      <c r="A6832" s="701">
        <v>95372</v>
      </c>
      <c r="B6832" s="699" t="s">
        <v>22063</v>
      </c>
      <c r="C6832" s="699" t="s">
        <v>477</v>
      </c>
      <c r="D6832" s="699" t="s">
        <v>11192</v>
      </c>
      <c r="E6832" s="700" t="s">
        <v>8093</v>
      </c>
      <c r="F6832" s="699" t="s">
        <v>21981</v>
      </c>
    </row>
    <row r="6833" spans="1:6" hidden="1">
      <c r="A6833" s="701">
        <v>95373</v>
      </c>
      <c r="B6833" s="699" t="s">
        <v>22065</v>
      </c>
      <c r="C6833" s="699" t="s">
        <v>477</v>
      </c>
      <c r="D6833" s="699" t="s">
        <v>11189</v>
      </c>
      <c r="E6833" s="700" t="s">
        <v>8089</v>
      </c>
      <c r="F6833" s="699" t="s">
        <v>21981</v>
      </c>
    </row>
    <row r="6834" spans="1:6" hidden="1">
      <c r="A6834" s="701">
        <v>95374</v>
      </c>
      <c r="B6834" s="699" t="s">
        <v>22066</v>
      </c>
      <c r="C6834" s="699" t="s">
        <v>477</v>
      </c>
      <c r="D6834" s="699" t="s">
        <v>11189</v>
      </c>
      <c r="E6834" s="700" t="s">
        <v>11196</v>
      </c>
      <c r="F6834" s="699" t="s">
        <v>21981</v>
      </c>
    </row>
    <row r="6835" spans="1:6" hidden="1">
      <c r="A6835" s="701">
        <v>95375</v>
      </c>
      <c r="B6835" s="699" t="s">
        <v>22067</v>
      </c>
      <c r="C6835" s="699" t="s">
        <v>477</v>
      </c>
      <c r="D6835" s="699" t="s">
        <v>11189</v>
      </c>
      <c r="E6835" s="700" t="s">
        <v>8093</v>
      </c>
      <c r="F6835" s="699" t="s">
        <v>21981</v>
      </c>
    </row>
    <row r="6836" spans="1:6" hidden="1">
      <c r="A6836" s="701">
        <v>95376</v>
      </c>
      <c r="B6836" s="699" t="s">
        <v>22068</v>
      </c>
      <c r="C6836" s="699" t="s">
        <v>477</v>
      </c>
      <c r="D6836" s="699" t="s">
        <v>11189</v>
      </c>
      <c r="E6836" s="700" t="s">
        <v>8072</v>
      </c>
      <c r="F6836" s="699" t="s">
        <v>21981</v>
      </c>
    </row>
    <row r="6837" spans="1:6" hidden="1">
      <c r="A6837" s="701">
        <v>95377</v>
      </c>
      <c r="B6837" s="699" t="s">
        <v>22069</v>
      </c>
      <c r="C6837" s="699" t="s">
        <v>477</v>
      </c>
      <c r="D6837" s="699" t="s">
        <v>11189</v>
      </c>
      <c r="E6837" s="700" t="s">
        <v>8091</v>
      </c>
      <c r="F6837" s="699" t="s">
        <v>21981</v>
      </c>
    </row>
    <row r="6838" spans="1:6" hidden="1">
      <c r="A6838" s="701">
        <v>95378</v>
      </c>
      <c r="B6838" s="699" t="s">
        <v>22070</v>
      </c>
      <c r="C6838" s="699" t="s">
        <v>477</v>
      </c>
      <c r="D6838" s="699" t="s">
        <v>11192</v>
      </c>
      <c r="E6838" s="700" t="s">
        <v>11196</v>
      </c>
      <c r="F6838" s="699" t="s">
        <v>21981</v>
      </c>
    </row>
    <row r="6839" spans="1:6" hidden="1">
      <c r="A6839" s="701">
        <v>95379</v>
      </c>
      <c r="B6839" s="699" t="s">
        <v>22071</v>
      </c>
      <c r="C6839" s="699" t="s">
        <v>477</v>
      </c>
      <c r="D6839" s="699" t="s">
        <v>11192</v>
      </c>
      <c r="E6839" s="700" t="s">
        <v>8091</v>
      </c>
      <c r="F6839" s="699" t="s">
        <v>21981</v>
      </c>
    </row>
    <row r="6840" spans="1:6" hidden="1">
      <c r="A6840" s="701">
        <v>95380</v>
      </c>
      <c r="B6840" s="699" t="s">
        <v>22073</v>
      </c>
      <c r="C6840" s="699" t="s">
        <v>477</v>
      </c>
      <c r="D6840" s="699" t="s">
        <v>11189</v>
      </c>
      <c r="E6840" s="700" t="s">
        <v>11196</v>
      </c>
      <c r="F6840" s="699" t="s">
        <v>21981</v>
      </c>
    </row>
    <row r="6841" spans="1:6" hidden="1">
      <c r="A6841" s="701">
        <v>95382</v>
      </c>
      <c r="B6841" s="699" t="s">
        <v>22074</v>
      </c>
      <c r="C6841" s="699" t="s">
        <v>477</v>
      </c>
      <c r="D6841" s="699" t="s">
        <v>11189</v>
      </c>
      <c r="E6841" s="700" t="s">
        <v>8074</v>
      </c>
      <c r="F6841" s="699" t="s">
        <v>21981</v>
      </c>
    </row>
    <row r="6842" spans="1:6" hidden="1">
      <c r="A6842" s="701">
        <v>95383</v>
      </c>
      <c r="B6842" s="699" t="s">
        <v>22076</v>
      </c>
      <c r="C6842" s="699" t="s">
        <v>477</v>
      </c>
      <c r="D6842" s="699" t="s">
        <v>11189</v>
      </c>
      <c r="E6842" s="700" t="s">
        <v>8091</v>
      </c>
      <c r="F6842" s="699" t="s">
        <v>21981</v>
      </c>
    </row>
    <row r="6843" spans="1:6" hidden="1">
      <c r="A6843" s="701">
        <v>95384</v>
      </c>
      <c r="B6843" s="699" t="s">
        <v>22078</v>
      </c>
      <c r="C6843" s="699" t="s">
        <v>477</v>
      </c>
      <c r="D6843" s="699" t="s">
        <v>11189</v>
      </c>
      <c r="E6843" s="700" t="s">
        <v>8093</v>
      </c>
      <c r="F6843" s="699" t="s">
        <v>21981</v>
      </c>
    </row>
    <row r="6844" spans="1:6" hidden="1">
      <c r="A6844" s="701">
        <v>95385</v>
      </c>
      <c r="B6844" s="699" t="s">
        <v>22079</v>
      </c>
      <c r="C6844" s="699" t="s">
        <v>477</v>
      </c>
      <c r="D6844" s="699" t="s">
        <v>11189</v>
      </c>
      <c r="E6844" s="700" t="s">
        <v>3735</v>
      </c>
      <c r="F6844" s="699" t="s">
        <v>21981</v>
      </c>
    </row>
    <row r="6845" spans="1:6" hidden="1">
      <c r="A6845" s="701">
        <v>95386</v>
      </c>
      <c r="B6845" s="699" t="s">
        <v>22080</v>
      </c>
      <c r="C6845" s="699" t="s">
        <v>477</v>
      </c>
      <c r="D6845" s="699" t="s">
        <v>11189</v>
      </c>
      <c r="E6845" s="700" t="s">
        <v>1871</v>
      </c>
      <c r="F6845" s="699" t="s">
        <v>21981</v>
      </c>
    </row>
    <row r="6846" spans="1:6" hidden="1">
      <c r="A6846" s="701">
        <v>95387</v>
      </c>
      <c r="B6846" s="699" t="s">
        <v>22081</v>
      </c>
      <c r="C6846" s="699" t="s">
        <v>477</v>
      </c>
      <c r="D6846" s="699" t="s">
        <v>11189</v>
      </c>
      <c r="E6846" s="700" t="s">
        <v>8074</v>
      </c>
      <c r="F6846" s="699" t="s">
        <v>21981</v>
      </c>
    </row>
    <row r="6847" spans="1:6" hidden="1">
      <c r="A6847" s="701">
        <v>95388</v>
      </c>
      <c r="B6847" s="699" t="s">
        <v>22083</v>
      </c>
      <c r="C6847" s="699" t="s">
        <v>477</v>
      </c>
      <c r="D6847" s="699" t="s">
        <v>11189</v>
      </c>
      <c r="E6847" s="700" t="s">
        <v>12564</v>
      </c>
      <c r="F6847" s="699" t="s">
        <v>21981</v>
      </c>
    </row>
    <row r="6848" spans="1:6" hidden="1">
      <c r="A6848" s="701">
        <v>95389</v>
      </c>
      <c r="B6848" s="699" t="s">
        <v>22084</v>
      </c>
      <c r="C6848" s="699" t="s">
        <v>477</v>
      </c>
      <c r="D6848" s="699" t="s">
        <v>11189</v>
      </c>
      <c r="E6848" s="700" t="s">
        <v>12564</v>
      </c>
      <c r="F6848" s="699" t="s">
        <v>21981</v>
      </c>
    </row>
    <row r="6849" spans="1:6" hidden="1">
      <c r="A6849" s="701">
        <v>95390</v>
      </c>
      <c r="B6849" s="699" t="s">
        <v>22085</v>
      </c>
      <c r="C6849" s="699" t="s">
        <v>477</v>
      </c>
      <c r="D6849" s="699" t="s">
        <v>11189</v>
      </c>
      <c r="E6849" s="700" t="s">
        <v>5894</v>
      </c>
      <c r="F6849" s="699" t="s">
        <v>21981</v>
      </c>
    </row>
    <row r="6850" spans="1:6" hidden="1">
      <c r="A6850" s="701">
        <v>95391</v>
      </c>
      <c r="B6850" s="699" t="s">
        <v>22087</v>
      </c>
      <c r="C6850" s="699" t="s">
        <v>477</v>
      </c>
      <c r="D6850" s="699" t="s">
        <v>11189</v>
      </c>
      <c r="E6850" s="700" t="s">
        <v>8086</v>
      </c>
      <c r="F6850" s="699" t="s">
        <v>21981</v>
      </c>
    </row>
    <row r="6851" spans="1:6" hidden="1">
      <c r="A6851" s="701">
        <v>95392</v>
      </c>
      <c r="B6851" s="699" t="s">
        <v>22089</v>
      </c>
      <c r="C6851" s="699" t="s">
        <v>477</v>
      </c>
      <c r="D6851" s="699" t="s">
        <v>11192</v>
      </c>
      <c r="E6851" s="700" t="s">
        <v>5894</v>
      </c>
      <c r="F6851" s="699" t="s">
        <v>21981</v>
      </c>
    </row>
    <row r="6852" spans="1:6" hidden="1">
      <c r="A6852" s="701">
        <v>95393</v>
      </c>
      <c r="B6852" s="699" t="s">
        <v>22091</v>
      </c>
      <c r="C6852" s="699" t="s">
        <v>477</v>
      </c>
      <c r="D6852" s="699" t="s">
        <v>11189</v>
      </c>
      <c r="E6852" s="700" t="s">
        <v>1873</v>
      </c>
      <c r="F6852" s="699" t="s">
        <v>21981</v>
      </c>
    </row>
    <row r="6853" spans="1:6" hidden="1">
      <c r="A6853" s="701">
        <v>95394</v>
      </c>
      <c r="B6853" s="699" t="s">
        <v>22093</v>
      </c>
      <c r="C6853" s="699" t="s">
        <v>477</v>
      </c>
      <c r="D6853" s="699" t="s">
        <v>11189</v>
      </c>
      <c r="E6853" s="700" t="s">
        <v>8137</v>
      </c>
      <c r="F6853" s="699" t="s">
        <v>21981</v>
      </c>
    </row>
    <row r="6854" spans="1:6" hidden="1">
      <c r="A6854" s="701">
        <v>95395</v>
      </c>
      <c r="B6854" s="699" t="s">
        <v>22096</v>
      </c>
      <c r="C6854" s="699" t="s">
        <v>477</v>
      </c>
      <c r="D6854" s="699" t="s">
        <v>11189</v>
      </c>
      <c r="E6854" s="700" t="s">
        <v>8160</v>
      </c>
      <c r="F6854" s="699" t="s">
        <v>21981</v>
      </c>
    </row>
    <row r="6855" spans="1:6" hidden="1">
      <c r="A6855" s="701">
        <v>95396</v>
      </c>
      <c r="B6855" s="699" t="s">
        <v>22098</v>
      </c>
      <c r="C6855" s="699" t="s">
        <v>477</v>
      </c>
      <c r="D6855" s="699" t="s">
        <v>11189</v>
      </c>
      <c r="E6855" s="700" t="s">
        <v>5659</v>
      </c>
      <c r="F6855" s="699" t="s">
        <v>21981</v>
      </c>
    </row>
    <row r="6856" spans="1:6" hidden="1">
      <c r="A6856" s="701">
        <v>95397</v>
      </c>
      <c r="B6856" s="699" t="s">
        <v>22100</v>
      </c>
      <c r="C6856" s="699" t="s">
        <v>477</v>
      </c>
      <c r="D6856" s="699" t="s">
        <v>11189</v>
      </c>
      <c r="E6856" s="700" t="s">
        <v>3018</v>
      </c>
      <c r="F6856" s="699" t="s">
        <v>21981</v>
      </c>
    </row>
    <row r="6857" spans="1:6" hidden="1">
      <c r="A6857" s="701">
        <v>95398</v>
      </c>
      <c r="B6857" s="699" t="s">
        <v>22102</v>
      </c>
      <c r="C6857" s="699" t="s">
        <v>477</v>
      </c>
      <c r="D6857" s="699" t="s">
        <v>11189</v>
      </c>
      <c r="E6857" s="700" t="s">
        <v>8072</v>
      </c>
      <c r="F6857" s="699" t="s">
        <v>21981</v>
      </c>
    </row>
    <row r="6858" spans="1:6" hidden="1">
      <c r="A6858" s="701">
        <v>95399</v>
      </c>
      <c r="B6858" s="699" t="s">
        <v>22104</v>
      </c>
      <c r="C6858" s="699" t="s">
        <v>477</v>
      </c>
      <c r="D6858" s="699" t="s">
        <v>11189</v>
      </c>
      <c r="E6858" s="700" t="s">
        <v>12564</v>
      </c>
      <c r="F6858" s="699" t="s">
        <v>21981</v>
      </c>
    </row>
    <row r="6859" spans="1:6" hidden="1">
      <c r="A6859" s="701">
        <v>95400</v>
      </c>
      <c r="B6859" s="699" t="s">
        <v>22106</v>
      </c>
      <c r="C6859" s="699" t="s">
        <v>477</v>
      </c>
      <c r="D6859" s="699" t="s">
        <v>11189</v>
      </c>
      <c r="E6859" s="700" t="s">
        <v>3018</v>
      </c>
      <c r="F6859" s="699" t="s">
        <v>21981</v>
      </c>
    </row>
    <row r="6860" spans="1:6" hidden="1">
      <c r="A6860" s="701">
        <v>95401</v>
      </c>
      <c r="B6860" s="699" t="s">
        <v>22107</v>
      </c>
      <c r="C6860" s="699" t="s">
        <v>477</v>
      </c>
      <c r="D6860" s="699" t="s">
        <v>11192</v>
      </c>
      <c r="E6860" s="700" t="s">
        <v>11479</v>
      </c>
      <c r="F6860" s="699" t="s">
        <v>21981</v>
      </c>
    </row>
    <row r="6861" spans="1:6" hidden="1">
      <c r="A6861" s="701">
        <v>95402</v>
      </c>
      <c r="B6861" s="699" t="s">
        <v>22109</v>
      </c>
      <c r="C6861" s="699" t="s">
        <v>477</v>
      </c>
      <c r="D6861" s="699" t="s">
        <v>11192</v>
      </c>
      <c r="E6861" s="700" t="s">
        <v>2509</v>
      </c>
      <c r="F6861" s="699" t="s">
        <v>21981</v>
      </c>
    </row>
    <row r="6862" spans="1:6" hidden="1">
      <c r="A6862" s="701">
        <v>95403</v>
      </c>
      <c r="B6862" s="699" t="s">
        <v>22110</v>
      </c>
      <c r="C6862" s="699" t="s">
        <v>477</v>
      </c>
      <c r="D6862" s="699" t="s">
        <v>11189</v>
      </c>
      <c r="E6862" s="700" t="s">
        <v>3016</v>
      </c>
      <c r="F6862" s="699" t="s">
        <v>21981</v>
      </c>
    </row>
    <row r="6863" spans="1:6" hidden="1">
      <c r="A6863" s="701">
        <v>95404</v>
      </c>
      <c r="B6863" s="699" t="s">
        <v>22113</v>
      </c>
      <c r="C6863" s="699" t="s">
        <v>477</v>
      </c>
      <c r="D6863" s="699" t="s">
        <v>11189</v>
      </c>
      <c r="E6863" s="700" t="s">
        <v>2579</v>
      </c>
      <c r="F6863" s="699" t="s">
        <v>21981</v>
      </c>
    </row>
    <row r="6864" spans="1:6" hidden="1">
      <c r="A6864" s="701">
        <v>95405</v>
      </c>
      <c r="B6864" s="699" t="s">
        <v>22115</v>
      </c>
      <c r="C6864" s="699" t="s">
        <v>477</v>
      </c>
      <c r="D6864" s="699" t="s">
        <v>11189</v>
      </c>
      <c r="E6864" s="700" t="s">
        <v>3024</v>
      </c>
      <c r="F6864" s="699" t="s">
        <v>21981</v>
      </c>
    </row>
    <row r="6865" spans="1:6" hidden="1">
      <c r="A6865" s="701">
        <v>95406</v>
      </c>
      <c r="B6865" s="699" t="s">
        <v>22116</v>
      </c>
      <c r="C6865" s="699" t="s">
        <v>477</v>
      </c>
      <c r="D6865" s="699" t="s">
        <v>11192</v>
      </c>
      <c r="E6865" s="700" t="s">
        <v>1871</v>
      </c>
      <c r="F6865" s="699" t="s">
        <v>21981</v>
      </c>
    </row>
    <row r="6866" spans="1:6" hidden="1">
      <c r="A6866" s="701">
        <v>95407</v>
      </c>
      <c r="B6866" s="699" t="s">
        <v>22118</v>
      </c>
      <c r="C6866" s="699" t="s">
        <v>477</v>
      </c>
      <c r="D6866" s="699" t="s">
        <v>11189</v>
      </c>
      <c r="E6866" s="700" t="s">
        <v>11198</v>
      </c>
      <c r="F6866" s="699" t="s">
        <v>21981</v>
      </c>
    </row>
    <row r="6867" spans="1:6" hidden="1">
      <c r="A6867" s="701">
        <v>95408</v>
      </c>
      <c r="B6867" s="699" t="s">
        <v>22123</v>
      </c>
      <c r="C6867" s="699" t="s">
        <v>14072</v>
      </c>
      <c r="D6867" s="699" t="s">
        <v>11189</v>
      </c>
      <c r="E6867" s="700" t="s">
        <v>2646</v>
      </c>
      <c r="F6867" s="699" t="s">
        <v>21981</v>
      </c>
    </row>
    <row r="6868" spans="1:6" hidden="1">
      <c r="A6868" s="701">
        <v>95409</v>
      </c>
      <c r="B6868" s="699" t="s">
        <v>22125</v>
      </c>
      <c r="C6868" s="699" t="s">
        <v>14072</v>
      </c>
      <c r="D6868" s="699" t="s">
        <v>11189</v>
      </c>
      <c r="E6868" s="700" t="s">
        <v>13336</v>
      </c>
      <c r="F6868" s="699" t="s">
        <v>21981</v>
      </c>
    </row>
    <row r="6869" spans="1:6" hidden="1">
      <c r="A6869" s="701">
        <v>95410</v>
      </c>
      <c r="B6869" s="699" t="s">
        <v>22127</v>
      </c>
      <c r="C6869" s="699" t="s">
        <v>14072</v>
      </c>
      <c r="D6869" s="699" t="s">
        <v>11189</v>
      </c>
      <c r="E6869" s="700" t="s">
        <v>6405</v>
      </c>
      <c r="F6869" s="699" t="s">
        <v>21981</v>
      </c>
    </row>
    <row r="6870" spans="1:6" hidden="1">
      <c r="A6870" s="701">
        <v>95411</v>
      </c>
      <c r="B6870" s="699" t="s">
        <v>22129</v>
      </c>
      <c r="C6870" s="699" t="s">
        <v>14072</v>
      </c>
      <c r="D6870" s="699" t="s">
        <v>11189</v>
      </c>
      <c r="E6870" s="700" t="s">
        <v>10122</v>
      </c>
      <c r="F6870" s="699" t="s">
        <v>21981</v>
      </c>
    </row>
    <row r="6871" spans="1:6" hidden="1">
      <c r="A6871" s="701">
        <v>95412</v>
      </c>
      <c r="B6871" s="699" t="s">
        <v>22131</v>
      </c>
      <c r="C6871" s="699" t="s">
        <v>14072</v>
      </c>
      <c r="D6871" s="699" t="s">
        <v>11189</v>
      </c>
      <c r="E6871" s="700" t="s">
        <v>6578</v>
      </c>
      <c r="F6871" s="699" t="s">
        <v>21981</v>
      </c>
    </row>
    <row r="6872" spans="1:6" hidden="1">
      <c r="A6872" s="701">
        <v>95413</v>
      </c>
      <c r="B6872" s="699" t="s">
        <v>22133</v>
      </c>
      <c r="C6872" s="699" t="s">
        <v>14072</v>
      </c>
      <c r="D6872" s="699" t="s">
        <v>11189</v>
      </c>
      <c r="E6872" s="700" t="s">
        <v>8069</v>
      </c>
      <c r="F6872" s="699" t="s">
        <v>21981</v>
      </c>
    </row>
    <row r="6873" spans="1:6" hidden="1">
      <c r="A6873" s="701">
        <v>95414</v>
      </c>
      <c r="B6873" s="699" t="s">
        <v>22135</v>
      </c>
      <c r="C6873" s="699" t="s">
        <v>14072</v>
      </c>
      <c r="D6873" s="699" t="s">
        <v>11189</v>
      </c>
      <c r="E6873" s="700" t="s">
        <v>7898</v>
      </c>
      <c r="F6873" s="699" t="s">
        <v>21981</v>
      </c>
    </row>
    <row r="6874" spans="1:6" hidden="1">
      <c r="A6874" s="701">
        <v>95415</v>
      </c>
      <c r="B6874" s="699" t="s">
        <v>22137</v>
      </c>
      <c r="C6874" s="699" t="s">
        <v>14072</v>
      </c>
      <c r="D6874" s="699" t="s">
        <v>11189</v>
      </c>
      <c r="E6874" s="700" t="s">
        <v>19508</v>
      </c>
      <c r="F6874" s="699" t="s">
        <v>21981</v>
      </c>
    </row>
    <row r="6875" spans="1:6" hidden="1">
      <c r="A6875" s="701">
        <v>95416</v>
      </c>
      <c r="B6875" s="699" t="s">
        <v>22139</v>
      </c>
      <c r="C6875" s="699" t="s">
        <v>14072</v>
      </c>
      <c r="D6875" s="699" t="s">
        <v>11189</v>
      </c>
      <c r="E6875" s="700" t="s">
        <v>7434</v>
      </c>
      <c r="F6875" s="699" t="s">
        <v>21981</v>
      </c>
    </row>
    <row r="6876" spans="1:6" hidden="1">
      <c r="A6876" s="701">
        <v>95417</v>
      </c>
      <c r="B6876" s="699" t="s">
        <v>22141</v>
      </c>
      <c r="C6876" s="699" t="s">
        <v>14072</v>
      </c>
      <c r="D6876" s="699" t="s">
        <v>11189</v>
      </c>
      <c r="E6876" s="700" t="s">
        <v>22142</v>
      </c>
      <c r="F6876" s="699" t="s">
        <v>21981</v>
      </c>
    </row>
    <row r="6877" spans="1:6" hidden="1">
      <c r="A6877" s="701">
        <v>95418</v>
      </c>
      <c r="B6877" s="699" t="s">
        <v>22144</v>
      </c>
      <c r="C6877" s="699" t="s">
        <v>14072</v>
      </c>
      <c r="D6877" s="699" t="s">
        <v>11189</v>
      </c>
      <c r="E6877" s="700" t="s">
        <v>21383</v>
      </c>
      <c r="F6877" s="699" t="s">
        <v>21981</v>
      </c>
    </row>
    <row r="6878" spans="1:6" hidden="1">
      <c r="A6878" s="701">
        <v>95419</v>
      </c>
      <c r="B6878" s="699" t="s">
        <v>22147</v>
      </c>
      <c r="C6878" s="699" t="s">
        <v>14072</v>
      </c>
      <c r="D6878" s="699" t="s">
        <v>11189</v>
      </c>
      <c r="E6878" s="700" t="s">
        <v>16128</v>
      </c>
      <c r="F6878" s="699" t="s">
        <v>21981</v>
      </c>
    </row>
    <row r="6879" spans="1:6" hidden="1">
      <c r="A6879" s="701">
        <v>95420</v>
      </c>
      <c r="B6879" s="699" t="s">
        <v>22150</v>
      </c>
      <c r="C6879" s="699" t="s">
        <v>14072</v>
      </c>
      <c r="D6879" s="699" t="s">
        <v>11189</v>
      </c>
      <c r="E6879" s="700" t="s">
        <v>9857</v>
      </c>
      <c r="F6879" s="699" t="s">
        <v>21981</v>
      </c>
    </row>
    <row r="6880" spans="1:6" hidden="1">
      <c r="A6880" s="701">
        <v>95421</v>
      </c>
      <c r="B6880" s="699" t="s">
        <v>22153</v>
      </c>
      <c r="C6880" s="699" t="s">
        <v>14072</v>
      </c>
      <c r="D6880" s="699" t="s">
        <v>11189</v>
      </c>
      <c r="E6880" s="700" t="s">
        <v>22154</v>
      </c>
      <c r="F6880" s="699" t="s">
        <v>21981</v>
      </c>
    </row>
    <row r="6881" spans="1:6" hidden="1">
      <c r="A6881" s="701">
        <v>95422</v>
      </c>
      <c r="B6881" s="699" t="s">
        <v>22156</v>
      </c>
      <c r="C6881" s="699" t="s">
        <v>14072</v>
      </c>
      <c r="D6881" s="699" t="s">
        <v>11189</v>
      </c>
      <c r="E6881" s="700" t="s">
        <v>22157</v>
      </c>
      <c r="F6881" s="699" t="s">
        <v>21981</v>
      </c>
    </row>
    <row r="6882" spans="1:6" hidden="1">
      <c r="A6882" s="701">
        <v>95423</v>
      </c>
      <c r="B6882" s="699" t="s">
        <v>22159</v>
      </c>
      <c r="C6882" s="699" t="s">
        <v>14072</v>
      </c>
      <c r="D6882" s="699" t="s">
        <v>11189</v>
      </c>
      <c r="E6882" s="700" t="s">
        <v>22160</v>
      </c>
      <c r="F6882" s="699" t="s">
        <v>21981</v>
      </c>
    </row>
    <row r="6883" spans="1:6" hidden="1">
      <c r="A6883" s="701">
        <v>95424</v>
      </c>
      <c r="B6883" s="699" t="s">
        <v>22162</v>
      </c>
      <c r="C6883" s="699" t="s">
        <v>14072</v>
      </c>
      <c r="D6883" s="699" t="s">
        <v>11189</v>
      </c>
      <c r="E6883" s="700" t="s">
        <v>9158</v>
      </c>
      <c r="F6883" s="699" t="s">
        <v>21981</v>
      </c>
    </row>
    <row r="6884" spans="1:6" hidden="1">
      <c r="A6884" s="701">
        <v>100288</v>
      </c>
      <c r="B6884" s="699" t="s">
        <v>22163</v>
      </c>
      <c r="C6884" s="699" t="s">
        <v>477</v>
      </c>
      <c r="D6884" s="699" t="s">
        <v>11189</v>
      </c>
      <c r="E6884" s="700" t="s">
        <v>8072</v>
      </c>
      <c r="F6884" s="699" t="s">
        <v>21981</v>
      </c>
    </row>
    <row r="6885" spans="1:6" hidden="1">
      <c r="A6885" s="701">
        <v>100289</v>
      </c>
      <c r="B6885" s="699" t="s">
        <v>22164</v>
      </c>
      <c r="C6885" s="699" t="s">
        <v>477</v>
      </c>
      <c r="D6885" s="699" t="s">
        <v>11189</v>
      </c>
      <c r="E6885" s="700" t="s">
        <v>15237</v>
      </c>
      <c r="F6885" s="699" t="s">
        <v>21981</v>
      </c>
    </row>
    <row r="6886" spans="1:6" hidden="1">
      <c r="A6886" s="701">
        <v>100290</v>
      </c>
      <c r="B6886" s="699" t="s">
        <v>22165</v>
      </c>
      <c r="C6886" s="699" t="s">
        <v>477</v>
      </c>
      <c r="D6886" s="699" t="s">
        <v>11189</v>
      </c>
      <c r="E6886" s="700" t="s">
        <v>8072</v>
      </c>
      <c r="F6886" s="699" t="s">
        <v>21981</v>
      </c>
    </row>
    <row r="6887" spans="1:6" hidden="1">
      <c r="A6887" s="701">
        <v>100291</v>
      </c>
      <c r="B6887" s="699" t="s">
        <v>22166</v>
      </c>
      <c r="C6887" s="699" t="s">
        <v>477</v>
      </c>
      <c r="D6887" s="699" t="s">
        <v>11189</v>
      </c>
      <c r="E6887" s="700" t="s">
        <v>3021</v>
      </c>
      <c r="F6887" s="699" t="s">
        <v>21981</v>
      </c>
    </row>
    <row r="6888" spans="1:6" hidden="1">
      <c r="A6888" s="701">
        <v>100292</v>
      </c>
      <c r="B6888" s="699" t="s">
        <v>22167</v>
      </c>
      <c r="C6888" s="699" t="s">
        <v>477</v>
      </c>
      <c r="D6888" s="699" t="s">
        <v>11189</v>
      </c>
      <c r="E6888" s="700" t="s">
        <v>3024</v>
      </c>
      <c r="F6888" s="699" t="s">
        <v>21981</v>
      </c>
    </row>
    <row r="6889" spans="1:6" hidden="1">
      <c r="A6889" s="701">
        <v>100293</v>
      </c>
      <c r="B6889" s="699" t="s">
        <v>22168</v>
      </c>
      <c r="C6889" s="699" t="s">
        <v>477</v>
      </c>
      <c r="D6889" s="699" t="s">
        <v>11189</v>
      </c>
      <c r="E6889" s="700" t="s">
        <v>3021</v>
      </c>
      <c r="F6889" s="699" t="s">
        <v>21981</v>
      </c>
    </row>
    <row r="6890" spans="1:6" hidden="1">
      <c r="A6890" s="701">
        <v>100294</v>
      </c>
      <c r="B6890" s="699" t="s">
        <v>22169</v>
      </c>
      <c r="C6890" s="699" t="s">
        <v>477</v>
      </c>
      <c r="D6890" s="699" t="s">
        <v>11189</v>
      </c>
      <c r="E6890" s="700" t="s">
        <v>1873</v>
      </c>
      <c r="F6890" s="699" t="s">
        <v>21981</v>
      </c>
    </row>
    <row r="6891" spans="1:6" hidden="1">
      <c r="A6891" s="701">
        <v>100295</v>
      </c>
      <c r="B6891" s="699" t="s">
        <v>22170</v>
      </c>
      <c r="C6891" s="699" t="s">
        <v>477</v>
      </c>
      <c r="D6891" s="699" t="s">
        <v>11189</v>
      </c>
      <c r="E6891" s="700" t="s">
        <v>14009</v>
      </c>
      <c r="F6891" s="699" t="s">
        <v>21981</v>
      </c>
    </row>
    <row r="6892" spans="1:6" hidden="1">
      <c r="A6892" s="701">
        <v>100296</v>
      </c>
      <c r="B6892" s="699" t="s">
        <v>22171</v>
      </c>
      <c r="C6892" s="699" t="s">
        <v>477</v>
      </c>
      <c r="D6892" s="699" t="s">
        <v>11189</v>
      </c>
      <c r="E6892" s="700" t="s">
        <v>12043</v>
      </c>
      <c r="F6892" s="699" t="s">
        <v>21981</v>
      </c>
    </row>
    <row r="6893" spans="1:6" hidden="1">
      <c r="A6893" s="701">
        <v>100297</v>
      </c>
      <c r="B6893" s="699" t="s">
        <v>22172</v>
      </c>
      <c r="C6893" s="699" t="s">
        <v>477</v>
      </c>
      <c r="D6893" s="699" t="s">
        <v>11189</v>
      </c>
      <c r="E6893" s="700" t="s">
        <v>11392</v>
      </c>
      <c r="F6893" s="699" t="s">
        <v>21981</v>
      </c>
    </row>
    <row r="6894" spans="1:6" hidden="1">
      <c r="A6894" s="701">
        <v>100298</v>
      </c>
      <c r="B6894" s="699" t="s">
        <v>22173</v>
      </c>
      <c r="C6894" s="699" t="s">
        <v>477</v>
      </c>
      <c r="D6894" s="699" t="s">
        <v>11189</v>
      </c>
      <c r="E6894" s="700" t="s">
        <v>14009</v>
      </c>
      <c r="F6894" s="699" t="s">
        <v>21981</v>
      </c>
    </row>
    <row r="6895" spans="1:6" hidden="1">
      <c r="A6895" s="701">
        <v>100299</v>
      </c>
      <c r="B6895" s="699" t="s">
        <v>22174</v>
      </c>
      <c r="C6895" s="699" t="s">
        <v>477</v>
      </c>
      <c r="D6895" s="699" t="s">
        <v>11189</v>
      </c>
      <c r="E6895" s="700" t="s">
        <v>4609</v>
      </c>
      <c r="F6895" s="699" t="s">
        <v>21981</v>
      </c>
    </row>
    <row r="6896" spans="1:6" hidden="1">
      <c r="A6896" s="701">
        <v>100300</v>
      </c>
      <c r="B6896" s="699" t="s">
        <v>22175</v>
      </c>
      <c r="C6896" s="699" t="s">
        <v>477</v>
      </c>
      <c r="D6896" s="699" t="s">
        <v>11189</v>
      </c>
      <c r="E6896" s="700" t="s">
        <v>11331</v>
      </c>
      <c r="F6896" s="699" t="s">
        <v>21981</v>
      </c>
    </row>
    <row r="6897" spans="1:6" hidden="1">
      <c r="A6897" s="701">
        <v>100301</v>
      </c>
      <c r="B6897" s="699" t="s">
        <v>22176</v>
      </c>
      <c r="C6897" s="699" t="s">
        <v>477</v>
      </c>
      <c r="D6897" s="699" t="s">
        <v>11189</v>
      </c>
      <c r="E6897" s="700" t="s">
        <v>15988</v>
      </c>
      <c r="F6897" s="699" t="s">
        <v>21981</v>
      </c>
    </row>
    <row r="6898" spans="1:6" hidden="1">
      <c r="A6898" s="701">
        <v>100302</v>
      </c>
      <c r="B6898" s="699" t="s">
        <v>22177</v>
      </c>
      <c r="C6898" s="699" t="s">
        <v>477</v>
      </c>
      <c r="D6898" s="699" t="s">
        <v>11189</v>
      </c>
      <c r="E6898" s="700" t="s">
        <v>22178</v>
      </c>
      <c r="F6898" s="699" t="s">
        <v>21981</v>
      </c>
    </row>
    <row r="6899" spans="1:6" hidden="1">
      <c r="A6899" s="701">
        <v>100303</v>
      </c>
      <c r="B6899" s="699" t="s">
        <v>1731</v>
      </c>
      <c r="C6899" s="699" t="s">
        <v>477</v>
      </c>
      <c r="D6899" s="699" t="s">
        <v>11189</v>
      </c>
      <c r="E6899" s="700" t="s">
        <v>7319</v>
      </c>
      <c r="F6899" s="699" t="s">
        <v>21981</v>
      </c>
    </row>
    <row r="6900" spans="1:6" hidden="1">
      <c r="A6900" s="701">
        <v>100304</v>
      </c>
      <c r="B6900" s="699" t="s">
        <v>22179</v>
      </c>
      <c r="C6900" s="699" t="s">
        <v>477</v>
      </c>
      <c r="D6900" s="699" t="s">
        <v>11189</v>
      </c>
      <c r="E6900" s="700" t="s">
        <v>8234</v>
      </c>
      <c r="F6900" s="699" t="s">
        <v>21981</v>
      </c>
    </row>
    <row r="6901" spans="1:6" hidden="1">
      <c r="A6901" s="701">
        <v>100305</v>
      </c>
      <c r="B6901" s="699" t="s">
        <v>22180</v>
      </c>
      <c r="C6901" s="699" t="s">
        <v>477</v>
      </c>
      <c r="D6901" s="699" t="s">
        <v>11189</v>
      </c>
      <c r="E6901" s="700" t="s">
        <v>21432</v>
      </c>
      <c r="F6901" s="699" t="s">
        <v>21981</v>
      </c>
    </row>
    <row r="6902" spans="1:6" hidden="1">
      <c r="A6902" s="701">
        <v>100306</v>
      </c>
      <c r="B6902" s="699" t="s">
        <v>22181</v>
      </c>
      <c r="C6902" s="699" t="s">
        <v>477</v>
      </c>
      <c r="D6902" s="699" t="s">
        <v>11189</v>
      </c>
      <c r="E6902" s="700" t="s">
        <v>14737</v>
      </c>
      <c r="F6902" s="699" t="s">
        <v>21981</v>
      </c>
    </row>
    <row r="6903" spans="1:6" hidden="1">
      <c r="A6903" s="701">
        <v>100307</v>
      </c>
      <c r="B6903" s="699" t="s">
        <v>22182</v>
      </c>
      <c r="C6903" s="699" t="s">
        <v>477</v>
      </c>
      <c r="D6903" s="699" t="s">
        <v>11189</v>
      </c>
      <c r="E6903" s="700" t="s">
        <v>11705</v>
      </c>
      <c r="F6903" s="699" t="s">
        <v>21981</v>
      </c>
    </row>
    <row r="6904" spans="1:6" hidden="1">
      <c r="A6904" s="701">
        <v>100308</v>
      </c>
      <c r="B6904" s="699" t="s">
        <v>22183</v>
      </c>
      <c r="C6904" s="699" t="s">
        <v>477</v>
      </c>
      <c r="D6904" s="699" t="s">
        <v>11189</v>
      </c>
      <c r="E6904" s="700" t="s">
        <v>6400</v>
      </c>
      <c r="F6904" s="699" t="s">
        <v>21981</v>
      </c>
    </row>
    <row r="6905" spans="1:6" hidden="1">
      <c r="A6905" s="701">
        <v>100309</v>
      </c>
      <c r="B6905" s="699" t="s">
        <v>22184</v>
      </c>
      <c r="C6905" s="699" t="s">
        <v>477</v>
      </c>
      <c r="D6905" s="699" t="s">
        <v>11189</v>
      </c>
      <c r="E6905" s="700" t="s">
        <v>14095</v>
      </c>
      <c r="F6905" s="699" t="s">
        <v>21981</v>
      </c>
    </row>
    <row r="6906" spans="1:6" hidden="1">
      <c r="A6906" s="701">
        <v>100310</v>
      </c>
      <c r="B6906" s="699" t="s">
        <v>22185</v>
      </c>
      <c r="C6906" s="699" t="s">
        <v>14072</v>
      </c>
      <c r="D6906" s="699" t="s">
        <v>11189</v>
      </c>
      <c r="E6906" s="700" t="s">
        <v>5244</v>
      </c>
      <c r="F6906" s="699" t="s">
        <v>21981</v>
      </c>
    </row>
    <row r="6907" spans="1:6" hidden="1">
      <c r="A6907" s="701">
        <v>100311</v>
      </c>
      <c r="B6907" s="699" t="s">
        <v>22186</v>
      </c>
      <c r="C6907" s="699" t="s">
        <v>14072</v>
      </c>
      <c r="D6907" s="699" t="s">
        <v>11189</v>
      </c>
      <c r="E6907" s="700" t="s">
        <v>12903</v>
      </c>
      <c r="F6907" s="699" t="s">
        <v>21981</v>
      </c>
    </row>
    <row r="6908" spans="1:6" hidden="1">
      <c r="A6908" s="701">
        <v>100312</v>
      </c>
      <c r="B6908" s="699" t="s">
        <v>22187</v>
      </c>
      <c r="C6908" s="699" t="s">
        <v>14072</v>
      </c>
      <c r="D6908" s="699" t="s">
        <v>11189</v>
      </c>
      <c r="E6908" s="700" t="s">
        <v>15589</v>
      </c>
      <c r="F6908" s="699" t="s">
        <v>21981</v>
      </c>
    </row>
    <row r="6909" spans="1:6" hidden="1">
      <c r="A6909" s="701">
        <v>100313</v>
      </c>
      <c r="B6909" s="699" t="s">
        <v>22188</v>
      </c>
      <c r="C6909" s="699" t="s">
        <v>14072</v>
      </c>
      <c r="D6909" s="699" t="s">
        <v>11189</v>
      </c>
      <c r="E6909" s="700" t="s">
        <v>22189</v>
      </c>
      <c r="F6909" s="699" t="s">
        <v>21981</v>
      </c>
    </row>
    <row r="6910" spans="1:6" hidden="1">
      <c r="A6910" s="701">
        <v>100314</v>
      </c>
      <c r="B6910" s="699" t="s">
        <v>22190</v>
      </c>
      <c r="C6910" s="699" t="s">
        <v>14072</v>
      </c>
      <c r="D6910" s="699" t="s">
        <v>11189</v>
      </c>
      <c r="E6910" s="700" t="s">
        <v>15760</v>
      </c>
      <c r="F6910" s="699" t="s">
        <v>21981</v>
      </c>
    </row>
    <row r="6911" spans="1:6" hidden="1">
      <c r="A6911" s="701">
        <v>100315</v>
      </c>
      <c r="B6911" s="699" t="s">
        <v>22191</v>
      </c>
      <c r="C6911" s="699" t="s">
        <v>14072</v>
      </c>
      <c r="D6911" s="699" t="s">
        <v>11189</v>
      </c>
      <c r="E6911" s="700" t="s">
        <v>13796</v>
      </c>
      <c r="F6911" s="699" t="s">
        <v>21981</v>
      </c>
    </row>
    <row r="6912" spans="1:6" hidden="1">
      <c r="A6912" s="701">
        <v>100316</v>
      </c>
      <c r="B6912" s="699" t="s">
        <v>22175</v>
      </c>
      <c r="C6912" s="699" t="s">
        <v>14072</v>
      </c>
      <c r="D6912" s="699" t="s">
        <v>11189</v>
      </c>
      <c r="E6912" s="700" t="s">
        <v>22192</v>
      </c>
      <c r="F6912" s="699" t="s">
        <v>21981</v>
      </c>
    </row>
    <row r="6913" spans="1:6" hidden="1">
      <c r="A6913" s="701">
        <v>100317</v>
      </c>
      <c r="B6913" s="699" t="s">
        <v>22193</v>
      </c>
      <c r="C6913" s="699" t="s">
        <v>14072</v>
      </c>
      <c r="D6913" s="699" t="s">
        <v>11189</v>
      </c>
      <c r="E6913" s="700" t="s">
        <v>22194</v>
      </c>
      <c r="F6913" s="699" t="s">
        <v>21981</v>
      </c>
    </row>
    <row r="6914" spans="1:6" hidden="1">
      <c r="A6914" s="701">
        <v>100318</v>
      </c>
      <c r="B6914" s="699" t="s">
        <v>22179</v>
      </c>
      <c r="C6914" s="699" t="s">
        <v>14072</v>
      </c>
      <c r="D6914" s="699" t="s">
        <v>11189</v>
      </c>
      <c r="E6914" s="700" t="s">
        <v>22195</v>
      </c>
      <c r="F6914" s="699" t="s">
        <v>21981</v>
      </c>
    </row>
    <row r="6915" spans="1:6" hidden="1">
      <c r="A6915" s="701">
        <v>100319</v>
      </c>
      <c r="B6915" s="699" t="s">
        <v>22180</v>
      </c>
      <c r="C6915" s="699" t="s">
        <v>14072</v>
      </c>
      <c r="D6915" s="699" t="s">
        <v>11189</v>
      </c>
      <c r="E6915" s="700" t="s">
        <v>22196</v>
      </c>
      <c r="F6915" s="699" t="s">
        <v>21981</v>
      </c>
    </row>
    <row r="6916" spans="1:6" hidden="1">
      <c r="A6916" s="701">
        <v>100320</v>
      </c>
      <c r="B6916" s="699" t="s">
        <v>22181</v>
      </c>
      <c r="C6916" s="699" t="s">
        <v>14072</v>
      </c>
      <c r="D6916" s="699" t="s">
        <v>11189</v>
      </c>
      <c r="E6916" s="700" t="s">
        <v>22197</v>
      </c>
      <c r="F6916" s="699" t="s">
        <v>21981</v>
      </c>
    </row>
    <row r="6917" spans="1:6" hidden="1">
      <c r="A6917" s="701">
        <v>100321</v>
      </c>
      <c r="B6917" s="699" t="s">
        <v>22184</v>
      </c>
      <c r="C6917" s="699" t="s">
        <v>14072</v>
      </c>
      <c r="D6917" s="699" t="s">
        <v>11189</v>
      </c>
      <c r="E6917" s="700" t="s">
        <v>22198</v>
      </c>
      <c r="F6917" s="699" t="s">
        <v>21981</v>
      </c>
    </row>
    <row r="6918" spans="1:6" hidden="1">
      <c r="A6918" s="701">
        <v>100533</v>
      </c>
      <c r="B6918" s="699" t="s">
        <v>22199</v>
      </c>
      <c r="C6918" s="699" t="s">
        <v>477</v>
      </c>
      <c r="D6918" s="699" t="s">
        <v>11189</v>
      </c>
      <c r="E6918" s="700" t="s">
        <v>14027</v>
      </c>
      <c r="F6918" s="699" t="s">
        <v>21981</v>
      </c>
    </row>
    <row r="6919" spans="1:6" hidden="1">
      <c r="A6919" s="701">
        <v>100534</v>
      </c>
      <c r="B6919" s="699" t="s">
        <v>22199</v>
      </c>
      <c r="C6919" s="699" t="s">
        <v>14072</v>
      </c>
      <c r="D6919" s="699" t="s">
        <v>11189</v>
      </c>
      <c r="E6919" s="700" t="s">
        <v>22201</v>
      </c>
      <c r="F6919" s="699" t="s">
        <v>21981</v>
      </c>
    </row>
    <row r="6920" spans="1:6" hidden="1">
      <c r="A6920" s="701">
        <v>100535</v>
      </c>
      <c r="B6920" s="699" t="s">
        <v>22200</v>
      </c>
      <c r="C6920" s="699" t="s">
        <v>477</v>
      </c>
      <c r="D6920" s="699" t="s">
        <v>11189</v>
      </c>
      <c r="E6920" s="700" t="s">
        <v>8089</v>
      </c>
      <c r="F6920" s="699" t="s">
        <v>21981</v>
      </c>
    </row>
    <row r="6921" spans="1:6" hidden="1">
      <c r="A6921" s="701">
        <v>100536</v>
      </c>
      <c r="B6921" s="699" t="s">
        <v>22202</v>
      </c>
      <c r="C6921" s="699" t="s">
        <v>14072</v>
      </c>
      <c r="D6921" s="699" t="s">
        <v>11189</v>
      </c>
      <c r="E6921" s="700" t="s">
        <v>15397</v>
      </c>
      <c r="F6921" s="699" t="s">
        <v>21981</v>
      </c>
    </row>
    <row r="6922" spans="1:6" hidden="1">
      <c r="A6922" s="701">
        <v>101284</v>
      </c>
      <c r="B6922" s="699" t="s">
        <v>22203</v>
      </c>
      <c r="C6922" s="699" t="s">
        <v>477</v>
      </c>
      <c r="D6922" s="699" t="s">
        <v>11189</v>
      </c>
      <c r="E6922" s="700" t="s">
        <v>2577</v>
      </c>
      <c r="F6922" s="699" t="s">
        <v>21981</v>
      </c>
    </row>
    <row r="6923" spans="1:6" hidden="1">
      <c r="A6923" s="701">
        <v>101285</v>
      </c>
      <c r="B6923" s="699" t="s">
        <v>22120</v>
      </c>
      <c r="C6923" s="699" t="s">
        <v>477</v>
      </c>
      <c r="D6923" s="699" t="s">
        <v>11189</v>
      </c>
      <c r="E6923" s="700" t="s">
        <v>4609</v>
      </c>
      <c r="F6923" s="699" t="s">
        <v>21981</v>
      </c>
    </row>
    <row r="6924" spans="1:6" hidden="1">
      <c r="A6924" s="701">
        <v>101286</v>
      </c>
      <c r="B6924" s="699" t="s">
        <v>22204</v>
      </c>
      <c r="C6924" s="699" t="s">
        <v>14072</v>
      </c>
      <c r="D6924" s="699" t="s">
        <v>11189</v>
      </c>
      <c r="E6924" s="700" t="s">
        <v>10249</v>
      </c>
      <c r="F6924" s="699" t="s">
        <v>21981</v>
      </c>
    </row>
    <row r="6925" spans="1:6" hidden="1">
      <c r="A6925" s="701">
        <v>101287</v>
      </c>
      <c r="B6925" s="699" t="s">
        <v>22205</v>
      </c>
      <c r="C6925" s="699" t="s">
        <v>14072</v>
      </c>
      <c r="D6925" s="699" t="s">
        <v>11189</v>
      </c>
      <c r="E6925" s="700" t="s">
        <v>13886</v>
      </c>
      <c r="F6925" s="699" t="s">
        <v>21981</v>
      </c>
    </row>
    <row r="6926" spans="1:6" hidden="1">
      <c r="A6926" s="701">
        <v>101288</v>
      </c>
      <c r="B6926" s="699" t="s">
        <v>22206</v>
      </c>
      <c r="C6926" s="699" t="s">
        <v>14072</v>
      </c>
      <c r="D6926" s="699" t="s">
        <v>11189</v>
      </c>
      <c r="E6926" s="700" t="s">
        <v>6025</v>
      </c>
      <c r="F6926" s="699" t="s">
        <v>21981</v>
      </c>
    </row>
    <row r="6927" spans="1:6" hidden="1">
      <c r="A6927" s="701">
        <v>101289</v>
      </c>
      <c r="B6927" s="699" t="s">
        <v>22207</v>
      </c>
      <c r="C6927" s="699" t="s">
        <v>14072</v>
      </c>
      <c r="D6927" s="699" t="s">
        <v>11189</v>
      </c>
      <c r="E6927" s="700" t="s">
        <v>16077</v>
      </c>
      <c r="F6927" s="699" t="s">
        <v>21981</v>
      </c>
    </row>
    <row r="6928" spans="1:6" hidden="1">
      <c r="A6928" s="701">
        <v>101290</v>
      </c>
      <c r="B6928" s="699" t="s">
        <v>22208</v>
      </c>
      <c r="C6928" s="699" t="s">
        <v>14072</v>
      </c>
      <c r="D6928" s="699" t="s">
        <v>11189</v>
      </c>
      <c r="E6928" s="700" t="s">
        <v>11730</v>
      </c>
      <c r="F6928" s="699" t="s">
        <v>21981</v>
      </c>
    </row>
    <row r="6929" spans="1:6" hidden="1">
      <c r="A6929" s="701">
        <v>101291</v>
      </c>
      <c r="B6929" s="699" t="s">
        <v>22209</v>
      </c>
      <c r="C6929" s="699" t="s">
        <v>14072</v>
      </c>
      <c r="D6929" s="699" t="s">
        <v>11189</v>
      </c>
      <c r="E6929" s="700" t="s">
        <v>6743</v>
      </c>
      <c r="F6929" s="699" t="s">
        <v>21981</v>
      </c>
    </row>
    <row r="6930" spans="1:6" hidden="1">
      <c r="A6930" s="701">
        <v>101292</v>
      </c>
      <c r="B6930" s="699" t="s">
        <v>22210</v>
      </c>
      <c r="C6930" s="699" t="s">
        <v>14072</v>
      </c>
      <c r="D6930" s="699" t="s">
        <v>11189</v>
      </c>
      <c r="E6930" s="700" t="s">
        <v>14087</v>
      </c>
      <c r="F6930" s="699" t="s">
        <v>21981</v>
      </c>
    </row>
    <row r="6931" spans="1:6" hidden="1">
      <c r="A6931" s="701">
        <v>101293</v>
      </c>
      <c r="B6931" s="699" t="s">
        <v>22211</v>
      </c>
      <c r="C6931" s="699" t="s">
        <v>14072</v>
      </c>
      <c r="D6931" s="699" t="s">
        <v>11189</v>
      </c>
      <c r="E6931" s="700" t="s">
        <v>4397</v>
      </c>
      <c r="F6931" s="699" t="s">
        <v>21981</v>
      </c>
    </row>
    <row r="6932" spans="1:6" hidden="1">
      <c r="A6932" s="701">
        <v>101294</v>
      </c>
      <c r="B6932" s="699" t="s">
        <v>22212</v>
      </c>
      <c r="C6932" s="699" t="s">
        <v>14072</v>
      </c>
      <c r="D6932" s="699" t="s">
        <v>11189</v>
      </c>
      <c r="E6932" s="700" t="s">
        <v>15641</v>
      </c>
      <c r="F6932" s="699" t="s">
        <v>21981</v>
      </c>
    </row>
    <row r="6933" spans="1:6" hidden="1">
      <c r="A6933" s="701">
        <v>101295</v>
      </c>
      <c r="B6933" s="699" t="s">
        <v>22213</v>
      </c>
      <c r="C6933" s="699" t="s">
        <v>14072</v>
      </c>
      <c r="D6933" s="699" t="s">
        <v>11189</v>
      </c>
      <c r="E6933" s="700" t="s">
        <v>7123</v>
      </c>
      <c r="F6933" s="699" t="s">
        <v>21981</v>
      </c>
    </row>
    <row r="6934" spans="1:6" hidden="1">
      <c r="A6934" s="701">
        <v>101296</v>
      </c>
      <c r="B6934" s="699" t="s">
        <v>22214</v>
      </c>
      <c r="C6934" s="699" t="s">
        <v>14072</v>
      </c>
      <c r="D6934" s="699" t="s">
        <v>11189</v>
      </c>
      <c r="E6934" s="700" t="s">
        <v>17428</v>
      </c>
      <c r="F6934" s="699" t="s">
        <v>21981</v>
      </c>
    </row>
    <row r="6935" spans="1:6" hidden="1">
      <c r="A6935" s="701">
        <v>101297</v>
      </c>
      <c r="B6935" s="699" t="s">
        <v>22215</v>
      </c>
      <c r="C6935" s="699" t="s">
        <v>14072</v>
      </c>
      <c r="D6935" s="699" t="s">
        <v>11189</v>
      </c>
      <c r="E6935" s="700" t="s">
        <v>14711</v>
      </c>
      <c r="F6935" s="699" t="s">
        <v>21981</v>
      </c>
    </row>
    <row r="6936" spans="1:6" hidden="1">
      <c r="A6936" s="701">
        <v>101298</v>
      </c>
      <c r="B6936" s="699" t="s">
        <v>22216</v>
      </c>
      <c r="C6936" s="699" t="s">
        <v>14072</v>
      </c>
      <c r="D6936" s="699" t="s">
        <v>11189</v>
      </c>
      <c r="E6936" s="700" t="s">
        <v>11463</v>
      </c>
      <c r="F6936" s="699" t="s">
        <v>21981</v>
      </c>
    </row>
    <row r="6937" spans="1:6" hidden="1">
      <c r="A6937" s="701">
        <v>101299</v>
      </c>
      <c r="B6937" s="699" t="s">
        <v>22217</v>
      </c>
      <c r="C6937" s="699" t="s">
        <v>14072</v>
      </c>
      <c r="D6937" s="699" t="s">
        <v>11189</v>
      </c>
      <c r="E6937" s="700" t="s">
        <v>1978</v>
      </c>
      <c r="F6937" s="699" t="s">
        <v>21981</v>
      </c>
    </row>
    <row r="6938" spans="1:6" hidden="1">
      <c r="A6938" s="701">
        <v>101300</v>
      </c>
      <c r="B6938" s="699" t="s">
        <v>22218</v>
      </c>
      <c r="C6938" s="699" t="s">
        <v>14072</v>
      </c>
      <c r="D6938" s="699" t="s">
        <v>11189</v>
      </c>
      <c r="E6938" s="700" t="s">
        <v>14028</v>
      </c>
      <c r="F6938" s="699" t="s">
        <v>21981</v>
      </c>
    </row>
    <row r="6939" spans="1:6" hidden="1">
      <c r="A6939" s="701">
        <v>101301</v>
      </c>
      <c r="B6939" s="699" t="s">
        <v>22219</v>
      </c>
      <c r="C6939" s="699" t="s">
        <v>14072</v>
      </c>
      <c r="D6939" s="699" t="s">
        <v>11189</v>
      </c>
      <c r="E6939" s="700" t="s">
        <v>2005</v>
      </c>
      <c r="F6939" s="699" t="s">
        <v>21981</v>
      </c>
    </row>
    <row r="6940" spans="1:6" hidden="1">
      <c r="A6940" s="701">
        <v>101302</v>
      </c>
      <c r="B6940" s="699" t="s">
        <v>22220</v>
      </c>
      <c r="C6940" s="699" t="s">
        <v>14072</v>
      </c>
      <c r="D6940" s="699" t="s">
        <v>11189</v>
      </c>
      <c r="E6940" s="700" t="s">
        <v>3126</v>
      </c>
      <c r="F6940" s="699" t="s">
        <v>21981</v>
      </c>
    </row>
    <row r="6941" spans="1:6" hidden="1">
      <c r="A6941" s="701">
        <v>101303</v>
      </c>
      <c r="B6941" s="699" t="s">
        <v>22221</v>
      </c>
      <c r="C6941" s="699" t="s">
        <v>14072</v>
      </c>
      <c r="D6941" s="699" t="s">
        <v>11189</v>
      </c>
      <c r="E6941" s="700" t="s">
        <v>13814</v>
      </c>
      <c r="F6941" s="699" t="s">
        <v>21981</v>
      </c>
    </row>
    <row r="6942" spans="1:6" hidden="1">
      <c r="A6942" s="701">
        <v>101304</v>
      </c>
      <c r="B6942" s="699" t="s">
        <v>22222</v>
      </c>
      <c r="C6942" s="699" t="s">
        <v>14072</v>
      </c>
      <c r="D6942" s="699" t="s">
        <v>11189</v>
      </c>
      <c r="E6942" s="700" t="s">
        <v>13192</v>
      </c>
      <c r="F6942" s="699" t="s">
        <v>21981</v>
      </c>
    </row>
    <row r="6943" spans="1:6" hidden="1">
      <c r="A6943" s="701">
        <v>101305</v>
      </c>
      <c r="B6943" s="699" t="s">
        <v>22223</v>
      </c>
      <c r="C6943" s="699" t="s">
        <v>14072</v>
      </c>
      <c r="D6943" s="699" t="s">
        <v>11189</v>
      </c>
      <c r="E6943" s="700" t="s">
        <v>15754</v>
      </c>
      <c r="F6943" s="699" t="s">
        <v>21981</v>
      </c>
    </row>
    <row r="6944" spans="1:6" hidden="1">
      <c r="A6944" s="701">
        <v>101307</v>
      </c>
      <c r="B6944" s="699" t="s">
        <v>22224</v>
      </c>
      <c r="C6944" s="699" t="s">
        <v>14072</v>
      </c>
      <c r="D6944" s="699" t="s">
        <v>11189</v>
      </c>
      <c r="E6944" s="700" t="s">
        <v>4457</v>
      </c>
      <c r="F6944" s="699" t="s">
        <v>21981</v>
      </c>
    </row>
    <row r="6945" spans="1:6" hidden="1">
      <c r="A6945" s="701">
        <v>101308</v>
      </c>
      <c r="B6945" s="699" t="s">
        <v>22225</v>
      </c>
      <c r="C6945" s="699" t="s">
        <v>14072</v>
      </c>
      <c r="D6945" s="699" t="s">
        <v>11189</v>
      </c>
      <c r="E6945" s="700" t="s">
        <v>1859</v>
      </c>
      <c r="F6945" s="699" t="s">
        <v>21981</v>
      </c>
    </row>
    <row r="6946" spans="1:6" hidden="1">
      <c r="A6946" s="701">
        <v>101309</v>
      </c>
      <c r="B6946" s="699" t="s">
        <v>22226</v>
      </c>
      <c r="C6946" s="699" t="s">
        <v>14072</v>
      </c>
      <c r="D6946" s="699" t="s">
        <v>11189</v>
      </c>
      <c r="E6946" s="700" t="s">
        <v>7243</v>
      </c>
      <c r="F6946" s="699" t="s">
        <v>21981</v>
      </c>
    </row>
    <row r="6947" spans="1:6" hidden="1">
      <c r="A6947" s="701">
        <v>101310</v>
      </c>
      <c r="B6947" s="699" t="s">
        <v>22227</v>
      </c>
      <c r="C6947" s="699" t="s">
        <v>14072</v>
      </c>
      <c r="D6947" s="699" t="s">
        <v>11189</v>
      </c>
      <c r="E6947" s="700" t="s">
        <v>20515</v>
      </c>
      <c r="F6947" s="699" t="s">
        <v>21981</v>
      </c>
    </row>
    <row r="6948" spans="1:6" hidden="1">
      <c r="A6948" s="701">
        <v>101311</v>
      </c>
      <c r="B6948" s="699" t="s">
        <v>22228</v>
      </c>
      <c r="C6948" s="699" t="s">
        <v>14072</v>
      </c>
      <c r="D6948" s="699" t="s">
        <v>11189</v>
      </c>
      <c r="E6948" s="700" t="s">
        <v>4397</v>
      </c>
      <c r="F6948" s="699" t="s">
        <v>21981</v>
      </c>
    </row>
    <row r="6949" spans="1:6" hidden="1">
      <c r="A6949" s="701">
        <v>101312</v>
      </c>
      <c r="B6949" s="699" t="s">
        <v>22229</v>
      </c>
      <c r="C6949" s="699" t="s">
        <v>14072</v>
      </c>
      <c r="D6949" s="699" t="s">
        <v>11189</v>
      </c>
      <c r="E6949" s="700" t="s">
        <v>11518</v>
      </c>
      <c r="F6949" s="699" t="s">
        <v>21981</v>
      </c>
    </row>
    <row r="6950" spans="1:6" hidden="1">
      <c r="A6950" s="701">
        <v>101313</v>
      </c>
      <c r="B6950" s="699" t="s">
        <v>22230</v>
      </c>
      <c r="C6950" s="699" t="s">
        <v>14072</v>
      </c>
      <c r="D6950" s="699" t="s">
        <v>11189</v>
      </c>
      <c r="E6950" s="700" t="s">
        <v>16734</v>
      </c>
      <c r="F6950" s="699" t="s">
        <v>21981</v>
      </c>
    </row>
    <row r="6951" spans="1:6" hidden="1">
      <c r="A6951" s="701">
        <v>101314</v>
      </c>
      <c r="B6951" s="699" t="s">
        <v>22231</v>
      </c>
      <c r="C6951" s="699" t="s">
        <v>14072</v>
      </c>
      <c r="D6951" s="699" t="s">
        <v>11189</v>
      </c>
      <c r="E6951" s="700" t="s">
        <v>16734</v>
      </c>
      <c r="F6951" s="699" t="s">
        <v>21981</v>
      </c>
    </row>
    <row r="6952" spans="1:6" hidden="1">
      <c r="A6952" s="701">
        <v>101315</v>
      </c>
      <c r="B6952" s="699" t="s">
        <v>22232</v>
      </c>
      <c r="C6952" s="699" t="s">
        <v>14072</v>
      </c>
      <c r="D6952" s="699" t="s">
        <v>11189</v>
      </c>
      <c r="E6952" s="700" t="s">
        <v>19728</v>
      </c>
      <c r="F6952" s="699" t="s">
        <v>21981</v>
      </c>
    </row>
    <row r="6953" spans="1:6" hidden="1">
      <c r="A6953" s="701">
        <v>101316</v>
      </c>
      <c r="B6953" s="699" t="s">
        <v>22233</v>
      </c>
      <c r="C6953" s="699" t="s">
        <v>14072</v>
      </c>
      <c r="D6953" s="699" t="s">
        <v>11189</v>
      </c>
      <c r="E6953" s="700" t="s">
        <v>16574</v>
      </c>
      <c r="F6953" s="699" t="s">
        <v>21981</v>
      </c>
    </row>
    <row r="6954" spans="1:6" hidden="1">
      <c r="A6954" s="701">
        <v>101317</v>
      </c>
      <c r="B6954" s="699" t="s">
        <v>22234</v>
      </c>
      <c r="C6954" s="699" t="s">
        <v>14072</v>
      </c>
      <c r="D6954" s="699" t="s">
        <v>11189</v>
      </c>
      <c r="E6954" s="700" t="s">
        <v>22235</v>
      </c>
      <c r="F6954" s="699" t="s">
        <v>21981</v>
      </c>
    </row>
    <row r="6955" spans="1:6" hidden="1">
      <c r="A6955" s="701">
        <v>101318</v>
      </c>
      <c r="B6955" s="699" t="s">
        <v>22236</v>
      </c>
      <c r="C6955" s="699" t="s">
        <v>14072</v>
      </c>
      <c r="D6955" s="699" t="s">
        <v>11189</v>
      </c>
      <c r="E6955" s="700" t="s">
        <v>22237</v>
      </c>
      <c r="F6955" s="699" t="s">
        <v>21981</v>
      </c>
    </row>
    <row r="6956" spans="1:6" hidden="1">
      <c r="A6956" s="701">
        <v>101319</v>
      </c>
      <c r="B6956" s="699" t="s">
        <v>22238</v>
      </c>
      <c r="C6956" s="699" t="s">
        <v>14072</v>
      </c>
      <c r="D6956" s="699" t="s">
        <v>11189</v>
      </c>
      <c r="E6956" s="700" t="s">
        <v>12934</v>
      </c>
      <c r="F6956" s="699" t="s">
        <v>21981</v>
      </c>
    </row>
    <row r="6957" spans="1:6" hidden="1">
      <c r="A6957" s="701">
        <v>101320</v>
      </c>
      <c r="B6957" s="699" t="s">
        <v>22239</v>
      </c>
      <c r="C6957" s="699" t="s">
        <v>14072</v>
      </c>
      <c r="D6957" s="699" t="s">
        <v>11189</v>
      </c>
      <c r="E6957" s="700" t="s">
        <v>13085</v>
      </c>
      <c r="F6957" s="699" t="s">
        <v>21981</v>
      </c>
    </row>
    <row r="6958" spans="1:6" hidden="1">
      <c r="A6958" s="701">
        <v>101322</v>
      </c>
      <c r="B6958" s="699" t="s">
        <v>22240</v>
      </c>
      <c r="C6958" s="699" t="s">
        <v>14072</v>
      </c>
      <c r="D6958" s="699" t="s">
        <v>11189</v>
      </c>
      <c r="E6958" s="700" t="s">
        <v>4397</v>
      </c>
      <c r="F6958" s="699" t="s">
        <v>21981</v>
      </c>
    </row>
    <row r="6959" spans="1:6" hidden="1">
      <c r="A6959" s="701">
        <v>101323</v>
      </c>
      <c r="B6959" s="699" t="s">
        <v>22241</v>
      </c>
      <c r="C6959" s="699" t="s">
        <v>14072</v>
      </c>
      <c r="D6959" s="699" t="s">
        <v>11189</v>
      </c>
      <c r="E6959" s="700" t="s">
        <v>13306</v>
      </c>
      <c r="F6959" s="699" t="s">
        <v>21981</v>
      </c>
    </row>
    <row r="6960" spans="1:6" hidden="1">
      <c r="A6960" s="701">
        <v>101324</v>
      </c>
      <c r="B6960" s="699" t="s">
        <v>22242</v>
      </c>
      <c r="C6960" s="699" t="s">
        <v>14072</v>
      </c>
      <c r="D6960" s="699" t="s">
        <v>11189</v>
      </c>
      <c r="E6960" s="700" t="s">
        <v>12066</v>
      </c>
      <c r="F6960" s="699" t="s">
        <v>21981</v>
      </c>
    </row>
    <row r="6961" spans="1:6" hidden="1">
      <c r="A6961" s="701">
        <v>101325</v>
      </c>
      <c r="B6961" s="699" t="s">
        <v>22243</v>
      </c>
      <c r="C6961" s="699" t="s">
        <v>14072</v>
      </c>
      <c r="D6961" s="699" t="s">
        <v>11189</v>
      </c>
      <c r="E6961" s="700" t="s">
        <v>14896</v>
      </c>
      <c r="F6961" s="699" t="s">
        <v>21981</v>
      </c>
    </row>
    <row r="6962" spans="1:6" hidden="1">
      <c r="A6962" s="701">
        <v>101326</v>
      </c>
      <c r="B6962" s="699" t="s">
        <v>22244</v>
      </c>
      <c r="C6962" s="699" t="s">
        <v>14072</v>
      </c>
      <c r="D6962" s="699" t="s">
        <v>11189</v>
      </c>
      <c r="E6962" s="700" t="s">
        <v>5934</v>
      </c>
      <c r="F6962" s="699" t="s">
        <v>21981</v>
      </c>
    </row>
    <row r="6963" spans="1:6" hidden="1">
      <c r="A6963" s="701">
        <v>101327</v>
      </c>
      <c r="B6963" s="699" t="s">
        <v>22245</v>
      </c>
      <c r="C6963" s="699" t="s">
        <v>14072</v>
      </c>
      <c r="D6963" s="699" t="s">
        <v>11189</v>
      </c>
      <c r="E6963" s="700" t="s">
        <v>11798</v>
      </c>
      <c r="F6963" s="699" t="s">
        <v>21981</v>
      </c>
    </row>
    <row r="6964" spans="1:6" hidden="1">
      <c r="A6964" s="701">
        <v>101328</v>
      </c>
      <c r="B6964" s="699" t="s">
        <v>22246</v>
      </c>
      <c r="C6964" s="699" t="s">
        <v>14072</v>
      </c>
      <c r="D6964" s="699" t="s">
        <v>11189</v>
      </c>
      <c r="E6964" s="700" t="s">
        <v>6094</v>
      </c>
      <c r="F6964" s="699" t="s">
        <v>21981</v>
      </c>
    </row>
    <row r="6965" spans="1:6" hidden="1">
      <c r="A6965" s="701">
        <v>101329</v>
      </c>
      <c r="B6965" s="699" t="s">
        <v>22247</v>
      </c>
      <c r="C6965" s="699" t="s">
        <v>14072</v>
      </c>
      <c r="D6965" s="699" t="s">
        <v>11189</v>
      </c>
      <c r="E6965" s="700" t="s">
        <v>14164</v>
      </c>
      <c r="F6965" s="699" t="s">
        <v>21981</v>
      </c>
    </row>
    <row r="6966" spans="1:6" hidden="1">
      <c r="A6966" s="701">
        <v>101330</v>
      </c>
      <c r="B6966" s="699" t="s">
        <v>22248</v>
      </c>
      <c r="C6966" s="699" t="s">
        <v>14072</v>
      </c>
      <c r="D6966" s="699" t="s">
        <v>11189</v>
      </c>
      <c r="E6966" s="700" t="s">
        <v>20921</v>
      </c>
      <c r="F6966" s="699" t="s">
        <v>21981</v>
      </c>
    </row>
    <row r="6967" spans="1:6" hidden="1">
      <c r="A6967" s="701">
        <v>101331</v>
      </c>
      <c r="B6967" s="699" t="s">
        <v>22249</v>
      </c>
      <c r="C6967" s="699" t="s">
        <v>14072</v>
      </c>
      <c r="D6967" s="699" t="s">
        <v>11189</v>
      </c>
      <c r="E6967" s="700" t="s">
        <v>6052</v>
      </c>
      <c r="F6967" s="699" t="s">
        <v>21981</v>
      </c>
    </row>
    <row r="6968" spans="1:6" hidden="1">
      <c r="A6968" s="701">
        <v>101332</v>
      </c>
      <c r="B6968" s="699" t="s">
        <v>22250</v>
      </c>
      <c r="C6968" s="699" t="s">
        <v>14072</v>
      </c>
      <c r="D6968" s="699" t="s">
        <v>11189</v>
      </c>
      <c r="E6968" s="700" t="s">
        <v>16442</v>
      </c>
      <c r="F6968" s="699" t="s">
        <v>21981</v>
      </c>
    </row>
    <row r="6969" spans="1:6" hidden="1">
      <c r="A6969" s="701">
        <v>101333</v>
      </c>
      <c r="B6969" s="699" t="s">
        <v>22251</v>
      </c>
      <c r="C6969" s="699" t="s">
        <v>14072</v>
      </c>
      <c r="D6969" s="699" t="s">
        <v>11189</v>
      </c>
      <c r="E6969" s="700" t="s">
        <v>14720</v>
      </c>
      <c r="F6969" s="699" t="s">
        <v>21981</v>
      </c>
    </row>
    <row r="6970" spans="1:6" hidden="1">
      <c r="A6970" s="701">
        <v>101334</v>
      </c>
      <c r="B6970" s="699" t="s">
        <v>22252</v>
      </c>
      <c r="C6970" s="699" t="s">
        <v>14072</v>
      </c>
      <c r="D6970" s="699" t="s">
        <v>11189</v>
      </c>
      <c r="E6970" s="700" t="s">
        <v>18754</v>
      </c>
      <c r="F6970" s="699" t="s">
        <v>21981</v>
      </c>
    </row>
    <row r="6971" spans="1:6" hidden="1">
      <c r="A6971" s="701">
        <v>101335</v>
      </c>
      <c r="B6971" s="699" t="s">
        <v>22253</v>
      </c>
      <c r="C6971" s="699" t="s">
        <v>14072</v>
      </c>
      <c r="D6971" s="699" t="s">
        <v>11189</v>
      </c>
      <c r="E6971" s="700" t="s">
        <v>13955</v>
      </c>
      <c r="F6971" s="699" t="s">
        <v>21981</v>
      </c>
    </row>
    <row r="6972" spans="1:6" hidden="1">
      <c r="A6972" s="701">
        <v>101336</v>
      </c>
      <c r="B6972" s="699" t="s">
        <v>22254</v>
      </c>
      <c r="C6972" s="699" t="s">
        <v>14072</v>
      </c>
      <c r="D6972" s="699" t="s">
        <v>11189</v>
      </c>
      <c r="E6972" s="700" t="s">
        <v>3977</v>
      </c>
      <c r="F6972" s="699" t="s">
        <v>21981</v>
      </c>
    </row>
    <row r="6973" spans="1:6" hidden="1">
      <c r="A6973" s="701">
        <v>101337</v>
      </c>
      <c r="B6973" s="699" t="s">
        <v>22255</v>
      </c>
      <c r="C6973" s="699" t="s">
        <v>14072</v>
      </c>
      <c r="D6973" s="699" t="s">
        <v>11189</v>
      </c>
      <c r="E6973" s="700" t="s">
        <v>11223</v>
      </c>
      <c r="F6973" s="699" t="s">
        <v>21981</v>
      </c>
    </row>
    <row r="6974" spans="1:6" hidden="1">
      <c r="A6974" s="701">
        <v>101338</v>
      </c>
      <c r="B6974" s="699" t="s">
        <v>22256</v>
      </c>
      <c r="C6974" s="699" t="s">
        <v>14072</v>
      </c>
      <c r="D6974" s="699" t="s">
        <v>11189</v>
      </c>
      <c r="E6974" s="700" t="s">
        <v>1824</v>
      </c>
      <c r="F6974" s="699" t="s">
        <v>21981</v>
      </c>
    </row>
    <row r="6975" spans="1:6" hidden="1">
      <c r="A6975" s="701">
        <v>101339</v>
      </c>
      <c r="B6975" s="699" t="s">
        <v>22257</v>
      </c>
      <c r="C6975" s="699" t="s">
        <v>14072</v>
      </c>
      <c r="D6975" s="699" t="s">
        <v>11189</v>
      </c>
      <c r="E6975" s="700" t="s">
        <v>13977</v>
      </c>
      <c r="F6975" s="699" t="s">
        <v>21981</v>
      </c>
    </row>
    <row r="6976" spans="1:6" hidden="1">
      <c r="A6976" s="701">
        <v>101340</v>
      </c>
      <c r="B6976" s="699" t="s">
        <v>22258</v>
      </c>
      <c r="C6976" s="699" t="s">
        <v>14072</v>
      </c>
      <c r="D6976" s="699" t="s">
        <v>11189</v>
      </c>
      <c r="E6976" s="700" t="s">
        <v>4781</v>
      </c>
      <c r="F6976" s="699" t="s">
        <v>21981</v>
      </c>
    </row>
    <row r="6977" spans="1:6" hidden="1">
      <c r="A6977" s="701">
        <v>101341</v>
      </c>
      <c r="B6977" s="699" t="s">
        <v>22259</v>
      </c>
      <c r="C6977" s="699" t="s">
        <v>14072</v>
      </c>
      <c r="D6977" s="699" t="s">
        <v>11189</v>
      </c>
      <c r="E6977" s="700" t="s">
        <v>11325</v>
      </c>
      <c r="F6977" s="699" t="s">
        <v>21981</v>
      </c>
    </row>
    <row r="6978" spans="1:6" hidden="1">
      <c r="A6978" s="701">
        <v>101342</v>
      </c>
      <c r="B6978" s="699" t="s">
        <v>22260</v>
      </c>
      <c r="C6978" s="699" t="s">
        <v>14072</v>
      </c>
      <c r="D6978" s="699" t="s">
        <v>11189</v>
      </c>
      <c r="E6978" s="700" t="s">
        <v>11237</v>
      </c>
      <c r="F6978" s="699" t="s">
        <v>21981</v>
      </c>
    </row>
    <row r="6979" spans="1:6" hidden="1">
      <c r="A6979" s="701">
        <v>101343</v>
      </c>
      <c r="B6979" s="699" t="s">
        <v>22261</v>
      </c>
      <c r="C6979" s="699" t="s">
        <v>14072</v>
      </c>
      <c r="D6979" s="699" t="s">
        <v>11189</v>
      </c>
      <c r="E6979" s="700" t="s">
        <v>4397</v>
      </c>
      <c r="F6979" s="699" t="s">
        <v>21981</v>
      </c>
    </row>
    <row r="6980" spans="1:6" hidden="1">
      <c r="A6980" s="701">
        <v>101344</v>
      </c>
      <c r="B6980" s="699" t="s">
        <v>22262</v>
      </c>
      <c r="C6980" s="699" t="s">
        <v>14072</v>
      </c>
      <c r="D6980" s="699" t="s">
        <v>11189</v>
      </c>
      <c r="E6980" s="700" t="s">
        <v>9225</v>
      </c>
      <c r="F6980" s="699" t="s">
        <v>21981</v>
      </c>
    </row>
    <row r="6981" spans="1:6" hidden="1">
      <c r="A6981" s="701">
        <v>101345</v>
      </c>
      <c r="B6981" s="699" t="s">
        <v>22263</v>
      </c>
      <c r="C6981" s="699" t="s">
        <v>14072</v>
      </c>
      <c r="D6981" s="699" t="s">
        <v>11189</v>
      </c>
      <c r="E6981" s="700" t="s">
        <v>18285</v>
      </c>
      <c r="F6981" s="699" t="s">
        <v>21981</v>
      </c>
    </row>
    <row r="6982" spans="1:6" hidden="1">
      <c r="A6982" s="701">
        <v>101346</v>
      </c>
      <c r="B6982" s="699" t="s">
        <v>22264</v>
      </c>
      <c r="C6982" s="699" t="s">
        <v>14072</v>
      </c>
      <c r="D6982" s="699" t="s">
        <v>11189</v>
      </c>
      <c r="E6982" s="700" t="s">
        <v>3542</v>
      </c>
      <c r="F6982" s="699" t="s">
        <v>21981</v>
      </c>
    </row>
    <row r="6983" spans="1:6" hidden="1">
      <c r="A6983" s="701">
        <v>101347</v>
      </c>
      <c r="B6983" s="699" t="s">
        <v>22265</v>
      </c>
      <c r="C6983" s="699" t="s">
        <v>14072</v>
      </c>
      <c r="D6983" s="699" t="s">
        <v>11189</v>
      </c>
      <c r="E6983" s="700" t="s">
        <v>19832</v>
      </c>
      <c r="F6983" s="699" t="s">
        <v>21981</v>
      </c>
    </row>
    <row r="6984" spans="1:6" hidden="1">
      <c r="A6984" s="701">
        <v>101348</v>
      </c>
      <c r="B6984" s="699" t="s">
        <v>22266</v>
      </c>
      <c r="C6984" s="699" t="s">
        <v>14072</v>
      </c>
      <c r="D6984" s="699" t="s">
        <v>11189</v>
      </c>
      <c r="E6984" s="700" t="s">
        <v>11645</v>
      </c>
      <c r="F6984" s="699" t="s">
        <v>21981</v>
      </c>
    </row>
    <row r="6985" spans="1:6" hidden="1">
      <c r="A6985" s="701">
        <v>101349</v>
      </c>
      <c r="B6985" s="699" t="s">
        <v>22267</v>
      </c>
      <c r="C6985" s="699" t="s">
        <v>14072</v>
      </c>
      <c r="D6985" s="699" t="s">
        <v>11189</v>
      </c>
      <c r="E6985" s="700" t="s">
        <v>13964</v>
      </c>
      <c r="F6985" s="699" t="s">
        <v>21981</v>
      </c>
    </row>
    <row r="6986" spans="1:6" hidden="1">
      <c r="A6986" s="701">
        <v>101350</v>
      </c>
      <c r="B6986" s="699" t="s">
        <v>22268</v>
      </c>
      <c r="C6986" s="699" t="s">
        <v>14072</v>
      </c>
      <c r="D6986" s="699" t="s">
        <v>11189</v>
      </c>
      <c r="E6986" s="700" t="s">
        <v>5145</v>
      </c>
      <c r="F6986" s="699" t="s">
        <v>21981</v>
      </c>
    </row>
    <row r="6987" spans="1:6" hidden="1">
      <c r="A6987" s="701">
        <v>101351</v>
      </c>
      <c r="B6987" s="699" t="s">
        <v>22269</v>
      </c>
      <c r="C6987" s="699" t="s">
        <v>14072</v>
      </c>
      <c r="D6987" s="699" t="s">
        <v>11189</v>
      </c>
      <c r="E6987" s="700" t="s">
        <v>9304</v>
      </c>
      <c r="F6987" s="699" t="s">
        <v>21981</v>
      </c>
    </row>
    <row r="6988" spans="1:6" hidden="1">
      <c r="A6988" s="701">
        <v>101352</v>
      </c>
      <c r="B6988" s="699" t="s">
        <v>22270</v>
      </c>
      <c r="C6988" s="699" t="s">
        <v>14072</v>
      </c>
      <c r="D6988" s="699" t="s">
        <v>11189</v>
      </c>
      <c r="E6988" s="700" t="s">
        <v>3413</v>
      </c>
      <c r="F6988" s="699" t="s">
        <v>21981</v>
      </c>
    </row>
    <row r="6989" spans="1:6" hidden="1">
      <c r="A6989" s="701">
        <v>101353</v>
      </c>
      <c r="B6989" s="699" t="s">
        <v>22271</v>
      </c>
      <c r="C6989" s="699" t="s">
        <v>14072</v>
      </c>
      <c r="D6989" s="699" t="s">
        <v>11189</v>
      </c>
      <c r="E6989" s="700" t="s">
        <v>1908</v>
      </c>
      <c r="F6989" s="699" t="s">
        <v>21981</v>
      </c>
    </row>
    <row r="6990" spans="1:6" hidden="1">
      <c r="A6990" s="701">
        <v>101354</v>
      </c>
      <c r="B6990" s="699" t="s">
        <v>22272</v>
      </c>
      <c r="C6990" s="699" t="s">
        <v>14072</v>
      </c>
      <c r="D6990" s="699" t="s">
        <v>11189</v>
      </c>
      <c r="E6990" s="700" t="s">
        <v>14249</v>
      </c>
      <c r="F6990" s="699" t="s">
        <v>21981</v>
      </c>
    </row>
    <row r="6991" spans="1:6" hidden="1">
      <c r="A6991" s="701">
        <v>101355</v>
      </c>
      <c r="B6991" s="699" t="s">
        <v>22273</v>
      </c>
      <c r="C6991" s="699" t="s">
        <v>14072</v>
      </c>
      <c r="D6991" s="699" t="s">
        <v>11189</v>
      </c>
      <c r="E6991" s="700" t="s">
        <v>3905</v>
      </c>
      <c r="F6991" s="699" t="s">
        <v>21981</v>
      </c>
    </row>
    <row r="6992" spans="1:6" hidden="1">
      <c r="A6992" s="701">
        <v>101356</v>
      </c>
      <c r="B6992" s="699" t="s">
        <v>22274</v>
      </c>
      <c r="C6992" s="699" t="s">
        <v>14072</v>
      </c>
      <c r="D6992" s="699" t="s">
        <v>11189</v>
      </c>
      <c r="E6992" s="700" t="s">
        <v>7342</v>
      </c>
      <c r="F6992" s="699" t="s">
        <v>21981</v>
      </c>
    </row>
    <row r="6993" spans="1:6" hidden="1">
      <c r="A6993" s="701">
        <v>101357</v>
      </c>
      <c r="B6993" s="699" t="s">
        <v>22275</v>
      </c>
      <c r="C6993" s="699" t="s">
        <v>14072</v>
      </c>
      <c r="D6993" s="699" t="s">
        <v>11189</v>
      </c>
      <c r="E6993" s="700" t="s">
        <v>13145</v>
      </c>
      <c r="F6993" s="699" t="s">
        <v>21981</v>
      </c>
    </row>
    <row r="6994" spans="1:6" hidden="1">
      <c r="A6994" s="701">
        <v>101358</v>
      </c>
      <c r="B6994" s="699" t="s">
        <v>22276</v>
      </c>
      <c r="C6994" s="699" t="s">
        <v>14072</v>
      </c>
      <c r="D6994" s="699" t="s">
        <v>11189</v>
      </c>
      <c r="E6994" s="700" t="s">
        <v>13192</v>
      </c>
      <c r="F6994" s="699" t="s">
        <v>21981</v>
      </c>
    </row>
    <row r="6995" spans="1:6" hidden="1">
      <c r="A6995" s="701">
        <v>101359</v>
      </c>
      <c r="B6995" s="699" t="s">
        <v>22277</v>
      </c>
      <c r="C6995" s="699" t="s">
        <v>14072</v>
      </c>
      <c r="D6995" s="699" t="s">
        <v>11189</v>
      </c>
      <c r="E6995" s="700" t="s">
        <v>12393</v>
      </c>
      <c r="F6995" s="699" t="s">
        <v>21981</v>
      </c>
    </row>
    <row r="6996" spans="1:6" hidden="1">
      <c r="A6996" s="701">
        <v>101360</v>
      </c>
      <c r="B6996" s="699" t="s">
        <v>22278</v>
      </c>
      <c r="C6996" s="699" t="s">
        <v>14072</v>
      </c>
      <c r="D6996" s="699" t="s">
        <v>11189</v>
      </c>
      <c r="E6996" s="700" t="s">
        <v>16021</v>
      </c>
      <c r="F6996" s="699" t="s">
        <v>21981</v>
      </c>
    </row>
    <row r="6997" spans="1:6" hidden="1">
      <c r="A6997" s="701">
        <v>101361</v>
      </c>
      <c r="B6997" s="699" t="s">
        <v>22279</v>
      </c>
      <c r="C6997" s="699" t="s">
        <v>14072</v>
      </c>
      <c r="D6997" s="699" t="s">
        <v>11189</v>
      </c>
      <c r="E6997" s="700" t="s">
        <v>17195</v>
      </c>
      <c r="F6997" s="699" t="s">
        <v>21981</v>
      </c>
    </row>
    <row r="6998" spans="1:6" hidden="1">
      <c r="A6998" s="701">
        <v>101362</v>
      </c>
      <c r="B6998" s="699" t="s">
        <v>22280</v>
      </c>
      <c r="C6998" s="699" t="s">
        <v>14072</v>
      </c>
      <c r="D6998" s="699" t="s">
        <v>11189</v>
      </c>
      <c r="E6998" s="700" t="s">
        <v>13379</v>
      </c>
      <c r="F6998" s="699" t="s">
        <v>21981</v>
      </c>
    </row>
    <row r="6999" spans="1:6" hidden="1">
      <c r="A6999" s="701">
        <v>101363</v>
      </c>
      <c r="B6999" s="699" t="s">
        <v>22281</v>
      </c>
      <c r="C6999" s="699" t="s">
        <v>14072</v>
      </c>
      <c r="D6999" s="699" t="s">
        <v>11189</v>
      </c>
      <c r="E6999" s="700" t="s">
        <v>4397</v>
      </c>
      <c r="F6999" s="699" t="s">
        <v>21981</v>
      </c>
    </row>
    <row r="7000" spans="1:6" hidden="1">
      <c r="A7000" s="701">
        <v>101364</v>
      </c>
      <c r="B7000" s="699" t="s">
        <v>22282</v>
      </c>
      <c r="C7000" s="699" t="s">
        <v>14072</v>
      </c>
      <c r="D7000" s="699" t="s">
        <v>11189</v>
      </c>
      <c r="E7000" s="700" t="s">
        <v>22283</v>
      </c>
      <c r="F7000" s="699" t="s">
        <v>21981</v>
      </c>
    </row>
    <row r="7001" spans="1:6" hidden="1">
      <c r="A7001" s="701">
        <v>101365</v>
      </c>
      <c r="B7001" s="699" t="s">
        <v>22284</v>
      </c>
      <c r="C7001" s="699" t="s">
        <v>14072</v>
      </c>
      <c r="D7001" s="699" t="s">
        <v>11189</v>
      </c>
      <c r="E7001" s="700" t="s">
        <v>4397</v>
      </c>
      <c r="F7001" s="699" t="s">
        <v>21981</v>
      </c>
    </row>
    <row r="7002" spans="1:6" hidden="1">
      <c r="A7002" s="701">
        <v>101366</v>
      </c>
      <c r="B7002" s="699" t="s">
        <v>22285</v>
      </c>
      <c r="C7002" s="699" t="s">
        <v>14072</v>
      </c>
      <c r="D7002" s="699" t="s">
        <v>11189</v>
      </c>
      <c r="E7002" s="700" t="s">
        <v>10089</v>
      </c>
      <c r="F7002" s="699" t="s">
        <v>21981</v>
      </c>
    </row>
    <row r="7003" spans="1:6" hidden="1">
      <c r="A7003" s="701">
        <v>101367</v>
      </c>
      <c r="B7003" s="699" t="s">
        <v>22286</v>
      </c>
      <c r="C7003" s="699" t="s">
        <v>14072</v>
      </c>
      <c r="D7003" s="699" t="s">
        <v>11189</v>
      </c>
      <c r="E7003" s="700" t="s">
        <v>15324</v>
      </c>
      <c r="F7003" s="699" t="s">
        <v>21981</v>
      </c>
    </row>
    <row r="7004" spans="1:6" hidden="1">
      <c r="A7004" s="701">
        <v>101368</v>
      </c>
      <c r="B7004" s="699" t="s">
        <v>22287</v>
      </c>
      <c r="C7004" s="699" t="s">
        <v>14072</v>
      </c>
      <c r="D7004" s="699" t="s">
        <v>11189</v>
      </c>
      <c r="E7004" s="700" t="s">
        <v>5223</v>
      </c>
      <c r="F7004" s="699" t="s">
        <v>21981</v>
      </c>
    </row>
    <row r="7005" spans="1:6" hidden="1">
      <c r="A7005" s="701">
        <v>101369</v>
      </c>
      <c r="B7005" s="699" t="s">
        <v>22288</v>
      </c>
      <c r="C7005" s="699" t="s">
        <v>14072</v>
      </c>
      <c r="D7005" s="699" t="s">
        <v>11189</v>
      </c>
      <c r="E7005" s="700" t="s">
        <v>19167</v>
      </c>
      <c r="F7005" s="699" t="s">
        <v>21981</v>
      </c>
    </row>
    <row r="7006" spans="1:6" hidden="1">
      <c r="A7006" s="701">
        <v>101370</v>
      </c>
      <c r="B7006" s="699" t="s">
        <v>22289</v>
      </c>
      <c r="C7006" s="699" t="s">
        <v>14072</v>
      </c>
      <c r="D7006" s="699" t="s">
        <v>11189</v>
      </c>
      <c r="E7006" s="700" t="s">
        <v>15995</v>
      </c>
      <c r="F7006" s="699" t="s">
        <v>21981</v>
      </c>
    </row>
    <row r="7007" spans="1:6" hidden="1">
      <c r="A7007" s="701">
        <v>101371</v>
      </c>
      <c r="B7007" s="699" t="s">
        <v>22290</v>
      </c>
      <c r="C7007" s="699" t="s">
        <v>14072</v>
      </c>
      <c r="D7007" s="699" t="s">
        <v>11189</v>
      </c>
      <c r="E7007" s="700" t="s">
        <v>11490</v>
      </c>
      <c r="F7007" s="699" t="s">
        <v>21981</v>
      </c>
    </row>
    <row r="7008" spans="1:6" hidden="1">
      <c r="A7008" s="701">
        <v>101372</v>
      </c>
      <c r="B7008" s="699" t="s">
        <v>22291</v>
      </c>
      <c r="C7008" s="699" t="s">
        <v>14072</v>
      </c>
      <c r="D7008" s="699" t="s">
        <v>11189</v>
      </c>
      <c r="E7008" s="700" t="s">
        <v>12066</v>
      </c>
      <c r="F7008" s="699" t="s">
        <v>21981</v>
      </c>
    </row>
    <row r="7009" spans="1:6" hidden="1">
      <c r="A7009" s="701">
        <v>101373</v>
      </c>
      <c r="B7009" s="699" t="s">
        <v>22292</v>
      </c>
      <c r="C7009" s="699" t="s">
        <v>477</v>
      </c>
      <c r="D7009" s="699" t="s">
        <v>11189</v>
      </c>
      <c r="E7009" s="700" t="s">
        <v>21541</v>
      </c>
      <c r="F7009" s="699" t="s">
        <v>21981</v>
      </c>
    </row>
    <row r="7010" spans="1:6" hidden="1">
      <c r="A7010" s="701">
        <v>101374</v>
      </c>
      <c r="B7010" s="699" t="s">
        <v>14713</v>
      </c>
      <c r="C7010" s="699" t="s">
        <v>14072</v>
      </c>
      <c r="D7010" s="699" t="s">
        <v>11189</v>
      </c>
      <c r="E7010" s="700" t="s">
        <v>22293</v>
      </c>
      <c r="F7010" s="699" t="s">
        <v>21981</v>
      </c>
    </row>
    <row r="7011" spans="1:6" hidden="1">
      <c r="A7011" s="701">
        <v>101375</v>
      </c>
      <c r="B7011" s="699" t="s">
        <v>22294</v>
      </c>
      <c r="C7011" s="699" t="s">
        <v>14072</v>
      </c>
      <c r="D7011" s="699" t="s">
        <v>11189</v>
      </c>
      <c r="E7011" s="700" t="s">
        <v>22295</v>
      </c>
      <c r="F7011" s="699" t="s">
        <v>21981</v>
      </c>
    </row>
    <row r="7012" spans="1:6" hidden="1">
      <c r="A7012" s="701">
        <v>101376</v>
      </c>
      <c r="B7012" s="699" t="s">
        <v>22296</v>
      </c>
      <c r="C7012" s="699" t="s">
        <v>14072</v>
      </c>
      <c r="D7012" s="699" t="s">
        <v>11189</v>
      </c>
      <c r="E7012" s="700" t="s">
        <v>22297</v>
      </c>
      <c r="F7012" s="699" t="s">
        <v>21981</v>
      </c>
    </row>
    <row r="7013" spans="1:6" hidden="1">
      <c r="A7013" s="701">
        <v>101377</v>
      </c>
      <c r="B7013" s="699" t="s">
        <v>21985</v>
      </c>
      <c r="C7013" s="699" t="s">
        <v>14072</v>
      </c>
      <c r="D7013" s="699" t="s">
        <v>11189</v>
      </c>
      <c r="E7013" s="700" t="s">
        <v>22298</v>
      </c>
      <c r="F7013" s="699" t="s">
        <v>21981</v>
      </c>
    </row>
    <row r="7014" spans="1:6" hidden="1">
      <c r="A7014" s="701">
        <v>101378</v>
      </c>
      <c r="B7014" s="699" t="s">
        <v>22176</v>
      </c>
      <c r="C7014" s="699" t="s">
        <v>14072</v>
      </c>
      <c r="D7014" s="699" t="s">
        <v>11189</v>
      </c>
      <c r="E7014" s="700" t="s">
        <v>22299</v>
      </c>
      <c r="F7014" s="699" t="s">
        <v>21981</v>
      </c>
    </row>
    <row r="7015" spans="1:6" hidden="1">
      <c r="A7015" s="701">
        <v>101379</v>
      </c>
      <c r="B7015" s="699" t="s">
        <v>22300</v>
      </c>
      <c r="C7015" s="699" t="s">
        <v>14072</v>
      </c>
      <c r="D7015" s="699" t="s">
        <v>11189</v>
      </c>
      <c r="E7015" s="700" t="s">
        <v>22301</v>
      </c>
      <c r="F7015" s="699" t="s">
        <v>21981</v>
      </c>
    </row>
    <row r="7016" spans="1:6" hidden="1">
      <c r="A7016" s="701">
        <v>101380</v>
      </c>
      <c r="B7016" s="699" t="s">
        <v>14645</v>
      </c>
      <c r="C7016" s="699" t="s">
        <v>14072</v>
      </c>
      <c r="D7016" s="699" t="s">
        <v>11189</v>
      </c>
      <c r="E7016" s="700" t="s">
        <v>22302</v>
      </c>
      <c r="F7016" s="699" t="s">
        <v>21981</v>
      </c>
    </row>
    <row r="7017" spans="1:6" hidden="1">
      <c r="A7017" s="701">
        <v>101381</v>
      </c>
      <c r="B7017" s="699" t="s">
        <v>1607</v>
      </c>
      <c r="C7017" s="699" t="s">
        <v>14072</v>
      </c>
      <c r="D7017" s="699" t="s">
        <v>11189</v>
      </c>
      <c r="E7017" s="700" t="s">
        <v>22303</v>
      </c>
      <c r="F7017" s="699" t="s">
        <v>21981</v>
      </c>
    </row>
    <row r="7018" spans="1:6" hidden="1">
      <c r="A7018" s="701">
        <v>101382</v>
      </c>
      <c r="B7018" s="699" t="s">
        <v>22304</v>
      </c>
      <c r="C7018" s="699" t="s">
        <v>14072</v>
      </c>
      <c r="D7018" s="699" t="s">
        <v>11189</v>
      </c>
      <c r="E7018" s="700" t="s">
        <v>22305</v>
      </c>
      <c r="F7018" s="699" t="s">
        <v>21981</v>
      </c>
    </row>
    <row r="7019" spans="1:6" hidden="1">
      <c r="A7019" s="701">
        <v>101383</v>
      </c>
      <c r="B7019" s="699" t="s">
        <v>1731</v>
      </c>
      <c r="C7019" s="699" t="s">
        <v>14072</v>
      </c>
      <c r="D7019" s="699" t="s">
        <v>11189</v>
      </c>
      <c r="E7019" s="700" t="s">
        <v>22306</v>
      </c>
      <c r="F7019" s="699" t="s">
        <v>21981</v>
      </c>
    </row>
    <row r="7020" spans="1:6" hidden="1">
      <c r="A7020" s="701">
        <v>101384</v>
      </c>
      <c r="B7020" s="699" t="s">
        <v>827</v>
      </c>
      <c r="C7020" s="699" t="s">
        <v>14072</v>
      </c>
      <c r="D7020" s="699" t="s">
        <v>11189</v>
      </c>
      <c r="E7020" s="700" t="s">
        <v>22307</v>
      </c>
      <c r="F7020" s="699" t="s">
        <v>21981</v>
      </c>
    </row>
    <row r="7021" spans="1:6" hidden="1">
      <c r="A7021" s="701">
        <v>101385</v>
      </c>
      <c r="B7021" s="699" t="s">
        <v>22308</v>
      </c>
      <c r="C7021" s="699" t="s">
        <v>14072</v>
      </c>
      <c r="D7021" s="699" t="s">
        <v>11189</v>
      </c>
      <c r="E7021" s="700" t="s">
        <v>22309</v>
      </c>
      <c r="F7021" s="699" t="s">
        <v>21981</v>
      </c>
    </row>
    <row r="7022" spans="1:6" hidden="1">
      <c r="A7022" s="701">
        <v>101386</v>
      </c>
      <c r="B7022" s="699" t="s">
        <v>21997</v>
      </c>
      <c r="C7022" s="699" t="s">
        <v>14072</v>
      </c>
      <c r="D7022" s="699" t="s">
        <v>11189</v>
      </c>
      <c r="E7022" s="700" t="s">
        <v>22310</v>
      </c>
      <c r="F7022" s="699" t="s">
        <v>21981</v>
      </c>
    </row>
    <row r="7023" spans="1:6" hidden="1">
      <c r="A7023" s="701">
        <v>101387</v>
      </c>
      <c r="B7023" s="699" t="s">
        <v>22311</v>
      </c>
      <c r="C7023" s="699" t="s">
        <v>14072</v>
      </c>
      <c r="D7023" s="699" t="s">
        <v>11189</v>
      </c>
      <c r="E7023" s="700" t="s">
        <v>22312</v>
      </c>
      <c r="F7023" s="699" t="s">
        <v>21981</v>
      </c>
    </row>
    <row r="7024" spans="1:6" hidden="1">
      <c r="A7024" s="701">
        <v>101388</v>
      </c>
      <c r="B7024" s="699" t="s">
        <v>21322</v>
      </c>
      <c r="C7024" s="699" t="s">
        <v>14072</v>
      </c>
      <c r="D7024" s="699" t="s">
        <v>11189</v>
      </c>
      <c r="E7024" s="700" t="s">
        <v>22313</v>
      </c>
      <c r="F7024" s="699" t="s">
        <v>21981</v>
      </c>
    </row>
    <row r="7025" spans="1:6" hidden="1">
      <c r="A7025" s="701">
        <v>101389</v>
      </c>
      <c r="B7025" s="699" t="s">
        <v>1125</v>
      </c>
      <c r="C7025" s="699" t="s">
        <v>14072</v>
      </c>
      <c r="D7025" s="699" t="s">
        <v>11189</v>
      </c>
      <c r="E7025" s="700" t="s">
        <v>22314</v>
      </c>
      <c r="F7025" s="699" t="s">
        <v>21981</v>
      </c>
    </row>
    <row r="7026" spans="1:6" hidden="1">
      <c r="A7026" s="701">
        <v>101390</v>
      </c>
      <c r="B7026" s="699" t="s">
        <v>22315</v>
      </c>
      <c r="C7026" s="699" t="s">
        <v>14072</v>
      </c>
      <c r="D7026" s="699" t="s">
        <v>11189</v>
      </c>
      <c r="E7026" s="700" t="s">
        <v>22316</v>
      </c>
      <c r="F7026" s="699" t="s">
        <v>21981</v>
      </c>
    </row>
    <row r="7027" spans="1:6" hidden="1">
      <c r="A7027" s="701">
        <v>101391</v>
      </c>
      <c r="B7027" s="699" t="s">
        <v>22317</v>
      </c>
      <c r="C7027" s="699" t="s">
        <v>14072</v>
      </c>
      <c r="D7027" s="699" t="s">
        <v>11189</v>
      </c>
      <c r="E7027" s="700" t="s">
        <v>22318</v>
      </c>
      <c r="F7027" s="699" t="s">
        <v>21981</v>
      </c>
    </row>
    <row r="7028" spans="1:6" hidden="1">
      <c r="A7028" s="701">
        <v>101392</v>
      </c>
      <c r="B7028" s="699" t="s">
        <v>22319</v>
      </c>
      <c r="C7028" s="699" t="s">
        <v>14072</v>
      </c>
      <c r="D7028" s="699" t="s">
        <v>11189</v>
      </c>
      <c r="E7028" s="700" t="s">
        <v>22320</v>
      </c>
      <c r="F7028" s="699" t="s">
        <v>21981</v>
      </c>
    </row>
    <row r="7029" spans="1:6" hidden="1">
      <c r="A7029" s="701">
        <v>101394</v>
      </c>
      <c r="B7029" s="699" t="s">
        <v>20501</v>
      </c>
      <c r="C7029" s="699" t="s">
        <v>14072</v>
      </c>
      <c r="D7029" s="699" t="s">
        <v>11189</v>
      </c>
      <c r="E7029" s="700" t="s">
        <v>22321</v>
      </c>
      <c r="F7029" s="699" t="s">
        <v>21981</v>
      </c>
    </row>
    <row r="7030" spans="1:6" hidden="1">
      <c r="A7030" s="701">
        <v>101395</v>
      </c>
      <c r="B7030" s="699" t="s">
        <v>22322</v>
      </c>
      <c r="C7030" s="699" t="s">
        <v>14072</v>
      </c>
      <c r="D7030" s="699" t="s">
        <v>11189</v>
      </c>
      <c r="E7030" s="700" t="s">
        <v>22323</v>
      </c>
      <c r="F7030" s="699" t="s">
        <v>21981</v>
      </c>
    </row>
    <row r="7031" spans="1:6" hidden="1">
      <c r="A7031" s="701">
        <v>101396</v>
      </c>
      <c r="B7031" s="699" t="s">
        <v>22324</v>
      </c>
      <c r="C7031" s="699" t="s">
        <v>14072</v>
      </c>
      <c r="D7031" s="699" t="s">
        <v>11189</v>
      </c>
      <c r="E7031" s="700" t="s">
        <v>22325</v>
      </c>
      <c r="F7031" s="699" t="s">
        <v>21981</v>
      </c>
    </row>
    <row r="7032" spans="1:6" hidden="1">
      <c r="A7032" s="701">
        <v>101397</v>
      </c>
      <c r="B7032" s="699" t="s">
        <v>724</v>
      </c>
      <c r="C7032" s="699" t="s">
        <v>14072</v>
      </c>
      <c r="D7032" s="699" t="s">
        <v>11189</v>
      </c>
      <c r="E7032" s="700" t="s">
        <v>22326</v>
      </c>
      <c r="F7032" s="699" t="s">
        <v>21981</v>
      </c>
    </row>
    <row r="7033" spans="1:6" hidden="1">
      <c r="A7033" s="701">
        <v>101398</v>
      </c>
      <c r="B7033" s="699" t="s">
        <v>22327</v>
      </c>
      <c r="C7033" s="699" t="s">
        <v>14072</v>
      </c>
      <c r="D7033" s="699" t="s">
        <v>11189</v>
      </c>
      <c r="E7033" s="700" t="s">
        <v>22328</v>
      </c>
      <c r="F7033" s="699" t="s">
        <v>21981</v>
      </c>
    </row>
    <row r="7034" spans="1:6" hidden="1">
      <c r="A7034" s="701">
        <v>101399</v>
      </c>
      <c r="B7034" s="699" t="s">
        <v>793</v>
      </c>
      <c r="C7034" s="699" t="s">
        <v>14072</v>
      </c>
      <c r="D7034" s="699" t="s">
        <v>11189</v>
      </c>
      <c r="E7034" s="700" t="s">
        <v>22329</v>
      </c>
      <c r="F7034" s="699" t="s">
        <v>21981</v>
      </c>
    </row>
    <row r="7035" spans="1:6" hidden="1">
      <c r="A7035" s="701">
        <v>101400</v>
      </c>
      <c r="B7035" s="699" t="s">
        <v>22330</v>
      </c>
      <c r="C7035" s="699" t="s">
        <v>14072</v>
      </c>
      <c r="D7035" s="699" t="s">
        <v>11189</v>
      </c>
      <c r="E7035" s="700" t="s">
        <v>22329</v>
      </c>
      <c r="F7035" s="699" t="s">
        <v>21981</v>
      </c>
    </row>
    <row r="7036" spans="1:6" hidden="1">
      <c r="A7036" s="701">
        <v>101401</v>
      </c>
      <c r="B7036" s="699" t="s">
        <v>22017</v>
      </c>
      <c r="C7036" s="699" t="s">
        <v>14072</v>
      </c>
      <c r="D7036" s="699" t="s">
        <v>11189</v>
      </c>
      <c r="E7036" s="700" t="s">
        <v>22331</v>
      </c>
      <c r="F7036" s="699" t="s">
        <v>21981</v>
      </c>
    </row>
    <row r="7037" spans="1:6" hidden="1">
      <c r="A7037" s="701">
        <v>101402</v>
      </c>
      <c r="B7037" s="699" t="s">
        <v>676</v>
      </c>
      <c r="C7037" s="699" t="s">
        <v>14072</v>
      </c>
      <c r="D7037" s="699" t="s">
        <v>11189</v>
      </c>
      <c r="E7037" s="700" t="s">
        <v>22332</v>
      </c>
      <c r="F7037" s="699" t="s">
        <v>21981</v>
      </c>
    </row>
    <row r="7038" spans="1:6" hidden="1">
      <c r="A7038" s="701">
        <v>101403</v>
      </c>
      <c r="B7038" s="699" t="s">
        <v>22292</v>
      </c>
      <c r="C7038" s="699" t="s">
        <v>14072</v>
      </c>
      <c r="D7038" s="699" t="s">
        <v>11189</v>
      </c>
      <c r="E7038" s="700" t="s">
        <v>22333</v>
      </c>
      <c r="F7038" s="699" t="s">
        <v>21981</v>
      </c>
    </row>
    <row r="7039" spans="1:6" hidden="1">
      <c r="A7039" s="701">
        <v>101404</v>
      </c>
      <c r="B7039" s="699" t="s">
        <v>22117</v>
      </c>
      <c r="C7039" s="699" t="s">
        <v>14072</v>
      </c>
      <c r="D7039" s="699" t="s">
        <v>11189</v>
      </c>
      <c r="E7039" s="700" t="s">
        <v>22334</v>
      </c>
      <c r="F7039" s="699" t="s">
        <v>21981</v>
      </c>
    </row>
    <row r="7040" spans="1:6" hidden="1">
      <c r="A7040" s="701">
        <v>101405</v>
      </c>
      <c r="B7040" s="699" t="s">
        <v>22119</v>
      </c>
      <c r="C7040" s="699" t="s">
        <v>14072</v>
      </c>
      <c r="D7040" s="699" t="s">
        <v>11189</v>
      </c>
      <c r="E7040" s="700" t="s">
        <v>22335</v>
      </c>
      <c r="F7040" s="699" t="s">
        <v>21981</v>
      </c>
    </row>
    <row r="7041" spans="1:6" hidden="1">
      <c r="A7041" s="701">
        <v>101407</v>
      </c>
      <c r="B7041" s="699" t="s">
        <v>21068</v>
      </c>
      <c r="C7041" s="699" t="s">
        <v>14072</v>
      </c>
      <c r="D7041" s="699" t="s">
        <v>11189</v>
      </c>
      <c r="E7041" s="700" t="s">
        <v>22303</v>
      </c>
      <c r="F7041" s="699" t="s">
        <v>21981</v>
      </c>
    </row>
    <row r="7042" spans="1:6" hidden="1">
      <c r="A7042" s="701">
        <v>101408</v>
      </c>
      <c r="B7042" s="699" t="s">
        <v>16208</v>
      </c>
      <c r="C7042" s="699" t="s">
        <v>14072</v>
      </c>
      <c r="D7042" s="699" t="s">
        <v>11189</v>
      </c>
      <c r="E7042" s="700" t="s">
        <v>22336</v>
      </c>
      <c r="F7042" s="699" t="s">
        <v>21981</v>
      </c>
    </row>
    <row r="7043" spans="1:6" hidden="1">
      <c r="A7043" s="701">
        <v>101409</v>
      </c>
      <c r="B7043" s="699" t="s">
        <v>22337</v>
      </c>
      <c r="C7043" s="699" t="s">
        <v>14072</v>
      </c>
      <c r="D7043" s="699" t="s">
        <v>11189</v>
      </c>
      <c r="E7043" s="700" t="s">
        <v>22338</v>
      </c>
      <c r="F7043" s="699" t="s">
        <v>21981</v>
      </c>
    </row>
    <row r="7044" spans="1:6" hidden="1">
      <c r="A7044" s="701">
        <v>101410</v>
      </c>
      <c r="B7044" s="699" t="s">
        <v>21948</v>
      </c>
      <c r="C7044" s="699" t="s">
        <v>14072</v>
      </c>
      <c r="D7044" s="699" t="s">
        <v>11189</v>
      </c>
      <c r="E7044" s="700" t="s">
        <v>22339</v>
      </c>
      <c r="F7044" s="699" t="s">
        <v>21981</v>
      </c>
    </row>
    <row r="7045" spans="1:6" hidden="1">
      <c r="A7045" s="701">
        <v>101411</v>
      </c>
      <c r="B7045" s="699" t="s">
        <v>22340</v>
      </c>
      <c r="C7045" s="699" t="s">
        <v>14072</v>
      </c>
      <c r="D7045" s="699" t="s">
        <v>11189</v>
      </c>
      <c r="E7045" s="700" t="s">
        <v>22341</v>
      </c>
      <c r="F7045" s="699" t="s">
        <v>21981</v>
      </c>
    </row>
    <row r="7046" spans="1:6" hidden="1">
      <c r="A7046" s="701">
        <v>101412</v>
      </c>
      <c r="B7046" s="699" t="s">
        <v>22342</v>
      </c>
      <c r="C7046" s="699" t="s">
        <v>14072</v>
      </c>
      <c r="D7046" s="699" t="s">
        <v>11189</v>
      </c>
      <c r="E7046" s="700" t="s">
        <v>22343</v>
      </c>
      <c r="F7046" s="699" t="s">
        <v>21981</v>
      </c>
    </row>
    <row r="7047" spans="1:6" hidden="1">
      <c r="A7047" s="701">
        <v>101413</v>
      </c>
      <c r="B7047" s="699" t="s">
        <v>22024</v>
      </c>
      <c r="C7047" s="699" t="s">
        <v>14072</v>
      </c>
      <c r="D7047" s="699" t="s">
        <v>11189</v>
      </c>
      <c r="E7047" s="700" t="s">
        <v>22344</v>
      </c>
      <c r="F7047" s="699" t="s">
        <v>21981</v>
      </c>
    </row>
    <row r="7048" spans="1:6" hidden="1">
      <c r="A7048" s="701">
        <v>101414</v>
      </c>
      <c r="B7048" s="699" t="s">
        <v>22345</v>
      </c>
      <c r="C7048" s="699" t="s">
        <v>14072</v>
      </c>
      <c r="D7048" s="699" t="s">
        <v>11189</v>
      </c>
      <c r="E7048" s="700" t="s">
        <v>22346</v>
      </c>
      <c r="F7048" s="699" t="s">
        <v>21981</v>
      </c>
    </row>
    <row r="7049" spans="1:6" hidden="1">
      <c r="A7049" s="701">
        <v>101415</v>
      </c>
      <c r="B7049" s="699" t="s">
        <v>22347</v>
      </c>
      <c r="C7049" s="699" t="s">
        <v>14072</v>
      </c>
      <c r="D7049" s="699" t="s">
        <v>11189</v>
      </c>
      <c r="E7049" s="700" t="s">
        <v>22348</v>
      </c>
      <c r="F7049" s="699" t="s">
        <v>21981</v>
      </c>
    </row>
    <row r="7050" spans="1:6" hidden="1">
      <c r="A7050" s="701">
        <v>101416</v>
      </c>
      <c r="B7050" s="699" t="s">
        <v>22183</v>
      </c>
      <c r="C7050" s="699" t="s">
        <v>14072</v>
      </c>
      <c r="D7050" s="699" t="s">
        <v>11189</v>
      </c>
      <c r="E7050" s="700" t="s">
        <v>22349</v>
      </c>
      <c r="F7050" s="699" t="s">
        <v>21981</v>
      </c>
    </row>
    <row r="7051" spans="1:6" hidden="1">
      <c r="A7051" s="701">
        <v>101417</v>
      </c>
      <c r="B7051" s="699" t="s">
        <v>22350</v>
      </c>
      <c r="C7051" s="699" t="s">
        <v>14072</v>
      </c>
      <c r="D7051" s="699" t="s">
        <v>11189</v>
      </c>
      <c r="E7051" s="700" t="s">
        <v>22351</v>
      </c>
      <c r="F7051" s="699" t="s">
        <v>21981</v>
      </c>
    </row>
    <row r="7052" spans="1:6" hidden="1">
      <c r="A7052" s="701">
        <v>101418</v>
      </c>
      <c r="B7052" s="699" t="s">
        <v>22352</v>
      </c>
      <c r="C7052" s="699" t="s">
        <v>14072</v>
      </c>
      <c r="D7052" s="699" t="s">
        <v>11189</v>
      </c>
      <c r="E7052" s="700" t="s">
        <v>22353</v>
      </c>
      <c r="F7052" s="699" t="s">
        <v>21981</v>
      </c>
    </row>
    <row r="7053" spans="1:6" hidden="1">
      <c r="A7053" s="701">
        <v>101419</v>
      </c>
      <c r="B7053" s="699" t="s">
        <v>22354</v>
      </c>
      <c r="C7053" s="699" t="s">
        <v>14072</v>
      </c>
      <c r="D7053" s="699" t="s">
        <v>11189</v>
      </c>
      <c r="E7053" s="700" t="s">
        <v>22355</v>
      </c>
      <c r="F7053" s="699" t="s">
        <v>21981</v>
      </c>
    </row>
    <row r="7054" spans="1:6" hidden="1">
      <c r="A7054" s="701">
        <v>101420</v>
      </c>
      <c r="B7054" s="699" t="s">
        <v>22356</v>
      </c>
      <c r="C7054" s="699" t="s">
        <v>14072</v>
      </c>
      <c r="D7054" s="699" t="s">
        <v>11189</v>
      </c>
      <c r="E7054" s="700" t="s">
        <v>22357</v>
      </c>
      <c r="F7054" s="699" t="s">
        <v>21981</v>
      </c>
    </row>
    <row r="7055" spans="1:6" hidden="1">
      <c r="A7055" s="701">
        <v>101421</v>
      </c>
      <c r="B7055" s="699" t="s">
        <v>22358</v>
      </c>
      <c r="C7055" s="699" t="s">
        <v>14072</v>
      </c>
      <c r="D7055" s="699" t="s">
        <v>11189</v>
      </c>
      <c r="E7055" s="700" t="s">
        <v>22359</v>
      </c>
      <c r="F7055" s="699" t="s">
        <v>21981</v>
      </c>
    </row>
    <row r="7056" spans="1:6" hidden="1">
      <c r="A7056" s="701">
        <v>101422</v>
      </c>
      <c r="B7056" s="699" t="s">
        <v>22360</v>
      </c>
      <c r="C7056" s="699" t="s">
        <v>14072</v>
      </c>
      <c r="D7056" s="699" t="s">
        <v>11189</v>
      </c>
      <c r="E7056" s="700" t="s">
        <v>22361</v>
      </c>
      <c r="F7056" s="699" t="s">
        <v>21981</v>
      </c>
    </row>
    <row r="7057" spans="1:6" hidden="1">
      <c r="A7057" s="701">
        <v>101423</v>
      </c>
      <c r="B7057" s="699" t="s">
        <v>22362</v>
      </c>
      <c r="C7057" s="699" t="s">
        <v>14072</v>
      </c>
      <c r="D7057" s="699" t="s">
        <v>11189</v>
      </c>
      <c r="E7057" s="700" t="s">
        <v>22363</v>
      </c>
      <c r="F7057" s="699" t="s">
        <v>21981</v>
      </c>
    </row>
    <row r="7058" spans="1:6" hidden="1">
      <c r="A7058" s="701">
        <v>101424</v>
      </c>
      <c r="B7058" s="699" t="s">
        <v>22364</v>
      </c>
      <c r="C7058" s="699" t="s">
        <v>14072</v>
      </c>
      <c r="D7058" s="699" t="s">
        <v>11189</v>
      </c>
      <c r="E7058" s="700" t="s">
        <v>22365</v>
      </c>
      <c r="F7058" s="699" t="s">
        <v>21981</v>
      </c>
    </row>
    <row r="7059" spans="1:6" hidden="1">
      <c r="A7059" s="701">
        <v>101425</v>
      </c>
      <c r="B7059" s="699" t="s">
        <v>22366</v>
      </c>
      <c r="C7059" s="699" t="s">
        <v>14072</v>
      </c>
      <c r="D7059" s="699" t="s">
        <v>11189</v>
      </c>
      <c r="E7059" s="700" t="s">
        <v>22367</v>
      </c>
      <c r="F7059" s="699" t="s">
        <v>21981</v>
      </c>
    </row>
    <row r="7060" spans="1:6" hidden="1">
      <c r="A7060" s="701">
        <v>101426</v>
      </c>
      <c r="B7060" s="699" t="s">
        <v>22368</v>
      </c>
      <c r="C7060" s="699" t="s">
        <v>14072</v>
      </c>
      <c r="D7060" s="699" t="s">
        <v>11189</v>
      </c>
      <c r="E7060" s="700" t="s">
        <v>22369</v>
      </c>
      <c r="F7060" s="699" t="s">
        <v>21981</v>
      </c>
    </row>
    <row r="7061" spans="1:6" hidden="1">
      <c r="A7061" s="701">
        <v>101427</v>
      </c>
      <c r="B7061" s="699" t="s">
        <v>22041</v>
      </c>
      <c r="C7061" s="699" t="s">
        <v>14072</v>
      </c>
      <c r="D7061" s="699" t="s">
        <v>11189</v>
      </c>
      <c r="E7061" s="700" t="s">
        <v>22370</v>
      </c>
      <c r="F7061" s="699" t="s">
        <v>21981</v>
      </c>
    </row>
    <row r="7062" spans="1:6" hidden="1">
      <c r="A7062" s="701">
        <v>101428</v>
      </c>
      <c r="B7062" s="699" t="s">
        <v>22371</v>
      </c>
      <c r="C7062" s="699" t="s">
        <v>14072</v>
      </c>
      <c r="D7062" s="699" t="s">
        <v>11189</v>
      </c>
      <c r="E7062" s="700" t="s">
        <v>22372</v>
      </c>
      <c r="F7062" s="699" t="s">
        <v>21981</v>
      </c>
    </row>
    <row r="7063" spans="1:6" hidden="1">
      <c r="A7063" s="701">
        <v>101429</v>
      </c>
      <c r="B7063" s="699" t="s">
        <v>22373</v>
      </c>
      <c r="C7063" s="699" t="s">
        <v>14072</v>
      </c>
      <c r="D7063" s="699" t="s">
        <v>11189</v>
      </c>
      <c r="E7063" s="700" t="s">
        <v>22374</v>
      </c>
      <c r="F7063" s="699" t="s">
        <v>21981</v>
      </c>
    </row>
    <row r="7064" spans="1:6" hidden="1">
      <c r="A7064" s="701">
        <v>101430</v>
      </c>
      <c r="B7064" s="699" t="s">
        <v>22375</v>
      </c>
      <c r="C7064" s="699" t="s">
        <v>14072</v>
      </c>
      <c r="D7064" s="699" t="s">
        <v>11189</v>
      </c>
      <c r="E7064" s="700" t="s">
        <v>22376</v>
      </c>
      <c r="F7064" s="699" t="s">
        <v>21981</v>
      </c>
    </row>
    <row r="7065" spans="1:6" hidden="1">
      <c r="A7065" s="701">
        <v>101431</v>
      </c>
      <c r="B7065" s="699" t="s">
        <v>12234</v>
      </c>
      <c r="C7065" s="699" t="s">
        <v>14072</v>
      </c>
      <c r="D7065" s="699" t="s">
        <v>11189</v>
      </c>
      <c r="E7065" s="700" t="s">
        <v>22377</v>
      </c>
      <c r="F7065" s="699" t="s">
        <v>21981</v>
      </c>
    </row>
    <row r="7066" spans="1:6" hidden="1">
      <c r="A7066" s="701">
        <v>101432</v>
      </c>
      <c r="B7066" s="699" t="s">
        <v>22378</v>
      </c>
      <c r="C7066" s="699" t="s">
        <v>14072</v>
      </c>
      <c r="D7066" s="699" t="s">
        <v>11189</v>
      </c>
      <c r="E7066" s="700" t="s">
        <v>22379</v>
      </c>
      <c r="F7066" s="699" t="s">
        <v>21981</v>
      </c>
    </row>
    <row r="7067" spans="1:6" hidden="1">
      <c r="A7067" s="701">
        <v>101433</v>
      </c>
      <c r="B7067" s="699" t="s">
        <v>12686</v>
      </c>
      <c r="C7067" s="699" t="s">
        <v>14072</v>
      </c>
      <c r="D7067" s="699" t="s">
        <v>11189</v>
      </c>
      <c r="E7067" s="700" t="s">
        <v>22380</v>
      </c>
      <c r="F7067" s="699" t="s">
        <v>21981</v>
      </c>
    </row>
    <row r="7068" spans="1:6" hidden="1">
      <c r="A7068" s="701">
        <v>101434</v>
      </c>
      <c r="B7068" s="699" t="s">
        <v>22381</v>
      </c>
      <c r="C7068" s="699" t="s">
        <v>14072</v>
      </c>
      <c r="D7068" s="699" t="s">
        <v>11189</v>
      </c>
      <c r="E7068" s="700" t="s">
        <v>22382</v>
      </c>
      <c r="F7068" s="699" t="s">
        <v>21981</v>
      </c>
    </row>
    <row r="7069" spans="1:6" hidden="1">
      <c r="A7069" s="701">
        <v>101435</v>
      </c>
      <c r="B7069" s="699" t="s">
        <v>22383</v>
      </c>
      <c r="C7069" s="699" t="s">
        <v>14072</v>
      </c>
      <c r="D7069" s="699" t="s">
        <v>11189</v>
      </c>
      <c r="E7069" s="700" t="s">
        <v>22384</v>
      </c>
      <c r="F7069" s="699" t="s">
        <v>21981</v>
      </c>
    </row>
    <row r="7070" spans="1:6" hidden="1">
      <c r="A7070" s="701">
        <v>101436</v>
      </c>
      <c r="B7070" s="699" t="s">
        <v>12264</v>
      </c>
      <c r="C7070" s="699" t="s">
        <v>14072</v>
      </c>
      <c r="D7070" s="699" t="s">
        <v>11189</v>
      </c>
      <c r="E7070" s="700" t="s">
        <v>22385</v>
      </c>
      <c r="F7070" s="699" t="s">
        <v>21981</v>
      </c>
    </row>
    <row r="7071" spans="1:6" hidden="1">
      <c r="A7071" s="701">
        <v>101437</v>
      </c>
      <c r="B7071" s="699" t="s">
        <v>22386</v>
      </c>
      <c r="C7071" s="699" t="s">
        <v>14072</v>
      </c>
      <c r="D7071" s="699" t="s">
        <v>11189</v>
      </c>
      <c r="E7071" s="700" t="s">
        <v>22387</v>
      </c>
      <c r="F7071" s="699" t="s">
        <v>21981</v>
      </c>
    </row>
    <row r="7072" spans="1:6" hidden="1">
      <c r="A7072" s="701">
        <v>101438</v>
      </c>
      <c r="B7072" s="699" t="s">
        <v>12439</v>
      </c>
      <c r="C7072" s="699" t="s">
        <v>14072</v>
      </c>
      <c r="D7072" s="699" t="s">
        <v>11189</v>
      </c>
      <c r="E7072" s="700" t="s">
        <v>22388</v>
      </c>
      <c r="F7072" s="699" t="s">
        <v>21981</v>
      </c>
    </row>
    <row r="7073" spans="1:6" hidden="1">
      <c r="A7073" s="701">
        <v>101439</v>
      </c>
      <c r="B7073" s="699" t="s">
        <v>12450</v>
      </c>
      <c r="C7073" s="699" t="s">
        <v>14072</v>
      </c>
      <c r="D7073" s="699" t="s">
        <v>11189</v>
      </c>
      <c r="E7073" s="700" t="s">
        <v>22389</v>
      </c>
      <c r="F7073" s="699" t="s">
        <v>21981</v>
      </c>
    </row>
    <row r="7074" spans="1:6" hidden="1">
      <c r="A7074" s="701">
        <v>101440</v>
      </c>
      <c r="B7074" s="699" t="s">
        <v>22390</v>
      </c>
      <c r="C7074" s="699" t="s">
        <v>14072</v>
      </c>
      <c r="D7074" s="699" t="s">
        <v>11189</v>
      </c>
      <c r="E7074" s="700" t="s">
        <v>22391</v>
      </c>
      <c r="F7074" s="699" t="s">
        <v>21981</v>
      </c>
    </row>
    <row r="7075" spans="1:6" hidden="1">
      <c r="A7075" s="701">
        <v>101441</v>
      </c>
      <c r="B7075" s="699" t="s">
        <v>12252</v>
      </c>
      <c r="C7075" s="699" t="s">
        <v>14072</v>
      </c>
      <c r="D7075" s="699" t="s">
        <v>11189</v>
      </c>
      <c r="E7075" s="700" t="s">
        <v>22392</v>
      </c>
      <c r="F7075" s="699" t="s">
        <v>21981</v>
      </c>
    </row>
    <row r="7076" spans="1:6" hidden="1">
      <c r="A7076" s="701">
        <v>101442</v>
      </c>
      <c r="B7076" s="699" t="s">
        <v>22393</v>
      </c>
      <c r="C7076" s="699" t="s">
        <v>14072</v>
      </c>
      <c r="D7076" s="699" t="s">
        <v>11189</v>
      </c>
      <c r="E7076" s="700" t="s">
        <v>22394</v>
      </c>
      <c r="F7076" s="699" t="s">
        <v>21981</v>
      </c>
    </row>
    <row r="7077" spans="1:6" hidden="1">
      <c r="A7077" s="701">
        <v>101443</v>
      </c>
      <c r="B7077" s="699" t="s">
        <v>12283</v>
      </c>
      <c r="C7077" s="699" t="s">
        <v>14072</v>
      </c>
      <c r="D7077" s="699" t="s">
        <v>11189</v>
      </c>
      <c r="E7077" s="700" t="s">
        <v>22395</v>
      </c>
      <c r="F7077" s="699" t="s">
        <v>21981</v>
      </c>
    </row>
    <row r="7078" spans="1:6" hidden="1">
      <c r="A7078" s="701">
        <v>101444</v>
      </c>
      <c r="B7078" s="699" t="s">
        <v>22060</v>
      </c>
      <c r="C7078" s="699" t="s">
        <v>14072</v>
      </c>
      <c r="D7078" s="699" t="s">
        <v>11189</v>
      </c>
      <c r="E7078" s="700" t="s">
        <v>22396</v>
      </c>
      <c r="F7078" s="699" t="s">
        <v>21981</v>
      </c>
    </row>
    <row r="7079" spans="1:6" hidden="1">
      <c r="A7079" s="701">
        <v>101445</v>
      </c>
      <c r="B7079" s="699" t="s">
        <v>720</v>
      </c>
      <c r="C7079" s="699" t="s">
        <v>14072</v>
      </c>
      <c r="D7079" s="699" t="s">
        <v>11189</v>
      </c>
      <c r="E7079" s="700" t="s">
        <v>22397</v>
      </c>
      <c r="F7079" s="699" t="s">
        <v>21981</v>
      </c>
    </row>
    <row r="7080" spans="1:6" hidden="1">
      <c r="A7080" s="701">
        <v>101446</v>
      </c>
      <c r="B7080" s="699" t="s">
        <v>774</v>
      </c>
      <c r="C7080" s="699" t="s">
        <v>14072</v>
      </c>
      <c r="D7080" s="699" t="s">
        <v>11189</v>
      </c>
      <c r="E7080" s="700" t="s">
        <v>22398</v>
      </c>
      <c r="F7080" s="699" t="s">
        <v>21981</v>
      </c>
    </row>
    <row r="7081" spans="1:6" hidden="1">
      <c r="A7081" s="701">
        <v>101447</v>
      </c>
      <c r="B7081" s="699" t="s">
        <v>22064</v>
      </c>
      <c r="C7081" s="699" t="s">
        <v>14072</v>
      </c>
      <c r="D7081" s="699" t="s">
        <v>11189</v>
      </c>
      <c r="E7081" s="700" t="s">
        <v>22399</v>
      </c>
      <c r="F7081" s="699" t="s">
        <v>21981</v>
      </c>
    </row>
    <row r="7082" spans="1:6" hidden="1">
      <c r="A7082" s="701">
        <v>101448</v>
      </c>
      <c r="B7082" s="699" t="s">
        <v>20750</v>
      </c>
      <c r="C7082" s="699" t="s">
        <v>14072</v>
      </c>
      <c r="D7082" s="699" t="s">
        <v>11189</v>
      </c>
      <c r="E7082" s="700" t="s">
        <v>22400</v>
      </c>
      <c r="F7082" s="699" t="s">
        <v>21981</v>
      </c>
    </row>
    <row r="7083" spans="1:6" hidden="1">
      <c r="A7083" s="701">
        <v>101449</v>
      </c>
      <c r="B7083" s="699" t="s">
        <v>22401</v>
      </c>
      <c r="C7083" s="699" t="s">
        <v>14072</v>
      </c>
      <c r="D7083" s="699" t="s">
        <v>11189</v>
      </c>
      <c r="E7083" s="700" t="s">
        <v>22402</v>
      </c>
      <c r="F7083" s="699" t="s">
        <v>21981</v>
      </c>
    </row>
    <row r="7084" spans="1:6" hidden="1">
      <c r="A7084" s="701">
        <v>101450</v>
      </c>
      <c r="B7084" s="699" t="s">
        <v>20653</v>
      </c>
      <c r="C7084" s="699" t="s">
        <v>14072</v>
      </c>
      <c r="D7084" s="699" t="s">
        <v>11189</v>
      </c>
      <c r="E7084" s="700" t="s">
        <v>22403</v>
      </c>
      <c r="F7084" s="699" t="s">
        <v>21981</v>
      </c>
    </row>
    <row r="7085" spans="1:6" hidden="1">
      <c r="A7085" s="701">
        <v>101451</v>
      </c>
      <c r="B7085" s="699" t="s">
        <v>680</v>
      </c>
      <c r="C7085" s="699" t="s">
        <v>14072</v>
      </c>
      <c r="D7085" s="699" t="s">
        <v>11189</v>
      </c>
      <c r="E7085" s="700" t="s">
        <v>22303</v>
      </c>
      <c r="F7085" s="699" t="s">
        <v>21981</v>
      </c>
    </row>
    <row r="7086" spans="1:6" hidden="1">
      <c r="A7086" s="701">
        <v>101452</v>
      </c>
      <c r="B7086" s="699" t="s">
        <v>22404</v>
      </c>
      <c r="C7086" s="699" t="s">
        <v>14072</v>
      </c>
      <c r="D7086" s="699" t="s">
        <v>11189</v>
      </c>
      <c r="E7086" s="700" t="s">
        <v>22405</v>
      </c>
      <c r="F7086" s="699" t="s">
        <v>21981</v>
      </c>
    </row>
    <row r="7087" spans="1:6" hidden="1">
      <c r="A7087" s="701">
        <v>101453</v>
      </c>
      <c r="B7087" s="699" t="s">
        <v>776</v>
      </c>
      <c r="C7087" s="699" t="s">
        <v>14072</v>
      </c>
      <c r="D7087" s="699" t="s">
        <v>11189</v>
      </c>
      <c r="E7087" s="700" t="s">
        <v>22406</v>
      </c>
      <c r="F7087" s="699" t="s">
        <v>21981</v>
      </c>
    </row>
    <row r="7088" spans="1:6" hidden="1">
      <c r="A7088" s="701">
        <v>101454</v>
      </c>
      <c r="B7088" s="699" t="s">
        <v>22407</v>
      </c>
      <c r="C7088" s="699" t="s">
        <v>14072</v>
      </c>
      <c r="D7088" s="699" t="s">
        <v>11189</v>
      </c>
      <c r="E7088" s="700" t="s">
        <v>22408</v>
      </c>
      <c r="F7088" s="699" t="s">
        <v>21981</v>
      </c>
    </row>
    <row r="7089" spans="1:6" hidden="1">
      <c r="A7089" s="701">
        <v>101455</v>
      </c>
      <c r="B7089" s="699" t="s">
        <v>20806</v>
      </c>
      <c r="C7089" s="699" t="s">
        <v>14072</v>
      </c>
      <c r="D7089" s="699" t="s">
        <v>11189</v>
      </c>
      <c r="E7089" s="700" t="s">
        <v>22409</v>
      </c>
      <c r="F7089" s="699" t="s">
        <v>21981</v>
      </c>
    </row>
    <row r="7090" spans="1:6" hidden="1">
      <c r="A7090" s="701">
        <v>101456</v>
      </c>
      <c r="B7090" s="699" t="s">
        <v>22410</v>
      </c>
      <c r="C7090" s="699" t="s">
        <v>14072</v>
      </c>
      <c r="D7090" s="699" t="s">
        <v>11189</v>
      </c>
      <c r="E7090" s="700" t="s">
        <v>22411</v>
      </c>
      <c r="F7090" s="699" t="s">
        <v>21981</v>
      </c>
    </row>
    <row r="7091" spans="1:6" hidden="1">
      <c r="A7091" s="701">
        <v>101457</v>
      </c>
      <c r="B7091" s="699" t="s">
        <v>22412</v>
      </c>
      <c r="C7091" s="699" t="s">
        <v>14072</v>
      </c>
      <c r="D7091" s="699" t="s">
        <v>11189</v>
      </c>
      <c r="E7091" s="700" t="s">
        <v>19532</v>
      </c>
      <c r="F7091" s="699" t="s">
        <v>21981</v>
      </c>
    </row>
    <row r="7092" spans="1:6" hidden="1">
      <c r="A7092" s="701">
        <v>101458</v>
      </c>
      <c r="B7092" s="699" t="s">
        <v>22413</v>
      </c>
      <c r="C7092" s="699" t="s">
        <v>14072</v>
      </c>
      <c r="D7092" s="699" t="s">
        <v>11189</v>
      </c>
      <c r="E7092" s="700" t="s">
        <v>22414</v>
      </c>
      <c r="F7092" s="699" t="s">
        <v>21981</v>
      </c>
    </row>
    <row r="7093" spans="1:6" hidden="1">
      <c r="A7093" s="701">
        <v>101459</v>
      </c>
      <c r="B7093" s="699" t="s">
        <v>15186</v>
      </c>
      <c r="C7093" s="699" t="s">
        <v>14072</v>
      </c>
      <c r="D7093" s="699" t="s">
        <v>11189</v>
      </c>
      <c r="E7093" s="700" t="s">
        <v>22415</v>
      </c>
      <c r="F7093" s="699" t="s">
        <v>21981</v>
      </c>
    </row>
    <row r="7094" spans="1:6" hidden="1">
      <c r="A7094" s="701">
        <v>101460</v>
      </c>
      <c r="B7094" s="699" t="s">
        <v>22164</v>
      </c>
      <c r="C7094" s="699" t="s">
        <v>14072</v>
      </c>
      <c r="D7094" s="699" t="s">
        <v>11189</v>
      </c>
      <c r="E7094" s="700" t="s">
        <v>22416</v>
      </c>
      <c r="F7094" s="699" t="s">
        <v>21981</v>
      </c>
    </row>
    <row r="7095" spans="1:6" hidden="1">
      <c r="A7095">
        <v>1344</v>
      </c>
      <c r="B7095" t="s">
        <v>1808</v>
      </c>
      <c r="C7095" t="s">
        <v>1809</v>
      </c>
      <c r="D7095" t="s">
        <v>1810</v>
      </c>
      <c r="E7095" s="698" t="s">
        <v>1811</v>
      </c>
    </row>
    <row r="7096" spans="1:6" hidden="1">
      <c r="A7096">
        <v>1342</v>
      </c>
      <c r="B7096" t="s">
        <v>1812</v>
      </c>
      <c r="C7096" t="s">
        <v>1809</v>
      </c>
      <c r="D7096" t="s">
        <v>1810</v>
      </c>
      <c r="E7096" s="698" t="s">
        <v>1813</v>
      </c>
    </row>
    <row r="7097" spans="1:6" hidden="1">
      <c r="A7097">
        <v>1349</v>
      </c>
      <c r="B7097" t="s">
        <v>1814</v>
      </c>
      <c r="C7097" t="s">
        <v>1809</v>
      </c>
      <c r="D7097" t="s">
        <v>1810</v>
      </c>
      <c r="E7097" s="698" t="s">
        <v>1815</v>
      </c>
    </row>
    <row r="7098" spans="1:6" hidden="1">
      <c r="A7098">
        <v>1350</v>
      </c>
      <c r="B7098" t="s">
        <v>1816</v>
      </c>
      <c r="C7098" t="s">
        <v>1809</v>
      </c>
      <c r="D7098" t="s">
        <v>1817</v>
      </c>
      <c r="E7098" s="698" t="s">
        <v>1818</v>
      </c>
    </row>
    <row r="7099" spans="1:6" hidden="1">
      <c r="A7099">
        <v>1359</v>
      </c>
      <c r="B7099" t="s">
        <v>1819</v>
      </c>
      <c r="C7099" t="s">
        <v>1809</v>
      </c>
      <c r="D7099" t="s">
        <v>1810</v>
      </c>
      <c r="E7099" s="698" t="s">
        <v>1820</v>
      </c>
    </row>
    <row r="7100" spans="1:6" hidden="1">
      <c r="A7100">
        <v>1351</v>
      </c>
      <c r="B7100" t="s">
        <v>1821</v>
      </c>
      <c r="C7100" t="s">
        <v>1809</v>
      </c>
      <c r="D7100" t="s">
        <v>1810</v>
      </c>
      <c r="E7100" s="698" t="s">
        <v>1822</v>
      </c>
    </row>
    <row r="7101" spans="1:6" hidden="1">
      <c r="A7101">
        <v>2418</v>
      </c>
      <c r="B7101" t="s">
        <v>1823</v>
      </c>
      <c r="C7101" t="s">
        <v>1809</v>
      </c>
      <c r="D7101" t="s">
        <v>1817</v>
      </c>
      <c r="E7101" s="698" t="s">
        <v>1824</v>
      </c>
    </row>
    <row r="7102" spans="1:6" hidden="1">
      <c r="A7102">
        <v>6086</v>
      </c>
      <c r="B7102" t="s">
        <v>1825</v>
      </c>
      <c r="C7102" t="s">
        <v>1826</v>
      </c>
      <c r="D7102" t="s">
        <v>1810</v>
      </c>
      <c r="E7102" s="698" t="s">
        <v>1827</v>
      </c>
    </row>
    <row r="7103" spans="1:6" hidden="1">
      <c r="A7103">
        <v>3378</v>
      </c>
      <c r="B7103" t="s">
        <v>1828</v>
      </c>
      <c r="C7103" t="s">
        <v>1809</v>
      </c>
      <c r="D7103" t="s">
        <v>1810</v>
      </c>
      <c r="E7103" s="698" t="s">
        <v>1829</v>
      </c>
    </row>
    <row r="7104" spans="1:6" hidden="1">
      <c r="A7104">
        <v>3380</v>
      </c>
      <c r="B7104" t="s">
        <v>1830</v>
      </c>
      <c r="C7104" t="s">
        <v>1809</v>
      </c>
      <c r="D7104" t="s">
        <v>1817</v>
      </c>
      <c r="E7104" s="698" t="s">
        <v>1831</v>
      </c>
    </row>
    <row r="7105" spans="1:5" hidden="1">
      <c r="A7105">
        <v>3379</v>
      </c>
      <c r="B7105" t="s">
        <v>1832</v>
      </c>
      <c r="C7105" t="s">
        <v>1809</v>
      </c>
      <c r="D7105" t="s">
        <v>1810</v>
      </c>
      <c r="E7105" s="698" t="s">
        <v>1833</v>
      </c>
    </row>
    <row r="7106" spans="1:5" hidden="1">
      <c r="A7106">
        <v>615</v>
      </c>
      <c r="B7106" t="s">
        <v>1834</v>
      </c>
      <c r="C7106" t="s">
        <v>1835</v>
      </c>
      <c r="D7106" t="s">
        <v>1836</v>
      </c>
      <c r="E7106" s="698" t="s">
        <v>1837</v>
      </c>
    </row>
    <row r="7107" spans="1:5" hidden="1">
      <c r="A7107">
        <v>606</v>
      </c>
      <c r="B7107" t="s">
        <v>1838</v>
      </c>
      <c r="C7107" t="s">
        <v>1835</v>
      </c>
      <c r="D7107" t="s">
        <v>1836</v>
      </c>
      <c r="E7107" s="698" t="s">
        <v>1839</v>
      </c>
    </row>
    <row r="7108" spans="1:5" hidden="1">
      <c r="A7108">
        <v>13382</v>
      </c>
      <c r="B7108" t="s">
        <v>1840</v>
      </c>
      <c r="C7108" t="s">
        <v>1809</v>
      </c>
      <c r="D7108" t="s">
        <v>1836</v>
      </c>
      <c r="E7108" s="698" t="s">
        <v>1841</v>
      </c>
    </row>
    <row r="7109" spans="1:5" hidden="1">
      <c r="A7109">
        <v>4047</v>
      </c>
      <c r="B7109" t="s">
        <v>1842</v>
      </c>
      <c r="C7109" t="s">
        <v>1826</v>
      </c>
      <c r="D7109" t="s">
        <v>1817</v>
      </c>
      <c r="E7109" s="698" t="s">
        <v>1843</v>
      </c>
    </row>
    <row r="7110" spans="1:5" hidden="1">
      <c r="A7110">
        <v>7344</v>
      </c>
      <c r="B7110" t="s">
        <v>1844</v>
      </c>
      <c r="C7110" t="s">
        <v>1826</v>
      </c>
      <c r="D7110" t="s">
        <v>1817</v>
      </c>
      <c r="E7110" s="698" t="s">
        <v>1845</v>
      </c>
    </row>
    <row r="7111" spans="1:5" hidden="1">
      <c r="A7111">
        <v>40514</v>
      </c>
      <c r="B7111" t="s">
        <v>1846</v>
      </c>
      <c r="C7111" t="s">
        <v>1847</v>
      </c>
      <c r="D7111" t="s">
        <v>1817</v>
      </c>
      <c r="E7111" s="698" t="s">
        <v>1848</v>
      </c>
    </row>
    <row r="7112" spans="1:5" hidden="1">
      <c r="A7112">
        <v>11199</v>
      </c>
      <c r="B7112" t="s">
        <v>1849</v>
      </c>
      <c r="C7112" t="s">
        <v>1809</v>
      </c>
      <c r="D7112" t="s">
        <v>1836</v>
      </c>
      <c r="E7112" s="698" t="s">
        <v>1850</v>
      </c>
    </row>
    <row r="7113" spans="1:5" hidden="1">
      <c r="A7113">
        <v>4053</v>
      </c>
      <c r="B7113" t="s">
        <v>1851</v>
      </c>
      <c r="C7113" t="s">
        <v>1826</v>
      </c>
      <c r="D7113" t="s">
        <v>1810</v>
      </c>
      <c r="E7113" s="698" t="s">
        <v>1852</v>
      </c>
    </row>
    <row r="7114" spans="1:5" hidden="1">
      <c r="A7114">
        <v>4056</v>
      </c>
      <c r="B7114" t="s">
        <v>1853</v>
      </c>
      <c r="C7114" t="s">
        <v>1826</v>
      </c>
      <c r="D7114" t="s">
        <v>1810</v>
      </c>
      <c r="E7114" s="698" t="s">
        <v>1854</v>
      </c>
    </row>
    <row r="7115" spans="1:5" hidden="1">
      <c r="A7115">
        <v>21136</v>
      </c>
      <c r="B7115" t="s">
        <v>1855</v>
      </c>
      <c r="C7115" t="s">
        <v>1856</v>
      </c>
      <c r="D7115" t="s">
        <v>1810</v>
      </c>
      <c r="E7115" s="698" t="s">
        <v>1857</v>
      </c>
    </row>
    <row r="7116" spans="1:5" hidden="1">
      <c r="A7116">
        <v>21128</v>
      </c>
      <c r="B7116" t="s">
        <v>1858</v>
      </c>
      <c r="C7116" t="s">
        <v>1856</v>
      </c>
      <c r="D7116" t="s">
        <v>1817</v>
      </c>
      <c r="E7116" s="698" t="s">
        <v>1859</v>
      </c>
    </row>
    <row r="7117" spans="1:5" hidden="1">
      <c r="A7117">
        <v>21130</v>
      </c>
      <c r="B7117" t="s">
        <v>1860</v>
      </c>
      <c r="C7117" t="s">
        <v>1856</v>
      </c>
      <c r="D7117" t="s">
        <v>1810</v>
      </c>
      <c r="E7117" s="698" t="s">
        <v>1861</v>
      </c>
    </row>
    <row r="7118" spans="1:5" hidden="1">
      <c r="A7118">
        <v>21135</v>
      </c>
      <c r="B7118" t="s">
        <v>1862</v>
      </c>
      <c r="C7118" t="s">
        <v>1856</v>
      </c>
      <c r="D7118" t="s">
        <v>1810</v>
      </c>
      <c r="E7118" s="698" t="s">
        <v>1863</v>
      </c>
    </row>
    <row r="7119" spans="1:5" hidden="1">
      <c r="A7119">
        <v>38605</v>
      </c>
      <c r="B7119" t="s">
        <v>1864</v>
      </c>
      <c r="C7119" t="s">
        <v>1809</v>
      </c>
      <c r="D7119" t="s">
        <v>1836</v>
      </c>
      <c r="E7119" s="698" t="s">
        <v>1865</v>
      </c>
    </row>
    <row r="7120" spans="1:5" hidden="1">
      <c r="A7120">
        <v>11270</v>
      </c>
      <c r="B7120" t="s">
        <v>1866</v>
      </c>
      <c r="C7120" t="s">
        <v>1809</v>
      </c>
      <c r="D7120" t="s">
        <v>1836</v>
      </c>
      <c r="E7120" s="698" t="s">
        <v>1867</v>
      </c>
    </row>
    <row r="7121" spans="1:5" hidden="1">
      <c r="A7121">
        <v>412</v>
      </c>
      <c r="B7121" t="s">
        <v>1868</v>
      </c>
      <c r="C7121" t="s">
        <v>1809</v>
      </c>
      <c r="D7121" t="s">
        <v>1810</v>
      </c>
      <c r="E7121" s="698" t="s">
        <v>1869</v>
      </c>
    </row>
    <row r="7122" spans="1:5" hidden="1">
      <c r="A7122">
        <v>414</v>
      </c>
      <c r="B7122" t="s">
        <v>1870</v>
      </c>
      <c r="C7122" t="s">
        <v>1809</v>
      </c>
      <c r="D7122" t="s">
        <v>1810</v>
      </c>
      <c r="E7122" s="698" t="s">
        <v>1871</v>
      </c>
    </row>
    <row r="7123" spans="1:5" hidden="1">
      <c r="A7123">
        <v>410</v>
      </c>
      <c r="B7123" t="s">
        <v>1872</v>
      </c>
      <c r="C7123" t="s">
        <v>1809</v>
      </c>
      <c r="D7123" t="s">
        <v>1810</v>
      </c>
      <c r="E7123" s="698" t="s">
        <v>1873</v>
      </c>
    </row>
    <row r="7124" spans="1:5" hidden="1">
      <c r="A7124">
        <v>411</v>
      </c>
      <c r="B7124" t="s">
        <v>1874</v>
      </c>
      <c r="C7124" t="s">
        <v>1809</v>
      </c>
      <c r="D7124" t="s">
        <v>1817</v>
      </c>
      <c r="E7124" s="698" t="s">
        <v>1875</v>
      </c>
    </row>
    <row r="7125" spans="1:5" hidden="1">
      <c r="A7125">
        <v>408</v>
      </c>
      <c r="B7125" t="s">
        <v>1876</v>
      </c>
      <c r="C7125" t="s">
        <v>1809</v>
      </c>
      <c r="D7125" t="s">
        <v>1810</v>
      </c>
      <c r="E7125" s="698" t="s">
        <v>1877</v>
      </c>
    </row>
    <row r="7126" spans="1:5" hidden="1">
      <c r="A7126">
        <v>39131</v>
      </c>
      <c r="B7126" t="s">
        <v>1681</v>
      </c>
      <c r="C7126" t="s">
        <v>1809</v>
      </c>
      <c r="D7126" t="s">
        <v>1810</v>
      </c>
      <c r="E7126" s="698" t="s">
        <v>1878</v>
      </c>
    </row>
    <row r="7127" spans="1:5" hidden="1">
      <c r="A7127">
        <v>394</v>
      </c>
      <c r="B7127" t="s">
        <v>1879</v>
      </c>
      <c r="C7127" t="s">
        <v>1809</v>
      </c>
      <c r="D7127" t="s">
        <v>1810</v>
      </c>
      <c r="E7127" s="698" t="s">
        <v>1880</v>
      </c>
    </row>
    <row r="7128" spans="1:5" hidden="1">
      <c r="A7128">
        <v>39130</v>
      </c>
      <c r="B7128" t="s">
        <v>1678</v>
      </c>
      <c r="C7128" t="s">
        <v>1809</v>
      </c>
      <c r="D7128" t="s">
        <v>1810</v>
      </c>
      <c r="E7128" s="698" t="s">
        <v>1881</v>
      </c>
    </row>
    <row r="7129" spans="1:5" hidden="1">
      <c r="A7129">
        <v>395</v>
      </c>
      <c r="B7129" t="s">
        <v>1882</v>
      </c>
      <c r="C7129" t="s">
        <v>1809</v>
      </c>
      <c r="D7129" t="s">
        <v>1810</v>
      </c>
      <c r="E7129" s="698" t="s">
        <v>1883</v>
      </c>
    </row>
    <row r="7130" spans="1:5" hidden="1">
      <c r="A7130">
        <v>39127</v>
      </c>
      <c r="B7130" t="s">
        <v>1884</v>
      </c>
      <c r="C7130" t="s">
        <v>1809</v>
      </c>
      <c r="D7130" t="s">
        <v>1810</v>
      </c>
      <c r="E7130" s="698" t="s">
        <v>1885</v>
      </c>
    </row>
    <row r="7131" spans="1:5" hidden="1">
      <c r="A7131">
        <v>392</v>
      </c>
      <c r="B7131" t="s">
        <v>1886</v>
      </c>
      <c r="C7131" t="s">
        <v>1809</v>
      </c>
      <c r="D7131" t="s">
        <v>1810</v>
      </c>
      <c r="E7131" s="698" t="s">
        <v>1887</v>
      </c>
    </row>
    <row r="7132" spans="1:5" hidden="1">
      <c r="A7132">
        <v>39129</v>
      </c>
      <c r="B7132" t="s">
        <v>1622</v>
      </c>
      <c r="C7132" t="s">
        <v>1809</v>
      </c>
      <c r="D7132" t="s">
        <v>1810</v>
      </c>
      <c r="E7132" s="698" t="s">
        <v>1888</v>
      </c>
    </row>
    <row r="7133" spans="1:5" hidden="1">
      <c r="A7133">
        <v>393</v>
      </c>
      <c r="B7133" t="s">
        <v>1889</v>
      </c>
      <c r="C7133" t="s">
        <v>1809</v>
      </c>
      <c r="D7133" t="s">
        <v>1817</v>
      </c>
      <c r="E7133" s="698" t="s">
        <v>1890</v>
      </c>
    </row>
    <row r="7134" spans="1:5" hidden="1">
      <c r="A7134">
        <v>39133</v>
      </c>
      <c r="B7134" t="s">
        <v>1672</v>
      </c>
      <c r="C7134" t="s">
        <v>1809</v>
      </c>
      <c r="D7134" t="s">
        <v>1810</v>
      </c>
      <c r="E7134" s="698" t="s">
        <v>1891</v>
      </c>
    </row>
    <row r="7135" spans="1:5" hidden="1">
      <c r="A7135">
        <v>397</v>
      </c>
      <c r="B7135" t="s">
        <v>1892</v>
      </c>
      <c r="C7135" t="s">
        <v>1809</v>
      </c>
      <c r="D7135" t="s">
        <v>1810</v>
      </c>
      <c r="E7135" s="698" t="s">
        <v>1893</v>
      </c>
    </row>
    <row r="7136" spans="1:5" hidden="1">
      <c r="A7136">
        <v>39132</v>
      </c>
      <c r="B7136" t="s">
        <v>1894</v>
      </c>
      <c r="C7136" t="s">
        <v>1809</v>
      </c>
      <c r="D7136" t="s">
        <v>1810</v>
      </c>
      <c r="E7136" s="698" t="s">
        <v>1895</v>
      </c>
    </row>
    <row r="7137" spans="1:5" hidden="1">
      <c r="A7137">
        <v>396</v>
      </c>
      <c r="B7137" t="s">
        <v>1896</v>
      </c>
      <c r="C7137" t="s">
        <v>1809</v>
      </c>
      <c r="D7137" t="s">
        <v>1810</v>
      </c>
      <c r="E7137" s="698" t="s">
        <v>1897</v>
      </c>
    </row>
    <row r="7138" spans="1:5" hidden="1">
      <c r="A7138">
        <v>39135</v>
      </c>
      <c r="B7138" t="s">
        <v>1898</v>
      </c>
      <c r="C7138" t="s">
        <v>1809</v>
      </c>
      <c r="D7138" t="s">
        <v>1810</v>
      </c>
      <c r="E7138" s="698" t="s">
        <v>1899</v>
      </c>
    </row>
    <row r="7139" spans="1:5" hidden="1">
      <c r="A7139">
        <v>39128</v>
      </c>
      <c r="B7139" t="s">
        <v>1376</v>
      </c>
      <c r="C7139" t="s">
        <v>1809</v>
      </c>
      <c r="D7139" t="s">
        <v>1810</v>
      </c>
      <c r="E7139" s="698" t="s">
        <v>1900</v>
      </c>
    </row>
    <row r="7140" spans="1:5" hidden="1">
      <c r="A7140">
        <v>400</v>
      </c>
      <c r="B7140" t="s">
        <v>1901</v>
      </c>
      <c r="C7140" t="s">
        <v>1809</v>
      </c>
      <c r="D7140" t="s">
        <v>1810</v>
      </c>
      <c r="E7140" s="698" t="s">
        <v>1902</v>
      </c>
    </row>
    <row r="7141" spans="1:5" hidden="1">
      <c r="A7141">
        <v>39125</v>
      </c>
      <c r="B7141" t="s">
        <v>1903</v>
      </c>
      <c r="C7141" t="s">
        <v>1809</v>
      </c>
      <c r="D7141" t="s">
        <v>1810</v>
      </c>
      <c r="E7141" s="698" t="s">
        <v>1900</v>
      </c>
    </row>
    <row r="7142" spans="1:5" hidden="1">
      <c r="A7142">
        <v>39134</v>
      </c>
      <c r="B7142" t="s">
        <v>1904</v>
      </c>
      <c r="C7142" t="s">
        <v>1809</v>
      </c>
      <c r="D7142" t="s">
        <v>1810</v>
      </c>
      <c r="E7142" s="698" t="s">
        <v>1905</v>
      </c>
    </row>
    <row r="7143" spans="1:5" hidden="1">
      <c r="A7143">
        <v>398</v>
      </c>
      <c r="B7143" t="s">
        <v>1906</v>
      </c>
      <c r="C7143" t="s">
        <v>1809</v>
      </c>
      <c r="D7143" t="s">
        <v>1810</v>
      </c>
      <c r="E7143" s="698" t="s">
        <v>1907</v>
      </c>
    </row>
    <row r="7144" spans="1:5" hidden="1">
      <c r="A7144">
        <v>39126</v>
      </c>
      <c r="B7144" t="s">
        <v>1671</v>
      </c>
      <c r="C7144" t="s">
        <v>1809</v>
      </c>
      <c r="D7144" t="s">
        <v>1810</v>
      </c>
      <c r="E7144" s="698" t="s">
        <v>1908</v>
      </c>
    </row>
    <row r="7145" spans="1:5" hidden="1">
      <c r="A7145">
        <v>399</v>
      </c>
      <c r="B7145" t="s">
        <v>1909</v>
      </c>
      <c r="C7145" t="s">
        <v>1809</v>
      </c>
      <c r="D7145" t="s">
        <v>1810</v>
      </c>
      <c r="E7145" s="698" t="s">
        <v>1910</v>
      </c>
    </row>
    <row r="7146" spans="1:5" hidden="1">
      <c r="A7146">
        <v>39158</v>
      </c>
      <c r="B7146" t="s">
        <v>1911</v>
      </c>
      <c r="C7146" t="s">
        <v>1809</v>
      </c>
      <c r="D7146" t="s">
        <v>1810</v>
      </c>
      <c r="E7146" s="698" t="s">
        <v>1912</v>
      </c>
    </row>
    <row r="7147" spans="1:5" hidden="1">
      <c r="A7147">
        <v>39141</v>
      </c>
      <c r="B7147" t="s">
        <v>1913</v>
      </c>
      <c r="C7147" t="s">
        <v>1809</v>
      </c>
      <c r="D7147" t="s">
        <v>1810</v>
      </c>
      <c r="E7147" s="698" t="s">
        <v>1914</v>
      </c>
    </row>
    <row r="7148" spans="1:5" hidden="1">
      <c r="A7148">
        <v>39140</v>
      </c>
      <c r="B7148" t="s">
        <v>1915</v>
      </c>
      <c r="C7148" t="s">
        <v>1809</v>
      </c>
      <c r="D7148" t="s">
        <v>1810</v>
      </c>
      <c r="E7148" s="698" t="s">
        <v>1916</v>
      </c>
    </row>
    <row r="7149" spans="1:5" hidden="1">
      <c r="A7149">
        <v>39137</v>
      </c>
      <c r="B7149" t="s">
        <v>1917</v>
      </c>
      <c r="C7149" t="s">
        <v>1809</v>
      </c>
      <c r="D7149" t="s">
        <v>1810</v>
      </c>
      <c r="E7149" s="698" t="s">
        <v>1918</v>
      </c>
    </row>
    <row r="7150" spans="1:5" hidden="1">
      <c r="A7150">
        <v>39139</v>
      </c>
      <c r="B7150" t="s">
        <v>1919</v>
      </c>
      <c r="C7150" t="s">
        <v>1809</v>
      </c>
      <c r="D7150" t="s">
        <v>1810</v>
      </c>
      <c r="E7150" s="698" t="s">
        <v>1920</v>
      </c>
    </row>
    <row r="7151" spans="1:5" hidden="1">
      <c r="A7151">
        <v>39143</v>
      </c>
      <c r="B7151" t="s">
        <v>1921</v>
      </c>
      <c r="C7151" t="s">
        <v>1809</v>
      </c>
      <c r="D7151" t="s">
        <v>1810</v>
      </c>
      <c r="E7151" s="698" t="s">
        <v>1922</v>
      </c>
    </row>
    <row r="7152" spans="1:5" hidden="1">
      <c r="A7152">
        <v>39142</v>
      </c>
      <c r="B7152" t="s">
        <v>1923</v>
      </c>
      <c r="C7152" t="s">
        <v>1809</v>
      </c>
      <c r="D7152" t="s">
        <v>1810</v>
      </c>
      <c r="E7152" s="698" t="s">
        <v>1924</v>
      </c>
    </row>
    <row r="7153" spans="1:5" hidden="1">
      <c r="A7153">
        <v>39138</v>
      </c>
      <c r="B7153" t="s">
        <v>1925</v>
      </c>
      <c r="C7153" t="s">
        <v>1809</v>
      </c>
      <c r="D7153" t="s">
        <v>1810</v>
      </c>
      <c r="E7153" s="698" t="s">
        <v>1926</v>
      </c>
    </row>
    <row r="7154" spans="1:5" hidden="1">
      <c r="A7154">
        <v>39136</v>
      </c>
      <c r="B7154" t="s">
        <v>1927</v>
      </c>
      <c r="C7154" t="s">
        <v>1809</v>
      </c>
      <c r="D7154" t="s">
        <v>1810</v>
      </c>
      <c r="E7154" s="698" t="s">
        <v>1928</v>
      </c>
    </row>
    <row r="7155" spans="1:5" hidden="1">
      <c r="A7155">
        <v>39144</v>
      </c>
      <c r="B7155" t="s">
        <v>1929</v>
      </c>
      <c r="C7155" t="s">
        <v>1809</v>
      </c>
      <c r="D7155" t="s">
        <v>1810</v>
      </c>
      <c r="E7155" s="698" t="s">
        <v>1883</v>
      </c>
    </row>
    <row r="7156" spans="1:5" hidden="1">
      <c r="A7156">
        <v>39145</v>
      </c>
      <c r="B7156" t="s">
        <v>1930</v>
      </c>
      <c r="C7156" t="s">
        <v>1809</v>
      </c>
      <c r="D7156" t="s">
        <v>1810</v>
      </c>
      <c r="E7156" s="698" t="s">
        <v>1931</v>
      </c>
    </row>
    <row r="7157" spans="1:5" hidden="1">
      <c r="A7157">
        <v>12615</v>
      </c>
      <c r="B7157" t="s">
        <v>1932</v>
      </c>
      <c r="C7157" t="s">
        <v>1809</v>
      </c>
      <c r="D7157" t="s">
        <v>1836</v>
      </c>
      <c r="E7157" s="698" t="s">
        <v>1933</v>
      </c>
    </row>
    <row r="7158" spans="1:5" hidden="1">
      <c r="A7158">
        <v>11927</v>
      </c>
      <c r="B7158" t="s">
        <v>1934</v>
      </c>
      <c r="C7158" t="s">
        <v>1809</v>
      </c>
      <c r="D7158" t="s">
        <v>1836</v>
      </c>
      <c r="E7158" s="698" t="s">
        <v>1935</v>
      </c>
    </row>
    <row r="7159" spans="1:5" hidden="1">
      <c r="A7159">
        <v>11928</v>
      </c>
      <c r="B7159" t="s">
        <v>1936</v>
      </c>
      <c r="C7159" t="s">
        <v>1809</v>
      </c>
      <c r="D7159" t="s">
        <v>1836</v>
      </c>
      <c r="E7159" s="698" t="s">
        <v>1937</v>
      </c>
    </row>
    <row r="7160" spans="1:5" hidden="1">
      <c r="A7160">
        <v>11929</v>
      </c>
      <c r="B7160" t="s">
        <v>1938</v>
      </c>
      <c r="C7160" t="s">
        <v>1809</v>
      </c>
      <c r="D7160" t="s">
        <v>1836</v>
      </c>
      <c r="E7160" s="698" t="s">
        <v>1939</v>
      </c>
    </row>
    <row r="7161" spans="1:5" hidden="1">
      <c r="A7161">
        <v>36801</v>
      </c>
      <c r="B7161" t="s">
        <v>1940</v>
      </c>
      <c r="C7161" t="s">
        <v>1809</v>
      </c>
      <c r="D7161" t="s">
        <v>1810</v>
      </c>
      <c r="E7161" s="698" t="s">
        <v>1941</v>
      </c>
    </row>
    <row r="7162" spans="1:5" hidden="1">
      <c r="A7162">
        <v>36246</v>
      </c>
      <c r="B7162" t="s">
        <v>1942</v>
      </c>
      <c r="C7162" t="s">
        <v>1856</v>
      </c>
      <c r="D7162" t="s">
        <v>1810</v>
      </c>
      <c r="E7162" s="698" t="s">
        <v>1943</v>
      </c>
    </row>
    <row r="7163" spans="1:5" hidden="1">
      <c r="A7163">
        <v>37600</v>
      </c>
      <c r="B7163" t="s">
        <v>1944</v>
      </c>
      <c r="C7163" t="s">
        <v>1809</v>
      </c>
      <c r="D7163" t="s">
        <v>1836</v>
      </c>
      <c r="E7163" s="698" t="s">
        <v>1945</v>
      </c>
    </row>
    <row r="7164" spans="1:5" hidden="1">
      <c r="A7164">
        <v>37599</v>
      </c>
      <c r="B7164" t="s">
        <v>1946</v>
      </c>
      <c r="C7164" t="s">
        <v>1809</v>
      </c>
      <c r="D7164" t="s">
        <v>1836</v>
      </c>
      <c r="E7164" s="698" t="s">
        <v>1947</v>
      </c>
    </row>
    <row r="7165" spans="1:5" hidden="1">
      <c r="A7165">
        <v>1</v>
      </c>
      <c r="B7165" t="s">
        <v>1948</v>
      </c>
      <c r="C7165" t="s">
        <v>1949</v>
      </c>
      <c r="D7165" t="s">
        <v>1817</v>
      </c>
      <c r="E7165" s="698" t="s">
        <v>1950</v>
      </c>
    </row>
    <row r="7166" spans="1:5" hidden="1">
      <c r="A7166">
        <v>3</v>
      </c>
      <c r="B7166" t="s">
        <v>1951</v>
      </c>
      <c r="C7166" t="s">
        <v>1847</v>
      </c>
      <c r="D7166" t="s">
        <v>1810</v>
      </c>
      <c r="E7166" s="698" t="s">
        <v>1952</v>
      </c>
    </row>
    <row r="7167" spans="1:5" hidden="1">
      <c r="A7167">
        <v>43054</v>
      </c>
      <c r="B7167" t="s">
        <v>1953</v>
      </c>
      <c r="C7167" t="s">
        <v>1949</v>
      </c>
      <c r="D7167" t="s">
        <v>1810</v>
      </c>
      <c r="E7167" s="698" t="s">
        <v>1954</v>
      </c>
    </row>
    <row r="7168" spans="1:5" hidden="1">
      <c r="A7168">
        <v>42402</v>
      </c>
      <c r="B7168" t="s">
        <v>1955</v>
      </c>
      <c r="C7168" t="s">
        <v>1949</v>
      </c>
      <c r="D7168" t="s">
        <v>1810</v>
      </c>
      <c r="E7168" s="698" t="s">
        <v>1956</v>
      </c>
    </row>
    <row r="7169" spans="1:5" hidden="1">
      <c r="A7169">
        <v>42403</v>
      </c>
      <c r="B7169" t="s">
        <v>1957</v>
      </c>
      <c r="C7169" t="s">
        <v>1949</v>
      </c>
      <c r="D7169" t="s">
        <v>1810</v>
      </c>
      <c r="E7169" s="698" t="s">
        <v>1958</v>
      </c>
    </row>
    <row r="7170" spans="1:5" hidden="1">
      <c r="A7170">
        <v>42404</v>
      </c>
      <c r="B7170" t="s">
        <v>1959</v>
      </c>
      <c r="C7170" t="s">
        <v>1949</v>
      </c>
      <c r="D7170" t="s">
        <v>1810</v>
      </c>
      <c r="E7170" s="698" t="s">
        <v>1960</v>
      </c>
    </row>
    <row r="7171" spans="1:5" hidden="1">
      <c r="A7171">
        <v>42405</v>
      </c>
      <c r="B7171" t="s">
        <v>1961</v>
      </c>
      <c r="C7171" t="s">
        <v>1949</v>
      </c>
      <c r="D7171" t="s">
        <v>1810</v>
      </c>
      <c r="E7171" s="698" t="s">
        <v>1962</v>
      </c>
    </row>
    <row r="7172" spans="1:5" hidden="1">
      <c r="A7172">
        <v>34341</v>
      </c>
      <c r="B7172" t="s">
        <v>1963</v>
      </c>
      <c r="C7172" t="s">
        <v>1949</v>
      </c>
      <c r="D7172" t="s">
        <v>1810</v>
      </c>
      <c r="E7172" s="698" t="s">
        <v>1964</v>
      </c>
    </row>
    <row r="7173" spans="1:5" hidden="1">
      <c r="A7173">
        <v>43053</v>
      </c>
      <c r="B7173" t="s">
        <v>1965</v>
      </c>
      <c r="C7173" t="s">
        <v>1949</v>
      </c>
      <c r="D7173" t="s">
        <v>1810</v>
      </c>
      <c r="E7173" s="698" t="s">
        <v>1966</v>
      </c>
    </row>
    <row r="7174" spans="1:5" hidden="1">
      <c r="A7174">
        <v>43058</v>
      </c>
      <c r="B7174" t="s">
        <v>1967</v>
      </c>
      <c r="C7174" t="s">
        <v>1949</v>
      </c>
      <c r="D7174" t="s">
        <v>1810</v>
      </c>
      <c r="E7174" s="698" t="s">
        <v>1968</v>
      </c>
    </row>
    <row r="7175" spans="1:5" hidden="1">
      <c r="A7175">
        <v>34</v>
      </c>
      <c r="B7175" t="s">
        <v>1969</v>
      </c>
      <c r="C7175" t="s">
        <v>1949</v>
      </c>
      <c r="D7175" t="s">
        <v>1810</v>
      </c>
      <c r="E7175" s="698" t="s">
        <v>1970</v>
      </c>
    </row>
    <row r="7176" spans="1:5" hidden="1">
      <c r="A7176">
        <v>43055</v>
      </c>
      <c r="B7176" t="s">
        <v>1971</v>
      </c>
      <c r="C7176" t="s">
        <v>1949</v>
      </c>
      <c r="D7176" t="s">
        <v>1817</v>
      </c>
      <c r="E7176" s="698" t="s">
        <v>1972</v>
      </c>
    </row>
    <row r="7177" spans="1:5" hidden="1">
      <c r="A7177">
        <v>43056</v>
      </c>
      <c r="B7177" t="s">
        <v>1973</v>
      </c>
      <c r="C7177" t="s">
        <v>1949</v>
      </c>
      <c r="D7177" t="s">
        <v>1810</v>
      </c>
      <c r="E7177" s="698" t="s">
        <v>1974</v>
      </c>
    </row>
    <row r="7178" spans="1:5" hidden="1">
      <c r="A7178">
        <v>43057</v>
      </c>
      <c r="B7178" t="s">
        <v>1975</v>
      </c>
      <c r="C7178" t="s">
        <v>1949</v>
      </c>
      <c r="D7178" t="s">
        <v>1810</v>
      </c>
      <c r="E7178" s="698" t="s">
        <v>1976</v>
      </c>
    </row>
    <row r="7179" spans="1:5" hidden="1">
      <c r="A7179">
        <v>34449</v>
      </c>
      <c r="B7179" t="s">
        <v>1977</v>
      </c>
      <c r="C7179" t="s">
        <v>1949</v>
      </c>
      <c r="D7179" t="s">
        <v>1810</v>
      </c>
      <c r="E7179" s="698" t="s">
        <v>1978</v>
      </c>
    </row>
    <row r="7180" spans="1:5" hidden="1">
      <c r="A7180">
        <v>32</v>
      </c>
      <c r="B7180" t="s">
        <v>1979</v>
      </c>
      <c r="C7180" t="s">
        <v>1949</v>
      </c>
      <c r="D7180" t="s">
        <v>1810</v>
      </c>
      <c r="E7180" s="698" t="s">
        <v>1980</v>
      </c>
    </row>
    <row r="7181" spans="1:5" hidden="1">
      <c r="A7181">
        <v>33</v>
      </c>
      <c r="B7181" t="s">
        <v>1981</v>
      </c>
      <c r="C7181" t="s">
        <v>1949</v>
      </c>
      <c r="D7181" t="s">
        <v>1810</v>
      </c>
      <c r="E7181" s="698" t="s">
        <v>1982</v>
      </c>
    </row>
    <row r="7182" spans="1:5" hidden="1">
      <c r="A7182">
        <v>43061</v>
      </c>
      <c r="B7182" t="s">
        <v>1983</v>
      </c>
      <c r="C7182" t="s">
        <v>1949</v>
      </c>
      <c r="D7182" t="s">
        <v>1810</v>
      </c>
      <c r="E7182" s="698" t="s">
        <v>1984</v>
      </c>
    </row>
    <row r="7183" spans="1:5" hidden="1">
      <c r="A7183">
        <v>43059</v>
      </c>
      <c r="B7183" t="s">
        <v>726</v>
      </c>
      <c r="C7183" t="s">
        <v>1949</v>
      </c>
      <c r="D7183" t="s">
        <v>1810</v>
      </c>
      <c r="E7183" s="698" t="s">
        <v>1985</v>
      </c>
    </row>
    <row r="7184" spans="1:5" hidden="1">
      <c r="A7184">
        <v>43062</v>
      </c>
      <c r="B7184" t="s">
        <v>1986</v>
      </c>
      <c r="C7184" t="s">
        <v>1949</v>
      </c>
      <c r="D7184" t="s">
        <v>1810</v>
      </c>
      <c r="E7184" s="698" t="s">
        <v>1987</v>
      </c>
    </row>
    <row r="7185" spans="1:5" hidden="1">
      <c r="A7185">
        <v>43060</v>
      </c>
      <c r="B7185" t="s">
        <v>1988</v>
      </c>
      <c r="C7185" t="s">
        <v>1949</v>
      </c>
      <c r="D7185" t="s">
        <v>1810</v>
      </c>
      <c r="E7185" s="698" t="s">
        <v>1989</v>
      </c>
    </row>
    <row r="7186" spans="1:5" hidden="1">
      <c r="A7186">
        <v>20063</v>
      </c>
      <c r="B7186" t="s">
        <v>1990</v>
      </c>
      <c r="C7186" t="s">
        <v>1809</v>
      </c>
      <c r="D7186" t="s">
        <v>1836</v>
      </c>
      <c r="E7186" s="698" t="s">
        <v>1991</v>
      </c>
    </row>
    <row r="7187" spans="1:5" hidden="1">
      <c r="A7187">
        <v>40410</v>
      </c>
      <c r="B7187" t="s">
        <v>1992</v>
      </c>
      <c r="C7187" t="s">
        <v>1809</v>
      </c>
      <c r="D7187" t="s">
        <v>1836</v>
      </c>
      <c r="E7187" s="698" t="s">
        <v>1993</v>
      </c>
    </row>
    <row r="7188" spans="1:5" hidden="1">
      <c r="A7188">
        <v>40411</v>
      </c>
      <c r="B7188" t="s">
        <v>1994</v>
      </c>
      <c r="C7188" t="s">
        <v>1809</v>
      </c>
      <c r="D7188" t="s">
        <v>1836</v>
      </c>
      <c r="E7188" s="698" t="s">
        <v>1995</v>
      </c>
    </row>
    <row r="7189" spans="1:5" hidden="1">
      <c r="A7189">
        <v>40412</v>
      </c>
      <c r="B7189" t="s">
        <v>1996</v>
      </c>
      <c r="C7189" t="s">
        <v>1809</v>
      </c>
      <c r="D7189" t="s">
        <v>1836</v>
      </c>
      <c r="E7189" s="698" t="s">
        <v>1997</v>
      </c>
    </row>
    <row r="7190" spans="1:5" hidden="1">
      <c r="A7190">
        <v>38838</v>
      </c>
      <c r="B7190" t="s">
        <v>1998</v>
      </c>
      <c r="C7190" t="s">
        <v>1809</v>
      </c>
      <c r="D7190" t="s">
        <v>1836</v>
      </c>
      <c r="E7190" s="698" t="s">
        <v>1999</v>
      </c>
    </row>
    <row r="7191" spans="1:5" hidden="1">
      <c r="A7191">
        <v>38839</v>
      </c>
      <c r="B7191" t="s">
        <v>2000</v>
      </c>
      <c r="C7191" t="s">
        <v>1809</v>
      </c>
      <c r="D7191" t="s">
        <v>1836</v>
      </c>
      <c r="E7191" s="698" t="s">
        <v>2001</v>
      </c>
    </row>
    <row r="7192" spans="1:5" hidden="1">
      <c r="A7192">
        <v>55</v>
      </c>
      <c r="B7192" t="s">
        <v>2002</v>
      </c>
      <c r="C7192" t="s">
        <v>1809</v>
      </c>
      <c r="D7192" t="s">
        <v>1836</v>
      </c>
      <c r="E7192" s="698" t="s">
        <v>2003</v>
      </c>
    </row>
    <row r="7193" spans="1:5" hidden="1">
      <c r="A7193">
        <v>61</v>
      </c>
      <c r="B7193" t="s">
        <v>2004</v>
      </c>
      <c r="C7193" t="s">
        <v>1809</v>
      </c>
      <c r="D7193" t="s">
        <v>1836</v>
      </c>
      <c r="E7193" s="698" t="s">
        <v>2005</v>
      </c>
    </row>
    <row r="7194" spans="1:5" hidden="1">
      <c r="A7194">
        <v>62</v>
      </c>
      <c r="B7194" t="s">
        <v>2006</v>
      </c>
      <c r="C7194" t="s">
        <v>1809</v>
      </c>
      <c r="D7194" t="s">
        <v>1836</v>
      </c>
      <c r="E7194" s="698" t="s">
        <v>2007</v>
      </c>
    </row>
    <row r="7195" spans="1:5" hidden="1">
      <c r="A7195">
        <v>77</v>
      </c>
      <c r="B7195" t="s">
        <v>2008</v>
      </c>
      <c r="C7195" t="s">
        <v>1809</v>
      </c>
      <c r="D7195" t="s">
        <v>1810</v>
      </c>
      <c r="E7195" s="698" t="s">
        <v>2009</v>
      </c>
    </row>
    <row r="7196" spans="1:5" hidden="1">
      <c r="A7196">
        <v>76</v>
      </c>
      <c r="B7196" t="s">
        <v>2010</v>
      </c>
      <c r="C7196" t="s">
        <v>1809</v>
      </c>
      <c r="D7196" t="s">
        <v>1810</v>
      </c>
      <c r="E7196" s="698" t="s">
        <v>1877</v>
      </c>
    </row>
    <row r="7197" spans="1:5" hidden="1">
      <c r="A7197">
        <v>67</v>
      </c>
      <c r="B7197" t="s">
        <v>2011</v>
      </c>
      <c r="C7197" t="s">
        <v>1809</v>
      </c>
      <c r="D7197" t="s">
        <v>1810</v>
      </c>
      <c r="E7197" s="698" t="s">
        <v>2012</v>
      </c>
    </row>
    <row r="7198" spans="1:5" hidden="1">
      <c r="A7198">
        <v>71</v>
      </c>
      <c r="B7198" t="s">
        <v>2013</v>
      </c>
      <c r="C7198" t="s">
        <v>1809</v>
      </c>
      <c r="D7198" t="s">
        <v>1810</v>
      </c>
      <c r="E7198" s="698" t="s">
        <v>2014</v>
      </c>
    </row>
    <row r="7199" spans="1:5" hidden="1">
      <c r="A7199">
        <v>73</v>
      </c>
      <c r="B7199" t="s">
        <v>2015</v>
      </c>
      <c r="C7199" t="s">
        <v>1809</v>
      </c>
      <c r="D7199" t="s">
        <v>1810</v>
      </c>
      <c r="E7199" s="698" t="s">
        <v>2016</v>
      </c>
    </row>
    <row r="7200" spans="1:5" hidden="1">
      <c r="A7200">
        <v>103</v>
      </c>
      <c r="B7200" t="s">
        <v>2017</v>
      </c>
      <c r="C7200" t="s">
        <v>1809</v>
      </c>
      <c r="D7200" t="s">
        <v>1810</v>
      </c>
      <c r="E7200" s="698" t="s">
        <v>2018</v>
      </c>
    </row>
    <row r="7201" spans="1:5" hidden="1">
      <c r="A7201">
        <v>107</v>
      </c>
      <c r="B7201" t="s">
        <v>2019</v>
      </c>
      <c r="C7201" t="s">
        <v>1809</v>
      </c>
      <c r="D7201" t="s">
        <v>1810</v>
      </c>
      <c r="E7201" s="698" t="s">
        <v>1918</v>
      </c>
    </row>
    <row r="7202" spans="1:5" hidden="1">
      <c r="A7202">
        <v>65</v>
      </c>
      <c r="B7202" t="s">
        <v>2020</v>
      </c>
      <c r="C7202" t="s">
        <v>1809</v>
      </c>
      <c r="D7202" t="s">
        <v>1810</v>
      </c>
      <c r="E7202" s="698" t="s">
        <v>2021</v>
      </c>
    </row>
    <row r="7203" spans="1:5" hidden="1">
      <c r="A7203">
        <v>108</v>
      </c>
      <c r="B7203" t="s">
        <v>2022</v>
      </c>
      <c r="C7203" t="s">
        <v>1809</v>
      </c>
      <c r="D7203" t="s">
        <v>1810</v>
      </c>
      <c r="E7203" s="698" t="s">
        <v>2023</v>
      </c>
    </row>
    <row r="7204" spans="1:5" hidden="1">
      <c r="A7204">
        <v>110</v>
      </c>
      <c r="B7204" t="s">
        <v>2024</v>
      </c>
      <c r="C7204" t="s">
        <v>1809</v>
      </c>
      <c r="D7204" t="s">
        <v>1810</v>
      </c>
      <c r="E7204" s="698" t="s">
        <v>1899</v>
      </c>
    </row>
    <row r="7205" spans="1:5" hidden="1">
      <c r="A7205">
        <v>109</v>
      </c>
      <c r="B7205" t="s">
        <v>2025</v>
      </c>
      <c r="C7205" t="s">
        <v>1809</v>
      </c>
      <c r="D7205" t="s">
        <v>1810</v>
      </c>
      <c r="E7205" s="698" t="s">
        <v>2026</v>
      </c>
    </row>
    <row r="7206" spans="1:5" hidden="1">
      <c r="A7206">
        <v>111</v>
      </c>
      <c r="B7206" t="s">
        <v>2027</v>
      </c>
      <c r="C7206" t="s">
        <v>1809</v>
      </c>
      <c r="D7206" t="s">
        <v>1810</v>
      </c>
      <c r="E7206" s="698" t="s">
        <v>2028</v>
      </c>
    </row>
    <row r="7207" spans="1:5" hidden="1">
      <c r="A7207">
        <v>112</v>
      </c>
      <c r="B7207" t="s">
        <v>2029</v>
      </c>
      <c r="C7207" t="s">
        <v>1809</v>
      </c>
      <c r="D7207" t="s">
        <v>1810</v>
      </c>
      <c r="E7207" s="698" t="s">
        <v>2030</v>
      </c>
    </row>
    <row r="7208" spans="1:5" hidden="1">
      <c r="A7208">
        <v>113</v>
      </c>
      <c r="B7208" t="s">
        <v>2031</v>
      </c>
      <c r="C7208" t="s">
        <v>1809</v>
      </c>
      <c r="D7208" t="s">
        <v>1810</v>
      </c>
      <c r="E7208" s="698" t="s">
        <v>2032</v>
      </c>
    </row>
    <row r="7209" spans="1:5" hidden="1">
      <c r="A7209">
        <v>104</v>
      </c>
      <c r="B7209" t="s">
        <v>2033</v>
      </c>
      <c r="C7209" t="s">
        <v>1809</v>
      </c>
      <c r="D7209" t="s">
        <v>1810</v>
      </c>
      <c r="E7209" s="698" t="s">
        <v>2034</v>
      </c>
    </row>
    <row r="7210" spans="1:5" hidden="1">
      <c r="A7210">
        <v>102</v>
      </c>
      <c r="B7210" t="s">
        <v>2035</v>
      </c>
      <c r="C7210" t="s">
        <v>1809</v>
      </c>
      <c r="D7210" t="s">
        <v>1810</v>
      </c>
      <c r="E7210" s="698" t="s">
        <v>2036</v>
      </c>
    </row>
    <row r="7211" spans="1:5" hidden="1">
      <c r="A7211">
        <v>95</v>
      </c>
      <c r="B7211" t="s">
        <v>2037</v>
      </c>
      <c r="C7211" t="s">
        <v>1809</v>
      </c>
      <c r="D7211" t="s">
        <v>1810</v>
      </c>
      <c r="E7211" s="698" t="s">
        <v>2038</v>
      </c>
    </row>
    <row r="7212" spans="1:5" hidden="1">
      <c r="A7212">
        <v>96</v>
      </c>
      <c r="B7212" t="s">
        <v>2039</v>
      </c>
      <c r="C7212" t="s">
        <v>1809</v>
      </c>
      <c r="D7212" t="s">
        <v>1810</v>
      </c>
      <c r="E7212" s="698" t="s">
        <v>2040</v>
      </c>
    </row>
    <row r="7213" spans="1:5" hidden="1">
      <c r="A7213">
        <v>97</v>
      </c>
      <c r="B7213" t="s">
        <v>2041</v>
      </c>
      <c r="C7213" t="s">
        <v>1809</v>
      </c>
      <c r="D7213" t="s">
        <v>1810</v>
      </c>
      <c r="E7213" s="698" t="s">
        <v>2042</v>
      </c>
    </row>
    <row r="7214" spans="1:5" hidden="1">
      <c r="A7214">
        <v>98</v>
      </c>
      <c r="B7214" t="s">
        <v>2043</v>
      </c>
      <c r="C7214" t="s">
        <v>1809</v>
      </c>
      <c r="D7214" t="s">
        <v>1810</v>
      </c>
      <c r="E7214" s="698" t="s">
        <v>2044</v>
      </c>
    </row>
    <row r="7215" spans="1:5" hidden="1">
      <c r="A7215">
        <v>99</v>
      </c>
      <c r="B7215" t="s">
        <v>2045</v>
      </c>
      <c r="C7215" t="s">
        <v>1809</v>
      </c>
      <c r="D7215" t="s">
        <v>1810</v>
      </c>
      <c r="E7215" s="698" t="s">
        <v>2046</v>
      </c>
    </row>
    <row r="7216" spans="1:5" hidden="1">
      <c r="A7216">
        <v>100</v>
      </c>
      <c r="B7216" t="s">
        <v>2047</v>
      </c>
      <c r="C7216" t="s">
        <v>1809</v>
      </c>
      <c r="D7216" t="s">
        <v>1810</v>
      </c>
      <c r="E7216" s="698" t="s">
        <v>2048</v>
      </c>
    </row>
    <row r="7217" spans="1:5" hidden="1">
      <c r="A7217">
        <v>75</v>
      </c>
      <c r="B7217" t="s">
        <v>2049</v>
      </c>
      <c r="C7217" t="s">
        <v>1809</v>
      </c>
      <c r="D7217" t="s">
        <v>1810</v>
      </c>
      <c r="E7217" s="698" t="s">
        <v>2050</v>
      </c>
    </row>
    <row r="7218" spans="1:5" hidden="1">
      <c r="A7218">
        <v>114</v>
      </c>
      <c r="B7218" t="s">
        <v>2051</v>
      </c>
      <c r="C7218" t="s">
        <v>1809</v>
      </c>
      <c r="D7218" t="s">
        <v>1810</v>
      </c>
      <c r="E7218" s="698" t="s">
        <v>2052</v>
      </c>
    </row>
    <row r="7219" spans="1:5" hidden="1">
      <c r="A7219">
        <v>68</v>
      </c>
      <c r="B7219" t="s">
        <v>2053</v>
      </c>
      <c r="C7219" t="s">
        <v>1809</v>
      </c>
      <c r="D7219" t="s">
        <v>1810</v>
      </c>
      <c r="E7219" s="698" t="s">
        <v>2054</v>
      </c>
    </row>
    <row r="7220" spans="1:5" hidden="1">
      <c r="A7220">
        <v>86</v>
      </c>
      <c r="B7220" t="s">
        <v>2055</v>
      </c>
      <c r="C7220" t="s">
        <v>1809</v>
      </c>
      <c r="D7220" t="s">
        <v>1810</v>
      </c>
      <c r="E7220" s="698" t="s">
        <v>2056</v>
      </c>
    </row>
    <row r="7221" spans="1:5" hidden="1">
      <c r="A7221">
        <v>66</v>
      </c>
      <c r="B7221" t="s">
        <v>2057</v>
      </c>
      <c r="C7221" t="s">
        <v>1809</v>
      </c>
      <c r="D7221" t="s">
        <v>1810</v>
      </c>
      <c r="E7221" s="698" t="s">
        <v>2058</v>
      </c>
    </row>
    <row r="7222" spans="1:5" hidden="1">
      <c r="A7222">
        <v>69</v>
      </c>
      <c r="B7222" t="s">
        <v>2059</v>
      </c>
      <c r="C7222" t="s">
        <v>1809</v>
      </c>
      <c r="D7222" t="s">
        <v>1810</v>
      </c>
      <c r="E7222" s="698" t="s">
        <v>2060</v>
      </c>
    </row>
    <row r="7223" spans="1:5" hidden="1">
      <c r="A7223">
        <v>83</v>
      </c>
      <c r="B7223" t="s">
        <v>2061</v>
      </c>
      <c r="C7223" t="s">
        <v>1809</v>
      </c>
      <c r="D7223" t="s">
        <v>1810</v>
      </c>
      <c r="E7223" s="698" t="s">
        <v>2062</v>
      </c>
    </row>
    <row r="7224" spans="1:5" hidden="1">
      <c r="A7224">
        <v>74</v>
      </c>
      <c r="B7224" t="s">
        <v>2063</v>
      </c>
      <c r="C7224" t="s">
        <v>1809</v>
      </c>
      <c r="D7224" t="s">
        <v>1810</v>
      </c>
      <c r="E7224" s="698" t="s">
        <v>2064</v>
      </c>
    </row>
    <row r="7225" spans="1:5" hidden="1">
      <c r="A7225">
        <v>106</v>
      </c>
      <c r="B7225" t="s">
        <v>2065</v>
      </c>
      <c r="C7225" t="s">
        <v>1809</v>
      </c>
      <c r="D7225" t="s">
        <v>1810</v>
      </c>
      <c r="E7225" s="698" t="s">
        <v>2066</v>
      </c>
    </row>
    <row r="7226" spans="1:5" hidden="1">
      <c r="A7226">
        <v>87</v>
      </c>
      <c r="B7226" t="s">
        <v>2067</v>
      </c>
      <c r="C7226" t="s">
        <v>1809</v>
      </c>
      <c r="D7226" t="s">
        <v>1810</v>
      </c>
      <c r="E7226" s="698" t="s">
        <v>2068</v>
      </c>
    </row>
    <row r="7227" spans="1:5" hidden="1">
      <c r="A7227">
        <v>88</v>
      </c>
      <c r="B7227" t="s">
        <v>2069</v>
      </c>
      <c r="C7227" t="s">
        <v>1809</v>
      </c>
      <c r="D7227" t="s">
        <v>1810</v>
      </c>
      <c r="E7227" s="698" t="s">
        <v>2070</v>
      </c>
    </row>
    <row r="7228" spans="1:5" hidden="1">
      <c r="A7228">
        <v>89</v>
      </c>
      <c r="B7228" t="s">
        <v>2071</v>
      </c>
      <c r="C7228" t="s">
        <v>1809</v>
      </c>
      <c r="D7228" t="s">
        <v>1810</v>
      </c>
      <c r="E7228" s="698" t="s">
        <v>2072</v>
      </c>
    </row>
    <row r="7229" spans="1:5" hidden="1">
      <c r="A7229">
        <v>90</v>
      </c>
      <c r="B7229" t="s">
        <v>2073</v>
      </c>
      <c r="C7229" t="s">
        <v>1809</v>
      </c>
      <c r="D7229" t="s">
        <v>1810</v>
      </c>
      <c r="E7229" s="698" t="s">
        <v>2074</v>
      </c>
    </row>
    <row r="7230" spans="1:5" hidden="1">
      <c r="A7230">
        <v>81</v>
      </c>
      <c r="B7230" t="s">
        <v>2075</v>
      </c>
      <c r="C7230" t="s">
        <v>1809</v>
      </c>
      <c r="D7230" t="s">
        <v>1810</v>
      </c>
      <c r="E7230" s="698" t="s">
        <v>2076</v>
      </c>
    </row>
    <row r="7231" spans="1:5" hidden="1">
      <c r="A7231">
        <v>82</v>
      </c>
      <c r="B7231" t="s">
        <v>2077</v>
      </c>
      <c r="C7231" t="s">
        <v>1809</v>
      </c>
      <c r="D7231" t="s">
        <v>1810</v>
      </c>
      <c r="E7231" s="698" t="s">
        <v>2078</v>
      </c>
    </row>
    <row r="7232" spans="1:5" hidden="1">
      <c r="A7232">
        <v>105</v>
      </c>
      <c r="B7232" t="s">
        <v>2079</v>
      </c>
      <c r="C7232" t="s">
        <v>1809</v>
      </c>
      <c r="D7232" t="s">
        <v>1810</v>
      </c>
      <c r="E7232" s="698" t="s">
        <v>2080</v>
      </c>
    </row>
    <row r="7233" spans="1:5" hidden="1">
      <c r="A7233">
        <v>60</v>
      </c>
      <c r="B7233" t="s">
        <v>2081</v>
      </c>
      <c r="C7233" t="s">
        <v>1809</v>
      </c>
      <c r="D7233" t="s">
        <v>1836</v>
      </c>
      <c r="E7233" s="698" t="s">
        <v>2082</v>
      </c>
    </row>
    <row r="7234" spans="1:5" hidden="1">
      <c r="A7234">
        <v>72</v>
      </c>
      <c r="B7234" t="s">
        <v>2083</v>
      </c>
      <c r="C7234" t="s">
        <v>1809</v>
      </c>
      <c r="D7234" t="s">
        <v>1810</v>
      </c>
      <c r="E7234" s="698" t="s">
        <v>2084</v>
      </c>
    </row>
    <row r="7235" spans="1:5" hidden="1">
      <c r="A7235">
        <v>70</v>
      </c>
      <c r="B7235" t="s">
        <v>2085</v>
      </c>
      <c r="C7235" t="s">
        <v>1809</v>
      </c>
      <c r="D7235" t="s">
        <v>1810</v>
      </c>
      <c r="E7235" s="698" t="s">
        <v>2086</v>
      </c>
    </row>
    <row r="7236" spans="1:5" hidden="1">
      <c r="A7236">
        <v>85</v>
      </c>
      <c r="B7236" t="s">
        <v>2087</v>
      </c>
      <c r="C7236" t="s">
        <v>1809</v>
      </c>
      <c r="D7236" t="s">
        <v>1810</v>
      </c>
      <c r="E7236" s="698" t="s">
        <v>2088</v>
      </c>
    </row>
    <row r="7237" spans="1:5" hidden="1">
      <c r="A7237">
        <v>84</v>
      </c>
      <c r="B7237" t="s">
        <v>2089</v>
      </c>
      <c r="C7237" t="s">
        <v>1809</v>
      </c>
      <c r="D7237" t="s">
        <v>1810</v>
      </c>
      <c r="E7237" s="698" t="s">
        <v>2090</v>
      </c>
    </row>
    <row r="7238" spans="1:5" hidden="1">
      <c r="A7238">
        <v>37997</v>
      </c>
      <c r="B7238" t="s">
        <v>2091</v>
      </c>
      <c r="C7238" t="s">
        <v>1809</v>
      </c>
      <c r="D7238" t="s">
        <v>1810</v>
      </c>
      <c r="E7238" s="698" t="s">
        <v>2092</v>
      </c>
    </row>
    <row r="7239" spans="1:5" hidden="1">
      <c r="A7239">
        <v>37998</v>
      </c>
      <c r="B7239" t="s">
        <v>2093</v>
      </c>
      <c r="C7239" t="s">
        <v>1809</v>
      </c>
      <c r="D7239" t="s">
        <v>1810</v>
      </c>
      <c r="E7239" s="698" t="s">
        <v>2094</v>
      </c>
    </row>
    <row r="7240" spans="1:5" hidden="1">
      <c r="A7240">
        <v>10899</v>
      </c>
      <c r="B7240" t="s">
        <v>2095</v>
      </c>
      <c r="C7240" t="s">
        <v>1809</v>
      </c>
      <c r="D7240" t="s">
        <v>1810</v>
      </c>
      <c r="E7240" s="698" t="s">
        <v>2096</v>
      </c>
    </row>
    <row r="7241" spans="1:5" hidden="1">
      <c r="A7241">
        <v>10900</v>
      </c>
      <c r="B7241" t="s">
        <v>2097</v>
      </c>
      <c r="C7241" t="s">
        <v>1809</v>
      </c>
      <c r="D7241" t="s">
        <v>1810</v>
      </c>
      <c r="E7241" s="698" t="s">
        <v>2098</v>
      </c>
    </row>
    <row r="7242" spans="1:5" hidden="1">
      <c r="A7242">
        <v>46</v>
      </c>
      <c r="B7242" t="s">
        <v>2099</v>
      </c>
      <c r="C7242" t="s">
        <v>1809</v>
      </c>
      <c r="D7242" t="s">
        <v>1836</v>
      </c>
      <c r="E7242" s="698" t="s">
        <v>2100</v>
      </c>
    </row>
    <row r="7243" spans="1:5" hidden="1">
      <c r="A7243">
        <v>51</v>
      </c>
      <c r="B7243" t="s">
        <v>2101</v>
      </c>
      <c r="C7243" t="s">
        <v>1809</v>
      </c>
      <c r="D7243" t="s">
        <v>1836</v>
      </c>
      <c r="E7243" s="698" t="s">
        <v>2102</v>
      </c>
    </row>
    <row r="7244" spans="1:5" hidden="1">
      <c r="A7244">
        <v>12863</v>
      </c>
      <c r="B7244" t="s">
        <v>2103</v>
      </c>
      <c r="C7244" t="s">
        <v>1809</v>
      </c>
      <c r="D7244" t="s">
        <v>1836</v>
      </c>
      <c r="E7244" s="698" t="s">
        <v>2104</v>
      </c>
    </row>
    <row r="7245" spans="1:5" hidden="1">
      <c r="A7245">
        <v>50</v>
      </c>
      <c r="B7245" t="s">
        <v>2105</v>
      </c>
      <c r="C7245" t="s">
        <v>1809</v>
      </c>
      <c r="D7245" t="s">
        <v>1836</v>
      </c>
      <c r="E7245" s="698" t="s">
        <v>2106</v>
      </c>
    </row>
    <row r="7246" spans="1:5" hidden="1">
      <c r="A7246">
        <v>47</v>
      </c>
      <c r="B7246" t="s">
        <v>2107</v>
      </c>
      <c r="C7246" t="s">
        <v>1809</v>
      </c>
      <c r="D7246" t="s">
        <v>1836</v>
      </c>
      <c r="E7246" s="698" t="s">
        <v>2108</v>
      </c>
    </row>
    <row r="7247" spans="1:5" hidden="1">
      <c r="A7247">
        <v>48</v>
      </c>
      <c r="B7247" t="s">
        <v>2109</v>
      </c>
      <c r="C7247" t="s">
        <v>1809</v>
      </c>
      <c r="D7247" t="s">
        <v>1836</v>
      </c>
      <c r="E7247" s="698" t="s">
        <v>2110</v>
      </c>
    </row>
    <row r="7248" spans="1:5" hidden="1">
      <c r="A7248">
        <v>52</v>
      </c>
      <c r="B7248" t="s">
        <v>2111</v>
      </c>
      <c r="C7248" t="s">
        <v>1809</v>
      </c>
      <c r="D7248" t="s">
        <v>1836</v>
      </c>
      <c r="E7248" s="698" t="s">
        <v>2112</v>
      </c>
    </row>
    <row r="7249" spans="1:5" hidden="1">
      <c r="A7249">
        <v>43</v>
      </c>
      <c r="B7249" t="s">
        <v>2113</v>
      </c>
      <c r="C7249" t="s">
        <v>1809</v>
      </c>
      <c r="D7249" t="s">
        <v>1836</v>
      </c>
      <c r="E7249" s="698" t="s">
        <v>2114</v>
      </c>
    </row>
    <row r="7250" spans="1:5" hidden="1">
      <c r="A7250">
        <v>39719</v>
      </c>
      <c r="B7250" t="s">
        <v>2115</v>
      </c>
      <c r="C7250" t="s">
        <v>1847</v>
      </c>
      <c r="D7250" t="s">
        <v>1810</v>
      </c>
      <c r="E7250" s="698" t="s">
        <v>2116</v>
      </c>
    </row>
    <row r="7251" spans="1:5" hidden="1">
      <c r="A7251">
        <v>3410</v>
      </c>
      <c r="B7251" t="s">
        <v>2117</v>
      </c>
      <c r="C7251" t="s">
        <v>1949</v>
      </c>
      <c r="D7251" t="s">
        <v>1810</v>
      </c>
      <c r="E7251" s="698" t="s">
        <v>2118</v>
      </c>
    </row>
    <row r="7252" spans="1:5" hidden="1">
      <c r="A7252">
        <v>4791</v>
      </c>
      <c r="B7252" t="s">
        <v>2119</v>
      </c>
      <c r="C7252" t="s">
        <v>1949</v>
      </c>
      <c r="D7252" t="s">
        <v>1810</v>
      </c>
      <c r="E7252" s="698" t="s">
        <v>2120</v>
      </c>
    </row>
    <row r="7253" spans="1:5" hidden="1">
      <c r="A7253">
        <v>157</v>
      </c>
      <c r="B7253" t="s">
        <v>2121</v>
      </c>
      <c r="C7253" t="s">
        <v>1949</v>
      </c>
      <c r="D7253" t="s">
        <v>1810</v>
      </c>
      <c r="E7253" s="698" t="s">
        <v>2122</v>
      </c>
    </row>
    <row r="7254" spans="1:5" hidden="1">
      <c r="A7254">
        <v>156</v>
      </c>
      <c r="B7254" t="s">
        <v>2123</v>
      </c>
      <c r="C7254" t="s">
        <v>1949</v>
      </c>
      <c r="D7254" t="s">
        <v>1810</v>
      </c>
      <c r="E7254" s="698" t="s">
        <v>2124</v>
      </c>
    </row>
    <row r="7255" spans="1:5" hidden="1">
      <c r="A7255">
        <v>131</v>
      </c>
      <c r="B7255" t="s">
        <v>2125</v>
      </c>
      <c r="C7255" t="s">
        <v>1949</v>
      </c>
      <c r="D7255" t="s">
        <v>1810</v>
      </c>
      <c r="E7255" s="698" t="s">
        <v>2126</v>
      </c>
    </row>
    <row r="7256" spans="1:5" hidden="1">
      <c r="A7256">
        <v>21114</v>
      </c>
      <c r="B7256" t="s">
        <v>2127</v>
      </c>
      <c r="C7256" t="s">
        <v>1809</v>
      </c>
      <c r="D7256" t="s">
        <v>1810</v>
      </c>
      <c r="E7256" s="698" t="s">
        <v>2128</v>
      </c>
    </row>
    <row r="7257" spans="1:5" hidden="1">
      <c r="A7257">
        <v>119</v>
      </c>
      <c r="B7257" t="s">
        <v>2129</v>
      </c>
      <c r="C7257" t="s">
        <v>1809</v>
      </c>
      <c r="D7257" t="s">
        <v>1817</v>
      </c>
      <c r="E7257" s="698" t="s">
        <v>2130</v>
      </c>
    </row>
    <row r="7258" spans="1:5" hidden="1">
      <c r="A7258">
        <v>122</v>
      </c>
      <c r="B7258" t="s">
        <v>2131</v>
      </c>
      <c r="C7258" t="s">
        <v>1809</v>
      </c>
      <c r="D7258" t="s">
        <v>1810</v>
      </c>
      <c r="E7258" s="698" t="s">
        <v>2132</v>
      </c>
    </row>
    <row r="7259" spans="1:5" hidden="1">
      <c r="A7259">
        <v>20080</v>
      </c>
      <c r="B7259" t="s">
        <v>2133</v>
      </c>
      <c r="C7259" t="s">
        <v>1809</v>
      </c>
      <c r="D7259" t="s">
        <v>1810</v>
      </c>
      <c r="E7259" s="698" t="s">
        <v>2134</v>
      </c>
    </row>
    <row r="7260" spans="1:5" hidden="1">
      <c r="A7260">
        <v>124</v>
      </c>
      <c r="B7260" t="s">
        <v>2135</v>
      </c>
      <c r="C7260" t="s">
        <v>1847</v>
      </c>
      <c r="D7260" t="s">
        <v>1810</v>
      </c>
      <c r="E7260" s="698" t="s">
        <v>2136</v>
      </c>
    </row>
    <row r="7261" spans="1:5" hidden="1">
      <c r="A7261">
        <v>7334</v>
      </c>
      <c r="B7261" t="s">
        <v>755</v>
      </c>
      <c r="C7261" t="s">
        <v>1847</v>
      </c>
      <c r="D7261" t="s">
        <v>1810</v>
      </c>
      <c r="E7261" s="698" t="s">
        <v>2137</v>
      </c>
    </row>
    <row r="7262" spans="1:5" hidden="1">
      <c r="A7262">
        <v>123</v>
      </c>
      <c r="B7262" t="s">
        <v>2138</v>
      </c>
      <c r="C7262" t="s">
        <v>1847</v>
      </c>
      <c r="D7262" t="s">
        <v>1817</v>
      </c>
      <c r="E7262" s="698" t="s">
        <v>2139</v>
      </c>
    </row>
    <row r="7263" spans="1:5" hidden="1">
      <c r="A7263">
        <v>127</v>
      </c>
      <c r="B7263" t="s">
        <v>2140</v>
      </c>
      <c r="C7263" t="s">
        <v>1847</v>
      </c>
      <c r="D7263" t="s">
        <v>1810</v>
      </c>
      <c r="E7263" s="698" t="s">
        <v>2141</v>
      </c>
    </row>
    <row r="7264" spans="1:5" hidden="1">
      <c r="A7264">
        <v>41373</v>
      </c>
      <c r="B7264" t="s">
        <v>2142</v>
      </c>
      <c r="C7264" t="s">
        <v>1847</v>
      </c>
      <c r="D7264" t="s">
        <v>1810</v>
      </c>
      <c r="E7264" s="698" t="s">
        <v>2143</v>
      </c>
    </row>
    <row r="7265" spans="1:5" hidden="1">
      <c r="A7265">
        <v>133</v>
      </c>
      <c r="B7265" t="s">
        <v>2144</v>
      </c>
      <c r="C7265" t="s">
        <v>1847</v>
      </c>
      <c r="D7265" t="s">
        <v>1810</v>
      </c>
      <c r="E7265" s="698" t="s">
        <v>2145</v>
      </c>
    </row>
    <row r="7266" spans="1:5" hidden="1">
      <c r="A7266">
        <v>43617</v>
      </c>
      <c r="B7266" t="s">
        <v>2146</v>
      </c>
      <c r="C7266" t="s">
        <v>1847</v>
      </c>
      <c r="D7266" t="s">
        <v>1810</v>
      </c>
      <c r="E7266" s="698" t="s">
        <v>2147</v>
      </c>
    </row>
    <row r="7267" spans="1:5" hidden="1">
      <c r="A7267">
        <v>132</v>
      </c>
      <c r="B7267" t="s">
        <v>2148</v>
      </c>
      <c r="C7267" t="s">
        <v>1847</v>
      </c>
      <c r="D7267" t="s">
        <v>1810</v>
      </c>
      <c r="E7267" s="698" t="s">
        <v>1935</v>
      </c>
    </row>
    <row r="7268" spans="1:5" hidden="1">
      <c r="A7268">
        <v>43618</v>
      </c>
      <c r="B7268" t="s">
        <v>2149</v>
      </c>
      <c r="C7268" t="s">
        <v>1949</v>
      </c>
      <c r="D7268" t="s">
        <v>1810</v>
      </c>
      <c r="E7268" s="698" t="s">
        <v>2150</v>
      </c>
    </row>
    <row r="7269" spans="1:5" hidden="1">
      <c r="A7269">
        <v>37476</v>
      </c>
      <c r="B7269" t="s">
        <v>2151</v>
      </c>
      <c r="C7269" t="s">
        <v>1809</v>
      </c>
      <c r="D7269" t="s">
        <v>1810</v>
      </c>
      <c r="E7269" s="698" t="s">
        <v>2152</v>
      </c>
    </row>
    <row r="7270" spans="1:5" hidden="1">
      <c r="A7270">
        <v>37478</v>
      </c>
      <c r="B7270" t="s">
        <v>2153</v>
      </c>
      <c r="C7270" t="s">
        <v>1809</v>
      </c>
      <c r="D7270" t="s">
        <v>1810</v>
      </c>
      <c r="E7270" s="698" t="s">
        <v>2154</v>
      </c>
    </row>
    <row r="7271" spans="1:5" hidden="1">
      <c r="A7271">
        <v>37477</v>
      </c>
      <c r="B7271" t="s">
        <v>2155</v>
      </c>
      <c r="C7271" t="s">
        <v>1809</v>
      </c>
      <c r="D7271" t="s">
        <v>1810</v>
      </c>
      <c r="E7271" s="698" t="s">
        <v>2156</v>
      </c>
    </row>
    <row r="7272" spans="1:5" hidden="1">
      <c r="A7272">
        <v>37479</v>
      </c>
      <c r="B7272" t="s">
        <v>2157</v>
      </c>
      <c r="C7272" t="s">
        <v>1809</v>
      </c>
      <c r="D7272" t="s">
        <v>1810</v>
      </c>
      <c r="E7272" s="698" t="s">
        <v>2158</v>
      </c>
    </row>
    <row r="7273" spans="1:5" hidden="1">
      <c r="A7273">
        <v>4319</v>
      </c>
      <c r="B7273" t="s">
        <v>2159</v>
      </c>
      <c r="C7273" t="s">
        <v>1809</v>
      </c>
      <c r="D7273" t="s">
        <v>1810</v>
      </c>
      <c r="E7273" s="698" t="s">
        <v>2160</v>
      </c>
    </row>
    <row r="7274" spans="1:5" hidden="1">
      <c r="A7274">
        <v>42409</v>
      </c>
      <c r="B7274" t="s">
        <v>2161</v>
      </c>
      <c r="C7274" t="s">
        <v>1949</v>
      </c>
      <c r="D7274" t="s">
        <v>1810</v>
      </c>
      <c r="E7274" s="698" t="s">
        <v>2162</v>
      </c>
    </row>
    <row r="7275" spans="1:5" hidden="1">
      <c r="A7275">
        <v>40553</v>
      </c>
      <c r="B7275" t="s">
        <v>2163</v>
      </c>
      <c r="C7275" t="s">
        <v>2164</v>
      </c>
      <c r="D7275" t="s">
        <v>1836</v>
      </c>
      <c r="E7275" s="698" t="s">
        <v>2165</v>
      </c>
    </row>
    <row r="7276" spans="1:5" hidden="1">
      <c r="A7276">
        <v>6114</v>
      </c>
      <c r="B7276" t="s">
        <v>2166</v>
      </c>
      <c r="C7276" t="s">
        <v>2167</v>
      </c>
      <c r="D7276" t="s">
        <v>1810</v>
      </c>
      <c r="E7276" s="698" t="s">
        <v>2168</v>
      </c>
    </row>
    <row r="7277" spans="1:5" hidden="1">
      <c r="A7277">
        <v>40912</v>
      </c>
      <c r="B7277" t="s">
        <v>2169</v>
      </c>
      <c r="C7277" t="s">
        <v>2170</v>
      </c>
      <c r="D7277" t="s">
        <v>1810</v>
      </c>
      <c r="E7277" s="698" t="s">
        <v>2171</v>
      </c>
    </row>
    <row r="7278" spans="1:5" hidden="1">
      <c r="A7278">
        <v>247</v>
      </c>
      <c r="B7278" t="s">
        <v>2172</v>
      </c>
      <c r="C7278" t="s">
        <v>2167</v>
      </c>
      <c r="D7278" t="s">
        <v>1810</v>
      </c>
      <c r="E7278" s="698" t="s">
        <v>2173</v>
      </c>
    </row>
    <row r="7279" spans="1:5" hidden="1">
      <c r="A7279">
        <v>40919</v>
      </c>
      <c r="B7279" t="s">
        <v>2174</v>
      </c>
      <c r="C7279" t="s">
        <v>2170</v>
      </c>
      <c r="D7279" t="s">
        <v>1810</v>
      </c>
      <c r="E7279" s="698" t="s">
        <v>2175</v>
      </c>
    </row>
    <row r="7280" spans="1:5" hidden="1">
      <c r="A7280">
        <v>25958</v>
      </c>
      <c r="B7280" t="s">
        <v>2176</v>
      </c>
      <c r="C7280" t="s">
        <v>2167</v>
      </c>
      <c r="D7280" t="s">
        <v>1810</v>
      </c>
      <c r="E7280" s="698" t="s">
        <v>2177</v>
      </c>
    </row>
    <row r="7281" spans="1:5" hidden="1">
      <c r="A7281">
        <v>40984</v>
      </c>
      <c r="B7281" t="s">
        <v>2178</v>
      </c>
      <c r="C7281" t="s">
        <v>2170</v>
      </c>
      <c r="D7281" t="s">
        <v>1810</v>
      </c>
      <c r="E7281" s="698" t="s">
        <v>2179</v>
      </c>
    </row>
    <row r="7282" spans="1:5" hidden="1">
      <c r="A7282">
        <v>248</v>
      </c>
      <c r="B7282" t="s">
        <v>2180</v>
      </c>
      <c r="C7282" t="s">
        <v>2167</v>
      </c>
      <c r="D7282" t="s">
        <v>1810</v>
      </c>
      <c r="E7282" s="698" t="s">
        <v>2181</v>
      </c>
    </row>
    <row r="7283" spans="1:5" hidden="1">
      <c r="A7283">
        <v>41086</v>
      </c>
      <c r="B7283" t="s">
        <v>2182</v>
      </c>
      <c r="C7283" t="s">
        <v>2170</v>
      </c>
      <c r="D7283" t="s">
        <v>1810</v>
      </c>
      <c r="E7283" s="698" t="s">
        <v>2183</v>
      </c>
    </row>
    <row r="7284" spans="1:5" hidden="1">
      <c r="A7284">
        <v>34466</v>
      </c>
      <c r="B7284" t="s">
        <v>2184</v>
      </c>
      <c r="C7284" t="s">
        <v>2167</v>
      </c>
      <c r="D7284" t="s">
        <v>1810</v>
      </c>
      <c r="E7284" s="698" t="s">
        <v>2181</v>
      </c>
    </row>
    <row r="7285" spans="1:5" hidden="1">
      <c r="A7285">
        <v>41083</v>
      </c>
      <c r="B7285" t="s">
        <v>2185</v>
      </c>
      <c r="C7285" t="s">
        <v>2170</v>
      </c>
      <c r="D7285" t="s">
        <v>1810</v>
      </c>
      <c r="E7285" s="698" t="s">
        <v>2183</v>
      </c>
    </row>
    <row r="7286" spans="1:5" hidden="1">
      <c r="A7286">
        <v>252</v>
      </c>
      <c r="B7286" t="s">
        <v>2186</v>
      </c>
      <c r="C7286" t="s">
        <v>2167</v>
      </c>
      <c r="D7286" t="s">
        <v>1810</v>
      </c>
      <c r="E7286" s="698" t="s">
        <v>2187</v>
      </c>
    </row>
    <row r="7287" spans="1:5" hidden="1">
      <c r="A7287">
        <v>40909</v>
      </c>
      <c r="B7287" t="s">
        <v>2188</v>
      </c>
      <c r="C7287" t="s">
        <v>2170</v>
      </c>
      <c r="D7287" t="s">
        <v>1810</v>
      </c>
      <c r="E7287" s="698" t="s">
        <v>2189</v>
      </c>
    </row>
    <row r="7288" spans="1:5" hidden="1">
      <c r="A7288">
        <v>242</v>
      </c>
      <c r="B7288" t="s">
        <v>2190</v>
      </c>
      <c r="C7288" t="s">
        <v>2167</v>
      </c>
      <c r="D7288" t="s">
        <v>1810</v>
      </c>
      <c r="E7288" s="698" t="s">
        <v>2191</v>
      </c>
    </row>
    <row r="7289" spans="1:5" hidden="1">
      <c r="A7289">
        <v>41085</v>
      </c>
      <c r="B7289" t="s">
        <v>2192</v>
      </c>
      <c r="C7289" t="s">
        <v>2170</v>
      </c>
      <c r="D7289" t="s">
        <v>1810</v>
      </c>
      <c r="E7289" s="698" t="s">
        <v>2193</v>
      </c>
    </row>
    <row r="7290" spans="1:5" hidden="1">
      <c r="A7290">
        <v>427</v>
      </c>
      <c r="B7290" t="s">
        <v>2194</v>
      </c>
      <c r="C7290" t="s">
        <v>1809</v>
      </c>
      <c r="D7290" t="s">
        <v>1810</v>
      </c>
      <c r="E7290" s="698" t="s">
        <v>2195</v>
      </c>
    </row>
    <row r="7291" spans="1:5" hidden="1">
      <c r="A7291">
        <v>417</v>
      </c>
      <c r="B7291" t="s">
        <v>2196</v>
      </c>
      <c r="C7291" t="s">
        <v>1809</v>
      </c>
      <c r="D7291" t="s">
        <v>1810</v>
      </c>
      <c r="E7291" s="698" t="s">
        <v>2197</v>
      </c>
    </row>
    <row r="7292" spans="1:5" hidden="1">
      <c r="A7292">
        <v>11273</v>
      </c>
      <c r="B7292" t="s">
        <v>2198</v>
      </c>
      <c r="C7292" t="s">
        <v>1809</v>
      </c>
      <c r="D7292" t="s">
        <v>1810</v>
      </c>
      <c r="E7292" s="698" t="s">
        <v>2199</v>
      </c>
    </row>
    <row r="7293" spans="1:5" hidden="1">
      <c r="A7293">
        <v>11272</v>
      </c>
      <c r="B7293" t="s">
        <v>2200</v>
      </c>
      <c r="C7293" t="s">
        <v>1809</v>
      </c>
      <c r="D7293" t="s">
        <v>1810</v>
      </c>
      <c r="E7293" s="698" t="s">
        <v>2201</v>
      </c>
    </row>
    <row r="7294" spans="1:5" hidden="1">
      <c r="A7294">
        <v>11275</v>
      </c>
      <c r="B7294" t="s">
        <v>2202</v>
      </c>
      <c r="C7294" t="s">
        <v>1809</v>
      </c>
      <c r="D7294" t="s">
        <v>1810</v>
      </c>
      <c r="E7294" s="698" t="s">
        <v>2203</v>
      </c>
    </row>
    <row r="7295" spans="1:5" hidden="1">
      <c r="A7295">
        <v>11274</v>
      </c>
      <c r="B7295" t="s">
        <v>2204</v>
      </c>
      <c r="C7295" t="s">
        <v>1809</v>
      </c>
      <c r="D7295" t="s">
        <v>1810</v>
      </c>
      <c r="E7295" s="698" t="s">
        <v>2205</v>
      </c>
    </row>
    <row r="7296" spans="1:5" hidden="1">
      <c r="A7296">
        <v>38470</v>
      </c>
      <c r="B7296" t="s">
        <v>2206</v>
      </c>
      <c r="C7296" t="s">
        <v>1809</v>
      </c>
      <c r="D7296" t="s">
        <v>1817</v>
      </c>
      <c r="E7296" s="698" t="s">
        <v>2207</v>
      </c>
    </row>
    <row r="7297" spans="1:5" hidden="1">
      <c r="A7297">
        <v>38547</v>
      </c>
      <c r="B7297" t="s">
        <v>2208</v>
      </c>
      <c r="C7297" t="s">
        <v>1809</v>
      </c>
      <c r="D7297" t="s">
        <v>1810</v>
      </c>
      <c r="E7297" s="698" t="s">
        <v>2209</v>
      </c>
    </row>
    <row r="7298" spans="1:5" hidden="1">
      <c r="A7298">
        <v>38469</v>
      </c>
      <c r="B7298" t="s">
        <v>2210</v>
      </c>
      <c r="C7298" t="s">
        <v>1809</v>
      </c>
      <c r="D7298" t="s">
        <v>1810</v>
      </c>
      <c r="E7298" s="698" t="s">
        <v>2211</v>
      </c>
    </row>
    <row r="7299" spans="1:5" hidden="1">
      <c r="A7299">
        <v>38467</v>
      </c>
      <c r="B7299" t="s">
        <v>2212</v>
      </c>
      <c r="C7299" t="s">
        <v>1809</v>
      </c>
      <c r="D7299" t="s">
        <v>1810</v>
      </c>
      <c r="E7299" s="698" t="s">
        <v>2213</v>
      </c>
    </row>
    <row r="7300" spans="1:5" hidden="1">
      <c r="A7300">
        <v>38468</v>
      </c>
      <c r="B7300" t="s">
        <v>2214</v>
      </c>
      <c r="C7300" t="s">
        <v>1809</v>
      </c>
      <c r="D7300" t="s">
        <v>1810</v>
      </c>
      <c r="E7300" s="698" t="s">
        <v>2215</v>
      </c>
    </row>
    <row r="7301" spans="1:5" hidden="1">
      <c r="A7301">
        <v>38471</v>
      </c>
      <c r="B7301" t="s">
        <v>2216</v>
      </c>
      <c r="C7301" t="s">
        <v>1809</v>
      </c>
      <c r="D7301" t="s">
        <v>1810</v>
      </c>
      <c r="E7301" s="698" t="s">
        <v>2217</v>
      </c>
    </row>
    <row r="7302" spans="1:5" hidden="1">
      <c r="A7302">
        <v>37370</v>
      </c>
      <c r="B7302" t="s">
        <v>2218</v>
      </c>
      <c r="C7302" t="s">
        <v>2167</v>
      </c>
      <c r="D7302" t="s">
        <v>1817</v>
      </c>
      <c r="E7302" s="698" t="s">
        <v>2219</v>
      </c>
    </row>
    <row r="7303" spans="1:5" hidden="1">
      <c r="A7303">
        <v>40862</v>
      </c>
      <c r="B7303" t="s">
        <v>2220</v>
      </c>
      <c r="C7303" t="s">
        <v>2170</v>
      </c>
      <c r="D7303" t="s">
        <v>1817</v>
      </c>
      <c r="E7303" s="698" t="s">
        <v>2221</v>
      </c>
    </row>
    <row r="7304" spans="1:5" hidden="1">
      <c r="A7304">
        <v>10658</v>
      </c>
      <c r="B7304" t="s">
        <v>2222</v>
      </c>
      <c r="C7304" t="s">
        <v>1809</v>
      </c>
      <c r="D7304" t="s">
        <v>1836</v>
      </c>
      <c r="E7304" s="698" t="s">
        <v>2223</v>
      </c>
    </row>
    <row r="7305" spans="1:5" hidden="1">
      <c r="A7305">
        <v>253</v>
      </c>
      <c r="B7305" t="s">
        <v>2224</v>
      </c>
      <c r="C7305" t="s">
        <v>2167</v>
      </c>
      <c r="D7305" t="s">
        <v>1817</v>
      </c>
      <c r="E7305" s="698" t="s">
        <v>2225</v>
      </c>
    </row>
    <row r="7306" spans="1:5" hidden="1">
      <c r="A7306">
        <v>40809</v>
      </c>
      <c r="B7306" t="s">
        <v>2226</v>
      </c>
      <c r="C7306" t="s">
        <v>2170</v>
      </c>
      <c r="D7306" t="s">
        <v>1810</v>
      </c>
      <c r="E7306" s="698" t="s">
        <v>2227</v>
      </c>
    </row>
    <row r="7307" spans="1:5" hidden="1">
      <c r="A7307">
        <v>42428</v>
      </c>
      <c r="B7307" t="s">
        <v>2228</v>
      </c>
      <c r="C7307" t="s">
        <v>1809</v>
      </c>
      <c r="D7307" t="s">
        <v>1836</v>
      </c>
      <c r="E7307" s="698" t="s">
        <v>2229</v>
      </c>
    </row>
    <row r="7308" spans="1:5" hidden="1">
      <c r="A7308">
        <v>583</v>
      </c>
      <c r="B7308" t="s">
        <v>2230</v>
      </c>
      <c r="C7308" t="s">
        <v>1949</v>
      </c>
      <c r="D7308" t="s">
        <v>1836</v>
      </c>
      <c r="E7308" s="698" t="s">
        <v>2231</v>
      </c>
    </row>
    <row r="7309" spans="1:5" hidden="1">
      <c r="A7309">
        <v>299</v>
      </c>
      <c r="B7309" t="s">
        <v>2232</v>
      </c>
      <c r="C7309" t="s">
        <v>1809</v>
      </c>
      <c r="D7309" t="s">
        <v>1810</v>
      </c>
      <c r="E7309" s="698" t="s">
        <v>2233</v>
      </c>
    </row>
    <row r="7310" spans="1:5" hidden="1">
      <c r="A7310">
        <v>298</v>
      </c>
      <c r="B7310" t="s">
        <v>2234</v>
      </c>
      <c r="C7310" t="s">
        <v>1809</v>
      </c>
      <c r="D7310" t="s">
        <v>1810</v>
      </c>
      <c r="E7310" s="698" t="s">
        <v>2235</v>
      </c>
    </row>
    <row r="7311" spans="1:5" hidden="1">
      <c r="A7311">
        <v>295</v>
      </c>
      <c r="B7311" t="s">
        <v>2236</v>
      </c>
      <c r="C7311" t="s">
        <v>1809</v>
      </c>
      <c r="D7311" t="s">
        <v>1810</v>
      </c>
      <c r="E7311" s="698" t="s">
        <v>2237</v>
      </c>
    </row>
    <row r="7312" spans="1:5" hidden="1">
      <c r="A7312">
        <v>296</v>
      </c>
      <c r="B7312" t="s">
        <v>2238</v>
      </c>
      <c r="C7312" t="s">
        <v>1809</v>
      </c>
      <c r="D7312" t="s">
        <v>1810</v>
      </c>
      <c r="E7312" s="698" t="s">
        <v>2239</v>
      </c>
    </row>
    <row r="7313" spans="1:5" hidden="1">
      <c r="A7313">
        <v>297</v>
      </c>
      <c r="B7313" t="s">
        <v>2240</v>
      </c>
      <c r="C7313" t="s">
        <v>1809</v>
      </c>
      <c r="D7313" t="s">
        <v>1810</v>
      </c>
      <c r="E7313" s="698" t="s">
        <v>2241</v>
      </c>
    </row>
    <row r="7314" spans="1:5" hidden="1">
      <c r="A7314">
        <v>301</v>
      </c>
      <c r="B7314" t="s">
        <v>2242</v>
      </c>
      <c r="C7314" t="s">
        <v>1809</v>
      </c>
      <c r="D7314" t="s">
        <v>1817</v>
      </c>
      <c r="E7314" s="698" t="s">
        <v>2243</v>
      </c>
    </row>
    <row r="7315" spans="1:5" hidden="1">
      <c r="A7315">
        <v>300</v>
      </c>
      <c r="B7315" t="s">
        <v>2244</v>
      </c>
      <c r="C7315" t="s">
        <v>1809</v>
      </c>
      <c r="D7315" t="s">
        <v>1810</v>
      </c>
      <c r="E7315" s="698" t="s">
        <v>2245</v>
      </c>
    </row>
    <row r="7316" spans="1:5" hidden="1">
      <c r="A7316">
        <v>20084</v>
      </c>
      <c r="B7316" t="s">
        <v>2246</v>
      </c>
      <c r="C7316" t="s">
        <v>1809</v>
      </c>
      <c r="D7316" t="s">
        <v>1810</v>
      </c>
      <c r="E7316" s="698" t="s">
        <v>2237</v>
      </c>
    </row>
    <row r="7317" spans="1:5" hidden="1">
      <c r="A7317">
        <v>20085</v>
      </c>
      <c r="B7317" t="s">
        <v>2247</v>
      </c>
      <c r="C7317" t="s">
        <v>1809</v>
      </c>
      <c r="D7317" t="s">
        <v>1810</v>
      </c>
      <c r="E7317" s="698" t="s">
        <v>2248</v>
      </c>
    </row>
    <row r="7318" spans="1:5" hidden="1">
      <c r="A7318">
        <v>311</v>
      </c>
      <c r="B7318" t="s">
        <v>2249</v>
      </c>
      <c r="C7318" t="s">
        <v>1809</v>
      </c>
      <c r="D7318" t="s">
        <v>1810</v>
      </c>
      <c r="E7318" s="698" t="s">
        <v>2250</v>
      </c>
    </row>
    <row r="7319" spans="1:5" hidden="1">
      <c r="A7319">
        <v>318</v>
      </c>
      <c r="B7319" t="s">
        <v>2251</v>
      </c>
      <c r="C7319" t="s">
        <v>1809</v>
      </c>
      <c r="D7319" t="s">
        <v>1810</v>
      </c>
      <c r="E7319" s="698" t="s">
        <v>2252</v>
      </c>
    </row>
    <row r="7320" spans="1:5" hidden="1">
      <c r="A7320">
        <v>319</v>
      </c>
      <c r="B7320" t="s">
        <v>2253</v>
      </c>
      <c r="C7320" t="s">
        <v>1809</v>
      </c>
      <c r="D7320" t="s">
        <v>1810</v>
      </c>
      <c r="E7320" s="698" t="s">
        <v>2254</v>
      </c>
    </row>
    <row r="7321" spans="1:5" hidden="1">
      <c r="A7321">
        <v>320</v>
      </c>
      <c r="B7321" t="s">
        <v>2255</v>
      </c>
      <c r="C7321" t="s">
        <v>1809</v>
      </c>
      <c r="D7321" t="s">
        <v>1810</v>
      </c>
      <c r="E7321" s="698" t="s">
        <v>2256</v>
      </c>
    </row>
    <row r="7322" spans="1:5" hidden="1">
      <c r="A7322">
        <v>314</v>
      </c>
      <c r="B7322" t="s">
        <v>2257</v>
      </c>
      <c r="C7322" t="s">
        <v>1809</v>
      </c>
      <c r="D7322" t="s">
        <v>1810</v>
      </c>
      <c r="E7322" s="698" t="s">
        <v>2258</v>
      </c>
    </row>
    <row r="7323" spans="1:5" hidden="1">
      <c r="A7323">
        <v>303</v>
      </c>
      <c r="B7323" t="s">
        <v>2259</v>
      </c>
      <c r="C7323" t="s">
        <v>1809</v>
      </c>
      <c r="D7323" t="s">
        <v>1810</v>
      </c>
      <c r="E7323" s="698" t="s">
        <v>2260</v>
      </c>
    </row>
    <row r="7324" spans="1:5" hidden="1">
      <c r="A7324">
        <v>305</v>
      </c>
      <c r="B7324" t="s">
        <v>2261</v>
      </c>
      <c r="C7324" t="s">
        <v>1809</v>
      </c>
      <c r="D7324" t="s">
        <v>1810</v>
      </c>
      <c r="E7324" s="698" t="s">
        <v>2262</v>
      </c>
    </row>
    <row r="7325" spans="1:5" hidden="1">
      <c r="A7325">
        <v>306</v>
      </c>
      <c r="B7325" t="s">
        <v>2263</v>
      </c>
      <c r="C7325" t="s">
        <v>1809</v>
      </c>
      <c r="D7325" t="s">
        <v>1810</v>
      </c>
      <c r="E7325" s="698" t="s">
        <v>2264</v>
      </c>
    </row>
    <row r="7326" spans="1:5" hidden="1">
      <c r="A7326">
        <v>307</v>
      </c>
      <c r="B7326" t="s">
        <v>2265</v>
      </c>
      <c r="C7326" t="s">
        <v>1809</v>
      </c>
      <c r="D7326" t="s">
        <v>1810</v>
      </c>
      <c r="E7326" s="698" t="s">
        <v>2266</v>
      </c>
    </row>
    <row r="7327" spans="1:5" hidden="1">
      <c r="A7327">
        <v>309</v>
      </c>
      <c r="B7327" t="s">
        <v>2267</v>
      </c>
      <c r="C7327" t="s">
        <v>1809</v>
      </c>
      <c r="D7327" t="s">
        <v>1810</v>
      </c>
      <c r="E7327" s="698" t="s">
        <v>2268</v>
      </c>
    </row>
    <row r="7328" spans="1:5" hidden="1">
      <c r="A7328">
        <v>310</v>
      </c>
      <c r="B7328" t="s">
        <v>2269</v>
      </c>
      <c r="C7328" t="s">
        <v>1809</v>
      </c>
      <c r="D7328" t="s">
        <v>1810</v>
      </c>
      <c r="E7328" s="698" t="s">
        <v>2270</v>
      </c>
    </row>
    <row r="7329" spans="1:5" hidden="1">
      <c r="A7329">
        <v>328</v>
      </c>
      <c r="B7329" t="s">
        <v>2271</v>
      </c>
      <c r="C7329" t="s">
        <v>1809</v>
      </c>
      <c r="D7329" t="s">
        <v>1810</v>
      </c>
      <c r="E7329" s="698" t="s">
        <v>2272</v>
      </c>
    </row>
    <row r="7330" spans="1:5" hidden="1">
      <c r="A7330">
        <v>325</v>
      </c>
      <c r="B7330" t="s">
        <v>2273</v>
      </c>
      <c r="C7330" t="s">
        <v>1809</v>
      </c>
      <c r="D7330" t="s">
        <v>1810</v>
      </c>
      <c r="E7330" s="698" t="s">
        <v>2274</v>
      </c>
    </row>
    <row r="7331" spans="1:5" hidden="1">
      <c r="A7331">
        <v>20326</v>
      </c>
      <c r="B7331" t="s">
        <v>2275</v>
      </c>
      <c r="C7331" t="s">
        <v>1809</v>
      </c>
      <c r="D7331" t="s">
        <v>1810</v>
      </c>
      <c r="E7331" s="698" t="s">
        <v>2276</v>
      </c>
    </row>
    <row r="7332" spans="1:5" hidden="1">
      <c r="A7332">
        <v>329</v>
      </c>
      <c r="B7332" t="s">
        <v>2277</v>
      </c>
      <c r="C7332" t="s">
        <v>1809</v>
      </c>
      <c r="D7332" t="s">
        <v>1810</v>
      </c>
      <c r="E7332" s="698" t="s">
        <v>2278</v>
      </c>
    </row>
    <row r="7333" spans="1:5" hidden="1">
      <c r="A7333">
        <v>308</v>
      </c>
      <c r="B7333" t="s">
        <v>2279</v>
      </c>
      <c r="C7333" t="s">
        <v>1809</v>
      </c>
      <c r="D7333" t="s">
        <v>1810</v>
      </c>
      <c r="E7333" s="698" t="s">
        <v>2280</v>
      </c>
    </row>
    <row r="7334" spans="1:5" hidden="1">
      <c r="A7334">
        <v>39642</v>
      </c>
      <c r="B7334" t="s">
        <v>2281</v>
      </c>
      <c r="C7334" t="s">
        <v>1809</v>
      </c>
      <c r="D7334" t="s">
        <v>1810</v>
      </c>
      <c r="E7334" s="698" t="s">
        <v>2282</v>
      </c>
    </row>
    <row r="7335" spans="1:5" hidden="1">
      <c r="A7335">
        <v>39641</v>
      </c>
      <c r="B7335" t="s">
        <v>2283</v>
      </c>
      <c r="C7335" t="s">
        <v>1809</v>
      </c>
      <c r="D7335" t="s">
        <v>1810</v>
      </c>
      <c r="E7335" s="698" t="s">
        <v>2284</v>
      </c>
    </row>
    <row r="7336" spans="1:5" hidden="1">
      <c r="A7336">
        <v>39643</v>
      </c>
      <c r="B7336" t="s">
        <v>2285</v>
      </c>
      <c r="C7336" t="s">
        <v>1809</v>
      </c>
      <c r="D7336" t="s">
        <v>1810</v>
      </c>
      <c r="E7336" s="698" t="s">
        <v>2286</v>
      </c>
    </row>
    <row r="7337" spans="1:5" hidden="1">
      <c r="A7337">
        <v>39644</v>
      </c>
      <c r="B7337" t="s">
        <v>2287</v>
      </c>
      <c r="C7337" t="s">
        <v>1809</v>
      </c>
      <c r="D7337" t="s">
        <v>1810</v>
      </c>
      <c r="E7337" s="698" t="s">
        <v>2288</v>
      </c>
    </row>
    <row r="7338" spans="1:5" hidden="1">
      <c r="A7338">
        <v>39645</v>
      </c>
      <c r="B7338" t="s">
        <v>2289</v>
      </c>
      <c r="C7338" t="s">
        <v>1809</v>
      </c>
      <c r="D7338" t="s">
        <v>1810</v>
      </c>
      <c r="E7338" s="698" t="s">
        <v>2290</v>
      </c>
    </row>
    <row r="7339" spans="1:5" hidden="1">
      <c r="A7339">
        <v>41610</v>
      </c>
      <c r="B7339" t="s">
        <v>2291</v>
      </c>
      <c r="C7339" t="s">
        <v>1809</v>
      </c>
      <c r="D7339" t="s">
        <v>1810</v>
      </c>
      <c r="E7339" s="698" t="s">
        <v>2292</v>
      </c>
    </row>
    <row r="7340" spans="1:5" hidden="1">
      <c r="A7340">
        <v>41611</v>
      </c>
      <c r="B7340" t="s">
        <v>2293</v>
      </c>
      <c r="C7340" t="s">
        <v>1809</v>
      </c>
      <c r="D7340" t="s">
        <v>1810</v>
      </c>
      <c r="E7340" s="698" t="s">
        <v>2294</v>
      </c>
    </row>
    <row r="7341" spans="1:5" hidden="1">
      <c r="A7341">
        <v>41612</v>
      </c>
      <c r="B7341" t="s">
        <v>2295</v>
      </c>
      <c r="C7341" t="s">
        <v>1809</v>
      </c>
      <c r="D7341" t="s">
        <v>1810</v>
      </c>
      <c r="E7341" s="698" t="s">
        <v>2296</v>
      </c>
    </row>
    <row r="7342" spans="1:5" hidden="1">
      <c r="A7342">
        <v>41637</v>
      </c>
      <c r="B7342" t="s">
        <v>2297</v>
      </c>
      <c r="C7342" t="s">
        <v>1809</v>
      </c>
      <c r="D7342" t="s">
        <v>1810</v>
      </c>
      <c r="E7342" s="698" t="s">
        <v>2298</v>
      </c>
    </row>
    <row r="7343" spans="1:5" hidden="1">
      <c r="A7343">
        <v>41638</v>
      </c>
      <c r="B7343" t="s">
        <v>2299</v>
      </c>
      <c r="C7343" t="s">
        <v>1809</v>
      </c>
      <c r="D7343" t="s">
        <v>1810</v>
      </c>
      <c r="E7343" s="698" t="s">
        <v>2300</v>
      </c>
    </row>
    <row r="7344" spans="1:5" hidden="1">
      <c r="A7344">
        <v>41639</v>
      </c>
      <c r="B7344" t="s">
        <v>2301</v>
      </c>
      <c r="C7344" t="s">
        <v>1809</v>
      </c>
      <c r="D7344" t="s">
        <v>1810</v>
      </c>
      <c r="E7344" s="698" t="s">
        <v>2302</v>
      </c>
    </row>
    <row r="7345" spans="1:5" hidden="1">
      <c r="A7345">
        <v>11789</v>
      </c>
      <c r="B7345" t="s">
        <v>2303</v>
      </c>
      <c r="C7345" t="s">
        <v>1809</v>
      </c>
      <c r="D7345" t="s">
        <v>1810</v>
      </c>
      <c r="E7345" s="698" t="s">
        <v>2304</v>
      </c>
    </row>
    <row r="7346" spans="1:5" hidden="1">
      <c r="A7346">
        <v>20975</v>
      </c>
      <c r="B7346" t="s">
        <v>2305</v>
      </c>
      <c r="C7346" t="s">
        <v>1809</v>
      </c>
      <c r="D7346" t="s">
        <v>1810</v>
      </c>
      <c r="E7346" s="698" t="s">
        <v>2306</v>
      </c>
    </row>
    <row r="7347" spans="1:5" hidden="1">
      <c r="A7347">
        <v>20976</v>
      </c>
      <c r="B7347" t="s">
        <v>2307</v>
      </c>
      <c r="C7347" t="s">
        <v>1809</v>
      </c>
      <c r="D7347" t="s">
        <v>1810</v>
      </c>
      <c r="E7347" s="698" t="s">
        <v>2308</v>
      </c>
    </row>
    <row r="7348" spans="1:5" hidden="1">
      <c r="A7348">
        <v>40340</v>
      </c>
      <c r="B7348" t="s">
        <v>2309</v>
      </c>
      <c r="C7348" t="s">
        <v>1809</v>
      </c>
      <c r="D7348" t="s">
        <v>1810</v>
      </c>
      <c r="E7348" s="698" t="s">
        <v>2310</v>
      </c>
    </row>
    <row r="7349" spans="1:5" hidden="1">
      <c r="A7349">
        <v>40341</v>
      </c>
      <c r="B7349" t="s">
        <v>2311</v>
      </c>
      <c r="C7349" t="s">
        <v>1809</v>
      </c>
      <c r="D7349" t="s">
        <v>1810</v>
      </c>
      <c r="E7349" s="698" t="s">
        <v>2312</v>
      </c>
    </row>
    <row r="7350" spans="1:5" hidden="1">
      <c r="A7350">
        <v>40342</v>
      </c>
      <c r="B7350" t="s">
        <v>2313</v>
      </c>
      <c r="C7350" t="s">
        <v>1809</v>
      </c>
      <c r="D7350" t="s">
        <v>1810</v>
      </c>
      <c r="E7350" s="698" t="s">
        <v>2314</v>
      </c>
    </row>
    <row r="7351" spans="1:5" hidden="1">
      <c r="A7351">
        <v>40343</v>
      </c>
      <c r="B7351" t="s">
        <v>2315</v>
      </c>
      <c r="C7351" t="s">
        <v>1809</v>
      </c>
      <c r="D7351" t="s">
        <v>1810</v>
      </c>
      <c r="E7351" s="698" t="s">
        <v>2316</v>
      </c>
    </row>
    <row r="7352" spans="1:5" hidden="1">
      <c r="A7352">
        <v>40344</v>
      </c>
      <c r="B7352" t="s">
        <v>2317</v>
      </c>
      <c r="C7352" t="s">
        <v>1809</v>
      </c>
      <c r="D7352" t="s">
        <v>1810</v>
      </c>
      <c r="E7352" s="698" t="s">
        <v>2318</v>
      </c>
    </row>
    <row r="7353" spans="1:5" hidden="1">
      <c r="A7353">
        <v>40345</v>
      </c>
      <c r="B7353" t="s">
        <v>2319</v>
      </c>
      <c r="C7353" t="s">
        <v>1809</v>
      </c>
      <c r="D7353" t="s">
        <v>1810</v>
      </c>
      <c r="E7353" s="698" t="s">
        <v>2320</v>
      </c>
    </row>
    <row r="7354" spans="1:5" hidden="1">
      <c r="A7354">
        <v>40346</v>
      </c>
      <c r="B7354" t="s">
        <v>2321</v>
      </c>
      <c r="C7354" t="s">
        <v>1809</v>
      </c>
      <c r="D7354" t="s">
        <v>1810</v>
      </c>
      <c r="E7354" s="698" t="s">
        <v>2322</v>
      </c>
    </row>
    <row r="7355" spans="1:5" hidden="1">
      <c r="A7355">
        <v>40347</v>
      </c>
      <c r="B7355" t="s">
        <v>2323</v>
      </c>
      <c r="C7355" t="s">
        <v>1809</v>
      </c>
      <c r="D7355" t="s">
        <v>1810</v>
      </c>
      <c r="E7355" s="698" t="s">
        <v>2324</v>
      </c>
    </row>
    <row r="7356" spans="1:5" hidden="1">
      <c r="A7356">
        <v>6138</v>
      </c>
      <c r="B7356" t="s">
        <v>2325</v>
      </c>
      <c r="C7356" t="s">
        <v>1809</v>
      </c>
      <c r="D7356" t="s">
        <v>1810</v>
      </c>
      <c r="E7356" s="698" t="s">
        <v>2326</v>
      </c>
    </row>
    <row r="7357" spans="1:5" hidden="1">
      <c r="A7357">
        <v>38840</v>
      </c>
      <c r="B7357" t="s">
        <v>2327</v>
      </c>
      <c r="C7357" t="s">
        <v>1809</v>
      </c>
      <c r="D7357" t="s">
        <v>1836</v>
      </c>
      <c r="E7357" s="698" t="s">
        <v>2328</v>
      </c>
    </row>
    <row r="7358" spans="1:5" hidden="1">
      <c r="A7358">
        <v>38841</v>
      </c>
      <c r="B7358" t="s">
        <v>2329</v>
      </c>
      <c r="C7358" t="s">
        <v>1809</v>
      </c>
      <c r="D7358" t="s">
        <v>1836</v>
      </c>
      <c r="E7358" s="698" t="s">
        <v>1883</v>
      </c>
    </row>
    <row r="7359" spans="1:5" hidden="1">
      <c r="A7359">
        <v>38842</v>
      </c>
      <c r="B7359" t="s">
        <v>2330</v>
      </c>
      <c r="C7359" t="s">
        <v>1809</v>
      </c>
      <c r="D7359" t="s">
        <v>1836</v>
      </c>
      <c r="E7359" s="698" t="s">
        <v>2331</v>
      </c>
    </row>
    <row r="7360" spans="1:5" hidden="1">
      <c r="A7360">
        <v>38843</v>
      </c>
      <c r="B7360" t="s">
        <v>2332</v>
      </c>
      <c r="C7360" t="s">
        <v>1809</v>
      </c>
      <c r="D7360" t="s">
        <v>1836</v>
      </c>
      <c r="E7360" s="698" t="s">
        <v>1859</v>
      </c>
    </row>
    <row r="7361" spans="1:5" hidden="1">
      <c r="A7361">
        <v>43424</v>
      </c>
      <c r="B7361" t="s">
        <v>2333</v>
      </c>
      <c r="C7361" t="s">
        <v>1809</v>
      </c>
      <c r="D7361" t="s">
        <v>1810</v>
      </c>
      <c r="E7361" s="698" t="s">
        <v>2334</v>
      </c>
    </row>
    <row r="7362" spans="1:5" hidden="1">
      <c r="A7362">
        <v>43426</v>
      </c>
      <c r="B7362" t="s">
        <v>2335</v>
      </c>
      <c r="C7362" t="s">
        <v>1809</v>
      </c>
      <c r="D7362" t="s">
        <v>1810</v>
      </c>
      <c r="E7362" s="698" t="s">
        <v>2336</v>
      </c>
    </row>
    <row r="7363" spans="1:5" hidden="1">
      <c r="A7363">
        <v>12565</v>
      </c>
      <c r="B7363" t="s">
        <v>2337</v>
      </c>
      <c r="C7363" t="s">
        <v>1809</v>
      </c>
      <c r="D7363" t="s">
        <v>1810</v>
      </c>
      <c r="E7363" s="698" t="s">
        <v>2338</v>
      </c>
    </row>
    <row r="7364" spans="1:5" hidden="1">
      <c r="A7364">
        <v>12567</v>
      </c>
      <c r="B7364" t="s">
        <v>2339</v>
      </c>
      <c r="C7364" t="s">
        <v>1809</v>
      </c>
      <c r="D7364" t="s">
        <v>1810</v>
      </c>
      <c r="E7364" s="698" t="s">
        <v>2340</v>
      </c>
    </row>
    <row r="7365" spans="1:5" hidden="1">
      <c r="A7365">
        <v>12568</v>
      </c>
      <c r="B7365" t="s">
        <v>2341</v>
      </c>
      <c r="C7365" t="s">
        <v>1809</v>
      </c>
      <c r="D7365" t="s">
        <v>1810</v>
      </c>
      <c r="E7365" s="698" t="s">
        <v>2342</v>
      </c>
    </row>
    <row r="7366" spans="1:5" hidden="1">
      <c r="A7366">
        <v>43441</v>
      </c>
      <c r="B7366" t="s">
        <v>2343</v>
      </c>
      <c r="C7366" t="s">
        <v>1809</v>
      </c>
      <c r="D7366" t="s">
        <v>1810</v>
      </c>
      <c r="E7366" s="698" t="s">
        <v>2344</v>
      </c>
    </row>
    <row r="7367" spans="1:5" hidden="1">
      <c r="A7367">
        <v>43423</v>
      </c>
      <c r="B7367" t="s">
        <v>2345</v>
      </c>
      <c r="C7367" t="s">
        <v>1809</v>
      </c>
      <c r="D7367" t="s">
        <v>1810</v>
      </c>
      <c r="E7367" s="698" t="s">
        <v>2346</v>
      </c>
    </row>
    <row r="7368" spans="1:5" hidden="1">
      <c r="A7368">
        <v>12532</v>
      </c>
      <c r="B7368" t="s">
        <v>2347</v>
      </c>
      <c r="C7368" t="s">
        <v>1809</v>
      </c>
      <c r="D7368" t="s">
        <v>1810</v>
      </c>
      <c r="E7368" s="698" t="s">
        <v>2348</v>
      </c>
    </row>
    <row r="7369" spans="1:5" hidden="1">
      <c r="A7369">
        <v>43444</v>
      </c>
      <c r="B7369" t="s">
        <v>2349</v>
      </c>
      <c r="C7369" t="s">
        <v>1809</v>
      </c>
      <c r="D7369" t="s">
        <v>1810</v>
      </c>
      <c r="E7369" s="698" t="s">
        <v>2350</v>
      </c>
    </row>
    <row r="7370" spans="1:5" hidden="1">
      <c r="A7370">
        <v>12551</v>
      </c>
      <c r="B7370" t="s">
        <v>2351</v>
      </c>
      <c r="C7370" t="s">
        <v>1809</v>
      </c>
      <c r="D7370" t="s">
        <v>1810</v>
      </c>
      <c r="E7370" s="698" t="s">
        <v>2352</v>
      </c>
    </row>
    <row r="7371" spans="1:5" hidden="1">
      <c r="A7371">
        <v>43442</v>
      </c>
      <c r="B7371" t="s">
        <v>2353</v>
      </c>
      <c r="C7371" t="s">
        <v>1809</v>
      </c>
      <c r="D7371" t="s">
        <v>1810</v>
      </c>
      <c r="E7371" s="698" t="s">
        <v>2354</v>
      </c>
    </row>
    <row r="7372" spans="1:5" hidden="1">
      <c r="A7372">
        <v>43443</v>
      </c>
      <c r="B7372" t="s">
        <v>2355</v>
      </c>
      <c r="C7372" t="s">
        <v>1809</v>
      </c>
      <c r="D7372" t="s">
        <v>1810</v>
      </c>
      <c r="E7372" s="698" t="s">
        <v>2356</v>
      </c>
    </row>
    <row r="7373" spans="1:5" hidden="1">
      <c r="A7373">
        <v>12544</v>
      </c>
      <c r="B7373" t="s">
        <v>2357</v>
      </c>
      <c r="C7373" t="s">
        <v>1809</v>
      </c>
      <c r="D7373" t="s">
        <v>1810</v>
      </c>
      <c r="E7373" s="698" t="s">
        <v>2358</v>
      </c>
    </row>
    <row r="7374" spans="1:5" hidden="1">
      <c r="A7374">
        <v>12547</v>
      </c>
      <c r="B7374" t="s">
        <v>2359</v>
      </c>
      <c r="C7374" t="s">
        <v>1809</v>
      </c>
      <c r="D7374" t="s">
        <v>1810</v>
      </c>
      <c r="E7374" s="698" t="s">
        <v>2360</v>
      </c>
    </row>
    <row r="7375" spans="1:5" hidden="1">
      <c r="A7375">
        <v>43445</v>
      </c>
      <c r="B7375" t="s">
        <v>2361</v>
      </c>
      <c r="C7375" t="s">
        <v>1809</v>
      </c>
      <c r="D7375" t="s">
        <v>1810</v>
      </c>
      <c r="E7375" s="698" t="s">
        <v>2362</v>
      </c>
    </row>
    <row r="7376" spans="1:5" hidden="1">
      <c r="A7376">
        <v>12563</v>
      </c>
      <c r="B7376" t="s">
        <v>2363</v>
      </c>
      <c r="C7376" t="s">
        <v>1809</v>
      </c>
      <c r="D7376" t="s">
        <v>1810</v>
      </c>
      <c r="E7376" s="698" t="s">
        <v>2364</v>
      </c>
    </row>
    <row r="7377" spans="1:5" hidden="1">
      <c r="A7377">
        <v>43425</v>
      </c>
      <c r="B7377" t="s">
        <v>2365</v>
      </c>
      <c r="C7377" t="s">
        <v>1809</v>
      </c>
      <c r="D7377" t="s">
        <v>1810</v>
      </c>
      <c r="E7377" s="698" t="s">
        <v>2366</v>
      </c>
    </row>
    <row r="7378" spans="1:5" hidden="1">
      <c r="A7378">
        <v>43446</v>
      </c>
      <c r="B7378" t="s">
        <v>2367</v>
      </c>
      <c r="C7378" t="s">
        <v>1809</v>
      </c>
      <c r="D7378" t="s">
        <v>1810</v>
      </c>
      <c r="E7378" s="698" t="s">
        <v>2368</v>
      </c>
    </row>
    <row r="7379" spans="1:5" hidden="1">
      <c r="A7379">
        <v>43447</v>
      </c>
      <c r="B7379" t="s">
        <v>2369</v>
      </c>
      <c r="C7379" t="s">
        <v>1809</v>
      </c>
      <c r="D7379" t="s">
        <v>1810</v>
      </c>
      <c r="E7379" s="698" t="s">
        <v>2370</v>
      </c>
    </row>
    <row r="7380" spans="1:5" hidden="1">
      <c r="A7380">
        <v>43448</v>
      </c>
      <c r="B7380" t="s">
        <v>2371</v>
      </c>
      <c r="C7380" t="s">
        <v>1809</v>
      </c>
      <c r="D7380" t="s">
        <v>1810</v>
      </c>
      <c r="E7380" s="698" t="s">
        <v>2372</v>
      </c>
    </row>
    <row r="7381" spans="1:5" hidden="1">
      <c r="A7381">
        <v>13761</v>
      </c>
      <c r="B7381" t="s">
        <v>2373</v>
      </c>
      <c r="C7381" t="s">
        <v>1809</v>
      </c>
      <c r="D7381" t="s">
        <v>1810</v>
      </c>
      <c r="E7381" s="698" t="s">
        <v>2374</v>
      </c>
    </row>
    <row r="7382" spans="1:5" hidden="1">
      <c r="A7382">
        <v>12888</v>
      </c>
      <c r="B7382" t="s">
        <v>2375</v>
      </c>
      <c r="C7382" t="s">
        <v>2376</v>
      </c>
      <c r="D7382" t="s">
        <v>1836</v>
      </c>
      <c r="E7382" s="698" t="s">
        <v>2377</v>
      </c>
    </row>
    <row r="7383" spans="1:5" hidden="1">
      <c r="A7383">
        <v>12889</v>
      </c>
      <c r="B7383" t="s">
        <v>2378</v>
      </c>
      <c r="C7383" t="s">
        <v>2376</v>
      </c>
      <c r="D7383" t="s">
        <v>1836</v>
      </c>
      <c r="E7383" s="698" t="s">
        <v>2379</v>
      </c>
    </row>
    <row r="7384" spans="1:5" hidden="1">
      <c r="A7384">
        <v>4814</v>
      </c>
      <c r="B7384" t="s">
        <v>2380</v>
      </c>
      <c r="C7384" t="s">
        <v>1809</v>
      </c>
      <c r="D7384" t="s">
        <v>1810</v>
      </c>
      <c r="E7384" s="698" t="s">
        <v>2381</v>
      </c>
    </row>
    <row r="7385" spans="1:5" hidden="1">
      <c r="A7385">
        <v>25967</v>
      </c>
      <c r="B7385" t="s">
        <v>2382</v>
      </c>
      <c r="C7385" t="s">
        <v>1809</v>
      </c>
      <c r="D7385" t="s">
        <v>1836</v>
      </c>
      <c r="E7385" s="698" t="s">
        <v>2383</v>
      </c>
    </row>
    <row r="7386" spans="1:5" hidden="1">
      <c r="A7386">
        <v>6122</v>
      </c>
      <c r="B7386" t="s">
        <v>2384</v>
      </c>
      <c r="C7386" t="s">
        <v>2167</v>
      </c>
      <c r="D7386" t="s">
        <v>1810</v>
      </c>
      <c r="E7386" s="698" t="s">
        <v>2385</v>
      </c>
    </row>
    <row r="7387" spans="1:5" hidden="1">
      <c r="A7387">
        <v>40810</v>
      </c>
      <c r="B7387" t="s">
        <v>2386</v>
      </c>
      <c r="C7387" t="s">
        <v>2170</v>
      </c>
      <c r="D7387" t="s">
        <v>1810</v>
      </c>
      <c r="E7387" s="698" t="s">
        <v>2387</v>
      </c>
    </row>
    <row r="7388" spans="1:5" hidden="1">
      <c r="A7388">
        <v>21100</v>
      </c>
      <c r="B7388" t="s">
        <v>2388</v>
      </c>
      <c r="C7388" t="s">
        <v>1809</v>
      </c>
      <c r="D7388" t="s">
        <v>1836</v>
      </c>
      <c r="E7388" s="698" t="s">
        <v>2389</v>
      </c>
    </row>
    <row r="7389" spans="1:5" hidden="1">
      <c r="A7389">
        <v>11816</v>
      </c>
      <c r="B7389" t="s">
        <v>2390</v>
      </c>
      <c r="C7389" t="s">
        <v>1809</v>
      </c>
      <c r="D7389" t="s">
        <v>1836</v>
      </c>
      <c r="E7389" s="698" t="s">
        <v>2391</v>
      </c>
    </row>
    <row r="7390" spans="1:5" hidden="1">
      <c r="A7390">
        <v>11814</v>
      </c>
      <c r="B7390" t="s">
        <v>2392</v>
      </c>
      <c r="C7390" t="s">
        <v>1809</v>
      </c>
      <c r="D7390" t="s">
        <v>1836</v>
      </c>
      <c r="E7390" s="698" t="s">
        <v>2393</v>
      </c>
    </row>
    <row r="7391" spans="1:5" hidden="1">
      <c r="A7391">
        <v>14186</v>
      </c>
      <c r="B7391" t="s">
        <v>2394</v>
      </c>
      <c r="C7391" t="s">
        <v>1809</v>
      </c>
      <c r="D7391" t="s">
        <v>1836</v>
      </c>
      <c r="E7391" s="698" t="s">
        <v>2395</v>
      </c>
    </row>
    <row r="7392" spans="1:5" hidden="1">
      <c r="A7392">
        <v>14185</v>
      </c>
      <c r="B7392" t="s">
        <v>2396</v>
      </c>
      <c r="C7392" t="s">
        <v>1809</v>
      </c>
      <c r="D7392" t="s">
        <v>1836</v>
      </c>
      <c r="E7392" s="698" t="s">
        <v>2397</v>
      </c>
    </row>
    <row r="7393" spans="1:5" hidden="1">
      <c r="A7393">
        <v>11811</v>
      </c>
      <c r="B7393" t="s">
        <v>2398</v>
      </c>
      <c r="C7393" t="s">
        <v>1809</v>
      </c>
      <c r="D7393" t="s">
        <v>1836</v>
      </c>
      <c r="E7393" s="698" t="s">
        <v>2399</v>
      </c>
    </row>
    <row r="7394" spans="1:5" hidden="1">
      <c r="A7394">
        <v>26038</v>
      </c>
      <c r="B7394" t="s">
        <v>2400</v>
      </c>
      <c r="C7394" t="s">
        <v>1809</v>
      </c>
      <c r="D7394" t="s">
        <v>1836</v>
      </c>
      <c r="E7394" s="698" t="s">
        <v>2401</v>
      </c>
    </row>
    <row r="7395" spans="1:5" hidden="1">
      <c r="A7395">
        <v>34469</v>
      </c>
      <c r="B7395" t="s">
        <v>2402</v>
      </c>
      <c r="C7395" t="s">
        <v>1809</v>
      </c>
      <c r="D7395" t="s">
        <v>1836</v>
      </c>
      <c r="E7395" s="698" t="s">
        <v>2403</v>
      </c>
    </row>
    <row r="7396" spans="1:5" hidden="1">
      <c r="A7396">
        <v>34476</v>
      </c>
      <c r="B7396" t="s">
        <v>2404</v>
      </c>
      <c r="C7396" t="s">
        <v>1809</v>
      </c>
      <c r="D7396" t="s">
        <v>1836</v>
      </c>
      <c r="E7396" s="698" t="s">
        <v>2405</v>
      </c>
    </row>
    <row r="7397" spans="1:5" hidden="1">
      <c r="A7397">
        <v>34477</v>
      </c>
      <c r="B7397" t="s">
        <v>2406</v>
      </c>
      <c r="C7397" t="s">
        <v>1809</v>
      </c>
      <c r="D7397" t="s">
        <v>1836</v>
      </c>
      <c r="E7397" s="698" t="s">
        <v>2407</v>
      </c>
    </row>
    <row r="7398" spans="1:5" hidden="1">
      <c r="A7398">
        <v>34482</v>
      </c>
      <c r="B7398" t="s">
        <v>2408</v>
      </c>
      <c r="C7398" t="s">
        <v>1809</v>
      </c>
      <c r="D7398" t="s">
        <v>1836</v>
      </c>
      <c r="E7398" s="698" t="s">
        <v>2409</v>
      </c>
    </row>
    <row r="7399" spans="1:5" hidden="1">
      <c r="A7399">
        <v>34472</v>
      </c>
      <c r="B7399" t="s">
        <v>2410</v>
      </c>
      <c r="C7399" t="s">
        <v>1809</v>
      </c>
      <c r="D7399" t="s">
        <v>1836</v>
      </c>
      <c r="E7399" s="698" t="s">
        <v>2411</v>
      </c>
    </row>
    <row r="7400" spans="1:5" hidden="1">
      <c r="A7400">
        <v>42425</v>
      </c>
      <c r="B7400" t="s">
        <v>1456</v>
      </c>
      <c r="C7400" t="s">
        <v>1809</v>
      </c>
      <c r="D7400" t="s">
        <v>1810</v>
      </c>
      <c r="E7400" s="698" t="s">
        <v>2412</v>
      </c>
    </row>
    <row r="7401" spans="1:5" hidden="1">
      <c r="A7401">
        <v>42422</v>
      </c>
      <c r="B7401" t="s">
        <v>1457</v>
      </c>
      <c r="C7401" t="s">
        <v>1809</v>
      </c>
      <c r="D7401" t="s">
        <v>1817</v>
      </c>
      <c r="E7401" s="698" t="s">
        <v>2413</v>
      </c>
    </row>
    <row r="7402" spans="1:5" hidden="1">
      <c r="A7402">
        <v>43184</v>
      </c>
      <c r="B7402" t="s">
        <v>2414</v>
      </c>
      <c r="C7402" t="s">
        <v>1809</v>
      </c>
      <c r="D7402" t="s">
        <v>1810</v>
      </c>
      <c r="E7402" s="698" t="s">
        <v>2415</v>
      </c>
    </row>
    <row r="7403" spans="1:5" hidden="1">
      <c r="A7403">
        <v>42424</v>
      </c>
      <c r="B7403" t="s">
        <v>1455</v>
      </c>
      <c r="C7403" t="s">
        <v>1809</v>
      </c>
      <c r="D7403" t="s">
        <v>1810</v>
      </c>
      <c r="E7403" s="698" t="s">
        <v>2416</v>
      </c>
    </row>
    <row r="7404" spans="1:5" hidden="1">
      <c r="A7404">
        <v>42421</v>
      </c>
      <c r="B7404" t="s">
        <v>2417</v>
      </c>
      <c r="C7404" t="s">
        <v>1809</v>
      </c>
      <c r="D7404" t="s">
        <v>1810</v>
      </c>
      <c r="E7404" s="698" t="s">
        <v>2418</v>
      </c>
    </row>
    <row r="7405" spans="1:5" hidden="1">
      <c r="A7405">
        <v>42416</v>
      </c>
      <c r="B7405" t="s">
        <v>2419</v>
      </c>
      <c r="C7405" t="s">
        <v>1809</v>
      </c>
      <c r="D7405" t="s">
        <v>1810</v>
      </c>
      <c r="E7405" s="698" t="s">
        <v>2420</v>
      </c>
    </row>
    <row r="7406" spans="1:5" hidden="1">
      <c r="A7406">
        <v>42417</v>
      </c>
      <c r="B7406" t="s">
        <v>2421</v>
      </c>
      <c r="C7406" t="s">
        <v>1809</v>
      </c>
      <c r="D7406" t="s">
        <v>1810</v>
      </c>
      <c r="E7406" s="698" t="s">
        <v>2422</v>
      </c>
    </row>
    <row r="7407" spans="1:5" hidden="1">
      <c r="A7407">
        <v>42419</v>
      </c>
      <c r="B7407" t="s">
        <v>1458</v>
      </c>
      <c r="C7407" t="s">
        <v>1809</v>
      </c>
      <c r="D7407" t="s">
        <v>1810</v>
      </c>
      <c r="E7407" s="698" t="s">
        <v>2423</v>
      </c>
    </row>
    <row r="7408" spans="1:5" hidden="1">
      <c r="A7408">
        <v>42420</v>
      </c>
      <c r="B7408" t="s">
        <v>2424</v>
      </c>
      <c r="C7408" t="s">
        <v>1809</v>
      </c>
      <c r="D7408" t="s">
        <v>1810</v>
      </c>
      <c r="E7408" s="698" t="s">
        <v>2425</v>
      </c>
    </row>
    <row r="7409" spans="1:5" hidden="1">
      <c r="A7409">
        <v>43195</v>
      </c>
      <c r="B7409" t="s">
        <v>2426</v>
      </c>
      <c r="C7409" t="s">
        <v>1809</v>
      </c>
      <c r="D7409" t="s">
        <v>1810</v>
      </c>
      <c r="E7409" s="698" t="s">
        <v>2427</v>
      </c>
    </row>
    <row r="7410" spans="1:5" hidden="1">
      <c r="A7410">
        <v>43196</v>
      </c>
      <c r="B7410" t="s">
        <v>2428</v>
      </c>
      <c r="C7410" t="s">
        <v>1809</v>
      </c>
      <c r="D7410" t="s">
        <v>1810</v>
      </c>
      <c r="E7410" s="698" t="s">
        <v>2429</v>
      </c>
    </row>
    <row r="7411" spans="1:5" hidden="1">
      <c r="A7411">
        <v>43198</v>
      </c>
      <c r="B7411" t="s">
        <v>2430</v>
      </c>
      <c r="C7411" t="s">
        <v>1809</v>
      </c>
      <c r="D7411" t="s">
        <v>1810</v>
      </c>
      <c r="E7411" s="698" t="s">
        <v>2431</v>
      </c>
    </row>
    <row r="7412" spans="1:5" hidden="1">
      <c r="A7412">
        <v>43199</v>
      </c>
      <c r="B7412" t="s">
        <v>2432</v>
      </c>
      <c r="C7412" t="s">
        <v>1809</v>
      </c>
      <c r="D7412" t="s">
        <v>1810</v>
      </c>
      <c r="E7412" s="698" t="s">
        <v>2433</v>
      </c>
    </row>
    <row r="7413" spans="1:5" hidden="1">
      <c r="A7413">
        <v>43200</v>
      </c>
      <c r="B7413" t="s">
        <v>2434</v>
      </c>
      <c r="C7413" t="s">
        <v>1809</v>
      </c>
      <c r="D7413" t="s">
        <v>1810</v>
      </c>
      <c r="E7413" s="698" t="s">
        <v>2435</v>
      </c>
    </row>
    <row r="7414" spans="1:5" hidden="1">
      <c r="A7414">
        <v>39556</v>
      </c>
      <c r="B7414" t="s">
        <v>2436</v>
      </c>
      <c r="C7414" t="s">
        <v>1809</v>
      </c>
      <c r="D7414" t="s">
        <v>1810</v>
      </c>
      <c r="E7414" s="698" t="s">
        <v>2437</v>
      </c>
    </row>
    <row r="7415" spans="1:5" hidden="1">
      <c r="A7415">
        <v>39557</v>
      </c>
      <c r="B7415" t="s">
        <v>2438</v>
      </c>
      <c r="C7415" t="s">
        <v>1809</v>
      </c>
      <c r="D7415" t="s">
        <v>1810</v>
      </c>
      <c r="E7415" s="698" t="s">
        <v>2439</v>
      </c>
    </row>
    <row r="7416" spans="1:5" hidden="1">
      <c r="A7416">
        <v>39559</v>
      </c>
      <c r="B7416" t="s">
        <v>2440</v>
      </c>
      <c r="C7416" t="s">
        <v>1809</v>
      </c>
      <c r="D7416" t="s">
        <v>1810</v>
      </c>
      <c r="E7416" s="698" t="s">
        <v>2441</v>
      </c>
    </row>
    <row r="7417" spans="1:5" hidden="1">
      <c r="A7417">
        <v>39560</v>
      </c>
      <c r="B7417" t="s">
        <v>2442</v>
      </c>
      <c r="C7417" t="s">
        <v>1809</v>
      </c>
      <c r="D7417" t="s">
        <v>1810</v>
      </c>
      <c r="E7417" s="698" t="s">
        <v>2443</v>
      </c>
    </row>
    <row r="7418" spans="1:5" hidden="1">
      <c r="A7418">
        <v>39561</v>
      </c>
      <c r="B7418" t="s">
        <v>2444</v>
      </c>
      <c r="C7418" t="s">
        <v>1809</v>
      </c>
      <c r="D7418" t="s">
        <v>1810</v>
      </c>
      <c r="E7418" s="698" t="s">
        <v>2445</v>
      </c>
    </row>
    <row r="7419" spans="1:5" hidden="1">
      <c r="A7419">
        <v>43190</v>
      </c>
      <c r="B7419" t="s">
        <v>2446</v>
      </c>
      <c r="C7419" t="s">
        <v>1809</v>
      </c>
      <c r="D7419" t="s">
        <v>1810</v>
      </c>
      <c r="E7419" s="698" t="s">
        <v>2447</v>
      </c>
    </row>
    <row r="7420" spans="1:5" hidden="1">
      <c r="A7420">
        <v>39555</v>
      </c>
      <c r="B7420" t="s">
        <v>2448</v>
      </c>
      <c r="C7420" t="s">
        <v>1809</v>
      </c>
      <c r="D7420" t="s">
        <v>1810</v>
      </c>
      <c r="E7420" s="698" t="s">
        <v>2449</v>
      </c>
    </row>
    <row r="7421" spans="1:5" hidden="1">
      <c r="A7421">
        <v>43191</v>
      </c>
      <c r="B7421" t="s">
        <v>2450</v>
      </c>
      <c r="C7421" t="s">
        <v>1809</v>
      </c>
      <c r="D7421" t="s">
        <v>1810</v>
      </c>
      <c r="E7421" s="698" t="s">
        <v>2451</v>
      </c>
    </row>
    <row r="7422" spans="1:5" hidden="1">
      <c r="A7422">
        <v>39548</v>
      </c>
      <c r="B7422" t="s">
        <v>2452</v>
      </c>
      <c r="C7422" t="s">
        <v>1809</v>
      </c>
      <c r="D7422" t="s">
        <v>1810</v>
      </c>
      <c r="E7422" s="698" t="s">
        <v>2453</v>
      </c>
    </row>
    <row r="7423" spans="1:5" hidden="1">
      <c r="A7423">
        <v>43192</v>
      </c>
      <c r="B7423" t="s">
        <v>2454</v>
      </c>
      <c r="C7423" t="s">
        <v>1809</v>
      </c>
      <c r="D7423" t="s">
        <v>1810</v>
      </c>
      <c r="E7423" s="698" t="s">
        <v>2455</v>
      </c>
    </row>
    <row r="7424" spans="1:5" hidden="1">
      <c r="A7424">
        <v>39554</v>
      </c>
      <c r="B7424" t="s">
        <v>2456</v>
      </c>
      <c r="C7424" t="s">
        <v>1809</v>
      </c>
      <c r="D7424" t="s">
        <v>1810</v>
      </c>
      <c r="E7424" s="698" t="s">
        <v>2457</v>
      </c>
    </row>
    <row r="7425" spans="1:5" hidden="1">
      <c r="A7425">
        <v>43194</v>
      </c>
      <c r="B7425" t="s">
        <v>2458</v>
      </c>
      <c r="C7425" t="s">
        <v>1809</v>
      </c>
      <c r="D7425" t="s">
        <v>1810</v>
      </c>
      <c r="E7425" s="698" t="s">
        <v>2459</v>
      </c>
    </row>
    <row r="7426" spans="1:5" hidden="1">
      <c r="A7426">
        <v>39551</v>
      </c>
      <c r="B7426" t="s">
        <v>2460</v>
      </c>
      <c r="C7426" t="s">
        <v>1809</v>
      </c>
      <c r="D7426" t="s">
        <v>1810</v>
      </c>
      <c r="E7426" s="698" t="s">
        <v>2461</v>
      </c>
    </row>
    <row r="7427" spans="1:5" hidden="1">
      <c r="A7427">
        <v>43185</v>
      </c>
      <c r="B7427" t="s">
        <v>2462</v>
      </c>
      <c r="C7427" t="s">
        <v>1809</v>
      </c>
      <c r="D7427" t="s">
        <v>1810</v>
      </c>
      <c r="E7427" s="698" t="s">
        <v>2463</v>
      </c>
    </row>
    <row r="7428" spans="1:5" hidden="1">
      <c r="A7428">
        <v>43186</v>
      </c>
      <c r="B7428" t="s">
        <v>2464</v>
      </c>
      <c r="C7428" t="s">
        <v>1809</v>
      </c>
      <c r="D7428" t="s">
        <v>1810</v>
      </c>
      <c r="E7428" s="698" t="s">
        <v>2465</v>
      </c>
    </row>
    <row r="7429" spans="1:5" hidden="1">
      <c r="A7429">
        <v>43187</v>
      </c>
      <c r="B7429" t="s">
        <v>2466</v>
      </c>
      <c r="C7429" t="s">
        <v>1809</v>
      </c>
      <c r="D7429" t="s">
        <v>1810</v>
      </c>
      <c r="E7429" s="698" t="s">
        <v>2467</v>
      </c>
    </row>
    <row r="7430" spans="1:5" hidden="1">
      <c r="A7430">
        <v>43188</v>
      </c>
      <c r="B7430" t="s">
        <v>2468</v>
      </c>
      <c r="C7430" t="s">
        <v>1809</v>
      </c>
      <c r="D7430" t="s">
        <v>1810</v>
      </c>
      <c r="E7430" s="698" t="s">
        <v>2469</v>
      </c>
    </row>
    <row r="7431" spans="1:5" hidden="1">
      <c r="A7431">
        <v>43189</v>
      </c>
      <c r="B7431" t="s">
        <v>2470</v>
      </c>
      <c r="C7431" t="s">
        <v>1809</v>
      </c>
      <c r="D7431" t="s">
        <v>1810</v>
      </c>
      <c r="E7431" s="698" t="s">
        <v>2471</v>
      </c>
    </row>
    <row r="7432" spans="1:5" hidden="1">
      <c r="A7432">
        <v>39580</v>
      </c>
      <c r="B7432" t="s">
        <v>2472</v>
      </c>
      <c r="C7432" t="s">
        <v>1809</v>
      </c>
      <c r="D7432" t="s">
        <v>1810</v>
      </c>
      <c r="E7432" s="698" t="s">
        <v>2473</v>
      </c>
    </row>
    <row r="7433" spans="1:5" hidden="1">
      <c r="A7433">
        <v>39577</v>
      </c>
      <c r="B7433" t="s">
        <v>2474</v>
      </c>
      <c r="C7433" t="s">
        <v>1809</v>
      </c>
      <c r="D7433" t="s">
        <v>1810</v>
      </c>
      <c r="E7433" s="698" t="s">
        <v>2475</v>
      </c>
    </row>
    <row r="7434" spans="1:5" hidden="1">
      <c r="A7434">
        <v>39578</v>
      </c>
      <c r="B7434" t="s">
        <v>2476</v>
      </c>
      <c r="C7434" t="s">
        <v>1809</v>
      </c>
      <c r="D7434" t="s">
        <v>1810</v>
      </c>
      <c r="E7434" s="698" t="s">
        <v>2477</v>
      </c>
    </row>
    <row r="7435" spans="1:5" hidden="1">
      <c r="A7435">
        <v>39579</v>
      </c>
      <c r="B7435" t="s">
        <v>2478</v>
      </c>
      <c r="C7435" t="s">
        <v>1809</v>
      </c>
      <c r="D7435" t="s">
        <v>1810</v>
      </c>
      <c r="E7435" s="698" t="s">
        <v>2479</v>
      </c>
    </row>
    <row r="7436" spans="1:5" hidden="1">
      <c r="A7436">
        <v>39826</v>
      </c>
      <c r="B7436" t="s">
        <v>2480</v>
      </c>
      <c r="C7436" t="s">
        <v>1809</v>
      </c>
      <c r="D7436" t="s">
        <v>1810</v>
      </c>
      <c r="E7436" s="698" t="s">
        <v>2481</v>
      </c>
    </row>
    <row r="7437" spans="1:5" hidden="1">
      <c r="A7437">
        <v>10700</v>
      </c>
      <c r="B7437" t="s">
        <v>2482</v>
      </c>
      <c r="C7437" t="s">
        <v>1809</v>
      </c>
      <c r="D7437" t="s">
        <v>1836</v>
      </c>
      <c r="E7437" s="698" t="s">
        <v>2483</v>
      </c>
    </row>
    <row r="7438" spans="1:5" hidden="1">
      <c r="A7438">
        <v>346</v>
      </c>
      <c r="B7438" t="s">
        <v>2484</v>
      </c>
      <c r="C7438" t="s">
        <v>1949</v>
      </c>
      <c r="D7438" t="s">
        <v>1810</v>
      </c>
      <c r="E7438" s="698" t="s">
        <v>2485</v>
      </c>
    </row>
    <row r="7439" spans="1:5" hidden="1">
      <c r="A7439">
        <v>3312</v>
      </c>
      <c r="B7439" t="s">
        <v>2486</v>
      </c>
      <c r="C7439" t="s">
        <v>1949</v>
      </c>
      <c r="D7439" t="s">
        <v>1836</v>
      </c>
      <c r="E7439" s="698" t="s">
        <v>2487</v>
      </c>
    </row>
    <row r="7440" spans="1:5" hidden="1">
      <c r="A7440">
        <v>339</v>
      </c>
      <c r="B7440" t="s">
        <v>2488</v>
      </c>
      <c r="C7440" t="s">
        <v>1856</v>
      </c>
      <c r="D7440" t="s">
        <v>1810</v>
      </c>
      <c r="E7440" s="698" t="s">
        <v>2489</v>
      </c>
    </row>
    <row r="7441" spans="1:5" hidden="1">
      <c r="A7441">
        <v>340</v>
      </c>
      <c r="B7441" t="s">
        <v>2490</v>
      </c>
      <c r="C7441" t="s">
        <v>1856</v>
      </c>
      <c r="D7441" t="s">
        <v>1810</v>
      </c>
      <c r="E7441" s="698" t="s">
        <v>1920</v>
      </c>
    </row>
    <row r="7442" spans="1:5" hidden="1">
      <c r="A7442">
        <v>43130</v>
      </c>
      <c r="B7442" t="s">
        <v>2491</v>
      </c>
      <c r="C7442" t="s">
        <v>1949</v>
      </c>
      <c r="D7442" t="s">
        <v>1817</v>
      </c>
      <c r="E7442" s="698" t="s">
        <v>2492</v>
      </c>
    </row>
    <row r="7443" spans="1:5" hidden="1">
      <c r="A7443">
        <v>344</v>
      </c>
      <c r="B7443" t="s">
        <v>2493</v>
      </c>
      <c r="C7443" t="s">
        <v>1949</v>
      </c>
      <c r="D7443" t="s">
        <v>1810</v>
      </c>
      <c r="E7443" s="698" t="s">
        <v>2494</v>
      </c>
    </row>
    <row r="7444" spans="1:5" hidden="1">
      <c r="A7444">
        <v>345</v>
      </c>
      <c r="B7444" t="s">
        <v>2495</v>
      </c>
      <c r="C7444" t="s">
        <v>1949</v>
      </c>
      <c r="D7444" t="s">
        <v>1810</v>
      </c>
      <c r="E7444" s="698" t="s">
        <v>2496</v>
      </c>
    </row>
    <row r="7445" spans="1:5" hidden="1">
      <c r="A7445">
        <v>43131</v>
      </c>
      <c r="B7445" t="s">
        <v>2497</v>
      </c>
      <c r="C7445" t="s">
        <v>1949</v>
      </c>
      <c r="D7445" t="s">
        <v>1810</v>
      </c>
      <c r="E7445" s="698" t="s">
        <v>2245</v>
      </c>
    </row>
    <row r="7446" spans="1:5" hidden="1">
      <c r="A7446">
        <v>3313</v>
      </c>
      <c r="B7446" t="s">
        <v>2498</v>
      </c>
      <c r="C7446" t="s">
        <v>1949</v>
      </c>
      <c r="D7446" t="s">
        <v>1836</v>
      </c>
      <c r="E7446" s="698" t="s">
        <v>2499</v>
      </c>
    </row>
    <row r="7447" spans="1:5" hidden="1">
      <c r="A7447">
        <v>43132</v>
      </c>
      <c r="B7447" t="s">
        <v>2500</v>
      </c>
      <c r="C7447" t="s">
        <v>1949</v>
      </c>
      <c r="D7447" t="s">
        <v>1810</v>
      </c>
      <c r="E7447" s="698" t="s">
        <v>2492</v>
      </c>
    </row>
    <row r="7448" spans="1:5" hidden="1">
      <c r="A7448">
        <v>366</v>
      </c>
      <c r="B7448" t="s">
        <v>2501</v>
      </c>
      <c r="C7448" t="s">
        <v>2164</v>
      </c>
      <c r="D7448" t="s">
        <v>1817</v>
      </c>
      <c r="E7448" s="698" t="s">
        <v>2502</v>
      </c>
    </row>
    <row r="7449" spans="1:5" hidden="1">
      <c r="A7449">
        <v>367</v>
      </c>
      <c r="B7449" t="s">
        <v>2503</v>
      </c>
      <c r="C7449" t="s">
        <v>2164</v>
      </c>
      <c r="D7449" t="s">
        <v>1817</v>
      </c>
      <c r="E7449" s="698" t="s">
        <v>1845</v>
      </c>
    </row>
    <row r="7450" spans="1:5" hidden="1">
      <c r="A7450">
        <v>370</v>
      </c>
      <c r="B7450" t="s">
        <v>673</v>
      </c>
      <c r="C7450" t="s">
        <v>2164</v>
      </c>
      <c r="D7450" t="s">
        <v>1817</v>
      </c>
      <c r="E7450" s="698" t="s">
        <v>2504</v>
      </c>
    </row>
    <row r="7451" spans="1:5" hidden="1">
      <c r="A7451">
        <v>368</v>
      </c>
      <c r="B7451" t="s">
        <v>2505</v>
      </c>
      <c r="C7451" t="s">
        <v>2164</v>
      </c>
      <c r="D7451" t="s">
        <v>1810</v>
      </c>
      <c r="E7451" s="698" t="s">
        <v>2506</v>
      </c>
    </row>
    <row r="7452" spans="1:5" hidden="1">
      <c r="A7452">
        <v>11075</v>
      </c>
      <c r="B7452" t="s">
        <v>2507</v>
      </c>
      <c r="C7452" t="s">
        <v>2164</v>
      </c>
      <c r="D7452" t="s">
        <v>1810</v>
      </c>
      <c r="E7452" s="698" t="s">
        <v>2508</v>
      </c>
    </row>
    <row r="7453" spans="1:5" hidden="1">
      <c r="A7453">
        <v>1381</v>
      </c>
      <c r="B7453" t="s">
        <v>767</v>
      </c>
      <c r="C7453" t="s">
        <v>1949</v>
      </c>
      <c r="D7453" t="s">
        <v>1817</v>
      </c>
      <c r="E7453" s="698" t="s">
        <v>2509</v>
      </c>
    </row>
    <row r="7454" spans="1:5" hidden="1">
      <c r="A7454">
        <v>34353</v>
      </c>
      <c r="B7454" t="s">
        <v>2510</v>
      </c>
      <c r="C7454" t="s">
        <v>1949</v>
      </c>
      <c r="D7454" t="s">
        <v>1810</v>
      </c>
      <c r="E7454" s="698" t="s">
        <v>2511</v>
      </c>
    </row>
    <row r="7455" spans="1:5" hidden="1">
      <c r="A7455">
        <v>37595</v>
      </c>
      <c r="B7455" t="s">
        <v>2512</v>
      </c>
      <c r="C7455" t="s">
        <v>1949</v>
      </c>
      <c r="D7455" t="s">
        <v>1810</v>
      </c>
      <c r="E7455" s="698" t="s">
        <v>2513</v>
      </c>
    </row>
    <row r="7456" spans="1:5" hidden="1">
      <c r="A7456">
        <v>37596</v>
      </c>
      <c r="B7456" t="s">
        <v>2514</v>
      </c>
      <c r="C7456" t="s">
        <v>1949</v>
      </c>
      <c r="D7456" t="s">
        <v>1810</v>
      </c>
      <c r="E7456" s="698" t="s">
        <v>2515</v>
      </c>
    </row>
    <row r="7457" spans="1:5" hidden="1">
      <c r="A7457">
        <v>371</v>
      </c>
      <c r="B7457" t="s">
        <v>2516</v>
      </c>
      <c r="C7457" t="s">
        <v>1949</v>
      </c>
      <c r="D7457" t="s">
        <v>1810</v>
      </c>
      <c r="E7457" s="698" t="s">
        <v>2517</v>
      </c>
    </row>
    <row r="7458" spans="1:5" hidden="1">
      <c r="A7458">
        <v>37553</v>
      </c>
      <c r="B7458" t="s">
        <v>2518</v>
      </c>
      <c r="C7458" t="s">
        <v>1949</v>
      </c>
      <c r="D7458" t="s">
        <v>1810</v>
      </c>
      <c r="E7458" s="698" t="s">
        <v>2519</v>
      </c>
    </row>
    <row r="7459" spans="1:5" hidden="1">
      <c r="A7459">
        <v>37552</v>
      </c>
      <c r="B7459" t="s">
        <v>2520</v>
      </c>
      <c r="C7459" t="s">
        <v>1949</v>
      </c>
      <c r="D7459" t="s">
        <v>1810</v>
      </c>
      <c r="E7459" s="698" t="s">
        <v>2521</v>
      </c>
    </row>
    <row r="7460" spans="1:5" hidden="1">
      <c r="A7460">
        <v>36880</v>
      </c>
      <c r="B7460" t="s">
        <v>2522</v>
      </c>
      <c r="C7460" t="s">
        <v>1949</v>
      </c>
      <c r="D7460" t="s">
        <v>1810</v>
      </c>
      <c r="E7460" s="698" t="s">
        <v>2523</v>
      </c>
    </row>
    <row r="7461" spans="1:5" hidden="1">
      <c r="A7461">
        <v>34355</v>
      </c>
      <c r="B7461" t="s">
        <v>2524</v>
      </c>
      <c r="C7461" t="s">
        <v>1949</v>
      </c>
      <c r="D7461" t="s">
        <v>1810</v>
      </c>
      <c r="E7461" s="698" t="s">
        <v>2525</v>
      </c>
    </row>
    <row r="7462" spans="1:5" hidden="1">
      <c r="A7462">
        <v>130</v>
      </c>
      <c r="B7462" t="s">
        <v>2526</v>
      </c>
      <c r="C7462" t="s">
        <v>1949</v>
      </c>
      <c r="D7462" t="s">
        <v>1810</v>
      </c>
      <c r="E7462" s="698" t="s">
        <v>2527</v>
      </c>
    </row>
    <row r="7463" spans="1:5" hidden="1">
      <c r="A7463">
        <v>135</v>
      </c>
      <c r="B7463" t="s">
        <v>2528</v>
      </c>
      <c r="C7463" t="s">
        <v>1949</v>
      </c>
      <c r="D7463" t="s">
        <v>1810</v>
      </c>
      <c r="E7463" s="698" t="s">
        <v>2529</v>
      </c>
    </row>
    <row r="7464" spans="1:5" hidden="1">
      <c r="A7464">
        <v>36886</v>
      </c>
      <c r="B7464" t="s">
        <v>2530</v>
      </c>
      <c r="C7464" t="s">
        <v>1949</v>
      </c>
      <c r="D7464" t="s">
        <v>1810</v>
      </c>
      <c r="E7464" s="698" t="s">
        <v>2531</v>
      </c>
    </row>
    <row r="7465" spans="1:5" hidden="1">
      <c r="A7465">
        <v>38546</v>
      </c>
      <c r="B7465" t="s">
        <v>2532</v>
      </c>
      <c r="C7465" t="s">
        <v>2164</v>
      </c>
      <c r="D7465" t="s">
        <v>1810</v>
      </c>
      <c r="E7465" s="698" t="s">
        <v>2533</v>
      </c>
    </row>
    <row r="7466" spans="1:5" hidden="1">
      <c r="A7466">
        <v>34549</v>
      </c>
      <c r="B7466" t="s">
        <v>2534</v>
      </c>
      <c r="C7466" t="s">
        <v>2164</v>
      </c>
      <c r="D7466" t="s">
        <v>1810</v>
      </c>
      <c r="E7466" s="698" t="s">
        <v>2535</v>
      </c>
    </row>
    <row r="7467" spans="1:5" hidden="1">
      <c r="A7467">
        <v>6081</v>
      </c>
      <c r="B7467" t="s">
        <v>2536</v>
      </c>
      <c r="C7467" t="s">
        <v>2164</v>
      </c>
      <c r="D7467" t="s">
        <v>1810</v>
      </c>
      <c r="E7467" s="698" t="s">
        <v>2537</v>
      </c>
    </row>
    <row r="7468" spans="1:5" hidden="1">
      <c r="A7468">
        <v>6077</v>
      </c>
      <c r="B7468" t="s">
        <v>2538</v>
      </c>
      <c r="C7468" t="s">
        <v>2164</v>
      </c>
      <c r="D7468" t="s">
        <v>1810</v>
      </c>
      <c r="E7468" s="698" t="s">
        <v>2539</v>
      </c>
    </row>
    <row r="7469" spans="1:5" hidden="1">
      <c r="A7469">
        <v>6079</v>
      </c>
      <c r="B7469" t="s">
        <v>2540</v>
      </c>
      <c r="C7469" t="s">
        <v>2164</v>
      </c>
      <c r="D7469" t="s">
        <v>1810</v>
      </c>
      <c r="E7469" s="698" t="s">
        <v>2541</v>
      </c>
    </row>
    <row r="7470" spans="1:5" hidden="1">
      <c r="A7470">
        <v>1091</v>
      </c>
      <c r="B7470" t="s">
        <v>2542</v>
      </c>
      <c r="C7470" t="s">
        <v>1809</v>
      </c>
      <c r="D7470" t="s">
        <v>1810</v>
      </c>
      <c r="E7470" s="698" t="s">
        <v>2543</v>
      </c>
    </row>
    <row r="7471" spans="1:5" hidden="1">
      <c r="A7471">
        <v>1094</v>
      </c>
      <c r="B7471" t="s">
        <v>2544</v>
      </c>
      <c r="C7471" t="s">
        <v>1809</v>
      </c>
      <c r="D7471" t="s">
        <v>1810</v>
      </c>
      <c r="E7471" s="698" t="s">
        <v>2545</v>
      </c>
    </row>
    <row r="7472" spans="1:5" hidden="1">
      <c r="A7472">
        <v>1095</v>
      </c>
      <c r="B7472" t="s">
        <v>2546</v>
      </c>
      <c r="C7472" t="s">
        <v>1809</v>
      </c>
      <c r="D7472" t="s">
        <v>1810</v>
      </c>
      <c r="E7472" s="698" t="s">
        <v>2547</v>
      </c>
    </row>
    <row r="7473" spans="1:5" hidden="1">
      <c r="A7473">
        <v>1092</v>
      </c>
      <c r="B7473" t="s">
        <v>2548</v>
      </c>
      <c r="C7473" t="s">
        <v>1809</v>
      </c>
      <c r="D7473" t="s">
        <v>1817</v>
      </c>
      <c r="E7473" s="698" t="s">
        <v>2549</v>
      </c>
    </row>
    <row r="7474" spans="1:5" hidden="1">
      <c r="A7474">
        <v>1093</v>
      </c>
      <c r="B7474" t="s">
        <v>2550</v>
      </c>
      <c r="C7474" t="s">
        <v>1809</v>
      </c>
      <c r="D7474" t="s">
        <v>1810</v>
      </c>
      <c r="E7474" s="698" t="s">
        <v>2551</v>
      </c>
    </row>
    <row r="7475" spans="1:5" hidden="1">
      <c r="A7475">
        <v>1090</v>
      </c>
      <c r="B7475" t="s">
        <v>2552</v>
      </c>
      <c r="C7475" t="s">
        <v>1809</v>
      </c>
      <c r="D7475" t="s">
        <v>1810</v>
      </c>
      <c r="E7475" s="698" t="s">
        <v>2553</v>
      </c>
    </row>
    <row r="7476" spans="1:5" hidden="1">
      <c r="A7476">
        <v>1096</v>
      </c>
      <c r="B7476" t="s">
        <v>2554</v>
      </c>
      <c r="C7476" t="s">
        <v>1809</v>
      </c>
      <c r="D7476" t="s">
        <v>1810</v>
      </c>
      <c r="E7476" s="698" t="s">
        <v>2555</v>
      </c>
    </row>
    <row r="7477" spans="1:5" hidden="1">
      <c r="A7477">
        <v>1097</v>
      </c>
      <c r="B7477" t="s">
        <v>2556</v>
      </c>
      <c r="C7477" t="s">
        <v>1809</v>
      </c>
      <c r="D7477" t="s">
        <v>1810</v>
      </c>
      <c r="E7477" s="698" t="s">
        <v>2557</v>
      </c>
    </row>
    <row r="7478" spans="1:5" hidden="1">
      <c r="A7478">
        <v>378</v>
      </c>
      <c r="B7478" t="s">
        <v>2558</v>
      </c>
      <c r="C7478" t="s">
        <v>2167</v>
      </c>
      <c r="D7478" t="s">
        <v>1810</v>
      </c>
      <c r="E7478" s="698" t="s">
        <v>2225</v>
      </c>
    </row>
    <row r="7479" spans="1:5" hidden="1">
      <c r="A7479">
        <v>40911</v>
      </c>
      <c r="B7479" t="s">
        <v>2559</v>
      </c>
      <c r="C7479" t="s">
        <v>2170</v>
      </c>
      <c r="D7479" t="s">
        <v>1810</v>
      </c>
      <c r="E7479" s="698" t="s">
        <v>2227</v>
      </c>
    </row>
    <row r="7480" spans="1:5" hidden="1">
      <c r="A7480">
        <v>33939</v>
      </c>
      <c r="B7480" t="s">
        <v>2560</v>
      </c>
      <c r="C7480" t="s">
        <v>2167</v>
      </c>
      <c r="D7480" t="s">
        <v>1810</v>
      </c>
      <c r="E7480" s="698" t="s">
        <v>2561</v>
      </c>
    </row>
    <row r="7481" spans="1:5" hidden="1">
      <c r="A7481">
        <v>40815</v>
      </c>
      <c r="B7481" t="s">
        <v>2562</v>
      </c>
      <c r="C7481" t="s">
        <v>2170</v>
      </c>
      <c r="D7481" t="s">
        <v>1810</v>
      </c>
      <c r="E7481" s="698" t="s">
        <v>2563</v>
      </c>
    </row>
    <row r="7482" spans="1:5" hidden="1">
      <c r="A7482">
        <v>34760</v>
      </c>
      <c r="B7482" t="s">
        <v>2564</v>
      </c>
      <c r="C7482" t="s">
        <v>2167</v>
      </c>
      <c r="D7482" t="s">
        <v>1810</v>
      </c>
      <c r="E7482" s="698" t="s">
        <v>2565</v>
      </c>
    </row>
    <row r="7483" spans="1:5" hidden="1">
      <c r="A7483">
        <v>40935</v>
      </c>
      <c r="B7483" t="s">
        <v>2566</v>
      </c>
      <c r="C7483" t="s">
        <v>2170</v>
      </c>
      <c r="D7483" t="s">
        <v>1810</v>
      </c>
      <c r="E7483" s="698" t="s">
        <v>2567</v>
      </c>
    </row>
    <row r="7484" spans="1:5" hidden="1">
      <c r="A7484">
        <v>33952</v>
      </c>
      <c r="B7484" t="s">
        <v>2568</v>
      </c>
      <c r="C7484" t="s">
        <v>2167</v>
      </c>
      <c r="D7484" t="s">
        <v>1810</v>
      </c>
      <c r="E7484" s="698" t="s">
        <v>2569</v>
      </c>
    </row>
    <row r="7485" spans="1:5" hidden="1">
      <c r="A7485">
        <v>40816</v>
      </c>
      <c r="B7485" t="s">
        <v>2570</v>
      </c>
      <c r="C7485" t="s">
        <v>2170</v>
      </c>
      <c r="D7485" t="s">
        <v>1810</v>
      </c>
      <c r="E7485" s="698" t="s">
        <v>2571</v>
      </c>
    </row>
    <row r="7486" spans="1:5" hidden="1">
      <c r="A7486">
        <v>33953</v>
      </c>
      <c r="B7486" t="s">
        <v>2572</v>
      </c>
      <c r="C7486" t="s">
        <v>2167</v>
      </c>
      <c r="D7486" t="s">
        <v>1810</v>
      </c>
      <c r="E7486" s="698" t="s">
        <v>2573</v>
      </c>
    </row>
    <row r="7487" spans="1:5" hidden="1">
      <c r="A7487">
        <v>40817</v>
      </c>
      <c r="B7487" t="s">
        <v>2574</v>
      </c>
      <c r="C7487" t="s">
        <v>2170</v>
      </c>
      <c r="D7487" t="s">
        <v>1810</v>
      </c>
      <c r="E7487" s="698" t="s">
        <v>2575</v>
      </c>
    </row>
    <row r="7488" spans="1:5" hidden="1">
      <c r="A7488">
        <v>13348</v>
      </c>
      <c r="B7488" t="s">
        <v>2576</v>
      </c>
      <c r="C7488" t="s">
        <v>1809</v>
      </c>
      <c r="D7488" t="s">
        <v>1836</v>
      </c>
      <c r="E7488" s="698" t="s">
        <v>2577</v>
      </c>
    </row>
    <row r="7489" spans="1:5" hidden="1">
      <c r="A7489">
        <v>39211</v>
      </c>
      <c r="B7489" t="s">
        <v>2578</v>
      </c>
      <c r="C7489" t="s">
        <v>1809</v>
      </c>
      <c r="D7489" t="s">
        <v>1810</v>
      </c>
      <c r="E7489" s="698" t="s">
        <v>2579</v>
      </c>
    </row>
    <row r="7490" spans="1:5" hidden="1">
      <c r="A7490">
        <v>39212</v>
      </c>
      <c r="B7490" t="s">
        <v>2580</v>
      </c>
      <c r="C7490" t="s">
        <v>1809</v>
      </c>
      <c r="D7490" t="s">
        <v>1810</v>
      </c>
      <c r="E7490" s="698" t="s">
        <v>2581</v>
      </c>
    </row>
    <row r="7491" spans="1:5" hidden="1">
      <c r="A7491">
        <v>39208</v>
      </c>
      <c r="B7491" t="s">
        <v>2582</v>
      </c>
      <c r="C7491" t="s">
        <v>1809</v>
      </c>
      <c r="D7491" t="s">
        <v>1810</v>
      </c>
      <c r="E7491" s="698" t="s">
        <v>2583</v>
      </c>
    </row>
    <row r="7492" spans="1:5" hidden="1">
      <c r="A7492">
        <v>39210</v>
      </c>
      <c r="B7492" t="s">
        <v>831</v>
      </c>
      <c r="C7492" t="s">
        <v>1809</v>
      </c>
      <c r="D7492" t="s">
        <v>1810</v>
      </c>
      <c r="E7492" s="698" t="s">
        <v>2584</v>
      </c>
    </row>
    <row r="7493" spans="1:5" hidden="1">
      <c r="A7493">
        <v>39214</v>
      </c>
      <c r="B7493" t="s">
        <v>2585</v>
      </c>
      <c r="C7493" t="s">
        <v>1809</v>
      </c>
      <c r="D7493" t="s">
        <v>1810</v>
      </c>
      <c r="E7493" s="698" t="s">
        <v>2284</v>
      </c>
    </row>
    <row r="7494" spans="1:5" hidden="1">
      <c r="A7494">
        <v>39213</v>
      </c>
      <c r="B7494" t="s">
        <v>2586</v>
      </c>
      <c r="C7494" t="s">
        <v>1809</v>
      </c>
      <c r="D7494" t="s">
        <v>1810</v>
      </c>
      <c r="E7494" s="698" t="s">
        <v>2587</v>
      </c>
    </row>
    <row r="7495" spans="1:5" hidden="1">
      <c r="A7495">
        <v>39209</v>
      </c>
      <c r="B7495" t="s">
        <v>2588</v>
      </c>
      <c r="C7495" t="s">
        <v>1809</v>
      </c>
      <c r="D7495" t="s">
        <v>1810</v>
      </c>
      <c r="E7495" s="698" t="s">
        <v>2589</v>
      </c>
    </row>
    <row r="7496" spans="1:5" hidden="1">
      <c r="A7496">
        <v>39207</v>
      </c>
      <c r="B7496" t="s">
        <v>2590</v>
      </c>
      <c r="C7496" t="s">
        <v>1809</v>
      </c>
      <c r="D7496" t="s">
        <v>1810</v>
      </c>
      <c r="E7496" s="698" t="s">
        <v>2584</v>
      </c>
    </row>
    <row r="7497" spans="1:5" hidden="1">
      <c r="A7497">
        <v>39215</v>
      </c>
      <c r="B7497" t="s">
        <v>2591</v>
      </c>
      <c r="C7497" t="s">
        <v>1809</v>
      </c>
      <c r="D7497" t="s">
        <v>1810</v>
      </c>
      <c r="E7497" s="698" t="s">
        <v>2592</v>
      </c>
    </row>
    <row r="7498" spans="1:5" hidden="1">
      <c r="A7498">
        <v>39216</v>
      </c>
      <c r="B7498" t="s">
        <v>2593</v>
      </c>
      <c r="C7498" t="s">
        <v>1809</v>
      </c>
      <c r="D7498" t="s">
        <v>1810</v>
      </c>
      <c r="E7498" s="698" t="s">
        <v>2594</v>
      </c>
    </row>
    <row r="7499" spans="1:5" hidden="1">
      <c r="A7499">
        <v>11267</v>
      </c>
      <c r="B7499" t="s">
        <v>2595</v>
      </c>
      <c r="C7499" t="s">
        <v>1809</v>
      </c>
      <c r="D7499" t="s">
        <v>1836</v>
      </c>
      <c r="E7499" s="698" t="s">
        <v>2596</v>
      </c>
    </row>
    <row r="7500" spans="1:5" hidden="1">
      <c r="A7500">
        <v>379</v>
      </c>
      <c r="B7500" t="s">
        <v>2597</v>
      </c>
      <c r="C7500" t="s">
        <v>1809</v>
      </c>
      <c r="D7500" t="s">
        <v>1836</v>
      </c>
      <c r="E7500" s="698" t="s">
        <v>2598</v>
      </c>
    </row>
    <row r="7501" spans="1:5" hidden="1">
      <c r="A7501">
        <v>510</v>
      </c>
      <c r="B7501" t="s">
        <v>2599</v>
      </c>
      <c r="C7501" t="s">
        <v>1949</v>
      </c>
      <c r="D7501" t="s">
        <v>1810</v>
      </c>
      <c r="E7501" s="698" t="s">
        <v>2600</v>
      </c>
    </row>
    <row r="7502" spans="1:5" hidden="1">
      <c r="A7502">
        <v>516</v>
      </c>
      <c r="B7502" t="s">
        <v>2601</v>
      </c>
      <c r="C7502" t="s">
        <v>1949</v>
      </c>
      <c r="D7502" t="s">
        <v>1810</v>
      </c>
      <c r="E7502" s="698" t="s">
        <v>2602</v>
      </c>
    </row>
    <row r="7503" spans="1:5" hidden="1">
      <c r="A7503">
        <v>509</v>
      </c>
      <c r="B7503" t="s">
        <v>2603</v>
      </c>
      <c r="C7503" t="s">
        <v>1949</v>
      </c>
      <c r="D7503" t="s">
        <v>1810</v>
      </c>
      <c r="E7503" s="698" t="s">
        <v>2604</v>
      </c>
    </row>
    <row r="7504" spans="1:5" hidden="1">
      <c r="A7504">
        <v>40331</v>
      </c>
      <c r="B7504" t="s">
        <v>2605</v>
      </c>
      <c r="C7504" t="s">
        <v>2167</v>
      </c>
      <c r="D7504" t="s">
        <v>1810</v>
      </c>
      <c r="E7504" s="698" t="s">
        <v>2606</v>
      </c>
    </row>
    <row r="7505" spans="1:5" hidden="1">
      <c r="A7505">
        <v>40930</v>
      </c>
      <c r="B7505" t="s">
        <v>2607</v>
      </c>
      <c r="C7505" t="s">
        <v>2170</v>
      </c>
      <c r="D7505" t="s">
        <v>1810</v>
      </c>
      <c r="E7505" s="698" t="s">
        <v>2608</v>
      </c>
    </row>
    <row r="7506" spans="1:5" hidden="1">
      <c r="A7506">
        <v>11761</v>
      </c>
      <c r="B7506" t="s">
        <v>2609</v>
      </c>
      <c r="C7506" t="s">
        <v>1809</v>
      </c>
      <c r="D7506" t="s">
        <v>1810</v>
      </c>
      <c r="E7506" s="698" t="s">
        <v>2610</v>
      </c>
    </row>
    <row r="7507" spans="1:5" hidden="1">
      <c r="A7507">
        <v>377</v>
      </c>
      <c r="B7507" t="s">
        <v>1656</v>
      </c>
      <c r="C7507" t="s">
        <v>1809</v>
      </c>
      <c r="D7507" t="s">
        <v>1817</v>
      </c>
      <c r="E7507" s="698" t="s">
        <v>2611</v>
      </c>
    </row>
    <row r="7508" spans="1:5" hidden="1">
      <c r="A7508">
        <v>7588</v>
      </c>
      <c r="B7508" t="s">
        <v>2612</v>
      </c>
      <c r="C7508" t="s">
        <v>1809</v>
      </c>
      <c r="D7508" t="s">
        <v>1817</v>
      </c>
      <c r="E7508" s="698" t="s">
        <v>2613</v>
      </c>
    </row>
    <row r="7509" spans="1:5" hidden="1">
      <c r="A7509">
        <v>34392</v>
      </c>
      <c r="B7509" t="s">
        <v>2614</v>
      </c>
      <c r="C7509" t="s">
        <v>2167</v>
      </c>
      <c r="D7509" t="s">
        <v>1810</v>
      </c>
      <c r="E7509" s="698" t="s">
        <v>2615</v>
      </c>
    </row>
    <row r="7510" spans="1:5" hidden="1">
      <c r="A7510">
        <v>40908</v>
      </c>
      <c r="B7510" t="s">
        <v>2616</v>
      </c>
      <c r="C7510" t="s">
        <v>2170</v>
      </c>
      <c r="D7510" t="s">
        <v>1810</v>
      </c>
      <c r="E7510" s="698" t="s">
        <v>2617</v>
      </c>
    </row>
    <row r="7511" spans="1:5" hidden="1">
      <c r="A7511">
        <v>34551</v>
      </c>
      <c r="B7511" t="s">
        <v>2618</v>
      </c>
      <c r="C7511" t="s">
        <v>2167</v>
      </c>
      <c r="D7511" t="s">
        <v>1810</v>
      </c>
      <c r="E7511" s="698" t="s">
        <v>2619</v>
      </c>
    </row>
    <row r="7512" spans="1:5" hidden="1">
      <c r="A7512">
        <v>41078</v>
      </c>
      <c r="B7512" t="s">
        <v>2620</v>
      </c>
      <c r="C7512" t="s">
        <v>2170</v>
      </c>
      <c r="D7512" t="s">
        <v>1810</v>
      </c>
      <c r="E7512" s="698" t="s">
        <v>2621</v>
      </c>
    </row>
    <row r="7513" spans="1:5" hidden="1">
      <c r="A7513">
        <v>246</v>
      </c>
      <c r="B7513" t="s">
        <v>2622</v>
      </c>
      <c r="C7513" t="s">
        <v>2167</v>
      </c>
      <c r="D7513" t="s">
        <v>1810</v>
      </c>
      <c r="E7513" s="698" t="s">
        <v>2623</v>
      </c>
    </row>
    <row r="7514" spans="1:5" hidden="1">
      <c r="A7514">
        <v>40927</v>
      </c>
      <c r="B7514" t="s">
        <v>2624</v>
      </c>
      <c r="C7514" t="s">
        <v>2170</v>
      </c>
      <c r="D7514" t="s">
        <v>1810</v>
      </c>
      <c r="E7514" s="698" t="s">
        <v>2625</v>
      </c>
    </row>
    <row r="7515" spans="1:5" hidden="1">
      <c r="A7515">
        <v>2350</v>
      </c>
      <c r="B7515" t="s">
        <v>2626</v>
      </c>
      <c r="C7515" t="s">
        <v>2167</v>
      </c>
      <c r="D7515" t="s">
        <v>1810</v>
      </c>
      <c r="E7515" s="698" t="s">
        <v>2627</v>
      </c>
    </row>
    <row r="7516" spans="1:5" hidden="1">
      <c r="A7516">
        <v>40812</v>
      </c>
      <c r="B7516" t="s">
        <v>2628</v>
      </c>
      <c r="C7516" t="s">
        <v>2170</v>
      </c>
      <c r="D7516" t="s">
        <v>1810</v>
      </c>
      <c r="E7516" s="698" t="s">
        <v>2629</v>
      </c>
    </row>
    <row r="7517" spans="1:5" hidden="1">
      <c r="A7517">
        <v>245</v>
      </c>
      <c r="B7517" t="s">
        <v>2630</v>
      </c>
      <c r="C7517" t="s">
        <v>2167</v>
      </c>
      <c r="D7517" t="s">
        <v>1810</v>
      </c>
      <c r="E7517" s="698" t="s">
        <v>2631</v>
      </c>
    </row>
    <row r="7518" spans="1:5" hidden="1">
      <c r="A7518">
        <v>41090</v>
      </c>
      <c r="B7518" t="s">
        <v>2632</v>
      </c>
      <c r="C7518" t="s">
        <v>2170</v>
      </c>
      <c r="D7518" t="s">
        <v>1810</v>
      </c>
      <c r="E7518" s="698" t="s">
        <v>2633</v>
      </c>
    </row>
    <row r="7519" spans="1:5" hidden="1">
      <c r="A7519">
        <v>251</v>
      </c>
      <c r="B7519" t="s">
        <v>2634</v>
      </c>
      <c r="C7519" t="s">
        <v>2167</v>
      </c>
      <c r="D7519" t="s">
        <v>1810</v>
      </c>
      <c r="E7519" s="698" t="s">
        <v>2635</v>
      </c>
    </row>
    <row r="7520" spans="1:5" hidden="1">
      <c r="A7520">
        <v>40975</v>
      </c>
      <c r="B7520" t="s">
        <v>2636</v>
      </c>
      <c r="C7520" t="s">
        <v>2170</v>
      </c>
      <c r="D7520" t="s">
        <v>1810</v>
      </c>
      <c r="E7520" s="698" t="s">
        <v>2637</v>
      </c>
    </row>
    <row r="7521" spans="1:5" hidden="1">
      <c r="A7521">
        <v>6127</v>
      </c>
      <c r="B7521" t="s">
        <v>669</v>
      </c>
      <c r="C7521" t="s">
        <v>2167</v>
      </c>
      <c r="D7521" t="s">
        <v>1810</v>
      </c>
      <c r="E7521" s="698" t="s">
        <v>2638</v>
      </c>
    </row>
    <row r="7522" spans="1:5" hidden="1">
      <c r="A7522">
        <v>41072</v>
      </c>
      <c r="B7522" t="s">
        <v>2639</v>
      </c>
      <c r="C7522" t="s">
        <v>2170</v>
      </c>
      <c r="D7522" t="s">
        <v>1810</v>
      </c>
      <c r="E7522" s="698" t="s">
        <v>2640</v>
      </c>
    </row>
    <row r="7523" spans="1:5" hidden="1">
      <c r="A7523">
        <v>6121</v>
      </c>
      <c r="B7523" t="s">
        <v>2641</v>
      </c>
      <c r="C7523" t="s">
        <v>2167</v>
      </c>
      <c r="D7523" t="s">
        <v>1810</v>
      </c>
      <c r="E7523" s="698" t="s">
        <v>2642</v>
      </c>
    </row>
    <row r="7524" spans="1:5" hidden="1">
      <c r="A7524">
        <v>41071</v>
      </c>
      <c r="B7524" t="s">
        <v>2643</v>
      </c>
      <c r="C7524" t="s">
        <v>2170</v>
      </c>
      <c r="D7524" t="s">
        <v>1810</v>
      </c>
      <c r="E7524" s="698" t="s">
        <v>2644</v>
      </c>
    </row>
    <row r="7525" spans="1:5" hidden="1">
      <c r="A7525">
        <v>244</v>
      </c>
      <c r="B7525" t="s">
        <v>2645</v>
      </c>
      <c r="C7525" t="s">
        <v>2167</v>
      </c>
      <c r="D7525" t="s">
        <v>1810</v>
      </c>
      <c r="E7525" s="698" t="s">
        <v>2646</v>
      </c>
    </row>
    <row r="7526" spans="1:5" hidden="1">
      <c r="A7526">
        <v>41093</v>
      </c>
      <c r="B7526" t="s">
        <v>2647</v>
      </c>
      <c r="C7526" t="s">
        <v>2170</v>
      </c>
      <c r="D7526" t="s">
        <v>1810</v>
      </c>
      <c r="E7526" s="698" t="s">
        <v>2648</v>
      </c>
    </row>
    <row r="7527" spans="1:5" hidden="1">
      <c r="A7527">
        <v>532</v>
      </c>
      <c r="B7527" t="s">
        <v>2649</v>
      </c>
      <c r="C7527" t="s">
        <v>2167</v>
      </c>
      <c r="D7527" t="s">
        <v>1810</v>
      </c>
      <c r="E7527" s="698" t="s">
        <v>2650</v>
      </c>
    </row>
    <row r="7528" spans="1:5" hidden="1">
      <c r="A7528">
        <v>40931</v>
      </c>
      <c r="B7528" t="s">
        <v>2651</v>
      </c>
      <c r="C7528" t="s">
        <v>2170</v>
      </c>
      <c r="D7528" t="s">
        <v>1810</v>
      </c>
      <c r="E7528" s="698" t="s">
        <v>2652</v>
      </c>
    </row>
    <row r="7529" spans="1:5" hidden="1">
      <c r="A7529">
        <v>36150</v>
      </c>
      <c r="B7529" t="s">
        <v>2653</v>
      </c>
      <c r="C7529" t="s">
        <v>1809</v>
      </c>
      <c r="D7529" t="s">
        <v>1810</v>
      </c>
      <c r="E7529" s="698" t="s">
        <v>2654</v>
      </c>
    </row>
    <row r="7530" spans="1:5" hidden="1">
      <c r="A7530">
        <v>4760</v>
      </c>
      <c r="B7530" t="s">
        <v>2655</v>
      </c>
      <c r="C7530" t="s">
        <v>2167</v>
      </c>
      <c r="D7530" t="s">
        <v>1810</v>
      </c>
      <c r="E7530" s="698" t="s">
        <v>2225</v>
      </c>
    </row>
    <row r="7531" spans="1:5" hidden="1">
      <c r="A7531">
        <v>41069</v>
      </c>
      <c r="B7531" t="s">
        <v>2656</v>
      </c>
      <c r="C7531" t="s">
        <v>2170</v>
      </c>
      <c r="D7531" t="s">
        <v>1810</v>
      </c>
      <c r="E7531" s="698" t="s">
        <v>2227</v>
      </c>
    </row>
    <row r="7532" spans="1:5" hidden="1">
      <c r="A7532">
        <v>10422</v>
      </c>
      <c r="B7532" t="s">
        <v>2657</v>
      </c>
      <c r="C7532" t="s">
        <v>1809</v>
      </c>
      <c r="D7532" t="s">
        <v>1810</v>
      </c>
      <c r="E7532" s="698" t="s">
        <v>2658</v>
      </c>
    </row>
    <row r="7533" spans="1:5" hidden="1">
      <c r="A7533">
        <v>44019</v>
      </c>
      <c r="B7533" t="s">
        <v>2659</v>
      </c>
      <c r="C7533" t="s">
        <v>1809</v>
      </c>
      <c r="D7533" t="s">
        <v>1810</v>
      </c>
      <c r="E7533" s="698" t="s">
        <v>2660</v>
      </c>
    </row>
    <row r="7534" spans="1:5" hidden="1">
      <c r="A7534">
        <v>36520</v>
      </c>
      <c r="B7534" t="s">
        <v>2661</v>
      </c>
      <c r="C7534" t="s">
        <v>1809</v>
      </c>
      <c r="D7534" t="s">
        <v>1810</v>
      </c>
      <c r="E7534" s="698" t="s">
        <v>2662</v>
      </c>
    </row>
    <row r="7535" spans="1:5" hidden="1">
      <c r="A7535">
        <v>42319</v>
      </c>
      <c r="B7535" t="s">
        <v>2663</v>
      </c>
      <c r="C7535" t="s">
        <v>1809</v>
      </c>
      <c r="D7535" t="s">
        <v>1810</v>
      </c>
      <c r="E7535" s="698" t="s">
        <v>2664</v>
      </c>
    </row>
    <row r="7536" spans="1:5" hidden="1">
      <c r="A7536">
        <v>10420</v>
      </c>
      <c r="B7536" t="s">
        <v>2665</v>
      </c>
      <c r="C7536" t="s">
        <v>1809</v>
      </c>
      <c r="D7536" t="s">
        <v>1817</v>
      </c>
      <c r="E7536" s="698" t="s">
        <v>2666</v>
      </c>
    </row>
    <row r="7537" spans="1:5" hidden="1">
      <c r="A7537">
        <v>10421</v>
      </c>
      <c r="B7537" t="s">
        <v>2667</v>
      </c>
      <c r="C7537" t="s">
        <v>1809</v>
      </c>
      <c r="D7537" t="s">
        <v>1810</v>
      </c>
      <c r="E7537" s="698" t="s">
        <v>2668</v>
      </c>
    </row>
    <row r="7538" spans="1:5" hidden="1">
      <c r="A7538">
        <v>11786</v>
      </c>
      <c r="B7538" t="s">
        <v>2669</v>
      </c>
      <c r="C7538" t="s">
        <v>1809</v>
      </c>
      <c r="D7538" t="s">
        <v>1810</v>
      </c>
      <c r="E7538" s="698" t="s">
        <v>2670</v>
      </c>
    </row>
    <row r="7539" spans="1:5" hidden="1">
      <c r="A7539">
        <v>10</v>
      </c>
      <c r="B7539" t="s">
        <v>2671</v>
      </c>
      <c r="C7539" t="s">
        <v>1809</v>
      </c>
      <c r="D7539" t="s">
        <v>1810</v>
      </c>
      <c r="E7539" s="698" t="s">
        <v>2672</v>
      </c>
    </row>
    <row r="7540" spans="1:5" hidden="1">
      <c r="A7540">
        <v>4815</v>
      </c>
      <c r="B7540" t="s">
        <v>2673</v>
      </c>
      <c r="C7540" t="s">
        <v>1809</v>
      </c>
      <c r="D7540" t="s">
        <v>1810</v>
      </c>
      <c r="E7540" s="698" t="s">
        <v>2674</v>
      </c>
    </row>
    <row r="7541" spans="1:5" hidden="1">
      <c r="A7541">
        <v>541</v>
      </c>
      <c r="B7541" t="s">
        <v>2675</v>
      </c>
      <c r="C7541" t="s">
        <v>1809</v>
      </c>
      <c r="D7541" t="s">
        <v>1817</v>
      </c>
      <c r="E7541" s="698" t="s">
        <v>2676</v>
      </c>
    </row>
    <row r="7542" spans="1:5" hidden="1">
      <c r="A7542">
        <v>542</v>
      </c>
      <c r="B7542" t="s">
        <v>2677</v>
      </c>
      <c r="C7542" t="s">
        <v>1809</v>
      </c>
      <c r="D7542" t="s">
        <v>1810</v>
      </c>
      <c r="E7542" s="698" t="s">
        <v>2678</v>
      </c>
    </row>
    <row r="7543" spans="1:5" hidden="1">
      <c r="A7543">
        <v>540</v>
      </c>
      <c r="B7543" t="s">
        <v>2679</v>
      </c>
      <c r="C7543" t="s">
        <v>1809</v>
      </c>
      <c r="D7543" t="s">
        <v>1810</v>
      </c>
      <c r="E7543" s="698" t="s">
        <v>2680</v>
      </c>
    </row>
    <row r="7544" spans="1:5" hidden="1">
      <c r="A7544">
        <v>38364</v>
      </c>
      <c r="B7544" t="s">
        <v>2681</v>
      </c>
      <c r="C7544" t="s">
        <v>1809</v>
      </c>
      <c r="D7544" t="s">
        <v>1836</v>
      </c>
      <c r="E7544" s="698" t="s">
        <v>2682</v>
      </c>
    </row>
    <row r="7545" spans="1:5" hidden="1">
      <c r="A7545">
        <v>11692</v>
      </c>
      <c r="B7545" t="s">
        <v>2683</v>
      </c>
      <c r="C7545" t="s">
        <v>1835</v>
      </c>
      <c r="D7545" t="s">
        <v>1836</v>
      </c>
      <c r="E7545" s="698" t="s">
        <v>2684</v>
      </c>
    </row>
    <row r="7546" spans="1:5" hidden="1">
      <c r="A7546">
        <v>1746</v>
      </c>
      <c r="B7546" t="s">
        <v>2685</v>
      </c>
      <c r="C7546" t="s">
        <v>1809</v>
      </c>
      <c r="D7546" t="s">
        <v>1817</v>
      </c>
      <c r="E7546" s="698" t="s">
        <v>2686</v>
      </c>
    </row>
    <row r="7547" spans="1:5" hidden="1">
      <c r="A7547">
        <v>1748</v>
      </c>
      <c r="B7547" t="s">
        <v>2687</v>
      </c>
      <c r="C7547" t="s">
        <v>1809</v>
      </c>
      <c r="D7547" t="s">
        <v>1810</v>
      </c>
      <c r="E7547" s="698" t="s">
        <v>2688</v>
      </c>
    </row>
    <row r="7548" spans="1:5" hidden="1">
      <c r="A7548">
        <v>1749</v>
      </c>
      <c r="B7548" t="s">
        <v>2689</v>
      </c>
      <c r="C7548" t="s">
        <v>1809</v>
      </c>
      <c r="D7548" t="s">
        <v>1810</v>
      </c>
      <c r="E7548" s="698" t="s">
        <v>2690</v>
      </c>
    </row>
    <row r="7549" spans="1:5" hidden="1">
      <c r="A7549">
        <v>37412</v>
      </c>
      <c r="B7549" t="s">
        <v>2691</v>
      </c>
      <c r="C7549" t="s">
        <v>1809</v>
      </c>
      <c r="D7549" t="s">
        <v>1810</v>
      </c>
      <c r="E7549" s="698" t="s">
        <v>2692</v>
      </c>
    </row>
    <row r="7550" spans="1:5" hidden="1">
      <c r="A7550">
        <v>1745</v>
      </c>
      <c r="B7550" t="s">
        <v>2693</v>
      </c>
      <c r="C7550" t="s">
        <v>1809</v>
      </c>
      <c r="D7550" t="s">
        <v>1810</v>
      </c>
      <c r="E7550" s="698" t="s">
        <v>2694</v>
      </c>
    </row>
    <row r="7551" spans="1:5" hidden="1">
      <c r="A7551">
        <v>1750</v>
      </c>
      <c r="B7551" t="s">
        <v>2695</v>
      </c>
      <c r="C7551" t="s">
        <v>1809</v>
      </c>
      <c r="D7551" t="s">
        <v>1810</v>
      </c>
      <c r="E7551" s="698" t="s">
        <v>2696</v>
      </c>
    </row>
    <row r="7552" spans="1:5" hidden="1">
      <c r="A7552">
        <v>11687</v>
      </c>
      <c r="B7552" t="s">
        <v>2697</v>
      </c>
      <c r="C7552" t="s">
        <v>1856</v>
      </c>
      <c r="D7552" t="s">
        <v>1810</v>
      </c>
      <c r="E7552" s="698" t="s">
        <v>2698</v>
      </c>
    </row>
    <row r="7553" spans="1:5" hidden="1">
      <c r="A7553">
        <v>11689</v>
      </c>
      <c r="B7553" t="s">
        <v>2699</v>
      </c>
      <c r="C7553" t="s">
        <v>1856</v>
      </c>
      <c r="D7553" t="s">
        <v>1810</v>
      </c>
      <c r="E7553" s="698" t="s">
        <v>2700</v>
      </c>
    </row>
    <row r="7554" spans="1:5" hidden="1">
      <c r="A7554">
        <v>11693</v>
      </c>
      <c r="B7554" t="s">
        <v>2701</v>
      </c>
      <c r="C7554" t="s">
        <v>1835</v>
      </c>
      <c r="D7554" t="s">
        <v>1810</v>
      </c>
      <c r="E7554" s="698" t="s">
        <v>2702</v>
      </c>
    </row>
    <row r="7555" spans="1:5" hidden="1">
      <c r="A7555">
        <v>36215</v>
      </c>
      <c r="B7555" t="s">
        <v>2703</v>
      </c>
      <c r="C7555" t="s">
        <v>1809</v>
      </c>
      <c r="D7555" t="s">
        <v>1810</v>
      </c>
      <c r="E7555" s="698" t="s">
        <v>2704</v>
      </c>
    </row>
    <row r="7556" spans="1:5" hidden="1">
      <c r="A7556">
        <v>42439</v>
      </c>
      <c r="B7556" t="s">
        <v>2705</v>
      </c>
      <c r="C7556" t="s">
        <v>1809</v>
      </c>
      <c r="D7556" t="s">
        <v>1836</v>
      </c>
      <c r="E7556" s="698" t="s">
        <v>2706</v>
      </c>
    </row>
    <row r="7557" spans="1:5" hidden="1">
      <c r="A7557">
        <v>38381</v>
      </c>
      <c r="B7557" t="s">
        <v>2707</v>
      </c>
      <c r="C7557" t="s">
        <v>1809</v>
      </c>
      <c r="D7557" t="s">
        <v>1810</v>
      </c>
      <c r="E7557" s="698" t="s">
        <v>2619</v>
      </c>
    </row>
    <row r="7558" spans="1:5" hidden="1">
      <c r="A7558">
        <v>39621</v>
      </c>
      <c r="B7558" t="s">
        <v>2708</v>
      </c>
      <c r="C7558" t="s">
        <v>2709</v>
      </c>
      <c r="D7558" t="s">
        <v>1810</v>
      </c>
      <c r="E7558" s="698" t="s">
        <v>2710</v>
      </c>
    </row>
    <row r="7559" spans="1:5" hidden="1">
      <c r="A7559">
        <v>39624</v>
      </c>
      <c r="B7559" t="s">
        <v>2711</v>
      </c>
      <c r="C7559" t="s">
        <v>2709</v>
      </c>
      <c r="D7559" t="s">
        <v>1810</v>
      </c>
      <c r="E7559" s="698" t="s">
        <v>2712</v>
      </c>
    </row>
    <row r="7560" spans="1:5" hidden="1">
      <c r="A7560">
        <v>39615</v>
      </c>
      <c r="B7560" t="s">
        <v>2713</v>
      </c>
      <c r="C7560" t="s">
        <v>1809</v>
      </c>
      <c r="D7560" t="s">
        <v>1810</v>
      </c>
      <c r="E7560" s="698" t="s">
        <v>2714</v>
      </c>
    </row>
    <row r="7561" spans="1:5" hidden="1">
      <c r="A7561">
        <v>39620</v>
      </c>
      <c r="B7561" t="s">
        <v>2715</v>
      </c>
      <c r="C7561" t="s">
        <v>1809</v>
      </c>
      <c r="D7561" t="s">
        <v>1810</v>
      </c>
      <c r="E7561" s="698" t="s">
        <v>2716</v>
      </c>
    </row>
    <row r="7562" spans="1:5" hidden="1">
      <c r="A7562">
        <v>39623</v>
      </c>
      <c r="B7562" t="s">
        <v>2717</v>
      </c>
      <c r="C7562" t="s">
        <v>1809</v>
      </c>
      <c r="D7562" t="s">
        <v>1810</v>
      </c>
      <c r="E7562" s="698" t="s">
        <v>2718</v>
      </c>
    </row>
    <row r="7563" spans="1:5" hidden="1">
      <c r="A7563">
        <v>36207</v>
      </c>
      <c r="B7563" t="s">
        <v>2719</v>
      </c>
      <c r="C7563" t="s">
        <v>1809</v>
      </c>
      <c r="D7563" t="s">
        <v>1810</v>
      </c>
      <c r="E7563" s="698" t="s">
        <v>2720</v>
      </c>
    </row>
    <row r="7564" spans="1:5" hidden="1">
      <c r="A7564">
        <v>36209</v>
      </c>
      <c r="B7564" t="s">
        <v>2721</v>
      </c>
      <c r="C7564" t="s">
        <v>1809</v>
      </c>
      <c r="D7564" t="s">
        <v>1810</v>
      </c>
      <c r="E7564" s="698" t="s">
        <v>2722</v>
      </c>
    </row>
    <row r="7565" spans="1:5" hidden="1">
      <c r="A7565">
        <v>36210</v>
      </c>
      <c r="B7565" t="s">
        <v>2723</v>
      </c>
      <c r="C7565" t="s">
        <v>1809</v>
      </c>
      <c r="D7565" t="s">
        <v>1810</v>
      </c>
      <c r="E7565" s="698" t="s">
        <v>2724</v>
      </c>
    </row>
    <row r="7566" spans="1:5" hidden="1">
      <c r="A7566">
        <v>36204</v>
      </c>
      <c r="B7566" t="s">
        <v>2725</v>
      </c>
      <c r="C7566" t="s">
        <v>1809</v>
      </c>
      <c r="D7566" t="s">
        <v>1810</v>
      </c>
      <c r="E7566" s="698" t="s">
        <v>2726</v>
      </c>
    </row>
    <row r="7567" spans="1:5" hidden="1">
      <c r="A7567">
        <v>36205</v>
      </c>
      <c r="B7567" t="s">
        <v>2727</v>
      </c>
      <c r="C7567" t="s">
        <v>1809</v>
      </c>
      <c r="D7567" t="s">
        <v>1810</v>
      </c>
      <c r="E7567" s="698" t="s">
        <v>2728</v>
      </c>
    </row>
    <row r="7568" spans="1:5" hidden="1">
      <c r="A7568">
        <v>36081</v>
      </c>
      <c r="B7568" t="s">
        <v>2729</v>
      </c>
      <c r="C7568" t="s">
        <v>1809</v>
      </c>
      <c r="D7568" t="s">
        <v>1817</v>
      </c>
      <c r="E7568" s="698" t="s">
        <v>2730</v>
      </c>
    </row>
    <row r="7569" spans="1:5" hidden="1">
      <c r="A7569">
        <v>36206</v>
      </c>
      <c r="B7569" t="s">
        <v>2731</v>
      </c>
      <c r="C7569" t="s">
        <v>1809</v>
      </c>
      <c r="D7569" t="s">
        <v>1810</v>
      </c>
      <c r="E7569" s="698" t="s">
        <v>2732</v>
      </c>
    </row>
    <row r="7570" spans="1:5" hidden="1">
      <c r="A7570">
        <v>36218</v>
      </c>
      <c r="B7570" t="s">
        <v>2733</v>
      </c>
      <c r="C7570" t="s">
        <v>1809</v>
      </c>
      <c r="D7570" t="s">
        <v>1836</v>
      </c>
      <c r="E7570" s="698" t="s">
        <v>2734</v>
      </c>
    </row>
    <row r="7571" spans="1:5" hidden="1">
      <c r="A7571">
        <v>36220</v>
      </c>
      <c r="B7571" t="s">
        <v>2735</v>
      </c>
      <c r="C7571" t="s">
        <v>1809</v>
      </c>
      <c r="D7571" t="s">
        <v>1836</v>
      </c>
      <c r="E7571" s="698" t="s">
        <v>2736</v>
      </c>
    </row>
    <row r="7572" spans="1:5" hidden="1">
      <c r="A7572">
        <v>36080</v>
      </c>
      <c r="B7572" t="s">
        <v>2737</v>
      </c>
      <c r="C7572" t="s">
        <v>1809</v>
      </c>
      <c r="D7572" t="s">
        <v>1836</v>
      </c>
      <c r="E7572" s="698" t="s">
        <v>2738</v>
      </c>
    </row>
    <row r="7573" spans="1:5" hidden="1">
      <c r="A7573">
        <v>36223</v>
      </c>
      <c r="B7573" t="s">
        <v>2739</v>
      </c>
      <c r="C7573" t="s">
        <v>1809</v>
      </c>
      <c r="D7573" t="s">
        <v>1836</v>
      </c>
      <c r="E7573" s="698" t="s">
        <v>2740</v>
      </c>
    </row>
    <row r="7574" spans="1:5" hidden="1">
      <c r="A7574">
        <v>546</v>
      </c>
      <c r="B7574" t="s">
        <v>2741</v>
      </c>
      <c r="C7574" t="s">
        <v>1949</v>
      </c>
      <c r="D7574" t="s">
        <v>1817</v>
      </c>
      <c r="E7574" s="698" t="s">
        <v>2742</v>
      </c>
    </row>
    <row r="7575" spans="1:5" hidden="1">
      <c r="A7575">
        <v>566</v>
      </c>
      <c r="B7575" t="s">
        <v>2743</v>
      </c>
      <c r="C7575" t="s">
        <v>1856</v>
      </c>
      <c r="D7575" t="s">
        <v>1810</v>
      </c>
      <c r="E7575" s="698" t="s">
        <v>2744</v>
      </c>
    </row>
    <row r="7576" spans="1:5" hidden="1">
      <c r="A7576">
        <v>565</v>
      </c>
      <c r="B7576" t="s">
        <v>2745</v>
      </c>
      <c r="C7576" t="s">
        <v>1856</v>
      </c>
      <c r="D7576" t="s">
        <v>1810</v>
      </c>
      <c r="E7576" s="698" t="s">
        <v>2746</v>
      </c>
    </row>
    <row r="7577" spans="1:5" hidden="1">
      <c r="A7577">
        <v>555</v>
      </c>
      <c r="B7577" t="s">
        <v>2747</v>
      </c>
      <c r="C7577" t="s">
        <v>1856</v>
      </c>
      <c r="D7577" t="s">
        <v>1810</v>
      </c>
      <c r="E7577" s="698" t="s">
        <v>2748</v>
      </c>
    </row>
    <row r="7578" spans="1:5" hidden="1">
      <c r="A7578">
        <v>557</v>
      </c>
      <c r="B7578" t="s">
        <v>2749</v>
      </c>
      <c r="C7578" t="s">
        <v>1856</v>
      </c>
      <c r="D7578" t="s">
        <v>1810</v>
      </c>
      <c r="E7578" s="698" t="s">
        <v>2750</v>
      </c>
    </row>
    <row r="7579" spans="1:5" hidden="1">
      <c r="A7579">
        <v>552</v>
      </c>
      <c r="B7579" t="s">
        <v>2751</v>
      </c>
      <c r="C7579" t="s">
        <v>1856</v>
      </c>
      <c r="D7579" t="s">
        <v>1810</v>
      </c>
      <c r="E7579" s="698" t="s">
        <v>2752</v>
      </c>
    </row>
    <row r="7580" spans="1:5" hidden="1">
      <c r="A7580">
        <v>563</v>
      </c>
      <c r="B7580" t="s">
        <v>2753</v>
      </c>
      <c r="C7580" t="s">
        <v>1856</v>
      </c>
      <c r="D7580" t="s">
        <v>1810</v>
      </c>
      <c r="E7580" s="698" t="s">
        <v>2754</v>
      </c>
    </row>
    <row r="7581" spans="1:5" hidden="1">
      <c r="A7581">
        <v>549</v>
      </c>
      <c r="B7581" t="s">
        <v>2755</v>
      </c>
      <c r="C7581" t="s">
        <v>1856</v>
      </c>
      <c r="D7581" t="s">
        <v>1810</v>
      </c>
      <c r="E7581" s="698" t="s">
        <v>2756</v>
      </c>
    </row>
    <row r="7582" spans="1:5" hidden="1">
      <c r="A7582">
        <v>551</v>
      </c>
      <c r="B7582" t="s">
        <v>2757</v>
      </c>
      <c r="C7582" t="s">
        <v>1856</v>
      </c>
      <c r="D7582" t="s">
        <v>1810</v>
      </c>
      <c r="E7582" s="698" t="s">
        <v>2758</v>
      </c>
    </row>
    <row r="7583" spans="1:5" hidden="1">
      <c r="A7583">
        <v>559</v>
      </c>
      <c r="B7583" t="s">
        <v>2759</v>
      </c>
      <c r="C7583" t="s">
        <v>1856</v>
      </c>
      <c r="D7583" t="s">
        <v>1810</v>
      </c>
      <c r="E7583" s="698" t="s">
        <v>2760</v>
      </c>
    </row>
    <row r="7584" spans="1:5" hidden="1">
      <c r="A7584">
        <v>560</v>
      </c>
      <c r="B7584" t="s">
        <v>2761</v>
      </c>
      <c r="C7584" t="s">
        <v>1856</v>
      </c>
      <c r="D7584" t="s">
        <v>1810</v>
      </c>
      <c r="E7584" s="698" t="s">
        <v>2762</v>
      </c>
    </row>
    <row r="7585" spans="1:5" hidden="1">
      <c r="A7585">
        <v>547</v>
      </c>
      <c r="B7585" t="s">
        <v>2763</v>
      </c>
      <c r="C7585" t="s">
        <v>1856</v>
      </c>
      <c r="D7585" t="s">
        <v>1810</v>
      </c>
      <c r="E7585" s="698" t="s">
        <v>2764</v>
      </c>
    </row>
    <row r="7586" spans="1:5" hidden="1">
      <c r="A7586">
        <v>38127</v>
      </c>
      <c r="B7586" t="s">
        <v>2765</v>
      </c>
      <c r="C7586" t="s">
        <v>1809</v>
      </c>
      <c r="D7586" t="s">
        <v>1810</v>
      </c>
      <c r="E7586" s="698" t="s">
        <v>2766</v>
      </c>
    </row>
    <row r="7587" spans="1:5" hidden="1">
      <c r="A7587">
        <v>38060</v>
      </c>
      <c r="B7587" t="s">
        <v>2767</v>
      </c>
      <c r="C7587" t="s">
        <v>1809</v>
      </c>
      <c r="D7587" t="s">
        <v>1810</v>
      </c>
      <c r="E7587" s="698" t="s">
        <v>2768</v>
      </c>
    </row>
    <row r="7588" spans="1:5" hidden="1">
      <c r="A7588">
        <v>10956</v>
      </c>
      <c r="B7588" t="s">
        <v>2769</v>
      </c>
      <c r="C7588" t="s">
        <v>1809</v>
      </c>
      <c r="D7588" t="s">
        <v>1810</v>
      </c>
      <c r="E7588" s="698" t="s">
        <v>2770</v>
      </c>
    </row>
    <row r="7589" spans="1:5" hidden="1">
      <c r="A7589">
        <v>39380</v>
      </c>
      <c r="B7589" t="s">
        <v>2771</v>
      </c>
      <c r="C7589" t="s">
        <v>1809</v>
      </c>
      <c r="D7589" t="s">
        <v>1836</v>
      </c>
      <c r="E7589" s="698" t="s">
        <v>2772</v>
      </c>
    </row>
    <row r="7590" spans="1:5" hidden="1">
      <c r="A7590">
        <v>13374</v>
      </c>
      <c r="B7590" t="s">
        <v>2773</v>
      </c>
      <c r="C7590" t="s">
        <v>1809</v>
      </c>
      <c r="D7590" t="s">
        <v>1810</v>
      </c>
      <c r="E7590" s="698" t="s">
        <v>2774</v>
      </c>
    </row>
    <row r="7591" spans="1:5" hidden="1">
      <c r="A7591">
        <v>37597</v>
      </c>
      <c r="B7591" t="s">
        <v>2775</v>
      </c>
      <c r="C7591" t="s">
        <v>1809</v>
      </c>
      <c r="D7591" t="s">
        <v>1836</v>
      </c>
      <c r="E7591" s="698" t="s">
        <v>2776</v>
      </c>
    </row>
    <row r="7592" spans="1:5" hidden="1">
      <c r="A7592">
        <v>183</v>
      </c>
      <c r="B7592" t="s">
        <v>2777</v>
      </c>
      <c r="C7592" t="s">
        <v>2778</v>
      </c>
      <c r="D7592" t="s">
        <v>1817</v>
      </c>
      <c r="E7592" s="698" t="s">
        <v>2779</v>
      </c>
    </row>
    <row r="7593" spans="1:5" hidden="1">
      <c r="A7593">
        <v>184</v>
      </c>
      <c r="B7593" t="s">
        <v>2780</v>
      </c>
      <c r="C7593" t="s">
        <v>2778</v>
      </c>
      <c r="D7593" t="s">
        <v>1810</v>
      </c>
      <c r="E7593" s="698" t="s">
        <v>2781</v>
      </c>
    </row>
    <row r="7594" spans="1:5" hidden="1">
      <c r="A7594">
        <v>181</v>
      </c>
      <c r="B7594" t="s">
        <v>2782</v>
      </c>
      <c r="C7594" t="s">
        <v>2778</v>
      </c>
      <c r="D7594" t="s">
        <v>1810</v>
      </c>
      <c r="E7594" s="698" t="s">
        <v>2783</v>
      </c>
    </row>
    <row r="7595" spans="1:5" hidden="1">
      <c r="A7595">
        <v>20001</v>
      </c>
      <c r="B7595" t="s">
        <v>2784</v>
      </c>
      <c r="C7595" t="s">
        <v>2778</v>
      </c>
      <c r="D7595" t="s">
        <v>1810</v>
      </c>
      <c r="E7595" s="698" t="s">
        <v>2785</v>
      </c>
    </row>
    <row r="7596" spans="1:5" hidden="1">
      <c r="A7596">
        <v>39837</v>
      </c>
      <c r="B7596" t="s">
        <v>2786</v>
      </c>
      <c r="C7596" t="s">
        <v>2778</v>
      </c>
      <c r="D7596" t="s">
        <v>1836</v>
      </c>
      <c r="E7596" s="698" t="s">
        <v>2787</v>
      </c>
    </row>
    <row r="7597" spans="1:5" hidden="1">
      <c r="A7597">
        <v>10535</v>
      </c>
      <c r="B7597" t="s">
        <v>2788</v>
      </c>
      <c r="C7597" t="s">
        <v>1809</v>
      </c>
      <c r="D7597" t="s">
        <v>1817</v>
      </c>
      <c r="E7597" s="698" t="s">
        <v>2789</v>
      </c>
    </row>
    <row r="7598" spans="1:5" hidden="1">
      <c r="A7598">
        <v>10537</v>
      </c>
      <c r="B7598" t="s">
        <v>2790</v>
      </c>
      <c r="C7598" t="s">
        <v>1809</v>
      </c>
      <c r="D7598" t="s">
        <v>1810</v>
      </c>
      <c r="E7598" s="698" t="s">
        <v>2791</v>
      </c>
    </row>
    <row r="7599" spans="1:5" hidden="1">
      <c r="A7599">
        <v>13891</v>
      </c>
      <c r="B7599" t="s">
        <v>2792</v>
      </c>
      <c r="C7599" t="s">
        <v>1809</v>
      </c>
      <c r="D7599" t="s">
        <v>1810</v>
      </c>
      <c r="E7599" s="698" t="s">
        <v>2793</v>
      </c>
    </row>
    <row r="7600" spans="1:5" hidden="1">
      <c r="A7600">
        <v>25975</v>
      </c>
      <c r="B7600" t="s">
        <v>2794</v>
      </c>
      <c r="C7600" t="s">
        <v>1809</v>
      </c>
      <c r="D7600" t="s">
        <v>1810</v>
      </c>
      <c r="E7600" s="698" t="s">
        <v>2795</v>
      </c>
    </row>
    <row r="7601" spans="1:5" hidden="1">
      <c r="A7601">
        <v>36396</v>
      </c>
      <c r="B7601" t="s">
        <v>2796</v>
      </c>
      <c r="C7601" t="s">
        <v>1809</v>
      </c>
      <c r="D7601" t="s">
        <v>1810</v>
      </c>
      <c r="E7601" s="698" t="s">
        <v>2797</v>
      </c>
    </row>
    <row r="7602" spans="1:5" hidden="1">
      <c r="A7602">
        <v>36397</v>
      </c>
      <c r="B7602" t="s">
        <v>2798</v>
      </c>
      <c r="C7602" t="s">
        <v>1809</v>
      </c>
      <c r="D7602" t="s">
        <v>1810</v>
      </c>
      <c r="E7602" s="698" t="s">
        <v>2799</v>
      </c>
    </row>
    <row r="7603" spans="1:5" hidden="1">
      <c r="A7603">
        <v>36398</v>
      </c>
      <c r="B7603" t="s">
        <v>2800</v>
      </c>
      <c r="C7603" t="s">
        <v>1809</v>
      </c>
      <c r="D7603" t="s">
        <v>1810</v>
      </c>
      <c r="E7603" s="698" t="s">
        <v>2801</v>
      </c>
    </row>
    <row r="7604" spans="1:5" hidden="1">
      <c r="A7604">
        <v>647</v>
      </c>
      <c r="B7604" t="s">
        <v>2802</v>
      </c>
      <c r="C7604" t="s">
        <v>2167</v>
      </c>
      <c r="D7604" t="s">
        <v>1810</v>
      </c>
      <c r="E7604" s="698" t="s">
        <v>2803</v>
      </c>
    </row>
    <row r="7605" spans="1:5" hidden="1">
      <c r="A7605">
        <v>40920</v>
      </c>
      <c r="B7605" t="s">
        <v>2804</v>
      </c>
      <c r="C7605" t="s">
        <v>2170</v>
      </c>
      <c r="D7605" t="s">
        <v>1810</v>
      </c>
      <c r="E7605" s="698" t="s">
        <v>2805</v>
      </c>
    </row>
    <row r="7606" spans="1:5" hidden="1">
      <c r="A7606">
        <v>715</v>
      </c>
      <c r="B7606" t="s">
        <v>2806</v>
      </c>
      <c r="C7606" t="s">
        <v>1809</v>
      </c>
      <c r="D7606" t="s">
        <v>1817</v>
      </c>
      <c r="E7606" s="698" t="s">
        <v>2807</v>
      </c>
    </row>
    <row r="7607" spans="1:5" hidden="1">
      <c r="A7607">
        <v>716</v>
      </c>
      <c r="B7607" t="s">
        <v>2808</v>
      </c>
      <c r="C7607" t="s">
        <v>1809</v>
      </c>
      <c r="D7607" t="s">
        <v>1810</v>
      </c>
      <c r="E7607" s="698" t="s">
        <v>2809</v>
      </c>
    </row>
    <row r="7608" spans="1:5" hidden="1">
      <c r="A7608">
        <v>38783</v>
      </c>
      <c r="B7608" t="s">
        <v>2810</v>
      </c>
      <c r="C7608" t="s">
        <v>1809</v>
      </c>
      <c r="D7608" t="s">
        <v>1810</v>
      </c>
      <c r="E7608" s="698" t="s">
        <v>2811</v>
      </c>
    </row>
    <row r="7609" spans="1:5" hidden="1">
      <c r="A7609">
        <v>37593</v>
      </c>
      <c r="B7609" t="s">
        <v>2812</v>
      </c>
      <c r="C7609" t="s">
        <v>1809</v>
      </c>
      <c r="D7609" t="s">
        <v>1810</v>
      </c>
      <c r="E7609" s="698" t="s">
        <v>2813</v>
      </c>
    </row>
    <row r="7610" spans="1:5" hidden="1">
      <c r="A7610">
        <v>37594</v>
      </c>
      <c r="B7610" t="s">
        <v>2814</v>
      </c>
      <c r="C7610" t="s">
        <v>1809</v>
      </c>
      <c r="D7610" t="s">
        <v>1810</v>
      </c>
      <c r="E7610" s="698" t="s">
        <v>2815</v>
      </c>
    </row>
    <row r="7611" spans="1:5" hidden="1">
      <c r="A7611">
        <v>37592</v>
      </c>
      <c r="B7611" t="s">
        <v>2816</v>
      </c>
      <c r="C7611" t="s">
        <v>1809</v>
      </c>
      <c r="D7611" t="s">
        <v>1810</v>
      </c>
      <c r="E7611" s="698" t="s">
        <v>2817</v>
      </c>
    </row>
    <row r="7612" spans="1:5" hidden="1">
      <c r="A7612">
        <v>7266</v>
      </c>
      <c r="B7612" t="s">
        <v>2818</v>
      </c>
      <c r="C7612" t="s">
        <v>2819</v>
      </c>
      <c r="D7612" t="s">
        <v>1817</v>
      </c>
      <c r="E7612" s="698" t="s">
        <v>2820</v>
      </c>
    </row>
    <row r="7613" spans="1:5" hidden="1">
      <c r="A7613">
        <v>7270</v>
      </c>
      <c r="B7613" t="s">
        <v>2821</v>
      </c>
      <c r="C7613" t="s">
        <v>1809</v>
      </c>
      <c r="D7613" t="s">
        <v>1810</v>
      </c>
      <c r="E7613" s="698" t="s">
        <v>2822</v>
      </c>
    </row>
    <row r="7614" spans="1:5" hidden="1">
      <c r="A7614">
        <v>7267</v>
      </c>
      <c r="B7614" t="s">
        <v>2823</v>
      </c>
      <c r="C7614" t="s">
        <v>1809</v>
      </c>
      <c r="D7614" t="s">
        <v>1810</v>
      </c>
      <c r="E7614" s="698" t="s">
        <v>2824</v>
      </c>
    </row>
    <row r="7615" spans="1:5" hidden="1">
      <c r="A7615">
        <v>7269</v>
      </c>
      <c r="B7615" t="s">
        <v>2825</v>
      </c>
      <c r="C7615" t="s">
        <v>1809</v>
      </c>
      <c r="D7615" t="s">
        <v>1810</v>
      </c>
      <c r="E7615" s="698" t="s">
        <v>2531</v>
      </c>
    </row>
    <row r="7616" spans="1:5" hidden="1">
      <c r="A7616">
        <v>7271</v>
      </c>
      <c r="B7616" t="s">
        <v>2826</v>
      </c>
      <c r="C7616" t="s">
        <v>1809</v>
      </c>
      <c r="D7616" t="s">
        <v>1810</v>
      </c>
      <c r="E7616" s="698" t="s">
        <v>2827</v>
      </c>
    </row>
    <row r="7617" spans="1:5" hidden="1">
      <c r="A7617">
        <v>7268</v>
      </c>
      <c r="B7617" t="s">
        <v>2828</v>
      </c>
      <c r="C7617" t="s">
        <v>1809</v>
      </c>
      <c r="D7617" t="s">
        <v>1810</v>
      </c>
      <c r="E7617" s="698" t="s">
        <v>2829</v>
      </c>
    </row>
    <row r="7618" spans="1:5" hidden="1">
      <c r="A7618">
        <v>34556</v>
      </c>
      <c r="B7618" t="s">
        <v>2830</v>
      </c>
      <c r="C7618" t="s">
        <v>1809</v>
      </c>
      <c r="D7618" t="s">
        <v>1810</v>
      </c>
      <c r="E7618" s="698" t="s">
        <v>2026</v>
      </c>
    </row>
    <row r="7619" spans="1:5" hidden="1">
      <c r="A7619">
        <v>37873</v>
      </c>
      <c r="B7619" t="s">
        <v>2831</v>
      </c>
      <c r="C7619" t="s">
        <v>1809</v>
      </c>
      <c r="D7619" t="s">
        <v>1810</v>
      </c>
      <c r="E7619" s="698" t="s">
        <v>2815</v>
      </c>
    </row>
    <row r="7620" spans="1:5" hidden="1">
      <c r="A7620">
        <v>34564</v>
      </c>
      <c r="B7620" t="s">
        <v>2832</v>
      </c>
      <c r="C7620" t="s">
        <v>1809</v>
      </c>
      <c r="D7620" t="s">
        <v>1810</v>
      </c>
      <c r="E7620" s="698" t="s">
        <v>2833</v>
      </c>
    </row>
    <row r="7621" spans="1:5" hidden="1">
      <c r="A7621">
        <v>34565</v>
      </c>
      <c r="B7621" t="s">
        <v>2834</v>
      </c>
      <c r="C7621" t="s">
        <v>1809</v>
      </c>
      <c r="D7621" t="s">
        <v>1810</v>
      </c>
      <c r="E7621" s="698" t="s">
        <v>2835</v>
      </c>
    </row>
    <row r="7622" spans="1:5" hidden="1">
      <c r="A7622">
        <v>38590</v>
      </c>
      <c r="B7622" t="s">
        <v>2836</v>
      </c>
      <c r="C7622" t="s">
        <v>1809</v>
      </c>
      <c r="D7622" t="s">
        <v>1810</v>
      </c>
      <c r="E7622" s="698" t="s">
        <v>2837</v>
      </c>
    </row>
    <row r="7623" spans="1:5" hidden="1">
      <c r="A7623">
        <v>34566</v>
      </c>
      <c r="B7623" t="s">
        <v>2838</v>
      </c>
      <c r="C7623" t="s">
        <v>1809</v>
      </c>
      <c r="D7623" t="s">
        <v>1810</v>
      </c>
      <c r="E7623" s="698" t="s">
        <v>2839</v>
      </c>
    </row>
    <row r="7624" spans="1:5" hidden="1">
      <c r="A7624">
        <v>34567</v>
      </c>
      <c r="B7624" t="s">
        <v>2840</v>
      </c>
      <c r="C7624" t="s">
        <v>1809</v>
      </c>
      <c r="D7624" t="s">
        <v>1810</v>
      </c>
      <c r="E7624" s="698" t="s">
        <v>2841</v>
      </c>
    </row>
    <row r="7625" spans="1:5" hidden="1">
      <c r="A7625">
        <v>38591</v>
      </c>
      <c r="B7625" t="s">
        <v>2842</v>
      </c>
      <c r="C7625" t="s">
        <v>1809</v>
      </c>
      <c r="D7625" t="s">
        <v>1810</v>
      </c>
      <c r="E7625" s="698" t="s">
        <v>2843</v>
      </c>
    </row>
    <row r="7626" spans="1:5" hidden="1">
      <c r="A7626">
        <v>34568</v>
      </c>
      <c r="B7626" t="s">
        <v>2844</v>
      </c>
      <c r="C7626" t="s">
        <v>1809</v>
      </c>
      <c r="D7626" t="s">
        <v>1810</v>
      </c>
      <c r="E7626" s="698" t="s">
        <v>2845</v>
      </c>
    </row>
    <row r="7627" spans="1:5" hidden="1">
      <c r="A7627">
        <v>34569</v>
      </c>
      <c r="B7627" t="s">
        <v>2846</v>
      </c>
      <c r="C7627" t="s">
        <v>1809</v>
      </c>
      <c r="D7627" t="s">
        <v>1810</v>
      </c>
      <c r="E7627" s="698" t="s">
        <v>2835</v>
      </c>
    </row>
    <row r="7628" spans="1:5" hidden="1">
      <c r="A7628">
        <v>34570</v>
      </c>
      <c r="B7628" t="s">
        <v>2847</v>
      </c>
      <c r="C7628" t="s">
        <v>1809</v>
      </c>
      <c r="D7628" t="s">
        <v>1810</v>
      </c>
      <c r="E7628" s="698" t="s">
        <v>2848</v>
      </c>
    </row>
    <row r="7629" spans="1:5" hidden="1">
      <c r="A7629">
        <v>25070</v>
      </c>
      <c r="B7629" t="s">
        <v>2849</v>
      </c>
      <c r="C7629" t="s">
        <v>1809</v>
      </c>
      <c r="D7629" t="s">
        <v>1810</v>
      </c>
      <c r="E7629" s="698" t="s">
        <v>2850</v>
      </c>
    </row>
    <row r="7630" spans="1:5" hidden="1">
      <c r="A7630">
        <v>34571</v>
      </c>
      <c r="B7630" t="s">
        <v>2851</v>
      </c>
      <c r="C7630" t="s">
        <v>1809</v>
      </c>
      <c r="D7630" t="s">
        <v>1810</v>
      </c>
      <c r="E7630" s="698" t="s">
        <v>2852</v>
      </c>
    </row>
    <row r="7631" spans="1:5" hidden="1">
      <c r="A7631">
        <v>34573</v>
      </c>
      <c r="B7631" t="s">
        <v>2853</v>
      </c>
      <c r="C7631" t="s">
        <v>1809</v>
      </c>
      <c r="D7631" t="s">
        <v>1810</v>
      </c>
      <c r="E7631" s="698" t="s">
        <v>2854</v>
      </c>
    </row>
    <row r="7632" spans="1:5" hidden="1">
      <c r="A7632">
        <v>37107</v>
      </c>
      <c r="B7632" t="s">
        <v>2855</v>
      </c>
      <c r="C7632" t="s">
        <v>1809</v>
      </c>
      <c r="D7632" t="s">
        <v>1810</v>
      </c>
      <c r="E7632" s="698" t="s">
        <v>2003</v>
      </c>
    </row>
    <row r="7633" spans="1:5" hidden="1">
      <c r="A7633">
        <v>34576</v>
      </c>
      <c r="B7633" t="s">
        <v>2856</v>
      </c>
      <c r="C7633" t="s">
        <v>1809</v>
      </c>
      <c r="D7633" t="s">
        <v>1810</v>
      </c>
      <c r="E7633" s="698" t="s">
        <v>2857</v>
      </c>
    </row>
    <row r="7634" spans="1:5" hidden="1">
      <c r="A7634">
        <v>34577</v>
      </c>
      <c r="B7634" t="s">
        <v>2858</v>
      </c>
      <c r="C7634" t="s">
        <v>1809</v>
      </c>
      <c r="D7634" t="s">
        <v>1810</v>
      </c>
      <c r="E7634" s="698" t="s">
        <v>2859</v>
      </c>
    </row>
    <row r="7635" spans="1:5" hidden="1">
      <c r="A7635">
        <v>34578</v>
      </c>
      <c r="B7635" t="s">
        <v>2860</v>
      </c>
      <c r="C7635" t="s">
        <v>1809</v>
      </c>
      <c r="D7635" t="s">
        <v>1810</v>
      </c>
      <c r="E7635" s="698" t="s">
        <v>2861</v>
      </c>
    </row>
    <row r="7636" spans="1:5" hidden="1">
      <c r="A7636">
        <v>34579</v>
      </c>
      <c r="B7636" t="s">
        <v>2862</v>
      </c>
      <c r="C7636" t="s">
        <v>1809</v>
      </c>
      <c r="D7636" t="s">
        <v>1810</v>
      </c>
      <c r="E7636" s="698" t="s">
        <v>2863</v>
      </c>
    </row>
    <row r="7637" spans="1:5" hidden="1">
      <c r="A7637">
        <v>25067</v>
      </c>
      <c r="B7637" t="s">
        <v>2864</v>
      </c>
      <c r="C7637" t="s">
        <v>1809</v>
      </c>
      <c r="D7637" t="s">
        <v>1810</v>
      </c>
      <c r="E7637" s="698" t="s">
        <v>2865</v>
      </c>
    </row>
    <row r="7638" spans="1:5" hidden="1">
      <c r="A7638">
        <v>34580</v>
      </c>
      <c r="B7638" t="s">
        <v>2866</v>
      </c>
      <c r="C7638" t="s">
        <v>1809</v>
      </c>
      <c r="D7638" t="s">
        <v>1810</v>
      </c>
      <c r="E7638" s="698" t="s">
        <v>2867</v>
      </c>
    </row>
    <row r="7639" spans="1:5" hidden="1">
      <c r="A7639">
        <v>25071</v>
      </c>
      <c r="B7639" t="s">
        <v>2868</v>
      </c>
      <c r="C7639" t="s">
        <v>1809</v>
      </c>
      <c r="D7639" t="s">
        <v>1810</v>
      </c>
      <c r="E7639" s="698" t="s">
        <v>2869</v>
      </c>
    </row>
    <row r="7640" spans="1:5" hidden="1">
      <c r="A7640">
        <v>38395</v>
      </c>
      <c r="B7640" t="s">
        <v>2870</v>
      </c>
      <c r="C7640" t="s">
        <v>1809</v>
      </c>
      <c r="D7640" t="s">
        <v>1810</v>
      </c>
      <c r="E7640" s="698" t="s">
        <v>2871</v>
      </c>
    </row>
    <row r="7641" spans="1:5" hidden="1">
      <c r="A7641">
        <v>34583</v>
      </c>
      <c r="B7641" t="s">
        <v>2872</v>
      </c>
      <c r="C7641" t="s">
        <v>1835</v>
      </c>
      <c r="D7641" t="s">
        <v>1810</v>
      </c>
      <c r="E7641" s="698" t="s">
        <v>2873</v>
      </c>
    </row>
    <row r="7642" spans="1:5" hidden="1">
      <c r="A7642">
        <v>34584</v>
      </c>
      <c r="B7642" t="s">
        <v>2874</v>
      </c>
      <c r="C7642" t="s">
        <v>1835</v>
      </c>
      <c r="D7642" t="s">
        <v>1810</v>
      </c>
      <c r="E7642" s="698" t="s">
        <v>2104</v>
      </c>
    </row>
    <row r="7643" spans="1:5" hidden="1">
      <c r="A7643">
        <v>709</v>
      </c>
      <c r="B7643" t="s">
        <v>2875</v>
      </c>
      <c r="C7643" t="s">
        <v>1835</v>
      </c>
      <c r="D7643" t="s">
        <v>1836</v>
      </c>
      <c r="E7643" s="698" t="s">
        <v>2876</v>
      </c>
    </row>
    <row r="7644" spans="1:5" hidden="1">
      <c r="A7644">
        <v>34599</v>
      </c>
      <c r="B7644" t="s">
        <v>2877</v>
      </c>
      <c r="C7644" t="s">
        <v>1809</v>
      </c>
      <c r="D7644" t="s">
        <v>1810</v>
      </c>
      <c r="E7644" s="698" t="s">
        <v>2878</v>
      </c>
    </row>
    <row r="7645" spans="1:5" hidden="1">
      <c r="A7645">
        <v>34592</v>
      </c>
      <c r="B7645" t="s">
        <v>2879</v>
      </c>
      <c r="C7645" t="s">
        <v>1809</v>
      </c>
      <c r="D7645" t="s">
        <v>1810</v>
      </c>
      <c r="E7645" s="698" t="s">
        <v>2880</v>
      </c>
    </row>
    <row r="7646" spans="1:5" hidden="1">
      <c r="A7646">
        <v>37103</v>
      </c>
      <c r="B7646" t="s">
        <v>2881</v>
      </c>
      <c r="C7646" t="s">
        <v>1809</v>
      </c>
      <c r="D7646" t="s">
        <v>1810</v>
      </c>
      <c r="E7646" s="698" t="s">
        <v>2239</v>
      </c>
    </row>
    <row r="7647" spans="1:5" hidden="1">
      <c r="A7647">
        <v>34555</v>
      </c>
      <c r="B7647" t="s">
        <v>2882</v>
      </c>
      <c r="C7647" t="s">
        <v>1809</v>
      </c>
      <c r="D7647" t="s">
        <v>1810</v>
      </c>
      <c r="E7647" s="698" t="s">
        <v>2883</v>
      </c>
    </row>
    <row r="7648" spans="1:5" hidden="1">
      <c r="A7648">
        <v>674</v>
      </c>
      <c r="B7648" t="s">
        <v>2884</v>
      </c>
      <c r="C7648" t="s">
        <v>1835</v>
      </c>
      <c r="D7648" t="s">
        <v>1836</v>
      </c>
      <c r="E7648" s="698" t="s">
        <v>2885</v>
      </c>
    </row>
    <row r="7649" spans="1:5" hidden="1">
      <c r="A7649">
        <v>34600</v>
      </c>
      <c r="B7649" t="s">
        <v>2886</v>
      </c>
      <c r="C7649" t="s">
        <v>1835</v>
      </c>
      <c r="D7649" t="s">
        <v>1836</v>
      </c>
      <c r="E7649" s="698" t="s">
        <v>2887</v>
      </c>
    </row>
    <row r="7650" spans="1:5" hidden="1">
      <c r="A7650">
        <v>652</v>
      </c>
      <c r="B7650" t="s">
        <v>2888</v>
      </c>
      <c r="C7650" t="s">
        <v>1835</v>
      </c>
      <c r="D7650" t="s">
        <v>1836</v>
      </c>
      <c r="E7650" s="698" t="s">
        <v>2889</v>
      </c>
    </row>
    <row r="7651" spans="1:5" hidden="1">
      <c r="A7651">
        <v>651</v>
      </c>
      <c r="B7651" t="s">
        <v>2890</v>
      </c>
      <c r="C7651" t="s">
        <v>1809</v>
      </c>
      <c r="D7651" t="s">
        <v>1810</v>
      </c>
      <c r="E7651" s="698" t="s">
        <v>1922</v>
      </c>
    </row>
    <row r="7652" spans="1:5" hidden="1">
      <c r="A7652">
        <v>654</v>
      </c>
      <c r="B7652" t="s">
        <v>2891</v>
      </c>
      <c r="C7652" t="s">
        <v>1809</v>
      </c>
      <c r="D7652" t="s">
        <v>1810</v>
      </c>
      <c r="E7652" s="698" t="s">
        <v>2026</v>
      </c>
    </row>
    <row r="7653" spans="1:5" hidden="1">
      <c r="A7653">
        <v>650</v>
      </c>
      <c r="B7653" t="s">
        <v>2892</v>
      </c>
      <c r="C7653" t="s">
        <v>1809</v>
      </c>
      <c r="D7653" t="s">
        <v>1817</v>
      </c>
      <c r="E7653" s="698" t="s">
        <v>2817</v>
      </c>
    </row>
    <row r="7654" spans="1:5" hidden="1">
      <c r="A7654">
        <v>718</v>
      </c>
      <c r="B7654" t="s">
        <v>2893</v>
      </c>
      <c r="C7654" t="s">
        <v>1809</v>
      </c>
      <c r="D7654" t="s">
        <v>1810</v>
      </c>
      <c r="E7654" s="698" t="s">
        <v>2894</v>
      </c>
    </row>
    <row r="7655" spans="1:5" hidden="1">
      <c r="A7655">
        <v>11981</v>
      </c>
      <c r="B7655" t="s">
        <v>2895</v>
      </c>
      <c r="C7655" t="s">
        <v>1809</v>
      </c>
      <c r="D7655" t="s">
        <v>1810</v>
      </c>
      <c r="E7655" s="698" t="s">
        <v>2896</v>
      </c>
    </row>
    <row r="7656" spans="1:5" hidden="1">
      <c r="A7656">
        <v>34586</v>
      </c>
      <c r="B7656" t="s">
        <v>2897</v>
      </c>
      <c r="C7656" t="s">
        <v>1809</v>
      </c>
      <c r="D7656" t="s">
        <v>1810</v>
      </c>
      <c r="E7656" s="698" t="s">
        <v>2898</v>
      </c>
    </row>
    <row r="7657" spans="1:5" hidden="1">
      <c r="A7657">
        <v>38603</v>
      </c>
      <c r="B7657" t="s">
        <v>2899</v>
      </c>
      <c r="C7657" t="s">
        <v>1809</v>
      </c>
      <c r="D7657" t="s">
        <v>1810</v>
      </c>
      <c r="E7657" s="698" t="s">
        <v>2900</v>
      </c>
    </row>
    <row r="7658" spans="1:5" hidden="1">
      <c r="A7658">
        <v>34588</v>
      </c>
      <c r="B7658" t="s">
        <v>2901</v>
      </c>
      <c r="C7658" t="s">
        <v>1809</v>
      </c>
      <c r="D7658" t="s">
        <v>1810</v>
      </c>
      <c r="E7658" s="698" t="s">
        <v>2902</v>
      </c>
    </row>
    <row r="7659" spans="1:5" hidden="1">
      <c r="A7659">
        <v>34590</v>
      </c>
      <c r="B7659" t="s">
        <v>2903</v>
      </c>
      <c r="C7659" t="s">
        <v>1809</v>
      </c>
      <c r="D7659" t="s">
        <v>1810</v>
      </c>
      <c r="E7659" s="698" t="s">
        <v>2837</v>
      </c>
    </row>
    <row r="7660" spans="1:5" hidden="1">
      <c r="A7660">
        <v>34591</v>
      </c>
      <c r="B7660" t="s">
        <v>2904</v>
      </c>
      <c r="C7660" t="s">
        <v>1809</v>
      </c>
      <c r="D7660" t="s">
        <v>1810</v>
      </c>
      <c r="E7660" s="698" t="s">
        <v>2835</v>
      </c>
    </row>
    <row r="7661" spans="1:5" hidden="1">
      <c r="A7661">
        <v>41372</v>
      </c>
      <c r="B7661" t="s">
        <v>2905</v>
      </c>
      <c r="C7661" t="s">
        <v>1835</v>
      </c>
      <c r="D7661" t="s">
        <v>1836</v>
      </c>
      <c r="E7661" s="698" t="s">
        <v>2906</v>
      </c>
    </row>
    <row r="7662" spans="1:5" hidden="1">
      <c r="A7662">
        <v>41371</v>
      </c>
      <c r="B7662" t="s">
        <v>2907</v>
      </c>
      <c r="C7662" t="s">
        <v>1835</v>
      </c>
      <c r="D7662" t="s">
        <v>1836</v>
      </c>
      <c r="E7662" s="698" t="s">
        <v>2908</v>
      </c>
    </row>
    <row r="7663" spans="1:5" hidden="1">
      <c r="A7663">
        <v>40517</v>
      </c>
      <c r="B7663" t="s">
        <v>2909</v>
      </c>
      <c r="C7663" t="s">
        <v>1835</v>
      </c>
      <c r="D7663" t="s">
        <v>1810</v>
      </c>
      <c r="E7663" s="698" t="s">
        <v>2910</v>
      </c>
    </row>
    <row r="7664" spans="1:5" hidden="1">
      <c r="A7664">
        <v>40515</v>
      </c>
      <c r="B7664" t="s">
        <v>2911</v>
      </c>
      <c r="C7664" t="s">
        <v>1835</v>
      </c>
      <c r="D7664" t="s">
        <v>1810</v>
      </c>
      <c r="E7664" s="698" t="s">
        <v>2912</v>
      </c>
    </row>
    <row r="7665" spans="1:5" hidden="1">
      <c r="A7665">
        <v>40529</v>
      </c>
      <c r="B7665" t="s">
        <v>2913</v>
      </c>
      <c r="C7665" t="s">
        <v>1835</v>
      </c>
      <c r="D7665" t="s">
        <v>1810</v>
      </c>
      <c r="E7665" s="698" t="s">
        <v>2914</v>
      </c>
    </row>
    <row r="7666" spans="1:5" hidden="1">
      <c r="A7666">
        <v>36170</v>
      </c>
      <c r="B7666" t="s">
        <v>2915</v>
      </c>
      <c r="C7666" t="s">
        <v>1835</v>
      </c>
      <c r="D7666" t="s">
        <v>1817</v>
      </c>
      <c r="E7666" s="698" t="s">
        <v>2916</v>
      </c>
    </row>
    <row r="7667" spans="1:5" hidden="1">
      <c r="A7667">
        <v>40524</v>
      </c>
      <c r="B7667" t="s">
        <v>2917</v>
      </c>
      <c r="C7667" t="s">
        <v>1835</v>
      </c>
      <c r="D7667" t="s">
        <v>1810</v>
      </c>
      <c r="E7667" s="698" t="s">
        <v>2918</v>
      </c>
    </row>
    <row r="7668" spans="1:5" hidden="1">
      <c r="A7668">
        <v>36156</v>
      </c>
      <c r="B7668" t="s">
        <v>2919</v>
      </c>
      <c r="C7668" t="s">
        <v>1835</v>
      </c>
      <c r="D7668" t="s">
        <v>1810</v>
      </c>
      <c r="E7668" s="698" t="s">
        <v>2920</v>
      </c>
    </row>
    <row r="7669" spans="1:5" hidden="1">
      <c r="A7669">
        <v>36155</v>
      </c>
      <c r="B7669" t="s">
        <v>2921</v>
      </c>
      <c r="C7669" t="s">
        <v>1835</v>
      </c>
      <c r="D7669" t="s">
        <v>1810</v>
      </c>
      <c r="E7669" s="698" t="s">
        <v>2922</v>
      </c>
    </row>
    <row r="7670" spans="1:5" hidden="1">
      <c r="A7670">
        <v>36154</v>
      </c>
      <c r="B7670" t="s">
        <v>2923</v>
      </c>
      <c r="C7670" t="s">
        <v>1835</v>
      </c>
      <c r="D7670" t="s">
        <v>1810</v>
      </c>
      <c r="E7670" s="698" t="s">
        <v>2924</v>
      </c>
    </row>
    <row r="7671" spans="1:5" hidden="1">
      <c r="A7671">
        <v>695</v>
      </c>
      <c r="B7671" t="s">
        <v>2925</v>
      </c>
      <c r="C7671" t="s">
        <v>1835</v>
      </c>
      <c r="D7671" t="s">
        <v>1810</v>
      </c>
      <c r="E7671" s="698" t="s">
        <v>2926</v>
      </c>
    </row>
    <row r="7672" spans="1:5" hidden="1">
      <c r="A7672">
        <v>679</v>
      </c>
      <c r="B7672" t="s">
        <v>2927</v>
      </c>
      <c r="C7672" t="s">
        <v>1835</v>
      </c>
      <c r="D7672" t="s">
        <v>1810</v>
      </c>
      <c r="E7672" s="698" t="s">
        <v>2914</v>
      </c>
    </row>
    <row r="7673" spans="1:5" hidden="1">
      <c r="A7673">
        <v>711</v>
      </c>
      <c r="B7673" t="s">
        <v>2928</v>
      </c>
      <c r="C7673" t="s">
        <v>1835</v>
      </c>
      <c r="D7673" t="s">
        <v>1810</v>
      </c>
      <c r="E7673" s="698" t="s">
        <v>2929</v>
      </c>
    </row>
    <row r="7674" spans="1:5" hidden="1">
      <c r="A7674">
        <v>712</v>
      </c>
      <c r="B7674" t="s">
        <v>2930</v>
      </c>
      <c r="C7674" t="s">
        <v>1835</v>
      </c>
      <c r="D7674" t="s">
        <v>1810</v>
      </c>
      <c r="E7674" s="698" t="s">
        <v>2931</v>
      </c>
    </row>
    <row r="7675" spans="1:5" hidden="1">
      <c r="A7675">
        <v>12614</v>
      </c>
      <c r="B7675" t="s">
        <v>2932</v>
      </c>
      <c r="C7675" t="s">
        <v>1809</v>
      </c>
      <c r="D7675" t="s">
        <v>1836</v>
      </c>
      <c r="E7675" s="698" t="s">
        <v>2933</v>
      </c>
    </row>
    <row r="7676" spans="1:5" hidden="1">
      <c r="A7676">
        <v>6140</v>
      </c>
      <c r="B7676" t="s">
        <v>2934</v>
      </c>
      <c r="C7676" t="s">
        <v>1809</v>
      </c>
      <c r="D7676" t="s">
        <v>1810</v>
      </c>
      <c r="E7676" s="698" t="s">
        <v>2935</v>
      </c>
    </row>
    <row r="7677" spans="1:5" hidden="1">
      <c r="A7677">
        <v>38399</v>
      </c>
      <c r="B7677" t="s">
        <v>2936</v>
      </c>
      <c r="C7677" t="s">
        <v>1809</v>
      </c>
      <c r="D7677" t="s">
        <v>1810</v>
      </c>
      <c r="E7677" s="698" t="s">
        <v>2937</v>
      </c>
    </row>
    <row r="7678" spans="1:5" hidden="1">
      <c r="A7678">
        <v>735</v>
      </c>
      <c r="B7678" t="s">
        <v>2938</v>
      </c>
      <c r="C7678" t="s">
        <v>1809</v>
      </c>
      <c r="D7678" t="s">
        <v>1810</v>
      </c>
      <c r="E7678" s="698" t="s">
        <v>2939</v>
      </c>
    </row>
    <row r="7679" spans="1:5" hidden="1">
      <c r="A7679">
        <v>736</v>
      </c>
      <c r="B7679" t="s">
        <v>2940</v>
      </c>
      <c r="C7679" t="s">
        <v>1809</v>
      </c>
      <c r="D7679" t="s">
        <v>1810</v>
      </c>
      <c r="E7679" s="698" t="s">
        <v>2941</v>
      </c>
    </row>
    <row r="7680" spans="1:5" hidden="1">
      <c r="A7680">
        <v>729</v>
      </c>
      <c r="B7680" t="s">
        <v>2942</v>
      </c>
      <c r="C7680" t="s">
        <v>1809</v>
      </c>
      <c r="D7680" t="s">
        <v>1817</v>
      </c>
      <c r="E7680" s="698" t="s">
        <v>2943</v>
      </c>
    </row>
    <row r="7681" spans="1:5" hidden="1">
      <c r="A7681">
        <v>39925</v>
      </c>
      <c r="B7681" t="s">
        <v>2944</v>
      </c>
      <c r="C7681" t="s">
        <v>1809</v>
      </c>
      <c r="D7681" t="s">
        <v>1810</v>
      </c>
      <c r="E7681" s="698" t="s">
        <v>2945</v>
      </c>
    </row>
    <row r="7682" spans="1:5" hidden="1">
      <c r="A7682">
        <v>731</v>
      </c>
      <c r="B7682" t="s">
        <v>2946</v>
      </c>
      <c r="C7682" t="s">
        <v>1809</v>
      </c>
      <c r="D7682" t="s">
        <v>1810</v>
      </c>
      <c r="E7682" s="698" t="s">
        <v>2947</v>
      </c>
    </row>
    <row r="7683" spans="1:5" hidden="1">
      <c r="A7683">
        <v>10575</v>
      </c>
      <c r="B7683" t="s">
        <v>2948</v>
      </c>
      <c r="C7683" t="s">
        <v>1809</v>
      </c>
      <c r="D7683" t="s">
        <v>1810</v>
      </c>
      <c r="E7683" s="698" t="s">
        <v>2949</v>
      </c>
    </row>
    <row r="7684" spans="1:5" hidden="1">
      <c r="A7684">
        <v>733</v>
      </c>
      <c r="B7684" t="s">
        <v>2950</v>
      </c>
      <c r="C7684" t="s">
        <v>1809</v>
      </c>
      <c r="D7684" t="s">
        <v>1810</v>
      </c>
      <c r="E7684" s="698" t="s">
        <v>2951</v>
      </c>
    </row>
    <row r="7685" spans="1:5" hidden="1">
      <c r="A7685">
        <v>732</v>
      </c>
      <c r="B7685" t="s">
        <v>2952</v>
      </c>
      <c r="C7685" t="s">
        <v>1809</v>
      </c>
      <c r="D7685" t="s">
        <v>1810</v>
      </c>
      <c r="E7685" s="698" t="s">
        <v>2953</v>
      </c>
    </row>
    <row r="7686" spans="1:5" hidden="1">
      <c r="A7686">
        <v>737</v>
      </c>
      <c r="B7686" t="s">
        <v>2954</v>
      </c>
      <c r="C7686" t="s">
        <v>1809</v>
      </c>
      <c r="D7686" t="s">
        <v>1810</v>
      </c>
      <c r="E7686" s="698" t="s">
        <v>2955</v>
      </c>
    </row>
    <row r="7687" spans="1:5" hidden="1">
      <c r="A7687">
        <v>738</v>
      </c>
      <c r="B7687" t="s">
        <v>2956</v>
      </c>
      <c r="C7687" t="s">
        <v>1809</v>
      </c>
      <c r="D7687" t="s">
        <v>1810</v>
      </c>
      <c r="E7687" s="698" t="s">
        <v>2957</v>
      </c>
    </row>
    <row r="7688" spans="1:5" hidden="1">
      <c r="A7688">
        <v>740</v>
      </c>
      <c r="B7688" t="s">
        <v>2958</v>
      </c>
      <c r="C7688" t="s">
        <v>1809</v>
      </c>
      <c r="D7688" t="s">
        <v>1810</v>
      </c>
      <c r="E7688" s="698" t="s">
        <v>2959</v>
      </c>
    </row>
    <row r="7689" spans="1:5" hidden="1">
      <c r="A7689">
        <v>734</v>
      </c>
      <c r="B7689" t="s">
        <v>2960</v>
      </c>
      <c r="C7689" t="s">
        <v>1809</v>
      </c>
      <c r="D7689" t="s">
        <v>1810</v>
      </c>
      <c r="E7689" s="698" t="s">
        <v>2961</v>
      </c>
    </row>
    <row r="7690" spans="1:5" hidden="1">
      <c r="A7690">
        <v>39008</v>
      </c>
      <c r="B7690" t="s">
        <v>2962</v>
      </c>
      <c r="C7690" t="s">
        <v>1809</v>
      </c>
      <c r="D7690" t="s">
        <v>1810</v>
      </c>
      <c r="E7690" s="698" t="s">
        <v>2963</v>
      </c>
    </row>
    <row r="7691" spans="1:5" hidden="1">
      <c r="A7691">
        <v>39009</v>
      </c>
      <c r="B7691" t="s">
        <v>2964</v>
      </c>
      <c r="C7691" t="s">
        <v>1809</v>
      </c>
      <c r="D7691" t="s">
        <v>1810</v>
      </c>
      <c r="E7691" s="698" t="s">
        <v>2965</v>
      </c>
    </row>
    <row r="7692" spans="1:5" hidden="1">
      <c r="A7692">
        <v>10587</v>
      </c>
      <c r="B7692" t="s">
        <v>2966</v>
      </c>
      <c r="C7692" t="s">
        <v>1809</v>
      </c>
      <c r="D7692" t="s">
        <v>1836</v>
      </c>
      <c r="E7692" s="698" t="s">
        <v>2967</v>
      </c>
    </row>
    <row r="7693" spans="1:5" hidden="1">
      <c r="A7693">
        <v>759</v>
      </c>
      <c r="B7693" t="s">
        <v>2968</v>
      </c>
      <c r="C7693" t="s">
        <v>1809</v>
      </c>
      <c r="D7693" t="s">
        <v>1836</v>
      </c>
      <c r="E7693" s="698" t="s">
        <v>2969</v>
      </c>
    </row>
    <row r="7694" spans="1:5" hidden="1">
      <c r="A7694">
        <v>761</v>
      </c>
      <c r="B7694" t="s">
        <v>2970</v>
      </c>
      <c r="C7694" t="s">
        <v>1809</v>
      </c>
      <c r="D7694" t="s">
        <v>1836</v>
      </c>
      <c r="E7694" s="698" t="s">
        <v>2971</v>
      </c>
    </row>
    <row r="7695" spans="1:5" hidden="1">
      <c r="A7695">
        <v>750</v>
      </c>
      <c r="B7695" t="s">
        <v>2972</v>
      </c>
      <c r="C7695" t="s">
        <v>1809</v>
      </c>
      <c r="D7695" t="s">
        <v>1836</v>
      </c>
      <c r="E7695" s="698" t="s">
        <v>2973</v>
      </c>
    </row>
    <row r="7696" spans="1:5" hidden="1">
      <c r="A7696">
        <v>755</v>
      </c>
      <c r="B7696" t="s">
        <v>2974</v>
      </c>
      <c r="C7696" t="s">
        <v>1809</v>
      </c>
      <c r="D7696" t="s">
        <v>1836</v>
      </c>
      <c r="E7696" s="698" t="s">
        <v>2975</v>
      </c>
    </row>
    <row r="7697" spans="1:5" hidden="1">
      <c r="A7697">
        <v>749</v>
      </c>
      <c r="B7697" t="s">
        <v>2976</v>
      </c>
      <c r="C7697" t="s">
        <v>1809</v>
      </c>
      <c r="D7697" t="s">
        <v>1836</v>
      </c>
      <c r="E7697" s="698" t="s">
        <v>2977</v>
      </c>
    </row>
    <row r="7698" spans="1:5" hidden="1">
      <c r="A7698">
        <v>756</v>
      </c>
      <c r="B7698" t="s">
        <v>2978</v>
      </c>
      <c r="C7698" t="s">
        <v>1809</v>
      </c>
      <c r="D7698" t="s">
        <v>1836</v>
      </c>
      <c r="E7698" s="698" t="s">
        <v>2979</v>
      </c>
    </row>
    <row r="7699" spans="1:5" hidden="1">
      <c r="A7699">
        <v>757</v>
      </c>
      <c r="B7699" t="s">
        <v>2980</v>
      </c>
      <c r="C7699" t="s">
        <v>1809</v>
      </c>
      <c r="D7699" t="s">
        <v>1836</v>
      </c>
      <c r="E7699" s="698" t="s">
        <v>2981</v>
      </c>
    </row>
    <row r="7700" spans="1:5" hidden="1">
      <c r="A7700">
        <v>10588</v>
      </c>
      <c r="B7700" t="s">
        <v>2982</v>
      </c>
      <c r="C7700" t="s">
        <v>1809</v>
      </c>
      <c r="D7700" t="s">
        <v>1836</v>
      </c>
      <c r="E7700" s="698" t="s">
        <v>2983</v>
      </c>
    </row>
    <row r="7701" spans="1:5" hidden="1">
      <c r="A7701">
        <v>10592</v>
      </c>
      <c r="B7701" t="s">
        <v>2984</v>
      </c>
      <c r="C7701" t="s">
        <v>1809</v>
      </c>
      <c r="D7701" t="s">
        <v>1836</v>
      </c>
      <c r="E7701" s="698" t="s">
        <v>2985</v>
      </c>
    </row>
    <row r="7702" spans="1:5" hidden="1">
      <c r="A7702">
        <v>10589</v>
      </c>
      <c r="B7702" t="s">
        <v>2986</v>
      </c>
      <c r="C7702" t="s">
        <v>1809</v>
      </c>
      <c r="D7702" t="s">
        <v>1836</v>
      </c>
      <c r="E7702" s="698" t="s">
        <v>2987</v>
      </c>
    </row>
    <row r="7703" spans="1:5" hidden="1">
      <c r="A7703">
        <v>760</v>
      </c>
      <c r="B7703" t="s">
        <v>2988</v>
      </c>
      <c r="C7703" t="s">
        <v>1809</v>
      </c>
      <c r="D7703" t="s">
        <v>1836</v>
      </c>
      <c r="E7703" s="698" t="s">
        <v>2989</v>
      </c>
    </row>
    <row r="7704" spans="1:5" hidden="1">
      <c r="A7704">
        <v>751</v>
      </c>
      <c r="B7704" t="s">
        <v>2990</v>
      </c>
      <c r="C7704" t="s">
        <v>1809</v>
      </c>
      <c r="D7704" t="s">
        <v>1836</v>
      </c>
      <c r="E7704" s="698" t="s">
        <v>2991</v>
      </c>
    </row>
    <row r="7705" spans="1:5" hidden="1">
      <c r="A7705">
        <v>754</v>
      </c>
      <c r="B7705" t="s">
        <v>2992</v>
      </c>
      <c r="C7705" t="s">
        <v>1809</v>
      </c>
      <c r="D7705" t="s">
        <v>1836</v>
      </c>
      <c r="E7705" s="698" t="s">
        <v>2993</v>
      </c>
    </row>
    <row r="7706" spans="1:5" hidden="1">
      <c r="A7706">
        <v>14013</v>
      </c>
      <c r="B7706" t="s">
        <v>2994</v>
      </c>
      <c r="C7706" t="s">
        <v>1809</v>
      </c>
      <c r="D7706" t="s">
        <v>1810</v>
      </c>
      <c r="E7706" s="698" t="s">
        <v>2995</v>
      </c>
    </row>
    <row r="7707" spans="1:5" hidden="1">
      <c r="A7707">
        <v>39917</v>
      </c>
      <c r="B7707" t="s">
        <v>2996</v>
      </c>
      <c r="C7707" t="s">
        <v>1809</v>
      </c>
      <c r="D7707" t="s">
        <v>1810</v>
      </c>
      <c r="E7707" s="698" t="s">
        <v>2997</v>
      </c>
    </row>
    <row r="7708" spans="1:5" hidden="1">
      <c r="A7708">
        <v>38167</v>
      </c>
      <c r="B7708" t="s">
        <v>2998</v>
      </c>
      <c r="C7708" t="s">
        <v>2709</v>
      </c>
      <c r="D7708" t="s">
        <v>1810</v>
      </c>
      <c r="E7708" s="698" t="s">
        <v>2999</v>
      </c>
    </row>
    <row r="7709" spans="1:5" hidden="1">
      <c r="A7709">
        <v>36145</v>
      </c>
      <c r="B7709" t="s">
        <v>3000</v>
      </c>
      <c r="C7709" t="s">
        <v>2709</v>
      </c>
      <c r="D7709" t="s">
        <v>1810</v>
      </c>
      <c r="E7709" s="698" t="s">
        <v>3001</v>
      </c>
    </row>
    <row r="7710" spans="1:5" hidden="1">
      <c r="A7710">
        <v>12893</v>
      </c>
      <c r="B7710" t="s">
        <v>3002</v>
      </c>
      <c r="C7710" t="s">
        <v>2709</v>
      </c>
      <c r="D7710" t="s">
        <v>1810</v>
      </c>
      <c r="E7710" s="698" t="s">
        <v>3003</v>
      </c>
    </row>
    <row r="7711" spans="1:5" hidden="1">
      <c r="A7711">
        <v>11685</v>
      </c>
      <c r="B7711" t="s">
        <v>3004</v>
      </c>
      <c r="C7711" t="s">
        <v>1809</v>
      </c>
      <c r="D7711" t="s">
        <v>1810</v>
      </c>
      <c r="E7711" s="698" t="s">
        <v>3005</v>
      </c>
    </row>
    <row r="7712" spans="1:5" hidden="1">
      <c r="A7712">
        <v>11680</v>
      </c>
      <c r="B7712" t="s">
        <v>3006</v>
      </c>
      <c r="C7712" t="s">
        <v>1809</v>
      </c>
      <c r="D7712" t="s">
        <v>1810</v>
      </c>
      <c r="E7712" s="698" t="s">
        <v>3007</v>
      </c>
    </row>
    <row r="7713" spans="1:5" hidden="1">
      <c r="A7713">
        <v>11679</v>
      </c>
      <c r="B7713" t="s">
        <v>3008</v>
      </c>
      <c r="C7713" t="s">
        <v>1809</v>
      </c>
      <c r="D7713" t="s">
        <v>1810</v>
      </c>
      <c r="E7713" s="698" t="s">
        <v>3009</v>
      </c>
    </row>
    <row r="7714" spans="1:5" hidden="1">
      <c r="A7714">
        <v>2512</v>
      </c>
      <c r="B7714" t="s">
        <v>3010</v>
      </c>
      <c r="C7714" t="s">
        <v>1809</v>
      </c>
      <c r="D7714" t="s">
        <v>1836</v>
      </c>
      <c r="E7714" s="698" t="s">
        <v>3011</v>
      </c>
    </row>
    <row r="7715" spans="1:5" hidden="1">
      <c r="A7715">
        <v>4374</v>
      </c>
      <c r="B7715" t="s">
        <v>3012</v>
      </c>
      <c r="C7715" t="s">
        <v>1809</v>
      </c>
      <c r="D7715" t="s">
        <v>1810</v>
      </c>
      <c r="E7715" s="698" t="s">
        <v>3013</v>
      </c>
    </row>
    <row r="7716" spans="1:5" hidden="1">
      <c r="A7716">
        <v>7568</v>
      </c>
      <c r="B7716" t="s">
        <v>679</v>
      </c>
      <c r="C7716" t="s">
        <v>1809</v>
      </c>
      <c r="D7716" t="s">
        <v>1810</v>
      </c>
      <c r="E7716" s="698" t="s">
        <v>3014</v>
      </c>
    </row>
    <row r="7717" spans="1:5" hidden="1">
      <c r="A7717">
        <v>7584</v>
      </c>
      <c r="B7717" t="s">
        <v>3015</v>
      </c>
      <c r="C7717" t="s">
        <v>1809</v>
      </c>
      <c r="D7717" t="s">
        <v>1810</v>
      </c>
      <c r="E7717" s="698" t="s">
        <v>3016</v>
      </c>
    </row>
    <row r="7718" spans="1:5" hidden="1">
      <c r="A7718">
        <v>11945</v>
      </c>
      <c r="B7718" t="s">
        <v>3017</v>
      </c>
      <c r="C7718" t="s">
        <v>1809</v>
      </c>
      <c r="D7718" t="s">
        <v>1810</v>
      </c>
      <c r="E7718" s="698" t="s">
        <v>3018</v>
      </c>
    </row>
    <row r="7719" spans="1:5" hidden="1">
      <c r="A7719">
        <v>11946</v>
      </c>
      <c r="B7719" t="s">
        <v>3019</v>
      </c>
      <c r="C7719" t="s">
        <v>1809</v>
      </c>
      <c r="D7719" t="s">
        <v>1810</v>
      </c>
      <c r="E7719" s="698" t="s">
        <v>3018</v>
      </c>
    </row>
    <row r="7720" spans="1:5" hidden="1">
      <c r="A7720">
        <v>4375</v>
      </c>
      <c r="B7720" t="s">
        <v>3020</v>
      </c>
      <c r="C7720" t="s">
        <v>1809</v>
      </c>
      <c r="D7720" t="s">
        <v>1817</v>
      </c>
      <c r="E7720" s="698" t="s">
        <v>3021</v>
      </c>
    </row>
    <row r="7721" spans="1:5" hidden="1">
      <c r="A7721">
        <v>11950</v>
      </c>
      <c r="B7721" t="s">
        <v>1688</v>
      </c>
      <c r="C7721" t="s">
        <v>1809</v>
      </c>
      <c r="D7721" t="s">
        <v>1810</v>
      </c>
      <c r="E7721" s="698" t="s">
        <v>3022</v>
      </c>
    </row>
    <row r="7722" spans="1:5" hidden="1">
      <c r="A7722">
        <v>4376</v>
      </c>
      <c r="B7722" t="s">
        <v>3023</v>
      </c>
      <c r="C7722" t="s">
        <v>1809</v>
      </c>
      <c r="D7722" t="s">
        <v>1810</v>
      </c>
      <c r="E7722" s="698" t="s">
        <v>1873</v>
      </c>
    </row>
    <row r="7723" spans="1:5" hidden="1">
      <c r="A7723">
        <v>7583</v>
      </c>
      <c r="B7723" t="s">
        <v>1690</v>
      </c>
      <c r="C7723" t="s">
        <v>1809</v>
      </c>
      <c r="D7723" t="s">
        <v>1810</v>
      </c>
      <c r="E7723" s="698" t="s">
        <v>3024</v>
      </c>
    </row>
    <row r="7724" spans="1:5" hidden="1">
      <c r="A7724">
        <v>4350</v>
      </c>
      <c r="B7724" t="s">
        <v>3025</v>
      </c>
      <c r="C7724" t="s">
        <v>1809</v>
      </c>
      <c r="D7724" t="s">
        <v>1836</v>
      </c>
      <c r="E7724" s="698" t="s">
        <v>3026</v>
      </c>
    </row>
    <row r="7725" spans="1:5" hidden="1">
      <c r="A7725">
        <v>39886</v>
      </c>
      <c r="B7725" t="s">
        <v>3027</v>
      </c>
      <c r="C7725" t="s">
        <v>1809</v>
      </c>
      <c r="D7725" t="s">
        <v>1836</v>
      </c>
      <c r="E7725" s="698" t="s">
        <v>2744</v>
      </c>
    </row>
    <row r="7726" spans="1:5" hidden="1">
      <c r="A7726">
        <v>39887</v>
      </c>
      <c r="B7726" t="s">
        <v>3028</v>
      </c>
      <c r="C7726" t="s">
        <v>1809</v>
      </c>
      <c r="D7726" t="s">
        <v>1836</v>
      </c>
      <c r="E7726" s="698" t="s">
        <v>3029</v>
      </c>
    </row>
    <row r="7727" spans="1:5" hidden="1">
      <c r="A7727">
        <v>39888</v>
      </c>
      <c r="B7727" t="s">
        <v>3030</v>
      </c>
      <c r="C7727" t="s">
        <v>1809</v>
      </c>
      <c r="D7727" t="s">
        <v>1836</v>
      </c>
      <c r="E7727" s="698" t="s">
        <v>3031</v>
      </c>
    </row>
    <row r="7728" spans="1:5" hidden="1">
      <c r="A7728">
        <v>39890</v>
      </c>
      <c r="B7728" t="s">
        <v>3032</v>
      </c>
      <c r="C7728" t="s">
        <v>1809</v>
      </c>
      <c r="D7728" t="s">
        <v>1836</v>
      </c>
      <c r="E7728" s="698" t="s">
        <v>3033</v>
      </c>
    </row>
    <row r="7729" spans="1:5" hidden="1">
      <c r="A7729">
        <v>39891</v>
      </c>
      <c r="B7729" t="s">
        <v>3034</v>
      </c>
      <c r="C7729" t="s">
        <v>1809</v>
      </c>
      <c r="D7729" t="s">
        <v>1836</v>
      </c>
      <c r="E7729" s="698" t="s">
        <v>3035</v>
      </c>
    </row>
    <row r="7730" spans="1:5" hidden="1">
      <c r="A7730">
        <v>39892</v>
      </c>
      <c r="B7730" t="s">
        <v>3036</v>
      </c>
      <c r="C7730" t="s">
        <v>1809</v>
      </c>
      <c r="D7730" t="s">
        <v>1836</v>
      </c>
      <c r="E7730" s="698" t="s">
        <v>3037</v>
      </c>
    </row>
    <row r="7731" spans="1:5" hidden="1">
      <c r="A7731">
        <v>790</v>
      </c>
      <c r="B7731" t="s">
        <v>3038</v>
      </c>
      <c r="C7731" t="s">
        <v>1809</v>
      </c>
      <c r="D7731" t="s">
        <v>1810</v>
      </c>
      <c r="E7731" s="698" t="s">
        <v>3039</v>
      </c>
    </row>
    <row r="7732" spans="1:5" hidden="1">
      <c r="A7732">
        <v>766</v>
      </c>
      <c r="B7732" t="s">
        <v>3040</v>
      </c>
      <c r="C7732" t="s">
        <v>1809</v>
      </c>
      <c r="D7732" t="s">
        <v>1810</v>
      </c>
      <c r="E7732" s="698" t="s">
        <v>3039</v>
      </c>
    </row>
    <row r="7733" spans="1:5" hidden="1">
      <c r="A7733">
        <v>791</v>
      </c>
      <c r="B7733" t="s">
        <v>3041</v>
      </c>
      <c r="C7733" t="s">
        <v>1809</v>
      </c>
      <c r="D7733" t="s">
        <v>1810</v>
      </c>
      <c r="E7733" s="698" t="s">
        <v>3039</v>
      </c>
    </row>
    <row r="7734" spans="1:5" hidden="1">
      <c r="A7734">
        <v>767</v>
      </c>
      <c r="B7734" t="s">
        <v>3042</v>
      </c>
      <c r="C7734" t="s">
        <v>1809</v>
      </c>
      <c r="D7734" t="s">
        <v>1810</v>
      </c>
      <c r="E7734" s="698" t="s">
        <v>3039</v>
      </c>
    </row>
    <row r="7735" spans="1:5" hidden="1">
      <c r="A7735">
        <v>768</v>
      </c>
      <c r="B7735" t="s">
        <v>3043</v>
      </c>
      <c r="C7735" t="s">
        <v>1809</v>
      </c>
      <c r="D7735" t="s">
        <v>1810</v>
      </c>
      <c r="E7735" s="698" t="s">
        <v>3044</v>
      </c>
    </row>
    <row r="7736" spans="1:5" hidden="1">
      <c r="A7736">
        <v>789</v>
      </c>
      <c r="B7736" t="s">
        <v>3045</v>
      </c>
      <c r="C7736" t="s">
        <v>1809</v>
      </c>
      <c r="D7736" t="s">
        <v>1810</v>
      </c>
      <c r="E7736" s="698" t="s">
        <v>3046</v>
      </c>
    </row>
    <row r="7737" spans="1:5" hidden="1">
      <c r="A7737">
        <v>769</v>
      </c>
      <c r="B7737" t="s">
        <v>3047</v>
      </c>
      <c r="C7737" t="s">
        <v>1809</v>
      </c>
      <c r="D7737" t="s">
        <v>1810</v>
      </c>
      <c r="E7737" s="698" t="s">
        <v>3044</v>
      </c>
    </row>
    <row r="7738" spans="1:5" hidden="1">
      <c r="A7738">
        <v>770</v>
      </c>
      <c r="B7738" t="s">
        <v>3048</v>
      </c>
      <c r="C7738" t="s">
        <v>1809</v>
      </c>
      <c r="D7738" t="s">
        <v>1810</v>
      </c>
      <c r="E7738" s="698" t="s">
        <v>3049</v>
      </c>
    </row>
    <row r="7739" spans="1:5" hidden="1">
      <c r="A7739">
        <v>12394</v>
      </c>
      <c r="B7739" t="s">
        <v>3050</v>
      </c>
      <c r="C7739" t="s">
        <v>1809</v>
      </c>
      <c r="D7739" t="s">
        <v>1810</v>
      </c>
      <c r="E7739" s="698" t="s">
        <v>3049</v>
      </c>
    </row>
    <row r="7740" spans="1:5" hidden="1">
      <c r="A7740">
        <v>764</v>
      </c>
      <c r="B7740" t="s">
        <v>3051</v>
      </c>
      <c r="C7740" t="s">
        <v>1809</v>
      </c>
      <c r="D7740" t="s">
        <v>1817</v>
      </c>
      <c r="E7740" s="698" t="s">
        <v>3052</v>
      </c>
    </row>
    <row r="7741" spans="1:5" hidden="1">
      <c r="A7741">
        <v>765</v>
      </c>
      <c r="B7741" t="s">
        <v>3053</v>
      </c>
      <c r="C7741" t="s">
        <v>1809</v>
      </c>
      <c r="D7741" t="s">
        <v>1810</v>
      </c>
      <c r="E7741" s="698" t="s">
        <v>3052</v>
      </c>
    </row>
    <row r="7742" spans="1:5" hidden="1">
      <c r="A7742">
        <v>787</v>
      </c>
      <c r="B7742" t="s">
        <v>3054</v>
      </c>
      <c r="C7742" t="s">
        <v>1809</v>
      </c>
      <c r="D7742" t="s">
        <v>1810</v>
      </c>
      <c r="E7742" s="698" t="s">
        <v>3055</v>
      </c>
    </row>
    <row r="7743" spans="1:5" hidden="1">
      <c r="A7743">
        <v>774</v>
      </c>
      <c r="B7743" t="s">
        <v>3056</v>
      </c>
      <c r="C7743" t="s">
        <v>1809</v>
      </c>
      <c r="D7743" t="s">
        <v>1810</v>
      </c>
      <c r="E7743" s="698" t="s">
        <v>3055</v>
      </c>
    </row>
    <row r="7744" spans="1:5" hidden="1">
      <c r="A7744">
        <v>773</v>
      </c>
      <c r="B7744" t="s">
        <v>3057</v>
      </c>
      <c r="C7744" t="s">
        <v>1809</v>
      </c>
      <c r="D7744" t="s">
        <v>1810</v>
      </c>
      <c r="E7744" s="698" t="s">
        <v>3055</v>
      </c>
    </row>
    <row r="7745" spans="1:5" hidden="1">
      <c r="A7745">
        <v>775</v>
      </c>
      <c r="B7745" t="s">
        <v>3058</v>
      </c>
      <c r="C7745" t="s">
        <v>1809</v>
      </c>
      <c r="D7745" t="s">
        <v>1810</v>
      </c>
      <c r="E7745" s="698" t="s">
        <v>3055</v>
      </c>
    </row>
    <row r="7746" spans="1:5" hidden="1">
      <c r="A7746">
        <v>788</v>
      </c>
      <c r="B7746" t="s">
        <v>3059</v>
      </c>
      <c r="C7746" t="s">
        <v>1809</v>
      </c>
      <c r="D7746" t="s">
        <v>1810</v>
      </c>
      <c r="E7746" s="698" t="s">
        <v>3060</v>
      </c>
    </row>
    <row r="7747" spans="1:5" hidden="1">
      <c r="A7747">
        <v>772</v>
      </c>
      <c r="B7747" t="s">
        <v>3061</v>
      </c>
      <c r="C7747" t="s">
        <v>1809</v>
      </c>
      <c r="D7747" t="s">
        <v>1810</v>
      </c>
      <c r="E7747" s="698" t="s">
        <v>3060</v>
      </c>
    </row>
    <row r="7748" spans="1:5" hidden="1">
      <c r="A7748">
        <v>771</v>
      </c>
      <c r="B7748" t="s">
        <v>3062</v>
      </c>
      <c r="C7748" t="s">
        <v>1809</v>
      </c>
      <c r="D7748" t="s">
        <v>1810</v>
      </c>
      <c r="E7748" s="698" t="s">
        <v>3060</v>
      </c>
    </row>
    <row r="7749" spans="1:5" hidden="1">
      <c r="A7749">
        <v>779</v>
      </c>
      <c r="B7749" t="s">
        <v>3063</v>
      </c>
      <c r="C7749" t="s">
        <v>1809</v>
      </c>
      <c r="D7749" t="s">
        <v>1810</v>
      </c>
      <c r="E7749" s="698" t="s">
        <v>3064</v>
      </c>
    </row>
    <row r="7750" spans="1:5" hidden="1">
      <c r="A7750">
        <v>776</v>
      </c>
      <c r="B7750" t="s">
        <v>3065</v>
      </c>
      <c r="C7750" t="s">
        <v>1809</v>
      </c>
      <c r="D7750" t="s">
        <v>1810</v>
      </c>
      <c r="E7750" s="698" t="s">
        <v>3066</v>
      </c>
    </row>
    <row r="7751" spans="1:5" hidden="1">
      <c r="A7751">
        <v>777</v>
      </c>
      <c r="B7751" t="s">
        <v>3067</v>
      </c>
      <c r="C7751" t="s">
        <v>1809</v>
      </c>
      <c r="D7751" t="s">
        <v>1810</v>
      </c>
      <c r="E7751" s="698" t="s">
        <v>3068</v>
      </c>
    </row>
    <row r="7752" spans="1:5" hidden="1">
      <c r="A7752">
        <v>780</v>
      </c>
      <c r="B7752" t="s">
        <v>3069</v>
      </c>
      <c r="C7752" t="s">
        <v>1809</v>
      </c>
      <c r="D7752" t="s">
        <v>1810</v>
      </c>
      <c r="E7752" s="698" t="s">
        <v>3070</v>
      </c>
    </row>
    <row r="7753" spans="1:5" hidden="1">
      <c r="A7753">
        <v>778</v>
      </c>
      <c r="B7753" t="s">
        <v>3071</v>
      </c>
      <c r="C7753" t="s">
        <v>1809</v>
      </c>
      <c r="D7753" t="s">
        <v>1810</v>
      </c>
      <c r="E7753" s="698" t="s">
        <v>3066</v>
      </c>
    </row>
    <row r="7754" spans="1:5" hidden="1">
      <c r="A7754">
        <v>781</v>
      </c>
      <c r="B7754" t="s">
        <v>3072</v>
      </c>
      <c r="C7754" t="s">
        <v>1809</v>
      </c>
      <c r="D7754" t="s">
        <v>1810</v>
      </c>
      <c r="E7754" s="698" t="s">
        <v>3073</v>
      </c>
    </row>
    <row r="7755" spans="1:5" hidden="1">
      <c r="A7755">
        <v>786</v>
      </c>
      <c r="B7755" t="s">
        <v>3074</v>
      </c>
      <c r="C7755" t="s">
        <v>1809</v>
      </c>
      <c r="D7755" t="s">
        <v>1810</v>
      </c>
      <c r="E7755" s="698" t="s">
        <v>3073</v>
      </c>
    </row>
    <row r="7756" spans="1:5" hidden="1">
      <c r="A7756">
        <v>782</v>
      </c>
      <c r="B7756" t="s">
        <v>3075</v>
      </c>
      <c r="C7756" t="s">
        <v>1809</v>
      </c>
      <c r="D7756" t="s">
        <v>1810</v>
      </c>
      <c r="E7756" s="698" t="s">
        <v>3073</v>
      </c>
    </row>
    <row r="7757" spans="1:5" hidden="1">
      <c r="A7757">
        <v>783</v>
      </c>
      <c r="B7757" t="s">
        <v>3076</v>
      </c>
      <c r="C7757" t="s">
        <v>1809</v>
      </c>
      <c r="D7757" t="s">
        <v>1810</v>
      </c>
      <c r="E7757" s="698" t="s">
        <v>3077</v>
      </c>
    </row>
    <row r="7758" spans="1:5" hidden="1">
      <c r="A7758">
        <v>785</v>
      </c>
      <c r="B7758" t="s">
        <v>3078</v>
      </c>
      <c r="C7758" t="s">
        <v>1809</v>
      </c>
      <c r="D7758" t="s">
        <v>1810</v>
      </c>
      <c r="E7758" s="698" t="s">
        <v>3079</v>
      </c>
    </row>
    <row r="7759" spans="1:5" hidden="1">
      <c r="A7759">
        <v>784</v>
      </c>
      <c r="B7759" t="s">
        <v>3080</v>
      </c>
      <c r="C7759" t="s">
        <v>1809</v>
      </c>
      <c r="D7759" t="s">
        <v>1810</v>
      </c>
      <c r="E7759" s="698" t="s">
        <v>3081</v>
      </c>
    </row>
    <row r="7760" spans="1:5" hidden="1">
      <c r="A7760">
        <v>831</v>
      </c>
      <c r="B7760" t="s">
        <v>3082</v>
      </c>
      <c r="C7760" t="s">
        <v>1809</v>
      </c>
      <c r="D7760" t="s">
        <v>1810</v>
      </c>
      <c r="E7760" s="698" t="s">
        <v>3083</v>
      </c>
    </row>
    <row r="7761" spans="1:5" hidden="1">
      <c r="A7761">
        <v>828</v>
      </c>
      <c r="B7761" t="s">
        <v>3084</v>
      </c>
      <c r="C7761" t="s">
        <v>1809</v>
      </c>
      <c r="D7761" t="s">
        <v>1810</v>
      </c>
      <c r="E7761" s="698" t="s">
        <v>2589</v>
      </c>
    </row>
    <row r="7762" spans="1:5" hidden="1">
      <c r="A7762">
        <v>829</v>
      </c>
      <c r="B7762" t="s">
        <v>3085</v>
      </c>
      <c r="C7762" t="s">
        <v>1809</v>
      </c>
      <c r="D7762" t="s">
        <v>1810</v>
      </c>
      <c r="E7762" s="698" t="s">
        <v>3086</v>
      </c>
    </row>
    <row r="7763" spans="1:5" hidden="1">
      <c r="A7763">
        <v>812</v>
      </c>
      <c r="B7763" t="s">
        <v>3087</v>
      </c>
      <c r="C7763" t="s">
        <v>1809</v>
      </c>
      <c r="D7763" t="s">
        <v>1810</v>
      </c>
      <c r="E7763" s="698" t="s">
        <v>3088</v>
      </c>
    </row>
    <row r="7764" spans="1:5" hidden="1">
      <c r="A7764">
        <v>819</v>
      </c>
      <c r="B7764" t="s">
        <v>3089</v>
      </c>
      <c r="C7764" t="s">
        <v>1809</v>
      </c>
      <c r="D7764" t="s">
        <v>1810</v>
      </c>
      <c r="E7764" s="698" t="s">
        <v>2841</v>
      </c>
    </row>
    <row r="7765" spans="1:5" hidden="1">
      <c r="A7765">
        <v>818</v>
      </c>
      <c r="B7765" t="s">
        <v>3090</v>
      </c>
      <c r="C7765" t="s">
        <v>1809</v>
      </c>
      <c r="D7765" t="s">
        <v>1810</v>
      </c>
      <c r="E7765" s="698" t="s">
        <v>3091</v>
      </c>
    </row>
    <row r="7766" spans="1:5" hidden="1">
      <c r="A7766">
        <v>823</v>
      </c>
      <c r="B7766" t="s">
        <v>3092</v>
      </c>
      <c r="C7766" t="s">
        <v>1809</v>
      </c>
      <c r="D7766" t="s">
        <v>1810</v>
      </c>
      <c r="E7766" s="698" t="s">
        <v>3093</v>
      </c>
    </row>
    <row r="7767" spans="1:5" hidden="1">
      <c r="A7767">
        <v>830</v>
      </c>
      <c r="B7767" t="s">
        <v>848</v>
      </c>
      <c r="C7767" t="s">
        <v>1809</v>
      </c>
      <c r="D7767" t="s">
        <v>1810</v>
      </c>
      <c r="E7767" s="698" t="s">
        <v>3094</v>
      </c>
    </row>
    <row r="7768" spans="1:5" hidden="1">
      <c r="A7768">
        <v>826</v>
      </c>
      <c r="B7768" t="s">
        <v>3095</v>
      </c>
      <c r="C7768" t="s">
        <v>1809</v>
      </c>
      <c r="D7768" t="s">
        <v>1810</v>
      </c>
      <c r="E7768" s="698" t="s">
        <v>3096</v>
      </c>
    </row>
    <row r="7769" spans="1:5" hidden="1">
      <c r="A7769">
        <v>827</v>
      </c>
      <c r="B7769" t="s">
        <v>3097</v>
      </c>
      <c r="C7769" t="s">
        <v>1809</v>
      </c>
      <c r="D7769" t="s">
        <v>1810</v>
      </c>
      <c r="E7769" s="698" t="s">
        <v>3098</v>
      </c>
    </row>
    <row r="7770" spans="1:5" hidden="1">
      <c r="A7770">
        <v>832</v>
      </c>
      <c r="B7770" t="s">
        <v>3099</v>
      </c>
      <c r="C7770" t="s">
        <v>1809</v>
      </c>
      <c r="D7770" t="s">
        <v>1810</v>
      </c>
      <c r="E7770" s="698" t="s">
        <v>2284</v>
      </c>
    </row>
    <row r="7771" spans="1:5" hidden="1">
      <c r="A7771">
        <v>833</v>
      </c>
      <c r="B7771" t="s">
        <v>3100</v>
      </c>
      <c r="C7771" t="s">
        <v>1809</v>
      </c>
      <c r="D7771" t="s">
        <v>1810</v>
      </c>
      <c r="E7771" s="698" t="s">
        <v>3101</v>
      </c>
    </row>
    <row r="7772" spans="1:5" hidden="1">
      <c r="A7772">
        <v>834</v>
      </c>
      <c r="B7772" t="s">
        <v>3102</v>
      </c>
      <c r="C7772" t="s">
        <v>1809</v>
      </c>
      <c r="D7772" t="s">
        <v>1810</v>
      </c>
      <c r="E7772" s="698" t="s">
        <v>2845</v>
      </c>
    </row>
    <row r="7773" spans="1:5" hidden="1">
      <c r="A7773">
        <v>825</v>
      </c>
      <c r="B7773" t="s">
        <v>3103</v>
      </c>
      <c r="C7773" t="s">
        <v>1809</v>
      </c>
      <c r="D7773" t="s">
        <v>1810</v>
      </c>
      <c r="E7773" s="698" t="s">
        <v>2848</v>
      </c>
    </row>
    <row r="7774" spans="1:5" hidden="1">
      <c r="A7774">
        <v>813</v>
      </c>
      <c r="B7774" t="s">
        <v>3104</v>
      </c>
      <c r="C7774" t="s">
        <v>1809</v>
      </c>
      <c r="D7774" t="s">
        <v>1810</v>
      </c>
      <c r="E7774" s="698" t="s">
        <v>3105</v>
      </c>
    </row>
    <row r="7775" spans="1:5" hidden="1">
      <c r="A7775">
        <v>820</v>
      </c>
      <c r="B7775" t="s">
        <v>3106</v>
      </c>
      <c r="C7775" t="s">
        <v>1809</v>
      </c>
      <c r="D7775" t="s">
        <v>1810</v>
      </c>
      <c r="E7775" s="698" t="s">
        <v>3107</v>
      </c>
    </row>
    <row r="7776" spans="1:5" hidden="1">
      <c r="A7776">
        <v>816</v>
      </c>
      <c r="B7776" t="s">
        <v>3108</v>
      </c>
      <c r="C7776" t="s">
        <v>1809</v>
      </c>
      <c r="D7776" t="s">
        <v>1810</v>
      </c>
      <c r="E7776" s="698" t="s">
        <v>2541</v>
      </c>
    </row>
    <row r="7777" spans="1:5" hidden="1">
      <c r="A7777">
        <v>814</v>
      </c>
      <c r="B7777" t="s">
        <v>3109</v>
      </c>
      <c r="C7777" t="s">
        <v>1809</v>
      </c>
      <c r="D7777" t="s">
        <v>1810</v>
      </c>
      <c r="E7777" s="698" t="s">
        <v>3110</v>
      </c>
    </row>
    <row r="7778" spans="1:5" hidden="1">
      <c r="A7778">
        <v>815</v>
      </c>
      <c r="B7778" t="s">
        <v>3111</v>
      </c>
      <c r="C7778" t="s">
        <v>1809</v>
      </c>
      <c r="D7778" t="s">
        <v>1810</v>
      </c>
      <c r="E7778" s="698" t="s">
        <v>3112</v>
      </c>
    </row>
    <row r="7779" spans="1:5" hidden="1">
      <c r="A7779">
        <v>822</v>
      </c>
      <c r="B7779" t="s">
        <v>3113</v>
      </c>
      <c r="C7779" t="s">
        <v>1809</v>
      </c>
      <c r="D7779" t="s">
        <v>1810</v>
      </c>
      <c r="E7779" s="698" t="s">
        <v>3114</v>
      </c>
    </row>
    <row r="7780" spans="1:5" hidden="1">
      <c r="A7780">
        <v>821</v>
      </c>
      <c r="B7780" t="s">
        <v>3115</v>
      </c>
      <c r="C7780" t="s">
        <v>1809</v>
      </c>
      <c r="D7780" t="s">
        <v>1810</v>
      </c>
      <c r="E7780" s="698" t="s">
        <v>3116</v>
      </c>
    </row>
    <row r="7781" spans="1:5" hidden="1">
      <c r="A7781">
        <v>817</v>
      </c>
      <c r="B7781" t="s">
        <v>3117</v>
      </c>
      <c r="C7781" t="s">
        <v>1809</v>
      </c>
      <c r="D7781" t="s">
        <v>1810</v>
      </c>
      <c r="E7781" s="698" t="s">
        <v>3118</v>
      </c>
    </row>
    <row r="7782" spans="1:5" hidden="1">
      <c r="A7782">
        <v>20086</v>
      </c>
      <c r="B7782" t="s">
        <v>3119</v>
      </c>
      <c r="C7782" t="s">
        <v>1809</v>
      </c>
      <c r="D7782" t="s">
        <v>1810</v>
      </c>
      <c r="E7782" s="698" t="s">
        <v>3120</v>
      </c>
    </row>
    <row r="7783" spans="1:5" hidden="1">
      <c r="A7783">
        <v>39191</v>
      </c>
      <c r="B7783" t="s">
        <v>3121</v>
      </c>
      <c r="C7783" t="s">
        <v>1809</v>
      </c>
      <c r="D7783" t="s">
        <v>1810</v>
      </c>
      <c r="E7783" s="698" t="s">
        <v>3122</v>
      </c>
    </row>
    <row r="7784" spans="1:5" hidden="1">
      <c r="A7784">
        <v>39190</v>
      </c>
      <c r="B7784" t="s">
        <v>3123</v>
      </c>
      <c r="C7784" t="s">
        <v>1809</v>
      </c>
      <c r="D7784" t="s">
        <v>1810</v>
      </c>
      <c r="E7784" s="698" t="s">
        <v>3124</v>
      </c>
    </row>
    <row r="7785" spans="1:5" hidden="1">
      <c r="A7785">
        <v>39189</v>
      </c>
      <c r="B7785" t="s">
        <v>3125</v>
      </c>
      <c r="C7785" t="s">
        <v>1809</v>
      </c>
      <c r="D7785" t="s">
        <v>1810</v>
      </c>
      <c r="E7785" s="698" t="s">
        <v>3126</v>
      </c>
    </row>
    <row r="7786" spans="1:5" hidden="1">
      <c r="A7786">
        <v>39186</v>
      </c>
      <c r="B7786" t="s">
        <v>3127</v>
      </c>
      <c r="C7786" t="s">
        <v>1809</v>
      </c>
      <c r="D7786" t="s">
        <v>1810</v>
      </c>
      <c r="E7786" s="698" t="s">
        <v>3128</v>
      </c>
    </row>
    <row r="7787" spans="1:5" hidden="1">
      <c r="A7787">
        <v>39188</v>
      </c>
      <c r="B7787" t="s">
        <v>3129</v>
      </c>
      <c r="C7787" t="s">
        <v>1809</v>
      </c>
      <c r="D7787" t="s">
        <v>1810</v>
      </c>
      <c r="E7787" s="698" t="s">
        <v>3130</v>
      </c>
    </row>
    <row r="7788" spans="1:5" hidden="1">
      <c r="A7788">
        <v>39187</v>
      </c>
      <c r="B7788" t="s">
        <v>3131</v>
      </c>
      <c r="C7788" t="s">
        <v>1809</v>
      </c>
      <c r="D7788" t="s">
        <v>1810</v>
      </c>
      <c r="E7788" s="698" t="s">
        <v>3132</v>
      </c>
    </row>
    <row r="7789" spans="1:5" hidden="1">
      <c r="A7789">
        <v>39184</v>
      </c>
      <c r="B7789" t="s">
        <v>3133</v>
      </c>
      <c r="C7789" t="s">
        <v>1809</v>
      </c>
      <c r="D7789" t="s">
        <v>1810</v>
      </c>
      <c r="E7789" s="698" t="s">
        <v>2592</v>
      </c>
    </row>
    <row r="7790" spans="1:5" hidden="1">
      <c r="A7790">
        <v>39185</v>
      </c>
      <c r="B7790" t="s">
        <v>3134</v>
      </c>
      <c r="C7790" t="s">
        <v>1809</v>
      </c>
      <c r="D7790" t="s">
        <v>1810</v>
      </c>
      <c r="E7790" s="698" t="s">
        <v>3135</v>
      </c>
    </row>
    <row r="7791" spans="1:5" hidden="1">
      <c r="A7791">
        <v>39198</v>
      </c>
      <c r="B7791" t="s">
        <v>3136</v>
      </c>
      <c r="C7791" t="s">
        <v>1809</v>
      </c>
      <c r="D7791" t="s">
        <v>1810</v>
      </c>
      <c r="E7791" s="698" t="s">
        <v>3137</v>
      </c>
    </row>
    <row r="7792" spans="1:5" hidden="1">
      <c r="A7792">
        <v>39197</v>
      </c>
      <c r="B7792" t="s">
        <v>3138</v>
      </c>
      <c r="C7792" t="s">
        <v>1809</v>
      </c>
      <c r="D7792" t="s">
        <v>1810</v>
      </c>
      <c r="E7792" s="698" t="s">
        <v>3139</v>
      </c>
    </row>
    <row r="7793" spans="1:5" hidden="1">
      <c r="A7793">
        <v>39196</v>
      </c>
      <c r="B7793" t="s">
        <v>3140</v>
      </c>
      <c r="C7793" t="s">
        <v>1809</v>
      </c>
      <c r="D7793" t="s">
        <v>1810</v>
      </c>
      <c r="E7793" s="698" t="s">
        <v>3141</v>
      </c>
    </row>
    <row r="7794" spans="1:5" hidden="1">
      <c r="A7794">
        <v>39199</v>
      </c>
      <c r="B7794" t="s">
        <v>3142</v>
      </c>
      <c r="C7794" t="s">
        <v>1809</v>
      </c>
      <c r="D7794" t="s">
        <v>1810</v>
      </c>
      <c r="E7794" s="698" t="s">
        <v>3143</v>
      </c>
    </row>
    <row r="7795" spans="1:5" hidden="1">
      <c r="A7795">
        <v>39195</v>
      </c>
      <c r="B7795" t="s">
        <v>3144</v>
      </c>
      <c r="C7795" t="s">
        <v>1809</v>
      </c>
      <c r="D7795" t="s">
        <v>1810</v>
      </c>
      <c r="E7795" s="698" t="s">
        <v>3145</v>
      </c>
    </row>
    <row r="7796" spans="1:5" hidden="1">
      <c r="A7796">
        <v>39194</v>
      </c>
      <c r="B7796" t="s">
        <v>3146</v>
      </c>
      <c r="C7796" t="s">
        <v>1809</v>
      </c>
      <c r="D7796" t="s">
        <v>1810</v>
      </c>
      <c r="E7796" s="698" t="s">
        <v>3147</v>
      </c>
    </row>
    <row r="7797" spans="1:5" hidden="1">
      <c r="A7797">
        <v>39193</v>
      </c>
      <c r="B7797" t="s">
        <v>3148</v>
      </c>
      <c r="C7797" t="s">
        <v>1809</v>
      </c>
      <c r="D7797" t="s">
        <v>1810</v>
      </c>
      <c r="E7797" s="698" t="s">
        <v>3149</v>
      </c>
    </row>
    <row r="7798" spans="1:5" hidden="1">
      <c r="A7798">
        <v>39192</v>
      </c>
      <c r="B7798" t="s">
        <v>3150</v>
      </c>
      <c r="C7798" t="s">
        <v>1809</v>
      </c>
      <c r="D7798" t="s">
        <v>1810</v>
      </c>
      <c r="E7798" s="698" t="s">
        <v>3151</v>
      </c>
    </row>
    <row r="7799" spans="1:5" hidden="1">
      <c r="A7799">
        <v>39920</v>
      </c>
      <c r="B7799" t="s">
        <v>3152</v>
      </c>
      <c r="C7799" t="s">
        <v>1809</v>
      </c>
      <c r="D7799" t="s">
        <v>1810</v>
      </c>
      <c r="E7799" s="698" t="s">
        <v>3153</v>
      </c>
    </row>
    <row r="7800" spans="1:5" hidden="1">
      <c r="A7800">
        <v>39201</v>
      </c>
      <c r="B7800" t="s">
        <v>3154</v>
      </c>
      <c r="C7800" t="s">
        <v>1809</v>
      </c>
      <c r="D7800" t="s">
        <v>1810</v>
      </c>
      <c r="E7800" s="698" t="s">
        <v>3155</v>
      </c>
    </row>
    <row r="7801" spans="1:5" hidden="1">
      <c r="A7801">
        <v>39200</v>
      </c>
      <c r="B7801" t="s">
        <v>3156</v>
      </c>
      <c r="C7801" t="s">
        <v>1809</v>
      </c>
      <c r="D7801" t="s">
        <v>1810</v>
      </c>
      <c r="E7801" s="698" t="s">
        <v>3157</v>
      </c>
    </row>
    <row r="7802" spans="1:5" hidden="1">
      <c r="A7802">
        <v>39203</v>
      </c>
      <c r="B7802" t="s">
        <v>3158</v>
      </c>
      <c r="C7802" t="s">
        <v>1809</v>
      </c>
      <c r="D7802" t="s">
        <v>1810</v>
      </c>
      <c r="E7802" s="698" t="s">
        <v>3159</v>
      </c>
    </row>
    <row r="7803" spans="1:5" hidden="1">
      <c r="A7803">
        <v>39202</v>
      </c>
      <c r="B7803" t="s">
        <v>3160</v>
      </c>
      <c r="C7803" t="s">
        <v>1809</v>
      </c>
      <c r="D7803" t="s">
        <v>1810</v>
      </c>
      <c r="E7803" s="698" t="s">
        <v>3161</v>
      </c>
    </row>
    <row r="7804" spans="1:5" hidden="1">
      <c r="A7804">
        <v>39205</v>
      </c>
      <c r="B7804" t="s">
        <v>3162</v>
      </c>
      <c r="C7804" t="s">
        <v>1809</v>
      </c>
      <c r="D7804" t="s">
        <v>1810</v>
      </c>
      <c r="E7804" s="698" t="s">
        <v>3163</v>
      </c>
    </row>
    <row r="7805" spans="1:5" hidden="1">
      <c r="A7805">
        <v>39204</v>
      </c>
      <c r="B7805" t="s">
        <v>3164</v>
      </c>
      <c r="C7805" t="s">
        <v>1809</v>
      </c>
      <c r="D7805" t="s">
        <v>1810</v>
      </c>
      <c r="E7805" s="698" t="s">
        <v>3165</v>
      </c>
    </row>
    <row r="7806" spans="1:5" hidden="1">
      <c r="A7806">
        <v>39206</v>
      </c>
      <c r="B7806" t="s">
        <v>3166</v>
      </c>
      <c r="C7806" t="s">
        <v>1809</v>
      </c>
      <c r="D7806" t="s">
        <v>1810</v>
      </c>
      <c r="E7806" s="698" t="s">
        <v>3167</v>
      </c>
    </row>
    <row r="7807" spans="1:5" hidden="1">
      <c r="A7807">
        <v>797</v>
      </c>
      <c r="B7807" t="s">
        <v>3168</v>
      </c>
      <c r="C7807" t="s">
        <v>1809</v>
      </c>
      <c r="D7807" t="s">
        <v>1810</v>
      </c>
      <c r="E7807" s="698" t="s">
        <v>3169</v>
      </c>
    </row>
    <row r="7808" spans="1:5" hidden="1">
      <c r="A7808">
        <v>798</v>
      </c>
      <c r="B7808" t="s">
        <v>3170</v>
      </c>
      <c r="C7808" t="s">
        <v>1809</v>
      </c>
      <c r="D7808" t="s">
        <v>1810</v>
      </c>
      <c r="E7808" s="698" t="s">
        <v>3171</v>
      </c>
    </row>
    <row r="7809" spans="1:5" hidden="1">
      <c r="A7809">
        <v>796</v>
      </c>
      <c r="B7809" t="s">
        <v>3172</v>
      </c>
      <c r="C7809" t="s">
        <v>1809</v>
      </c>
      <c r="D7809" t="s">
        <v>1810</v>
      </c>
      <c r="E7809" s="698" t="s">
        <v>3173</v>
      </c>
    </row>
    <row r="7810" spans="1:5" hidden="1">
      <c r="A7810">
        <v>799</v>
      </c>
      <c r="B7810" t="s">
        <v>3174</v>
      </c>
      <c r="C7810" t="s">
        <v>1809</v>
      </c>
      <c r="D7810" t="s">
        <v>1810</v>
      </c>
      <c r="E7810" s="698" t="s">
        <v>2282</v>
      </c>
    </row>
    <row r="7811" spans="1:5" hidden="1">
      <c r="A7811">
        <v>792</v>
      </c>
      <c r="B7811" t="s">
        <v>3175</v>
      </c>
      <c r="C7811" t="s">
        <v>1809</v>
      </c>
      <c r="D7811" t="s">
        <v>1810</v>
      </c>
      <c r="E7811" s="698" t="s">
        <v>3176</v>
      </c>
    </row>
    <row r="7812" spans="1:5" hidden="1">
      <c r="A7812">
        <v>804</v>
      </c>
      <c r="B7812" t="s">
        <v>3177</v>
      </c>
      <c r="C7812" t="s">
        <v>1809</v>
      </c>
      <c r="D7812" t="s">
        <v>1810</v>
      </c>
      <c r="E7812" s="698" t="s">
        <v>3178</v>
      </c>
    </row>
    <row r="7813" spans="1:5" hidden="1">
      <c r="A7813">
        <v>793</v>
      </c>
      <c r="B7813" t="s">
        <v>3179</v>
      </c>
      <c r="C7813" t="s">
        <v>1809</v>
      </c>
      <c r="D7813" t="s">
        <v>1810</v>
      </c>
      <c r="E7813" s="698" t="s">
        <v>3180</v>
      </c>
    </row>
    <row r="7814" spans="1:5" hidden="1">
      <c r="A7814">
        <v>801</v>
      </c>
      <c r="B7814" t="s">
        <v>3181</v>
      </c>
      <c r="C7814" t="s">
        <v>1809</v>
      </c>
      <c r="D7814" t="s">
        <v>1810</v>
      </c>
      <c r="E7814" s="698" t="s">
        <v>3182</v>
      </c>
    </row>
    <row r="7815" spans="1:5" hidden="1">
      <c r="A7815">
        <v>794</v>
      </c>
      <c r="B7815" t="s">
        <v>3183</v>
      </c>
      <c r="C7815" t="s">
        <v>1809</v>
      </c>
      <c r="D7815" t="s">
        <v>1810</v>
      </c>
      <c r="E7815" s="698" t="s">
        <v>3184</v>
      </c>
    </row>
    <row r="7816" spans="1:5" hidden="1">
      <c r="A7816">
        <v>802</v>
      </c>
      <c r="B7816" t="s">
        <v>3185</v>
      </c>
      <c r="C7816" t="s">
        <v>1809</v>
      </c>
      <c r="D7816" t="s">
        <v>1810</v>
      </c>
      <c r="E7816" s="698" t="s">
        <v>3186</v>
      </c>
    </row>
    <row r="7817" spans="1:5" hidden="1">
      <c r="A7817">
        <v>803</v>
      </c>
      <c r="B7817" t="s">
        <v>3187</v>
      </c>
      <c r="C7817" t="s">
        <v>1809</v>
      </c>
      <c r="D7817" t="s">
        <v>1810</v>
      </c>
      <c r="E7817" s="698" t="s">
        <v>3188</v>
      </c>
    </row>
    <row r="7818" spans="1:5" hidden="1">
      <c r="A7818">
        <v>38001</v>
      </c>
      <c r="B7818" t="s">
        <v>3189</v>
      </c>
      <c r="C7818" t="s">
        <v>1809</v>
      </c>
      <c r="D7818" t="s">
        <v>1810</v>
      </c>
      <c r="E7818" s="698" t="s">
        <v>3190</v>
      </c>
    </row>
    <row r="7819" spans="1:5" hidden="1">
      <c r="A7819">
        <v>38002</v>
      </c>
      <c r="B7819" t="s">
        <v>3191</v>
      </c>
      <c r="C7819" t="s">
        <v>1809</v>
      </c>
      <c r="D7819" t="s">
        <v>1810</v>
      </c>
      <c r="E7819" s="698" t="s">
        <v>3192</v>
      </c>
    </row>
    <row r="7820" spans="1:5" hidden="1">
      <c r="A7820">
        <v>38003</v>
      </c>
      <c r="B7820" t="s">
        <v>3193</v>
      </c>
      <c r="C7820" t="s">
        <v>1809</v>
      </c>
      <c r="D7820" t="s">
        <v>1810</v>
      </c>
      <c r="E7820" s="698" t="s">
        <v>3194</v>
      </c>
    </row>
    <row r="7821" spans="1:5" hidden="1">
      <c r="A7821">
        <v>38004</v>
      </c>
      <c r="B7821" t="s">
        <v>3195</v>
      </c>
      <c r="C7821" t="s">
        <v>1809</v>
      </c>
      <c r="D7821" t="s">
        <v>1810</v>
      </c>
      <c r="E7821" s="698" t="s">
        <v>3196</v>
      </c>
    </row>
    <row r="7822" spans="1:5" hidden="1">
      <c r="A7822">
        <v>36327</v>
      </c>
      <c r="B7822" t="s">
        <v>3197</v>
      </c>
      <c r="C7822" t="s">
        <v>1809</v>
      </c>
      <c r="D7822" t="s">
        <v>1836</v>
      </c>
      <c r="E7822" s="698" t="s">
        <v>3198</v>
      </c>
    </row>
    <row r="7823" spans="1:5" hidden="1">
      <c r="A7823">
        <v>38992</v>
      </c>
      <c r="B7823" t="s">
        <v>3199</v>
      </c>
      <c r="C7823" t="s">
        <v>1809</v>
      </c>
      <c r="D7823" t="s">
        <v>1836</v>
      </c>
      <c r="E7823" s="698" t="s">
        <v>2026</v>
      </c>
    </row>
    <row r="7824" spans="1:5" hidden="1">
      <c r="A7824">
        <v>38993</v>
      </c>
      <c r="B7824" t="s">
        <v>3200</v>
      </c>
      <c r="C7824" t="s">
        <v>1809</v>
      </c>
      <c r="D7824" t="s">
        <v>1836</v>
      </c>
      <c r="E7824" s="698" t="s">
        <v>3201</v>
      </c>
    </row>
    <row r="7825" spans="1:5" hidden="1">
      <c r="A7825">
        <v>38418</v>
      </c>
      <c r="B7825" t="s">
        <v>3202</v>
      </c>
      <c r="C7825" t="s">
        <v>1809</v>
      </c>
      <c r="D7825" t="s">
        <v>1810</v>
      </c>
      <c r="E7825" s="698" t="s">
        <v>3203</v>
      </c>
    </row>
    <row r="7826" spans="1:5" hidden="1">
      <c r="A7826">
        <v>39178</v>
      </c>
      <c r="B7826" t="s">
        <v>3204</v>
      </c>
      <c r="C7826" t="s">
        <v>1809</v>
      </c>
      <c r="D7826" t="s">
        <v>1810</v>
      </c>
      <c r="E7826" s="698" t="s">
        <v>3205</v>
      </c>
    </row>
    <row r="7827" spans="1:5" hidden="1">
      <c r="A7827">
        <v>39177</v>
      </c>
      <c r="B7827" t="s">
        <v>3206</v>
      </c>
      <c r="C7827" t="s">
        <v>1809</v>
      </c>
      <c r="D7827" t="s">
        <v>1810</v>
      </c>
      <c r="E7827" s="698" t="s">
        <v>1914</v>
      </c>
    </row>
    <row r="7828" spans="1:5" hidden="1">
      <c r="A7828">
        <v>39174</v>
      </c>
      <c r="B7828" t="s">
        <v>3207</v>
      </c>
      <c r="C7828" t="s">
        <v>1809</v>
      </c>
      <c r="D7828" t="s">
        <v>1810</v>
      </c>
      <c r="E7828" s="698" t="s">
        <v>3208</v>
      </c>
    </row>
    <row r="7829" spans="1:5" hidden="1">
      <c r="A7829">
        <v>39176</v>
      </c>
      <c r="B7829" t="s">
        <v>832</v>
      </c>
      <c r="C7829" t="s">
        <v>1809</v>
      </c>
      <c r="D7829" t="s">
        <v>1810</v>
      </c>
      <c r="E7829" s="698" t="s">
        <v>3209</v>
      </c>
    </row>
    <row r="7830" spans="1:5" hidden="1">
      <c r="A7830">
        <v>39180</v>
      </c>
      <c r="B7830" t="s">
        <v>3210</v>
      </c>
      <c r="C7830" t="s">
        <v>1809</v>
      </c>
      <c r="D7830" t="s">
        <v>1810</v>
      </c>
      <c r="E7830" s="698" t="s">
        <v>3211</v>
      </c>
    </row>
    <row r="7831" spans="1:5" hidden="1">
      <c r="A7831">
        <v>39179</v>
      </c>
      <c r="B7831" t="s">
        <v>3212</v>
      </c>
      <c r="C7831" t="s">
        <v>1809</v>
      </c>
      <c r="D7831" t="s">
        <v>1810</v>
      </c>
      <c r="E7831" s="698" t="s">
        <v>3213</v>
      </c>
    </row>
    <row r="7832" spans="1:5" hidden="1">
      <c r="A7832">
        <v>39175</v>
      </c>
      <c r="B7832" t="s">
        <v>3214</v>
      </c>
      <c r="C7832" t="s">
        <v>1809</v>
      </c>
      <c r="D7832" t="s">
        <v>1810</v>
      </c>
      <c r="E7832" s="698" t="s">
        <v>2517</v>
      </c>
    </row>
    <row r="7833" spans="1:5" hidden="1">
      <c r="A7833">
        <v>39217</v>
      </c>
      <c r="B7833" t="s">
        <v>3215</v>
      </c>
      <c r="C7833" t="s">
        <v>1809</v>
      </c>
      <c r="D7833" t="s">
        <v>1810</v>
      </c>
      <c r="E7833" s="698" t="s">
        <v>3216</v>
      </c>
    </row>
    <row r="7834" spans="1:5" hidden="1">
      <c r="A7834">
        <v>39181</v>
      </c>
      <c r="B7834" t="s">
        <v>3217</v>
      </c>
      <c r="C7834" t="s">
        <v>1809</v>
      </c>
      <c r="D7834" t="s">
        <v>1810</v>
      </c>
      <c r="E7834" s="698" t="s">
        <v>3218</v>
      </c>
    </row>
    <row r="7835" spans="1:5" hidden="1">
      <c r="A7835">
        <v>39182</v>
      </c>
      <c r="B7835" t="s">
        <v>3219</v>
      </c>
      <c r="C7835" t="s">
        <v>1809</v>
      </c>
      <c r="D7835" t="s">
        <v>1810</v>
      </c>
      <c r="E7835" s="698" t="s">
        <v>3220</v>
      </c>
    </row>
    <row r="7836" spans="1:5" hidden="1">
      <c r="A7836">
        <v>12616</v>
      </c>
      <c r="B7836" t="s">
        <v>3221</v>
      </c>
      <c r="C7836" t="s">
        <v>1809</v>
      </c>
      <c r="D7836" t="s">
        <v>1836</v>
      </c>
      <c r="E7836" s="698" t="s">
        <v>3222</v>
      </c>
    </row>
    <row r="7837" spans="1:5" hidden="1">
      <c r="A7837">
        <v>1049</v>
      </c>
      <c r="B7837" t="s">
        <v>3223</v>
      </c>
      <c r="C7837" t="s">
        <v>1809</v>
      </c>
      <c r="D7837" t="s">
        <v>1810</v>
      </c>
      <c r="E7837" s="698" t="s">
        <v>3224</v>
      </c>
    </row>
    <row r="7838" spans="1:5" hidden="1">
      <c r="A7838">
        <v>1099</v>
      </c>
      <c r="B7838" t="s">
        <v>3225</v>
      </c>
      <c r="C7838" t="s">
        <v>1809</v>
      </c>
      <c r="D7838" t="s">
        <v>1810</v>
      </c>
      <c r="E7838" s="698" t="s">
        <v>3226</v>
      </c>
    </row>
    <row r="7839" spans="1:5" hidden="1">
      <c r="A7839">
        <v>39678</v>
      </c>
      <c r="B7839" t="s">
        <v>3227</v>
      </c>
      <c r="C7839" t="s">
        <v>1809</v>
      </c>
      <c r="D7839" t="s">
        <v>1810</v>
      </c>
      <c r="E7839" s="698" t="s">
        <v>3228</v>
      </c>
    </row>
    <row r="7840" spans="1:5" hidden="1">
      <c r="A7840">
        <v>1050</v>
      </c>
      <c r="B7840" t="s">
        <v>3229</v>
      </c>
      <c r="C7840" t="s">
        <v>1809</v>
      </c>
      <c r="D7840" t="s">
        <v>1810</v>
      </c>
      <c r="E7840" s="698" t="s">
        <v>3230</v>
      </c>
    </row>
    <row r="7841" spans="1:5" hidden="1">
      <c r="A7841">
        <v>1101</v>
      </c>
      <c r="B7841" t="s">
        <v>3231</v>
      </c>
      <c r="C7841" t="s">
        <v>1809</v>
      </c>
      <c r="D7841" t="s">
        <v>1810</v>
      </c>
      <c r="E7841" s="698" t="s">
        <v>3232</v>
      </c>
    </row>
    <row r="7842" spans="1:5" hidden="1">
      <c r="A7842">
        <v>1100</v>
      </c>
      <c r="B7842" t="s">
        <v>3233</v>
      </c>
      <c r="C7842" t="s">
        <v>1809</v>
      </c>
      <c r="D7842" t="s">
        <v>1810</v>
      </c>
      <c r="E7842" s="698" t="s">
        <v>3234</v>
      </c>
    </row>
    <row r="7843" spans="1:5" hidden="1">
      <c r="A7843">
        <v>39679</v>
      </c>
      <c r="B7843" t="s">
        <v>3235</v>
      </c>
      <c r="C7843" t="s">
        <v>1809</v>
      </c>
      <c r="D7843" t="s">
        <v>1810</v>
      </c>
      <c r="E7843" s="698" t="s">
        <v>3236</v>
      </c>
    </row>
    <row r="7844" spans="1:5" hidden="1">
      <c r="A7844">
        <v>1098</v>
      </c>
      <c r="B7844" t="s">
        <v>3237</v>
      </c>
      <c r="C7844" t="s">
        <v>1809</v>
      </c>
      <c r="D7844" t="s">
        <v>1810</v>
      </c>
      <c r="E7844" s="698" t="s">
        <v>3238</v>
      </c>
    </row>
    <row r="7845" spans="1:5" hidden="1">
      <c r="A7845">
        <v>1102</v>
      </c>
      <c r="B7845" t="s">
        <v>3239</v>
      </c>
      <c r="C7845" t="s">
        <v>1809</v>
      </c>
      <c r="D7845" t="s">
        <v>1810</v>
      </c>
      <c r="E7845" s="698" t="s">
        <v>3240</v>
      </c>
    </row>
    <row r="7846" spans="1:5" hidden="1">
      <c r="A7846">
        <v>1051</v>
      </c>
      <c r="B7846" t="s">
        <v>3241</v>
      </c>
      <c r="C7846" t="s">
        <v>1809</v>
      </c>
      <c r="D7846" t="s">
        <v>1810</v>
      </c>
      <c r="E7846" s="698" t="s">
        <v>3242</v>
      </c>
    </row>
    <row r="7847" spans="1:5" hidden="1">
      <c r="A7847">
        <v>37399</v>
      </c>
      <c r="B7847" t="s">
        <v>3243</v>
      </c>
      <c r="C7847" t="s">
        <v>1809</v>
      </c>
      <c r="D7847" t="s">
        <v>1810</v>
      </c>
      <c r="E7847" s="698" t="s">
        <v>3244</v>
      </c>
    </row>
    <row r="7848" spans="1:5" hidden="1">
      <c r="A7848">
        <v>41955</v>
      </c>
      <c r="B7848" t="s">
        <v>3245</v>
      </c>
      <c r="C7848" t="s">
        <v>1949</v>
      </c>
      <c r="D7848" t="s">
        <v>1810</v>
      </c>
      <c r="E7848" s="698" t="s">
        <v>3246</v>
      </c>
    </row>
    <row r="7849" spans="1:5" hidden="1">
      <c r="A7849">
        <v>41953</v>
      </c>
      <c r="B7849" t="s">
        <v>3247</v>
      </c>
      <c r="C7849" t="s">
        <v>1949</v>
      </c>
      <c r="D7849" t="s">
        <v>1810</v>
      </c>
      <c r="E7849" s="698" t="s">
        <v>3248</v>
      </c>
    </row>
    <row r="7850" spans="1:5" hidden="1">
      <c r="A7850">
        <v>41954</v>
      </c>
      <c r="B7850" t="s">
        <v>3249</v>
      </c>
      <c r="C7850" t="s">
        <v>1949</v>
      </c>
      <c r="D7850" t="s">
        <v>1810</v>
      </c>
      <c r="E7850" s="698" t="s">
        <v>3250</v>
      </c>
    </row>
    <row r="7851" spans="1:5" hidden="1">
      <c r="A7851">
        <v>25004</v>
      </c>
      <c r="B7851" t="s">
        <v>3251</v>
      </c>
      <c r="C7851" t="s">
        <v>1949</v>
      </c>
      <c r="D7851" t="s">
        <v>1810</v>
      </c>
      <c r="E7851" s="698" t="s">
        <v>3252</v>
      </c>
    </row>
    <row r="7852" spans="1:5" hidden="1">
      <c r="A7852">
        <v>25002</v>
      </c>
      <c r="B7852" t="s">
        <v>3253</v>
      </c>
      <c r="C7852" t="s">
        <v>1949</v>
      </c>
      <c r="D7852" t="s">
        <v>1810</v>
      </c>
      <c r="E7852" s="698" t="s">
        <v>3254</v>
      </c>
    </row>
    <row r="7853" spans="1:5" hidden="1">
      <c r="A7853">
        <v>37409</v>
      </c>
      <c r="B7853" t="s">
        <v>3255</v>
      </c>
      <c r="C7853" t="s">
        <v>1949</v>
      </c>
      <c r="D7853" t="s">
        <v>1810</v>
      </c>
      <c r="E7853" s="698" t="s">
        <v>3256</v>
      </c>
    </row>
    <row r="7854" spans="1:5" hidden="1">
      <c r="A7854">
        <v>841</v>
      </c>
      <c r="B7854" t="s">
        <v>3257</v>
      </c>
      <c r="C7854" t="s">
        <v>1949</v>
      </c>
      <c r="D7854" t="s">
        <v>1817</v>
      </c>
      <c r="E7854" s="698" t="s">
        <v>3258</v>
      </c>
    </row>
    <row r="7855" spans="1:5" hidden="1">
      <c r="A7855">
        <v>25005</v>
      </c>
      <c r="B7855" t="s">
        <v>3259</v>
      </c>
      <c r="C7855" t="s">
        <v>1949</v>
      </c>
      <c r="D7855" t="s">
        <v>1810</v>
      </c>
      <c r="E7855" s="698" t="s">
        <v>3260</v>
      </c>
    </row>
    <row r="7856" spans="1:5" hidden="1">
      <c r="A7856">
        <v>25003</v>
      </c>
      <c r="B7856" t="s">
        <v>3261</v>
      </c>
      <c r="C7856" t="s">
        <v>1949</v>
      </c>
      <c r="D7856" t="s">
        <v>1810</v>
      </c>
      <c r="E7856" s="698" t="s">
        <v>3262</v>
      </c>
    </row>
    <row r="7857" spans="1:5" hidden="1">
      <c r="A7857">
        <v>37410</v>
      </c>
      <c r="B7857" t="s">
        <v>3263</v>
      </c>
      <c r="C7857" t="s">
        <v>1949</v>
      </c>
      <c r="D7857" t="s">
        <v>1810</v>
      </c>
      <c r="E7857" s="698" t="s">
        <v>3260</v>
      </c>
    </row>
    <row r="7858" spans="1:5" hidden="1">
      <c r="A7858">
        <v>842</v>
      </c>
      <c r="B7858" t="s">
        <v>3264</v>
      </c>
      <c r="C7858" t="s">
        <v>1949</v>
      </c>
      <c r="D7858" t="s">
        <v>1810</v>
      </c>
      <c r="E7858" s="698" t="s">
        <v>3033</v>
      </c>
    </row>
    <row r="7859" spans="1:5" hidden="1">
      <c r="A7859">
        <v>862</v>
      </c>
      <c r="B7859" t="s">
        <v>3265</v>
      </c>
      <c r="C7859" t="s">
        <v>1856</v>
      </c>
      <c r="D7859" t="s">
        <v>1810</v>
      </c>
      <c r="E7859" s="698" t="s">
        <v>3266</v>
      </c>
    </row>
    <row r="7860" spans="1:5" hidden="1">
      <c r="A7860">
        <v>866</v>
      </c>
      <c r="B7860" t="s">
        <v>3267</v>
      </c>
      <c r="C7860" t="s">
        <v>1856</v>
      </c>
      <c r="D7860" t="s">
        <v>1810</v>
      </c>
      <c r="E7860" s="698" t="s">
        <v>3268</v>
      </c>
    </row>
    <row r="7861" spans="1:5" hidden="1">
      <c r="A7861">
        <v>892</v>
      </c>
      <c r="B7861" t="s">
        <v>3269</v>
      </c>
      <c r="C7861" t="s">
        <v>1856</v>
      </c>
      <c r="D7861" t="s">
        <v>1810</v>
      </c>
      <c r="E7861" s="698" t="s">
        <v>3270</v>
      </c>
    </row>
    <row r="7862" spans="1:5" hidden="1">
      <c r="A7862">
        <v>857</v>
      </c>
      <c r="B7862" t="s">
        <v>3271</v>
      </c>
      <c r="C7862" t="s">
        <v>1856</v>
      </c>
      <c r="D7862" t="s">
        <v>1817</v>
      </c>
      <c r="E7862" s="698" t="s">
        <v>3272</v>
      </c>
    </row>
    <row r="7863" spans="1:5" hidden="1">
      <c r="A7863">
        <v>37404</v>
      </c>
      <c r="B7863" t="s">
        <v>3273</v>
      </c>
      <c r="C7863" t="s">
        <v>1856</v>
      </c>
      <c r="D7863" t="s">
        <v>1810</v>
      </c>
      <c r="E7863" s="698" t="s">
        <v>3274</v>
      </c>
    </row>
    <row r="7864" spans="1:5" hidden="1">
      <c r="A7864">
        <v>868</v>
      </c>
      <c r="B7864" t="s">
        <v>3275</v>
      </c>
      <c r="C7864" t="s">
        <v>1856</v>
      </c>
      <c r="D7864" t="s">
        <v>1810</v>
      </c>
      <c r="E7864" s="698" t="s">
        <v>3276</v>
      </c>
    </row>
    <row r="7865" spans="1:5" hidden="1">
      <c r="A7865">
        <v>870</v>
      </c>
      <c r="B7865" t="s">
        <v>3277</v>
      </c>
      <c r="C7865" t="s">
        <v>1856</v>
      </c>
      <c r="D7865" t="s">
        <v>1810</v>
      </c>
      <c r="E7865" s="698" t="s">
        <v>3278</v>
      </c>
    </row>
    <row r="7866" spans="1:5" hidden="1">
      <c r="A7866">
        <v>863</v>
      </c>
      <c r="B7866" t="s">
        <v>3279</v>
      </c>
      <c r="C7866" t="s">
        <v>1856</v>
      </c>
      <c r="D7866" t="s">
        <v>1810</v>
      </c>
      <c r="E7866" s="698" t="s">
        <v>3280</v>
      </c>
    </row>
    <row r="7867" spans="1:5" hidden="1">
      <c r="A7867">
        <v>867</v>
      </c>
      <c r="B7867" t="s">
        <v>1734</v>
      </c>
      <c r="C7867" t="s">
        <v>1856</v>
      </c>
      <c r="D7867" t="s">
        <v>1810</v>
      </c>
      <c r="E7867" s="698" t="s">
        <v>3281</v>
      </c>
    </row>
    <row r="7868" spans="1:5" hidden="1">
      <c r="A7868">
        <v>891</v>
      </c>
      <c r="B7868" t="s">
        <v>3282</v>
      </c>
      <c r="C7868" t="s">
        <v>1856</v>
      </c>
      <c r="D7868" t="s">
        <v>1810</v>
      </c>
      <c r="E7868" s="698" t="s">
        <v>3283</v>
      </c>
    </row>
    <row r="7869" spans="1:5" hidden="1">
      <c r="A7869">
        <v>864</v>
      </c>
      <c r="B7869" t="s">
        <v>3284</v>
      </c>
      <c r="C7869" t="s">
        <v>1856</v>
      </c>
      <c r="D7869" t="s">
        <v>1810</v>
      </c>
      <c r="E7869" s="698" t="s">
        <v>3285</v>
      </c>
    </row>
    <row r="7870" spans="1:5" hidden="1">
      <c r="A7870">
        <v>865</v>
      </c>
      <c r="B7870" t="s">
        <v>3286</v>
      </c>
      <c r="C7870" t="s">
        <v>1856</v>
      </c>
      <c r="D7870" t="s">
        <v>1810</v>
      </c>
      <c r="E7870" s="698" t="s">
        <v>3287</v>
      </c>
    </row>
    <row r="7871" spans="1:5" hidden="1">
      <c r="A7871">
        <v>1006</v>
      </c>
      <c r="B7871" t="s">
        <v>3288</v>
      </c>
      <c r="C7871" t="s">
        <v>1856</v>
      </c>
      <c r="D7871" t="s">
        <v>1810</v>
      </c>
      <c r="E7871" s="698" t="s">
        <v>3289</v>
      </c>
    </row>
    <row r="7872" spans="1:5" hidden="1">
      <c r="A7872">
        <v>948</v>
      </c>
      <c r="B7872" t="s">
        <v>3290</v>
      </c>
      <c r="C7872" t="s">
        <v>1856</v>
      </c>
      <c r="D7872" t="s">
        <v>1810</v>
      </c>
      <c r="E7872" s="698" t="s">
        <v>3291</v>
      </c>
    </row>
    <row r="7873" spans="1:5" hidden="1">
      <c r="A7873">
        <v>947</v>
      </c>
      <c r="B7873" t="s">
        <v>3292</v>
      </c>
      <c r="C7873" t="s">
        <v>1856</v>
      </c>
      <c r="D7873" t="s">
        <v>1810</v>
      </c>
      <c r="E7873" s="698" t="s">
        <v>3293</v>
      </c>
    </row>
    <row r="7874" spans="1:5" hidden="1">
      <c r="A7874">
        <v>911</v>
      </c>
      <c r="B7874" t="s">
        <v>3294</v>
      </c>
      <c r="C7874" t="s">
        <v>1856</v>
      </c>
      <c r="D7874" t="s">
        <v>1810</v>
      </c>
      <c r="E7874" s="698" t="s">
        <v>3295</v>
      </c>
    </row>
    <row r="7875" spans="1:5" hidden="1">
      <c r="A7875">
        <v>925</v>
      </c>
      <c r="B7875" t="s">
        <v>3296</v>
      </c>
      <c r="C7875" t="s">
        <v>1856</v>
      </c>
      <c r="D7875" t="s">
        <v>1810</v>
      </c>
      <c r="E7875" s="698" t="s">
        <v>3297</v>
      </c>
    </row>
    <row r="7876" spans="1:5" hidden="1">
      <c r="A7876">
        <v>954</v>
      </c>
      <c r="B7876" t="s">
        <v>3298</v>
      </c>
      <c r="C7876" t="s">
        <v>1856</v>
      </c>
      <c r="D7876" t="s">
        <v>1810</v>
      </c>
      <c r="E7876" s="698" t="s">
        <v>3299</v>
      </c>
    </row>
    <row r="7877" spans="1:5" hidden="1">
      <c r="A7877">
        <v>901</v>
      </c>
      <c r="B7877" t="s">
        <v>3300</v>
      </c>
      <c r="C7877" t="s">
        <v>1856</v>
      </c>
      <c r="D7877" t="s">
        <v>1810</v>
      </c>
      <c r="E7877" s="698" t="s">
        <v>3301</v>
      </c>
    </row>
    <row r="7878" spans="1:5" hidden="1">
      <c r="A7878">
        <v>926</v>
      </c>
      <c r="B7878" t="s">
        <v>3302</v>
      </c>
      <c r="C7878" t="s">
        <v>1856</v>
      </c>
      <c r="D7878" t="s">
        <v>1810</v>
      </c>
      <c r="E7878" s="698" t="s">
        <v>3303</v>
      </c>
    </row>
    <row r="7879" spans="1:5" hidden="1">
      <c r="A7879">
        <v>912</v>
      </c>
      <c r="B7879" t="s">
        <v>3304</v>
      </c>
      <c r="C7879" t="s">
        <v>1856</v>
      </c>
      <c r="D7879" t="s">
        <v>1810</v>
      </c>
      <c r="E7879" s="698" t="s">
        <v>3305</v>
      </c>
    </row>
    <row r="7880" spans="1:5" hidden="1">
      <c r="A7880">
        <v>955</v>
      </c>
      <c r="B7880" t="s">
        <v>3306</v>
      </c>
      <c r="C7880" t="s">
        <v>1856</v>
      </c>
      <c r="D7880" t="s">
        <v>1810</v>
      </c>
      <c r="E7880" s="698" t="s">
        <v>3307</v>
      </c>
    </row>
    <row r="7881" spans="1:5" hidden="1">
      <c r="A7881">
        <v>946</v>
      </c>
      <c r="B7881" t="s">
        <v>3308</v>
      </c>
      <c r="C7881" t="s">
        <v>1856</v>
      </c>
      <c r="D7881" t="s">
        <v>1810</v>
      </c>
      <c r="E7881" s="698" t="s">
        <v>3309</v>
      </c>
    </row>
    <row r="7882" spans="1:5" hidden="1">
      <c r="A7882">
        <v>953</v>
      </c>
      <c r="B7882" t="s">
        <v>3310</v>
      </c>
      <c r="C7882" t="s">
        <v>1856</v>
      </c>
      <c r="D7882" t="s">
        <v>1810</v>
      </c>
      <c r="E7882" s="698" t="s">
        <v>3311</v>
      </c>
    </row>
    <row r="7883" spans="1:5" hidden="1">
      <c r="A7883">
        <v>902</v>
      </c>
      <c r="B7883" t="s">
        <v>3312</v>
      </c>
      <c r="C7883" t="s">
        <v>1856</v>
      </c>
      <c r="D7883" t="s">
        <v>1810</v>
      </c>
      <c r="E7883" s="698" t="s">
        <v>3313</v>
      </c>
    </row>
    <row r="7884" spans="1:5" hidden="1">
      <c r="A7884">
        <v>927</v>
      </c>
      <c r="B7884" t="s">
        <v>3314</v>
      </c>
      <c r="C7884" t="s">
        <v>1856</v>
      </c>
      <c r="D7884" t="s">
        <v>1810</v>
      </c>
      <c r="E7884" s="698" t="s">
        <v>3315</v>
      </c>
    </row>
    <row r="7885" spans="1:5" hidden="1">
      <c r="A7885">
        <v>913</v>
      </c>
      <c r="B7885" t="s">
        <v>3316</v>
      </c>
      <c r="C7885" t="s">
        <v>1856</v>
      </c>
      <c r="D7885" t="s">
        <v>1810</v>
      </c>
      <c r="E7885" s="698" t="s">
        <v>3317</v>
      </c>
    </row>
    <row r="7886" spans="1:5" hidden="1">
      <c r="A7886">
        <v>903</v>
      </c>
      <c r="B7886" t="s">
        <v>3318</v>
      </c>
      <c r="C7886" t="s">
        <v>1856</v>
      </c>
      <c r="D7886" t="s">
        <v>1810</v>
      </c>
      <c r="E7886" s="698" t="s">
        <v>3319</v>
      </c>
    </row>
    <row r="7887" spans="1:5" hidden="1">
      <c r="A7887">
        <v>945</v>
      </c>
      <c r="B7887" t="s">
        <v>3320</v>
      </c>
      <c r="C7887" t="s">
        <v>1856</v>
      </c>
      <c r="D7887" t="s">
        <v>1810</v>
      </c>
      <c r="E7887" s="698" t="s">
        <v>3321</v>
      </c>
    </row>
    <row r="7888" spans="1:5" hidden="1">
      <c r="A7888">
        <v>914</v>
      </c>
      <c r="B7888" t="s">
        <v>3322</v>
      </c>
      <c r="C7888" t="s">
        <v>1856</v>
      </c>
      <c r="D7888" t="s">
        <v>1810</v>
      </c>
      <c r="E7888" s="698" t="s">
        <v>3323</v>
      </c>
    </row>
    <row r="7889" spans="1:5" hidden="1">
      <c r="A7889">
        <v>993</v>
      </c>
      <c r="B7889" t="s">
        <v>3324</v>
      </c>
      <c r="C7889" t="s">
        <v>1856</v>
      </c>
      <c r="D7889" t="s">
        <v>1810</v>
      </c>
      <c r="E7889" s="698" t="s">
        <v>2513</v>
      </c>
    </row>
    <row r="7890" spans="1:5" hidden="1">
      <c r="A7890">
        <v>1020</v>
      </c>
      <c r="B7890" t="s">
        <v>3325</v>
      </c>
      <c r="C7890" t="s">
        <v>1856</v>
      </c>
      <c r="D7890" t="s">
        <v>1810</v>
      </c>
      <c r="E7890" s="698" t="s">
        <v>3326</v>
      </c>
    </row>
    <row r="7891" spans="1:5" hidden="1">
      <c r="A7891">
        <v>1017</v>
      </c>
      <c r="B7891" t="s">
        <v>3327</v>
      </c>
      <c r="C7891" t="s">
        <v>1856</v>
      </c>
      <c r="D7891" t="s">
        <v>1810</v>
      </c>
      <c r="E7891" s="698" t="s">
        <v>3328</v>
      </c>
    </row>
    <row r="7892" spans="1:5" hidden="1">
      <c r="A7892">
        <v>999</v>
      </c>
      <c r="B7892" t="s">
        <v>3329</v>
      </c>
      <c r="C7892" t="s">
        <v>1856</v>
      </c>
      <c r="D7892" t="s">
        <v>1810</v>
      </c>
      <c r="E7892" s="698" t="s">
        <v>3330</v>
      </c>
    </row>
    <row r="7893" spans="1:5" hidden="1">
      <c r="A7893">
        <v>995</v>
      </c>
      <c r="B7893" t="s">
        <v>3331</v>
      </c>
      <c r="C7893" t="s">
        <v>1856</v>
      </c>
      <c r="D7893" t="s">
        <v>1810</v>
      </c>
      <c r="E7893" s="698" t="s">
        <v>3332</v>
      </c>
    </row>
    <row r="7894" spans="1:5" hidden="1">
      <c r="A7894">
        <v>1000</v>
      </c>
      <c r="B7894" t="s">
        <v>3333</v>
      </c>
      <c r="C7894" t="s">
        <v>1856</v>
      </c>
      <c r="D7894" t="s">
        <v>1810</v>
      </c>
      <c r="E7894" s="698" t="s">
        <v>3334</v>
      </c>
    </row>
    <row r="7895" spans="1:5" hidden="1">
      <c r="A7895">
        <v>1022</v>
      </c>
      <c r="B7895" t="s">
        <v>3335</v>
      </c>
      <c r="C7895" t="s">
        <v>1856</v>
      </c>
      <c r="D7895" t="s">
        <v>1810</v>
      </c>
      <c r="E7895" s="698" t="s">
        <v>1883</v>
      </c>
    </row>
    <row r="7896" spans="1:5" hidden="1">
      <c r="A7896">
        <v>1015</v>
      </c>
      <c r="B7896" t="s">
        <v>3336</v>
      </c>
      <c r="C7896" t="s">
        <v>1856</v>
      </c>
      <c r="D7896" t="s">
        <v>1810</v>
      </c>
      <c r="E7896" s="698" t="s">
        <v>3337</v>
      </c>
    </row>
    <row r="7897" spans="1:5" hidden="1">
      <c r="A7897">
        <v>996</v>
      </c>
      <c r="B7897" t="s">
        <v>3338</v>
      </c>
      <c r="C7897" t="s">
        <v>1856</v>
      </c>
      <c r="D7897" t="s">
        <v>1810</v>
      </c>
      <c r="E7897" s="698" t="s">
        <v>3339</v>
      </c>
    </row>
    <row r="7898" spans="1:5" hidden="1">
      <c r="A7898">
        <v>1001</v>
      </c>
      <c r="B7898" t="s">
        <v>3340</v>
      </c>
      <c r="C7898" t="s">
        <v>1856</v>
      </c>
      <c r="D7898" t="s">
        <v>1810</v>
      </c>
      <c r="E7898" s="698" t="s">
        <v>3341</v>
      </c>
    </row>
    <row r="7899" spans="1:5" hidden="1">
      <c r="A7899">
        <v>1019</v>
      </c>
      <c r="B7899" t="s">
        <v>3342</v>
      </c>
      <c r="C7899" t="s">
        <v>1856</v>
      </c>
      <c r="D7899" t="s">
        <v>1810</v>
      </c>
      <c r="E7899" s="698" t="s">
        <v>3343</v>
      </c>
    </row>
    <row r="7900" spans="1:5" hidden="1">
      <c r="A7900">
        <v>1021</v>
      </c>
      <c r="B7900" t="s">
        <v>3344</v>
      </c>
      <c r="C7900" t="s">
        <v>1856</v>
      </c>
      <c r="D7900" t="s">
        <v>1810</v>
      </c>
      <c r="E7900" s="698" t="s">
        <v>3345</v>
      </c>
    </row>
    <row r="7901" spans="1:5" hidden="1">
      <c r="A7901">
        <v>39249</v>
      </c>
      <c r="B7901" t="s">
        <v>3346</v>
      </c>
      <c r="C7901" t="s">
        <v>1856</v>
      </c>
      <c r="D7901" t="s">
        <v>1810</v>
      </c>
      <c r="E7901" s="698" t="s">
        <v>3347</v>
      </c>
    </row>
    <row r="7902" spans="1:5" hidden="1">
      <c r="A7902">
        <v>1018</v>
      </c>
      <c r="B7902" t="s">
        <v>3348</v>
      </c>
      <c r="C7902" t="s">
        <v>1856</v>
      </c>
      <c r="D7902" t="s">
        <v>1810</v>
      </c>
      <c r="E7902" s="698" t="s">
        <v>3349</v>
      </c>
    </row>
    <row r="7903" spans="1:5" hidden="1">
      <c r="A7903">
        <v>39250</v>
      </c>
      <c r="B7903" t="s">
        <v>3350</v>
      </c>
      <c r="C7903" t="s">
        <v>1856</v>
      </c>
      <c r="D7903" t="s">
        <v>1810</v>
      </c>
      <c r="E7903" s="698" t="s">
        <v>3351</v>
      </c>
    </row>
    <row r="7904" spans="1:5" hidden="1">
      <c r="A7904">
        <v>994</v>
      </c>
      <c r="B7904" t="s">
        <v>3352</v>
      </c>
      <c r="C7904" t="s">
        <v>1856</v>
      </c>
      <c r="D7904" t="s">
        <v>1810</v>
      </c>
      <c r="E7904" s="698" t="s">
        <v>3353</v>
      </c>
    </row>
    <row r="7905" spans="1:5" hidden="1">
      <c r="A7905">
        <v>977</v>
      </c>
      <c r="B7905" t="s">
        <v>3354</v>
      </c>
      <c r="C7905" t="s">
        <v>1856</v>
      </c>
      <c r="D7905" t="s">
        <v>1810</v>
      </c>
      <c r="E7905" s="698" t="s">
        <v>3355</v>
      </c>
    </row>
    <row r="7906" spans="1:5" hidden="1">
      <c r="A7906">
        <v>998</v>
      </c>
      <c r="B7906" t="s">
        <v>3356</v>
      </c>
      <c r="C7906" t="s">
        <v>1856</v>
      </c>
      <c r="D7906" t="s">
        <v>1810</v>
      </c>
      <c r="E7906" s="698" t="s">
        <v>3357</v>
      </c>
    </row>
    <row r="7907" spans="1:5" hidden="1">
      <c r="A7907">
        <v>39251</v>
      </c>
      <c r="B7907" t="s">
        <v>3358</v>
      </c>
      <c r="C7907" t="s">
        <v>1856</v>
      </c>
      <c r="D7907" t="s">
        <v>1810</v>
      </c>
      <c r="E7907" s="698" t="s">
        <v>3359</v>
      </c>
    </row>
    <row r="7908" spans="1:5" hidden="1">
      <c r="A7908">
        <v>1011</v>
      </c>
      <c r="B7908" t="s">
        <v>3360</v>
      </c>
      <c r="C7908" t="s">
        <v>1856</v>
      </c>
      <c r="D7908" t="s">
        <v>1810</v>
      </c>
      <c r="E7908" s="698" t="s">
        <v>3016</v>
      </c>
    </row>
    <row r="7909" spans="1:5" hidden="1">
      <c r="A7909">
        <v>39252</v>
      </c>
      <c r="B7909" t="s">
        <v>3361</v>
      </c>
      <c r="C7909" t="s">
        <v>1856</v>
      </c>
      <c r="D7909" t="s">
        <v>1810</v>
      </c>
      <c r="E7909" s="698" t="s">
        <v>3362</v>
      </c>
    </row>
    <row r="7910" spans="1:5" hidden="1">
      <c r="A7910">
        <v>1013</v>
      </c>
      <c r="B7910" t="s">
        <v>3363</v>
      </c>
      <c r="C7910" t="s">
        <v>1856</v>
      </c>
      <c r="D7910" t="s">
        <v>1810</v>
      </c>
      <c r="E7910" s="698" t="s">
        <v>3364</v>
      </c>
    </row>
    <row r="7911" spans="1:5" hidden="1">
      <c r="A7911">
        <v>980</v>
      </c>
      <c r="B7911" t="s">
        <v>3365</v>
      </c>
      <c r="C7911" t="s">
        <v>1856</v>
      </c>
      <c r="D7911" t="s">
        <v>1810</v>
      </c>
      <c r="E7911" s="698" t="s">
        <v>3366</v>
      </c>
    </row>
    <row r="7912" spans="1:5" hidden="1">
      <c r="A7912">
        <v>39237</v>
      </c>
      <c r="B7912" t="s">
        <v>3367</v>
      </c>
      <c r="C7912" t="s">
        <v>1856</v>
      </c>
      <c r="D7912" t="s">
        <v>1810</v>
      </c>
      <c r="E7912" s="698" t="s">
        <v>3368</v>
      </c>
    </row>
    <row r="7913" spans="1:5" hidden="1">
      <c r="A7913">
        <v>39238</v>
      </c>
      <c r="B7913" t="s">
        <v>3369</v>
      </c>
      <c r="C7913" t="s">
        <v>1856</v>
      </c>
      <c r="D7913" t="s">
        <v>1810</v>
      </c>
      <c r="E7913" s="698" t="s">
        <v>3370</v>
      </c>
    </row>
    <row r="7914" spans="1:5" hidden="1">
      <c r="A7914">
        <v>979</v>
      </c>
      <c r="B7914" t="s">
        <v>835</v>
      </c>
      <c r="C7914" t="s">
        <v>1856</v>
      </c>
      <c r="D7914" t="s">
        <v>1810</v>
      </c>
      <c r="E7914" s="698" t="s">
        <v>2042</v>
      </c>
    </row>
    <row r="7915" spans="1:5" hidden="1">
      <c r="A7915">
        <v>39239</v>
      </c>
      <c r="B7915" t="s">
        <v>3371</v>
      </c>
      <c r="C7915" t="s">
        <v>1856</v>
      </c>
      <c r="D7915" t="s">
        <v>1810</v>
      </c>
      <c r="E7915" s="698" t="s">
        <v>3372</v>
      </c>
    </row>
    <row r="7916" spans="1:5" hidden="1">
      <c r="A7916">
        <v>1014</v>
      </c>
      <c r="B7916" t="s">
        <v>3373</v>
      </c>
      <c r="C7916" t="s">
        <v>1856</v>
      </c>
      <c r="D7916" t="s">
        <v>1810</v>
      </c>
      <c r="E7916" s="698" t="s">
        <v>2525</v>
      </c>
    </row>
    <row r="7917" spans="1:5" hidden="1">
      <c r="A7917">
        <v>39240</v>
      </c>
      <c r="B7917" t="s">
        <v>3374</v>
      </c>
      <c r="C7917" t="s">
        <v>1856</v>
      </c>
      <c r="D7917" t="s">
        <v>1810</v>
      </c>
      <c r="E7917" s="698" t="s">
        <v>3375</v>
      </c>
    </row>
    <row r="7918" spans="1:5" hidden="1">
      <c r="A7918">
        <v>39232</v>
      </c>
      <c r="B7918" t="s">
        <v>3376</v>
      </c>
      <c r="C7918" t="s">
        <v>1856</v>
      </c>
      <c r="D7918" t="s">
        <v>1810</v>
      </c>
      <c r="E7918" s="698" t="s">
        <v>3377</v>
      </c>
    </row>
    <row r="7919" spans="1:5" hidden="1">
      <c r="A7919">
        <v>39233</v>
      </c>
      <c r="B7919" t="s">
        <v>3378</v>
      </c>
      <c r="C7919" t="s">
        <v>1856</v>
      </c>
      <c r="D7919" t="s">
        <v>1810</v>
      </c>
      <c r="E7919" s="698" t="s">
        <v>3379</v>
      </c>
    </row>
    <row r="7920" spans="1:5" hidden="1">
      <c r="A7920">
        <v>981</v>
      </c>
      <c r="B7920" t="s">
        <v>3380</v>
      </c>
      <c r="C7920" t="s">
        <v>1856</v>
      </c>
      <c r="D7920" t="s">
        <v>1817</v>
      </c>
      <c r="E7920" s="698" t="s">
        <v>3381</v>
      </c>
    </row>
    <row r="7921" spans="1:5" hidden="1">
      <c r="A7921">
        <v>39234</v>
      </c>
      <c r="B7921" t="s">
        <v>3382</v>
      </c>
      <c r="C7921" t="s">
        <v>1856</v>
      </c>
      <c r="D7921" t="s">
        <v>1810</v>
      </c>
      <c r="E7921" s="698" t="s">
        <v>3383</v>
      </c>
    </row>
    <row r="7922" spans="1:5" hidden="1">
      <c r="A7922">
        <v>982</v>
      </c>
      <c r="B7922" t="s">
        <v>3384</v>
      </c>
      <c r="C7922" t="s">
        <v>1856</v>
      </c>
      <c r="D7922" t="s">
        <v>1810</v>
      </c>
      <c r="E7922" s="698" t="s">
        <v>3385</v>
      </c>
    </row>
    <row r="7923" spans="1:5" hidden="1">
      <c r="A7923">
        <v>39235</v>
      </c>
      <c r="B7923" t="s">
        <v>3386</v>
      </c>
      <c r="C7923" t="s">
        <v>1856</v>
      </c>
      <c r="D7923" t="s">
        <v>1810</v>
      </c>
      <c r="E7923" s="698" t="s">
        <v>3387</v>
      </c>
    </row>
    <row r="7924" spans="1:5" hidden="1">
      <c r="A7924">
        <v>39236</v>
      </c>
      <c r="B7924" t="s">
        <v>3388</v>
      </c>
      <c r="C7924" t="s">
        <v>1856</v>
      </c>
      <c r="D7924" t="s">
        <v>1810</v>
      </c>
      <c r="E7924" s="698" t="s">
        <v>3389</v>
      </c>
    </row>
    <row r="7925" spans="1:5" hidden="1">
      <c r="A7925">
        <v>876</v>
      </c>
      <c r="B7925" t="s">
        <v>3390</v>
      </c>
      <c r="C7925" t="s">
        <v>1856</v>
      </c>
      <c r="D7925" t="s">
        <v>1810</v>
      </c>
      <c r="E7925" s="698" t="s">
        <v>3391</v>
      </c>
    </row>
    <row r="7926" spans="1:5" hidden="1">
      <c r="A7926">
        <v>877</v>
      </c>
      <c r="B7926" t="s">
        <v>3392</v>
      </c>
      <c r="C7926" t="s">
        <v>1856</v>
      </c>
      <c r="D7926" t="s">
        <v>1810</v>
      </c>
      <c r="E7926" s="698" t="s">
        <v>3393</v>
      </c>
    </row>
    <row r="7927" spans="1:5" hidden="1">
      <c r="A7927">
        <v>882</v>
      </c>
      <c r="B7927" t="s">
        <v>3394</v>
      </c>
      <c r="C7927" t="s">
        <v>1856</v>
      </c>
      <c r="D7927" t="s">
        <v>1810</v>
      </c>
      <c r="E7927" s="698" t="s">
        <v>3395</v>
      </c>
    </row>
    <row r="7928" spans="1:5" hidden="1">
      <c r="A7928">
        <v>878</v>
      </c>
      <c r="B7928" t="s">
        <v>3396</v>
      </c>
      <c r="C7928" t="s">
        <v>1856</v>
      </c>
      <c r="D7928" t="s">
        <v>1810</v>
      </c>
      <c r="E7928" s="698" t="s">
        <v>3397</v>
      </c>
    </row>
    <row r="7929" spans="1:5" hidden="1">
      <c r="A7929">
        <v>879</v>
      </c>
      <c r="B7929" t="s">
        <v>3398</v>
      </c>
      <c r="C7929" t="s">
        <v>1856</v>
      </c>
      <c r="D7929" t="s">
        <v>1810</v>
      </c>
      <c r="E7929" s="698" t="s">
        <v>3399</v>
      </c>
    </row>
    <row r="7930" spans="1:5" hidden="1">
      <c r="A7930">
        <v>880</v>
      </c>
      <c r="B7930" t="s">
        <v>3400</v>
      </c>
      <c r="C7930" t="s">
        <v>1856</v>
      </c>
      <c r="D7930" t="s">
        <v>1810</v>
      </c>
      <c r="E7930" s="698" t="s">
        <v>3401</v>
      </c>
    </row>
    <row r="7931" spans="1:5" hidden="1">
      <c r="A7931">
        <v>873</v>
      </c>
      <c r="B7931" t="s">
        <v>3402</v>
      </c>
      <c r="C7931" t="s">
        <v>1856</v>
      </c>
      <c r="D7931" t="s">
        <v>1810</v>
      </c>
      <c r="E7931" s="698" t="s">
        <v>3403</v>
      </c>
    </row>
    <row r="7932" spans="1:5" hidden="1">
      <c r="A7932">
        <v>881</v>
      </c>
      <c r="B7932" t="s">
        <v>3404</v>
      </c>
      <c r="C7932" t="s">
        <v>1856</v>
      </c>
      <c r="D7932" t="s">
        <v>1810</v>
      </c>
      <c r="E7932" s="698" t="s">
        <v>3405</v>
      </c>
    </row>
    <row r="7933" spans="1:5" hidden="1">
      <c r="A7933">
        <v>874</v>
      </c>
      <c r="B7933" t="s">
        <v>3406</v>
      </c>
      <c r="C7933" t="s">
        <v>1856</v>
      </c>
      <c r="D7933" t="s">
        <v>1810</v>
      </c>
      <c r="E7933" s="698" t="s">
        <v>3407</v>
      </c>
    </row>
    <row r="7934" spans="1:5" hidden="1">
      <c r="A7934">
        <v>875</v>
      </c>
      <c r="B7934" t="s">
        <v>3408</v>
      </c>
      <c r="C7934" t="s">
        <v>1856</v>
      </c>
      <c r="D7934" t="s">
        <v>1810</v>
      </c>
      <c r="E7934" s="698" t="s">
        <v>3409</v>
      </c>
    </row>
    <row r="7935" spans="1:5" hidden="1">
      <c r="A7935">
        <v>983</v>
      </c>
      <c r="B7935" t="s">
        <v>3410</v>
      </c>
      <c r="C7935" t="s">
        <v>1856</v>
      </c>
      <c r="D7935" t="s">
        <v>1810</v>
      </c>
      <c r="E7935" s="698" t="s">
        <v>3411</v>
      </c>
    </row>
    <row r="7936" spans="1:5" hidden="1">
      <c r="A7936">
        <v>985</v>
      </c>
      <c r="B7936" t="s">
        <v>3412</v>
      </c>
      <c r="C7936" t="s">
        <v>1856</v>
      </c>
      <c r="D7936" t="s">
        <v>1810</v>
      </c>
      <c r="E7936" s="698" t="s">
        <v>3413</v>
      </c>
    </row>
    <row r="7937" spans="1:5" hidden="1">
      <c r="A7937">
        <v>990</v>
      </c>
      <c r="B7937" t="s">
        <v>3414</v>
      </c>
      <c r="C7937" t="s">
        <v>1856</v>
      </c>
      <c r="D7937" t="s">
        <v>1810</v>
      </c>
      <c r="E7937" s="698" t="s">
        <v>3415</v>
      </c>
    </row>
    <row r="7938" spans="1:5" hidden="1">
      <c r="A7938">
        <v>39241</v>
      </c>
      <c r="B7938" t="s">
        <v>3416</v>
      </c>
      <c r="C7938" t="s">
        <v>1856</v>
      </c>
      <c r="D7938" t="s">
        <v>1810</v>
      </c>
      <c r="E7938" s="698" t="s">
        <v>3417</v>
      </c>
    </row>
    <row r="7939" spans="1:5" hidden="1">
      <c r="A7939">
        <v>1005</v>
      </c>
      <c r="B7939" t="s">
        <v>3418</v>
      </c>
      <c r="C7939" t="s">
        <v>1856</v>
      </c>
      <c r="D7939" t="s">
        <v>1810</v>
      </c>
      <c r="E7939" s="698" t="s">
        <v>3419</v>
      </c>
    </row>
    <row r="7940" spans="1:5" hidden="1">
      <c r="A7940">
        <v>984</v>
      </c>
      <c r="B7940" t="s">
        <v>3420</v>
      </c>
      <c r="C7940" t="s">
        <v>1856</v>
      </c>
      <c r="D7940" t="s">
        <v>1810</v>
      </c>
      <c r="E7940" s="698" t="s">
        <v>3421</v>
      </c>
    </row>
    <row r="7941" spans="1:5" hidden="1">
      <c r="A7941">
        <v>991</v>
      </c>
      <c r="B7941" t="s">
        <v>3422</v>
      </c>
      <c r="C7941" t="s">
        <v>1856</v>
      </c>
      <c r="D7941" t="s">
        <v>1810</v>
      </c>
      <c r="E7941" s="698" t="s">
        <v>3423</v>
      </c>
    </row>
    <row r="7942" spans="1:5" hidden="1">
      <c r="A7942">
        <v>986</v>
      </c>
      <c r="B7942" t="s">
        <v>3424</v>
      </c>
      <c r="C7942" t="s">
        <v>1856</v>
      </c>
      <c r="D7942" t="s">
        <v>1810</v>
      </c>
      <c r="E7942" s="698" t="s">
        <v>3425</v>
      </c>
    </row>
    <row r="7943" spans="1:5" hidden="1">
      <c r="A7943">
        <v>1024</v>
      </c>
      <c r="B7943" t="s">
        <v>3426</v>
      </c>
      <c r="C7943" t="s">
        <v>1856</v>
      </c>
      <c r="D7943" t="s">
        <v>1810</v>
      </c>
      <c r="E7943" s="698" t="s">
        <v>3427</v>
      </c>
    </row>
    <row r="7944" spans="1:5" hidden="1">
      <c r="A7944">
        <v>987</v>
      </c>
      <c r="B7944" t="s">
        <v>3428</v>
      </c>
      <c r="C7944" t="s">
        <v>1856</v>
      </c>
      <c r="D7944" t="s">
        <v>1810</v>
      </c>
      <c r="E7944" s="698" t="s">
        <v>3429</v>
      </c>
    </row>
    <row r="7945" spans="1:5" hidden="1">
      <c r="A7945">
        <v>1003</v>
      </c>
      <c r="B7945" t="s">
        <v>3430</v>
      </c>
      <c r="C7945" t="s">
        <v>1856</v>
      </c>
      <c r="D7945" t="s">
        <v>1810</v>
      </c>
      <c r="E7945" s="698" t="s">
        <v>2139</v>
      </c>
    </row>
    <row r="7946" spans="1:5" hidden="1">
      <c r="A7946">
        <v>992</v>
      </c>
      <c r="B7946" t="s">
        <v>3431</v>
      </c>
      <c r="C7946" t="s">
        <v>1856</v>
      </c>
      <c r="D7946" t="s">
        <v>1810</v>
      </c>
      <c r="E7946" s="698" t="s">
        <v>3432</v>
      </c>
    </row>
    <row r="7947" spans="1:5" hidden="1">
      <c r="A7947">
        <v>1007</v>
      </c>
      <c r="B7947" t="s">
        <v>3433</v>
      </c>
      <c r="C7947" t="s">
        <v>1856</v>
      </c>
      <c r="D7947" t="s">
        <v>1810</v>
      </c>
      <c r="E7947" s="698" t="s">
        <v>3434</v>
      </c>
    </row>
    <row r="7948" spans="1:5" hidden="1">
      <c r="A7948">
        <v>39242</v>
      </c>
      <c r="B7948" t="s">
        <v>3435</v>
      </c>
      <c r="C7948" t="s">
        <v>1856</v>
      </c>
      <c r="D7948" t="s">
        <v>1810</v>
      </c>
      <c r="E7948" s="698" t="s">
        <v>3436</v>
      </c>
    </row>
    <row r="7949" spans="1:5" hidden="1">
      <c r="A7949">
        <v>1008</v>
      </c>
      <c r="B7949" t="s">
        <v>3437</v>
      </c>
      <c r="C7949" t="s">
        <v>1856</v>
      </c>
      <c r="D7949" t="s">
        <v>1810</v>
      </c>
      <c r="E7949" s="698" t="s">
        <v>3438</v>
      </c>
    </row>
    <row r="7950" spans="1:5" hidden="1">
      <c r="A7950">
        <v>988</v>
      </c>
      <c r="B7950" t="s">
        <v>3439</v>
      </c>
      <c r="C7950" t="s">
        <v>1856</v>
      </c>
      <c r="D7950" t="s">
        <v>1810</v>
      </c>
      <c r="E7950" s="698" t="s">
        <v>3440</v>
      </c>
    </row>
    <row r="7951" spans="1:5" hidden="1">
      <c r="A7951">
        <v>989</v>
      </c>
      <c r="B7951" t="s">
        <v>3441</v>
      </c>
      <c r="C7951" t="s">
        <v>1856</v>
      </c>
      <c r="D7951" t="s">
        <v>1810</v>
      </c>
      <c r="E7951" s="698" t="s">
        <v>3442</v>
      </c>
    </row>
    <row r="7952" spans="1:5" hidden="1">
      <c r="A7952">
        <v>39598</v>
      </c>
      <c r="B7952" t="s">
        <v>3443</v>
      </c>
      <c r="C7952" t="s">
        <v>1856</v>
      </c>
      <c r="D7952" t="s">
        <v>1810</v>
      </c>
      <c r="E7952" s="698" t="s">
        <v>3364</v>
      </c>
    </row>
    <row r="7953" spans="1:5" hidden="1">
      <c r="A7953">
        <v>39599</v>
      </c>
      <c r="B7953" t="s">
        <v>3444</v>
      </c>
      <c r="C7953" t="s">
        <v>1856</v>
      </c>
      <c r="D7953" t="s">
        <v>1810</v>
      </c>
      <c r="E7953" s="698" t="s">
        <v>3445</v>
      </c>
    </row>
    <row r="7954" spans="1:5" hidden="1">
      <c r="A7954">
        <v>34602</v>
      </c>
      <c r="B7954" t="s">
        <v>3446</v>
      </c>
      <c r="C7954" t="s">
        <v>1856</v>
      </c>
      <c r="D7954" t="s">
        <v>1810</v>
      </c>
      <c r="E7954" s="698" t="s">
        <v>3447</v>
      </c>
    </row>
    <row r="7955" spans="1:5" hidden="1">
      <c r="A7955">
        <v>34603</v>
      </c>
      <c r="B7955" t="s">
        <v>3448</v>
      </c>
      <c r="C7955" t="s">
        <v>1856</v>
      </c>
      <c r="D7955" t="s">
        <v>1810</v>
      </c>
      <c r="E7955" s="698" t="s">
        <v>3449</v>
      </c>
    </row>
    <row r="7956" spans="1:5" hidden="1">
      <c r="A7956">
        <v>34607</v>
      </c>
      <c r="B7956" t="s">
        <v>3450</v>
      </c>
      <c r="C7956" t="s">
        <v>1856</v>
      </c>
      <c r="D7956" t="s">
        <v>1810</v>
      </c>
      <c r="E7956" s="698" t="s">
        <v>3451</v>
      </c>
    </row>
    <row r="7957" spans="1:5" hidden="1">
      <c r="A7957">
        <v>34609</v>
      </c>
      <c r="B7957" t="s">
        <v>3452</v>
      </c>
      <c r="C7957" t="s">
        <v>1856</v>
      </c>
      <c r="D7957" t="s">
        <v>1810</v>
      </c>
      <c r="E7957" s="698" t="s">
        <v>3453</v>
      </c>
    </row>
    <row r="7958" spans="1:5" hidden="1">
      <c r="A7958">
        <v>34618</v>
      </c>
      <c r="B7958" t="s">
        <v>3454</v>
      </c>
      <c r="C7958" t="s">
        <v>1856</v>
      </c>
      <c r="D7958" t="s">
        <v>1810</v>
      </c>
      <c r="E7958" s="698" t="s">
        <v>3455</v>
      </c>
    </row>
    <row r="7959" spans="1:5" hidden="1">
      <c r="A7959">
        <v>34620</v>
      </c>
      <c r="B7959" t="s">
        <v>3456</v>
      </c>
      <c r="C7959" t="s">
        <v>1856</v>
      </c>
      <c r="D7959" t="s">
        <v>1810</v>
      </c>
      <c r="E7959" s="698" t="s">
        <v>3457</v>
      </c>
    </row>
    <row r="7960" spans="1:5" hidden="1">
      <c r="A7960">
        <v>34621</v>
      </c>
      <c r="B7960" t="s">
        <v>3458</v>
      </c>
      <c r="C7960" t="s">
        <v>1856</v>
      </c>
      <c r="D7960" t="s">
        <v>1810</v>
      </c>
      <c r="E7960" s="698" t="s">
        <v>3459</v>
      </c>
    </row>
    <row r="7961" spans="1:5" hidden="1">
      <c r="A7961">
        <v>34622</v>
      </c>
      <c r="B7961" t="s">
        <v>3460</v>
      </c>
      <c r="C7961" t="s">
        <v>1856</v>
      </c>
      <c r="D7961" t="s">
        <v>1810</v>
      </c>
      <c r="E7961" s="698" t="s">
        <v>3461</v>
      </c>
    </row>
    <row r="7962" spans="1:5" hidden="1">
      <c r="A7962">
        <v>34624</v>
      </c>
      <c r="B7962" t="s">
        <v>3462</v>
      </c>
      <c r="C7962" t="s">
        <v>1856</v>
      </c>
      <c r="D7962" t="s">
        <v>1810</v>
      </c>
      <c r="E7962" s="698" t="s">
        <v>3463</v>
      </c>
    </row>
    <row r="7963" spans="1:5" hidden="1">
      <c r="A7963">
        <v>34626</v>
      </c>
      <c r="B7963" t="s">
        <v>3464</v>
      </c>
      <c r="C7963" t="s">
        <v>1856</v>
      </c>
      <c r="D7963" t="s">
        <v>1810</v>
      </c>
      <c r="E7963" s="698" t="s">
        <v>3465</v>
      </c>
    </row>
    <row r="7964" spans="1:5" hidden="1">
      <c r="A7964">
        <v>34627</v>
      </c>
      <c r="B7964" t="s">
        <v>3466</v>
      </c>
      <c r="C7964" t="s">
        <v>1856</v>
      </c>
      <c r="D7964" t="s">
        <v>1810</v>
      </c>
      <c r="E7964" s="698" t="s">
        <v>3467</v>
      </c>
    </row>
    <row r="7965" spans="1:5" hidden="1">
      <c r="A7965">
        <v>34629</v>
      </c>
      <c r="B7965" t="s">
        <v>3468</v>
      </c>
      <c r="C7965" t="s">
        <v>1856</v>
      </c>
      <c r="D7965" t="s">
        <v>1810</v>
      </c>
      <c r="E7965" s="698" t="s">
        <v>3469</v>
      </c>
    </row>
    <row r="7966" spans="1:5" hidden="1">
      <c r="A7966">
        <v>39257</v>
      </c>
      <c r="B7966" t="s">
        <v>3470</v>
      </c>
      <c r="C7966" t="s">
        <v>1856</v>
      </c>
      <c r="D7966" t="s">
        <v>1810</v>
      </c>
      <c r="E7966" s="698" t="s">
        <v>3471</v>
      </c>
    </row>
    <row r="7967" spans="1:5" hidden="1">
      <c r="A7967">
        <v>39261</v>
      </c>
      <c r="B7967" t="s">
        <v>3472</v>
      </c>
      <c r="C7967" t="s">
        <v>1856</v>
      </c>
      <c r="D7967" t="s">
        <v>1810</v>
      </c>
      <c r="E7967" s="698" t="s">
        <v>3473</v>
      </c>
    </row>
    <row r="7968" spans="1:5" hidden="1">
      <c r="A7968">
        <v>39268</v>
      </c>
      <c r="B7968" t="s">
        <v>3474</v>
      </c>
      <c r="C7968" t="s">
        <v>1856</v>
      </c>
      <c r="D7968" t="s">
        <v>1810</v>
      </c>
      <c r="E7968" s="698" t="s">
        <v>3475</v>
      </c>
    </row>
    <row r="7969" spans="1:5" hidden="1">
      <c r="A7969">
        <v>39262</v>
      </c>
      <c r="B7969" t="s">
        <v>3476</v>
      </c>
      <c r="C7969" t="s">
        <v>1856</v>
      </c>
      <c r="D7969" t="s">
        <v>1810</v>
      </c>
      <c r="E7969" s="698" t="s">
        <v>3477</v>
      </c>
    </row>
    <row r="7970" spans="1:5" hidden="1">
      <c r="A7970">
        <v>39258</v>
      </c>
      <c r="B7970" t="s">
        <v>3478</v>
      </c>
      <c r="C7970" t="s">
        <v>1856</v>
      </c>
      <c r="D7970" t="s">
        <v>1810</v>
      </c>
      <c r="E7970" s="698" t="s">
        <v>3479</v>
      </c>
    </row>
    <row r="7971" spans="1:5" hidden="1">
      <c r="A7971">
        <v>39263</v>
      </c>
      <c r="B7971" t="s">
        <v>3480</v>
      </c>
      <c r="C7971" t="s">
        <v>1856</v>
      </c>
      <c r="D7971" t="s">
        <v>1810</v>
      </c>
      <c r="E7971" s="698" t="s">
        <v>3481</v>
      </c>
    </row>
    <row r="7972" spans="1:5" hidden="1">
      <c r="A7972">
        <v>39264</v>
      </c>
      <c r="B7972" t="s">
        <v>3482</v>
      </c>
      <c r="C7972" t="s">
        <v>1856</v>
      </c>
      <c r="D7972" t="s">
        <v>1810</v>
      </c>
      <c r="E7972" s="698" t="s">
        <v>3483</v>
      </c>
    </row>
    <row r="7973" spans="1:5" hidden="1">
      <c r="A7973">
        <v>39259</v>
      </c>
      <c r="B7973" t="s">
        <v>3484</v>
      </c>
      <c r="C7973" t="s">
        <v>1856</v>
      </c>
      <c r="D7973" t="s">
        <v>1810</v>
      </c>
      <c r="E7973" s="698" t="s">
        <v>3485</v>
      </c>
    </row>
    <row r="7974" spans="1:5" hidden="1">
      <c r="A7974">
        <v>39265</v>
      </c>
      <c r="B7974" t="s">
        <v>3486</v>
      </c>
      <c r="C7974" t="s">
        <v>1856</v>
      </c>
      <c r="D7974" t="s">
        <v>1810</v>
      </c>
      <c r="E7974" s="698" t="s">
        <v>3487</v>
      </c>
    </row>
    <row r="7975" spans="1:5" hidden="1">
      <c r="A7975">
        <v>39260</v>
      </c>
      <c r="B7975" t="s">
        <v>3488</v>
      </c>
      <c r="C7975" t="s">
        <v>1856</v>
      </c>
      <c r="D7975" t="s">
        <v>1810</v>
      </c>
      <c r="E7975" s="698" t="s">
        <v>3489</v>
      </c>
    </row>
    <row r="7976" spans="1:5" hidden="1">
      <c r="A7976">
        <v>39266</v>
      </c>
      <c r="B7976" t="s">
        <v>3490</v>
      </c>
      <c r="C7976" t="s">
        <v>1856</v>
      </c>
      <c r="D7976" t="s">
        <v>1810</v>
      </c>
      <c r="E7976" s="698" t="s">
        <v>3491</v>
      </c>
    </row>
    <row r="7977" spans="1:5" hidden="1">
      <c r="A7977">
        <v>39267</v>
      </c>
      <c r="B7977" t="s">
        <v>3492</v>
      </c>
      <c r="C7977" t="s">
        <v>1856</v>
      </c>
      <c r="D7977" t="s">
        <v>1810</v>
      </c>
      <c r="E7977" s="698" t="s">
        <v>3493</v>
      </c>
    </row>
    <row r="7978" spans="1:5" hidden="1">
      <c r="A7978">
        <v>11901</v>
      </c>
      <c r="B7978" t="s">
        <v>3494</v>
      </c>
      <c r="C7978" t="s">
        <v>1856</v>
      </c>
      <c r="D7978" t="s">
        <v>1817</v>
      </c>
      <c r="E7978" s="698" t="s">
        <v>3209</v>
      </c>
    </row>
    <row r="7979" spans="1:5" hidden="1">
      <c r="A7979">
        <v>11902</v>
      </c>
      <c r="B7979" t="s">
        <v>3495</v>
      </c>
      <c r="C7979" t="s">
        <v>1856</v>
      </c>
      <c r="D7979" t="s">
        <v>1810</v>
      </c>
      <c r="E7979" s="698" t="s">
        <v>3496</v>
      </c>
    </row>
    <row r="7980" spans="1:5" hidden="1">
      <c r="A7980">
        <v>11903</v>
      </c>
      <c r="B7980" t="s">
        <v>3497</v>
      </c>
      <c r="C7980" t="s">
        <v>1856</v>
      </c>
      <c r="D7980" t="s">
        <v>1810</v>
      </c>
      <c r="E7980" s="698" t="s">
        <v>3498</v>
      </c>
    </row>
    <row r="7981" spans="1:5" hidden="1">
      <c r="A7981">
        <v>11904</v>
      </c>
      <c r="B7981" t="s">
        <v>3499</v>
      </c>
      <c r="C7981" t="s">
        <v>1856</v>
      </c>
      <c r="D7981" t="s">
        <v>1810</v>
      </c>
      <c r="E7981" s="698" t="s">
        <v>3500</v>
      </c>
    </row>
    <row r="7982" spans="1:5" hidden="1">
      <c r="A7982">
        <v>11905</v>
      </c>
      <c r="B7982" t="s">
        <v>3501</v>
      </c>
      <c r="C7982" t="s">
        <v>1856</v>
      </c>
      <c r="D7982" t="s">
        <v>1810</v>
      </c>
      <c r="E7982" s="698" t="s">
        <v>2241</v>
      </c>
    </row>
    <row r="7983" spans="1:5" hidden="1">
      <c r="A7983">
        <v>11906</v>
      </c>
      <c r="B7983" t="s">
        <v>3502</v>
      </c>
      <c r="C7983" t="s">
        <v>1856</v>
      </c>
      <c r="D7983" t="s">
        <v>1810</v>
      </c>
      <c r="E7983" s="698" t="s">
        <v>3503</v>
      </c>
    </row>
    <row r="7984" spans="1:5" hidden="1">
      <c r="A7984">
        <v>11919</v>
      </c>
      <c r="B7984" t="s">
        <v>3504</v>
      </c>
      <c r="C7984" t="s">
        <v>1856</v>
      </c>
      <c r="D7984" t="s">
        <v>1810</v>
      </c>
      <c r="E7984" s="698" t="s">
        <v>3505</v>
      </c>
    </row>
    <row r="7985" spans="1:5" hidden="1">
      <c r="A7985">
        <v>11920</v>
      </c>
      <c r="B7985" t="s">
        <v>3506</v>
      </c>
      <c r="C7985" t="s">
        <v>1856</v>
      </c>
      <c r="D7985" t="s">
        <v>1810</v>
      </c>
      <c r="E7985" s="698" t="s">
        <v>3507</v>
      </c>
    </row>
    <row r="7986" spans="1:5" hidden="1">
      <c r="A7986">
        <v>11924</v>
      </c>
      <c r="B7986" t="s">
        <v>3508</v>
      </c>
      <c r="C7986" t="s">
        <v>1856</v>
      </c>
      <c r="D7986" t="s">
        <v>1810</v>
      </c>
      <c r="E7986" s="698" t="s">
        <v>3509</v>
      </c>
    </row>
    <row r="7987" spans="1:5" hidden="1">
      <c r="A7987">
        <v>11921</v>
      </c>
      <c r="B7987" t="s">
        <v>3510</v>
      </c>
      <c r="C7987" t="s">
        <v>1856</v>
      </c>
      <c r="D7987" t="s">
        <v>1810</v>
      </c>
      <c r="E7987" s="698" t="s">
        <v>3511</v>
      </c>
    </row>
    <row r="7988" spans="1:5" hidden="1">
      <c r="A7988">
        <v>11922</v>
      </c>
      <c r="B7988" t="s">
        <v>3512</v>
      </c>
      <c r="C7988" t="s">
        <v>1856</v>
      </c>
      <c r="D7988" t="s">
        <v>1810</v>
      </c>
      <c r="E7988" s="698" t="s">
        <v>3513</v>
      </c>
    </row>
    <row r="7989" spans="1:5" hidden="1">
      <c r="A7989">
        <v>11923</v>
      </c>
      <c r="B7989" t="s">
        <v>3514</v>
      </c>
      <c r="C7989" t="s">
        <v>1856</v>
      </c>
      <c r="D7989" t="s">
        <v>1810</v>
      </c>
      <c r="E7989" s="698" t="s">
        <v>3515</v>
      </c>
    </row>
    <row r="7990" spans="1:5" hidden="1">
      <c r="A7990">
        <v>11916</v>
      </c>
      <c r="B7990" t="s">
        <v>3516</v>
      </c>
      <c r="C7990" t="s">
        <v>1856</v>
      </c>
      <c r="D7990" t="s">
        <v>1810</v>
      </c>
      <c r="E7990" s="698" t="s">
        <v>3517</v>
      </c>
    </row>
    <row r="7991" spans="1:5" hidden="1">
      <c r="A7991">
        <v>11914</v>
      </c>
      <c r="B7991" t="s">
        <v>3518</v>
      </c>
      <c r="C7991" t="s">
        <v>1856</v>
      </c>
      <c r="D7991" t="s">
        <v>1810</v>
      </c>
      <c r="E7991" s="698" t="s">
        <v>3519</v>
      </c>
    </row>
    <row r="7992" spans="1:5" hidden="1">
      <c r="A7992">
        <v>11917</v>
      </c>
      <c r="B7992" t="s">
        <v>3520</v>
      </c>
      <c r="C7992" t="s">
        <v>1856</v>
      </c>
      <c r="D7992" t="s">
        <v>1810</v>
      </c>
      <c r="E7992" s="698" t="s">
        <v>2134</v>
      </c>
    </row>
    <row r="7993" spans="1:5" hidden="1">
      <c r="A7993">
        <v>11918</v>
      </c>
      <c r="B7993" t="s">
        <v>3521</v>
      </c>
      <c r="C7993" t="s">
        <v>1856</v>
      </c>
      <c r="D7993" t="s">
        <v>1810</v>
      </c>
      <c r="E7993" s="698" t="s">
        <v>3522</v>
      </c>
    </row>
    <row r="7994" spans="1:5" hidden="1">
      <c r="A7994">
        <v>37734</v>
      </c>
      <c r="B7994" t="s">
        <v>3523</v>
      </c>
      <c r="C7994" t="s">
        <v>1809</v>
      </c>
      <c r="D7994" t="s">
        <v>1836</v>
      </c>
      <c r="E7994" s="698" t="s">
        <v>3524</v>
      </c>
    </row>
    <row r="7995" spans="1:5" hidden="1">
      <c r="A7995">
        <v>42251</v>
      </c>
      <c r="B7995" t="s">
        <v>3525</v>
      </c>
      <c r="C7995" t="s">
        <v>1809</v>
      </c>
      <c r="D7995" t="s">
        <v>1836</v>
      </c>
      <c r="E7995" s="698" t="s">
        <v>3526</v>
      </c>
    </row>
    <row r="7996" spans="1:5" hidden="1">
      <c r="A7996">
        <v>37733</v>
      </c>
      <c r="B7996" t="s">
        <v>3527</v>
      </c>
      <c r="C7996" t="s">
        <v>1809</v>
      </c>
      <c r="D7996" t="s">
        <v>1836</v>
      </c>
      <c r="E7996" s="698" t="s">
        <v>3528</v>
      </c>
    </row>
    <row r="7997" spans="1:5" hidden="1">
      <c r="A7997">
        <v>37735</v>
      </c>
      <c r="B7997" t="s">
        <v>3529</v>
      </c>
      <c r="C7997" t="s">
        <v>1809</v>
      </c>
      <c r="D7997" t="s">
        <v>1836</v>
      </c>
      <c r="E7997" s="698" t="s">
        <v>3530</v>
      </c>
    </row>
    <row r="7998" spans="1:5" hidden="1">
      <c r="A7998">
        <v>5090</v>
      </c>
      <c r="B7998" t="s">
        <v>3531</v>
      </c>
      <c r="C7998" t="s">
        <v>1809</v>
      </c>
      <c r="D7998" t="s">
        <v>1817</v>
      </c>
      <c r="E7998" s="698" t="s">
        <v>3532</v>
      </c>
    </row>
    <row r="7999" spans="1:5" hidden="1">
      <c r="A7999">
        <v>5085</v>
      </c>
      <c r="B7999" t="s">
        <v>3533</v>
      </c>
      <c r="C7999" t="s">
        <v>1809</v>
      </c>
      <c r="D7999" t="s">
        <v>1810</v>
      </c>
      <c r="E7999" s="698" t="s">
        <v>3534</v>
      </c>
    </row>
    <row r="8000" spans="1:5" hidden="1">
      <c r="A8000">
        <v>43603</v>
      </c>
      <c r="B8000" t="s">
        <v>3535</v>
      </c>
      <c r="C8000" t="s">
        <v>1809</v>
      </c>
      <c r="D8000" t="s">
        <v>1810</v>
      </c>
      <c r="E8000" s="698" t="s">
        <v>3536</v>
      </c>
    </row>
    <row r="8001" spans="1:5" hidden="1">
      <c r="A8001">
        <v>38374</v>
      </c>
      <c r="B8001" t="s">
        <v>3537</v>
      </c>
      <c r="C8001" t="s">
        <v>1809</v>
      </c>
      <c r="D8001" t="s">
        <v>1810</v>
      </c>
      <c r="E8001" s="698" t="s">
        <v>3538</v>
      </c>
    </row>
    <row r="8002" spans="1:5" hidden="1">
      <c r="A8002">
        <v>20209</v>
      </c>
      <c r="B8002" t="s">
        <v>3539</v>
      </c>
      <c r="C8002" t="s">
        <v>1856</v>
      </c>
      <c r="D8002" t="s">
        <v>1810</v>
      </c>
      <c r="E8002" s="698" t="s">
        <v>3540</v>
      </c>
    </row>
    <row r="8003" spans="1:5" hidden="1">
      <c r="A8003">
        <v>20212</v>
      </c>
      <c r="B8003" t="s">
        <v>3541</v>
      </c>
      <c r="C8003" t="s">
        <v>1856</v>
      </c>
      <c r="D8003" t="s">
        <v>1810</v>
      </c>
      <c r="E8003" s="698" t="s">
        <v>3542</v>
      </c>
    </row>
    <row r="8004" spans="1:5" hidden="1">
      <c r="A8004">
        <v>4433</v>
      </c>
      <c r="B8004" t="s">
        <v>3543</v>
      </c>
      <c r="C8004" t="s">
        <v>1856</v>
      </c>
      <c r="D8004" t="s">
        <v>1810</v>
      </c>
      <c r="E8004" s="698" t="s">
        <v>3544</v>
      </c>
    </row>
    <row r="8005" spans="1:5" hidden="1">
      <c r="A8005">
        <v>4430</v>
      </c>
      <c r="B8005" t="s">
        <v>3545</v>
      </c>
      <c r="C8005" t="s">
        <v>1856</v>
      </c>
      <c r="D8005" t="s">
        <v>1817</v>
      </c>
      <c r="E8005" s="698" t="s">
        <v>3546</v>
      </c>
    </row>
    <row r="8006" spans="1:5" hidden="1">
      <c r="A8006">
        <v>4400</v>
      </c>
      <c r="B8006" t="s">
        <v>3547</v>
      </c>
      <c r="C8006" t="s">
        <v>1856</v>
      </c>
      <c r="D8006" t="s">
        <v>1810</v>
      </c>
      <c r="E8006" s="698" t="s">
        <v>3548</v>
      </c>
    </row>
    <row r="8007" spans="1:5" hidden="1">
      <c r="A8007">
        <v>2729</v>
      </c>
      <c r="B8007" t="s">
        <v>3549</v>
      </c>
      <c r="C8007" t="s">
        <v>1809</v>
      </c>
      <c r="D8007" t="s">
        <v>1810</v>
      </c>
      <c r="E8007" s="698" t="s">
        <v>3550</v>
      </c>
    </row>
    <row r="8008" spans="1:5" hidden="1">
      <c r="A8008">
        <v>4513</v>
      </c>
      <c r="B8008" t="s">
        <v>3551</v>
      </c>
      <c r="C8008" t="s">
        <v>1856</v>
      </c>
      <c r="D8008" t="s">
        <v>1810</v>
      </c>
      <c r="E8008" s="698" t="s">
        <v>3552</v>
      </c>
    </row>
    <row r="8009" spans="1:5" hidden="1">
      <c r="A8009">
        <v>11871</v>
      </c>
      <c r="B8009" t="s">
        <v>3553</v>
      </c>
      <c r="C8009" t="s">
        <v>1809</v>
      </c>
      <c r="D8009" t="s">
        <v>1836</v>
      </c>
      <c r="E8009" s="698" t="s">
        <v>3554</v>
      </c>
    </row>
    <row r="8010" spans="1:5" hidden="1">
      <c r="A8010">
        <v>34636</v>
      </c>
      <c r="B8010" t="s">
        <v>830</v>
      </c>
      <c r="C8010" t="s">
        <v>1809</v>
      </c>
      <c r="D8010" t="s">
        <v>1817</v>
      </c>
      <c r="E8010" s="698" t="s">
        <v>3555</v>
      </c>
    </row>
    <row r="8011" spans="1:5" hidden="1">
      <c r="A8011">
        <v>34639</v>
      </c>
      <c r="B8011" t="s">
        <v>3556</v>
      </c>
      <c r="C8011" t="s">
        <v>1809</v>
      </c>
      <c r="D8011" t="s">
        <v>1810</v>
      </c>
      <c r="E8011" s="698" t="s">
        <v>3557</v>
      </c>
    </row>
    <row r="8012" spans="1:5" hidden="1">
      <c r="A8012">
        <v>34640</v>
      </c>
      <c r="B8012" t="s">
        <v>3558</v>
      </c>
      <c r="C8012" t="s">
        <v>1809</v>
      </c>
      <c r="D8012" t="s">
        <v>1810</v>
      </c>
      <c r="E8012" s="698" t="s">
        <v>3559</v>
      </c>
    </row>
    <row r="8013" spans="1:5" hidden="1">
      <c r="A8013">
        <v>34637</v>
      </c>
      <c r="B8013" t="s">
        <v>3560</v>
      </c>
      <c r="C8013" t="s">
        <v>1809</v>
      </c>
      <c r="D8013" t="s">
        <v>1810</v>
      </c>
      <c r="E8013" s="698" t="s">
        <v>3561</v>
      </c>
    </row>
    <row r="8014" spans="1:5" hidden="1">
      <c r="A8014">
        <v>34638</v>
      </c>
      <c r="B8014" t="s">
        <v>3562</v>
      </c>
      <c r="C8014" t="s">
        <v>1809</v>
      </c>
      <c r="D8014" t="s">
        <v>1810</v>
      </c>
      <c r="E8014" s="698" t="s">
        <v>3563</v>
      </c>
    </row>
    <row r="8015" spans="1:5" hidden="1">
      <c r="A8015">
        <v>11868</v>
      </c>
      <c r="B8015" t="s">
        <v>3564</v>
      </c>
      <c r="C8015" t="s">
        <v>1809</v>
      </c>
      <c r="D8015" t="s">
        <v>1836</v>
      </c>
      <c r="E8015" s="698" t="s">
        <v>3565</v>
      </c>
    </row>
    <row r="8016" spans="1:5" hidden="1">
      <c r="A8016">
        <v>37106</v>
      </c>
      <c r="B8016" t="s">
        <v>3566</v>
      </c>
      <c r="C8016" t="s">
        <v>1809</v>
      </c>
      <c r="D8016" t="s">
        <v>1836</v>
      </c>
      <c r="E8016" s="698" t="s">
        <v>3567</v>
      </c>
    </row>
    <row r="8017" spans="1:5" hidden="1">
      <c r="A8017">
        <v>11869</v>
      </c>
      <c r="B8017" t="s">
        <v>3568</v>
      </c>
      <c r="C8017" t="s">
        <v>1809</v>
      </c>
      <c r="D8017" t="s">
        <v>1836</v>
      </c>
      <c r="E8017" s="698" t="s">
        <v>3569</v>
      </c>
    </row>
    <row r="8018" spans="1:5" hidden="1">
      <c r="A8018">
        <v>37104</v>
      </c>
      <c r="B8018" t="s">
        <v>3570</v>
      </c>
      <c r="C8018" t="s">
        <v>1809</v>
      </c>
      <c r="D8018" t="s">
        <v>1836</v>
      </c>
      <c r="E8018" s="698" t="s">
        <v>3571</v>
      </c>
    </row>
    <row r="8019" spans="1:5" hidden="1">
      <c r="A8019">
        <v>37105</v>
      </c>
      <c r="B8019" t="s">
        <v>3572</v>
      </c>
      <c r="C8019" t="s">
        <v>1809</v>
      </c>
      <c r="D8019" t="s">
        <v>1836</v>
      </c>
      <c r="E8019" s="698" t="s">
        <v>3573</v>
      </c>
    </row>
    <row r="8020" spans="1:5" hidden="1">
      <c r="A8020">
        <v>34641</v>
      </c>
      <c r="B8020" t="s">
        <v>3574</v>
      </c>
      <c r="C8020" t="s">
        <v>1809</v>
      </c>
      <c r="D8020" t="s">
        <v>1810</v>
      </c>
      <c r="E8020" s="698" t="s">
        <v>3575</v>
      </c>
    </row>
    <row r="8021" spans="1:5" hidden="1">
      <c r="A8021">
        <v>43434</v>
      </c>
      <c r="B8021" t="s">
        <v>3576</v>
      </c>
      <c r="C8021" t="s">
        <v>1809</v>
      </c>
      <c r="D8021" t="s">
        <v>1810</v>
      </c>
      <c r="E8021" s="698" t="s">
        <v>3577</v>
      </c>
    </row>
    <row r="8022" spans="1:5" hidden="1">
      <c r="A8022">
        <v>43435</v>
      </c>
      <c r="B8022" t="s">
        <v>3578</v>
      </c>
      <c r="C8022" t="s">
        <v>1809</v>
      </c>
      <c r="D8022" t="s">
        <v>1810</v>
      </c>
      <c r="E8022" s="698" t="s">
        <v>3579</v>
      </c>
    </row>
    <row r="8023" spans="1:5" hidden="1">
      <c r="A8023">
        <v>43436</v>
      </c>
      <c r="B8023" t="s">
        <v>3580</v>
      </c>
      <c r="C8023" t="s">
        <v>1809</v>
      </c>
      <c r="D8023" t="s">
        <v>1810</v>
      </c>
      <c r="E8023" s="698" t="s">
        <v>3581</v>
      </c>
    </row>
    <row r="8024" spans="1:5" hidden="1">
      <c r="A8024">
        <v>43437</v>
      </c>
      <c r="B8024" t="s">
        <v>3582</v>
      </c>
      <c r="C8024" t="s">
        <v>1809</v>
      </c>
      <c r="D8024" t="s">
        <v>1810</v>
      </c>
      <c r="E8024" s="698" t="s">
        <v>3583</v>
      </c>
    </row>
    <row r="8025" spans="1:5" hidden="1">
      <c r="A8025">
        <v>43438</v>
      </c>
      <c r="B8025" t="s">
        <v>3584</v>
      </c>
      <c r="C8025" t="s">
        <v>1809</v>
      </c>
      <c r="D8025" t="s">
        <v>1810</v>
      </c>
      <c r="E8025" s="698" t="s">
        <v>3585</v>
      </c>
    </row>
    <row r="8026" spans="1:5" hidden="1">
      <c r="A8026">
        <v>41627</v>
      </c>
      <c r="B8026" t="s">
        <v>3586</v>
      </c>
      <c r="C8026" t="s">
        <v>1809</v>
      </c>
      <c r="D8026" t="s">
        <v>1810</v>
      </c>
      <c r="E8026" s="698" t="s">
        <v>3587</v>
      </c>
    </row>
    <row r="8027" spans="1:5" hidden="1">
      <c r="A8027">
        <v>41628</v>
      </c>
      <c r="B8027" t="s">
        <v>3588</v>
      </c>
      <c r="C8027" t="s">
        <v>1809</v>
      </c>
      <c r="D8027" t="s">
        <v>1810</v>
      </c>
      <c r="E8027" s="698" t="s">
        <v>3589</v>
      </c>
    </row>
    <row r="8028" spans="1:5" hidden="1">
      <c r="A8028">
        <v>41629</v>
      </c>
      <c r="B8028" t="s">
        <v>3590</v>
      </c>
      <c r="C8028" t="s">
        <v>1809</v>
      </c>
      <c r="D8028" t="s">
        <v>1810</v>
      </c>
      <c r="E8028" s="698" t="s">
        <v>3591</v>
      </c>
    </row>
    <row r="8029" spans="1:5" hidden="1">
      <c r="A8029">
        <v>43429</v>
      </c>
      <c r="B8029" t="s">
        <v>3592</v>
      </c>
      <c r="C8029" t="s">
        <v>1809</v>
      </c>
      <c r="D8029" t="s">
        <v>1810</v>
      </c>
      <c r="E8029" s="698" t="s">
        <v>3593</v>
      </c>
    </row>
    <row r="8030" spans="1:5" hidden="1">
      <c r="A8030">
        <v>43430</v>
      </c>
      <c r="B8030" t="s">
        <v>3594</v>
      </c>
      <c r="C8030" t="s">
        <v>1809</v>
      </c>
      <c r="D8030" t="s">
        <v>1810</v>
      </c>
      <c r="E8030" s="698" t="s">
        <v>3595</v>
      </c>
    </row>
    <row r="8031" spans="1:5" hidden="1">
      <c r="A8031">
        <v>43431</v>
      </c>
      <c r="B8031" t="s">
        <v>3596</v>
      </c>
      <c r="C8031" t="s">
        <v>1809</v>
      </c>
      <c r="D8031" t="s">
        <v>1810</v>
      </c>
      <c r="E8031" s="698" t="s">
        <v>3597</v>
      </c>
    </row>
    <row r="8032" spans="1:5" hidden="1">
      <c r="A8032">
        <v>43432</v>
      </c>
      <c r="B8032" t="s">
        <v>3598</v>
      </c>
      <c r="C8032" t="s">
        <v>1809</v>
      </c>
      <c r="D8032" t="s">
        <v>1810</v>
      </c>
      <c r="E8032" s="698" t="s">
        <v>3599</v>
      </c>
    </row>
    <row r="8033" spans="1:5" hidden="1">
      <c r="A8033">
        <v>43433</v>
      </c>
      <c r="B8033" t="s">
        <v>3600</v>
      </c>
      <c r="C8033" t="s">
        <v>1809</v>
      </c>
      <c r="D8033" t="s">
        <v>1810</v>
      </c>
      <c r="E8033" s="698" t="s">
        <v>3601</v>
      </c>
    </row>
    <row r="8034" spans="1:5" hidden="1">
      <c r="A8034">
        <v>43094</v>
      </c>
      <c r="B8034" t="s">
        <v>3602</v>
      </c>
      <c r="C8034" t="s">
        <v>1809</v>
      </c>
      <c r="D8034" t="s">
        <v>1810</v>
      </c>
      <c r="E8034" s="698" t="s">
        <v>3603</v>
      </c>
    </row>
    <row r="8035" spans="1:5" hidden="1">
      <c r="A8035">
        <v>43093</v>
      </c>
      <c r="B8035" t="s">
        <v>3604</v>
      </c>
      <c r="C8035" t="s">
        <v>1809</v>
      </c>
      <c r="D8035" t="s">
        <v>1810</v>
      </c>
      <c r="E8035" s="698" t="s">
        <v>3605</v>
      </c>
    </row>
    <row r="8036" spans="1:5" hidden="1">
      <c r="A8036">
        <v>1030</v>
      </c>
      <c r="B8036" t="s">
        <v>3606</v>
      </c>
      <c r="C8036" t="s">
        <v>1809</v>
      </c>
      <c r="D8036" t="s">
        <v>1817</v>
      </c>
      <c r="E8036" s="698" t="s">
        <v>3607</v>
      </c>
    </row>
    <row r="8037" spans="1:5" hidden="1">
      <c r="A8037">
        <v>11694</v>
      </c>
      <c r="B8037" t="s">
        <v>3608</v>
      </c>
      <c r="C8037" t="s">
        <v>1809</v>
      </c>
      <c r="D8037" t="s">
        <v>1810</v>
      </c>
      <c r="E8037" s="698" t="s">
        <v>3609</v>
      </c>
    </row>
    <row r="8038" spans="1:5" hidden="1">
      <c r="A8038">
        <v>11881</v>
      </c>
      <c r="B8038" t="s">
        <v>3610</v>
      </c>
      <c r="C8038" t="s">
        <v>1809</v>
      </c>
      <c r="D8038" t="s">
        <v>1810</v>
      </c>
      <c r="E8038" s="698" t="s">
        <v>2358</v>
      </c>
    </row>
    <row r="8039" spans="1:5" hidden="1">
      <c r="A8039">
        <v>35277</v>
      </c>
      <c r="B8039" t="s">
        <v>3611</v>
      </c>
      <c r="C8039" t="s">
        <v>1809</v>
      </c>
      <c r="D8039" t="s">
        <v>1810</v>
      </c>
      <c r="E8039" s="698" t="s">
        <v>3612</v>
      </c>
    </row>
    <row r="8040" spans="1:5" hidden="1">
      <c r="A8040">
        <v>10521</v>
      </c>
      <c r="B8040" t="s">
        <v>3613</v>
      </c>
      <c r="C8040" t="s">
        <v>1809</v>
      </c>
      <c r="D8040" t="s">
        <v>1810</v>
      </c>
      <c r="E8040" s="698" t="s">
        <v>3614</v>
      </c>
    </row>
    <row r="8041" spans="1:5" hidden="1">
      <c r="A8041">
        <v>10885</v>
      </c>
      <c r="B8041" t="s">
        <v>3615</v>
      </c>
      <c r="C8041" t="s">
        <v>1809</v>
      </c>
      <c r="D8041" t="s">
        <v>1810</v>
      </c>
      <c r="E8041" s="698" t="s">
        <v>3616</v>
      </c>
    </row>
    <row r="8042" spans="1:5" hidden="1">
      <c r="A8042">
        <v>20962</v>
      </c>
      <c r="B8042" t="s">
        <v>3617</v>
      </c>
      <c r="C8042" t="s">
        <v>1809</v>
      </c>
      <c r="D8042" t="s">
        <v>1817</v>
      </c>
      <c r="E8042" s="698" t="s">
        <v>3618</v>
      </c>
    </row>
    <row r="8043" spans="1:5" hidden="1">
      <c r="A8043">
        <v>20963</v>
      </c>
      <c r="B8043" t="s">
        <v>3619</v>
      </c>
      <c r="C8043" t="s">
        <v>1809</v>
      </c>
      <c r="D8043" t="s">
        <v>1810</v>
      </c>
      <c r="E8043" s="698" t="s">
        <v>3620</v>
      </c>
    </row>
    <row r="8044" spans="1:5" hidden="1">
      <c r="A8044">
        <v>34643</v>
      </c>
      <c r="B8044" t="s">
        <v>3621</v>
      </c>
      <c r="C8044" t="s">
        <v>1809</v>
      </c>
      <c r="D8044" t="s">
        <v>1810</v>
      </c>
      <c r="E8044" s="698" t="s">
        <v>3622</v>
      </c>
    </row>
    <row r="8045" spans="1:5" hidden="1">
      <c r="A8045">
        <v>41480</v>
      </c>
      <c r="B8045" t="s">
        <v>3623</v>
      </c>
      <c r="C8045" t="s">
        <v>1809</v>
      </c>
      <c r="D8045" t="s">
        <v>1810</v>
      </c>
      <c r="E8045" s="698" t="s">
        <v>3624</v>
      </c>
    </row>
    <row r="8046" spans="1:5" hidden="1">
      <c r="A8046">
        <v>41474</v>
      </c>
      <c r="B8046" t="s">
        <v>3625</v>
      </c>
      <c r="C8046" t="s">
        <v>1809</v>
      </c>
      <c r="D8046" t="s">
        <v>1810</v>
      </c>
      <c r="E8046" s="698" t="s">
        <v>3626</v>
      </c>
    </row>
    <row r="8047" spans="1:5" hidden="1">
      <c r="A8047">
        <v>41475</v>
      </c>
      <c r="B8047" t="s">
        <v>3627</v>
      </c>
      <c r="C8047" t="s">
        <v>1809</v>
      </c>
      <c r="D8047" t="s">
        <v>1810</v>
      </c>
      <c r="E8047" s="698" t="s">
        <v>3628</v>
      </c>
    </row>
    <row r="8048" spans="1:5" hidden="1">
      <c r="A8048">
        <v>41476</v>
      </c>
      <c r="B8048" t="s">
        <v>3629</v>
      </c>
      <c r="C8048" t="s">
        <v>1809</v>
      </c>
      <c r="D8048" t="s">
        <v>1810</v>
      </c>
      <c r="E8048" s="698" t="s">
        <v>3630</v>
      </c>
    </row>
    <row r="8049" spans="1:5" hidden="1">
      <c r="A8049">
        <v>2555</v>
      </c>
      <c r="B8049" t="s">
        <v>3631</v>
      </c>
      <c r="C8049" t="s">
        <v>1809</v>
      </c>
      <c r="D8049" t="s">
        <v>1810</v>
      </c>
      <c r="E8049" s="698" t="s">
        <v>3632</v>
      </c>
    </row>
    <row r="8050" spans="1:5" hidden="1">
      <c r="A8050">
        <v>2556</v>
      </c>
      <c r="B8050" t="s">
        <v>3633</v>
      </c>
      <c r="C8050" t="s">
        <v>1809</v>
      </c>
      <c r="D8050" t="s">
        <v>1810</v>
      </c>
      <c r="E8050" s="698" t="s">
        <v>3634</v>
      </c>
    </row>
    <row r="8051" spans="1:5" hidden="1">
      <c r="A8051">
        <v>2557</v>
      </c>
      <c r="B8051" t="s">
        <v>3635</v>
      </c>
      <c r="C8051" t="s">
        <v>1809</v>
      </c>
      <c r="D8051" t="s">
        <v>1810</v>
      </c>
      <c r="E8051" s="698" t="s">
        <v>3636</v>
      </c>
    </row>
    <row r="8052" spans="1:5" hidden="1">
      <c r="A8052">
        <v>10569</v>
      </c>
      <c r="B8052" t="s">
        <v>3637</v>
      </c>
      <c r="C8052" t="s">
        <v>1809</v>
      </c>
      <c r="D8052" t="s">
        <v>1810</v>
      </c>
      <c r="E8052" s="698" t="s">
        <v>3636</v>
      </c>
    </row>
    <row r="8053" spans="1:5" hidden="1">
      <c r="A8053">
        <v>39810</v>
      </c>
      <c r="B8053" t="s">
        <v>3638</v>
      </c>
      <c r="C8053" t="s">
        <v>1809</v>
      </c>
      <c r="D8053" t="s">
        <v>1810</v>
      </c>
      <c r="E8053" s="698" t="s">
        <v>3639</v>
      </c>
    </row>
    <row r="8054" spans="1:5" hidden="1">
      <c r="A8054">
        <v>39811</v>
      </c>
      <c r="B8054" t="s">
        <v>3640</v>
      </c>
      <c r="C8054" t="s">
        <v>1809</v>
      </c>
      <c r="D8054" t="s">
        <v>1810</v>
      </c>
      <c r="E8054" s="698" t="s">
        <v>3641</v>
      </c>
    </row>
    <row r="8055" spans="1:5" hidden="1">
      <c r="A8055">
        <v>39812</v>
      </c>
      <c r="B8055" t="s">
        <v>3642</v>
      </c>
      <c r="C8055" t="s">
        <v>1809</v>
      </c>
      <c r="D8055" t="s">
        <v>1810</v>
      </c>
      <c r="E8055" s="698" t="s">
        <v>3643</v>
      </c>
    </row>
    <row r="8056" spans="1:5" hidden="1">
      <c r="A8056">
        <v>43096</v>
      </c>
      <c r="B8056" t="s">
        <v>3644</v>
      </c>
      <c r="C8056" t="s">
        <v>1809</v>
      </c>
      <c r="D8056" t="s">
        <v>1810</v>
      </c>
      <c r="E8056" s="698" t="s">
        <v>3645</v>
      </c>
    </row>
    <row r="8057" spans="1:5" hidden="1">
      <c r="A8057">
        <v>43102</v>
      </c>
      <c r="B8057" t="s">
        <v>3646</v>
      </c>
      <c r="C8057" t="s">
        <v>1809</v>
      </c>
      <c r="D8057" t="s">
        <v>1810</v>
      </c>
      <c r="E8057" s="698" t="s">
        <v>3647</v>
      </c>
    </row>
    <row r="8058" spans="1:5" hidden="1">
      <c r="A8058">
        <v>43103</v>
      </c>
      <c r="B8058" t="s">
        <v>3648</v>
      </c>
      <c r="C8058" t="s">
        <v>1809</v>
      </c>
      <c r="D8058" t="s">
        <v>1810</v>
      </c>
      <c r="E8058" s="698" t="s">
        <v>3649</v>
      </c>
    </row>
    <row r="8059" spans="1:5" hidden="1">
      <c r="A8059">
        <v>43098</v>
      </c>
      <c r="B8059" t="s">
        <v>3650</v>
      </c>
      <c r="C8059" t="s">
        <v>1809</v>
      </c>
      <c r="D8059" t="s">
        <v>1810</v>
      </c>
      <c r="E8059" s="698" t="s">
        <v>3651</v>
      </c>
    </row>
    <row r="8060" spans="1:5" hidden="1">
      <c r="A8060">
        <v>43097</v>
      </c>
      <c r="B8060" t="s">
        <v>3652</v>
      </c>
      <c r="C8060" t="s">
        <v>1809</v>
      </c>
      <c r="D8060" t="s">
        <v>1810</v>
      </c>
      <c r="E8060" s="698" t="s">
        <v>3653</v>
      </c>
    </row>
    <row r="8061" spans="1:5" hidden="1">
      <c r="A8061">
        <v>43104</v>
      </c>
      <c r="B8061" t="s">
        <v>3654</v>
      </c>
      <c r="C8061" t="s">
        <v>1809</v>
      </c>
      <c r="D8061" t="s">
        <v>1810</v>
      </c>
      <c r="E8061" s="698" t="s">
        <v>3655</v>
      </c>
    </row>
    <row r="8062" spans="1:5" hidden="1">
      <c r="A8062">
        <v>39771</v>
      </c>
      <c r="B8062" t="s">
        <v>3656</v>
      </c>
      <c r="C8062" t="s">
        <v>1809</v>
      </c>
      <c r="D8062" t="s">
        <v>1810</v>
      </c>
      <c r="E8062" s="698" t="s">
        <v>3657</v>
      </c>
    </row>
    <row r="8063" spans="1:5" hidden="1">
      <c r="A8063">
        <v>39772</v>
      </c>
      <c r="B8063" t="s">
        <v>3658</v>
      </c>
      <c r="C8063" t="s">
        <v>1809</v>
      </c>
      <c r="D8063" t="s">
        <v>1810</v>
      </c>
      <c r="E8063" s="698" t="s">
        <v>3659</v>
      </c>
    </row>
    <row r="8064" spans="1:5" hidden="1">
      <c r="A8064">
        <v>39773</v>
      </c>
      <c r="B8064" t="s">
        <v>3660</v>
      </c>
      <c r="C8064" t="s">
        <v>1809</v>
      </c>
      <c r="D8064" t="s">
        <v>1810</v>
      </c>
      <c r="E8064" s="698" t="s">
        <v>3661</v>
      </c>
    </row>
    <row r="8065" spans="1:5" hidden="1">
      <c r="A8065">
        <v>39774</v>
      </c>
      <c r="B8065" t="s">
        <v>3662</v>
      </c>
      <c r="C8065" t="s">
        <v>1809</v>
      </c>
      <c r="D8065" t="s">
        <v>1810</v>
      </c>
      <c r="E8065" s="698" t="s">
        <v>3663</v>
      </c>
    </row>
    <row r="8066" spans="1:5" hidden="1">
      <c r="A8066">
        <v>39775</v>
      </c>
      <c r="B8066" t="s">
        <v>3664</v>
      </c>
      <c r="C8066" t="s">
        <v>1809</v>
      </c>
      <c r="D8066" t="s">
        <v>1810</v>
      </c>
      <c r="E8066" s="698" t="s">
        <v>3665</v>
      </c>
    </row>
    <row r="8067" spans="1:5" hidden="1">
      <c r="A8067">
        <v>39776</v>
      </c>
      <c r="B8067" t="s">
        <v>3666</v>
      </c>
      <c r="C8067" t="s">
        <v>1809</v>
      </c>
      <c r="D8067" t="s">
        <v>1810</v>
      </c>
      <c r="E8067" s="698" t="s">
        <v>3667</v>
      </c>
    </row>
    <row r="8068" spans="1:5" hidden="1">
      <c r="A8068">
        <v>39777</v>
      </c>
      <c r="B8068" t="s">
        <v>3668</v>
      </c>
      <c r="C8068" t="s">
        <v>1809</v>
      </c>
      <c r="D8068" t="s">
        <v>1810</v>
      </c>
      <c r="E8068" s="698" t="s">
        <v>3669</v>
      </c>
    </row>
    <row r="8069" spans="1:5" hidden="1">
      <c r="A8069">
        <v>20254</v>
      </c>
      <c r="B8069" t="s">
        <v>3670</v>
      </c>
      <c r="C8069" t="s">
        <v>1809</v>
      </c>
      <c r="D8069" t="s">
        <v>1810</v>
      </c>
      <c r="E8069" s="698" t="s">
        <v>3671</v>
      </c>
    </row>
    <row r="8070" spans="1:5" hidden="1">
      <c r="A8070">
        <v>20253</v>
      </c>
      <c r="B8070" t="s">
        <v>3672</v>
      </c>
      <c r="C8070" t="s">
        <v>1809</v>
      </c>
      <c r="D8070" t="s">
        <v>1810</v>
      </c>
      <c r="E8070" s="698" t="s">
        <v>3673</v>
      </c>
    </row>
    <row r="8071" spans="1:5" hidden="1">
      <c r="A8071">
        <v>11247</v>
      </c>
      <c r="B8071" t="s">
        <v>3674</v>
      </c>
      <c r="C8071" t="s">
        <v>1809</v>
      </c>
      <c r="D8071" t="s">
        <v>1810</v>
      </c>
      <c r="E8071" s="698" t="s">
        <v>3675</v>
      </c>
    </row>
    <row r="8072" spans="1:5" hidden="1">
      <c r="A8072">
        <v>11250</v>
      </c>
      <c r="B8072" t="s">
        <v>3676</v>
      </c>
      <c r="C8072" t="s">
        <v>1809</v>
      </c>
      <c r="D8072" t="s">
        <v>1810</v>
      </c>
      <c r="E8072" s="698" t="s">
        <v>3677</v>
      </c>
    </row>
    <row r="8073" spans="1:5" hidden="1">
      <c r="A8073">
        <v>11249</v>
      </c>
      <c r="B8073" t="s">
        <v>3678</v>
      </c>
      <c r="C8073" t="s">
        <v>1809</v>
      </c>
      <c r="D8073" t="s">
        <v>1810</v>
      </c>
      <c r="E8073" s="698" t="s">
        <v>3679</v>
      </c>
    </row>
    <row r="8074" spans="1:5" hidden="1">
      <c r="A8074">
        <v>11251</v>
      </c>
      <c r="B8074" t="s">
        <v>3680</v>
      </c>
      <c r="C8074" t="s">
        <v>1809</v>
      </c>
      <c r="D8074" t="s">
        <v>1810</v>
      </c>
      <c r="E8074" s="698" t="s">
        <v>3681</v>
      </c>
    </row>
    <row r="8075" spans="1:5" hidden="1">
      <c r="A8075">
        <v>11253</v>
      </c>
      <c r="B8075" t="s">
        <v>3682</v>
      </c>
      <c r="C8075" t="s">
        <v>1809</v>
      </c>
      <c r="D8075" t="s">
        <v>1810</v>
      </c>
      <c r="E8075" s="698" t="s">
        <v>3683</v>
      </c>
    </row>
    <row r="8076" spans="1:5" hidden="1">
      <c r="A8076">
        <v>11255</v>
      </c>
      <c r="B8076" t="s">
        <v>3684</v>
      </c>
      <c r="C8076" t="s">
        <v>1809</v>
      </c>
      <c r="D8076" t="s">
        <v>1810</v>
      </c>
      <c r="E8076" s="698" t="s">
        <v>3685</v>
      </c>
    </row>
    <row r="8077" spans="1:5" hidden="1">
      <c r="A8077">
        <v>14055</v>
      </c>
      <c r="B8077" t="s">
        <v>3686</v>
      </c>
      <c r="C8077" t="s">
        <v>1809</v>
      </c>
      <c r="D8077" t="s">
        <v>1810</v>
      </c>
      <c r="E8077" s="698" t="s">
        <v>3687</v>
      </c>
    </row>
    <row r="8078" spans="1:5" hidden="1">
      <c r="A8078">
        <v>11256</v>
      </c>
      <c r="B8078" t="s">
        <v>3688</v>
      </c>
      <c r="C8078" t="s">
        <v>1809</v>
      </c>
      <c r="D8078" t="s">
        <v>1810</v>
      </c>
      <c r="E8078" s="698" t="s">
        <v>3689</v>
      </c>
    </row>
    <row r="8079" spans="1:5" hidden="1">
      <c r="A8079">
        <v>1872</v>
      </c>
      <c r="B8079" t="s">
        <v>3690</v>
      </c>
      <c r="C8079" t="s">
        <v>1809</v>
      </c>
      <c r="D8079" t="s">
        <v>1810</v>
      </c>
      <c r="E8079" s="698" t="s">
        <v>3691</v>
      </c>
    </row>
    <row r="8080" spans="1:5" hidden="1">
      <c r="A8080">
        <v>1873</v>
      </c>
      <c r="B8080" t="s">
        <v>3692</v>
      </c>
      <c r="C8080" t="s">
        <v>1809</v>
      </c>
      <c r="D8080" t="s">
        <v>1810</v>
      </c>
      <c r="E8080" s="698" t="s">
        <v>3693</v>
      </c>
    </row>
    <row r="8081" spans="1:5" hidden="1">
      <c r="A8081">
        <v>39693</v>
      </c>
      <c r="B8081" t="s">
        <v>3694</v>
      </c>
      <c r="C8081" t="s">
        <v>1809</v>
      </c>
      <c r="D8081" t="s">
        <v>1810</v>
      </c>
      <c r="E8081" s="698" t="s">
        <v>3695</v>
      </c>
    </row>
    <row r="8082" spans="1:5" hidden="1">
      <c r="A8082">
        <v>39692</v>
      </c>
      <c r="B8082" t="s">
        <v>3696</v>
      </c>
      <c r="C8082" t="s">
        <v>1809</v>
      </c>
      <c r="D8082" t="s">
        <v>1810</v>
      </c>
      <c r="E8082" s="698" t="s">
        <v>3697</v>
      </c>
    </row>
    <row r="8083" spans="1:5" hidden="1">
      <c r="A8083">
        <v>1062</v>
      </c>
      <c r="B8083" t="s">
        <v>3698</v>
      </c>
      <c r="C8083" t="s">
        <v>1809</v>
      </c>
      <c r="D8083" t="s">
        <v>1810</v>
      </c>
      <c r="E8083" s="698" t="s">
        <v>3699</v>
      </c>
    </row>
    <row r="8084" spans="1:5" hidden="1">
      <c r="A8084">
        <v>39686</v>
      </c>
      <c r="B8084" t="s">
        <v>3700</v>
      </c>
      <c r="C8084" t="s">
        <v>1809</v>
      </c>
      <c r="D8084" t="s">
        <v>1810</v>
      </c>
      <c r="E8084" s="698" t="s">
        <v>3701</v>
      </c>
    </row>
    <row r="8085" spans="1:5" hidden="1">
      <c r="A8085">
        <v>43095</v>
      </c>
      <c r="B8085" t="s">
        <v>3702</v>
      </c>
      <c r="C8085" t="s">
        <v>1809</v>
      </c>
      <c r="D8085" t="s">
        <v>1810</v>
      </c>
      <c r="E8085" s="698" t="s">
        <v>3703</v>
      </c>
    </row>
    <row r="8086" spans="1:5" hidden="1">
      <c r="A8086">
        <v>1871</v>
      </c>
      <c r="B8086" t="s">
        <v>3704</v>
      </c>
      <c r="C8086" t="s">
        <v>1809</v>
      </c>
      <c r="D8086" t="s">
        <v>1810</v>
      </c>
      <c r="E8086" s="698" t="s">
        <v>3705</v>
      </c>
    </row>
    <row r="8087" spans="1:5" hidden="1">
      <c r="A8087">
        <v>12001</v>
      </c>
      <c r="B8087" t="s">
        <v>3706</v>
      </c>
      <c r="C8087" t="s">
        <v>1809</v>
      </c>
      <c r="D8087" t="s">
        <v>1810</v>
      </c>
      <c r="E8087" s="698" t="s">
        <v>1893</v>
      </c>
    </row>
    <row r="8088" spans="1:5" hidden="1">
      <c r="A8088">
        <v>11882</v>
      </c>
      <c r="B8088" t="s">
        <v>3707</v>
      </c>
      <c r="C8088" t="s">
        <v>1809</v>
      </c>
      <c r="D8088" t="s">
        <v>1810</v>
      </c>
      <c r="E8088" s="698" t="s">
        <v>3708</v>
      </c>
    </row>
    <row r="8089" spans="1:5" hidden="1">
      <c r="A8089">
        <v>1068</v>
      </c>
      <c r="B8089" t="s">
        <v>3709</v>
      </c>
      <c r="C8089" t="s">
        <v>1809</v>
      </c>
      <c r="D8089" t="s">
        <v>1810</v>
      </c>
      <c r="E8089" s="698" t="s">
        <v>3710</v>
      </c>
    </row>
    <row r="8090" spans="1:5" hidden="1">
      <c r="A8090">
        <v>39690</v>
      </c>
      <c r="B8090" t="s">
        <v>3711</v>
      </c>
      <c r="C8090" t="s">
        <v>1809</v>
      </c>
      <c r="D8090" t="s">
        <v>1810</v>
      </c>
      <c r="E8090" s="698" t="s">
        <v>3712</v>
      </c>
    </row>
    <row r="8091" spans="1:5" hidden="1">
      <c r="A8091">
        <v>39691</v>
      </c>
      <c r="B8091" t="s">
        <v>3713</v>
      </c>
      <c r="C8091" t="s">
        <v>1809</v>
      </c>
      <c r="D8091" t="s">
        <v>1810</v>
      </c>
      <c r="E8091" s="698" t="s">
        <v>3714</v>
      </c>
    </row>
    <row r="8092" spans="1:5" hidden="1">
      <c r="A8092">
        <v>39808</v>
      </c>
      <c r="B8092" t="s">
        <v>3715</v>
      </c>
      <c r="C8092" t="s">
        <v>1809</v>
      </c>
      <c r="D8092" t="s">
        <v>1810</v>
      </c>
      <c r="E8092" s="698" t="s">
        <v>3716</v>
      </c>
    </row>
    <row r="8093" spans="1:5" hidden="1">
      <c r="A8093">
        <v>39809</v>
      </c>
      <c r="B8093" t="s">
        <v>3717</v>
      </c>
      <c r="C8093" t="s">
        <v>1809</v>
      </c>
      <c r="D8093" t="s">
        <v>1810</v>
      </c>
      <c r="E8093" s="698" t="s">
        <v>3718</v>
      </c>
    </row>
    <row r="8094" spans="1:5" hidden="1">
      <c r="A8094">
        <v>43439</v>
      </c>
      <c r="B8094" t="s">
        <v>3719</v>
      </c>
      <c r="C8094" t="s">
        <v>1809</v>
      </c>
      <c r="D8094" t="s">
        <v>1810</v>
      </c>
      <c r="E8094" s="698" t="s">
        <v>3720</v>
      </c>
    </row>
    <row r="8095" spans="1:5" hidden="1">
      <c r="A8095">
        <v>5103</v>
      </c>
      <c r="B8095" t="s">
        <v>3721</v>
      </c>
      <c r="C8095" t="s">
        <v>1809</v>
      </c>
      <c r="D8095" t="s">
        <v>1810</v>
      </c>
      <c r="E8095" s="698" t="s">
        <v>3722</v>
      </c>
    </row>
    <row r="8096" spans="1:5" hidden="1">
      <c r="A8096">
        <v>11880</v>
      </c>
      <c r="B8096" t="s">
        <v>3723</v>
      </c>
      <c r="C8096" t="s">
        <v>1809</v>
      </c>
      <c r="D8096" t="s">
        <v>1810</v>
      </c>
      <c r="E8096" s="698" t="s">
        <v>3724</v>
      </c>
    </row>
    <row r="8097" spans="1:5" hidden="1">
      <c r="A8097">
        <v>11714</v>
      </c>
      <c r="B8097" t="s">
        <v>3725</v>
      </c>
      <c r="C8097" t="s">
        <v>1809</v>
      </c>
      <c r="D8097" t="s">
        <v>1810</v>
      </c>
      <c r="E8097" s="698" t="s">
        <v>3726</v>
      </c>
    </row>
    <row r="8098" spans="1:5" hidden="1">
      <c r="A8098">
        <v>11712</v>
      </c>
      <c r="B8098" t="s">
        <v>3727</v>
      </c>
      <c r="C8098" t="s">
        <v>1809</v>
      </c>
      <c r="D8098" t="s">
        <v>1817</v>
      </c>
      <c r="E8098" s="698" t="s">
        <v>3728</v>
      </c>
    </row>
    <row r="8099" spans="1:5" hidden="1">
      <c r="A8099">
        <v>11717</v>
      </c>
      <c r="B8099" t="s">
        <v>3729</v>
      </c>
      <c r="C8099" t="s">
        <v>1809</v>
      </c>
      <c r="D8099" t="s">
        <v>1810</v>
      </c>
      <c r="E8099" s="698" t="s">
        <v>3730</v>
      </c>
    </row>
    <row r="8100" spans="1:5" hidden="1">
      <c r="A8100">
        <v>1106</v>
      </c>
      <c r="B8100" t="s">
        <v>684</v>
      </c>
      <c r="C8100" t="s">
        <v>1949</v>
      </c>
      <c r="D8100" t="s">
        <v>1817</v>
      </c>
      <c r="E8100" s="698" t="s">
        <v>1926</v>
      </c>
    </row>
    <row r="8101" spans="1:5" hidden="1">
      <c r="A8101">
        <v>11161</v>
      </c>
      <c r="B8101" t="s">
        <v>3731</v>
      </c>
      <c r="C8101" t="s">
        <v>1949</v>
      </c>
      <c r="D8101" t="s">
        <v>1810</v>
      </c>
      <c r="E8101" s="698" t="s">
        <v>3732</v>
      </c>
    </row>
    <row r="8102" spans="1:5" hidden="1">
      <c r="A8102">
        <v>1107</v>
      </c>
      <c r="B8102" t="s">
        <v>3733</v>
      </c>
      <c r="C8102" t="s">
        <v>1949</v>
      </c>
      <c r="D8102" t="s">
        <v>1810</v>
      </c>
      <c r="E8102" s="698" t="s">
        <v>3216</v>
      </c>
    </row>
    <row r="8103" spans="1:5" hidden="1">
      <c r="A8103">
        <v>25963</v>
      </c>
      <c r="B8103" t="s">
        <v>3734</v>
      </c>
      <c r="C8103" t="s">
        <v>1949</v>
      </c>
      <c r="D8103" t="s">
        <v>1810</v>
      </c>
      <c r="E8103" s="698" t="s">
        <v>3735</v>
      </c>
    </row>
    <row r="8104" spans="1:5" hidden="1">
      <c r="A8104">
        <v>4759</v>
      </c>
      <c r="B8104" t="s">
        <v>3736</v>
      </c>
      <c r="C8104" t="s">
        <v>2167</v>
      </c>
      <c r="D8104" t="s">
        <v>1810</v>
      </c>
      <c r="E8104" s="698" t="s">
        <v>2288</v>
      </c>
    </row>
    <row r="8105" spans="1:5" hidden="1">
      <c r="A8105">
        <v>41068</v>
      </c>
      <c r="B8105" t="s">
        <v>3737</v>
      </c>
      <c r="C8105" t="s">
        <v>2170</v>
      </c>
      <c r="D8105" t="s">
        <v>1810</v>
      </c>
      <c r="E8105" s="698" t="s">
        <v>3738</v>
      </c>
    </row>
    <row r="8106" spans="1:5" hidden="1">
      <c r="A8106">
        <v>1108</v>
      </c>
      <c r="B8106" t="s">
        <v>3739</v>
      </c>
      <c r="C8106" t="s">
        <v>1856</v>
      </c>
      <c r="D8106" t="s">
        <v>1810</v>
      </c>
      <c r="E8106" s="698" t="s">
        <v>3740</v>
      </c>
    </row>
    <row r="8107" spans="1:5" hidden="1">
      <c r="A8107">
        <v>1117</v>
      </c>
      <c r="B8107" t="s">
        <v>3741</v>
      </c>
      <c r="C8107" t="s">
        <v>1856</v>
      </c>
      <c r="D8107" t="s">
        <v>1810</v>
      </c>
      <c r="E8107" s="698" t="s">
        <v>3742</v>
      </c>
    </row>
    <row r="8108" spans="1:5" hidden="1">
      <c r="A8108">
        <v>1118</v>
      </c>
      <c r="B8108" t="s">
        <v>3743</v>
      </c>
      <c r="C8108" t="s">
        <v>1856</v>
      </c>
      <c r="D8108" t="s">
        <v>1810</v>
      </c>
      <c r="E8108" s="698" t="s">
        <v>3744</v>
      </c>
    </row>
    <row r="8109" spans="1:5" hidden="1">
      <c r="A8109">
        <v>1110</v>
      </c>
      <c r="B8109" t="s">
        <v>3745</v>
      </c>
      <c r="C8109" t="s">
        <v>1856</v>
      </c>
      <c r="D8109" t="s">
        <v>1810</v>
      </c>
      <c r="E8109" s="698" t="s">
        <v>3744</v>
      </c>
    </row>
    <row r="8110" spans="1:5" hidden="1">
      <c r="A8110">
        <v>12618</v>
      </c>
      <c r="B8110" t="s">
        <v>3746</v>
      </c>
      <c r="C8110" t="s">
        <v>1809</v>
      </c>
      <c r="D8110" t="s">
        <v>1836</v>
      </c>
      <c r="E8110" s="698" t="s">
        <v>3747</v>
      </c>
    </row>
    <row r="8111" spans="1:5" hidden="1">
      <c r="A8111">
        <v>40784</v>
      </c>
      <c r="B8111" t="s">
        <v>1466</v>
      </c>
      <c r="C8111" t="s">
        <v>1856</v>
      </c>
      <c r="D8111" t="s">
        <v>1810</v>
      </c>
      <c r="E8111" s="698" t="s">
        <v>3748</v>
      </c>
    </row>
    <row r="8112" spans="1:5" hidden="1">
      <c r="A8112">
        <v>40782</v>
      </c>
      <c r="B8112" t="s">
        <v>3749</v>
      </c>
      <c r="C8112" t="s">
        <v>1856</v>
      </c>
      <c r="D8112" t="s">
        <v>1810</v>
      </c>
      <c r="E8112" s="698" t="s">
        <v>3750</v>
      </c>
    </row>
    <row r="8113" spans="1:5" hidden="1">
      <c r="A8113">
        <v>40783</v>
      </c>
      <c r="B8113" t="s">
        <v>3751</v>
      </c>
      <c r="C8113" t="s">
        <v>1856</v>
      </c>
      <c r="D8113" t="s">
        <v>1810</v>
      </c>
      <c r="E8113" s="698" t="s">
        <v>3752</v>
      </c>
    </row>
    <row r="8114" spans="1:5" hidden="1">
      <c r="A8114">
        <v>1109</v>
      </c>
      <c r="B8114" t="s">
        <v>3753</v>
      </c>
      <c r="C8114" t="s">
        <v>1856</v>
      </c>
      <c r="D8114" t="s">
        <v>1810</v>
      </c>
      <c r="E8114" s="698" t="s">
        <v>3740</v>
      </c>
    </row>
    <row r="8115" spans="1:5" hidden="1">
      <c r="A8115">
        <v>1119</v>
      </c>
      <c r="B8115" t="s">
        <v>3754</v>
      </c>
      <c r="C8115" t="s">
        <v>1856</v>
      </c>
      <c r="D8115" t="s">
        <v>1810</v>
      </c>
      <c r="E8115" s="698" t="s">
        <v>3755</v>
      </c>
    </row>
    <row r="8116" spans="1:5" hidden="1">
      <c r="A8116">
        <v>13115</v>
      </c>
      <c r="B8116" t="s">
        <v>3756</v>
      </c>
      <c r="C8116" t="s">
        <v>1856</v>
      </c>
      <c r="D8116" t="s">
        <v>1836</v>
      </c>
      <c r="E8116" s="698" t="s">
        <v>3757</v>
      </c>
    </row>
    <row r="8117" spans="1:5" hidden="1">
      <c r="A8117">
        <v>10541</v>
      </c>
      <c r="B8117" t="s">
        <v>3758</v>
      </c>
      <c r="C8117" t="s">
        <v>1856</v>
      </c>
      <c r="D8117" t="s">
        <v>1836</v>
      </c>
      <c r="E8117" s="698" t="s">
        <v>3759</v>
      </c>
    </row>
    <row r="8118" spans="1:5" hidden="1">
      <c r="A8118">
        <v>10542</v>
      </c>
      <c r="B8118" t="s">
        <v>3760</v>
      </c>
      <c r="C8118" t="s">
        <v>1856</v>
      </c>
      <c r="D8118" t="s">
        <v>1836</v>
      </c>
      <c r="E8118" s="698" t="s">
        <v>3761</v>
      </c>
    </row>
    <row r="8119" spans="1:5" hidden="1">
      <c r="A8119">
        <v>10543</v>
      </c>
      <c r="B8119" t="s">
        <v>3762</v>
      </c>
      <c r="C8119" t="s">
        <v>1856</v>
      </c>
      <c r="D8119" t="s">
        <v>1836</v>
      </c>
      <c r="E8119" s="698" t="s">
        <v>3763</v>
      </c>
    </row>
    <row r="8120" spans="1:5" hidden="1">
      <c r="A8120">
        <v>10544</v>
      </c>
      <c r="B8120" t="s">
        <v>3764</v>
      </c>
      <c r="C8120" t="s">
        <v>1856</v>
      </c>
      <c r="D8120" t="s">
        <v>1836</v>
      </c>
      <c r="E8120" s="698" t="s">
        <v>3765</v>
      </c>
    </row>
    <row r="8121" spans="1:5" hidden="1">
      <c r="A8121">
        <v>10545</v>
      </c>
      <c r="B8121" t="s">
        <v>3766</v>
      </c>
      <c r="C8121" t="s">
        <v>1856</v>
      </c>
      <c r="D8121" t="s">
        <v>1836</v>
      </c>
      <c r="E8121" s="698" t="s">
        <v>3767</v>
      </c>
    </row>
    <row r="8122" spans="1:5" hidden="1">
      <c r="A8122">
        <v>38365</v>
      </c>
      <c r="B8122" t="s">
        <v>3768</v>
      </c>
      <c r="C8122" t="s">
        <v>1835</v>
      </c>
      <c r="D8122" t="s">
        <v>1810</v>
      </c>
      <c r="E8122" s="698" t="s">
        <v>3769</v>
      </c>
    </row>
    <row r="8123" spans="1:5" hidden="1">
      <c r="A8123">
        <v>37745</v>
      </c>
      <c r="B8123" t="s">
        <v>3770</v>
      </c>
      <c r="C8123" t="s">
        <v>1809</v>
      </c>
      <c r="D8123" t="s">
        <v>1836</v>
      </c>
      <c r="E8123" s="698" t="s">
        <v>3771</v>
      </c>
    </row>
    <row r="8124" spans="1:5" hidden="1">
      <c r="A8124">
        <v>37754</v>
      </c>
      <c r="B8124" t="s">
        <v>3772</v>
      </c>
      <c r="C8124" t="s">
        <v>1809</v>
      </c>
      <c r="D8124" t="s">
        <v>1836</v>
      </c>
      <c r="E8124" s="698" t="s">
        <v>3773</v>
      </c>
    </row>
    <row r="8125" spans="1:5" hidden="1">
      <c r="A8125">
        <v>37748</v>
      </c>
      <c r="B8125" t="s">
        <v>3774</v>
      </c>
      <c r="C8125" t="s">
        <v>1809</v>
      </c>
      <c r="D8125" t="s">
        <v>1836</v>
      </c>
      <c r="E8125" s="698" t="s">
        <v>3775</v>
      </c>
    </row>
    <row r="8126" spans="1:5" hidden="1">
      <c r="A8126">
        <v>37761</v>
      </c>
      <c r="B8126" t="s">
        <v>3776</v>
      </c>
      <c r="C8126" t="s">
        <v>1809</v>
      </c>
      <c r="D8126" t="s">
        <v>1836</v>
      </c>
      <c r="E8126" s="698" t="s">
        <v>3777</v>
      </c>
    </row>
    <row r="8127" spans="1:5" hidden="1">
      <c r="A8127">
        <v>37757</v>
      </c>
      <c r="B8127" t="s">
        <v>3778</v>
      </c>
      <c r="C8127" t="s">
        <v>1809</v>
      </c>
      <c r="D8127" t="s">
        <v>1836</v>
      </c>
      <c r="E8127" s="698" t="s">
        <v>3779</v>
      </c>
    </row>
    <row r="8128" spans="1:5" hidden="1">
      <c r="A8128">
        <v>37759</v>
      </c>
      <c r="B8128" t="s">
        <v>3780</v>
      </c>
      <c r="C8128" t="s">
        <v>1809</v>
      </c>
      <c r="D8128" t="s">
        <v>1836</v>
      </c>
      <c r="E8128" s="698" t="s">
        <v>3781</v>
      </c>
    </row>
    <row r="8129" spans="1:5" hidden="1">
      <c r="A8129">
        <v>37766</v>
      </c>
      <c r="B8129" t="s">
        <v>3782</v>
      </c>
      <c r="C8129" t="s">
        <v>1809</v>
      </c>
      <c r="D8129" t="s">
        <v>1836</v>
      </c>
      <c r="E8129" s="698" t="s">
        <v>3783</v>
      </c>
    </row>
    <row r="8130" spans="1:5" hidden="1">
      <c r="A8130">
        <v>37752</v>
      </c>
      <c r="B8130" t="s">
        <v>3784</v>
      </c>
      <c r="C8130" t="s">
        <v>1809</v>
      </c>
      <c r="D8130" t="s">
        <v>1836</v>
      </c>
      <c r="E8130" s="698" t="s">
        <v>3785</v>
      </c>
    </row>
    <row r="8131" spans="1:5" hidden="1">
      <c r="A8131">
        <v>37760</v>
      </c>
      <c r="B8131" t="s">
        <v>3786</v>
      </c>
      <c r="C8131" t="s">
        <v>1809</v>
      </c>
      <c r="D8131" t="s">
        <v>1836</v>
      </c>
      <c r="E8131" s="698" t="s">
        <v>3787</v>
      </c>
    </row>
    <row r="8132" spans="1:5" hidden="1">
      <c r="A8132">
        <v>37765</v>
      </c>
      <c r="B8132" t="s">
        <v>3788</v>
      </c>
      <c r="C8132" t="s">
        <v>1809</v>
      </c>
      <c r="D8132" t="s">
        <v>1836</v>
      </c>
      <c r="E8132" s="698" t="s">
        <v>3789</v>
      </c>
    </row>
    <row r="8133" spans="1:5" hidden="1">
      <c r="A8133">
        <v>37746</v>
      </c>
      <c r="B8133" t="s">
        <v>3790</v>
      </c>
      <c r="C8133" t="s">
        <v>1809</v>
      </c>
      <c r="D8133" t="s">
        <v>1836</v>
      </c>
      <c r="E8133" s="698" t="s">
        <v>3791</v>
      </c>
    </row>
    <row r="8134" spans="1:5" hidden="1">
      <c r="A8134">
        <v>37750</v>
      </c>
      <c r="B8134" t="s">
        <v>3792</v>
      </c>
      <c r="C8134" t="s">
        <v>1809</v>
      </c>
      <c r="D8134" t="s">
        <v>1836</v>
      </c>
      <c r="E8134" s="698" t="s">
        <v>3793</v>
      </c>
    </row>
    <row r="8135" spans="1:5" hidden="1">
      <c r="A8135">
        <v>37753</v>
      </c>
      <c r="B8135" t="s">
        <v>3794</v>
      </c>
      <c r="C8135" t="s">
        <v>1809</v>
      </c>
      <c r="D8135" t="s">
        <v>1836</v>
      </c>
      <c r="E8135" s="698" t="s">
        <v>3795</v>
      </c>
    </row>
    <row r="8136" spans="1:5" hidden="1">
      <c r="A8136">
        <v>37756</v>
      </c>
      <c r="B8136" t="s">
        <v>3796</v>
      </c>
      <c r="C8136" t="s">
        <v>1809</v>
      </c>
      <c r="D8136" t="s">
        <v>1836</v>
      </c>
      <c r="E8136" s="698" t="s">
        <v>3777</v>
      </c>
    </row>
    <row r="8137" spans="1:5" hidden="1">
      <c r="A8137">
        <v>37755</v>
      </c>
      <c r="B8137" t="s">
        <v>3797</v>
      </c>
      <c r="C8137" t="s">
        <v>1809</v>
      </c>
      <c r="D8137" t="s">
        <v>1836</v>
      </c>
      <c r="E8137" s="698" t="s">
        <v>3798</v>
      </c>
    </row>
    <row r="8138" spans="1:5" hidden="1">
      <c r="A8138">
        <v>37758</v>
      </c>
      <c r="B8138" t="s">
        <v>3799</v>
      </c>
      <c r="C8138" t="s">
        <v>1809</v>
      </c>
      <c r="D8138" t="s">
        <v>1836</v>
      </c>
      <c r="E8138" s="698" t="s">
        <v>3800</v>
      </c>
    </row>
    <row r="8139" spans="1:5" hidden="1">
      <c r="A8139">
        <v>37747</v>
      </c>
      <c r="B8139" t="s">
        <v>3801</v>
      </c>
      <c r="C8139" t="s">
        <v>1809</v>
      </c>
      <c r="D8139" t="s">
        <v>1836</v>
      </c>
      <c r="E8139" s="698" t="s">
        <v>3802</v>
      </c>
    </row>
    <row r="8140" spans="1:5" hidden="1">
      <c r="A8140">
        <v>37767</v>
      </c>
      <c r="B8140" t="s">
        <v>3803</v>
      </c>
      <c r="C8140" t="s">
        <v>1809</v>
      </c>
      <c r="D8140" t="s">
        <v>1836</v>
      </c>
      <c r="E8140" s="698" t="s">
        <v>3804</v>
      </c>
    </row>
    <row r="8141" spans="1:5" hidden="1">
      <c r="A8141">
        <v>37751</v>
      </c>
      <c r="B8141" t="s">
        <v>3805</v>
      </c>
      <c r="C8141" t="s">
        <v>1809</v>
      </c>
      <c r="D8141" t="s">
        <v>1836</v>
      </c>
      <c r="E8141" s="698" t="s">
        <v>3804</v>
      </c>
    </row>
    <row r="8142" spans="1:5" hidden="1">
      <c r="A8142">
        <v>37749</v>
      </c>
      <c r="B8142" t="s">
        <v>3806</v>
      </c>
      <c r="C8142" t="s">
        <v>1809</v>
      </c>
      <c r="D8142" t="s">
        <v>1836</v>
      </c>
      <c r="E8142" s="698" t="s">
        <v>3807</v>
      </c>
    </row>
    <row r="8143" spans="1:5" hidden="1">
      <c r="A8143">
        <v>1159</v>
      </c>
      <c r="B8143" t="s">
        <v>3808</v>
      </c>
      <c r="C8143" t="s">
        <v>1809</v>
      </c>
      <c r="D8143" t="s">
        <v>1817</v>
      </c>
      <c r="E8143" s="698" t="s">
        <v>3809</v>
      </c>
    </row>
    <row r="8144" spans="1:5" hidden="1">
      <c r="A8144">
        <v>12114</v>
      </c>
      <c r="B8144" t="s">
        <v>3810</v>
      </c>
      <c r="C8144" t="s">
        <v>1809</v>
      </c>
      <c r="D8144" t="s">
        <v>1810</v>
      </c>
      <c r="E8144" s="698" t="s">
        <v>3811</v>
      </c>
    </row>
    <row r="8145" spans="1:5" hidden="1">
      <c r="A8145">
        <v>38106</v>
      </c>
      <c r="B8145" t="s">
        <v>3812</v>
      </c>
      <c r="C8145" t="s">
        <v>1809</v>
      </c>
      <c r="D8145" t="s">
        <v>1810</v>
      </c>
      <c r="E8145" s="698" t="s">
        <v>3813</v>
      </c>
    </row>
    <row r="8146" spans="1:5" hidden="1">
      <c r="A8146">
        <v>38085</v>
      </c>
      <c r="B8146" t="s">
        <v>3814</v>
      </c>
      <c r="C8146" t="s">
        <v>1809</v>
      </c>
      <c r="D8146" t="s">
        <v>1810</v>
      </c>
      <c r="E8146" s="698" t="s">
        <v>3815</v>
      </c>
    </row>
    <row r="8147" spans="1:5" hidden="1">
      <c r="A8147">
        <v>38599</v>
      </c>
      <c r="B8147" t="s">
        <v>3816</v>
      </c>
      <c r="C8147" t="s">
        <v>1809</v>
      </c>
      <c r="D8147" t="s">
        <v>1810</v>
      </c>
      <c r="E8147" s="698" t="s">
        <v>3817</v>
      </c>
    </row>
    <row r="8148" spans="1:5" hidden="1">
      <c r="A8148">
        <v>38596</v>
      </c>
      <c r="B8148" t="s">
        <v>3818</v>
      </c>
      <c r="C8148" t="s">
        <v>1809</v>
      </c>
      <c r="D8148" t="s">
        <v>1810</v>
      </c>
      <c r="E8148" s="698" t="s">
        <v>3819</v>
      </c>
    </row>
    <row r="8149" spans="1:5" hidden="1">
      <c r="A8149">
        <v>38600</v>
      </c>
      <c r="B8149" t="s">
        <v>3820</v>
      </c>
      <c r="C8149" t="s">
        <v>1809</v>
      </c>
      <c r="D8149" t="s">
        <v>1810</v>
      </c>
      <c r="E8149" s="698" t="s">
        <v>3821</v>
      </c>
    </row>
    <row r="8150" spans="1:5" hidden="1">
      <c r="A8150">
        <v>38597</v>
      </c>
      <c r="B8150" t="s">
        <v>3822</v>
      </c>
      <c r="C8150" t="s">
        <v>1809</v>
      </c>
      <c r="D8150" t="s">
        <v>1810</v>
      </c>
      <c r="E8150" s="698" t="s">
        <v>3823</v>
      </c>
    </row>
    <row r="8151" spans="1:5" hidden="1">
      <c r="A8151">
        <v>659</v>
      </c>
      <c r="B8151" t="s">
        <v>3824</v>
      </c>
      <c r="C8151" t="s">
        <v>1809</v>
      </c>
      <c r="D8151" t="s">
        <v>1810</v>
      </c>
      <c r="E8151" s="698" t="s">
        <v>3825</v>
      </c>
    </row>
    <row r="8152" spans="1:5" hidden="1">
      <c r="A8152">
        <v>660</v>
      </c>
      <c r="B8152" t="s">
        <v>3826</v>
      </c>
      <c r="C8152" t="s">
        <v>1809</v>
      </c>
      <c r="D8152" t="s">
        <v>1810</v>
      </c>
      <c r="E8152" s="698" t="s">
        <v>3192</v>
      </c>
    </row>
    <row r="8153" spans="1:5" hidden="1">
      <c r="A8153">
        <v>658</v>
      </c>
      <c r="B8153" t="s">
        <v>3827</v>
      </c>
      <c r="C8153" t="s">
        <v>1809</v>
      </c>
      <c r="D8153" t="s">
        <v>1810</v>
      </c>
      <c r="E8153" s="698" t="s">
        <v>3828</v>
      </c>
    </row>
    <row r="8154" spans="1:5" hidden="1">
      <c r="A8154">
        <v>38548</v>
      </c>
      <c r="B8154" t="s">
        <v>3829</v>
      </c>
      <c r="C8154" t="s">
        <v>1809</v>
      </c>
      <c r="D8154" t="s">
        <v>1810</v>
      </c>
      <c r="E8154" s="698" t="s">
        <v>3830</v>
      </c>
    </row>
    <row r="8155" spans="1:5" hidden="1">
      <c r="A8155">
        <v>34649</v>
      </c>
      <c r="B8155" t="s">
        <v>3831</v>
      </c>
      <c r="C8155" t="s">
        <v>1809</v>
      </c>
      <c r="D8155" t="s">
        <v>1810</v>
      </c>
      <c r="E8155" s="698" t="s">
        <v>3832</v>
      </c>
    </row>
    <row r="8156" spans="1:5" hidden="1">
      <c r="A8156">
        <v>34655</v>
      </c>
      <c r="B8156" t="s">
        <v>3833</v>
      </c>
      <c r="C8156" t="s">
        <v>1809</v>
      </c>
      <c r="D8156" t="s">
        <v>1810</v>
      </c>
      <c r="E8156" s="698" t="s">
        <v>1897</v>
      </c>
    </row>
    <row r="8157" spans="1:5" hidden="1">
      <c r="A8157">
        <v>40607</v>
      </c>
      <c r="B8157" t="s">
        <v>3834</v>
      </c>
      <c r="C8157" t="s">
        <v>1809</v>
      </c>
      <c r="D8157" t="s">
        <v>1836</v>
      </c>
      <c r="E8157" s="698" t="s">
        <v>1991</v>
      </c>
    </row>
    <row r="8158" spans="1:5" hidden="1">
      <c r="A8158">
        <v>567</v>
      </c>
      <c r="B8158" t="s">
        <v>3835</v>
      </c>
      <c r="C8158" t="s">
        <v>1856</v>
      </c>
      <c r="D8158" t="s">
        <v>1810</v>
      </c>
      <c r="E8158" s="698" t="s">
        <v>3836</v>
      </c>
    </row>
    <row r="8159" spans="1:5" hidden="1">
      <c r="A8159">
        <v>574</v>
      </c>
      <c r="B8159" t="s">
        <v>3837</v>
      </c>
      <c r="C8159" t="s">
        <v>1856</v>
      </c>
      <c r="D8159" t="s">
        <v>1810</v>
      </c>
      <c r="E8159" s="698" t="s">
        <v>3838</v>
      </c>
    </row>
    <row r="8160" spans="1:5" hidden="1">
      <c r="A8160">
        <v>568</v>
      </c>
      <c r="B8160" t="s">
        <v>3839</v>
      </c>
      <c r="C8160" t="s">
        <v>1856</v>
      </c>
      <c r="D8160" t="s">
        <v>1810</v>
      </c>
      <c r="E8160" s="698" t="s">
        <v>3840</v>
      </c>
    </row>
    <row r="8161" spans="1:5" hidden="1">
      <c r="A8161">
        <v>585</v>
      </c>
      <c r="B8161" t="s">
        <v>3841</v>
      </c>
      <c r="C8161" t="s">
        <v>1949</v>
      </c>
      <c r="D8161" t="s">
        <v>1836</v>
      </c>
      <c r="E8161" s="698" t="s">
        <v>3842</v>
      </c>
    </row>
    <row r="8162" spans="1:5" hidden="1">
      <c r="A8162">
        <v>4777</v>
      </c>
      <c r="B8162" t="s">
        <v>3843</v>
      </c>
      <c r="C8162" t="s">
        <v>1949</v>
      </c>
      <c r="D8162" t="s">
        <v>1836</v>
      </c>
      <c r="E8162" s="698" t="s">
        <v>3844</v>
      </c>
    </row>
    <row r="8163" spans="1:5" hidden="1">
      <c r="A8163">
        <v>587</v>
      </c>
      <c r="B8163" t="s">
        <v>3845</v>
      </c>
      <c r="C8163" t="s">
        <v>1949</v>
      </c>
      <c r="D8163" t="s">
        <v>1836</v>
      </c>
      <c r="E8163" s="698" t="s">
        <v>3846</v>
      </c>
    </row>
    <row r="8164" spans="1:5" hidden="1">
      <c r="A8164">
        <v>590</v>
      </c>
      <c r="B8164" t="s">
        <v>3847</v>
      </c>
      <c r="C8164" t="s">
        <v>1949</v>
      </c>
      <c r="D8164" t="s">
        <v>1836</v>
      </c>
      <c r="E8164" s="698" t="s">
        <v>3848</v>
      </c>
    </row>
    <row r="8165" spans="1:5" hidden="1">
      <c r="A8165">
        <v>592</v>
      </c>
      <c r="B8165" t="s">
        <v>3849</v>
      </c>
      <c r="C8165" t="s">
        <v>1949</v>
      </c>
      <c r="D8165" t="s">
        <v>1836</v>
      </c>
      <c r="E8165" s="698" t="s">
        <v>3846</v>
      </c>
    </row>
    <row r="8166" spans="1:5" hidden="1">
      <c r="A8166">
        <v>586</v>
      </c>
      <c r="B8166" t="s">
        <v>3850</v>
      </c>
      <c r="C8166" t="s">
        <v>1856</v>
      </c>
      <c r="D8166" t="s">
        <v>1836</v>
      </c>
      <c r="E8166" s="698" t="s">
        <v>3851</v>
      </c>
    </row>
    <row r="8167" spans="1:5" hidden="1">
      <c r="A8167">
        <v>591</v>
      </c>
      <c r="B8167" t="s">
        <v>3852</v>
      </c>
      <c r="C8167" t="s">
        <v>1949</v>
      </c>
      <c r="D8167" t="s">
        <v>1836</v>
      </c>
      <c r="E8167" s="698" t="s">
        <v>3842</v>
      </c>
    </row>
    <row r="8168" spans="1:5" hidden="1">
      <c r="A8168">
        <v>588</v>
      </c>
      <c r="B8168" t="s">
        <v>3853</v>
      </c>
      <c r="C8168" t="s">
        <v>1856</v>
      </c>
      <c r="D8168" t="s">
        <v>1836</v>
      </c>
      <c r="E8168" s="698" t="s">
        <v>3854</v>
      </c>
    </row>
    <row r="8169" spans="1:5" hidden="1">
      <c r="A8169">
        <v>589</v>
      </c>
      <c r="B8169" t="s">
        <v>3855</v>
      </c>
      <c r="C8169" t="s">
        <v>1856</v>
      </c>
      <c r="D8169" t="s">
        <v>1836</v>
      </c>
      <c r="E8169" s="698" t="s">
        <v>3856</v>
      </c>
    </row>
    <row r="8170" spans="1:5" hidden="1">
      <c r="A8170">
        <v>584</v>
      </c>
      <c r="B8170" t="s">
        <v>757</v>
      </c>
      <c r="C8170" t="s">
        <v>1856</v>
      </c>
      <c r="D8170" t="s">
        <v>1836</v>
      </c>
      <c r="E8170" s="698" t="s">
        <v>3857</v>
      </c>
    </row>
    <row r="8171" spans="1:5" hidden="1">
      <c r="A8171">
        <v>1165</v>
      </c>
      <c r="B8171" t="s">
        <v>3858</v>
      </c>
      <c r="C8171" t="s">
        <v>1809</v>
      </c>
      <c r="D8171" t="s">
        <v>1810</v>
      </c>
      <c r="E8171" s="698" t="s">
        <v>3859</v>
      </c>
    </row>
    <row r="8172" spans="1:5" hidden="1">
      <c r="A8172">
        <v>1164</v>
      </c>
      <c r="B8172" t="s">
        <v>3860</v>
      </c>
      <c r="C8172" t="s">
        <v>1809</v>
      </c>
      <c r="D8172" t="s">
        <v>1810</v>
      </c>
      <c r="E8172" s="698" t="s">
        <v>3861</v>
      </c>
    </row>
    <row r="8173" spans="1:5" hidden="1">
      <c r="A8173">
        <v>1162</v>
      </c>
      <c r="B8173" t="s">
        <v>3862</v>
      </c>
      <c r="C8173" t="s">
        <v>1809</v>
      </c>
      <c r="D8173" t="s">
        <v>1810</v>
      </c>
      <c r="E8173" s="698" t="s">
        <v>3863</v>
      </c>
    </row>
    <row r="8174" spans="1:5" hidden="1">
      <c r="A8174">
        <v>12395</v>
      </c>
      <c r="B8174" t="s">
        <v>3864</v>
      </c>
      <c r="C8174" t="s">
        <v>1809</v>
      </c>
      <c r="D8174" t="s">
        <v>1810</v>
      </c>
      <c r="E8174" s="698" t="s">
        <v>3865</v>
      </c>
    </row>
    <row r="8175" spans="1:5" hidden="1">
      <c r="A8175">
        <v>1170</v>
      </c>
      <c r="B8175" t="s">
        <v>3866</v>
      </c>
      <c r="C8175" t="s">
        <v>1809</v>
      </c>
      <c r="D8175" t="s">
        <v>1810</v>
      </c>
      <c r="E8175" s="698" t="s">
        <v>3867</v>
      </c>
    </row>
    <row r="8176" spans="1:5" hidden="1">
      <c r="A8176">
        <v>1169</v>
      </c>
      <c r="B8176" t="s">
        <v>3868</v>
      </c>
      <c r="C8176" t="s">
        <v>1809</v>
      </c>
      <c r="D8176" t="s">
        <v>1810</v>
      </c>
      <c r="E8176" s="698" t="s">
        <v>3869</v>
      </c>
    </row>
    <row r="8177" spans="1:5" hidden="1">
      <c r="A8177">
        <v>1166</v>
      </c>
      <c r="B8177" t="s">
        <v>3870</v>
      </c>
      <c r="C8177" t="s">
        <v>1809</v>
      </c>
      <c r="D8177" t="s">
        <v>1810</v>
      </c>
      <c r="E8177" s="698" t="s">
        <v>3871</v>
      </c>
    </row>
    <row r="8178" spans="1:5" hidden="1">
      <c r="A8178">
        <v>1163</v>
      </c>
      <c r="B8178" t="s">
        <v>3872</v>
      </c>
      <c r="C8178" t="s">
        <v>1809</v>
      </c>
      <c r="D8178" t="s">
        <v>1810</v>
      </c>
      <c r="E8178" s="698" t="s">
        <v>3873</v>
      </c>
    </row>
    <row r="8179" spans="1:5" hidden="1">
      <c r="A8179">
        <v>12396</v>
      </c>
      <c r="B8179" t="s">
        <v>3874</v>
      </c>
      <c r="C8179" t="s">
        <v>1809</v>
      </c>
      <c r="D8179" t="s">
        <v>1810</v>
      </c>
      <c r="E8179" s="698" t="s">
        <v>3865</v>
      </c>
    </row>
    <row r="8180" spans="1:5" hidden="1">
      <c r="A8180">
        <v>1168</v>
      </c>
      <c r="B8180" t="s">
        <v>3875</v>
      </c>
      <c r="C8180" t="s">
        <v>1809</v>
      </c>
      <c r="D8180" t="s">
        <v>1810</v>
      </c>
      <c r="E8180" s="698" t="s">
        <v>3876</v>
      </c>
    </row>
    <row r="8181" spans="1:5" hidden="1">
      <c r="A8181">
        <v>1167</v>
      </c>
      <c r="B8181" t="s">
        <v>3877</v>
      </c>
      <c r="C8181" t="s">
        <v>1809</v>
      </c>
      <c r="D8181" t="s">
        <v>1810</v>
      </c>
      <c r="E8181" s="698" t="s">
        <v>3878</v>
      </c>
    </row>
    <row r="8182" spans="1:5" hidden="1">
      <c r="A8182">
        <v>36331</v>
      </c>
      <c r="B8182" t="s">
        <v>3879</v>
      </c>
      <c r="C8182" t="s">
        <v>1809</v>
      </c>
      <c r="D8182" t="s">
        <v>1836</v>
      </c>
      <c r="E8182" s="698" t="s">
        <v>3880</v>
      </c>
    </row>
    <row r="8183" spans="1:5" hidden="1">
      <c r="A8183">
        <v>36346</v>
      </c>
      <c r="B8183" t="s">
        <v>3881</v>
      </c>
      <c r="C8183" t="s">
        <v>1809</v>
      </c>
      <c r="D8183" t="s">
        <v>1836</v>
      </c>
      <c r="E8183" s="698" t="s">
        <v>2527</v>
      </c>
    </row>
    <row r="8184" spans="1:5" hidden="1">
      <c r="A8184">
        <v>1210</v>
      </c>
      <c r="B8184" t="s">
        <v>3882</v>
      </c>
      <c r="C8184" t="s">
        <v>1809</v>
      </c>
      <c r="D8184" t="s">
        <v>1810</v>
      </c>
      <c r="E8184" s="698" t="s">
        <v>3883</v>
      </c>
    </row>
    <row r="8185" spans="1:5" hidden="1">
      <c r="A8185">
        <v>1203</v>
      </c>
      <c r="B8185" t="s">
        <v>3884</v>
      </c>
      <c r="C8185" t="s">
        <v>1809</v>
      </c>
      <c r="D8185" t="s">
        <v>1810</v>
      </c>
      <c r="E8185" s="698" t="s">
        <v>3885</v>
      </c>
    </row>
    <row r="8186" spans="1:5" hidden="1">
      <c r="A8186">
        <v>1197</v>
      </c>
      <c r="B8186" t="s">
        <v>3886</v>
      </c>
      <c r="C8186" t="s">
        <v>1809</v>
      </c>
      <c r="D8186" t="s">
        <v>1810</v>
      </c>
      <c r="E8186" s="698" t="s">
        <v>3887</v>
      </c>
    </row>
    <row r="8187" spans="1:5" hidden="1">
      <c r="A8187">
        <v>1202</v>
      </c>
      <c r="B8187" t="s">
        <v>3888</v>
      </c>
      <c r="C8187" t="s">
        <v>1809</v>
      </c>
      <c r="D8187" t="s">
        <v>1810</v>
      </c>
      <c r="E8187" s="698" t="s">
        <v>3889</v>
      </c>
    </row>
    <row r="8188" spans="1:5" hidden="1">
      <c r="A8188">
        <v>1188</v>
      </c>
      <c r="B8188" t="s">
        <v>3890</v>
      </c>
      <c r="C8188" t="s">
        <v>1809</v>
      </c>
      <c r="D8188" t="s">
        <v>1810</v>
      </c>
      <c r="E8188" s="698" t="s">
        <v>3891</v>
      </c>
    </row>
    <row r="8189" spans="1:5" hidden="1">
      <c r="A8189">
        <v>1211</v>
      </c>
      <c r="B8189" t="s">
        <v>3892</v>
      </c>
      <c r="C8189" t="s">
        <v>1809</v>
      </c>
      <c r="D8189" t="s">
        <v>1810</v>
      </c>
      <c r="E8189" s="698" t="s">
        <v>3893</v>
      </c>
    </row>
    <row r="8190" spans="1:5" hidden="1">
      <c r="A8190">
        <v>1198</v>
      </c>
      <c r="B8190" t="s">
        <v>3894</v>
      </c>
      <c r="C8190" t="s">
        <v>1809</v>
      </c>
      <c r="D8190" t="s">
        <v>1810</v>
      </c>
      <c r="E8190" s="698" t="s">
        <v>3895</v>
      </c>
    </row>
    <row r="8191" spans="1:5" hidden="1">
      <c r="A8191">
        <v>1199</v>
      </c>
      <c r="B8191" t="s">
        <v>3896</v>
      </c>
      <c r="C8191" t="s">
        <v>1809</v>
      </c>
      <c r="D8191" t="s">
        <v>1810</v>
      </c>
      <c r="E8191" s="698" t="s">
        <v>3897</v>
      </c>
    </row>
    <row r="8192" spans="1:5" hidden="1">
      <c r="A8192">
        <v>20088</v>
      </c>
      <c r="B8192" t="s">
        <v>3898</v>
      </c>
      <c r="C8192" t="s">
        <v>1809</v>
      </c>
      <c r="D8192" t="s">
        <v>1810</v>
      </c>
      <c r="E8192" s="698" t="s">
        <v>3899</v>
      </c>
    </row>
    <row r="8193" spans="1:5" hidden="1">
      <c r="A8193">
        <v>20089</v>
      </c>
      <c r="B8193" t="s">
        <v>3900</v>
      </c>
      <c r="C8193" t="s">
        <v>1809</v>
      </c>
      <c r="D8193" t="s">
        <v>1810</v>
      </c>
      <c r="E8193" s="698" t="s">
        <v>3901</v>
      </c>
    </row>
    <row r="8194" spans="1:5" hidden="1">
      <c r="A8194">
        <v>20087</v>
      </c>
      <c r="B8194" t="s">
        <v>3902</v>
      </c>
      <c r="C8194" t="s">
        <v>1809</v>
      </c>
      <c r="D8194" t="s">
        <v>1810</v>
      </c>
      <c r="E8194" s="698" t="s">
        <v>3903</v>
      </c>
    </row>
    <row r="8195" spans="1:5" hidden="1">
      <c r="A8195">
        <v>1200</v>
      </c>
      <c r="B8195" t="s">
        <v>3904</v>
      </c>
      <c r="C8195" t="s">
        <v>1809</v>
      </c>
      <c r="D8195" t="s">
        <v>1810</v>
      </c>
      <c r="E8195" s="698" t="s">
        <v>3905</v>
      </c>
    </row>
    <row r="8196" spans="1:5" hidden="1">
      <c r="A8196">
        <v>12909</v>
      </c>
      <c r="B8196" t="s">
        <v>3906</v>
      </c>
      <c r="C8196" t="s">
        <v>1809</v>
      </c>
      <c r="D8196" t="s">
        <v>1810</v>
      </c>
      <c r="E8196" s="698" t="s">
        <v>3863</v>
      </c>
    </row>
    <row r="8197" spans="1:5" hidden="1">
      <c r="A8197">
        <v>12910</v>
      </c>
      <c r="B8197" t="s">
        <v>3907</v>
      </c>
      <c r="C8197" t="s">
        <v>1809</v>
      </c>
      <c r="D8197" t="s">
        <v>1810</v>
      </c>
      <c r="E8197" s="698" t="s">
        <v>3908</v>
      </c>
    </row>
    <row r="8198" spans="1:5" hidden="1">
      <c r="A8198">
        <v>1184</v>
      </c>
      <c r="B8198" t="s">
        <v>3909</v>
      </c>
      <c r="C8198" t="s">
        <v>1809</v>
      </c>
      <c r="D8198" t="s">
        <v>1810</v>
      </c>
      <c r="E8198" s="698" t="s">
        <v>3910</v>
      </c>
    </row>
    <row r="8199" spans="1:5" hidden="1">
      <c r="A8199">
        <v>1191</v>
      </c>
      <c r="B8199" t="s">
        <v>3911</v>
      </c>
      <c r="C8199" t="s">
        <v>1809</v>
      </c>
      <c r="D8199" t="s">
        <v>1810</v>
      </c>
      <c r="E8199" s="698" t="s">
        <v>3912</v>
      </c>
    </row>
    <row r="8200" spans="1:5" hidden="1">
      <c r="A8200">
        <v>1185</v>
      </c>
      <c r="B8200" t="s">
        <v>3913</v>
      </c>
      <c r="C8200" t="s">
        <v>1809</v>
      </c>
      <c r="D8200" t="s">
        <v>1810</v>
      </c>
      <c r="E8200" s="698" t="s">
        <v>1916</v>
      </c>
    </row>
    <row r="8201" spans="1:5" hidden="1">
      <c r="A8201">
        <v>1189</v>
      </c>
      <c r="B8201" t="s">
        <v>3914</v>
      </c>
      <c r="C8201" t="s">
        <v>1809</v>
      </c>
      <c r="D8201" t="s">
        <v>1810</v>
      </c>
      <c r="E8201" s="698" t="s">
        <v>3915</v>
      </c>
    </row>
    <row r="8202" spans="1:5" hidden="1">
      <c r="A8202">
        <v>1193</v>
      </c>
      <c r="B8202" t="s">
        <v>3916</v>
      </c>
      <c r="C8202" t="s">
        <v>1809</v>
      </c>
      <c r="D8202" t="s">
        <v>1810</v>
      </c>
      <c r="E8202" s="698" t="s">
        <v>3917</v>
      </c>
    </row>
    <row r="8203" spans="1:5" hidden="1">
      <c r="A8203">
        <v>1194</v>
      </c>
      <c r="B8203" t="s">
        <v>3918</v>
      </c>
      <c r="C8203" t="s">
        <v>1809</v>
      </c>
      <c r="D8203" t="s">
        <v>1810</v>
      </c>
      <c r="E8203" s="698" t="s">
        <v>3919</v>
      </c>
    </row>
    <row r="8204" spans="1:5" hidden="1">
      <c r="A8204">
        <v>1195</v>
      </c>
      <c r="B8204" t="s">
        <v>3920</v>
      </c>
      <c r="C8204" t="s">
        <v>1809</v>
      </c>
      <c r="D8204" t="s">
        <v>1810</v>
      </c>
      <c r="E8204" s="698" t="s">
        <v>3921</v>
      </c>
    </row>
    <row r="8205" spans="1:5" hidden="1">
      <c r="A8205">
        <v>1204</v>
      </c>
      <c r="B8205" t="s">
        <v>3922</v>
      </c>
      <c r="C8205" t="s">
        <v>1809</v>
      </c>
      <c r="D8205" t="s">
        <v>1810</v>
      </c>
      <c r="E8205" s="698" t="s">
        <v>3923</v>
      </c>
    </row>
    <row r="8206" spans="1:5" hidden="1">
      <c r="A8206">
        <v>1205</v>
      </c>
      <c r="B8206" t="s">
        <v>3924</v>
      </c>
      <c r="C8206" t="s">
        <v>1809</v>
      </c>
      <c r="D8206" t="s">
        <v>1810</v>
      </c>
      <c r="E8206" s="698" t="s">
        <v>3925</v>
      </c>
    </row>
    <row r="8207" spans="1:5" hidden="1">
      <c r="A8207">
        <v>1207</v>
      </c>
      <c r="B8207" t="s">
        <v>3926</v>
      </c>
      <c r="C8207" t="s">
        <v>1809</v>
      </c>
      <c r="D8207" t="s">
        <v>1836</v>
      </c>
      <c r="E8207" s="698" t="s">
        <v>3927</v>
      </c>
    </row>
    <row r="8208" spans="1:5" hidden="1">
      <c r="A8208">
        <v>1206</v>
      </c>
      <c r="B8208" t="s">
        <v>3928</v>
      </c>
      <c r="C8208" t="s">
        <v>1809</v>
      </c>
      <c r="D8208" t="s">
        <v>1836</v>
      </c>
      <c r="E8208" s="698" t="s">
        <v>3929</v>
      </c>
    </row>
    <row r="8209" spans="1:5" hidden="1">
      <c r="A8209">
        <v>1183</v>
      </c>
      <c r="B8209" t="s">
        <v>3930</v>
      </c>
      <c r="C8209" t="s">
        <v>1809</v>
      </c>
      <c r="D8209" t="s">
        <v>1836</v>
      </c>
      <c r="E8209" s="698" t="s">
        <v>3931</v>
      </c>
    </row>
    <row r="8210" spans="1:5" hidden="1">
      <c r="A8210">
        <v>42685</v>
      </c>
      <c r="B8210" t="s">
        <v>3932</v>
      </c>
      <c r="C8210" t="s">
        <v>1809</v>
      </c>
      <c r="D8210" t="s">
        <v>1836</v>
      </c>
      <c r="E8210" s="698" t="s">
        <v>3933</v>
      </c>
    </row>
    <row r="8211" spans="1:5" hidden="1">
      <c r="A8211">
        <v>42686</v>
      </c>
      <c r="B8211" t="s">
        <v>3934</v>
      </c>
      <c r="C8211" t="s">
        <v>1809</v>
      </c>
      <c r="D8211" t="s">
        <v>1836</v>
      </c>
      <c r="E8211" s="698" t="s">
        <v>3935</v>
      </c>
    </row>
    <row r="8212" spans="1:5" hidden="1">
      <c r="A8212">
        <v>12894</v>
      </c>
      <c r="B8212" t="s">
        <v>3936</v>
      </c>
      <c r="C8212" t="s">
        <v>1809</v>
      </c>
      <c r="D8212" t="s">
        <v>1810</v>
      </c>
      <c r="E8212" s="698" t="s">
        <v>3937</v>
      </c>
    </row>
    <row r="8213" spans="1:5" hidden="1">
      <c r="A8213">
        <v>12895</v>
      </c>
      <c r="B8213" t="s">
        <v>3938</v>
      </c>
      <c r="C8213" t="s">
        <v>1809</v>
      </c>
      <c r="D8213" t="s">
        <v>1817</v>
      </c>
      <c r="E8213" s="698" t="s">
        <v>3939</v>
      </c>
    </row>
    <row r="8214" spans="1:5" hidden="1">
      <c r="A8214">
        <v>1631</v>
      </c>
      <c r="B8214" t="s">
        <v>3940</v>
      </c>
      <c r="C8214" t="s">
        <v>1809</v>
      </c>
      <c r="D8214" t="s">
        <v>1810</v>
      </c>
      <c r="E8214" s="698" t="s">
        <v>3941</v>
      </c>
    </row>
    <row r="8215" spans="1:5" hidden="1">
      <c r="A8215">
        <v>1633</v>
      </c>
      <c r="B8215" t="s">
        <v>3942</v>
      </c>
      <c r="C8215" t="s">
        <v>1809</v>
      </c>
      <c r="D8215" t="s">
        <v>1810</v>
      </c>
      <c r="E8215" s="698" t="s">
        <v>3943</v>
      </c>
    </row>
    <row r="8216" spans="1:5" hidden="1">
      <c r="A8216">
        <v>10818</v>
      </c>
      <c r="B8216" t="s">
        <v>3944</v>
      </c>
      <c r="C8216" t="s">
        <v>1949</v>
      </c>
      <c r="D8216" t="s">
        <v>1810</v>
      </c>
      <c r="E8216" s="698" t="s">
        <v>3945</v>
      </c>
    </row>
    <row r="8217" spans="1:5" hidden="1">
      <c r="A8217">
        <v>41410</v>
      </c>
      <c r="B8217" t="s">
        <v>3946</v>
      </c>
      <c r="C8217" t="s">
        <v>1809</v>
      </c>
      <c r="D8217" t="s">
        <v>1810</v>
      </c>
      <c r="E8217" s="698" t="s">
        <v>3947</v>
      </c>
    </row>
    <row r="8218" spans="1:5" hidden="1">
      <c r="A8218">
        <v>41411</v>
      </c>
      <c r="B8218" t="s">
        <v>3948</v>
      </c>
      <c r="C8218" t="s">
        <v>1809</v>
      </c>
      <c r="D8218" t="s">
        <v>1810</v>
      </c>
      <c r="E8218" s="698" t="s">
        <v>3949</v>
      </c>
    </row>
    <row r="8219" spans="1:5" hidden="1">
      <c r="A8219">
        <v>41412</v>
      </c>
      <c r="B8219" t="s">
        <v>3950</v>
      </c>
      <c r="C8219" t="s">
        <v>1809</v>
      </c>
      <c r="D8219" t="s">
        <v>1810</v>
      </c>
      <c r="E8219" s="698" t="s">
        <v>3951</v>
      </c>
    </row>
    <row r="8220" spans="1:5" hidden="1">
      <c r="A8220">
        <v>41413</v>
      </c>
      <c r="B8220" t="s">
        <v>3952</v>
      </c>
      <c r="C8220" t="s">
        <v>1809</v>
      </c>
      <c r="D8220" t="s">
        <v>1810</v>
      </c>
      <c r="E8220" s="698" t="s">
        <v>3953</v>
      </c>
    </row>
    <row r="8221" spans="1:5" hidden="1">
      <c r="A8221">
        <v>39359</v>
      </c>
      <c r="B8221" t="s">
        <v>3954</v>
      </c>
      <c r="C8221" t="s">
        <v>1809</v>
      </c>
      <c r="D8221" t="s">
        <v>1836</v>
      </c>
      <c r="E8221" s="698" t="s">
        <v>3955</v>
      </c>
    </row>
    <row r="8222" spans="1:5" hidden="1">
      <c r="A8222">
        <v>39360</v>
      </c>
      <c r="B8222" t="s">
        <v>3956</v>
      </c>
      <c r="C8222" t="s">
        <v>1809</v>
      </c>
      <c r="D8222" t="s">
        <v>1836</v>
      </c>
      <c r="E8222" s="698" t="s">
        <v>3957</v>
      </c>
    </row>
    <row r="8223" spans="1:5" hidden="1">
      <c r="A8223">
        <v>10710</v>
      </c>
      <c r="B8223" t="s">
        <v>3958</v>
      </c>
      <c r="C8223" t="s">
        <v>1835</v>
      </c>
      <c r="D8223" t="s">
        <v>1836</v>
      </c>
      <c r="E8223" s="698" t="s">
        <v>3959</v>
      </c>
    </row>
    <row r="8224" spans="1:5" hidden="1">
      <c r="A8224">
        <v>10709</v>
      </c>
      <c r="B8224" t="s">
        <v>3960</v>
      </c>
      <c r="C8224" t="s">
        <v>1835</v>
      </c>
      <c r="D8224" t="s">
        <v>1836</v>
      </c>
      <c r="E8224" s="698" t="s">
        <v>3961</v>
      </c>
    </row>
    <row r="8225" spans="1:5" hidden="1">
      <c r="A8225">
        <v>39636</v>
      </c>
      <c r="B8225" t="s">
        <v>3962</v>
      </c>
      <c r="C8225" t="s">
        <v>1835</v>
      </c>
      <c r="D8225" t="s">
        <v>1836</v>
      </c>
      <c r="E8225" s="698" t="s">
        <v>3963</v>
      </c>
    </row>
    <row r="8226" spans="1:5" hidden="1">
      <c r="A8226">
        <v>10708</v>
      </c>
      <c r="B8226" t="s">
        <v>3964</v>
      </c>
      <c r="C8226" t="s">
        <v>1835</v>
      </c>
      <c r="D8226" t="s">
        <v>1836</v>
      </c>
      <c r="E8226" s="698" t="s">
        <v>3965</v>
      </c>
    </row>
    <row r="8227" spans="1:5" hidden="1">
      <c r="A8227">
        <v>39635</v>
      </c>
      <c r="B8227" t="s">
        <v>3966</v>
      </c>
      <c r="C8227" t="s">
        <v>1835</v>
      </c>
      <c r="D8227" t="s">
        <v>1836</v>
      </c>
      <c r="E8227" s="698" t="s">
        <v>3967</v>
      </c>
    </row>
    <row r="8228" spans="1:5" hidden="1">
      <c r="A8228">
        <v>6117</v>
      </c>
      <c r="B8228" t="s">
        <v>670</v>
      </c>
      <c r="C8228" t="s">
        <v>2167</v>
      </c>
      <c r="D8228" t="s">
        <v>1810</v>
      </c>
      <c r="E8228" s="698" t="s">
        <v>1972</v>
      </c>
    </row>
    <row r="8229" spans="1:5" hidden="1">
      <c r="A8229">
        <v>40913</v>
      </c>
      <c r="B8229" t="s">
        <v>3968</v>
      </c>
      <c r="C8229" t="s">
        <v>2170</v>
      </c>
      <c r="D8229" t="s">
        <v>1810</v>
      </c>
      <c r="E8229" s="698" t="s">
        <v>3969</v>
      </c>
    </row>
    <row r="8230" spans="1:5" hidden="1">
      <c r="A8230">
        <v>1214</v>
      </c>
      <c r="B8230" t="s">
        <v>3970</v>
      </c>
      <c r="C8230" t="s">
        <v>2167</v>
      </c>
      <c r="D8230" t="s">
        <v>1810</v>
      </c>
      <c r="E8230" s="698" t="s">
        <v>3971</v>
      </c>
    </row>
    <row r="8231" spans="1:5" hidden="1">
      <c r="A8231">
        <v>40915</v>
      </c>
      <c r="B8231" t="s">
        <v>3972</v>
      </c>
      <c r="C8231" t="s">
        <v>2170</v>
      </c>
      <c r="D8231" t="s">
        <v>1810</v>
      </c>
      <c r="E8231" s="698" t="s">
        <v>3973</v>
      </c>
    </row>
    <row r="8232" spans="1:5" hidden="1">
      <c r="A8232">
        <v>1213</v>
      </c>
      <c r="B8232" t="s">
        <v>3974</v>
      </c>
      <c r="C8232" t="s">
        <v>2167</v>
      </c>
      <c r="D8232" t="s">
        <v>1817</v>
      </c>
      <c r="E8232" s="698" t="s">
        <v>2225</v>
      </c>
    </row>
    <row r="8233" spans="1:5" hidden="1">
      <c r="A8233">
        <v>40914</v>
      </c>
      <c r="B8233" t="s">
        <v>3975</v>
      </c>
      <c r="C8233" t="s">
        <v>2170</v>
      </c>
      <c r="D8233" t="s">
        <v>1810</v>
      </c>
      <c r="E8233" s="698" t="s">
        <v>2227</v>
      </c>
    </row>
    <row r="8234" spans="1:5" hidden="1">
      <c r="A8234">
        <v>5091</v>
      </c>
      <c r="B8234" t="s">
        <v>3976</v>
      </c>
      <c r="C8234" t="s">
        <v>1809</v>
      </c>
      <c r="D8234" t="s">
        <v>1810</v>
      </c>
      <c r="E8234" s="698" t="s">
        <v>3977</v>
      </c>
    </row>
    <row r="8235" spans="1:5" hidden="1">
      <c r="A8235">
        <v>14615</v>
      </c>
      <c r="B8235" t="s">
        <v>3978</v>
      </c>
      <c r="C8235" t="s">
        <v>1809</v>
      </c>
      <c r="D8235" t="s">
        <v>1810</v>
      </c>
      <c r="E8235" s="698" t="s">
        <v>3979</v>
      </c>
    </row>
    <row r="8236" spans="1:5" hidden="1">
      <c r="A8236">
        <v>2711</v>
      </c>
      <c r="B8236" t="s">
        <v>3980</v>
      </c>
      <c r="C8236" t="s">
        <v>1809</v>
      </c>
      <c r="D8236" t="s">
        <v>1817</v>
      </c>
      <c r="E8236" s="698" t="s">
        <v>3981</v>
      </c>
    </row>
    <row r="8237" spans="1:5" hidden="1">
      <c r="A8237">
        <v>37727</v>
      </c>
      <c r="B8237" t="s">
        <v>3982</v>
      </c>
      <c r="C8237" t="s">
        <v>1809</v>
      </c>
      <c r="D8237" t="s">
        <v>1836</v>
      </c>
      <c r="E8237" s="698" t="s">
        <v>3983</v>
      </c>
    </row>
    <row r="8238" spans="1:5" hidden="1">
      <c r="A8238">
        <v>37728</v>
      </c>
      <c r="B8238" t="s">
        <v>3984</v>
      </c>
      <c r="C8238" t="s">
        <v>1809</v>
      </c>
      <c r="D8238" t="s">
        <v>1836</v>
      </c>
      <c r="E8238" s="698" t="s">
        <v>3985</v>
      </c>
    </row>
    <row r="8239" spans="1:5" hidden="1">
      <c r="A8239">
        <v>37729</v>
      </c>
      <c r="B8239" t="s">
        <v>3986</v>
      </c>
      <c r="C8239" t="s">
        <v>1809</v>
      </c>
      <c r="D8239" t="s">
        <v>1836</v>
      </c>
      <c r="E8239" s="698" t="s">
        <v>3987</v>
      </c>
    </row>
    <row r="8240" spans="1:5" hidden="1">
      <c r="A8240">
        <v>37730</v>
      </c>
      <c r="B8240" t="s">
        <v>3988</v>
      </c>
      <c r="C8240" t="s">
        <v>1809</v>
      </c>
      <c r="D8240" t="s">
        <v>1836</v>
      </c>
      <c r="E8240" s="698" t="s">
        <v>3989</v>
      </c>
    </row>
    <row r="8241" spans="1:5" hidden="1">
      <c r="A8241">
        <v>37731</v>
      </c>
      <c r="B8241" t="s">
        <v>3990</v>
      </c>
      <c r="C8241" t="s">
        <v>1809</v>
      </c>
      <c r="D8241" t="s">
        <v>1836</v>
      </c>
      <c r="E8241" s="698" t="s">
        <v>3991</v>
      </c>
    </row>
    <row r="8242" spans="1:5" hidden="1">
      <c r="A8242">
        <v>37732</v>
      </c>
      <c r="B8242" t="s">
        <v>3992</v>
      </c>
      <c r="C8242" t="s">
        <v>1809</v>
      </c>
      <c r="D8242" t="s">
        <v>1836</v>
      </c>
      <c r="E8242" s="698" t="s">
        <v>3993</v>
      </c>
    </row>
    <row r="8243" spans="1:5" hidden="1">
      <c r="A8243">
        <v>42250</v>
      </c>
      <c r="B8243" t="s">
        <v>3994</v>
      </c>
      <c r="C8243" t="s">
        <v>3995</v>
      </c>
      <c r="D8243" t="s">
        <v>1810</v>
      </c>
      <c r="E8243" s="698" t="s">
        <v>3996</v>
      </c>
    </row>
    <row r="8244" spans="1:5" hidden="1">
      <c r="A8244">
        <v>42256</v>
      </c>
      <c r="B8244" t="s">
        <v>3997</v>
      </c>
      <c r="C8244" t="s">
        <v>1949</v>
      </c>
      <c r="D8244" t="s">
        <v>1810</v>
      </c>
      <c r="E8244" s="698" t="s">
        <v>3998</v>
      </c>
    </row>
    <row r="8245" spans="1:5" hidden="1">
      <c r="A8245">
        <v>4743</v>
      </c>
      <c r="B8245" t="s">
        <v>3999</v>
      </c>
      <c r="C8245" t="s">
        <v>2164</v>
      </c>
      <c r="D8245" t="s">
        <v>1810</v>
      </c>
      <c r="E8245" s="698" t="s">
        <v>4000</v>
      </c>
    </row>
    <row r="8246" spans="1:5" hidden="1">
      <c r="A8246">
        <v>4744</v>
      </c>
      <c r="B8246" t="s">
        <v>4001</v>
      </c>
      <c r="C8246" t="s">
        <v>2164</v>
      </c>
      <c r="D8246" t="s">
        <v>1810</v>
      </c>
      <c r="E8246" s="698" t="s">
        <v>4002</v>
      </c>
    </row>
    <row r="8247" spans="1:5" hidden="1">
      <c r="A8247">
        <v>4745</v>
      </c>
      <c r="B8247" t="s">
        <v>4003</v>
      </c>
      <c r="C8247" t="s">
        <v>2164</v>
      </c>
      <c r="D8247" t="s">
        <v>1810</v>
      </c>
      <c r="E8247" s="698" t="s">
        <v>4004</v>
      </c>
    </row>
    <row r="8248" spans="1:5" hidden="1">
      <c r="A8248">
        <v>36496</v>
      </c>
      <c r="B8248" t="s">
        <v>4005</v>
      </c>
      <c r="C8248" t="s">
        <v>1809</v>
      </c>
      <c r="D8248" t="s">
        <v>1810</v>
      </c>
      <c r="E8248" s="698" t="s">
        <v>4006</v>
      </c>
    </row>
    <row r="8249" spans="1:5" hidden="1">
      <c r="A8249">
        <v>10630</v>
      </c>
      <c r="B8249" t="s">
        <v>4007</v>
      </c>
      <c r="C8249" t="s">
        <v>1809</v>
      </c>
      <c r="D8249" t="s">
        <v>1836</v>
      </c>
      <c r="E8249" s="698" t="s">
        <v>4008</v>
      </c>
    </row>
    <row r="8250" spans="1:5" hidden="1">
      <c r="A8250">
        <v>37762</v>
      </c>
      <c r="B8250" t="s">
        <v>4009</v>
      </c>
      <c r="C8250" t="s">
        <v>1809</v>
      </c>
      <c r="D8250" t="s">
        <v>1836</v>
      </c>
      <c r="E8250" s="698" t="s">
        <v>4010</v>
      </c>
    </row>
    <row r="8251" spans="1:5" hidden="1">
      <c r="A8251">
        <v>37763</v>
      </c>
      <c r="B8251" t="s">
        <v>4011</v>
      </c>
      <c r="C8251" t="s">
        <v>1809</v>
      </c>
      <c r="D8251" t="s">
        <v>1836</v>
      </c>
      <c r="E8251" s="698" t="s">
        <v>4012</v>
      </c>
    </row>
    <row r="8252" spans="1:5" hidden="1">
      <c r="A8252">
        <v>41992</v>
      </c>
      <c r="B8252" t="s">
        <v>4013</v>
      </c>
      <c r="C8252" t="s">
        <v>1809</v>
      </c>
      <c r="D8252" t="s">
        <v>1836</v>
      </c>
      <c r="E8252" s="698" t="s">
        <v>4014</v>
      </c>
    </row>
    <row r="8253" spans="1:5" hidden="1">
      <c r="A8253">
        <v>13215</v>
      </c>
      <c r="B8253" t="s">
        <v>4015</v>
      </c>
      <c r="C8253" t="s">
        <v>1809</v>
      </c>
      <c r="D8253" t="s">
        <v>1836</v>
      </c>
      <c r="E8253" s="698" t="s">
        <v>4016</v>
      </c>
    </row>
    <row r="8254" spans="1:5" hidden="1">
      <c r="A8254">
        <v>4235</v>
      </c>
      <c r="B8254" t="s">
        <v>4017</v>
      </c>
      <c r="C8254" t="s">
        <v>2167</v>
      </c>
      <c r="D8254" t="s">
        <v>1810</v>
      </c>
      <c r="E8254" s="698" t="s">
        <v>4018</v>
      </c>
    </row>
    <row r="8255" spans="1:5" hidden="1">
      <c r="A8255">
        <v>40976</v>
      </c>
      <c r="B8255" t="s">
        <v>4019</v>
      </c>
      <c r="C8255" t="s">
        <v>2170</v>
      </c>
      <c r="D8255" t="s">
        <v>1810</v>
      </c>
      <c r="E8255" s="698" t="s">
        <v>4020</v>
      </c>
    </row>
    <row r="8256" spans="1:5" hidden="1">
      <c r="A8256">
        <v>39013</v>
      </c>
      <c r="B8256" t="s">
        <v>4021</v>
      </c>
      <c r="C8256" t="s">
        <v>1809</v>
      </c>
      <c r="D8256" t="s">
        <v>1836</v>
      </c>
      <c r="E8256" s="698" t="s">
        <v>3190</v>
      </c>
    </row>
    <row r="8257" spans="1:5" hidden="1">
      <c r="A8257">
        <v>43091</v>
      </c>
      <c r="B8257" t="s">
        <v>4022</v>
      </c>
      <c r="C8257" t="s">
        <v>1809</v>
      </c>
      <c r="D8257" t="s">
        <v>1810</v>
      </c>
      <c r="E8257" s="698" t="s">
        <v>4023</v>
      </c>
    </row>
    <row r="8258" spans="1:5" hidden="1">
      <c r="A8258">
        <v>43092</v>
      </c>
      <c r="B8258" t="s">
        <v>4024</v>
      </c>
      <c r="C8258" t="s">
        <v>1809</v>
      </c>
      <c r="D8258" t="s">
        <v>1810</v>
      </c>
      <c r="E8258" s="698" t="s">
        <v>4025</v>
      </c>
    </row>
    <row r="8259" spans="1:5" hidden="1">
      <c r="A8259">
        <v>43089</v>
      </c>
      <c r="B8259" t="s">
        <v>4026</v>
      </c>
      <c r="C8259" t="s">
        <v>1809</v>
      </c>
      <c r="D8259" t="s">
        <v>1810</v>
      </c>
      <c r="E8259" s="698" t="s">
        <v>4027</v>
      </c>
    </row>
    <row r="8260" spans="1:5" hidden="1">
      <c r="A8260">
        <v>43090</v>
      </c>
      <c r="B8260" t="s">
        <v>4028</v>
      </c>
      <c r="C8260" t="s">
        <v>1809</v>
      </c>
      <c r="D8260" t="s">
        <v>1810</v>
      </c>
      <c r="E8260" s="698" t="s">
        <v>4029</v>
      </c>
    </row>
    <row r="8261" spans="1:5" hidden="1">
      <c r="A8261">
        <v>41967</v>
      </c>
      <c r="B8261" t="s">
        <v>4030</v>
      </c>
      <c r="C8261" t="s">
        <v>1847</v>
      </c>
      <c r="D8261" t="s">
        <v>1810</v>
      </c>
      <c r="E8261" s="698" t="s">
        <v>4031</v>
      </c>
    </row>
    <row r="8262" spans="1:5" hidden="1">
      <c r="A8262">
        <v>12760</v>
      </c>
      <c r="B8262" t="s">
        <v>4032</v>
      </c>
      <c r="C8262" t="s">
        <v>1835</v>
      </c>
      <c r="D8262" t="s">
        <v>1810</v>
      </c>
      <c r="E8262" s="698" t="s">
        <v>4033</v>
      </c>
    </row>
    <row r="8263" spans="1:5" hidden="1">
      <c r="A8263">
        <v>12759</v>
      </c>
      <c r="B8263" t="s">
        <v>4034</v>
      </c>
      <c r="C8263" t="s">
        <v>1835</v>
      </c>
      <c r="D8263" t="s">
        <v>1810</v>
      </c>
      <c r="E8263" s="698" t="s">
        <v>4035</v>
      </c>
    </row>
    <row r="8264" spans="1:5" hidden="1">
      <c r="A8264">
        <v>43105</v>
      </c>
      <c r="B8264" t="s">
        <v>4036</v>
      </c>
      <c r="C8264" t="s">
        <v>1949</v>
      </c>
      <c r="D8264" t="s">
        <v>1810</v>
      </c>
      <c r="E8264" s="698" t="s">
        <v>4037</v>
      </c>
    </row>
    <row r="8265" spans="1:5" hidden="1">
      <c r="A8265">
        <v>40424</v>
      </c>
      <c r="B8265" t="s">
        <v>4038</v>
      </c>
      <c r="C8265" t="s">
        <v>1949</v>
      </c>
      <c r="D8265" t="s">
        <v>1810</v>
      </c>
      <c r="E8265" s="698" t="s">
        <v>4039</v>
      </c>
    </row>
    <row r="8266" spans="1:5" hidden="1">
      <c r="A8266">
        <v>1325</v>
      </c>
      <c r="B8266" t="s">
        <v>4040</v>
      </c>
      <c r="C8266" t="s">
        <v>1949</v>
      </c>
      <c r="D8266" t="s">
        <v>1810</v>
      </c>
      <c r="E8266" s="698" t="s">
        <v>4041</v>
      </c>
    </row>
    <row r="8267" spans="1:5" hidden="1">
      <c r="A8267">
        <v>1327</v>
      </c>
      <c r="B8267" t="s">
        <v>4042</v>
      </c>
      <c r="C8267" t="s">
        <v>1949</v>
      </c>
      <c r="D8267" t="s">
        <v>1810</v>
      </c>
      <c r="E8267" s="698" t="s">
        <v>4043</v>
      </c>
    </row>
    <row r="8268" spans="1:5" hidden="1">
      <c r="A8268">
        <v>1328</v>
      </c>
      <c r="B8268" t="s">
        <v>4044</v>
      </c>
      <c r="C8268" t="s">
        <v>1949</v>
      </c>
      <c r="D8268" t="s">
        <v>1810</v>
      </c>
      <c r="E8268" s="698" t="s">
        <v>4045</v>
      </c>
    </row>
    <row r="8269" spans="1:5" hidden="1">
      <c r="A8269">
        <v>1321</v>
      </c>
      <c r="B8269" t="s">
        <v>4046</v>
      </c>
      <c r="C8269" t="s">
        <v>1949</v>
      </c>
      <c r="D8269" t="s">
        <v>1810</v>
      </c>
      <c r="E8269" s="698" t="s">
        <v>4047</v>
      </c>
    </row>
    <row r="8270" spans="1:5" hidden="1">
      <c r="A8270">
        <v>1318</v>
      </c>
      <c r="B8270" t="s">
        <v>4048</v>
      </c>
      <c r="C8270" t="s">
        <v>1949</v>
      </c>
      <c r="D8270" t="s">
        <v>1810</v>
      </c>
      <c r="E8270" s="698" t="s">
        <v>4049</v>
      </c>
    </row>
    <row r="8271" spans="1:5" hidden="1">
      <c r="A8271">
        <v>1322</v>
      </c>
      <c r="B8271" t="s">
        <v>4050</v>
      </c>
      <c r="C8271" t="s">
        <v>1949</v>
      </c>
      <c r="D8271" t="s">
        <v>1810</v>
      </c>
      <c r="E8271" s="698" t="s">
        <v>2642</v>
      </c>
    </row>
    <row r="8272" spans="1:5" hidden="1">
      <c r="A8272">
        <v>1323</v>
      </c>
      <c r="B8272" t="s">
        <v>4051</v>
      </c>
      <c r="C8272" t="s">
        <v>1949</v>
      </c>
      <c r="D8272" t="s">
        <v>1810</v>
      </c>
      <c r="E8272" s="698" t="s">
        <v>2642</v>
      </c>
    </row>
    <row r="8273" spans="1:5" hidden="1">
      <c r="A8273">
        <v>1319</v>
      </c>
      <c r="B8273" t="s">
        <v>4052</v>
      </c>
      <c r="C8273" t="s">
        <v>1949</v>
      </c>
      <c r="D8273" t="s">
        <v>1810</v>
      </c>
      <c r="E8273" s="698" t="s">
        <v>4053</v>
      </c>
    </row>
    <row r="8274" spans="1:5" hidden="1">
      <c r="A8274">
        <v>11026</v>
      </c>
      <c r="B8274" t="s">
        <v>4054</v>
      </c>
      <c r="C8274" t="s">
        <v>1949</v>
      </c>
      <c r="D8274" t="s">
        <v>1810</v>
      </c>
      <c r="E8274" s="698" t="s">
        <v>3132</v>
      </c>
    </row>
    <row r="8275" spans="1:5" hidden="1">
      <c r="A8275">
        <v>11027</v>
      </c>
      <c r="B8275" t="s">
        <v>4055</v>
      </c>
      <c r="C8275" t="s">
        <v>1949</v>
      </c>
      <c r="D8275" t="s">
        <v>1810</v>
      </c>
      <c r="E8275" s="698" t="s">
        <v>2136</v>
      </c>
    </row>
    <row r="8276" spans="1:5" hidden="1">
      <c r="A8276">
        <v>11046</v>
      </c>
      <c r="B8276" t="s">
        <v>4056</v>
      </c>
      <c r="C8276" t="s">
        <v>1949</v>
      </c>
      <c r="D8276" t="s">
        <v>1810</v>
      </c>
      <c r="E8276" s="698" t="s">
        <v>4057</v>
      </c>
    </row>
    <row r="8277" spans="1:5" hidden="1">
      <c r="A8277">
        <v>11047</v>
      </c>
      <c r="B8277" t="s">
        <v>4058</v>
      </c>
      <c r="C8277" t="s">
        <v>1949</v>
      </c>
      <c r="D8277" t="s">
        <v>1810</v>
      </c>
      <c r="E8277" s="698" t="s">
        <v>4059</v>
      </c>
    </row>
    <row r="8278" spans="1:5" hidden="1">
      <c r="A8278">
        <v>43668</v>
      </c>
      <c r="B8278" t="s">
        <v>4060</v>
      </c>
      <c r="C8278" t="s">
        <v>1949</v>
      </c>
      <c r="D8278" t="s">
        <v>1810</v>
      </c>
      <c r="E8278" s="698" t="s">
        <v>4061</v>
      </c>
    </row>
    <row r="8279" spans="1:5" hidden="1">
      <c r="A8279">
        <v>11049</v>
      </c>
      <c r="B8279" t="s">
        <v>4062</v>
      </c>
      <c r="C8279" t="s">
        <v>1949</v>
      </c>
      <c r="D8279" t="s">
        <v>1817</v>
      </c>
      <c r="E8279" s="698" t="s">
        <v>2191</v>
      </c>
    </row>
    <row r="8280" spans="1:5" hidden="1">
      <c r="A8280">
        <v>43106</v>
      </c>
      <c r="B8280" t="s">
        <v>4063</v>
      </c>
      <c r="C8280" t="s">
        <v>1949</v>
      </c>
      <c r="D8280" t="s">
        <v>1810</v>
      </c>
      <c r="E8280" s="698" t="s">
        <v>2001</v>
      </c>
    </row>
    <row r="8281" spans="1:5" hidden="1">
      <c r="A8281">
        <v>11051</v>
      </c>
      <c r="B8281" t="s">
        <v>4064</v>
      </c>
      <c r="C8281" t="s">
        <v>1949</v>
      </c>
      <c r="D8281" t="s">
        <v>1810</v>
      </c>
      <c r="E8281" s="698" t="s">
        <v>4065</v>
      </c>
    </row>
    <row r="8282" spans="1:5" hidden="1">
      <c r="A8282">
        <v>11061</v>
      </c>
      <c r="B8282" t="s">
        <v>4066</v>
      </c>
      <c r="C8282" t="s">
        <v>1949</v>
      </c>
      <c r="D8282" t="s">
        <v>1810</v>
      </c>
      <c r="E8282" s="698" t="s">
        <v>4067</v>
      </c>
    </row>
    <row r="8283" spans="1:5" hidden="1">
      <c r="A8283">
        <v>43667</v>
      </c>
      <c r="B8283" t="s">
        <v>4068</v>
      </c>
      <c r="C8283" t="s">
        <v>1949</v>
      </c>
      <c r="D8283" t="s">
        <v>1810</v>
      </c>
      <c r="E8283" s="698" t="s">
        <v>4069</v>
      </c>
    </row>
    <row r="8284" spans="1:5" hidden="1">
      <c r="A8284">
        <v>1333</v>
      </c>
      <c r="B8284" t="s">
        <v>4070</v>
      </c>
      <c r="C8284" t="s">
        <v>1949</v>
      </c>
      <c r="D8284" t="s">
        <v>1810</v>
      </c>
      <c r="E8284" s="698" t="s">
        <v>4071</v>
      </c>
    </row>
    <row r="8285" spans="1:5" hidden="1">
      <c r="A8285">
        <v>1330</v>
      </c>
      <c r="B8285" t="s">
        <v>4072</v>
      </c>
      <c r="C8285" t="s">
        <v>1949</v>
      </c>
      <c r="D8285" t="s">
        <v>1810</v>
      </c>
      <c r="E8285" s="698" t="s">
        <v>4073</v>
      </c>
    </row>
    <row r="8286" spans="1:5" hidden="1">
      <c r="A8286">
        <v>10957</v>
      </c>
      <c r="B8286" t="s">
        <v>4074</v>
      </c>
      <c r="C8286" t="s">
        <v>1949</v>
      </c>
      <c r="D8286" t="s">
        <v>1810</v>
      </c>
      <c r="E8286" s="698" t="s">
        <v>4075</v>
      </c>
    </row>
    <row r="8287" spans="1:5" hidden="1">
      <c r="A8287">
        <v>1332</v>
      </c>
      <c r="B8287" t="s">
        <v>4076</v>
      </c>
      <c r="C8287" t="s">
        <v>1949</v>
      </c>
      <c r="D8287" t="s">
        <v>1810</v>
      </c>
      <c r="E8287" s="698" t="s">
        <v>4077</v>
      </c>
    </row>
    <row r="8288" spans="1:5" hidden="1">
      <c r="A8288">
        <v>1334</v>
      </c>
      <c r="B8288" t="s">
        <v>4078</v>
      </c>
      <c r="C8288" t="s">
        <v>1949</v>
      </c>
      <c r="D8288" t="s">
        <v>1810</v>
      </c>
      <c r="E8288" s="698" t="s">
        <v>4079</v>
      </c>
    </row>
    <row r="8289" spans="1:5" hidden="1">
      <c r="A8289">
        <v>1335</v>
      </c>
      <c r="B8289" t="s">
        <v>4080</v>
      </c>
      <c r="C8289" t="s">
        <v>1949</v>
      </c>
      <c r="D8289" t="s">
        <v>1810</v>
      </c>
      <c r="E8289" s="698" t="s">
        <v>4081</v>
      </c>
    </row>
    <row r="8290" spans="1:5" hidden="1">
      <c r="A8290">
        <v>40425</v>
      </c>
      <c r="B8290" t="s">
        <v>4082</v>
      </c>
      <c r="C8290" t="s">
        <v>1949</v>
      </c>
      <c r="D8290" t="s">
        <v>1810</v>
      </c>
      <c r="E8290" s="698" t="s">
        <v>4083</v>
      </c>
    </row>
    <row r="8291" spans="1:5" hidden="1">
      <c r="A8291">
        <v>1337</v>
      </c>
      <c r="B8291" t="s">
        <v>4084</v>
      </c>
      <c r="C8291" t="s">
        <v>1949</v>
      </c>
      <c r="D8291" t="s">
        <v>1810</v>
      </c>
      <c r="E8291" s="698" t="s">
        <v>4075</v>
      </c>
    </row>
    <row r="8292" spans="1:5" hidden="1">
      <c r="A8292">
        <v>1338</v>
      </c>
      <c r="B8292" t="s">
        <v>4085</v>
      </c>
      <c r="C8292" t="s">
        <v>1835</v>
      </c>
      <c r="D8292" t="s">
        <v>1817</v>
      </c>
      <c r="E8292" s="698" t="s">
        <v>4086</v>
      </c>
    </row>
    <row r="8293" spans="1:5" hidden="1">
      <c r="A8293">
        <v>1340</v>
      </c>
      <c r="B8293" t="s">
        <v>4087</v>
      </c>
      <c r="C8293" t="s">
        <v>1835</v>
      </c>
      <c r="D8293" t="s">
        <v>1810</v>
      </c>
      <c r="E8293" s="698" t="s">
        <v>4088</v>
      </c>
    </row>
    <row r="8294" spans="1:5" hidden="1">
      <c r="A8294">
        <v>1341</v>
      </c>
      <c r="B8294" t="s">
        <v>4089</v>
      </c>
      <c r="C8294" t="s">
        <v>1835</v>
      </c>
      <c r="D8294" t="s">
        <v>1810</v>
      </c>
      <c r="E8294" s="698" t="s">
        <v>4090</v>
      </c>
    </row>
    <row r="8295" spans="1:5" hidden="1">
      <c r="A8295">
        <v>11134</v>
      </c>
      <c r="B8295" t="s">
        <v>4091</v>
      </c>
      <c r="C8295" t="s">
        <v>1835</v>
      </c>
      <c r="D8295" t="s">
        <v>1836</v>
      </c>
      <c r="E8295" s="698" t="s">
        <v>4092</v>
      </c>
    </row>
    <row r="8296" spans="1:5" hidden="1">
      <c r="A8296">
        <v>11135</v>
      </c>
      <c r="B8296" t="s">
        <v>4093</v>
      </c>
      <c r="C8296" t="s">
        <v>1835</v>
      </c>
      <c r="D8296" t="s">
        <v>1836</v>
      </c>
      <c r="E8296" s="698" t="s">
        <v>4094</v>
      </c>
    </row>
    <row r="8297" spans="1:5" hidden="1">
      <c r="A8297">
        <v>11136</v>
      </c>
      <c r="B8297" t="s">
        <v>4095</v>
      </c>
      <c r="C8297" t="s">
        <v>1835</v>
      </c>
      <c r="D8297" t="s">
        <v>1836</v>
      </c>
      <c r="E8297" s="698" t="s">
        <v>4096</v>
      </c>
    </row>
    <row r="8298" spans="1:5" hidden="1">
      <c r="A8298">
        <v>34743</v>
      </c>
      <c r="B8298" t="s">
        <v>4097</v>
      </c>
      <c r="C8298" t="s">
        <v>1835</v>
      </c>
      <c r="D8298" t="s">
        <v>1836</v>
      </c>
      <c r="E8298" s="698" t="s">
        <v>4098</v>
      </c>
    </row>
    <row r="8299" spans="1:5" hidden="1">
      <c r="A8299">
        <v>11137</v>
      </c>
      <c r="B8299" t="s">
        <v>4099</v>
      </c>
      <c r="C8299" t="s">
        <v>1835</v>
      </c>
      <c r="D8299" t="s">
        <v>1836</v>
      </c>
      <c r="E8299" s="698" t="s">
        <v>4100</v>
      </c>
    </row>
    <row r="8300" spans="1:5" hidden="1">
      <c r="A8300">
        <v>34745</v>
      </c>
      <c r="B8300" t="s">
        <v>4101</v>
      </c>
      <c r="C8300" t="s">
        <v>1835</v>
      </c>
      <c r="D8300" t="s">
        <v>1836</v>
      </c>
      <c r="E8300" s="698" t="s">
        <v>4102</v>
      </c>
    </row>
    <row r="8301" spans="1:5" hidden="1">
      <c r="A8301">
        <v>34746</v>
      </c>
      <c r="B8301" t="s">
        <v>4103</v>
      </c>
      <c r="C8301" t="s">
        <v>1835</v>
      </c>
      <c r="D8301" t="s">
        <v>1836</v>
      </c>
      <c r="E8301" s="698" t="s">
        <v>4104</v>
      </c>
    </row>
    <row r="8302" spans="1:5" hidden="1">
      <c r="A8302">
        <v>1360</v>
      </c>
      <c r="B8302" t="s">
        <v>4105</v>
      </c>
      <c r="C8302" t="s">
        <v>1835</v>
      </c>
      <c r="D8302" t="s">
        <v>1836</v>
      </c>
      <c r="E8302" s="698" t="s">
        <v>4106</v>
      </c>
    </row>
    <row r="8303" spans="1:5" hidden="1">
      <c r="A8303">
        <v>1346</v>
      </c>
      <c r="B8303" t="s">
        <v>4107</v>
      </c>
      <c r="C8303" t="s">
        <v>1835</v>
      </c>
      <c r="D8303" t="s">
        <v>1810</v>
      </c>
      <c r="E8303" s="698" t="s">
        <v>4108</v>
      </c>
    </row>
    <row r="8304" spans="1:5" hidden="1">
      <c r="A8304">
        <v>1345</v>
      </c>
      <c r="B8304" t="s">
        <v>4109</v>
      </c>
      <c r="C8304" t="s">
        <v>1835</v>
      </c>
      <c r="D8304" t="s">
        <v>1810</v>
      </c>
      <c r="E8304" s="698" t="s">
        <v>4110</v>
      </c>
    </row>
    <row r="8305" spans="1:5" hidden="1">
      <c r="A8305">
        <v>1347</v>
      </c>
      <c r="B8305" t="s">
        <v>4111</v>
      </c>
      <c r="C8305" t="s">
        <v>1835</v>
      </c>
      <c r="D8305" t="s">
        <v>1817</v>
      </c>
      <c r="E8305" s="698" t="s">
        <v>4112</v>
      </c>
    </row>
    <row r="8306" spans="1:5" hidden="1">
      <c r="A8306">
        <v>1355</v>
      </c>
      <c r="B8306" t="s">
        <v>4113</v>
      </c>
      <c r="C8306" t="s">
        <v>1835</v>
      </c>
      <c r="D8306" t="s">
        <v>1810</v>
      </c>
      <c r="E8306" s="698" t="s">
        <v>4114</v>
      </c>
    </row>
    <row r="8307" spans="1:5" hidden="1">
      <c r="A8307">
        <v>1358</v>
      </c>
      <c r="B8307" t="s">
        <v>4115</v>
      </c>
      <c r="C8307" t="s">
        <v>1835</v>
      </c>
      <c r="D8307" t="s">
        <v>1810</v>
      </c>
      <c r="E8307" s="698" t="s">
        <v>4116</v>
      </c>
    </row>
    <row r="8308" spans="1:5" hidden="1">
      <c r="A8308">
        <v>34659</v>
      </c>
      <c r="B8308" t="s">
        <v>4117</v>
      </c>
      <c r="C8308" t="s">
        <v>1835</v>
      </c>
      <c r="D8308" t="s">
        <v>1836</v>
      </c>
      <c r="E8308" s="698" t="s">
        <v>3066</v>
      </c>
    </row>
    <row r="8309" spans="1:5" hidden="1">
      <c r="A8309">
        <v>34514</v>
      </c>
      <c r="B8309" t="s">
        <v>4118</v>
      </c>
      <c r="C8309" t="s">
        <v>1835</v>
      </c>
      <c r="D8309" t="s">
        <v>1836</v>
      </c>
      <c r="E8309" s="698" t="s">
        <v>4119</v>
      </c>
    </row>
    <row r="8310" spans="1:5" hidden="1">
      <c r="A8310">
        <v>34660</v>
      </c>
      <c r="B8310" t="s">
        <v>4120</v>
      </c>
      <c r="C8310" t="s">
        <v>1835</v>
      </c>
      <c r="D8310" t="s">
        <v>1836</v>
      </c>
      <c r="E8310" s="698" t="s">
        <v>4121</v>
      </c>
    </row>
    <row r="8311" spans="1:5" hidden="1">
      <c r="A8311">
        <v>34661</v>
      </c>
      <c r="B8311" t="s">
        <v>4122</v>
      </c>
      <c r="C8311" t="s">
        <v>1835</v>
      </c>
      <c r="D8311" t="s">
        <v>1836</v>
      </c>
      <c r="E8311" s="698" t="s">
        <v>4123</v>
      </c>
    </row>
    <row r="8312" spans="1:5" hidden="1">
      <c r="A8312">
        <v>34667</v>
      </c>
      <c r="B8312" t="s">
        <v>4124</v>
      </c>
      <c r="C8312" t="s">
        <v>1835</v>
      </c>
      <c r="D8312" t="s">
        <v>1836</v>
      </c>
      <c r="E8312" s="698" t="s">
        <v>4125</v>
      </c>
    </row>
    <row r="8313" spans="1:5" hidden="1">
      <c r="A8313">
        <v>34668</v>
      </c>
      <c r="B8313" t="s">
        <v>4126</v>
      </c>
      <c r="C8313" t="s">
        <v>1835</v>
      </c>
      <c r="D8313" t="s">
        <v>1836</v>
      </c>
      <c r="E8313" s="698" t="s">
        <v>4127</v>
      </c>
    </row>
    <row r="8314" spans="1:5" hidden="1">
      <c r="A8314">
        <v>34741</v>
      </c>
      <c r="B8314" t="s">
        <v>4128</v>
      </c>
      <c r="C8314" t="s">
        <v>1835</v>
      </c>
      <c r="D8314" t="s">
        <v>1836</v>
      </c>
      <c r="E8314" s="698" t="s">
        <v>4129</v>
      </c>
    </row>
    <row r="8315" spans="1:5" hidden="1">
      <c r="A8315">
        <v>34664</v>
      </c>
      <c r="B8315" t="s">
        <v>4130</v>
      </c>
      <c r="C8315" t="s">
        <v>1835</v>
      </c>
      <c r="D8315" t="s">
        <v>1836</v>
      </c>
      <c r="E8315" s="698" t="s">
        <v>4131</v>
      </c>
    </row>
    <row r="8316" spans="1:5" hidden="1">
      <c r="A8316">
        <v>34665</v>
      </c>
      <c r="B8316" t="s">
        <v>4132</v>
      </c>
      <c r="C8316" t="s">
        <v>1835</v>
      </c>
      <c r="D8316" t="s">
        <v>1836</v>
      </c>
      <c r="E8316" s="698" t="s">
        <v>4133</v>
      </c>
    </row>
    <row r="8317" spans="1:5" hidden="1">
      <c r="A8317">
        <v>34666</v>
      </c>
      <c r="B8317" t="s">
        <v>4134</v>
      </c>
      <c r="C8317" t="s">
        <v>1835</v>
      </c>
      <c r="D8317" t="s">
        <v>1836</v>
      </c>
      <c r="E8317" s="698" t="s">
        <v>4135</v>
      </c>
    </row>
    <row r="8318" spans="1:5" hidden="1">
      <c r="A8318">
        <v>34669</v>
      </c>
      <c r="B8318" t="s">
        <v>4136</v>
      </c>
      <c r="C8318" t="s">
        <v>1835</v>
      </c>
      <c r="D8318" t="s">
        <v>1836</v>
      </c>
      <c r="E8318" s="698" t="s">
        <v>4137</v>
      </c>
    </row>
    <row r="8319" spans="1:5" hidden="1">
      <c r="A8319">
        <v>34670</v>
      </c>
      <c r="B8319" t="s">
        <v>4138</v>
      </c>
      <c r="C8319" t="s">
        <v>1835</v>
      </c>
      <c r="D8319" t="s">
        <v>1836</v>
      </c>
      <c r="E8319" s="698" t="s">
        <v>4139</v>
      </c>
    </row>
    <row r="8320" spans="1:5" hidden="1">
      <c r="A8320">
        <v>34671</v>
      </c>
      <c r="B8320" t="s">
        <v>4140</v>
      </c>
      <c r="C8320" t="s">
        <v>1835</v>
      </c>
      <c r="D8320" t="s">
        <v>1836</v>
      </c>
      <c r="E8320" s="698" t="s">
        <v>4141</v>
      </c>
    </row>
    <row r="8321" spans="1:5" hidden="1">
      <c r="A8321">
        <v>34672</v>
      </c>
      <c r="B8321" t="s">
        <v>4142</v>
      </c>
      <c r="C8321" t="s">
        <v>1835</v>
      </c>
      <c r="D8321" t="s">
        <v>1836</v>
      </c>
      <c r="E8321" s="698" t="s">
        <v>4143</v>
      </c>
    </row>
    <row r="8322" spans="1:5" hidden="1">
      <c r="A8322">
        <v>34673</v>
      </c>
      <c r="B8322" t="s">
        <v>4144</v>
      </c>
      <c r="C8322" t="s">
        <v>1835</v>
      </c>
      <c r="D8322" t="s">
        <v>1836</v>
      </c>
      <c r="E8322" s="698" t="s">
        <v>4145</v>
      </c>
    </row>
    <row r="8323" spans="1:5" hidden="1">
      <c r="A8323">
        <v>34674</v>
      </c>
      <c r="B8323" t="s">
        <v>4146</v>
      </c>
      <c r="C8323" t="s">
        <v>1835</v>
      </c>
      <c r="D8323" t="s">
        <v>1836</v>
      </c>
      <c r="E8323" s="698" t="s">
        <v>3355</v>
      </c>
    </row>
    <row r="8324" spans="1:5" hidden="1">
      <c r="A8324">
        <v>34675</v>
      </c>
      <c r="B8324" t="s">
        <v>4147</v>
      </c>
      <c r="C8324" t="s">
        <v>1835</v>
      </c>
      <c r="D8324" t="s">
        <v>1836</v>
      </c>
      <c r="E8324" s="698" t="s">
        <v>4148</v>
      </c>
    </row>
    <row r="8325" spans="1:5" hidden="1">
      <c r="A8325">
        <v>34676</v>
      </c>
      <c r="B8325" t="s">
        <v>4149</v>
      </c>
      <c r="C8325" t="s">
        <v>1835</v>
      </c>
      <c r="D8325" t="s">
        <v>1836</v>
      </c>
      <c r="E8325" s="698" t="s">
        <v>4150</v>
      </c>
    </row>
    <row r="8326" spans="1:5" hidden="1">
      <c r="A8326">
        <v>34677</v>
      </c>
      <c r="B8326" t="s">
        <v>4151</v>
      </c>
      <c r="C8326" t="s">
        <v>1835</v>
      </c>
      <c r="D8326" t="s">
        <v>1836</v>
      </c>
      <c r="E8326" s="698" t="s">
        <v>4152</v>
      </c>
    </row>
    <row r="8327" spans="1:5" hidden="1">
      <c r="A8327">
        <v>43126</v>
      </c>
      <c r="B8327" t="s">
        <v>4153</v>
      </c>
      <c r="C8327" t="s">
        <v>1835</v>
      </c>
      <c r="D8327" t="s">
        <v>1810</v>
      </c>
      <c r="E8327" s="698" t="s">
        <v>4154</v>
      </c>
    </row>
    <row r="8328" spans="1:5" hidden="1">
      <c r="A8328">
        <v>43124</v>
      </c>
      <c r="B8328" t="s">
        <v>4155</v>
      </c>
      <c r="C8328" t="s">
        <v>1835</v>
      </c>
      <c r="D8328" t="s">
        <v>1810</v>
      </c>
      <c r="E8328" s="698" t="s">
        <v>4156</v>
      </c>
    </row>
    <row r="8329" spans="1:5" hidden="1">
      <c r="A8329">
        <v>43125</v>
      </c>
      <c r="B8329" t="s">
        <v>4157</v>
      </c>
      <c r="C8329" t="s">
        <v>1835</v>
      </c>
      <c r="D8329" t="s">
        <v>1810</v>
      </c>
      <c r="E8329" s="698" t="s">
        <v>4158</v>
      </c>
    </row>
    <row r="8330" spans="1:5" hidden="1">
      <c r="A8330">
        <v>40623</v>
      </c>
      <c r="B8330" t="s">
        <v>4159</v>
      </c>
      <c r="C8330" t="s">
        <v>2709</v>
      </c>
      <c r="D8330" t="s">
        <v>1810</v>
      </c>
      <c r="E8330" s="698" t="s">
        <v>4160</v>
      </c>
    </row>
    <row r="8331" spans="1:5" hidden="1">
      <c r="A8331">
        <v>43701</v>
      </c>
      <c r="B8331" t="s">
        <v>4161</v>
      </c>
      <c r="C8331" t="s">
        <v>1949</v>
      </c>
      <c r="D8331" t="s">
        <v>1836</v>
      </c>
      <c r="E8331" s="698" t="s">
        <v>4162</v>
      </c>
    </row>
    <row r="8332" spans="1:5" hidden="1">
      <c r="A8332">
        <v>12083</v>
      </c>
      <c r="B8332" t="s">
        <v>4163</v>
      </c>
      <c r="C8332" t="s">
        <v>1809</v>
      </c>
      <c r="D8332" t="s">
        <v>1810</v>
      </c>
      <c r="E8332" s="698" t="s">
        <v>4164</v>
      </c>
    </row>
    <row r="8333" spans="1:5" hidden="1">
      <c r="A8333">
        <v>12081</v>
      </c>
      <c r="B8333" t="s">
        <v>4165</v>
      </c>
      <c r="C8333" t="s">
        <v>1809</v>
      </c>
      <c r="D8333" t="s">
        <v>1817</v>
      </c>
      <c r="E8333" s="698" t="s">
        <v>4166</v>
      </c>
    </row>
    <row r="8334" spans="1:5" hidden="1">
      <c r="A8334">
        <v>12082</v>
      </c>
      <c r="B8334" t="s">
        <v>4167</v>
      </c>
      <c r="C8334" t="s">
        <v>1809</v>
      </c>
      <c r="D8334" t="s">
        <v>1810</v>
      </c>
      <c r="E8334" s="698" t="s">
        <v>4168</v>
      </c>
    </row>
    <row r="8335" spans="1:5" hidden="1">
      <c r="A8335">
        <v>13354</v>
      </c>
      <c r="B8335" t="s">
        <v>4169</v>
      </c>
      <c r="C8335" t="s">
        <v>1809</v>
      </c>
      <c r="D8335" t="s">
        <v>1810</v>
      </c>
      <c r="E8335" s="698" t="s">
        <v>4170</v>
      </c>
    </row>
    <row r="8336" spans="1:5" hidden="1">
      <c r="A8336">
        <v>14057</v>
      </c>
      <c r="B8336" t="s">
        <v>4171</v>
      </c>
      <c r="C8336" t="s">
        <v>1809</v>
      </c>
      <c r="D8336" t="s">
        <v>1810</v>
      </c>
      <c r="E8336" s="698" t="s">
        <v>4172</v>
      </c>
    </row>
    <row r="8337" spans="1:5" hidden="1">
      <c r="A8337">
        <v>14058</v>
      </c>
      <c r="B8337" t="s">
        <v>4173</v>
      </c>
      <c r="C8337" t="s">
        <v>1809</v>
      </c>
      <c r="D8337" t="s">
        <v>1810</v>
      </c>
      <c r="E8337" s="698" t="s">
        <v>4174</v>
      </c>
    </row>
    <row r="8338" spans="1:5" hidden="1">
      <c r="A8338">
        <v>20971</v>
      </c>
      <c r="B8338" t="s">
        <v>4175</v>
      </c>
      <c r="C8338" t="s">
        <v>1809</v>
      </c>
      <c r="D8338" t="s">
        <v>1810</v>
      </c>
      <c r="E8338" s="698" t="s">
        <v>4176</v>
      </c>
    </row>
    <row r="8339" spans="1:5" hidden="1">
      <c r="A8339">
        <v>5047</v>
      </c>
      <c r="B8339" t="s">
        <v>4177</v>
      </c>
      <c r="C8339" t="s">
        <v>1809</v>
      </c>
      <c r="D8339" t="s">
        <v>1810</v>
      </c>
      <c r="E8339" s="698" t="s">
        <v>4178</v>
      </c>
    </row>
    <row r="8340" spans="1:5" hidden="1">
      <c r="A8340">
        <v>13369</v>
      </c>
      <c r="B8340" t="s">
        <v>4179</v>
      </c>
      <c r="C8340" t="s">
        <v>1809</v>
      </c>
      <c r="D8340" t="s">
        <v>1810</v>
      </c>
      <c r="E8340" s="698" t="s">
        <v>4180</v>
      </c>
    </row>
    <row r="8341" spans="1:5" hidden="1">
      <c r="A8341">
        <v>13370</v>
      </c>
      <c r="B8341" t="s">
        <v>4181</v>
      </c>
      <c r="C8341" t="s">
        <v>1809</v>
      </c>
      <c r="D8341" t="s">
        <v>1810</v>
      </c>
      <c r="E8341" s="698" t="s">
        <v>4182</v>
      </c>
    </row>
    <row r="8342" spans="1:5" hidden="1">
      <c r="A8342">
        <v>13279</v>
      </c>
      <c r="B8342" t="s">
        <v>4183</v>
      </c>
      <c r="C8342" t="s">
        <v>1949</v>
      </c>
      <c r="D8342" t="s">
        <v>1836</v>
      </c>
      <c r="E8342" s="698" t="s">
        <v>4184</v>
      </c>
    </row>
    <row r="8343" spans="1:5" hidden="1">
      <c r="A8343">
        <v>11977</v>
      </c>
      <c r="B8343" t="s">
        <v>4185</v>
      </c>
      <c r="C8343" t="s">
        <v>1809</v>
      </c>
      <c r="D8343" t="s">
        <v>1836</v>
      </c>
      <c r="E8343" s="698" t="s">
        <v>4186</v>
      </c>
    </row>
    <row r="8344" spans="1:5" hidden="1">
      <c r="A8344">
        <v>11975</v>
      </c>
      <c r="B8344" t="s">
        <v>4187</v>
      </c>
      <c r="C8344" t="s">
        <v>1809</v>
      </c>
      <c r="D8344" t="s">
        <v>1836</v>
      </c>
      <c r="E8344" s="698" t="s">
        <v>3332</v>
      </c>
    </row>
    <row r="8345" spans="1:5" hidden="1">
      <c r="A8345">
        <v>39746</v>
      </c>
      <c r="B8345" t="s">
        <v>4188</v>
      </c>
      <c r="C8345" t="s">
        <v>1809</v>
      </c>
      <c r="D8345" t="s">
        <v>1836</v>
      </c>
      <c r="E8345" s="698" t="s">
        <v>4189</v>
      </c>
    </row>
    <row r="8346" spans="1:5" hidden="1">
      <c r="A8346">
        <v>11976</v>
      </c>
      <c r="B8346" t="s">
        <v>1662</v>
      </c>
      <c r="C8346" t="s">
        <v>1809</v>
      </c>
      <c r="D8346" t="s">
        <v>1836</v>
      </c>
      <c r="E8346" s="698" t="s">
        <v>4190</v>
      </c>
    </row>
    <row r="8347" spans="1:5" hidden="1">
      <c r="A8347">
        <v>1368</v>
      </c>
      <c r="B8347" t="s">
        <v>4191</v>
      </c>
      <c r="C8347" t="s">
        <v>1809</v>
      </c>
      <c r="D8347" t="s">
        <v>1817</v>
      </c>
      <c r="E8347" s="698" t="s">
        <v>4192</v>
      </c>
    </row>
    <row r="8348" spans="1:5" hidden="1">
      <c r="A8348">
        <v>1367</v>
      </c>
      <c r="B8348" t="s">
        <v>4193</v>
      </c>
      <c r="C8348" t="s">
        <v>1809</v>
      </c>
      <c r="D8348" t="s">
        <v>1810</v>
      </c>
      <c r="E8348" s="698" t="s">
        <v>4194</v>
      </c>
    </row>
    <row r="8349" spans="1:5" hidden="1">
      <c r="A8349">
        <v>41899</v>
      </c>
      <c r="B8349" t="s">
        <v>4195</v>
      </c>
      <c r="C8349" t="s">
        <v>3995</v>
      </c>
      <c r="D8349" t="s">
        <v>1817</v>
      </c>
      <c r="E8349" s="698" t="s">
        <v>4196</v>
      </c>
    </row>
    <row r="8350" spans="1:5" hidden="1">
      <c r="A8350">
        <v>1380</v>
      </c>
      <c r="B8350" t="s">
        <v>482</v>
      </c>
      <c r="C8350" t="s">
        <v>1949</v>
      </c>
      <c r="D8350" t="s">
        <v>1810</v>
      </c>
      <c r="E8350" s="698" t="s">
        <v>4197</v>
      </c>
    </row>
    <row r="8351" spans="1:5" hidden="1">
      <c r="A8351">
        <v>1375</v>
      </c>
      <c r="B8351" t="s">
        <v>4198</v>
      </c>
      <c r="C8351" t="s">
        <v>1949</v>
      </c>
      <c r="D8351" t="s">
        <v>1810</v>
      </c>
      <c r="E8351" s="698" t="s">
        <v>4199</v>
      </c>
    </row>
    <row r="8352" spans="1:5" hidden="1">
      <c r="A8352">
        <v>1379</v>
      </c>
      <c r="B8352" t="s">
        <v>744</v>
      </c>
      <c r="C8352" t="s">
        <v>1949</v>
      </c>
      <c r="D8352" t="s">
        <v>1817</v>
      </c>
      <c r="E8352" s="698" t="s">
        <v>4200</v>
      </c>
    </row>
    <row r="8353" spans="1:5" hidden="1">
      <c r="A8353">
        <v>13284</v>
      </c>
      <c r="B8353" t="s">
        <v>4201</v>
      </c>
      <c r="C8353" t="s">
        <v>1949</v>
      </c>
      <c r="D8353" t="s">
        <v>1810</v>
      </c>
      <c r="E8353" s="698" t="s">
        <v>4200</v>
      </c>
    </row>
    <row r="8354" spans="1:5" hidden="1">
      <c r="A8354">
        <v>25974</v>
      </c>
      <c r="B8354" t="s">
        <v>4202</v>
      </c>
      <c r="C8354" t="s">
        <v>1949</v>
      </c>
      <c r="D8354" t="s">
        <v>1810</v>
      </c>
      <c r="E8354" s="698" t="s">
        <v>4203</v>
      </c>
    </row>
    <row r="8355" spans="1:5" hidden="1">
      <c r="A8355">
        <v>34753</v>
      </c>
      <c r="B8355" t="s">
        <v>4204</v>
      </c>
      <c r="C8355" t="s">
        <v>1949</v>
      </c>
      <c r="D8355" t="s">
        <v>1810</v>
      </c>
      <c r="E8355" s="698" t="s">
        <v>3208</v>
      </c>
    </row>
    <row r="8356" spans="1:5" hidden="1">
      <c r="A8356">
        <v>420</v>
      </c>
      <c r="B8356" t="s">
        <v>824</v>
      </c>
      <c r="C8356" t="s">
        <v>1809</v>
      </c>
      <c r="D8356" t="s">
        <v>1810</v>
      </c>
      <c r="E8356" s="698" t="s">
        <v>4205</v>
      </c>
    </row>
    <row r="8357" spans="1:5" hidden="1">
      <c r="A8357">
        <v>12327</v>
      </c>
      <c r="B8357" t="s">
        <v>4206</v>
      </c>
      <c r="C8357" t="s">
        <v>1809</v>
      </c>
      <c r="D8357" t="s">
        <v>1810</v>
      </c>
      <c r="E8357" s="698" t="s">
        <v>4207</v>
      </c>
    </row>
    <row r="8358" spans="1:5" hidden="1">
      <c r="A8358">
        <v>36148</v>
      </c>
      <c r="B8358" t="s">
        <v>4208</v>
      </c>
      <c r="C8358" t="s">
        <v>1809</v>
      </c>
      <c r="D8358" t="s">
        <v>1810</v>
      </c>
      <c r="E8358" s="698" t="s">
        <v>3003</v>
      </c>
    </row>
    <row r="8359" spans="1:5" hidden="1">
      <c r="A8359">
        <v>12329</v>
      </c>
      <c r="B8359" t="s">
        <v>4209</v>
      </c>
      <c r="C8359" t="s">
        <v>1949</v>
      </c>
      <c r="D8359" t="s">
        <v>1810</v>
      </c>
      <c r="E8359" s="698" t="s">
        <v>4210</v>
      </c>
    </row>
    <row r="8360" spans="1:5" hidden="1">
      <c r="A8360">
        <v>1339</v>
      </c>
      <c r="B8360" t="s">
        <v>4211</v>
      </c>
      <c r="C8360" t="s">
        <v>1949</v>
      </c>
      <c r="D8360" t="s">
        <v>1810</v>
      </c>
      <c r="E8360" s="698" t="s">
        <v>4212</v>
      </c>
    </row>
    <row r="8361" spans="1:5" hidden="1">
      <c r="A8361">
        <v>44396</v>
      </c>
      <c r="B8361" t="s">
        <v>4213</v>
      </c>
      <c r="C8361" t="s">
        <v>1949</v>
      </c>
      <c r="D8361" t="s">
        <v>1810</v>
      </c>
      <c r="E8361" s="698" t="s">
        <v>4214</v>
      </c>
    </row>
    <row r="8362" spans="1:5" hidden="1">
      <c r="A8362">
        <v>44327</v>
      </c>
      <c r="B8362" t="s">
        <v>4215</v>
      </c>
      <c r="C8362" t="s">
        <v>1847</v>
      </c>
      <c r="D8362" t="s">
        <v>1810</v>
      </c>
      <c r="E8362" s="698" t="s">
        <v>4216</v>
      </c>
    </row>
    <row r="8363" spans="1:5" hidden="1">
      <c r="A8363">
        <v>37418</v>
      </c>
      <c r="B8363" t="s">
        <v>4217</v>
      </c>
      <c r="C8363" t="s">
        <v>1809</v>
      </c>
      <c r="D8363" t="s">
        <v>1836</v>
      </c>
      <c r="E8363" s="698" t="s">
        <v>4218</v>
      </c>
    </row>
    <row r="8364" spans="1:5" hidden="1">
      <c r="A8364">
        <v>37419</v>
      </c>
      <c r="B8364" t="s">
        <v>4219</v>
      </c>
      <c r="C8364" t="s">
        <v>1809</v>
      </c>
      <c r="D8364" t="s">
        <v>1836</v>
      </c>
      <c r="E8364" s="698" t="s">
        <v>4220</v>
      </c>
    </row>
    <row r="8365" spans="1:5" hidden="1">
      <c r="A8365">
        <v>1427</v>
      </c>
      <c r="B8365" t="s">
        <v>4221</v>
      </c>
      <c r="C8365" t="s">
        <v>1809</v>
      </c>
      <c r="D8365" t="s">
        <v>1836</v>
      </c>
      <c r="E8365" s="698" t="s">
        <v>4222</v>
      </c>
    </row>
    <row r="8366" spans="1:5" hidden="1">
      <c r="A8366">
        <v>1402</v>
      </c>
      <c r="B8366" t="s">
        <v>4223</v>
      </c>
      <c r="C8366" t="s">
        <v>1809</v>
      </c>
      <c r="D8366" t="s">
        <v>1836</v>
      </c>
      <c r="E8366" s="698" t="s">
        <v>4224</v>
      </c>
    </row>
    <row r="8367" spans="1:5" hidden="1">
      <c r="A8367">
        <v>1420</v>
      </c>
      <c r="B8367" t="s">
        <v>4225</v>
      </c>
      <c r="C8367" t="s">
        <v>1809</v>
      </c>
      <c r="D8367" t="s">
        <v>1836</v>
      </c>
      <c r="E8367" s="698" t="s">
        <v>3463</v>
      </c>
    </row>
    <row r="8368" spans="1:5" hidden="1">
      <c r="A8368">
        <v>1419</v>
      </c>
      <c r="B8368" t="s">
        <v>4226</v>
      </c>
      <c r="C8368" t="s">
        <v>1809</v>
      </c>
      <c r="D8368" t="s">
        <v>1836</v>
      </c>
      <c r="E8368" s="698" t="s">
        <v>4227</v>
      </c>
    </row>
    <row r="8369" spans="1:5" hidden="1">
      <c r="A8369">
        <v>1414</v>
      </c>
      <c r="B8369" t="s">
        <v>4228</v>
      </c>
      <c r="C8369" t="s">
        <v>1809</v>
      </c>
      <c r="D8369" t="s">
        <v>1836</v>
      </c>
      <c r="E8369" s="698" t="s">
        <v>4229</v>
      </c>
    </row>
    <row r="8370" spans="1:5" hidden="1">
      <c r="A8370">
        <v>1413</v>
      </c>
      <c r="B8370" t="s">
        <v>4230</v>
      </c>
      <c r="C8370" t="s">
        <v>1809</v>
      </c>
      <c r="D8370" t="s">
        <v>1836</v>
      </c>
      <c r="E8370" s="698" t="s">
        <v>4231</v>
      </c>
    </row>
    <row r="8371" spans="1:5" hidden="1">
      <c r="A8371">
        <v>1412</v>
      </c>
      <c r="B8371" t="s">
        <v>4232</v>
      </c>
      <c r="C8371" t="s">
        <v>1809</v>
      </c>
      <c r="D8371" t="s">
        <v>1836</v>
      </c>
      <c r="E8371" s="698" t="s">
        <v>4233</v>
      </c>
    </row>
    <row r="8372" spans="1:5" hidden="1">
      <c r="A8372">
        <v>1411</v>
      </c>
      <c r="B8372" t="s">
        <v>4234</v>
      </c>
      <c r="C8372" t="s">
        <v>1809</v>
      </c>
      <c r="D8372" t="s">
        <v>1836</v>
      </c>
      <c r="E8372" s="698" t="s">
        <v>4235</v>
      </c>
    </row>
    <row r="8373" spans="1:5" hidden="1">
      <c r="A8373">
        <v>1406</v>
      </c>
      <c r="B8373" t="s">
        <v>4236</v>
      </c>
      <c r="C8373" t="s">
        <v>1809</v>
      </c>
      <c r="D8373" t="s">
        <v>1836</v>
      </c>
      <c r="E8373" s="698" t="s">
        <v>4237</v>
      </c>
    </row>
    <row r="8374" spans="1:5" hidden="1">
      <c r="A8374">
        <v>1407</v>
      </c>
      <c r="B8374" t="s">
        <v>4238</v>
      </c>
      <c r="C8374" t="s">
        <v>1809</v>
      </c>
      <c r="D8374" t="s">
        <v>1836</v>
      </c>
      <c r="E8374" s="698" t="s">
        <v>4239</v>
      </c>
    </row>
    <row r="8375" spans="1:5" hidden="1">
      <c r="A8375">
        <v>1404</v>
      </c>
      <c r="B8375" t="s">
        <v>4240</v>
      </c>
      <c r="C8375" t="s">
        <v>1809</v>
      </c>
      <c r="D8375" t="s">
        <v>1836</v>
      </c>
      <c r="E8375" s="698" t="s">
        <v>4241</v>
      </c>
    </row>
    <row r="8376" spans="1:5" hidden="1">
      <c r="A8376">
        <v>11281</v>
      </c>
      <c r="B8376" t="s">
        <v>4242</v>
      </c>
      <c r="C8376" t="s">
        <v>1809</v>
      </c>
      <c r="D8376" t="s">
        <v>1836</v>
      </c>
      <c r="E8376" s="698" t="s">
        <v>4243</v>
      </c>
    </row>
    <row r="8377" spans="1:5" hidden="1">
      <c r="A8377">
        <v>1442</v>
      </c>
      <c r="B8377" t="s">
        <v>4244</v>
      </c>
      <c r="C8377" t="s">
        <v>1809</v>
      </c>
      <c r="D8377" t="s">
        <v>1836</v>
      </c>
      <c r="E8377" s="698" t="s">
        <v>4245</v>
      </c>
    </row>
    <row r="8378" spans="1:5" hidden="1">
      <c r="A8378">
        <v>13457</v>
      </c>
      <c r="B8378" t="s">
        <v>4246</v>
      </c>
      <c r="C8378" t="s">
        <v>1809</v>
      </c>
      <c r="D8378" t="s">
        <v>1836</v>
      </c>
      <c r="E8378" s="698" t="s">
        <v>4247</v>
      </c>
    </row>
    <row r="8379" spans="1:5" hidden="1">
      <c r="A8379">
        <v>40699</v>
      </c>
      <c r="B8379" t="s">
        <v>4248</v>
      </c>
      <c r="C8379" t="s">
        <v>1809</v>
      </c>
      <c r="D8379" t="s">
        <v>1836</v>
      </c>
      <c r="E8379" s="698" t="s">
        <v>4249</v>
      </c>
    </row>
    <row r="8380" spans="1:5" hidden="1">
      <c r="A8380">
        <v>40701</v>
      </c>
      <c r="B8380" t="s">
        <v>4250</v>
      </c>
      <c r="C8380" t="s">
        <v>1809</v>
      </c>
      <c r="D8380" t="s">
        <v>1836</v>
      </c>
      <c r="E8380" s="698" t="s">
        <v>4251</v>
      </c>
    </row>
    <row r="8381" spans="1:5" hidden="1">
      <c r="A8381">
        <v>40700</v>
      </c>
      <c r="B8381" t="s">
        <v>4252</v>
      </c>
      <c r="C8381" t="s">
        <v>1809</v>
      </c>
      <c r="D8381" t="s">
        <v>1836</v>
      </c>
      <c r="E8381" s="698" t="s">
        <v>4253</v>
      </c>
    </row>
    <row r="8382" spans="1:5" hidden="1">
      <c r="A8382">
        <v>13458</v>
      </c>
      <c r="B8382" t="s">
        <v>4254</v>
      </c>
      <c r="C8382" t="s">
        <v>1809</v>
      </c>
      <c r="D8382" t="s">
        <v>1836</v>
      </c>
      <c r="E8382" s="698" t="s">
        <v>4255</v>
      </c>
    </row>
    <row r="8383" spans="1:5" hidden="1">
      <c r="A8383">
        <v>36524</v>
      </c>
      <c r="B8383" t="s">
        <v>4256</v>
      </c>
      <c r="C8383" t="s">
        <v>1809</v>
      </c>
      <c r="D8383" t="s">
        <v>1836</v>
      </c>
      <c r="E8383" s="698" t="s">
        <v>4257</v>
      </c>
    </row>
    <row r="8384" spans="1:5" hidden="1">
      <c r="A8384">
        <v>36526</v>
      </c>
      <c r="B8384" t="s">
        <v>4258</v>
      </c>
      <c r="C8384" t="s">
        <v>1809</v>
      </c>
      <c r="D8384" t="s">
        <v>1836</v>
      </c>
      <c r="E8384" s="698" t="s">
        <v>4259</v>
      </c>
    </row>
    <row r="8385" spans="1:5" hidden="1">
      <c r="A8385">
        <v>36523</v>
      </c>
      <c r="B8385" t="s">
        <v>4260</v>
      </c>
      <c r="C8385" t="s">
        <v>1809</v>
      </c>
      <c r="D8385" t="s">
        <v>1836</v>
      </c>
      <c r="E8385" s="698" t="s">
        <v>4261</v>
      </c>
    </row>
    <row r="8386" spans="1:5" hidden="1">
      <c r="A8386">
        <v>36527</v>
      </c>
      <c r="B8386" t="s">
        <v>4262</v>
      </c>
      <c r="C8386" t="s">
        <v>1809</v>
      </c>
      <c r="D8386" t="s">
        <v>1836</v>
      </c>
      <c r="E8386" s="698" t="s">
        <v>4263</v>
      </c>
    </row>
    <row r="8387" spans="1:5" hidden="1">
      <c r="A8387">
        <v>13803</v>
      </c>
      <c r="B8387" t="s">
        <v>4264</v>
      </c>
      <c r="C8387" t="s">
        <v>1809</v>
      </c>
      <c r="D8387" t="s">
        <v>1836</v>
      </c>
      <c r="E8387" s="698" t="s">
        <v>4265</v>
      </c>
    </row>
    <row r="8388" spans="1:5" hidden="1">
      <c r="A8388">
        <v>38642</v>
      </c>
      <c r="B8388" t="s">
        <v>4266</v>
      </c>
      <c r="C8388" t="s">
        <v>1809</v>
      </c>
      <c r="D8388" t="s">
        <v>1836</v>
      </c>
      <c r="E8388" s="698" t="s">
        <v>4267</v>
      </c>
    </row>
    <row r="8389" spans="1:5" hidden="1">
      <c r="A8389">
        <v>36522</v>
      </c>
      <c r="B8389" t="s">
        <v>4268</v>
      </c>
      <c r="C8389" t="s">
        <v>1809</v>
      </c>
      <c r="D8389" t="s">
        <v>1836</v>
      </c>
      <c r="E8389" s="698" t="s">
        <v>4269</v>
      </c>
    </row>
    <row r="8390" spans="1:5" hidden="1">
      <c r="A8390">
        <v>36525</v>
      </c>
      <c r="B8390" t="s">
        <v>4270</v>
      </c>
      <c r="C8390" t="s">
        <v>1809</v>
      </c>
      <c r="D8390" t="s">
        <v>1836</v>
      </c>
      <c r="E8390" s="698" t="s">
        <v>4271</v>
      </c>
    </row>
    <row r="8391" spans="1:5" hidden="1">
      <c r="A8391">
        <v>34348</v>
      </c>
      <c r="B8391" t="s">
        <v>4272</v>
      </c>
      <c r="C8391" t="s">
        <v>1856</v>
      </c>
      <c r="D8391" t="s">
        <v>1810</v>
      </c>
      <c r="E8391" s="698" t="s">
        <v>4273</v>
      </c>
    </row>
    <row r="8392" spans="1:5" hidden="1">
      <c r="A8392">
        <v>34347</v>
      </c>
      <c r="B8392" t="s">
        <v>4274</v>
      </c>
      <c r="C8392" t="s">
        <v>1856</v>
      </c>
      <c r="D8392" t="s">
        <v>1810</v>
      </c>
      <c r="E8392" s="698" t="s">
        <v>4275</v>
      </c>
    </row>
    <row r="8393" spans="1:5" hidden="1">
      <c r="A8393">
        <v>11146</v>
      </c>
      <c r="B8393" t="s">
        <v>4276</v>
      </c>
      <c r="C8393" t="s">
        <v>2164</v>
      </c>
      <c r="D8393" t="s">
        <v>1810</v>
      </c>
      <c r="E8393" s="698" t="s">
        <v>4277</v>
      </c>
    </row>
    <row r="8394" spans="1:5" hidden="1">
      <c r="A8394">
        <v>11147</v>
      </c>
      <c r="B8394" t="s">
        <v>4278</v>
      </c>
      <c r="C8394" t="s">
        <v>2164</v>
      </c>
      <c r="D8394" t="s">
        <v>1810</v>
      </c>
      <c r="E8394" s="698" t="s">
        <v>4279</v>
      </c>
    </row>
    <row r="8395" spans="1:5" hidden="1">
      <c r="A8395">
        <v>34872</v>
      </c>
      <c r="B8395" t="s">
        <v>4280</v>
      </c>
      <c r="C8395" t="s">
        <v>2164</v>
      </c>
      <c r="D8395" t="s">
        <v>1810</v>
      </c>
      <c r="E8395" s="698" t="s">
        <v>4281</v>
      </c>
    </row>
    <row r="8396" spans="1:5" hidden="1">
      <c r="A8396">
        <v>34491</v>
      </c>
      <c r="B8396" t="s">
        <v>4282</v>
      </c>
      <c r="C8396" t="s">
        <v>2164</v>
      </c>
      <c r="D8396" t="s">
        <v>1810</v>
      </c>
      <c r="E8396" s="698" t="s">
        <v>4283</v>
      </c>
    </row>
    <row r="8397" spans="1:5" hidden="1">
      <c r="A8397">
        <v>34770</v>
      </c>
      <c r="B8397" t="s">
        <v>4284</v>
      </c>
      <c r="C8397" t="s">
        <v>3995</v>
      </c>
      <c r="D8397" t="s">
        <v>1836</v>
      </c>
      <c r="E8397" s="698" t="s">
        <v>4285</v>
      </c>
    </row>
    <row r="8398" spans="1:5" hidden="1">
      <c r="A8398">
        <v>1518</v>
      </c>
      <c r="B8398" t="s">
        <v>4286</v>
      </c>
      <c r="C8398" t="s">
        <v>3995</v>
      </c>
      <c r="D8398" t="s">
        <v>1836</v>
      </c>
      <c r="E8398" s="698" t="s">
        <v>4287</v>
      </c>
    </row>
    <row r="8399" spans="1:5" hidden="1">
      <c r="A8399">
        <v>41965</v>
      </c>
      <c r="B8399" t="s">
        <v>4288</v>
      </c>
      <c r="C8399" t="s">
        <v>3995</v>
      </c>
      <c r="D8399" t="s">
        <v>1836</v>
      </c>
      <c r="E8399" s="698" t="s">
        <v>4289</v>
      </c>
    </row>
    <row r="8400" spans="1:5" hidden="1">
      <c r="A8400">
        <v>34492</v>
      </c>
      <c r="B8400" t="s">
        <v>4290</v>
      </c>
      <c r="C8400" t="s">
        <v>2164</v>
      </c>
      <c r="D8400" t="s">
        <v>1817</v>
      </c>
      <c r="E8400" s="698" t="s">
        <v>4291</v>
      </c>
    </row>
    <row r="8401" spans="1:5" hidden="1">
      <c r="A8401">
        <v>1524</v>
      </c>
      <c r="B8401" t="s">
        <v>4292</v>
      </c>
      <c r="C8401" t="s">
        <v>2164</v>
      </c>
      <c r="D8401" t="s">
        <v>1810</v>
      </c>
      <c r="E8401" s="698" t="s">
        <v>4293</v>
      </c>
    </row>
    <row r="8402" spans="1:5" hidden="1">
      <c r="A8402">
        <v>38404</v>
      </c>
      <c r="B8402" t="s">
        <v>4294</v>
      </c>
      <c r="C8402" t="s">
        <v>2164</v>
      </c>
      <c r="D8402" t="s">
        <v>1810</v>
      </c>
      <c r="E8402" s="698" t="s">
        <v>4295</v>
      </c>
    </row>
    <row r="8403" spans="1:5" hidden="1">
      <c r="A8403">
        <v>39849</v>
      </c>
      <c r="B8403" t="s">
        <v>4296</v>
      </c>
      <c r="C8403" t="s">
        <v>2164</v>
      </c>
      <c r="D8403" t="s">
        <v>1810</v>
      </c>
      <c r="E8403" s="698" t="s">
        <v>4297</v>
      </c>
    </row>
    <row r="8404" spans="1:5" hidden="1">
      <c r="A8404">
        <v>38464</v>
      </c>
      <c r="B8404" t="s">
        <v>4298</v>
      </c>
      <c r="C8404" t="s">
        <v>2164</v>
      </c>
      <c r="D8404" t="s">
        <v>1810</v>
      </c>
      <c r="E8404" s="698" t="s">
        <v>4299</v>
      </c>
    </row>
    <row r="8405" spans="1:5" hidden="1">
      <c r="A8405">
        <v>34493</v>
      </c>
      <c r="B8405" t="s">
        <v>4300</v>
      </c>
      <c r="C8405" t="s">
        <v>2164</v>
      </c>
      <c r="D8405" t="s">
        <v>1810</v>
      </c>
      <c r="E8405" s="698" t="s">
        <v>4301</v>
      </c>
    </row>
    <row r="8406" spans="1:5" hidden="1">
      <c r="A8406">
        <v>1527</v>
      </c>
      <c r="B8406" t="s">
        <v>722</v>
      </c>
      <c r="C8406" t="s">
        <v>2164</v>
      </c>
      <c r="D8406" t="s">
        <v>1810</v>
      </c>
      <c r="E8406" s="698" t="s">
        <v>4302</v>
      </c>
    </row>
    <row r="8407" spans="1:5" hidden="1">
      <c r="A8407">
        <v>38405</v>
      </c>
      <c r="B8407" t="s">
        <v>4303</v>
      </c>
      <c r="C8407" t="s">
        <v>2164</v>
      </c>
      <c r="D8407" t="s">
        <v>1810</v>
      </c>
      <c r="E8407" s="698" t="s">
        <v>4304</v>
      </c>
    </row>
    <row r="8408" spans="1:5" hidden="1">
      <c r="A8408">
        <v>38408</v>
      </c>
      <c r="B8408" t="s">
        <v>4305</v>
      </c>
      <c r="C8408" t="s">
        <v>2164</v>
      </c>
      <c r="D8408" t="s">
        <v>1810</v>
      </c>
      <c r="E8408" s="698" t="s">
        <v>4306</v>
      </c>
    </row>
    <row r="8409" spans="1:5" hidden="1">
      <c r="A8409">
        <v>34494</v>
      </c>
      <c r="B8409" t="s">
        <v>4307</v>
      </c>
      <c r="C8409" t="s">
        <v>2164</v>
      </c>
      <c r="D8409" t="s">
        <v>1810</v>
      </c>
      <c r="E8409" s="698" t="s">
        <v>4308</v>
      </c>
    </row>
    <row r="8410" spans="1:5" hidden="1">
      <c r="A8410">
        <v>1525</v>
      </c>
      <c r="B8410" t="s">
        <v>4309</v>
      </c>
      <c r="C8410" t="s">
        <v>2164</v>
      </c>
      <c r="D8410" t="s">
        <v>1810</v>
      </c>
      <c r="E8410" s="698" t="s">
        <v>4310</v>
      </c>
    </row>
    <row r="8411" spans="1:5" hidden="1">
      <c r="A8411">
        <v>38406</v>
      </c>
      <c r="B8411" t="s">
        <v>4311</v>
      </c>
      <c r="C8411" t="s">
        <v>2164</v>
      </c>
      <c r="D8411" t="s">
        <v>1810</v>
      </c>
      <c r="E8411" s="698" t="s">
        <v>4312</v>
      </c>
    </row>
    <row r="8412" spans="1:5" hidden="1">
      <c r="A8412">
        <v>38409</v>
      </c>
      <c r="B8412" t="s">
        <v>4313</v>
      </c>
      <c r="C8412" t="s">
        <v>2164</v>
      </c>
      <c r="D8412" t="s">
        <v>1810</v>
      </c>
      <c r="E8412" s="698" t="s">
        <v>4314</v>
      </c>
    </row>
    <row r="8413" spans="1:5" hidden="1">
      <c r="A8413">
        <v>43360</v>
      </c>
      <c r="B8413" t="s">
        <v>4315</v>
      </c>
      <c r="C8413" t="s">
        <v>2164</v>
      </c>
      <c r="D8413" t="s">
        <v>1810</v>
      </c>
      <c r="E8413" s="698" t="s">
        <v>4316</v>
      </c>
    </row>
    <row r="8414" spans="1:5" hidden="1">
      <c r="A8414">
        <v>34495</v>
      </c>
      <c r="B8414" t="s">
        <v>4317</v>
      </c>
      <c r="C8414" t="s">
        <v>2164</v>
      </c>
      <c r="D8414" t="s">
        <v>1810</v>
      </c>
      <c r="E8414" s="698" t="s">
        <v>4318</v>
      </c>
    </row>
    <row r="8415" spans="1:5" hidden="1">
      <c r="A8415">
        <v>11145</v>
      </c>
      <c r="B8415" t="s">
        <v>4319</v>
      </c>
      <c r="C8415" t="s">
        <v>2164</v>
      </c>
      <c r="D8415" t="s">
        <v>1810</v>
      </c>
      <c r="E8415" s="698" t="s">
        <v>4281</v>
      </c>
    </row>
    <row r="8416" spans="1:5" hidden="1">
      <c r="A8416">
        <v>34496</v>
      </c>
      <c r="B8416" t="s">
        <v>4320</v>
      </c>
      <c r="C8416" t="s">
        <v>2164</v>
      </c>
      <c r="D8416" t="s">
        <v>1810</v>
      </c>
      <c r="E8416" s="698" t="s">
        <v>4321</v>
      </c>
    </row>
    <row r="8417" spans="1:5" hidden="1">
      <c r="A8417">
        <v>34479</v>
      </c>
      <c r="B8417" t="s">
        <v>4322</v>
      </c>
      <c r="C8417" t="s">
        <v>2164</v>
      </c>
      <c r="D8417" t="s">
        <v>1810</v>
      </c>
      <c r="E8417" s="698" t="s">
        <v>4283</v>
      </c>
    </row>
    <row r="8418" spans="1:5" hidden="1">
      <c r="A8418">
        <v>34481</v>
      </c>
      <c r="B8418" t="s">
        <v>4323</v>
      </c>
      <c r="C8418" t="s">
        <v>2164</v>
      </c>
      <c r="D8418" t="s">
        <v>1810</v>
      </c>
      <c r="E8418" s="698" t="s">
        <v>4324</v>
      </c>
    </row>
    <row r="8419" spans="1:5" hidden="1">
      <c r="A8419">
        <v>34483</v>
      </c>
      <c r="B8419" t="s">
        <v>4325</v>
      </c>
      <c r="C8419" t="s">
        <v>2164</v>
      </c>
      <c r="D8419" t="s">
        <v>1810</v>
      </c>
      <c r="E8419" s="698" t="s">
        <v>4326</v>
      </c>
    </row>
    <row r="8420" spans="1:5" hidden="1">
      <c r="A8420">
        <v>34485</v>
      </c>
      <c r="B8420" t="s">
        <v>4327</v>
      </c>
      <c r="C8420" t="s">
        <v>2164</v>
      </c>
      <c r="D8420" t="s">
        <v>1810</v>
      </c>
      <c r="E8420" s="698" t="s">
        <v>4328</v>
      </c>
    </row>
    <row r="8421" spans="1:5" hidden="1">
      <c r="A8421">
        <v>14041</v>
      </c>
      <c r="B8421" t="s">
        <v>4329</v>
      </c>
      <c r="C8421" t="s">
        <v>2164</v>
      </c>
      <c r="D8421" t="s">
        <v>1810</v>
      </c>
      <c r="E8421" s="698" t="s">
        <v>4330</v>
      </c>
    </row>
    <row r="8422" spans="1:5" hidden="1">
      <c r="A8422">
        <v>1523</v>
      </c>
      <c r="B8422" t="s">
        <v>4331</v>
      </c>
      <c r="C8422" t="s">
        <v>2164</v>
      </c>
      <c r="D8422" t="s">
        <v>1810</v>
      </c>
      <c r="E8422" s="698" t="s">
        <v>4332</v>
      </c>
    </row>
    <row r="8423" spans="1:5" hidden="1">
      <c r="A8423">
        <v>14052</v>
      </c>
      <c r="B8423" t="s">
        <v>4333</v>
      </c>
      <c r="C8423" t="s">
        <v>1809</v>
      </c>
      <c r="D8423" t="s">
        <v>1810</v>
      </c>
      <c r="E8423" s="698" t="s">
        <v>3479</v>
      </c>
    </row>
    <row r="8424" spans="1:5" hidden="1">
      <c r="A8424">
        <v>14054</v>
      </c>
      <c r="B8424" t="s">
        <v>4334</v>
      </c>
      <c r="C8424" t="s">
        <v>1809</v>
      </c>
      <c r="D8424" t="s">
        <v>1810</v>
      </c>
      <c r="E8424" s="698" t="s">
        <v>4335</v>
      </c>
    </row>
    <row r="8425" spans="1:5" hidden="1">
      <c r="A8425">
        <v>14053</v>
      </c>
      <c r="B8425" t="s">
        <v>4336</v>
      </c>
      <c r="C8425" t="s">
        <v>1809</v>
      </c>
      <c r="D8425" t="s">
        <v>1810</v>
      </c>
      <c r="E8425" s="698" t="s">
        <v>4337</v>
      </c>
    </row>
    <row r="8426" spans="1:5" hidden="1">
      <c r="A8426">
        <v>2558</v>
      </c>
      <c r="B8426" t="s">
        <v>4338</v>
      </c>
      <c r="C8426" t="s">
        <v>1809</v>
      </c>
      <c r="D8426" t="s">
        <v>1810</v>
      </c>
      <c r="E8426" s="698" t="s">
        <v>4339</v>
      </c>
    </row>
    <row r="8427" spans="1:5" hidden="1">
      <c r="A8427">
        <v>2560</v>
      </c>
      <c r="B8427" t="s">
        <v>4340</v>
      </c>
      <c r="C8427" t="s">
        <v>1809</v>
      </c>
      <c r="D8427" t="s">
        <v>1810</v>
      </c>
      <c r="E8427" s="698" t="s">
        <v>4341</v>
      </c>
    </row>
    <row r="8428" spans="1:5" hidden="1">
      <c r="A8428">
        <v>2559</v>
      </c>
      <c r="B8428" t="s">
        <v>4342</v>
      </c>
      <c r="C8428" t="s">
        <v>1809</v>
      </c>
      <c r="D8428" t="s">
        <v>1817</v>
      </c>
      <c r="E8428" s="698" t="s">
        <v>4343</v>
      </c>
    </row>
    <row r="8429" spans="1:5" hidden="1">
      <c r="A8429">
        <v>2592</v>
      </c>
      <c r="B8429" t="s">
        <v>4344</v>
      </c>
      <c r="C8429" t="s">
        <v>1809</v>
      </c>
      <c r="D8429" t="s">
        <v>1810</v>
      </c>
      <c r="E8429" s="698" t="s">
        <v>4345</v>
      </c>
    </row>
    <row r="8430" spans="1:5" hidden="1">
      <c r="A8430">
        <v>2566</v>
      </c>
      <c r="B8430" t="s">
        <v>4346</v>
      </c>
      <c r="C8430" t="s">
        <v>1809</v>
      </c>
      <c r="D8430" t="s">
        <v>1810</v>
      </c>
      <c r="E8430" s="698" t="s">
        <v>4347</v>
      </c>
    </row>
    <row r="8431" spans="1:5" hidden="1">
      <c r="A8431">
        <v>2589</v>
      </c>
      <c r="B8431" t="s">
        <v>4348</v>
      </c>
      <c r="C8431" t="s">
        <v>1809</v>
      </c>
      <c r="D8431" t="s">
        <v>1810</v>
      </c>
      <c r="E8431" s="698" t="s">
        <v>4349</v>
      </c>
    </row>
    <row r="8432" spans="1:5" hidden="1">
      <c r="A8432">
        <v>2591</v>
      </c>
      <c r="B8432" t="s">
        <v>4350</v>
      </c>
      <c r="C8432" t="s">
        <v>1809</v>
      </c>
      <c r="D8432" t="s">
        <v>1810</v>
      </c>
      <c r="E8432" s="698" t="s">
        <v>4351</v>
      </c>
    </row>
    <row r="8433" spans="1:5" hidden="1">
      <c r="A8433">
        <v>2590</v>
      </c>
      <c r="B8433" t="s">
        <v>4352</v>
      </c>
      <c r="C8433" t="s">
        <v>1809</v>
      </c>
      <c r="D8433" t="s">
        <v>1810</v>
      </c>
      <c r="E8433" s="698" t="s">
        <v>3272</v>
      </c>
    </row>
    <row r="8434" spans="1:5" hidden="1">
      <c r="A8434">
        <v>2567</v>
      </c>
      <c r="B8434" t="s">
        <v>4353</v>
      </c>
      <c r="C8434" t="s">
        <v>1809</v>
      </c>
      <c r="D8434" t="s">
        <v>1810</v>
      </c>
      <c r="E8434" s="698" t="s">
        <v>4354</v>
      </c>
    </row>
    <row r="8435" spans="1:5" hidden="1">
      <c r="A8435">
        <v>2565</v>
      </c>
      <c r="B8435" t="s">
        <v>4355</v>
      </c>
      <c r="C8435" t="s">
        <v>1809</v>
      </c>
      <c r="D8435" t="s">
        <v>1810</v>
      </c>
      <c r="E8435" s="698" t="s">
        <v>4356</v>
      </c>
    </row>
    <row r="8436" spans="1:5" hidden="1">
      <c r="A8436">
        <v>2568</v>
      </c>
      <c r="B8436" t="s">
        <v>4357</v>
      </c>
      <c r="C8436" t="s">
        <v>1809</v>
      </c>
      <c r="D8436" t="s">
        <v>1810</v>
      </c>
      <c r="E8436" s="698" t="s">
        <v>3389</v>
      </c>
    </row>
    <row r="8437" spans="1:5" hidden="1">
      <c r="A8437">
        <v>2594</v>
      </c>
      <c r="B8437" t="s">
        <v>4358</v>
      </c>
      <c r="C8437" t="s">
        <v>1809</v>
      </c>
      <c r="D8437" t="s">
        <v>1810</v>
      </c>
      <c r="E8437" s="698" t="s">
        <v>4359</v>
      </c>
    </row>
    <row r="8438" spans="1:5" hidden="1">
      <c r="A8438">
        <v>2587</v>
      </c>
      <c r="B8438" t="s">
        <v>4360</v>
      </c>
      <c r="C8438" t="s">
        <v>1809</v>
      </c>
      <c r="D8438" t="s">
        <v>1810</v>
      </c>
      <c r="E8438" s="698" t="s">
        <v>4361</v>
      </c>
    </row>
    <row r="8439" spans="1:5" hidden="1">
      <c r="A8439">
        <v>2588</v>
      </c>
      <c r="B8439" t="s">
        <v>4362</v>
      </c>
      <c r="C8439" t="s">
        <v>1809</v>
      </c>
      <c r="D8439" t="s">
        <v>1810</v>
      </c>
      <c r="E8439" s="698" t="s">
        <v>4363</v>
      </c>
    </row>
    <row r="8440" spans="1:5" hidden="1">
      <c r="A8440">
        <v>2569</v>
      </c>
      <c r="B8440" t="s">
        <v>4364</v>
      </c>
      <c r="C8440" t="s">
        <v>1809</v>
      </c>
      <c r="D8440" t="s">
        <v>1810</v>
      </c>
      <c r="E8440" s="698" t="s">
        <v>4365</v>
      </c>
    </row>
    <row r="8441" spans="1:5" hidden="1">
      <c r="A8441">
        <v>2570</v>
      </c>
      <c r="B8441" t="s">
        <v>4366</v>
      </c>
      <c r="C8441" t="s">
        <v>1809</v>
      </c>
      <c r="D8441" t="s">
        <v>1810</v>
      </c>
      <c r="E8441" s="698" t="s">
        <v>4367</v>
      </c>
    </row>
    <row r="8442" spans="1:5" hidden="1">
      <c r="A8442">
        <v>2571</v>
      </c>
      <c r="B8442" t="s">
        <v>4368</v>
      </c>
      <c r="C8442" t="s">
        <v>1809</v>
      </c>
      <c r="D8442" t="s">
        <v>1810</v>
      </c>
      <c r="E8442" s="698" t="s">
        <v>4369</v>
      </c>
    </row>
    <row r="8443" spans="1:5" hidden="1">
      <c r="A8443">
        <v>2593</v>
      </c>
      <c r="B8443" t="s">
        <v>4370</v>
      </c>
      <c r="C8443" t="s">
        <v>1809</v>
      </c>
      <c r="D8443" t="s">
        <v>1810</v>
      </c>
      <c r="E8443" s="698" t="s">
        <v>4371</v>
      </c>
    </row>
    <row r="8444" spans="1:5" hidden="1">
      <c r="A8444">
        <v>2572</v>
      </c>
      <c r="B8444" t="s">
        <v>4372</v>
      </c>
      <c r="C8444" t="s">
        <v>1809</v>
      </c>
      <c r="D8444" t="s">
        <v>1810</v>
      </c>
      <c r="E8444" s="698" t="s">
        <v>4373</v>
      </c>
    </row>
    <row r="8445" spans="1:5" hidden="1">
      <c r="A8445">
        <v>2595</v>
      </c>
      <c r="B8445" t="s">
        <v>4374</v>
      </c>
      <c r="C8445" t="s">
        <v>1809</v>
      </c>
      <c r="D8445" t="s">
        <v>1810</v>
      </c>
      <c r="E8445" s="698" t="s">
        <v>4375</v>
      </c>
    </row>
    <row r="8446" spans="1:5" hidden="1">
      <c r="A8446">
        <v>2576</v>
      </c>
      <c r="B8446" t="s">
        <v>4376</v>
      </c>
      <c r="C8446" t="s">
        <v>1809</v>
      </c>
      <c r="D8446" t="s">
        <v>1810</v>
      </c>
      <c r="E8446" s="698" t="s">
        <v>4377</v>
      </c>
    </row>
    <row r="8447" spans="1:5" hidden="1">
      <c r="A8447">
        <v>2575</v>
      </c>
      <c r="B8447" t="s">
        <v>4378</v>
      </c>
      <c r="C8447" t="s">
        <v>1809</v>
      </c>
      <c r="D8447" t="s">
        <v>1810</v>
      </c>
      <c r="E8447" s="698" t="s">
        <v>2110</v>
      </c>
    </row>
    <row r="8448" spans="1:5" hidden="1">
      <c r="A8448">
        <v>2573</v>
      </c>
      <c r="B8448" t="s">
        <v>4379</v>
      </c>
      <c r="C8448" t="s">
        <v>1809</v>
      </c>
      <c r="D8448" t="s">
        <v>1810</v>
      </c>
      <c r="E8448" s="698" t="s">
        <v>1939</v>
      </c>
    </row>
    <row r="8449" spans="1:5" hidden="1">
      <c r="A8449">
        <v>2586</v>
      </c>
      <c r="B8449" t="s">
        <v>4380</v>
      </c>
      <c r="C8449" t="s">
        <v>1809</v>
      </c>
      <c r="D8449" t="s">
        <v>1810</v>
      </c>
      <c r="E8449" s="698" t="s">
        <v>4381</v>
      </c>
    </row>
    <row r="8450" spans="1:5" hidden="1">
      <c r="A8450">
        <v>2577</v>
      </c>
      <c r="B8450" t="s">
        <v>4382</v>
      </c>
      <c r="C8450" t="s">
        <v>1809</v>
      </c>
      <c r="D8450" t="s">
        <v>1810</v>
      </c>
      <c r="E8450" s="698" t="s">
        <v>4383</v>
      </c>
    </row>
    <row r="8451" spans="1:5" hidden="1">
      <c r="A8451">
        <v>2574</v>
      </c>
      <c r="B8451" t="s">
        <v>4384</v>
      </c>
      <c r="C8451" t="s">
        <v>1809</v>
      </c>
      <c r="D8451" t="s">
        <v>1810</v>
      </c>
      <c r="E8451" s="698" t="s">
        <v>3505</v>
      </c>
    </row>
    <row r="8452" spans="1:5" hidden="1">
      <c r="A8452">
        <v>2578</v>
      </c>
      <c r="B8452" t="s">
        <v>4385</v>
      </c>
      <c r="C8452" t="s">
        <v>1809</v>
      </c>
      <c r="D8452" t="s">
        <v>1810</v>
      </c>
      <c r="E8452" s="698" t="s">
        <v>4386</v>
      </c>
    </row>
    <row r="8453" spans="1:5" hidden="1">
      <c r="A8453">
        <v>2585</v>
      </c>
      <c r="B8453" t="s">
        <v>4387</v>
      </c>
      <c r="C8453" t="s">
        <v>1809</v>
      </c>
      <c r="D8453" t="s">
        <v>1810</v>
      </c>
      <c r="E8453" s="698" t="s">
        <v>4388</v>
      </c>
    </row>
    <row r="8454" spans="1:5" hidden="1">
      <c r="A8454">
        <v>12008</v>
      </c>
      <c r="B8454" t="s">
        <v>4389</v>
      </c>
      <c r="C8454" t="s">
        <v>1809</v>
      </c>
      <c r="D8454" t="s">
        <v>1810</v>
      </c>
      <c r="E8454" s="698" t="s">
        <v>4390</v>
      </c>
    </row>
    <row r="8455" spans="1:5" hidden="1">
      <c r="A8455">
        <v>2582</v>
      </c>
      <c r="B8455" t="s">
        <v>4391</v>
      </c>
      <c r="C8455" t="s">
        <v>1809</v>
      </c>
      <c r="D8455" t="s">
        <v>1810</v>
      </c>
      <c r="E8455" s="698" t="s">
        <v>4392</v>
      </c>
    </row>
    <row r="8456" spans="1:5" hidden="1">
      <c r="A8456">
        <v>2597</v>
      </c>
      <c r="B8456" t="s">
        <v>4393</v>
      </c>
      <c r="C8456" t="s">
        <v>1809</v>
      </c>
      <c r="D8456" t="s">
        <v>1810</v>
      </c>
      <c r="E8456" s="698" t="s">
        <v>4394</v>
      </c>
    </row>
    <row r="8457" spans="1:5" hidden="1">
      <c r="A8457">
        <v>2579</v>
      </c>
      <c r="B8457" t="s">
        <v>4395</v>
      </c>
      <c r="C8457" t="s">
        <v>1809</v>
      </c>
      <c r="D8457" t="s">
        <v>1810</v>
      </c>
      <c r="E8457" s="698" t="s">
        <v>1966</v>
      </c>
    </row>
    <row r="8458" spans="1:5" hidden="1">
      <c r="A8458">
        <v>2581</v>
      </c>
      <c r="B8458" t="s">
        <v>4396</v>
      </c>
      <c r="C8458" t="s">
        <v>1809</v>
      </c>
      <c r="D8458" t="s">
        <v>1810</v>
      </c>
      <c r="E8458" s="698" t="s">
        <v>4397</v>
      </c>
    </row>
    <row r="8459" spans="1:5" hidden="1">
      <c r="A8459">
        <v>2596</v>
      </c>
      <c r="B8459" t="s">
        <v>4398</v>
      </c>
      <c r="C8459" t="s">
        <v>1809</v>
      </c>
      <c r="D8459" t="s">
        <v>1810</v>
      </c>
      <c r="E8459" s="698" t="s">
        <v>4399</v>
      </c>
    </row>
    <row r="8460" spans="1:5" hidden="1">
      <c r="A8460">
        <v>2580</v>
      </c>
      <c r="B8460" t="s">
        <v>4400</v>
      </c>
      <c r="C8460" t="s">
        <v>1809</v>
      </c>
      <c r="D8460" t="s">
        <v>1810</v>
      </c>
      <c r="E8460" s="698" t="s">
        <v>4401</v>
      </c>
    </row>
    <row r="8461" spans="1:5" hidden="1">
      <c r="A8461">
        <v>2583</v>
      </c>
      <c r="B8461" t="s">
        <v>4402</v>
      </c>
      <c r="C8461" t="s">
        <v>1809</v>
      </c>
      <c r="D8461" t="s">
        <v>1810</v>
      </c>
      <c r="E8461" s="698" t="s">
        <v>4403</v>
      </c>
    </row>
    <row r="8462" spans="1:5" hidden="1">
      <c r="A8462">
        <v>2584</v>
      </c>
      <c r="B8462" t="s">
        <v>4404</v>
      </c>
      <c r="C8462" t="s">
        <v>1809</v>
      </c>
      <c r="D8462" t="s">
        <v>1810</v>
      </c>
      <c r="E8462" s="698" t="s">
        <v>4405</v>
      </c>
    </row>
    <row r="8463" spans="1:5" hidden="1">
      <c r="A8463">
        <v>12010</v>
      </c>
      <c r="B8463" t="s">
        <v>4406</v>
      </c>
      <c r="C8463" t="s">
        <v>1809</v>
      </c>
      <c r="D8463" t="s">
        <v>1810</v>
      </c>
      <c r="E8463" s="698" t="s">
        <v>4407</v>
      </c>
    </row>
    <row r="8464" spans="1:5" hidden="1">
      <c r="A8464">
        <v>39329</v>
      </c>
      <c r="B8464" t="s">
        <v>4408</v>
      </c>
      <c r="C8464" t="s">
        <v>1809</v>
      </c>
      <c r="D8464" t="s">
        <v>1810</v>
      </c>
      <c r="E8464" s="698" t="s">
        <v>2635</v>
      </c>
    </row>
    <row r="8465" spans="1:5" hidden="1">
      <c r="A8465">
        <v>39330</v>
      </c>
      <c r="B8465" t="s">
        <v>4409</v>
      </c>
      <c r="C8465" t="s">
        <v>1809</v>
      </c>
      <c r="D8465" t="s">
        <v>1810</v>
      </c>
      <c r="E8465" s="698" t="s">
        <v>4410</v>
      </c>
    </row>
    <row r="8466" spans="1:5" hidden="1">
      <c r="A8466">
        <v>39332</v>
      </c>
      <c r="B8466" t="s">
        <v>4411</v>
      </c>
      <c r="C8466" t="s">
        <v>1809</v>
      </c>
      <c r="D8466" t="s">
        <v>1810</v>
      </c>
      <c r="E8466" s="698" t="s">
        <v>2038</v>
      </c>
    </row>
    <row r="8467" spans="1:5" hidden="1">
      <c r="A8467">
        <v>39331</v>
      </c>
      <c r="B8467" t="s">
        <v>4412</v>
      </c>
      <c r="C8467" t="s">
        <v>1809</v>
      </c>
      <c r="D8467" t="s">
        <v>1810</v>
      </c>
      <c r="E8467" s="698" t="s">
        <v>4413</v>
      </c>
    </row>
    <row r="8468" spans="1:5" hidden="1">
      <c r="A8468">
        <v>39333</v>
      </c>
      <c r="B8468" t="s">
        <v>4414</v>
      </c>
      <c r="C8468" t="s">
        <v>1809</v>
      </c>
      <c r="D8468" t="s">
        <v>1810</v>
      </c>
      <c r="E8468" s="698" t="s">
        <v>4415</v>
      </c>
    </row>
    <row r="8469" spans="1:5" hidden="1">
      <c r="A8469">
        <v>39335</v>
      </c>
      <c r="B8469" t="s">
        <v>4416</v>
      </c>
      <c r="C8469" t="s">
        <v>1809</v>
      </c>
      <c r="D8469" t="s">
        <v>1810</v>
      </c>
      <c r="E8469" s="698" t="s">
        <v>4417</v>
      </c>
    </row>
    <row r="8470" spans="1:5" hidden="1">
      <c r="A8470">
        <v>39334</v>
      </c>
      <c r="B8470" t="s">
        <v>4418</v>
      </c>
      <c r="C8470" t="s">
        <v>1809</v>
      </c>
      <c r="D8470" t="s">
        <v>1810</v>
      </c>
      <c r="E8470" s="698" t="s">
        <v>4419</v>
      </c>
    </row>
    <row r="8471" spans="1:5" hidden="1">
      <c r="A8471">
        <v>12016</v>
      </c>
      <c r="B8471" t="s">
        <v>4420</v>
      </c>
      <c r="C8471" t="s">
        <v>1809</v>
      </c>
      <c r="D8471" t="s">
        <v>1810</v>
      </c>
      <c r="E8471" s="698" t="s">
        <v>4421</v>
      </c>
    </row>
    <row r="8472" spans="1:5" hidden="1">
      <c r="A8472">
        <v>12015</v>
      </c>
      <c r="B8472" t="s">
        <v>4422</v>
      </c>
      <c r="C8472" t="s">
        <v>1809</v>
      </c>
      <c r="D8472" t="s">
        <v>1810</v>
      </c>
      <c r="E8472" s="698" t="s">
        <v>4423</v>
      </c>
    </row>
    <row r="8473" spans="1:5" hidden="1">
      <c r="A8473">
        <v>12020</v>
      </c>
      <c r="B8473" t="s">
        <v>4424</v>
      </c>
      <c r="C8473" t="s">
        <v>1809</v>
      </c>
      <c r="D8473" t="s">
        <v>1810</v>
      </c>
      <c r="E8473" s="698" t="s">
        <v>4421</v>
      </c>
    </row>
    <row r="8474" spans="1:5" hidden="1">
      <c r="A8474">
        <v>12019</v>
      </c>
      <c r="B8474" t="s">
        <v>4425</v>
      </c>
      <c r="C8474" t="s">
        <v>1809</v>
      </c>
      <c r="D8474" t="s">
        <v>1810</v>
      </c>
      <c r="E8474" s="698" t="s">
        <v>4423</v>
      </c>
    </row>
    <row r="8475" spans="1:5" hidden="1">
      <c r="A8475">
        <v>39336</v>
      </c>
      <c r="B8475" t="s">
        <v>4426</v>
      </c>
      <c r="C8475" t="s">
        <v>1809</v>
      </c>
      <c r="D8475" t="s">
        <v>1810</v>
      </c>
      <c r="E8475" s="698" t="s">
        <v>4410</v>
      </c>
    </row>
    <row r="8476" spans="1:5" hidden="1">
      <c r="A8476">
        <v>39338</v>
      </c>
      <c r="B8476" t="s">
        <v>4427</v>
      </c>
      <c r="C8476" t="s">
        <v>1809</v>
      </c>
      <c r="D8476" t="s">
        <v>1810</v>
      </c>
      <c r="E8476" s="698" t="s">
        <v>2038</v>
      </c>
    </row>
    <row r="8477" spans="1:5" hidden="1">
      <c r="A8477">
        <v>39337</v>
      </c>
      <c r="B8477" t="s">
        <v>4428</v>
      </c>
      <c r="C8477" t="s">
        <v>1809</v>
      </c>
      <c r="D8477" t="s">
        <v>1810</v>
      </c>
      <c r="E8477" s="698" t="s">
        <v>4413</v>
      </c>
    </row>
    <row r="8478" spans="1:5" hidden="1">
      <c r="A8478">
        <v>39341</v>
      </c>
      <c r="B8478" t="s">
        <v>4429</v>
      </c>
      <c r="C8478" t="s">
        <v>1809</v>
      </c>
      <c r="D8478" t="s">
        <v>1810</v>
      </c>
      <c r="E8478" s="698" t="s">
        <v>4430</v>
      </c>
    </row>
    <row r="8479" spans="1:5" hidden="1">
      <c r="A8479">
        <v>39340</v>
      </c>
      <c r="B8479" t="s">
        <v>4431</v>
      </c>
      <c r="C8479" t="s">
        <v>1809</v>
      </c>
      <c r="D8479" t="s">
        <v>1810</v>
      </c>
      <c r="E8479" s="698" t="s">
        <v>4432</v>
      </c>
    </row>
    <row r="8480" spans="1:5" hidden="1">
      <c r="A8480">
        <v>12025</v>
      </c>
      <c r="B8480" t="s">
        <v>4433</v>
      </c>
      <c r="C8480" t="s">
        <v>1809</v>
      </c>
      <c r="D8480" t="s">
        <v>1810</v>
      </c>
      <c r="E8480" s="698" t="s">
        <v>4434</v>
      </c>
    </row>
    <row r="8481" spans="1:5" hidden="1">
      <c r="A8481">
        <v>39342</v>
      </c>
      <c r="B8481" t="s">
        <v>4435</v>
      </c>
      <c r="C8481" t="s">
        <v>1809</v>
      </c>
      <c r="D8481" t="s">
        <v>1810</v>
      </c>
      <c r="E8481" s="698" t="s">
        <v>4430</v>
      </c>
    </row>
    <row r="8482" spans="1:5" hidden="1">
      <c r="A8482">
        <v>39343</v>
      </c>
      <c r="B8482" t="s">
        <v>4436</v>
      </c>
      <c r="C8482" t="s">
        <v>1809</v>
      </c>
      <c r="D8482" t="s">
        <v>1810</v>
      </c>
      <c r="E8482" s="698" t="s">
        <v>4437</v>
      </c>
    </row>
    <row r="8483" spans="1:5" hidden="1">
      <c r="A8483">
        <v>39345</v>
      </c>
      <c r="B8483" t="s">
        <v>4438</v>
      </c>
      <c r="C8483" t="s">
        <v>1809</v>
      </c>
      <c r="D8483" t="s">
        <v>1810</v>
      </c>
      <c r="E8483" s="698" t="s">
        <v>4439</v>
      </c>
    </row>
    <row r="8484" spans="1:5" hidden="1">
      <c r="A8484">
        <v>39344</v>
      </c>
      <c r="B8484" t="s">
        <v>4440</v>
      </c>
      <c r="C8484" t="s">
        <v>1809</v>
      </c>
      <c r="D8484" t="s">
        <v>1810</v>
      </c>
      <c r="E8484" s="698" t="s">
        <v>4441</v>
      </c>
    </row>
    <row r="8485" spans="1:5" hidden="1">
      <c r="A8485">
        <v>12623</v>
      </c>
      <c r="B8485" t="s">
        <v>4442</v>
      </c>
      <c r="C8485" t="s">
        <v>1856</v>
      </c>
      <c r="D8485" t="s">
        <v>1836</v>
      </c>
      <c r="E8485" s="698" t="s">
        <v>4443</v>
      </c>
    </row>
    <row r="8486" spans="1:5" hidden="1">
      <c r="A8486">
        <v>34498</v>
      </c>
      <c r="B8486" t="s">
        <v>4444</v>
      </c>
      <c r="C8486" t="s">
        <v>1809</v>
      </c>
      <c r="D8486" t="s">
        <v>1810</v>
      </c>
      <c r="E8486" s="698" t="s">
        <v>4445</v>
      </c>
    </row>
    <row r="8487" spans="1:5" hidden="1">
      <c r="A8487">
        <v>13244</v>
      </c>
      <c r="B8487" t="s">
        <v>4446</v>
      </c>
      <c r="C8487" t="s">
        <v>1809</v>
      </c>
      <c r="D8487" t="s">
        <v>1817</v>
      </c>
      <c r="E8487" s="698" t="s">
        <v>4447</v>
      </c>
    </row>
    <row r="8488" spans="1:5" hidden="1">
      <c r="A8488">
        <v>38998</v>
      </c>
      <c r="B8488" t="s">
        <v>4448</v>
      </c>
      <c r="C8488" t="s">
        <v>1809</v>
      </c>
      <c r="D8488" t="s">
        <v>1836</v>
      </c>
      <c r="E8488" s="698" t="s">
        <v>4449</v>
      </c>
    </row>
    <row r="8489" spans="1:5" hidden="1">
      <c r="A8489">
        <v>38999</v>
      </c>
      <c r="B8489" t="s">
        <v>4450</v>
      </c>
      <c r="C8489" t="s">
        <v>1809</v>
      </c>
      <c r="D8489" t="s">
        <v>1836</v>
      </c>
      <c r="E8489" s="698" t="s">
        <v>4451</v>
      </c>
    </row>
    <row r="8490" spans="1:5" hidden="1">
      <c r="A8490">
        <v>38996</v>
      </c>
      <c r="B8490" t="s">
        <v>4452</v>
      </c>
      <c r="C8490" t="s">
        <v>1809</v>
      </c>
      <c r="D8490" t="s">
        <v>1836</v>
      </c>
      <c r="E8490" s="698" t="s">
        <v>4453</v>
      </c>
    </row>
    <row r="8491" spans="1:5" hidden="1">
      <c r="A8491">
        <v>38997</v>
      </c>
      <c r="B8491" t="s">
        <v>4454</v>
      </c>
      <c r="C8491" t="s">
        <v>1809</v>
      </c>
      <c r="D8491" t="s">
        <v>1836</v>
      </c>
      <c r="E8491" s="698" t="s">
        <v>4455</v>
      </c>
    </row>
    <row r="8492" spans="1:5" hidden="1">
      <c r="A8492">
        <v>39862</v>
      </c>
      <c r="B8492" t="s">
        <v>4456</v>
      </c>
      <c r="C8492" t="s">
        <v>1809</v>
      </c>
      <c r="D8492" t="s">
        <v>1836</v>
      </c>
      <c r="E8492" s="698" t="s">
        <v>4457</v>
      </c>
    </row>
    <row r="8493" spans="1:5" hidden="1">
      <c r="A8493">
        <v>39863</v>
      </c>
      <c r="B8493" t="s">
        <v>4458</v>
      </c>
      <c r="C8493" t="s">
        <v>1809</v>
      </c>
      <c r="D8493" t="s">
        <v>1836</v>
      </c>
      <c r="E8493" s="698" t="s">
        <v>4459</v>
      </c>
    </row>
    <row r="8494" spans="1:5" hidden="1">
      <c r="A8494">
        <v>39864</v>
      </c>
      <c r="B8494" t="s">
        <v>4460</v>
      </c>
      <c r="C8494" t="s">
        <v>1809</v>
      </c>
      <c r="D8494" t="s">
        <v>1836</v>
      </c>
      <c r="E8494" s="698" t="s">
        <v>4461</v>
      </c>
    </row>
    <row r="8495" spans="1:5" hidden="1">
      <c r="A8495">
        <v>39865</v>
      </c>
      <c r="B8495" t="s">
        <v>4462</v>
      </c>
      <c r="C8495" t="s">
        <v>1809</v>
      </c>
      <c r="D8495" t="s">
        <v>1836</v>
      </c>
      <c r="E8495" s="698" t="s">
        <v>4463</v>
      </c>
    </row>
    <row r="8496" spans="1:5" hidden="1">
      <c r="A8496">
        <v>2517</v>
      </c>
      <c r="B8496" t="s">
        <v>4464</v>
      </c>
      <c r="C8496" t="s">
        <v>1809</v>
      </c>
      <c r="D8496" t="s">
        <v>1810</v>
      </c>
      <c r="E8496" s="698" t="s">
        <v>4465</v>
      </c>
    </row>
    <row r="8497" spans="1:5" hidden="1">
      <c r="A8497">
        <v>2522</v>
      </c>
      <c r="B8497" t="s">
        <v>4466</v>
      </c>
      <c r="C8497" t="s">
        <v>1809</v>
      </c>
      <c r="D8497" t="s">
        <v>1810</v>
      </c>
      <c r="E8497" s="698" t="s">
        <v>4467</v>
      </c>
    </row>
    <row r="8498" spans="1:5" hidden="1">
      <c r="A8498">
        <v>2548</v>
      </c>
      <c r="B8498" t="s">
        <v>4468</v>
      </c>
      <c r="C8498" t="s">
        <v>1809</v>
      </c>
      <c r="D8498" t="s">
        <v>1810</v>
      </c>
      <c r="E8498" s="698" t="s">
        <v>4469</v>
      </c>
    </row>
    <row r="8499" spans="1:5" hidden="1">
      <c r="A8499">
        <v>2516</v>
      </c>
      <c r="B8499" t="s">
        <v>4470</v>
      </c>
      <c r="C8499" t="s">
        <v>1809</v>
      </c>
      <c r="D8499" t="s">
        <v>1810</v>
      </c>
      <c r="E8499" s="698" t="s">
        <v>4471</v>
      </c>
    </row>
    <row r="8500" spans="1:5" hidden="1">
      <c r="A8500">
        <v>2518</v>
      </c>
      <c r="B8500" t="s">
        <v>4472</v>
      </c>
      <c r="C8500" t="s">
        <v>1809</v>
      </c>
      <c r="D8500" t="s">
        <v>1810</v>
      </c>
      <c r="E8500" s="698" t="s">
        <v>4473</v>
      </c>
    </row>
    <row r="8501" spans="1:5" hidden="1">
      <c r="A8501">
        <v>2521</v>
      </c>
      <c r="B8501" t="s">
        <v>4474</v>
      </c>
      <c r="C8501" t="s">
        <v>1809</v>
      </c>
      <c r="D8501" t="s">
        <v>1810</v>
      </c>
      <c r="E8501" s="698" t="s">
        <v>4475</v>
      </c>
    </row>
    <row r="8502" spans="1:5" hidden="1">
      <c r="A8502">
        <v>2515</v>
      </c>
      <c r="B8502" t="s">
        <v>4476</v>
      </c>
      <c r="C8502" t="s">
        <v>1809</v>
      </c>
      <c r="D8502" t="s">
        <v>1810</v>
      </c>
      <c r="E8502" s="698" t="s">
        <v>4477</v>
      </c>
    </row>
    <row r="8503" spans="1:5" hidden="1">
      <c r="A8503">
        <v>2519</v>
      </c>
      <c r="B8503" t="s">
        <v>4478</v>
      </c>
      <c r="C8503" t="s">
        <v>1809</v>
      </c>
      <c r="D8503" t="s">
        <v>1810</v>
      </c>
      <c r="E8503" s="698" t="s">
        <v>4479</v>
      </c>
    </row>
    <row r="8504" spans="1:5" hidden="1">
      <c r="A8504">
        <v>2520</v>
      </c>
      <c r="B8504" t="s">
        <v>4480</v>
      </c>
      <c r="C8504" t="s">
        <v>1809</v>
      </c>
      <c r="D8504" t="s">
        <v>1810</v>
      </c>
      <c r="E8504" s="698" t="s">
        <v>4481</v>
      </c>
    </row>
    <row r="8505" spans="1:5" hidden="1">
      <c r="A8505">
        <v>1602</v>
      </c>
      <c r="B8505" t="s">
        <v>4482</v>
      </c>
      <c r="C8505" t="s">
        <v>1809</v>
      </c>
      <c r="D8505" t="s">
        <v>1810</v>
      </c>
      <c r="E8505" s="698" t="s">
        <v>4483</v>
      </c>
    </row>
    <row r="8506" spans="1:5" hidden="1">
      <c r="A8506">
        <v>1601</v>
      </c>
      <c r="B8506" t="s">
        <v>4484</v>
      </c>
      <c r="C8506" t="s">
        <v>1809</v>
      </c>
      <c r="D8506" t="s">
        <v>1810</v>
      </c>
      <c r="E8506" s="698" t="s">
        <v>4485</v>
      </c>
    </row>
    <row r="8507" spans="1:5" hidden="1">
      <c r="A8507">
        <v>1598</v>
      </c>
      <c r="B8507" t="s">
        <v>4486</v>
      </c>
      <c r="C8507" t="s">
        <v>1809</v>
      </c>
      <c r="D8507" t="s">
        <v>1810</v>
      </c>
      <c r="E8507" s="698" t="s">
        <v>4487</v>
      </c>
    </row>
    <row r="8508" spans="1:5" hidden="1">
      <c r="A8508">
        <v>1600</v>
      </c>
      <c r="B8508" t="s">
        <v>4488</v>
      </c>
      <c r="C8508" t="s">
        <v>1809</v>
      </c>
      <c r="D8508" t="s">
        <v>1810</v>
      </c>
      <c r="E8508" s="698" t="s">
        <v>4489</v>
      </c>
    </row>
    <row r="8509" spans="1:5" hidden="1">
      <c r="A8509">
        <v>1603</v>
      </c>
      <c r="B8509" t="s">
        <v>4490</v>
      </c>
      <c r="C8509" t="s">
        <v>1809</v>
      </c>
      <c r="D8509" t="s">
        <v>1810</v>
      </c>
      <c r="E8509" s="698" t="s">
        <v>4491</v>
      </c>
    </row>
    <row r="8510" spans="1:5" hidden="1">
      <c r="A8510">
        <v>1599</v>
      </c>
      <c r="B8510" t="s">
        <v>4492</v>
      </c>
      <c r="C8510" t="s">
        <v>1809</v>
      </c>
      <c r="D8510" t="s">
        <v>1810</v>
      </c>
      <c r="E8510" s="698" t="s">
        <v>3130</v>
      </c>
    </row>
    <row r="8511" spans="1:5" hidden="1">
      <c r="A8511">
        <v>1597</v>
      </c>
      <c r="B8511" t="s">
        <v>4493</v>
      </c>
      <c r="C8511" t="s">
        <v>1809</v>
      </c>
      <c r="D8511" t="s">
        <v>1810</v>
      </c>
      <c r="E8511" s="698" t="s">
        <v>4494</v>
      </c>
    </row>
    <row r="8512" spans="1:5" hidden="1">
      <c r="A8512">
        <v>39600</v>
      </c>
      <c r="B8512" t="s">
        <v>4495</v>
      </c>
      <c r="C8512" t="s">
        <v>1809</v>
      </c>
      <c r="D8512" t="s">
        <v>1810</v>
      </c>
      <c r="E8512" s="698" t="s">
        <v>3921</v>
      </c>
    </row>
    <row r="8513" spans="1:5" hidden="1">
      <c r="A8513">
        <v>39601</v>
      </c>
      <c r="B8513" t="s">
        <v>4496</v>
      </c>
      <c r="C8513" t="s">
        <v>1809</v>
      </c>
      <c r="D8513" t="s">
        <v>1810</v>
      </c>
      <c r="E8513" s="698" t="s">
        <v>4497</v>
      </c>
    </row>
    <row r="8514" spans="1:5" hidden="1">
      <c r="A8514">
        <v>39602</v>
      </c>
      <c r="B8514" t="s">
        <v>4498</v>
      </c>
      <c r="C8514" t="s">
        <v>1809</v>
      </c>
      <c r="D8514" t="s">
        <v>1810</v>
      </c>
      <c r="E8514" s="698" t="s">
        <v>4499</v>
      </c>
    </row>
    <row r="8515" spans="1:5" hidden="1">
      <c r="A8515">
        <v>39603</v>
      </c>
      <c r="B8515" t="s">
        <v>4500</v>
      </c>
      <c r="C8515" t="s">
        <v>1809</v>
      </c>
      <c r="D8515" t="s">
        <v>1810</v>
      </c>
      <c r="E8515" s="698" t="s">
        <v>2529</v>
      </c>
    </row>
    <row r="8516" spans="1:5" hidden="1">
      <c r="A8516">
        <v>11821</v>
      </c>
      <c r="B8516" t="s">
        <v>4501</v>
      </c>
      <c r="C8516" t="s">
        <v>1809</v>
      </c>
      <c r="D8516" t="s">
        <v>1810</v>
      </c>
      <c r="E8516" s="698" t="s">
        <v>4415</v>
      </c>
    </row>
    <row r="8517" spans="1:5" hidden="1">
      <c r="A8517">
        <v>1562</v>
      </c>
      <c r="B8517" t="s">
        <v>4502</v>
      </c>
      <c r="C8517" t="s">
        <v>1809</v>
      </c>
      <c r="D8517" t="s">
        <v>1810</v>
      </c>
      <c r="E8517" s="698" t="s">
        <v>2136</v>
      </c>
    </row>
    <row r="8518" spans="1:5" hidden="1">
      <c r="A8518">
        <v>1563</v>
      </c>
      <c r="B8518" t="s">
        <v>4503</v>
      </c>
      <c r="C8518" t="s">
        <v>1809</v>
      </c>
      <c r="D8518" t="s">
        <v>1810</v>
      </c>
      <c r="E8518" s="698" t="s">
        <v>4504</v>
      </c>
    </row>
    <row r="8519" spans="1:5" hidden="1">
      <c r="A8519">
        <v>11856</v>
      </c>
      <c r="B8519" t="s">
        <v>4505</v>
      </c>
      <c r="C8519" t="s">
        <v>1809</v>
      </c>
      <c r="D8519" t="s">
        <v>1817</v>
      </c>
      <c r="E8519" s="698" t="s">
        <v>4506</v>
      </c>
    </row>
    <row r="8520" spans="1:5" hidden="1">
      <c r="A8520">
        <v>11857</v>
      </c>
      <c r="B8520" t="s">
        <v>4507</v>
      </c>
      <c r="C8520" t="s">
        <v>1809</v>
      </c>
      <c r="D8520" t="s">
        <v>1810</v>
      </c>
      <c r="E8520" s="698" t="s">
        <v>4508</v>
      </c>
    </row>
    <row r="8521" spans="1:5" hidden="1">
      <c r="A8521">
        <v>11858</v>
      </c>
      <c r="B8521" t="s">
        <v>4509</v>
      </c>
      <c r="C8521" t="s">
        <v>1809</v>
      </c>
      <c r="D8521" t="s">
        <v>1810</v>
      </c>
      <c r="E8521" s="698" t="s">
        <v>4510</v>
      </c>
    </row>
    <row r="8522" spans="1:5" hidden="1">
      <c r="A8522">
        <v>1539</v>
      </c>
      <c r="B8522" t="s">
        <v>4511</v>
      </c>
      <c r="C8522" t="s">
        <v>1809</v>
      </c>
      <c r="D8522" t="s">
        <v>1810</v>
      </c>
      <c r="E8522" s="698" t="s">
        <v>4512</v>
      </c>
    </row>
    <row r="8523" spans="1:5" hidden="1">
      <c r="A8523">
        <v>11859</v>
      </c>
      <c r="B8523" t="s">
        <v>4513</v>
      </c>
      <c r="C8523" t="s">
        <v>1809</v>
      </c>
      <c r="D8523" t="s">
        <v>1810</v>
      </c>
      <c r="E8523" s="698" t="s">
        <v>4514</v>
      </c>
    </row>
    <row r="8524" spans="1:5" hidden="1">
      <c r="A8524">
        <v>1550</v>
      </c>
      <c r="B8524" t="s">
        <v>4515</v>
      </c>
      <c r="C8524" t="s">
        <v>1809</v>
      </c>
      <c r="D8524" t="s">
        <v>1810</v>
      </c>
      <c r="E8524" s="698" t="s">
        <v>4516</v>
      </c>
    </row>
    <row r="8525" spans="1:5" hidden="1">
      <c r="A8525">
        <v>11854</v>
      </c>
      <c r="B8525" t="s">
        <v>4517</v>
      </c>
      <c r="C8525" t="s">
        <v>1809</v>
      </c>
      <c r="D8525" t="s">
        <v>1810</v>
      </c>
      <c r="E8525" s="698" t="s">
        <v>4518</v>
      </c>
    </row>
    <row r="8526" spans="1:5" hidden="1">
      <c r="A8526">
        <v>11862</v>
      </c>
      <c r="B8526" t="s">
        <v>4519</v>
      </c>
      <c r="C8526" t="s">
        <v>1809</v>
      </c>
      <c r="D8526" t="s">
        <v>1810</v>
      </c>
      <c r="E8526" s="698" t="s">
        <v>4520</v>
      </c>
    </row>
    <row r="8527" spans="1:5" hidden="1">
      <c r="A8527">
        <v>11863</v>
      </c>
      <c r="B8527" t="s">
        <v>4521</v>
      </c>
      <c r="C8527" t="s">
        <v>1809</v>
      </c>
      <c r="D8527" t="s">
        <v>1810</v>
      </c>
      <c r="E8527" s="698" t="s">
        <v>4522</v>
      </c>
    </row>
    <row r="8528" spans="1:5" hidden="1">
      <c r="A8528">
        <v>11855</v>
      </c>
      <c r="B8528" t="s">
        <v>4523</v>
      </c>
      <c r="C8528" t="s">
        <v>1809</v>
      </c>
      <c r="D8528" t="s">
        <v>1810</v>
      </c>
      <c r="E8528" s="698" t="s">
        <v>4524</v>
      </c>
    </row>
    <row r="8529" spans="1:5" hidden="1">
      <c r="A8529">
        <v>11864</v>
      </c>
      <c r="B8529" t="s">
        <v>4525</v>
      </c>
      <c r="C8529" t="s">
        <v>1809</v>
      </c>
      <c r="D8529" t="s">
        <v>1810</v>
      </c>
      <c r="E8529" s="698" t="s">
        <v>4526</v>
      </c>
    </row>
    <row r="8530" spans="1:5" hidden="1">
      <c r="A8530">
        <v>2527</v>
      </c>
      <c r="B8530" t="s">
        <v>4527</v>
      </c>
      <c r="C8530" t="s">
        <v>1809</v>
      </c>
      <c r="D8530" t="s">
        <v>1810</v>
      </c>
      <c r="E8530" s="698" t="s">
        <v>4528</v>
      </c>
    </row>
    <row r="8531" spans="1:5" hidden="1">
      <c r="A8531">
        <v>2526</v>
      </c>
      <c r="B8531" t="s">
        <v>4529</v>
      </c>
      <c r="C8531" t="s">
        <v>1809</v>
      </c>
      <c r="D8531" t="s">
        <v>1810</v>
      </c>
      <c r="E8531" s="698" t="s">
        <v>4530</v>
      </c>
    </row>
    <row r="8532" spans="1:5" hidden="1">
      <c r="A8532">
        <v>2487</v>
      </c>
      <c r="B8532" t="s">
        <v>4531</v>
      </c>
      <c r="C8532" t="s">
        <v>1809</v>
      </c>
      <c r="D8532" t="s">
        <v>1810</v>
      </c>
      <c r="E8532" s="698" t="s">
        <v>3411</v>
      </c>
    </row>
    <row r="8533" spans="1:5" hidden="1">
      <c r="A8533">
        <v>2483</v>
      </c>
      <c r="B8533" t="s">
        <v>4532</v>
      </c>
      <c r="C8533" t="s">
        <v>1809</v>
      </c>
      <c r="D8533" t="s">
        <v>1810</v>
      </c>
      <c r="E8533" s="698" t="s">
        <v>4533</v>
      </c>
    </row>
    <row r="8534" spans="1:5" hidden="1">
      <c r="A8534">
        <v>2528</v>
      </c>
      <c r="B8534" t="s">
        <v>4534</v>
      </c>
      <c r="C8534" t="s">
        <v>1809</v>
      </c>
      <c r="D8534" t="s">
        <v>1810</v>
      </c>
      <c r="E8534" s="698" t="s">
        <v>4535</v>
      </c>
    </row>
    <row r="8535" spans="1:5" hidden="1">
      <c r="A8535">
        <v>2489</v>
      </c>
      <c r="B8535" t="s">
        <v>4536</v>
      </c>
      <c r="C8535" t="s">
        <v>1809</v>
      </c>
      <c r="D8535" t="s">
        <v>1810</v>
      </c>
      <c r="E8535" s="698" t="s">
        <v>4537</v>
      </c>
    </row>
    <row r="8536" spans="1:5" hidden="1">
      <c r="A8536">
        <v>2488</v>
      </c>
      <c r="B8536" t="s">
        <v>4538</v>
      </c>
      <c r="C8536" t="s">
        <v>1809</v>
      </c>
      <c r="D8536" t="s">
        <v>1810</v>
      </c>
      <c r="E8536" s="698" t="s">
        <v>4539</v>
      </c>
    </row>
    <row r="8537" spans="1:5" hidden="1">
      <c r="A8537">
        <v>2484</v>
      </c>
      <c r="B8537" t="s">
        <v>4540</v>
      </c>
      <c r="C8537" t="s">
        <v>1809</v>
      </c>
      <c r="D8537" t="s">
        <v>1810</v>
      </c>
      <c r="E8537" s="698" t="s">
        <v>4541</v>
      </c>
    </row>
    <row r="8538" spans="1:5" hidden="1">
      <c r="A8538">
        <v>2485</v>
      </c>
      <c r="B8538" t="s">
        <v>4542</v>
      </c>
      <c r="C8538" t="s">
        <v>1809</v>
      </c>
      <c r="D8538" t="s">
        <v>1810</v>
      </c>
      <c r="E8538" s="698" t="s">
        <v>4543</v>
      </c>
    </row>
    <row r="8539" spans="1:5" hidden="1">
      <c r="A8539">
        <v>38005</v>
      </c>
      <c r="B8539" t="s">
        <v>4544</v>
      </c>
      <c r="C8539" t="s">
        <v>1809</v>
      </c>
      <c r="D8539" t="s">
        <v>1810</v>
      </c>
      <c r="E8539" s="698" t="s">
        <v>4545</v>
      </c>
    </row>
    <row r="8540" spans="1:5" hidden="1">
      <c r="A8540">
        <v>38006</v>
      </c>
      <c r="B8540" t="s">
        <v>4546</v>
      </c>
      <c r="C8540" t="s">
        <v>1809</v>
      </c>
      <c r="D8540" t="s">
        <v>1810</v>
      </c>
      <c r="E8540" s="698" t="s">
        <v>4547</v>
      </c>
    </row>
    <row r="8541" spans="1:5" hidden="1">
      <c r="A8541">
        <v>38428</v>
      </c>
      <c r="B8541" t="s">
        <v>4548</v>
      </c>
      <c r="C8541" t="s">
        <v>1809</v>
      </c>
      <c r="D8541" t="s">
        <v>1810</v>
      </c>
      <c r="E8541" s="698" t="s">
        <v>4549</v>
      </c>
    </row>
    <row r="8542" spans="1:5" hidden="1">
      <c r="A8542">
        <v>38007</v>
      </c>
      <c r="B8542" t="s">
        <v>4550</v>
      </c>
      <c r="C8542" t="s">
        <v>1809</v>
      </c>
      <c r="D8542" t="s">
        <v>1810</v>
      </c>
      <c r="E8542" s="698" t="s">
        <v>4551</v>
      </c>
    </row>
    <row r="8543" spans="1:5" hidden="1">
      <c r="A8543">
        <v>38008</v>
      </c>
      <c r="B8543" t="s">
        <v>4552</v>
      </c>
      <c r="C8543" t="s">
        <v>1809</v>
      </c>
      <c r="D8543" t="s">
        <v>1810</v>
      </c>
      <c r="E8543" s="698" t="s">
        <v>4553</v>
      </c>
    </row>
    <row r="8544" spans="1:5" hidden="1">
      <c r="A8544">
        <v>38009</v>
      </c>
      <c r="B8544" t="s">
        <v>4554</v>
      </c>
      <c r="C8544" t="s">
        <v>1809</v>
      </c>
      <c r="D8544" t="s">
        <v>1810</v>
      </c>
      <c r="E8544" s="698" t="s">
        <v>4555</v>
      </c>
    </row>
    <row r="8545" spans="1:5" hidden="1">
      <c r="A8545">
        <v>39279</v>
      </c>
      <c r="B8545" t="s">
        <v>4556</v>
      </c>
      <c r="C8545" t="s">
        <v>1809</v>
      </c>
      <c r="D8545" t="s">
        <v>1836</v>
      </c>
      <c r="E8545" s="698" t="s">
        <v>4176</v>
      </c>
    </row>
    <row r="8546" spans="1:5" hidden="1">
      <c r="A8546">
        <v>38845</v>
      </c>
      <c r="B8546" t="s">
        <v>4557</v>
      </c>
      <c r="C8546" t="s">
        <v>1809</v>
      </c>
      <c r="D8546" t="s">
        <v>1836</v>
      </c>
      <c r="E8546" s="698" t="s">
        <v>3923</v>
      </c>
    </row>
    <row r="8547" spans="1:5" hidden="1">
      <c r="A8547">
        <v>39280</v>
      </c>
      <c r="B8547" t="s">
        <v>4558</v>
      </c>
      <c r="C8547" t="s">
        <v>1809</v>
      </c>
      <c r="D8547" t="s">
        <v>1836</v>
      </c>
      <c r="E8547" s="698" t="s">
        <v>4559</v>
      </c>
    </row>
    <row r="8548" spans="1:5" hidden="1">
      <c r="A8548">
        <v>39281</v>
      </c>
      <c r="B8548" t="s">
        <v>4560</v>
      </c>
      <c r="C8548" t="s">
        <v>1809</v>
      </c>
      <c r="D8548" t="s">
        <v>1836</v>
      </c>
      <c r="E8548" s="698" t="s">
        <v>4561</v>
      </c>
    </row>
    <row r="8549" spans="1:5" hidden="1">
      <c r="A8549">
        <v>38849</v>
      </c>
      <c r="B8549" t="s">
        <v>4562</v>
      </c>
      <c r="C8549" t="s">
        <v>1809</v>
      </c>
      <c r="D8549" t="s">
        <v>1836</v>
      </c>
      <c r="E8549" s="698" t="s">
        <v>4563</v>
      </c>
    </row>
    <row r="8550" spans="1:5" hidden="1">
      <c r="A8550">
        <v>39282</v>
      </c>
      <c r="B8550" t="s">
        <v>4564</v>
      </c>
      <c r="C8550" t="s">
        <v>1809</v>
      </c>
      <c r="D8550" t="s">
        <v>1836</v>
      </c>
      <c r="E8550" s="698" t="s">
        <v>4565</v>
      </c>
    </row>
    <row r="8551" spans="1:5" hidden="1">
      <c r="A8551">
        <v>38852</v>
      </c>
      <c r="B8551" t="s">
        <v>4566</v>
      </c>
      <c r="C8551" t="s">
        <v>1809</v>
      </c>
      <c r="D8551" t="s">
        <v>1836</v>
      </c>
      <c r="E8551" s="698" t="s">
        <v>4567</v>
      </c>
    </row>
    <row r="8552" spans="1:5" hidden="1">
      <c r="A8552">
        <v>38844</v>
      </c>
      <c r="B8552" t="s">
        <v>4568</v>
      </c>
      <c r="C8552" t="s">
        <v>1809</v>
      </c>
      <c r="D8552" t="s">
        <v>1836</v>
      </c>
      <c r="E8552" s="698" t="s">
        <v>4569</v>
      </c>
    </row>
    <row r="8553" spans="1:5" hidden="1">
      <c r="A8553">
        <v>38846</v>
      </c>
      <c r="B8553" t="s">
        <v>4570</v>
      </c>
      <c r="C8553" t="s">
        <v>1809</v>
      </c>
      <c r="D8553" t="s">
        <v>1836</v>
      </c>
      <c r="E8553" s="698" t="s">
        <v>4571</v>
      </c>
    </row>
    <row r="8554" spans="1:5" hidden="1">
      <c r="A8554">
        <v>38847</v>
      </c>
      <c r="B8554" t="s">
        <v>4572</v>
      </c>
      <c r="C8554" t="s">
        <v>1809</v>
      </c>
      <c r="D8554" t="s">
        <v>1836</v>
      </c>
      <c r="E8554" s="698" t="s">
        <v>4573</v>
      </c>
    </row>
    <row r="8555" spans="1:5" hidden="1">
      <c r="A8555">
        <v>38850</v>
      </c>
      <c r="B8555" t="s">
        <v>4574</v>
      </c>
      <c r="C8555" t="s">
        <v>1809</v>
      </c>
      <c r="D8555" t="s">
        <v>1836</v>
      </c>
      <c r="E8555" s="698" t="s">
        <v>4575</v>
      </c>
    </row>
    <row r="8556" spans="1:5" hidden="1">
      <c r="A8556">
        <v>38848</v>
      </c>
      <c r="B8556" t="s">
        <v>4576</v>
      </c>
      <c r="C8556" t="s">
        <v>1809</v>
      </c>
      <c r="D8556" t="s">
        <v>1836</v>
      </c>
      <c r="E8556" s="698" t="s">
        <v>4577</v>
      </c>
    </row>
    <row r="8557" spans="1:5" hidden="1">
      <c r="A8557">
        <v>38851</v>
      </c>
      <c r="B8557" t="s">
        <v>4578</v>
      </c>
      <c r="C8557" t="s">
        <v>1809</v>
      </c>
      <c r="D8557" t="s">
        <v>1836</v>
      </c>
      <c r="E8557" s="698" t="s">
        <v>4579</v>
      </c>
    </row>
    <row r="8558" spans="1:5" hidden="1">
      <c r="A8558">
        <v>38860</v>
      </c>
      <c r="B8558" t="s">
        <v>4580</v>
      </c>
      <c r="C8558" t="s">
        <v>1809</v>
      </c>
      <c r="D8558" t="s">
        <v>1836</v>
      </c>
      <c r="E8558" s="698" t="s">
        <v>4410</v>
      </c>
    </row>
    <row r="8559" spans="1:5" hidden="1">
      <c r="A8559">
        <v>38861</v>
      </c>
      <c r="B8559" t="s">
        <v>4581</v>
      </c>
      <c r="C8559" t="s">
        <v>1809</v>
      </c>
      <c r="D8559" t="s">
        <v>1836</v>
      </c>
      <c r="E8559" s="698" t="s">
        <v>3885</v>
      </c>
    </row>
    <row r="8560" spans="1:5" hidden="1">
      <c r="A8560">
        <v>38862</v>
      </c>
      <c r="B8560" t="s">
        <v>4582</v>
      </c>
      <c r="C8560" t="s">
        <v>1809</v>
      </c>
      <c r="D8560" t="s">
        <v>1836</v>
      </c>
      <c r="E8560" s="698" t="s">
        <v>4583</v>
      </c>
    </row>
    <row r="8561" spans="1:5" hidden="1">
      <c r="A8561">
        <v>38863</v>
      </c>
      <c r="B8561" t="s">
        <v>4584</v>
      </c>
      <c r="C8561" t="s">
        <v>1809</v>
      </c>
      <c r="D8561" t="s">
        <v>1836</v>
      </c>
      <c r="E8561" s="698" t="s">
        <v>4585</v>
      </c>
    </row>
    <row r="8562" spans="1:5" hidden="1">
      <c r="A8562">
        <v>38865</v>
      </c>
      <c r="B8562" t="s">
        <v>4586</v>
      </c>
      <c r="C8562" t="s">
        <v>1809</v>
      </c>
      <c r="D8562" t="s">
        <v>1836</v>
      </c>
      <c r="E8562" s="698" t="s">
        <v>4587</v>
      </c>
    </row>
    <row r="8563" spans="1:5" hidden="1">
      <c r="A8563">
        <v>38864</v>
      </c>
      <c r="B8563" t="s">
        <v>4588</v>
      </c>
      <c r="C8563" t="s">
        <v>1809</v>
      </c>
      <c r="D8563" t="s">
        <v>1836</v>
      </c>
      <c r="E8563" s="698" t="s">
        <v>4589</v>
      </c>
    </row>
    <row r="8564" spans="1:5" hidden="1">
      <c r="A8564">
        <v>38866</v>
      </c>
      <c r="B8564" t="s">
        <v>4590</v>
      </c>
      <c r="C8564" t="s">
        <v>1809</v>
      </c>
      <c r="D8564" t="s">
        <v>1836</v>
      </c>
      <c r="E8564" s="698" t="s">
        <v>4591</v>
      </c>
    </row>
    <row r="8565" spans="1:5" hidden="1">
      <c r="A8565">
        <v>38868</v>
      </c>
      <c r="B8565" t="s">
        <v>4592</v>
      </c>
      <c r="C8565" t="s">
        <v>1809</v>
      </c>
      <c r="D8565" t="s">
        <v>1836</v>
      </c>
      <c r="E8565" s="698" t="s">
        <v>4593</v>
      </c>
    </row>
    <row r="8566" spans="1:5" hidden="1">
      <c r="A8566">
        <v>38853</v>
      </c>
      <c r="B8566" t="s">
        <v>4594</v>
      </c>
      <c r="C8566" t="s">
        <v>1809</v>
      </c>
      <c r="D8566" t="s">
        <v>1836</v>
      </c>
      <c r="E8566" s="698" t="s">
        <v>4595</v>
      </c>
    </row>
    <row r="8567" spans="1:5" hidden="1">
      <c r="A8567">
        <v>38854</v>
      </c>
      <c r="B8567" t="s">
        <v>4596</v>
      </c>
      <c r="C8567" t="s">
        <v>1809</v>
      </c>
      <c r="D8567" t="s">
        <v>1836</v>
      </c>
      <c r="E8567" s="698" t="s">
        <v>4597</v>
      </c>
    </row>
    <row r="8568" spans="1:5" hidden="1">
      <c r="A8568">
        <v>38855</v>
      </c>
      <c r="B8568" t="s">
        <v>4598</v>
      </c>
      <c r="C8568" t="s">
        <v>1809</v>
      </c>
      <c r="D8568" t="s">
        <v>1836</v>
      </c>
      <c r="E8568" s="698" t="s">
        <v>3029</v>
      </c>
    </row>
    <row r="8569" spans="1:5" hidden="1">
      <c r="A8569">
        <v>38856</v>
      </c>
      <c r="B8569" t="s">
        <v>4599</v>
      </c>
      <c r="C8569" t="s">
        <v>1809</v>
      </c>
      <c r="D8569" t="s">
        <v>1836</v>
      </c>
      <c r="E8569" s="698" t="s">
        <v>3124</v>
      </c>
    </row>
    <row r="8570" spans="1:5" hidden="1">
      <c r="A8570">
        <v>38857</v>
      </c>
      <c r="B8570" t="s">
        <v>4600</v>
      </c>
      <c r="C8570" t="s">
        <v>1809</v>
      </c>
      <c r="D8570" t="s">
        <v>1836</v>
      </c>
      <c r="E8570" s="698" t="s">
        <v>4601</v>
      </c>
    </row>
    <row r="8571" spans="1:5" hidden="1">
      <c r="A8571">
        <v>38858</v>
      </c>
      <c r="B8571" t="s">
        <v>4602</v>
      </c>
      <c r="C8571" t="s">
        <v>1809</v>
      </c>
      <c r="D8571" t="s">
        <v>1836</v>
      </c>
      <c r="E8571" s="698" t="s">
        <v>2034</v>
      </c>
    </row>
    <row r="8572" spans="1:5" hidden="1">
      <c r="A8572">
        <v>38859</v>
      </c>
      <c r="B8572" t="s">
        <v>4603</v>
      </c>
      <c r="C8572" t="s">
        <v>1809</v>
      </c>
      <c r="D8572" t="s">
        <v>1836</v>
      </c>
      <c r="E8572" s="698" t="s">
        <v>4604</v>
      </c>
    </row>
    <row r="8573" spans="1:5" hidden="1">
      <c r="A8573">
        <v>3104</v>
      </c>
      <c r="B8573" t="s">
        <v>4605</v>
      </c>
      <c r="C8573" t="s">
        <v>4606</v>
      </c>
      <c r="D8573" t="s">
        <v>1810</v>
      </c>
      <c r="E8573" s="698" t="s">
        <v>4607</v>
      </c>
    </row>
    <row r="8574" spans="1:5" hidden="1">
      <c r="A8574">
        <v>1607</v>
      </c>
      <c r="B8574" t="s">
        <v>4608</v>
      </c>
      <c r="C8574" t="s">
        <v>4606</v>
      </c>
      <c r="D8574" t="s">
        <v>1810</v>
      </c>
      <c r="E8574" s="698" t="s">
        <v>4609</v>
      </c>
    </row>
    <row r="8575" spans="1:5" hidden="1">
      <c r="A8575">
        <v>38169</v>
      </c>
      <c r="B8575" t="s">
        <v>4610</v>
      </c>
      <c r="C8575" t="s">
        <v>4606</v>
      </c>
      <c r="D8575" t="s">
        <v>1810</v>
      </c>
      <c r="E8575" s="698" t="s">
        <v>4611</v>
      </c>
    </row>
    <row r="8576" spans="1:5" hidden="1">
      <c r="A8576">
        <v>6142</v>
      </c>
      <c r="B8576" t="s">
        <v>4612</v>
      </c>
      <c r="C8576" t="s">
        <v>1809</v>
      </c>
      <c r="D8576" t="s">
        <v>1810</v>
      </c>
      <c r="E8576" s="698" t="s">
        <v>4224</v>
      </c>
    </row>
    <row r="8577" spans="1:5" hidden="1">
      <c r="A8577">
        <v>11686</v>
      </c>
      <c r="B8577" t="s">
        <v>4613</v>
      </c>
      <c r="C8577" t="s">
        <v>1809</v>
      </c>
      <c r="D8577" t="s">
        <v>1810</v>
      </c>
      <c r="E8577" s="698" t="s">
        <v>4614</v>
      </c>
    </row>
    <row r="8578" spans="1:5" hidden="1">
      <c r="A8578">
        <v>37598</v>
      </c>
      <c r="B8578" t="s">
        <v>4615</v>
      </c>
      <c r="C8578" t="s">
        <v>1809</v>
      </c>
      <c r="D8578" t="s">
        <v>1836</v>
      </c>
      <c r="E8578" s="698" t="s">
        <v>4616</v>
      </c>
    </row>
    <row r="8579" spans="1:5" hidden="1">
      <c r="A8579">
        <v>25398</v>
      </c>
      <c r="B8579" t="s">
        <v>4617</v>
      </c>
      <c r="C8579" t="s">
        <v>1809</v>
      </c>
      <c r="D8579" t="s">
        <v>1836</v>
      </c>
      <c r="E8579" s="698" t="s">
        <v>4618</v>
      </c>
    </row>
    <row r="8580" spans="1:5" hidden="1">
      <c r="A8580">
        <v>25399</v>
      </c>
      <c r="B8580" t="s">
        <v>4619</v>
      </c>
      <c r="C8580" t="s">
        <v>1809</v>
      </c>
      <c r="D8580" t="s">
        <v>1836</v>
      </c>
      <c r="E8580" s="698" t="s">
        <v>4620</v>
      </c>
    </row>
    <row r="8581" spans="1:5" hidden="1">
      <c r="A8581">
        <v>43440</v>
      </c>
      <c r="B8581" t="s">
        <v>4621</v>
      </c>
      <c r="C8581" t="s">
        <v>1809</v>
      </c>
      <c r="D8581" t="s">
        <v>1810</v>
      </c>
      <c r="E8581" s="698" t="s">
        <v>4622</v>
      </c>
    </row>
    <row r="8582" spans="1:5" hidden="1">
      <c r="A8582">
        <v>10667</v>
      </c>
      <c r="B8582" t="s">
        <v>4623</v>
      </c>
      <c r="C8582" t="s">
        <v>1809</v>
      </c>
      <c r="D8582" t="s">
        <v>1836</v>
      </c>
      <c r="E8582" s="698" t="s">
        <v>4624</v>
      </c>
    </row>
    <row r="8583" spans="1:5" hidden="1">
      <c r="A8583">
        <v>1613</v>
      </c>
      <c r="B8583" t="s">
        <v>4625</v>
      </c>
      <c r="C8583" t="s">
        <v>1809</v>
      </c>
      <c r="D8583" t="s">
        <v>1810</v>
      </c>
      <c r="E8583" s="698" t="s">
        <v>4626</v>
      </c>
    </row>
    <row r="8584" spans="1:5" hidden="1">
      <c r="A8584">
        <v>1626</v>
      </c>
      <c r="B8584" t="s">
        <v>4627</v>
      </c>
      <c r="C8584" t="s">
        <v>1809</v>
      </c>
      <c r="D8584" t="s">
        <v>1810</v>
      </c>
      <c r="E8584" s="698" t="s">
        <v>4628</v>
      </c>
    </row>
    <row r="8585" spans="1:5" hidden="1">
      <c r="A8585">
        <v>1625</v>
      </c>
      <c r="B8585" t="s">
        <v>4629</v>
      </c>
      <c r="C8585" t="s">
        <v>1809</v>
      </c>
      <c r="D8585" t="s">
        <v>1810</v>
      </c>
      <c r="E8585" s="698" t="s">
        <v>4630</v>
      </c>
    </row>
    <row r="8586" spans="1:5" hidden="1">
      <c r="A8586">
        <v>1622</v>
      </c>
      <c r="B8586" t="s">
        <v>4631</v>
      </c>
      <c r="C8586" t="s">
        <v>1809</v>
      </c>
      <c r="D8586" t="s">
        <v>1810</v>
      </c>
      <c r="E8586" s="698" t="s">
        <v>4632</v>
      </c>
    </row>
    <row r="8587" spans="1:5" hidden="1">
      <c r="A8587">
        <v>1620</v>
      </c>
      <c r="B8587" t="s">
        <v>4633</v>
      </c>
      <c r="C8587" t="s">
        <v>1809</v>
      </c>
      <c r="D8587" t="s">
        <v>1810</v>
      </c>
      <c r="E8587" s="698" t="s">
        <v>4634</v>
      </c>
    </row>
    <row r="8588" spans="1:5" hidden="1">
      <c r="A8588">
        <v>1629</v>
      </c>
      <c r="B8588" t="s">
        <v>4635</v>
      </c>
      <c r="C8588" t="s">
        <v>1809</v>
      </c>
      <c r="D8588" t="s">
        <v>1810</v>
      </c>
      <c r="E8588" s="698" t="s">
        <v>4636</v>
      </c>
    </row>
    <row r="8589" spans="1:5" hidden="1">
      <c r="A8589">
        <v>1627</v>
      </c>
      <c r="B8589" t="s">
        <v>4637</v>
      </c>
      <c r="C8589" t="s">
        <v>1809</v>
      </c>
      <c r="D8589" t="s">
        <v>1810</v>
      </c>
      <c r="E8589" s="698" t="s">
        <v>4638</v>
      </c>
    </row>
    <row r="8590" spans="1:5" hidden="1">
      <c r="A8590">
        <v>1623</v>
      </c>
      <c r="B8590" t="s">
        <v>4639</v>
      </c>
      <c r="C8590" t="s">
        <v>1809</v>
      </c>
      <c r="D8590" t="s">
        <v>1810</v>
      </c>
      <c r="E8590" s="698" t="s">
        <v>4640</v>
      </c>
    </row>
    <row r="8591" spans="1:5" hidden="1">
      <c r="A8591">
        <v>1619</v>
      </c>
      <c r="B8591" t="s">
        <v>4641</v>
      </c>
      <c r="C8591" t="s">
        <v>1809</v>
      </c>
      <c r="D8591" t="s">
        <v>1810</v>
      </c>
      <c r="E8591" s="698" t="s">
        <v>4642</v>
      </c>
    </row>
    <row r="8592" spans="1:5" hidden="1">
      <c r="A8592">
        <v>1630</v>
      </c>
      <c r="B8592" t="s">
        <v>4643</v>
      </c>
      <c r="C8592" t="s">
        <v>1809</v>
      </c>
      <c r="D8592" t="s">
        <v>1810</v>
      </c>
      <c r="E8592" s="698" t="s">
        <v>4644</v>
      </c>
    </row>
    <row r="8593" spans="1:5" hidden="1">
      <c r="A8593">
        <v>1616</v>
      </c>
      <c r="B8593" t="s">
        <v>4645</v>
      </c>
      <c r="C8593" t="s">
        <v>1809</v>
      </c>
      <c r="D8593" t="s">
        <v>1810</v>
      </c>
      <c r="E8593" s="698" t="s">
        <v>4646</v>
      </c>
    </row>
    <row r="8594" spans="1:5" hidden="1">
      <c r="A8594">
        <v>1614</v>
      </c>
      <c r="B8594" t="s">
        <v>4647</v>
      </c>
      <c r="C8594" t="s">
        <v>1809</v>
      </c>
      <c r="D8594" t="s">
        <v>1810</v>
      </c>
      <c r="E8594" s="698" t="s">
        <v>4648</v>
      </c>
    </row>
    <row r="8595" spans="1:5" hidden="1">
      <c r="A8595">
        <v>1617</v>
      </c>
      <c r="B8595" t="s">
        <v>4649</v>
      </c>
      <c r="C8595" t="s">
        <v>1809</v>
      </c>
      <c r="D8595" t="s">
        <v>1810</v>
      </c>
      <c r="E8595" s="698" t="s">
        <v>4650</v>
      </c>
    </row>
    <row r="8596" spans="1:5" hidden="1">
      <c r="A8596">
        <v>1621</v>
      </c>
      <c r="B8596" t="s">
        <v>4651</v>
      </c>
      <c r="C8596" t="s">
        <v>1809</v>
      </c>
      <c r="D8596" t="s">
        <v>1810</v>
      </c>
      <c r="E8596" s="698" t="s">
        <v>4652</v>
      </c>
    </row>
    <row r="8597" spans="1:5" hidden="1">
      <c r="A8597">
        <v>1624</v>
      </c>
      <c r="B8597" t="s">
        <v>4653</v>
      </c>
      <c r="C8597" t="s">
        <v>1809</v>
      </c>
      <c r="D8597" t="s">
        <v>1810</v>
      </c>
      <c r="E8597" s="698" t="s">
        <v>4654</v>
      </c>
    </row>
    <row r="8598" spans="1:5" hidden="1">
      <c r="A8598">
        <v>1615</v>
      </c>
      <c r="B8598" t="s">
        <v>4655</v>
      </c>
      <c r="C8598" t="s">
        <v>1809</v>
      </c>
      <c r="D8598" t="s">
        <v>1810</v>
      </c>
      <c r="E8598" s="698" t="s">
        <v>4656</v>
      </c>
    </row>
    <row r="8599" spans="1:5" hidden="1">
      <c r="A8599">
        <v>1612</v>
      </c>
      <c r="B8599" t="s">
        <v>4657</v>
      </c>
      <c r="C8599" t="s">
        <v>1809</v>
      </c>
      <c r="D8599" t="s">
        <v>1817</v>
      </c>
      <c r="E8599" s="698" t="s">
        <v>4658</v>
      </c>
    </row>
    <row r="8600" spans="1:5" hidden="1">
      <c r="A8600">
        <v>1618</v>
      </c>
      <c r="B8600" t="s">
        <v>4659</v>
      </c>
      <c r="C8600" t="s">
        <v>1809</v>
      </c>
      <c r="D8600" t="s">
        <v>1810</v>
      </c>
      <c r="E8600" s="698" t="s">
        <v>4660</v>
      </c>
    </row>
    <row r="8601" spans="1:5" hidden="1">
      <c r="A8601">
        <v>14211</v>
      </c>
      <c r="B8601" t="s">
        <v>4661</v>
      </c>
      <c r="C8601" t="s">
        <v>1809</v>
      </c>
      <c r="D8601" t="s">
        <v>1836</v>
      </c>
      <c r="E8601" s="698" t="s">
        <v>4662</v>
      </c>
    </row>
    <row r="8602" spans="1:5" hidden="1">
      <c r="A8602">
        <v>34500</v>
      </c>
      <c r="B8602" t="s">
        <v>4663</v>
      </c>
      <c r="C8602" t="s">
        <v>2167</v>
      </c>
      <c r="D8602" t="s">
        <v>1810</v>
      </c>
      <c r="E8602" s="698" t="s">
        <v>4664</v>
      </c>
    </row>
    <row r="8603" spans="1:5" hidden="1">
      <c r="A8603">
        <v>40934</v>
      </c>
      <c r="B8603" t="s">
        <v>4665</v>
      </c>
      <c r="C8603" t="s">
        <v>2170</v>
      </c>
      <c r="D8603" t="s">
        <v>1810</v>
      </c>
      <c r="E8603" s="698" t="s">
        <v>4666</v>
      </c>
    </row>
    <row r="8604" spans="1:5" hidden="1">
      <c r="A8604">
        <v>38200</v>
      </c>
      <c r="B8604" t="s">
        <v>4667</v>
      </c>
      <c r="C8604" t="s">
        <v>4668</v>
      </c>
      <c r="D8604" t="s">
        <v>1810</v>
      </c>
      <c r="E8604" s="698" t="s">
        <v>4669</v>
      </c>
    </row>
    <row r="8605" spans="1:5" hidden="1">
      <c r="A8605">
        <v>39269</v>
      </c>
      <c r="B8605" t="s">
        <v>4670</v>
      </c>
      <c r="C8605" t="s">
        <v>1856</v>
      </c>
      <c r="D8605" t="s">
        <v>1810</v>
      </c>
      <c r="E8605" s="698" t="s">
        <v>3411</v>
      </c>
    </row>
    <row r="8606" spans="1:5" hidden="1">
      <c r="A8606">
        <v>11889</v>
      </c>
      <c r="B8606" t="s">
        <v>4671</v>
      </c>
      <c r="C8606" t="s">
        <v>1856</v>
      </c>
      <c r="D8606" t="s">
        <v>1810</v>
      </c>
      <c r="E8606" s="698" t="s">
        <v>3769</v>
      </c>
    </row>
    <row r="8607" spans="1:5" hidden="1">
      <c r="A8607">
        <v>39270</v>
      </c>
      <c r="B8607" t="s">
        <v>4672</v>
      </c>
      <c r="C8607" t="s">
        <v>1856</v>
      </c>
      <c r="D8607" t="s">
        <v>1810</v>
      </c>
      <c r="E8607" s="698" t="s">
        <v>2525</v>
      </c>
    </row>
    <row r="8608" spans="1:5" hidden="1">
      <c r="A8608">
        <v>11890</v>
      </c>
      <c r="B8608" t="s">
        <v>4673</v>
      </c>
      <c r="C8608" t="s">
        <v>1856</v>
      </c>
      <c r="D8608" t="s">
        <v>1810</v>
      </c>
      <c r="E8608" s="698" t="s">
        <v>4674</v>
      </c>
    </row>
    <row r="8609" spans="1:5" hidden="1">
      <c r="A8609">
        <v>11891</v>
      </c>
      <c r="B8609" t="s">
        <v>4675</v>
      </c>
      <c r="C8609" t="s">
        <v>1856</v>
      </c>
      <c r="D8609" t="s">
        <v>1810</v>
      </c>
      <c r="E8609" s="698" t="s">
        <v>4676</v>
      </c>
    </row>
    <row r="8610" spans="1:5" hidden="1">
      <c r="A8610">
        <v>11892</v>
      </c>
      <c r="B8610" t="s">
        <v>4677</v>
      </c>
      <c r="C8610" t="s">
        <v>1856</v>
      </c>
      <c r="D8610" t="s">
        <v>1810</v>
      </c>
      <c r="E8610" s="698" t="s">
        <v>4678</v>
      </c>
    </row>
    <row r="8611" spans="1:5" hidden="1">
      <c r="A8611">
        <v>37601</v>
      </c>
      <c r="B8611" t="s">
        <v>4679</v>
      </c>
      <c r="C8611" t="s">
        <v>1856</v>
      </c>
      <c r="D8611" t="s">
        <v>1836</v>
      </c>
      <c r="E8611" s="698" t="s">
        <v>4680</v>
      </c>
    </row>
    <row r="8612" spans="1:5" hidden="1">
      <c r="A8612">
        <v>1634</v>
      </c>
      <c r="B8612" t="s">
        <v>4681</v>
      </c>
      <c r="C8612" t="s">
        <v>1856</v>
      </c>
      <c r="D8612" t="s">
        <v>1836</v>
      </c>
      <c r="E8612" s="698" t="s">
        <v>4678</v>
      </c>
    </row>
    <row r="8613" spans="1:5" hidden="1">
      <c r="A8613">
        <v>5086</v>
      </c>
      <c r="B8613" t="s">
        <v>4682</v>
      </c>
      <c r="C8613" t="s">
        <v>1949</v>
      </c>
      <c r="D8613" t="s">
        <v>1810</v>
      </c>
      <c r="E8613" s="698" t="s">
        <v>4683</v>
      </c>
    </row>
    <row r="8614" spans="1:5" hidden="1">
      <c r="A8614">
        <v>11280</v>
      </c>
      <c r="B8614" t="s">
        <v>4684</v>
      </c>
      <c r="C8614" t="s">
        <v>1809</v>
      </c>
      <c r="D8614" t="s">
        <v>1810</v>
      </c>
      <c r="E8614" s="698" t="s">
        <v>4685</v>
      </c>
    </row>
    <row r="8615" spans="1:5" hidden="1">
      <c r="A8615">
        <v>40519</v>
      </c>
      <c r="B8615" t="s">
        <v>4686</v>
      </c>
      <c r="C8615" t="s">
        <v>1809</v>
      </c>
      <c r="D8615" t="s">
        <v>1810</v>
      </c>
      <c r="E8615" s="698" t="s">
        <v>4687</v>
      </c>
    </row>
    <row r="8616" spans="1:5" hidden="1">
      <c r="A8616">
        <v>39869</v>
      </c>
      <c r="B8616" t="s">
        <v>4688</v>
      </c>
      <c r="C8616" t="s">
        <v>1809</v>
      </c>
      <c r="D8616" t="s">
        <v>1836</v>
      </c>
      <c r="E8616" s="698" t="s">
        <v>4689</v>
      </c>
    </row>
    <row r="8617" spans="1:5" hidden="1">
      <c r="A8617">
        <v>39870</v>
      </c>
      <c r="B8617" t="s">
        <v>4690</v>
      </c>
      <c r="C8617" t="s">
        <v>1809</v>
      </c>
      <c r="D8617" t="s">
        <v>1836</v>
      </c>
      <c r="E8617" s="698" t="s">
        <v>4691</v>
      </c>
    </row>
    <row r="8618" spans="1:5" hidden="1">
      <c r="A8618">
        <v>39871</v>
      </c>
      <c r="B8618" t="s">
        <v>4692</v>
      </c>
      <c r="C8618" t="s">
        <v>1809</v>
      </c>
      <c r="D8618" t="s">
        <v>1836</v>
      </c>
      <c r="E8618" s="698" t="s">
        <v>4693</v>
      </c>
    </row>
    <row r="8619" spans="1:5" hidden="1">
      <c r="A8619">
        <v>12722</v>
      </c>
      <c r="B8619" t="s">
        <v>4694</v>
      </c>
      <c r="C8619" t="s">
        <v>1809</v>
      </c>
      <c r="D8619" t="s">
        <v>1836</v>
      </c>
      <c r="E8619" s="698" t="s">
        <v>4695</v>
      </c>
    </row>
    <row r="8620" spans="1:5" hidden="1">
      <c r="A8620">
        <v>12714</v>
      </c>
      <c r="B8620" t="s">
        <v>4696</v>
      </c>
      <c r="C8620" t="s">
        <v>1809</v>
      </c>
      <c r="D8620" t="s">
        <v>1836</v>
      </c>
      <c r="E8620" s="698" t="s">
        <v>4697</v>
      </c>
    </row>
    <row r="8621" spans="1:5" hidden="1">
      <c r="A8621">
        <v>12715</v>
      </c>
      <c r="B8621" t="s">
        <v>4698</v>
      </c>
      <c r="C8621" t="s">
        <v>1809</v>
      </c>
      <c r="D8621" t="s">
        <v>1836</v>
      </c>
      <c r="E8621" s="698" t="s">
        <v>4699</v>
      </c>
    </row>
    <row r="8622" spans="1:5" hidden="1">
      <c r="A8622">
        <v>12716</v>
      </c>
      <c r="B8622" t="s">
        <v>4700</v>
      </c>
      <c r="C8622" t="s">
        <v>1809</v>
      </c>
      <c r="D8622" t="s">
        <v>1836</v>
      </c>
      <c r="E8622" s="698" t="s">
        <v>4701</v>
      </c>
    </row>
    <row r="8623" spans="1:5" hidden="1">
      <c r="A8623">
        <v>12717</v>
      </c>
      <c r="B8623" t="s">
        <v>4702</v>
      </c>
      <c r="C8623" t="s">
        <v>1809</v>
      </c>
      <c r="D8623" t="s">
        <v>1836</v>
      </c>
      <c r="E8623" s="698" t="s">
        <v>4703</v>
      </c>
    </row>
    <row r="8624" spans="1:5" hidden="1">
      <c r="A8624">
        <v>12718</v>
      </c>
      <c r="B8624" t="s">
        <v>4704</v>
      </c>
      <c r="C8624" t="s">
        <v>1809</v>
      </c>
      <c r="D8624" t="s">
        <v>1836</v>
      </c>
      <c r="E8624" s="698" t="s">
        <v>4705</v>
      </c>
    </row>
    <row r="8625" spans="1:5" hidden="1">
      <c r="A8625">
        <v>12719</v>
      </c>
      <c r="B8625" t="s">
        <v>4706</v>
      </c>
      <c r="C8625" t="s">
        <v>1809</v>
      </c>
      <c r="D8625" t="s">
        <v>1836</v>
      </c>
      <c r="E8625" s="698" t="s">
        <v>4707</v>
      </c>
    </row>
    <row r="8626" spans="1:5" hidden="1">
      <c r="A8626">
        <v>12720</v>
      </c>
      <c r="B8626" t="s">
        <v>4708</v>
      </c>
      <c r="C8626" t="s">
        <v>1809</v>
      </c>
      <c r="D8626" t="s">
        <v>1836</v>
      </c>
      <c r="E8626" s="698" t="s">
        <v>4709</v>
      </c>
    </row>
    <row r="8627" spans="1:5" hidden="1">
      <c r="A8627">
        <v>12721</v>
      </c>
      <c r="B8627" t="s">
        <v>4710</v>
      </c>
      <c r="C8627" t="s">
        <v>1809</v>
      </c>
      <c r="D8627" t="s">
        <v>1836</v>
      </c>
      <c r="E8627" s="698" t="s">
        <v>4711</v>
      </c>
    </row>
    <row r="8628" spans="1:5" hidden="1">
      <c r="A8628">
        <v>3468</v>
      </c>
      <c r="B8628" t="s">
        <v>4712</v>
      </c>
      <c r="C8628" t="s">
        <v>1809</v>
      </c>
      <c r="D8628" t="s">
        <v>1810</v>
      </c>
      <c r="E8628" s="698" t="s">
        <v>4713</v>
      </c>
    </row>
    <row r="8629" spans="1:5" hidden="1">
      <c r="A8629">
        <v>3465</v>
      </c>
      <c r="B8629" t="s">
        <v>4714</v>
      </c>
      <c r="C8629" t="s">
        <v>1809</v>
      </c>
      <c r="D8629" t="s">
        <v>1810</v>
      </c>
      <c r="E8629" s="698" t="s">
        <v>4715</v>
      </c>
    </row>
    <row r="8630" spans="1:5" hidden="1">
      <c r="A8630">
        <v>12403</v>
      </c>
      <c r="B8630" t="s">
        <v>4716</v>
      </c>
      <c r="C8630" t="s">
        <v>1809</v>
      </c>
      <c r="D8630" t="s">
        <v>1810</v>
      </c>
      <c r="E8630" s="698" t="s">
        <v>4717</v>
      </c>
    </row>
    <row r="8631" spans="1:5" hidden="1">
      <c r="A8631">
        <v>3463</v>
      </c>
      <c r="B8631" t="s">
        <v>4718</v>
      </c>
      <c r="C8631" t="s">
        <v>1809</v>
      </c>
      <c r="D8631" t="s">
        <v>1810</v>
      </c>
      <c r="E8631" s="698" t="s">
        <v>4719</v>
      </c>
    </row>
    <row r="8632" spans="1:5" hidden="1">
      <c r="A8632">
        <v>3464</v>
      </c>
      <c r="B8632" t="s">
        <v>4720</v>
      </c>
      <c r="C8632" t="s">
        <v>1809</v>
      </c>
      <c r="D8632" t="s">
        <v>1810</v>
      </c>
      <c r="E8632" s="698" t="s">
        <v>4719</v>
      </c>
    </row>
    <row r="8633" spans="1:5" hidden="1">
      <c r="A8633">
        <v>3466</v>
      </c>
      <c r="B8633" t="s">
        <v>4721</v>
      </c>
      <c r="C8633" t="s">
        <v>1809</v>
      </c>
      <c r="D8633" t="s">
        <v>1810</v>
      </c>
      <c r="E8633" s="698" t="s">
        <v>4722</v>
      </c>
    </row>
    <row r="8634" spans="1:5" hidden="1">
      <c r="A8634">
        <v>3467</v>
      </c>
      <c r="B8634" t="s">
        <v>4723</v>
      </c>
      <c r="C8634" t="s">
        <v>1809</v>
      </c>
      <c r="D8634" t="s">
        <v>1810</v>
      </c>
      <c r="E8634" s="698" t="s">
        <v>4724</v>
      </c>
    </row>
    <row r="8635" spans="1:5" hidden="1">
      <c r="A8635">
        <v>3462</v>
      </c>
      <c r="B8635" t="s">
        <v>4725</v>
      </c>
      <c r="C8635" t="s">
        <v>1809</v>
      </c>
      <c r="D8635" t="s">
        <v>1810</v>
      </c>
      <c r="E8635" s="698" t="s">
        <v>2195</v>
      </c>
    </row>
    <row r="8636" spans="1:5" hidden="1">
      <c r="A8636">
        <v>3446</v>
      </c>
      <c r="B8636" t="s">
        <v>4726</v>
      </c>
      <c r="C8636" t="s">
        <v>1809</v>
      </c>
      <c r="D8636" t="s">
        <v>1810</v>
      </c>
      <c r="E8636" s="698" t="s">
        <v>4727</v>
      </c>
    </row>
    <row r="8637" spans="1:5" hidden="1">
      <c r="A8637">
        <v>3445</v>
      </c>
      <c r="B8637" t="s">
        <v>4728</v>
      </c>
      <c r="C8637" t="s">
        <v>1809</v>
      </c>
      <c r="D8637" t="s">
        <v>1810</v>
      </c>
      <c r="E8637" s="698" t="s">
        <v>4729</v>
      </c>
    </row>
    <row r="8638" spans="1:5" hidden="1">
      <c r="A8638">
        <v>3441</v>
      </c>
      <c r="B8638" t="s">
        <v>4730</v>
      </c>
      <c r="C8638" t="s">
        <v>1809</v>
      </c>
      <c r="D8638" t="s">
        <v>1810</v>
      </c>
      <c r="E8638" s="698" t="s">
        <v>4731</v>
      </c>
    </row>
    <row r="8639" spans="1:5" hidden="1">
      <c r="A8639">
        <v>3444</v>
      </c>
      <c r="B8639" t="s">
        <v>4732</v>
      </c>
      <c r="C8639" t="s">
        <v>1809</v>
      </c>
      <c r="D8639" t="s">
        <v>1810</v>
      </c>
      <c r="E8639" s="698" t="s">
        <v>4733</v>
      </c>
    </row>
    <row r="8640" spans="1:5" hidden="1">
      <c r="A8640">
        <v>12402</v>
      </c>
      <c r="B8640" t="s">
        <v>4734</v>
      </c>
      <c r="C8640" t="s">
        <v>1809</v>
      </c>
      <c r="D8640" t="s">
        <v>1810</v>
      </c>
      <c r="E8640" s="698" t="s">
        <v>4735</v>
      </c>
    </row>
    <row r="8641" spans="1:5" hidden="1">
      <c r="A8641">
        <v>3447</v>
      </c>
      <c r="B8641" t="s">
        <v>4736</v>
      </c>
      <c r="C8641" t="s">
        <v>1809</v>
      </c>
      <c r="D8641" t="s">
        <v>1810</v>
      </c>
      <c r="E8641" s="698" t="s">
        <v>4737</v>
      </c>
    </row>
    <row r="8642" spans="1:5" hidden="1">
      <c r="A8642">
        <v>3442</v>
      </c>
      <c r="B8642" t="s">
        <v>4738</v>
      </c>
      <c r="C8642" t="s">
        <v>1809</v>
      </c>
      <c r="D8642" t="s">
        <v>1810</v>
      </c>
      <c r="E8642" s="698" t="s">
        <v>4739</v>
      </c>
    </row>
    <row r="8643" spans="1:5" hidden="1">
      <c r="A8643">
        <v>3448</v>
      </c>
      <c r="B8643" t="s">
        <v>4740</v>
      </c>
      <c r="C8643" t="s">
        <v>1809</v>
      </c>
      <c r="D8643" t="s">
        <v>1810</v>
      </c>
      <c r="E8643" s="698" t="s">
        <v>4741</v>
      </c>
    </row>
    <row r="8644" spans="1:5" hidden="1">
      <c r="A8644">
        <v>3449</v>
      </c>
      <c r="B8644" t="s">
        <v>4742</v>
      </c>
      <c r="C8644" t="s">
        <v>1809</v>
      </c>
      <c r="D8644" t="s">
        <v>1810</v>
      </c>
      <c r="E8644" s="698" t="s">
        <v>4743</v>
      </c>
    </row>
    <row r="8645" spans="1:5" hidden="1">
      <c r="A8645">
        <v>37438</v>
      </c>
      <c r="B8645" t="s">
        <v>4744</v>
      </c>
      <c r="C8645" t="s">
        <v>1809</v>
      </c>
      <c r="D8645" t="s">
        <v>1836</v>
      </c>
      <c r="E8645" s="698" t="s">
        <v>4745</v>
      </c>
    </row>
    <row r="8646" spans="1:5" hidden="1">
      <c r="A8646">
        <v>37439</v>
      </c>
      <c r="B8646" t="s">
        <v>4746</v>
      </c>
      <c r="C8646" t="s">
        <v>1809</v>
      </c>
      <c r="D8646" t="s">
        <v>1836</v>
      </c>
      <c r="E8646" s="698" t="s">
        <v>4747</v>
      </c>
    </row>
    <row r="8647" spans="1:5" hidden="1">
      <c r="A8647">
        <v>37435</v>
      </c>
      <c r="B8647" t="s">
        <v>4748</v>
      </c>
      <c r="C8647" t="s">
        <v>1809</v>
      </c>
      <c r="D8647" t="s">
        <v>1836</v>
      </c>
      <c r="E8647" s="698" t="s">
        <v>4749</v>
      </c>
    </row>
    <row r="8648" spans="1:5" hidden="1">
      <c r="A8648">
        <v>37436</v>
      </c>
      <c r="B8648" t="s">
        <v>4750</v>
      </c>
      <c r="C8648" t="s">
        <v>1809</v>
      </c>
      <c r="D8648" t="s">
        <v>1836</v>
      </c>
      <c r="E8648" s="698" t="s">
        <v>4751</v>
      </c>
    </row>
    <row r="8649" spans="1:5" hidden="1">
      <c r="A8649">
        <v>37437</v>
      </c>
      <c r="B8649" t="s">
        <v>4752</v>
      </c>
      <c r="C8649" t="s">
        <v>1809</v>
      </c>
      <c r="D8649" t="s">
        <v>1836</v>
      </c>
      <c r="E8649" s="698" t="s">
        <v>4753</v>
      </c>
    </row>
    <row r="8650" spans="1:5" hidden="1">
      <c r="A8650">
        <v>3473</v>
      </c>
      <c r="B8650" t="s">
        <v>4754</v>
      </c>
      <c r="C8650" t="s">
        <v>1809</v>
      </c>
      <c r="D8650" t="s">
        <v>1810</v>
      </c>
      <c r="E8650" s="698" t="s">
        <v>2086</v>
      </c>
    </row>
    <row r="8651" spans="1:5" hidden="1">
      <c r="A8651">
        <v>3474</v>
      </c>
      <c r="B8651" t="s">
        <v>4755</v>
      </c>
      <c r="C8651" t="s">
        <v>1809</v>
      </c>
      <c r="D8651" t="s">
        <v>1810</v>
      </c>
      <c r="E8651" s="698" t="s">
        <v>4756</v>
      </c>
    </row>
    <row r="8652" spans="1:5" hidden="1">
      <c r="A8652">
        <v>3450</v>
      </c>
      <c r="B8652" t="s">
        <v>4757</v>
      </c>
      <c r="C8652" t="s">
        <v>1809</v>
      </c>
      <c r="D8652" t="s">
        <v>1810</v>
      </c>
      <c r="E8652" s="698" t="s">
        <v>4758</v>
      </c>
    </row>
    <row r="8653" spans="1:5" hidden="1">
      <c r="A8653">
        <v>3443</v>
      </c>
      <c r="B8653" t="s">
        <v>4759</v>
      </c>
      <c r="C8653" t="s">
        <v>1809</v>
      </c>
      <c r="D8653" t="s">
        <v>1810</v>
      </c>
      <c r="E8653" s="698" t="s">
        <v>4760</v>
      </c>
    </row>
    <row r="8654" spans="1:5" hidden="1">
      <c r="A8654">
        <v>3453</v>
      </c>
      <c r="B8654" t="s">
        <v>4761</v>
      </c>
      <c r="C8654" t="s">
        <v>1809</v>
      </c>
      <c r="D8654" t="s">
        <v>1810</v>
      </c>
      <c r="E8654" s="698" t="s">
        <v>4762</v>
      </c>
    </row>
    <row r="8655" spans="1:5" hidden="1">
      <c r="A8655">
        <v>3452</v>
      </c>
      <c r="B8655" t="s">
        <v>4763</v>
      </c>
      <c r="C8655" t="s">
        <v>1809</v>
      </c>
      <c r="D8655" t="s">
        <v>1810</v>
      </c>
      <c r="E8655" s="698" t="s">
        <v>4764</v>
      </c>
    </row>
    <row r="8656" spans="1:5" hidden="1">
      <c r="A8656">
        <v>3451</v>
      </c>
      <c r="B8656" t="s">
        <v>4765</v>
      </c>
      <c r="C8656" t="s">
        <v>1809</v>
      </c>
      <c r="D8656" t="s">
        <v>1810</v>
      </c>
      <c r="E8656" s="698" t="s">
        <v>4766</v>
      </c>
    </row>
    <row r="8657" spans="1:5" hidden="1">
      <c r="A8657">
        <v>3454</v>
      </c>
      <c r="B8657" t="s">
        <v>4767</v>
      </c>
      <c r="C8657" t="s">
        <v>1809</v>
      </c>
      <c r="D8657" t="s">
        <v>1810</v>
      </c>
      <c r="E8657" s="698" t="s">
        <v>4768</v>
      </c>
    </row>
    <row r="8658" spans="1:5" hidden="1">
      <c r="A8658">
        <v>3458</v>
      </c>
      <c r="B8658" t="s">
        <v>4769</v>
      </c>
      <c r="C8658" t="s">
        <v>1809</v>
      </c>
      <c r="D8658" t="s">
        <v>1810</v>
      </c>
      <c r="E8658" s="698" t="s">
        <v>4770</v>
      </c>
    </row>
    <row r="8659" spans="1:5" hidden="1">
      <c r="A8659">
        <v>3457</v>
      </c>
      <c r="B8659" t="s">
        <v>4771</v>
      </c>
      <c r="C8659" t="s">
        <v>1809</v>
      </c>
      <c r="D8659" t="s">
        <v>1810</v>
      </c>
      <c r="E8659" s="698" t="s">
        <v>4772</v>
      </c>
    </row>
    <row r="8660" spans="1:5" hidden="1">
      <c r="A8660">
        <v>3455</v>
      </c>
      <c r="B8660" t="s">
        <v>4773</v>
      </c>
      <c r="C8660" t="s">
        <v>1809</v>
      </c>
      <c r="D8660" t="s">
        <v>1810</v>
      </c>
      <c r="E8660" s="698" t="s">
        <v>4774</v>
      </c>
    </row>
    <row r="8661" spans="1:5" hidden="1">
      <c r="A8661">
        <v>3472</v>
      </c>
      <c r="B8661" t="s">
        <v>4775</v>
      </c>
      <c r="C8661" t="s">
        <v>1809</v>
      </c>
      <c r="D8661" t="s">
        <v>1810</v>
      </c>
      <c r="E8661" s="698" t="s">
        <v>2012</v>
      </c>
    </row>
    <row r="8662" spans="1:5" hidden="1">
      <c r="A8662">
        <v>3470</v>
      </c>
      <c r="B8662" t="s">
        <v>4776</v>
      </c>
      <c r="C8662" t="s">
        <v>1809</v>
      </c>
      <c r="D8662" t="s">
        <v>1810</v>
      </c>
      <c r="E8662" s="698" t="s">
        <v>4777</v>
      </c>
    </row>
    <row r="8663" spans="1:5" hidden="1">
      <c r="A8663">
        <v>3471</v>
      </c>
      <c r="B8663" t="s">
        <v>4778</v>
      </c>
      <c r="C8663" t="s">
        <v>1809</v>
      </c>
      <c r="D8663" t="s">
        <v>1810</v>
      </c>
      <c r="E8663" s="698" t="s">
        <v>4779</v>
      </c>
    </row>
    <row r="8664" spans="1:5" hidden="1">
      <c r="A8664">
        <v>3456</v>
      </c>
      <c r="B8664" t="s">
        <v>4780</v>
      </c>
      <c r="C8664" t="s">
        <v>1809</v>
      </c>
      <c r="D8664" t="s">
        <v>1810</v>
      </c>
      <c r="E8664" s="698" t="s">
        <v>4781</v>
      </c>
    </row>
    <row r="8665" spans="1:5" hidden="1">
      <c r="A8665">
        <v>3459</v>
      </c>
      <c r="B8665" t="s">
        <v>4782</v>
      </c>
      <c r="C8665" t="s">
        <v>1809</v>
      </c>
      <c r="D8665" t="s">
        <v>1810</v>
      </c>
      <c r="E8665" s="698" t="s">
        <v>4783</v>
      </c>
    </row>
    <row r="8666" spans="1:5" hidden="1">
      <c r="A8666">
        <v>3469</v>
      </c>
      <c r="B8666" t="s">
        <v>4784</v>
      </c>
      <c r="C8666" t="s">
        <v>1809</v>
      </c>
      <c r="D8666" t="s">
        <v>1810</v>
      </c>
      <c r="E8666" s="698" t="s">
        <v>4785</v>
      </c>
    </row>
    <row r="8667" spans="1:5" hidden="1">
      <c r="A8667">
        <v>3460</v>
      </c>
      <c r="B8667" t="s">
        <v>4786</v>
      </c>
      <c r="C8667" t="s">
        <v>1809</v>
      </c>
      <c r="D8667" t="s">
        <v>1810</v>
      </c>
      <c r="E8667" s="698" t="s">
        <v>4787</v>
      </c>
    </row>
    <row r="8668" spans="1:5" hidden="1">
      <c r="A8668">
        <v>3461</v>
      </c>
      <c r="B8668" t="s">
        <v>4788</v>
      </c>
      <c r="C8668" t="s">
        <v>1809</v>
      </c>
      <c r="D8668" t="s">
        <v>1810</v>
      </c>
      <c r="E8668" s="698" t="s">
        <v>4789</v>
      </c>
    </row>
    <row r="8669" spans="1:5" hidden="1">
      <c r="A8669">
        <v>37433</v>
      </c>
      <c r="B8669" t="s">
        <v>4790</v>
      </c>
      <c r="C8669" t="s">
        <v>1809</v>
      </c>
      <c r="D8669" t="s">
        <v>1836</v>
      </c>
      <c r="E8669" s="698" t="s">
        <v>4745</v>
      </c>
    </row>
    <row r="8670" spans="1:5" hidden="1">
      <c r="A8670">
        <v>37430</v>
      </c>
      <c r="B8670" t="s">
        <v>4791</v>
      </c>
      <c r="C8670" t="s">
        <v>1809</v>
      </c>
      <c r="D8670" t="s">
        <v>1836</v>
      </c>
      <c r="E8670" s="698" t="s">
        <v>4792</v>
      </c>
    </row>
    <row r="8671" spans="1:5" hidden="1">
      <c r="A8671">
        <v>37434</v>
      </c>
      <c r="B8671" t="s">
        <v>4793</v>
      </c>
      <c r="C8671" t="s">
        <v>1809</v>
      </c>
      <c r="D8671" t="s">
        <v>1836</v>
      </c>
      <c r="E8671" s="698" t="s">
        <v>4794</v>
      </c>
    </row>
    <row r="8672" spans="1:5" hidden="1">
      <c r="A8672">
        <v>37431</v>
      </c>
      <c r="B8672" t="s">
        <v>4795</v>
      </c>
      <c r="C8672" t="s">
        <v>1809</v>
      </c>
      <c r="D8672" t="s">
        <v>1836</v>
      </c>
      <c r="E8672" s="698" t="s">
        <v>4796</v>
      </c>
    </row>
    <row r="8673" spans="1:5" hidden="1">
      <c r="A8673">
        <v>37432</v>
      </c>
      <c r="B8673" t="s">
        <v>4797</v>
      </c>
      <c r="C8673" t="s">
        <v>1809</v>
      </c>
      <c r="D8673" t="s">
        <v>1836</v>
      </c>
      <c r="E8673" s="698" t="s">
        <v>4798</v>
      </c>
    </row>
    <row r="8674" spans="1:5" hidden="1">
      <c r="A8674">
        <v>37413</v>
      </c>
      <c r="B8674" t="s">
        <v>4799</v>
      </c>
      <c r="C8674" t="s">
        <v>1809</v>
      </c>
      <c r="D8674" t="s">
        <v>1836</v>
      </c>
      <c r="E8674" s="698" t="s">
        <v>2241</v>
      </c>
    </row>
    <row r="8675" spans="1:5" hidden="1">
      <c r="A8675">
        <v>37414</v>
      </c>
      <c r="B8675" t="s">
        <v>4800</v>
      </c>
      <c r="C8675" t="s">
        <v>1809</v>
      </c>
      <c r="D8675" t="s">
        <v>1836</v>
      </c>
      <c r="E8675" s="698" t="s">
        <v>4801</v>
      </c>
    </row>
    <row r="8676" spans="1:5" hidden="1">
      <c r="A8676">
        <v>37415</v>
      </c>
      <c r="B8676" t="s">
        <v>4802</v>
      </c>
      <c r="C8676" t="s">
        <v>1809</v>
      </c>
      <c r="D8676" t="s">
        <v>1836</v>
      </c>
      <c r="E8676" s="698" t="s">
        <v>4803</v>
      </c>
    </row>
    <row r="8677" spans="1:5" hidden="1">
      <c r="A8677">
        <v>37416</v>
      </c>
      <c r="B8677" t="s">
        <v>4804</v>
      </c>
      <c r="C8677" t="s">
        <v>1809</v>
      </c>
      <c r="D8677" t="s">
        <v>1836</v>
      </c>
      <c r="E8677" s="698" t="s">
        <v>4805</v>
      </c>
    </row>
    <row r="8678" spans="1:5" hidden="1">
      <c r="A8678">
        <v>37417</v>
      </c>
      <c r="B8678" t="s">
        <v>4806</v>
      </c>
      <c r="C8678" t="s">
        <v>1809</v>
      </c>
      <c r="D8678" t="s">
        <v>1836</v>
      </c>
      <c r="E8678" s="698" t="s">
        <v>4807</v>
      </c>
    </row>
    <row r="8679" spans="1:5" hidden="1">
      <c r="A8679">
        <v>43590</v>
      </c>
      <c r="B8679" t="s">
        <v>4808</v>
      </c>
      <c r="C8679" t="s">
        <v>1809</v>
      </c>
      <c r="D8679" t="s">
        <v>1810</v>
      </c>
      <c r="E8679" s="698" t="s">
        <v>4809</v>
      </c>
    </row>
    <row r="8680" spans="1:5" hidden="1">
      <c r="A8680">
        <v>43589</v>
      </c>
      <c r="B8680" t="s">
        <v>4810</v>
      </c>
      <c r="C8680" t="s">
        <v>1809</v>
      </c>
      <c r="D8680" t="s">
        <v>1810</v>
      </c>
      <c r="E8680" s="698" t="s">
        <v>4811</v>
      </c>
    </row>
    <row r="8681" spans="1:5" hidden="1">
      <c r="A8681">
        <v>34519</v>
      </c>
      <c r="B8681" t="s">
        <v>4812</v>
      </c>
      <c r="C8681" t="s">
        <v>1809</v>
      </c>
      <c r="D8681" t="s">
        <v>1836</v>
      </c>
      <c r="E8681" s="698" t="s">
        <v>4813</v>
      </c>
    </row>
    <row r="8682" spans="1:5" hidden="1">
      <c r="A8682">
        <v>1649</v>
      </c>
      <c r="B8682" t="s">
        <v>4814</v>
      </c>
      <c r="C8682" t="s">
        <v>1809</v>
      </c>
      <c r="D8682" t="s">
        <v>1810</v>
      </c>
      <c r="E8682" s="698" t="s">
        <v>4815</v>
      </c>
    </row>
    <row r="8683" spans="1:5" hidden="1">
      <c r="A8683">
        <v>1653</v>
      </c>
      <c r="B8683" t="s">
        <v>4816</v>
      </c>
      <c r="C8683" t="s">
        <v>1809</v>
      </c>
      <c r="D8683" t="s">
        <v>1810</v>
      </c>
      <c r="E8683" s="698" t="s">
        <v>4817</v>
      </c>
    </row>
    <row r="8684" spans="1:5" hidden="1">
      <c r="A8684">
        <v>1647</v>
      </c>
      <c r="B8684" t="s">
        <v>4818</v>
      </c>
      <c r="C8684" t="s">
        <v>1809</v>
      </c>
      <c r="D8684" t="s">
        <v>1810</v>
      </c>
      <c r="E8684" s="698" t="s">
        <v>4819</v>
      </c>
    </row>
    <row r="8685" spans="1:5" hidden="1">
      <c r="A8685">
        <v>1648</v>
      </c>
      <c r="B8685" t="s">
        <v>4820</v>
      </c>
      <c r="C8685" t="s">
        <v>1809</v>
      </c>
      <c r="D8685" t="s">
        <v>1810</v>
      </c>
      <c r="E8685" s="698" t="s">
        <v>4821</v>
      </c>
    </row>
    <row r="8686" spans="1:5" hidden="1">
      <c r="A8686">
        <v>1651</v>
      </c>
      <c r="B8686" t="s">
        <v>4822</v>
      </c>
      <c r="C8686" t="s">
        <v>1809</v>
      </c>
      <c r="D8686" t="s">
        <v>1810</v>
      </c>
      <c r="E8686" s="698" t="s">
        <v>4823</v>
      </c>
    </row>
    <row r="8687" spans="1:5" hidden="1">
      <c r="A8687">
        <v>1650</v>
      </c>
      <c r="B8687" t="s">
        <v>4824</v>
      </c>
      <c r="C8687" t="s">
        <v>1809</v>
      </c>
      <c r="D8687" t="s">
        <v>1810</v>
      </c>
      <c r="E8687" s="698" t="s">
        <v>4825</v>
      </c>
    </row>
    <row r="8688" spans="1:5" hidden="1">
      <c r="A8688">
        <v>1654</v>
      </c>
      <c r="B8688" t="s">
        <v>4826</v>
      </c>
      <c r="C8688" t="s">
        <v>1809</v>
      </c>
      <c r="D8688" t="s">
        <v>1810</v>
      </c>
      <c r="E8688" s="698" t="s">
        <v>4827</v>
      </c>
    </row>
    <row r="8689" spans="1:5" hidden="1">
      <c r="A8689">
        <v>1652</v>
      </c>
      <c r="B8689" t="s">
        <v>4828</v>
      </c>
      <c r="C8689" t="s">
        <v>1809</v>
      </c>
      <c r="D8689" t="s">
        <v>1810</v>
      </c>
      <c r="E8689" s="698" t="s">
        <v>4829</v>
      </c>
    </row>
    <row r="8690" spans="1:5" hidden="1">
      <c r="A8690">
        <v>10510</v>
      </c>
      <c r="B8690" t="s">
        <v>4830</v>
      </c>
      <c r="C8690" t="s">
        <v>1809</v>
      </c>
      <c r="D8690" t="s">
        <v>1810</v>
      </c>
      <c r="E8690" s="698" t="s">
        <v>4831</v>
      </c>
    </row>
    <row r="8691" spans="1:5" hidden="1">
      <c r="A8691">
        <v>1747</v>
      </c>
      <c r="B8691" t="s">
        <v>4832</v>
      </c>
      <c r="C8691" t="s">
        <v>1809</v>
      </c>
      <c r="D8691" t="s">
        <v>1810</v>
      </c>
      <c r="E8691" s="698" t="s">
        <v>4833</v>
      </c>
    </row>
    <row r="8692" spans="1:5" hidden="1">
      <c r="A8692">
        <v>1744</v>
      </c>
      <c r="B8692" t="s">
        <v>4834</v>
      </c>
      <c r="C8692" t="s">
        <v>1809</v>
      </c>
      <c r="D8692" t="s">
        <v>1810</v>
      </c>
      <c r="E8692" s="698" t="s">
        <v>4835</v>
      </c>
    </row>
    <row r="8693" spans="1:5" hidden="1">
      <c r="A8693">
        <v>1743</v>
      </c>
      <c r="B8693" t="s">
        <v>4836</v>
      </c>
      <c r="C8693" t="s">
        <v>1809</v>
      </c>
      <c r="D8693" t="s">
        <v>1810</v>
      </c>
      <c r="E8693" s="698" t="s">
        <v>4837</v>
      </c>
    </row>
    <row r="8694" spans="1:5" hidden="1">
      <c r="A8694">
        <v>39640</v>
      </c>
      <c r="B8694" t="s">
        <v>4838</v>
      </c>
      <c r="C8694" t="s">
        <v>1809</v>
      </c>
      <c r="D8694" t="s">
        <v>1810</v>
      </c>
      <c r="E8694" s="698" t="s">
        <v>4839</v>
      </c>
    </row>
    <row r="8695" spans="1:5" hidden="1">
      <c r="A8695">
        <v>11013</v>
      </c>
      <c r="B8695" t="s">
        <v>4840</v>
      </c>
      <c r="C8695" t="s">
        <v>1809</v>
      </c>
      <c r="D8695" t="s">
        <v>1810</v>
      </c>
      <c r="E8695" s="698" t="s">
        <v>4841</v>
      </c>
    </row>
    <row r="8696" spans="1:5" hidden="1">
      <c r="A8696">
        <v>11017</v>
      </c>
      <c r="B8696" t="s">
        <v>4842</v>
      </c>
      <c r="C8696" t="s">
        <v>1809</v>
      </c>
      <c r="D8696" t="s">
        <v>1810</v>
      </c>
      <c r="E8696" s="698" t="s">
        <v>4843</v>
      </c>
    </row>
    <row r="8697" spans="1:5" hidden="1">
      <c r="A8697">
        <v>20236</v>
      </c>
      <c r="B8697" t="s">
        <v>4844</v>
      </c>
      <c r="C8697" t="s">
        <v>1809</v>
      </c>
      <c r="D8697" t="s">
        <v>1810</v>
      </c>
      <c r="E8697" s="698" t="s">
        <v>4845</v>
      </c>
    </row>
    <row r="8698" spans="1:5" hidden="1">
      <c r="A8698">
        <v>7215</v>
      </c>
      <c r="B8698" t="s">
        <v>4846</v>
      </c>
      <c r="C8698" t="s">
        <v>1809</v>
      </c>
      <c r="D8698" t="s">
        <v>1810</v>
      </c>
      <c r="E8698" s="698" t="s">
        <v>3252</v>
      </c>
    </row>
    <row r="8699" spans="1:5" hidden="1">
      <c r="A8699">
        <v>7216</v>
      </c>
      <c r="B8699" t="s">
        <v>4847</v>
      </c>
      <c r="C8699" t="s">
        <v>1809</v>
      </c>
      <c r="D8699" t="s">
        <v>1810</v>
      </c>
      <c r="E8699" s="698" t="s">
        <v>4848</v>
      </c>
    </row>
    <row r="8700" spans="1:5" hidden="1">
      <c r="A8700">
        <v>20235</v>
      </c>
      <c r="B8700" t="s">
        <v>4849</v>
      </c>
      <c r="C8700" t="s">
        <v>1809</v>
      </c>
      <c r="D8700" t="s">
        <v>1810</v>
      </c>
      <c r="E8700" s="698" t="s">
        <v>4850</v>
      </c>
    </row>
    <row r="8701" spans="1:5" hidden="1">
      <c r="A8701">
        <v>7181</v>
      </c>
      <c r="B8701" t="s">
        <v>4851</v>
      </c>
      <c r="C8701" t="s">
        <v>1809</v>
      </c>
      <c r="D8701" t="s">
        <v>1810</v>
      </c>
      <c r="E8701" s="698" t="s">
        <v>4852</v>
      </c>
    </row>
    <row r="8702" spans="1:5" hidden="1">
      <c r="A8702">
        <v>40742</v>
      </c>
      <c r="B8702" t="s">
        <v>4853</v>
      </c>
      <c r="C8702" t="s">
        <v>1809</v>
      </c>
      <c r="D8702" t="s">
        <v>1810</v>
      </c>
      <c r="E8702" s="698" t="s">
        <v>4854</v>
      </c>
    </row>
    <row r="8703" spans="1:5" hidden="1">
      <c r="A8703">
        <v>7214</v>
      </c>
      <c r="B8703" t="s">
        <v>4855</v>
      </c>
      <c r="C8703" t="s">
        <v>1809</v>
      </c>
      <c r="D8703" t="s">
        <v>1810</v>
      </c>
      <c r="E8703" s="698" t="s">
        <v>4856</v>
      </c>
    </row>
    <row r="8704" spans="1:5" hidden="1">
      <c r="A8704">
        <v>7219</v>
      </c>
      <c r="B8704" t="s">
        <v>4857</v>
      </c>
      <c r="C8704" t="s">
        <v>1809</v>
      </c>
      <c r="D8704" t="s">
        <v>1810</v>
      </c>
      <c r="E8704" s="698" t="s">
        <v>4858</v>
      </c>
    </row>
    <row r="8705" spans="1:5" hidden="1">
      <c r="A8705">
        <v>37972</v>
      </c>
      <c r="B8705" t="s">
        <v>4859</v>
      </c>
      <c r="C8705" t="s">
        <v>1809</v>
      </c>
      <c r="D8705" t="s">
        <v>1810</v>
      </c>
      <c r="E8705" s="698" t="s">
        <v>4860</v>
      </c>
    </row>
    <row r="8706" spans="1:5" hidden="1">
      <c r="A8706">
        <v>37973</v>
      </c>
      <c r="B8706" t="s">
        <v>4861</v>
      </c>
      <c r="C8706" t="s">
        <v>1809</v>
      </c>
      <c r="D8706" t="s">
        <v>1810</v>
      </c>
      <c r="E8706" s="698" t="s">
        <v>1964</v>
      </c>
    </row>
    <row r="8707" spans="1:5" hidden="1">
      <c r="A8707">
        <v>37971</v>
      </c>
      <c r="B8707" t="s">
        <v>4862</v>
      </c>
      <c r="C8707" t="s">
        <v>1809</v>
      </c>
      <c r="D8707" t="s">
        <v>1810</v>
      </c>
      <c r="E8707" s="698" t="s">
        <v>4863</v>
      </c>
    </row>
    <row r="8708" spans="1:5" hidden="1">
      <c r="A8708">
        <v>20094</v>
      </c>
      <c r="B8708" t="s">
        <v>4864</v>
      </c>
      <c r="C8708" t="s">
        <v>1809</v>
      </c>
      <c r="D8708" t="s">
        <v>1836</v>
      </c>
      <c r="E8708" s="698" t="s">
        <v>4865</v>
      </c>
    </row>
    <row r="8709" spans="1:5" hidden="1">
      <c r="A8709">
        <v>20095</v>
      </c>
      <c r="B8709" t="s">
        <v>4866</v>
      </c>
      <c r="C8709" t="s">
        <v>1809</v>
      </c>
      <c r="D8709" t="s">
        <v>1836</v>
      </c>
      <c r="E8709" s="698" t="s">
        <v>4867</v>
      </c>
    </row>
    <row r="8710" spans="1:5" hidden="1">
      <c r="A8710">
        <v>1954</v>
      </c>
      <c r="B8710" t="s">
        <v>4868</v>
      </c>
      <c r="C8710" t="s">
        <v>1809</v>
      </c>
      <c r="D8710" t="s">
        <v>1810</v>
      </c>
      <c r="E8710" s="698" t="s">
        <v>4869</v>
      </c>
    </row>
    <row r="8711" spans="1:5" hidden="1">
      <c r="A8711">
        <v>1926</v>
      </c>
      <c r="B8711" t="s">
        <v>4870</v>
      </c>
      <c r="C8711" t="s">
        <v>1809</v>
      </c>
      <c r="D8711" t="s">
        <v>1810</v>
      </c>
      <c r="E8711" s="698" t="s">
        <v>4871</v>
      </c>
    </row>
    <row r="8712" spans="1:5" hidden="1">
      <c r="A8712">
        <v>1927</v>
      </c>
      <c r="B8712" t="s">
        <v>4872</v>
      </c>
      <c r="C8712" t="s">
        <v>1809</v>
      </c>
      <c r="D8712" t="s">
        <v>1810</v>
      </c>
      <c r="E8712" s="698" t="s">
        <v>4873</v>
      </c>
    </row>
    <row r="8713" spans="1:5" hidden="1">
      <c r="A8713">
        <v>1923</v>
      </c>
      <c r="B8713" t="s">
        <v>4874</v>
      </c>
      <c r="C8713" t="s">
        <v>1809</v>
      </c>
      <c r="D8713" t="s">
        <v>1810</v>
      </c>
      <c r="E8713" s="698" t="s">
        <v>4875</v>
      </c>
    </row>
    <row r="8714" spans="1:5" hidden="1">
      <c r="A8714">
        <v>1929</v>
      </c>
      <c r="B8714" t="s">
        <v>4876</v>
      </c>
      <c r="C8714" t="s">
        <v>1809</v>
      </c>
      <c r="D8714" t="s">
        <v>1810</v>
      </c>
      <c r="E8714" s="698" t="s">
        <v>4877</v>
      </c>
    </row>
    <row r="8715" spans="1:5" hidden="1">
      <c r="A8715">
        <v>1930</v>
      </c>
      <c r="B8715" t="s">
        <v>4878</v>
      </c>
      <c r="C8715" t="s">
        <v>1809</v>
      </c>
      <c r="D8715" t="s">
        <v>1810</v>
      </c>
      <c r="E8715" s="698" t="s">
        <v>2136</v>
      </c>
    </row>
    <row r="8716" spans="1:5" hidden="1">
      <c r="A8716">
        <v>1924</v>
      </c>
      <c r="B8716" t="s">
        <v>4879</v>
      </c>
      <c r="C8716" t="s">
        <v>1809</v>
      </c>
      <c r="D8716" t="s">
        <v>1810</v>
      </c>
      <c r="E8716" s="698" t="s">
        <v>4880</v>
      </c>
    </row>
    <row r="8717" spans="1:5" hidden="1">
      <c r="A8717">
        <v>1922</v>
      </c>
      <c r="B8717" t="s">
        <v>4881</v>
      </c>
      <c r="C8717" t="s">
        <v>1809</v>
      </c>
      <c r="D8717" t="s">
        <v>1810</v>
      </c>
      <c r="E8717" s="698" t="s">
        <v>4882</v>
      </c>
    </row>
    <row r="8718" spans="1:5" hidden="1">
      <c r="A8718">
        <v>1953</v>
      </c>
      <c r="B8718" t="s">
        <v>4883</v>
      </c>
      <c r="C8718" t="s">
        <v>1809</v>
      </c>
      <c r="D8718" t="s">
        <v>1810</v>
      </c>
      <c r="E8718" s="698" t="s">
        <v>4884</v>
      </c>
    </row>
    <row r="8719" spans="1:5" hidden="1">
      <c r="A8719">
        <v>1962</v>
      </c>
      <c r="B8719" t="s">
        <v>4885</v>
      </c>
      <c r="C8719" t="s">
        <v>1809</v>
      </c>
      <c r="D8719" t="s">
        <v>1810</v>
      </c>
      <c r="E8719" s="698" t="s">
        <v>4886</v>
      </c>
    </row>
    <row r="8720" spans="1:5" hidden="1">
      <c r="A8720">
        <v>1955</v>
      </c>
      <c r="B8720" t="s">
        <v>4887</v>
      </c>
      <c r="C8720" t="s">
        <v>1809</v>
      </c>
      <c r="D8720" t="s">
        <v>1810</v>
      </c>
      <c r="E8720" s="698" t="s">
        <v>4888</v>
      </c>
    </row>
    <row r="8721" spans="1:5" hidden="1">
      <c r="A8721">
        <v>1956</v>
      </c>
      <c r="B8721" t="s">
        <v>4889</v>
      </c>
      <c r="C8721" t="s">
        <v>1809</v>
      </c>
      <c r="D8721" t="s">
        <v>1810</v>
      </c>
      <c r="E8721" s="698" t="s">
        <v>4890</v>
      </c>
    </row>
    <row r="8722" spans="1:5" hidden="1">
      <c r="A8722">
        <v>1957</v>
      </c>
      <c r="B8722" t="s">
        <v>4891</v>
      </c>
      <c r="C8722" t="s">
        <v>1809</v>
      </c>
      <c r="D8722" t="s">
        <v>1810</v>
      </c>
      <c r="E8722" s="698" t="s">
        <v>2260</v>
      </c>
    </row>
    <row r="8723" spans="1:5" hidden="1">
      <c r="A8723">
        <v>1958</v>
      </c>
      <c r="B8723" t="s">
        <v>4892</v>
      </c>
      <c r="C8723" t="s">
        <v>1809</v>
      </c>
      <c r="D8723" t="s">
        <v>1810</v>
      </c>
      <c r="E8723" s="698" t="s">
        <v>4893</v>
      </c>
    </row>
    <row r="8724" spans="1:5" hidden="1">
      <c r="A8724">
        <v>1959</v>
      </c>
      <c r="B8724" t="s">
        <v>4894</v>
      </c>
      <c r="C8724" t="s">
        <v>1809</v>
      </c>
      <c r="D8724" t="s">
        <v>1810</v>
      </c>
      <c r="E8724" s="698" t="s">
        <v>4895</v>
      </c>
    </row>
    <row r="8725" spans="1:5" hidden="1">
      <c r="A8725">
        <v>1925</v>
      </c>
      <c r="B8725" t="s">
        <v>4896</v>
      </c>
      <c r="C8725" t="s">
        <v>1809</v>
      </c>
      <c r="D8725" t="s">
        <v>1810</v>
      </c>
      <c r="E8725" s="698" t="s">
        <v>2118</v>
      </c>
    </row>
    <row r="8726" spans="1:5" hidden="1">
      <c r="A8726">
        <v>1960</v>
      </c>
      <c r="B8726" t="s">
        <v>4897</v>
      </c>
      <c r="C8726" t="s">
        <v>1809</v>
      </c>
      <c r="D8726" t="s">
        <v>1810</v>
      </c>
      <c r="E8726" s="698" t="s">
        <v>4898</v>
      </c>
    </row>
    <row r="8727" spans="1:5" hidden="1">
      <c r="A8727">
        <v>1961</v>
      </c>
      <c r="B8727" t="s">
        <v>4899</v>
      </c>
      <c r="C8727" t="s">
        <v>1809</v>
      </c>
      <c r="D8727" t="s">
        <v>1810</v>
      </c>
      <c r="E8727" s="698" t="s">
        <v>4900</v>
      </c>
    </row>
    <row r="8728" spans="1:5" hidden="1">
      <c r="A8728">
        <v>38426</v>
      </c>
      <c r="B8728" t="s">
        <v>4901</v>
      </c>
      <c r="C8728" t="s">
        <v>1809</v>
      </c>
      <c r="D8728" t="s">
        <v>1810</v>
      </c>
      <c r="E8728" s="698" t="s">
        <v>4902</v>
      </c>
    </row>
    <row r="8729" spans="1:5" hidden="1">
      <c r="A8729">
        <v>38423</v>
      </c>
      <c r="B8729" t="s">
        <v>4903</v>
      </c>
      <c r="C8729" t="s">
        <v>1809</v>
      </c>
      <c r="D8729" t="s">
        <v>1810</v>
      </c>
      <c r="E8729" s="698" t="s">
        <v>4904</v>
      </c>
    </row>
    <row r="8730" spans="1:5" hidden="1">
      <c r="A8730">
        <v>38421</v>
      </c>
      <c r="B8730" t="s">
        <v>4905</v>
      </c>
      <c r="C8730" t="s">
        <v>1809</v>
      </c>
      <c r="D8730" t="s">
        <v>1810</v>
      </c>
      <c r="E8730" s="698" t="s">
        <v>4906</v>
      </c>
    </row>
    <row r="8731" spans="1:5" hidden="1">
      <c r="A8731">
        <v>38422</v>
      </c>
      <c r="B8731" t="s">
        <v>4907</v>
      </c>
      <c r="C8731" t="s">
        <v>1809</v>
      </c>
      <c r="D8731" t="s">
        <v>1810</v>
      </c>
      <c r="E8731" s="698" t="s">
        <v>4908</v>
      </c>
    </row>
    <row r="8732" spans="1:5" hidden="1">
      <c r="A8732">
        <v>39866</v>
      </c>
      <c r="B8732" t="s">
        <v>4909</v>
      </c>
      <c r="C8732" t="s">
        <v>1809</v>
      </c>
      <c r="D8732" t="s">
        <v>1836</v>
      </c>
      <c r="E8732" s="698" t="s">
        <v>4910</v>
      </c>
    </row>
    <row r="8733" spans="1:5" hidden="1">
      <c r="A8733">
        <v>39867</v>
      </c>
      <c r="B8733" t="s">
        <v>4911</v>
      </c>
      <c r="C8733" t="s">
        <v>1809</v>
      </c>
      <c r="D8733" t="s">
        <v>1836</v>
      </c>
      <c r="E8733" s="698" t="s">
        <v>4912</v>
      </c>
    </row>
    <row r="8734" spans="1:5" hidden="1">
      <c r="A8734">
        <v>39868</v>
      </c>
      <c r="B8734" t="s">
        <v>4913</v>
      </c>
      <c r="C8734" t="s">
        <v>1809</v>
      </c>
      <c r="D8734" t="s">
        <v>1836</v>
      </c>
      <c r="E8734" s="698" t="s">
        <v>4914</v>
      </c>
    </row>
    <row r="8735" spans="1:5" hidden="1">
      <c r="A8735">
        <v>37999</v>
      </c>
      <c r="B8735" t="s">
        <v>4915</v>
      </c>
      <c r="C8735" t="s">
        <v>1809</v>
      </c>
      <c r="D8735" t="s">
        <v>1810</v>
      </c>
      <c r="E8735" s="698" t="s">
        <v>4916</v>
      </c>
    </row>
    <row r="8736" spans="1:5" hidden="1">
      <c r="A8736">
        <v>38000</v>
      </c>
      <c r="B8736" t="s">
        <v>4917</v>
      </c>
      <c r="C8736" t="s">
        <v>1809</v>
      </c>
      <c r="D8736" t="s">
        <v>1810</v>
      </c>
      <c r="E8736" s="698" t="s">
        <v>1966</v>
      </c>
    </row>
    <row r="8737" spans="1:5" hidden="1">
      <c r="A8737">
        <v>38129</v>
      </c>
      <c r="B8737" t="s">
        <v>4918</v>
      </c>
      <c r="C8737" t="s">
        <v>1809</v>
      </c>
      <c r="D8737" t="s">
        <v>1810</v>
      </c>
      <c r="E8737" s="698" t="s">
        <v>3917</v>
      </c>
    </row>
    <row r="8738" spans="1:5" hidden="1">
      <c r="A8738">
        <v>38025</v>
      </c>
      <c r="B8738" t="s">
        <v>4919</v>
      </c>
      <c r="C8738" t="s">
        <v>1809</v>
      </c>
      <c r="D8738" t="s">
        <v>1810</v>
      </c>
      <c r="E8738" s="698" t="s">
        <v>4920</v>
      </c>
    </row>
    <row r="8739" spans="1:5" hidden="1">
      <c r="A8739">
        <v>38026</v>
      </c>
      <c r="B8739" t="s">
        <v>4921</v>
      </c>
      <c r="C8739" t="s">
        <v>1809</v>
      </c>
      <c r="D8739" t="s">
        <v>1810</v>
      </c>
      <c r="E8739" s="698" t="s">
        <v>4922</v>
      </c>
    </row>
    <row r="8740" spans="1:5" hidden="1">
      <c r="A8740">
        <v>1858</v>
      </c>
      <c r="B8740" t="s">
        <v>4923</v>
      </c>
      <c r="C8740" t="s">
        <v>1809</v>
      </c>
      <c r="D8740" t="s">
        <v>1836</v>
      </c>
      <c r="E8740" s="698" t="s">
        <v>4924</v>
      </c>
    </row>
    <row r="8741" spans="1:5" hidden="1">
      <c r="A8741">
        <v>1844</v>
      </c>
      <c r="B8741" t="s">
        <v>4925</v>
      </c>
      <c r="C8741" t="s">
        <v>1809</v>
      </c>
      <c r="D8741" t="s">
        <v>1836</v>
      </c>
      <c r="E8741" s="698" t="s">
        <v>4926</v>
      </c>
    </row>
    <row r="8742" spans="1:5" hidden="1">
      <c r="A8742">
        <v>1863</v>
      </c>
      <c r="B8742" t="s">
        <v>4927</v>
      </c>
      <c r="C8742" t="s">
        <v>1809</v>
      </c>
      <c r="D8742" t="s">
        <v>1836</v>
      </c>
      <c r="E8742" s="698" t="s">
        <v>4928</v>
      </c>
    </row>
    <row r="8743" spans="1:5" hidden="1">
      <c r="A8743">
        <v>1865</v>
      </c>
      <c r="B8743" t="s">
        <v>4929</v>
      </c>
      <c r="C8743" t="s">
        <v>1809</v>
      </c>
      <c r="D8743" t="s">
        <v>1836</v>
      </c>
      <c r="E8743" s="698" t="s">
        <v>4930</v>
      </c>
    </row>
    <row r="8744" spans="1:5" hidden="1">
      <c r="A8744">
        <v>36355</v>
      </c>
      <c r="B8744" t="s">
        <v>4931</v>
      </c>
      <c r="C8744" t="s">
        <v>1809</v>
      </c>
      <c r="D8744" t="s">
        <v>1836</v>
      </c>
      <c r="E8744" s="698" t="s">
        <v>4537</v>
      </c>
    </row>
    <row r="8745" spans="1:5" hidden="1">
      <c r="A8745">
        <v>36356</v>
      </c>
      <c r="B8745" t="s">
        <v>4932</v>
      </c>
      <c r="C8745" t="s">
        <v>1809</v>
      </c>
      <c r="D8745" t="s">
        <v>1836</v>
      </c>
      <c r="E8745" s="698" t="s">
        <v>4933</v>
      </c>
    </row>
    <row r="8746" spans="1:5" hidden="1">
      <c r="A8746">
        <v>1932</v>
      </c>
      <c r="B8746" t="s">
        <v>4934</v>
      </c>
      <c r="C8746" t="s">
        <v>1809</v>
      </c>
      <c r="D8746" t="s">
        <v>1810</v>
      </c>
      <c r="E8746" s="698" t="s">
        <v>4935</v>
      </c>
    </row>
    <row r="8747" spans="1:5" hidden="1">
      <c r="A8747">
        <v>1933</v>
      </c>
      <c r="B8747" t="s">
        <v>4936</v>
      </c>
      <c r="C8747" t="s">
        <v>1809</v>
      </c>
      <c r="D8747" t="s">
        <v>1810</v>
      </c>
      <c r="E8747" s="698" t="s">
        <v>1943</v>
      </c>
    </row>
    <row r="8748" spans="1:5" hidden="1">
      <c r="A8748">
        <v>1951</v>
      </c>
      <c r="B8748" t="s">
        <v>4937</v>
      </c>
      <c r="C8748" t="s">
        <v>1809</v>
      </c>
      <c r="D8748" t="s">
        <v>1810</v>
      </c>
      <c r="E8748" s="698" t="s">
        <v>4938</v>
      </c>
    </row>
    <row r="8749" spans="1:5" hidden="1">
      <c r="A8749">
        <v>1966</v>
      </c>
      <c r="B8749" t="s">
        <v>4939</v>
      </c>
      <c r="C8749" t="s">
        <v>1809</v>
      </c>
      <c r="D8749" t="s">
        <v>1810</v>
      </c>
      <c r="E8749" s="698" t="s">
        <v>4940</v>
      </c>
    </row>
    <row r="8750" spans="1:5" hidden="1">
      <c r="A8750">
        <v>1952</v>
      </c>
      <c r="B8750" t="s">
        <v>4941</v>
      </c>
      <c r="C8750" t="s">
        <v>1809</v>
      </c>
      <c r="D8750" t="s">
        <v>1810</v>
      </c>
      <c r="E8750" s="698" t="s">
        <v>4942</v>
      </c>
    </row>
    <row r="8751" spans="1:5" hidden="1">
      <c r="A8751">
        <v>20104</v>
      </c>
      <c r="B8751" t="s">
        <v>4943</v>
      </c>
      <c r="C8751" t="s">
        <v>1809</v>
      </c>
      <c r="D8751" t="s">
        <v>1810</v>
      </c>
      <c r="E8751" s="698" t="s">
        <v>4944</v>
      </c>
    </row>
    <row r="8752" spans="1:5" hidden="1">
      <c r="A8752">
        <v>20105</v>
      </c>
      <c r="B8752" t="s">
        <v>4945</v>
      </c>
      <c r="C8752" t="s">
        <v>1809</v>
      </c>
      <c r="D8752" t="s">
        <v>1810</v>
      </c>
      <c r="E8752" s="698" t="s">
        <v>4946</v>
      </c>
    </row>
    <row r="8753" spans="1:5" hidden="1">
      <c r="A8753">
        <v>1965</v>
      </c>
      <c r="B8753" t="s">
        <v>4947</v>
      </c>
      <c r="C8753" t="s">
        <v>1809</v>
      </c>
      <c r="D8753" t="s">
        <v>1810</v>
      </c>
      <c r="E8753" s="698" t="s">
        <v>4948</v>
      </c>
    </row>
    <row r="8754" spans="1:5" hidden="1">
      <c r="A8754">
        <v>10765</v>
      </c>
      <c r="B8754" t="s">
        <v>4949</v>
      </c>
      <c r="C8754" t="s">
        <v>1809</v>
      </c>
      <c r="D8754" t="s">
        <v>1810</v>
      </c>
      <c r="E8754" s="698" t="s">
        <v>4437</v>
      </c>
    </row>
    <row r="8755" spans="1:5" hidden="1">
      <c r="A8755">
        <v>10767</v>
      </c>
      <c r="B8755" t="s">
        <v>4950</v>
      </c>
      <c r="C8755" t="s">
        <v>1809</v>
      </c>
      <c r="D8755" t="s">
        <v>1810</v>
      </c>
      <c r="E8755" s="698" t="s">
        <v>4951</v>
      </c>
    </row>
    <row r="8756" spans="1:5" hidden="1">
      <c r="A8756">
        <v>1970</v>
      </c>
      <c r="B8756" t="s">
        <v>4952</v>
      </c>
      <c r="C8756" t="s">
        <v>1809</v>
      </c>
      <c r="D8756" t="s">
        <v>1810</v>
      </c>
      <c r="E8756" s="698" t="s">
        <v>4953</v>
      </c>
    </row>
    <row r="8757" spans="1:5" hidden="1">
      <c r="A8757">
        <v>1967</v>
      </c>
      <c r="B8757" t="s">
        <v>4954</v>
      </c>
      <c r="C8757" t="s">
        <v>1809</v>
      </c>
      <c r="D8757" t="s">
        <v>1810</v>
      </c>
      <c r="E8757" s="698" t="s">
        <v>4955</v>
      </c>
    </row>
    <row r="8758" spans="1:5" hidden="1">
      <c r="A8758">
        <v>1968</v>
      </c>
      <c r="B8758" t="s">
        <v>4956</v>
      </c>
      <c r="C8758" t="s">
        <v>1809</v>
      </c>
      <c r="D8758" t="s">
        <v>1810</v>
      </c>
      <c r="E8758" s="698" t="s">
        <v>2642</v>
      </c>
    </row>
    <row r="8759" spans="1:5" hidden="1">
      <c r="A8759">
        <v>1969</v>
      </c>
      <c r="B8759" t="s">
        <v>4957</v>
      </c>
      <c r="C8759" t="s">
        <v>1809</v>
      </c>
      <c r="D8759" t="s">
        <v>1810</v>
      </c>
      <c r="E8759" s="698" t="s">
        <v>4958</v>
      </c>
    </row>
    <row r="8760" spans="1:5" hidden="1">
      <c r="A8760">
        <v>1839</v>
      </c>
      <c r="B8760" t="s">
        <v>4959</v>
      </c>
      <c r="C8760" t="s">
        <v>1809</v>
      </c>
      <c r="D8760" t="s">
        <v>1836</v>
      </c>
      <c r="E8760" s="698" t="s">
        <v>4960</v>
      </c>
    </row>
    <row r="8761" spans="1:5" hidden="1">
      <c r="A8761">
        <v>1835</v>
      </c>
      <c r="B8761" t="s">
        <v>4961</v>
      </c>
      <c r="C8761" t="s">
        <v>1809</v>
      </c>
      <c r="D8761" t="s">
        <v>1836</v>
      </c>
      <c r="E8761" s="698" t="s">
        <v>4962</v>
      </c>
    </row>
    <row r="8762" spans="1:5" hidden="1">
      <c r="A8762">
        <v>1823</v>
      </c>
      <c r="B8762" t="s">
        <v>4963</v>
      </c>
      <c r="C8762" t="s">
        <v>1809</v>
      </c>
      <c r="D8762" t="s">
        <v>1836</v>
      </c>
      <c r="E8762" s="698" t="s">
        <v>4964</v>
      </c>
    </row>
    <row r="8763" spans="1:5" hidden="1">
      <c r="A8763">
        <v>1827</v>
      </c>
      <c r="B8763" t="s">
        <v>4965</v>
      </c>
      <c r="C8763" t="s">
        <v>1809</v>
      </c>
      <c r="D8763" t="s">
        <v>1836</v>
      </c>
      <c r="E8763" s="698" t="s">
        <v>4966</v>
      </c>
    </row>
    <row r="8764" spans="1:5" hidden="1">
      <c r="A8764">
        <v>1831</v>
      </c>
      <c r="B8764" t="s">
        <v>4967</v>
      </c>
      <c r="C8764" t="s">
        <v>1809</v>
      </c>
      <c r="D8764" t="s">
        <v>1836</v>
      </c>
      <c r="E8764" s="698" t="s">
        <v>4968</v>
      </c>
    </row>
    <row r="8765" spans="1:5" hidden="1">
      <c r="A8765">
        <v>1825</v>
      </c>
      <c r="B8765" t="s">
        <v>4969</v>
      </c>
      <c r="C8765" t="s">
        <v>1809</v>
      </c>
      <c r="D8765" t="s">
        <v>1836</v>
      </c>
      <c r="E8765" s="698" t="s">
        <v>4970</v>
      </c>
    </row>
    <row r="8766" spans="1:5" hidden="1">
      <c r="A8766">
        <v>1828</v>
      </c>
      <c r="B8766" t="s">
        <v>4971</v>
      </c>
      <c r="C8766" t="s">
        <v>1809</v>
      </c>
      <c r="D8766" t="s">
        <v>1836</v>
      </c>
      <c r="E8766" s="698" t="s">
        <v>4972</v>
      </c>
    </row>
    <row r="8767" spans="1:5" hidden="1">
      <c r="A8767">
        <v>1845</v>
      </c>
      <c r="B8767" t="s">
        <v>4973</v>
      </c>
      <c r="C8767" t="s">
        <v>1809</v>
      </c>
      <c r="D8767" t="s">
        <v>1836</v>
      </c>
      <c r="E8767" s="698" t="s">
        <v>4974</v>
      </c>
    </row>
    <row r="8768" spans="1:5" hidden="1">
      <c r="A8768">
        <v>1824</v>
      </c>
      <c r="B8768" t="s">
        <v>4975</v>
      </c>
      <c r="C8768" t="s">
        <v>1809</v>
      </c>
      <c r="D8768" t="s">
        <v>1836</v>
      </c>
      <c r="E8768" s="698" t="s">
        <v>4976</v>
      </c>
    </row>
    <row r="8769" spans="1:5" hidden="1">
      <c r="A8769">
        <v>1941</v>
      </c>
      <c r="B8769" t="s">
        <v>4977</v>
      </c>
      <c r="C8769" t="s">
        <v>1809</v>
      </c>
      <c r="D8769" t="s">
        <v>1810</v>
      </c>
      <c r="E8769" s="698" t="s">
        <v>4978</v>
      </c>
    </row>
    <row r="8770" spans="1:5" hidden="1">
      <c r="A8770">
        <v>1940</v>
      </c>
      <c r="B8770" t="s">
        <v>4979</v>
      </c>
      <c r="C8770" t="s">
        <v>1809</v>
      </c>
      <c r="D8770" t="s">
        <v>1810</v>
      </c>
      <c r="E8770" s="698" t="s">
        <v>4980</v>
      </c>
    </row>
    <row r="8771" spans="1:5" hidden="1">
      <c r="A8771">
        <v>1937</v>
      </c>
      <c r="B8771" t="s">
        <v>4981</v>
      </c>
      <c r="C8771" t="s">
        <v>1809</v>
      </c>
      <c r="D8771" t="s">
        <v>1810</v>
      </c>
      <c r="E8771" s="698" t="s">
        <v>4982</v>
      </c>
    </row>
    <row r="8772" spans="1:5" hidden="1">
      <c r="A8772">
        <v>1939</v>
      </c>
      <c r="B8772" t="s">
        <v>4983</v>
      </c>
      <c r="C8772" t="s">
        <v>1809</v>
      </c>
      <c r="D8772" t="s">
        <v>1810</v>
      </c>
      <c r="E8772" s="698" t="s">
        <v>4984</v>
      </c>
    </row>
    <row r="8773" spans="1:5" hidden="1">
      <c r="A8773">
        <v>1942</v>
      </c>
      <c r="B8773" t="s">
        <v>4985</v>
      </c>
      <c r="C8773" t="s">
        <v>1809</v>
      </c>
      <c r="D8773" t="s">
        <v>1810</v>
      </c>
      <c r="E8773" s="698" t="s">
        <v>4986</v>
      </c>
    </row>
    <row r="8774" spans="1:5" hidden="1">
      <c r="A8774">
        <v>1938</v>
      </c>
      <c r="B8774" t="s">
        <v>4987</v>
      </c>
      <c r="C8774" t="s">
        <v>1809</v>
      </c>
      <c r="D8774" t="s">
        <v>1810</v>
      </c>
      <c r="E8774" s="698" t="s">
        <v>4988</v>
      </c>
    </row>
    <row r="8775" spans="1:5" hidden="1">
      <c r="A8775">
        <v>42692</v>
      </c>
      <c r="B8775" t="s">
        <v>4989</v>
      </c>
      <c r="C8775" t="s">
        <v>1809</v>
      </c>
      <c r="D8775" t="s">
        <v>1836</v>
      </c>
      <c r="E8775" s="698" t="s">
        <v>4990</v>
      </c>
    </row>
    <row r="8776" spans="1:5" hidden="1">
      <c r="A8776">
        <v>42693</v>
      </c>
      <c r="B8776" t="s">
        <v>4991</v>
      </c>
      <c r="C8776" t="s">
        <v>1809</v>
      </c>
      <c r="D8776" t="s">
        <v>1836</v>
      </c>
      <c r="E8776" s="698" t="s">
        <v>4992</v>
      </c>
    </row>
    <row r="8777" spans="1:5" hidden="1">
      <c r="A8777">
        <v>42695</v>
      </c>
      <c r="B8777" t="s">
        <v>4993</v>
      </c>
      <c r="C8777" t="s">
        <v>1809</v>
      </c>
      <c r="D8777" t="s">
        <v>1836</v>
      </c>
      <c r="E8777" s="698" t="s">
        <v>4994</v>
      </c>
    </row>
    <row r="8778" spans="1:5" hidden="1">
      <c r="A8778">
        <v>42694</v>
      </c>
      <c r="B8778" t="s">
        <v>4995</v>
      </c>
      <c r="C8778" t="s">
        <v>1809</v>
      </c>
      <c r="D8778" t="s">
        <v>1836</v>
      </c>
      <c r="E8778" s="698" t="s">
        <v>4996</v>
      </c>
    </row>
    <row r="8779" spans="1:5" hidden="1">
      <c r="A8779">
        <v>20097</v>
      </c>
      <c r="B8779" t="s">
        <v>4997</v>
      </c>
      <c r="C8779" t="s">
        <v>1809</v>
      </c>
      <c r="D8779" t="s">
        <v>1810</v>
      </c>
      <c r="E8779" s="698" t="s">
        <v>4207</v>
      </c>
    </row>
    <row r="8780" spans="1:5" hidden="1">
      <c r="A8780">
        <v>20098</v>
      </c>
      <c r="B8780" t="s">
        <v>4998</v>
      </c>
      <c r="C8780" t="s">
        <v>1809</v>
      </c>
      <c r="D8780" t="s">
        <v>1810</v>
      </c>
      <c r="E8780" s="698" t="s">
        <v>4999</v>
      </c>
    </row>
    <row r="8781" spans="1:5" hidden="1">
      <c r="A8781">
        <v>20096</v>
      </c>
      <c r="B8781" t="s">
        <v>5000</v>
      </c>
      <c r="C8781" t="s">
        <v>1809</v>
      </c>
      <c r="D8781" t="s">
        <v>1810</v>
      </c>
      <c r="E8781" s="698" t="s">
        <v>3147</v>
      </c>
    </row>
    <row r="8782" spans="1:5" hidden="1">
      <c r="A8782">
        <v>1964</v>
      </c>
      <c r="B8782" t="s">
        <v>5001</v>
      </c>
      <c r="C8782" t="s">
        <v>1809</v>
      </c>
      <c r="D8782" t="s">
        <v>1810</v>
      </c>
      <c r="E8782" s="698" t="s">
        <v>5002</v>
      </c>
    </row>
    <row r="8783" spans="1:5" hidden="1">
      <c r="A8783">
        <v>1880</v>
      </c>
      <c r="B8783" t="s">
        <v>5003</v>
      </c>
      <c r="C8783" t="s">
        <v>1809</v>
      </c>
      <c r="D8783" t="s">
        <v>1810</v>
      </c>
      <c r="E8783" s="698" t="s">
        <v>5004</v>
      </c>
    </row>
    <row r="8784" spans="1:5" hidden="1">
      <c r="A8784">
        <v>39274</v>
      </c>
      <c r="B8784" t="s">
        <v>5005</v>
      </c>
      <c r="C8784" t="s">
        <v>1809</v>
      </c>
      <c r="D8784" t="s">
        <v>1810</v>
      </c>
      <c r="E8784" s="698" t="s">
        <v>5006</v>
      </c>
    </row>
    <row r="8785" spans="1:5" hidden="1">
      <c r="A8785">
        <v>2628</v>
      </c>
      <c r="B8785" t="s">
        <v>5007</v>
      </c>
      <c r="C8785" t="s">
        <v>1809</v>
      </c>
      <c r="D8785" t="s">
        <v>1810</v>
      </c>
      <c r="E8785" s="698" t="s">
        <v>5008</v>
      </c>
    </row>
    <row r="8786" spans="1:5" hidden="1">
      <c r="A8786">
        <v>2622</v>
      </c>
      <c r="B8786" t="s">
        <v>5009</v>
      </c>
      <c r="C8786" t="s">
        <v>1809</v>
      </c>
      <c r="D8786" t="s">
        <v>1810</v>
      </c>
      <c r="E8786" s="698" t="s">
        <v>5010</v>
      </c>
    </row>
    <row r="8787" spans="1:5" hidden="1">
      <c r="A8787">
        <v>2623</v>
      </c>
      <c r="B8787" t="s">
        <v>5011</v>
      </c>
      <c r="C8787" t="s">
        <v>1809</v>
      </c>
      <c r="D8787" t="s">
        <v>1810</v>
      </c>
      <c r="E8787" s="698" t="s">
        <v>5012</v>
      </c>
    </row>
    <row r="8788" spans="1:5" hidden="1">
      <c r="A8788">
        <v>2624</v>
      </c>
      <c r="B8788" t="s">
        <v>5013</v>
      </c>
      <c r="C8788" t="s">
        <v>1809</v>
      </c>
      <c r="D8788" t="s">
        <v>1810</v>
      </c>
      <c r="E8788" s="698" t="s">
        <v>3201</v>
      </c>
    </row>
    <row r="8789" spans="1:5" hidden="1">
      <c r="A8789">
        <v>2625</v>
      </c>
      <c r="B8789" t="s">
        <v>5014</v>
      </c>
      <c r="C8789" t="s">
        <v>1809</v>
      </c>
      <c r="D8789" t="s">
        <v>1810</v>
      </c>
      <c r="E8789" s="698" t="s">
        <v>5015</v>
      </c>
    </row>
    <row r="8790" spans="1:5" hidden="1">
      <c r="A8790">
        <v>2626</v>
      </c>
      <c r="B8790" t="s">
        <v>5016</v>
      </c>
      <c r="C8790" t="s">
        <v>1809</v>
      </c>
      <c r="D8790" t="s">
        <v>1810</v>
      </c>
      <c r="E8790" s="698" t="s">
        <v>5017</v>
      </c>
    </row>
    <row r="8791" spans="1:5" hidden="1">
      <c r="A8791">
        <v>2630</v>
      </c>
      <c r="B8791" t="s">
        <v>5018</v>
      </c>
      <c r="C8791" t="s">
        <v>1809</v>
      </c>
      <c r="D8791" t="s">
        <v>1810</v>
      </c>
      <c r="E8791" s="698" t="s">
        <v>5019</v>
      </c>
    </row>
    <row r="8792" spans="1:5" hidden="1">
      <c r="A8792">
        <v>2627</v>
      </c>
      <c r="B8792" t="s">
        <v>5020</v>
      </c>
      <c r="C8792" t="s">
        <v>1809</v>
      </c>
      <c r="D8792" t="s">
        <v>1810</v>
      </c>
      <c r="E8792" s="698" t="s">
        <v>5021</v>
      </c>
    </row>
    <row r="8793" spans="1:5" hidden="1">
      <c r="A8793">
        <v>2629</v>
      </c>
      <c r="B8793" t="s">
        <v>5022</v>
      </c>
      <c r="C8793" t="s">
        <v>1809</v>
      </c>
      <c r="D8793" t="s">
        <v>1810</v>
      </c>
      <c r="E8793" s="698" t="s">
        <v>5023</v>
      </c>
    </row>
    <row r="8794" spans="1:5" hidden="1">
      <c r="A8794">
        <v>12033</v>
      </c>
      <c r="B8794" t="s">
        <v>5024</v>
      </c>
      <c r="C8794" t="s">
        <v>1809</v>
      </c>
      <c r="D8794" t="s">
        <v>1810</v>
      </c>
      <c r="E8794" s="698" t="s">
        <v>5025</v>
      </c>
    </row>
    <row r="8795" spans="1:5" hidden="1">
      <c r="A8795">
        <v>40408</v>
      </c>
      <c r="B8795" t="s">
        <v>5026</v>
      </c>
      <c r="C8795" t="s">
        <v>1809</v>
      </c>
      <c r="D8795" t="s">
        <v>1810</v>
      </c>
      <c r="E8795" s="698" t="s">
        <v>1907</v>
      </c>
    </row>
    <row r="8796" spans="1:5" hidden="1">
      <c r="A8796">
        <v>40409</v>
      </c>
      <c r="B8796" t="s">
        <v>5027</v>
      </c>
      <c r="C8796" t="s">
        <v>1809</v>
      </c>
      <c r="D8796" t="s">
        <v>1810</v>
      </c>
      <c r="E8796" s="698" t="s">
        <v>5028</v>
      </c>
    </row>
    <row r="8797" spans="1:5" hidden="1">
      <c r="A8797">
        <v>39276</v>
      </c>
      <c r="B8797" t="s">
        <v>5029</v>
      </c>
      <c r="C8797" t="s">
        <v>1809</v>
      </c>
      <c r="D8797" t="s">
        <v>1810</v>
      </c>
      <c r="E8797" s="698" t="s">
        <v>4955</v>
      </c>
    </row>
    <row r="8798" spans="1:5" hidden="1">
      <c r="A8798">
        <v>39277</v>
      </c>
      <c r="B8798" t="s">
        <v>5030</v>
      </c>
      <c r="C8798" t="s">
        <v>1809</v>
      </c>
      <c r="D8798" t="s">
        <v>1810</v>
      </c>
      <c r="E8798" s="698" t="s">
        <v>5031</v>
      </c>
    </row>
    <row r="8799" spans="1:5" hidden="1">
      <c r="A8799">
        <v>12034</v>
      </c>
      <c r="B8799" t="s">
        <v>5032</v>
      </c>
      <c r="C8799" t="s">
        <v>1809</v>
      </c>
      <c r="D8799" t="s">
        <v>1810</v>
      </c>
      <c r="E8799" s="698" t="s">
        <v>3693</v>
      </c>
    </row>
    <row r="8800" spans="1:5" hidden="1">
      <c r="A8800">
        <v>39879</v>
      </c>
      <c r="B8800" t="s">
        <v>5033</v>
      </c>
      <c r="C8800" t="s">
        <v>1809</v>
      </c>
      <c r="D8800" t="s">
        <v>1836</v>
      </c>
      <c r="E8800" s="698" t="s">
        <v>2646</v>
      </c>
    </row>
    <row r="8801" spans="1:5" hidden="1">
      <c r="A8801">
        <v>39880</v>
      </c>
      <c r="B8801" t="s">
        <v>5034</v>
      </c>
      <c r="C8801" t="s">
        <v>1809</v>
      </c>
      <c r="D8801" t="s">
        <v>1836</v>
      </c>
      <c r="E8801" s="698" t="s">
        <v>5035</v>
      </c>
    </row>
    <row r="8802" spans="1:5" hidden="1">
      <c r="A8802">
        <v>39881</v>
      </c>
      <c r="B8802" t="s">
        <v>5036</v>
      </c>
      <c r="C8802" t="s">
        <v>1809</v>
      </c>
      <c r="D8802" t="s">
        <v>1836</v>
      </c>
      <c r="E8802" s="698" t="s">
        <v>4922</v>
      </c>
    </row>
    <row r="8803" spans="1:5" hidden="1">
      <c r="A8803">
        <v>39882</v>
      </c>
      <c r="B8803" t="s">
        <v>5037</v>
      </c>
      <c r="C8803" t="s">
        <v>1809</v>
      </c>
      <c r="D8803" t="s">
        <v>1836</v>
      </c>
      <c r="E8803" s="698" t="s">
        <v>5038</v>
      </c>
    </row>
    <row r="8804" spans="1:5" hidden="1">
      <c r="A8804">
        <v>39883</v>
      </c>
      <c r="B8804" t="s">
        <v>5039</v>
      </c>
      <c r="C8804" t="s">
        <v>1809</v>
      </c>
      <c r="D8804" t="s">
        <v>1836</v>
      </c>
      <c r="E8804" s="698" t="s">
        <v>5040</v>
      </c>
    </row>
    <row r="8805" spans="1:5" hidden="1">
      <c r="A8805">
        <v>39884</v>
      </c>
      <c r="B8805" t="s">
        <v>5041</v>
      </c>
      <c r="C8805" t="s">
        <v>1809</v>
      </c>
      <c r="D8805" t="s">
        <v>1836</v>
      </c>
      <c r="E8805" s="698" t="s">
        <v>5042</v>
      </c>
    </row>
    <row r="8806" spans="1:5" hidden="1">
      <c r="A8806">
        <v>39885</v>
      </c>
      <c r="B8806" t="s">
        <v>5043</v>
      </c>
      <c r="C8806" t="s">
        <v>1809</v>
      </c>
      <c r="D8806" t="s">
        <v>1836</v>
      </c>
      <c r="E8806" s="698" t="s">
        <v>5044</v>
      </c>
    </row>
    <row r="8807" spans="1:5" hidden="1">
      <c r="A8807">
        <v>1777</v>
      </c>
      <c r="B8807" t="s">
        <v>5045</v>
      </c>
      <c r="C8807" t="s">
        <v>1809</v>
      </c>
      <c r="D8807" t="s">
        <v>1810</v>
      </c>
      <c r="E8807" s="698" t="s">
        <v>5046</v>
      </c>
    </row>
    <row r="8808" spans="1:5" hidden="1">
      <c r="A8808">
        <v>1819</v>
      </c>
      <c r="B8808" t="s">
        <v>5047</v>
      </c>
      <c r="C8808" t="s">
        <v>1809</v>
      </c>
      <c r="D8808" t="s">
        <v>1810</v>
      </c>
      <c r="E8808" s="698" t="s">
        <v>5048</v>
      </c>
    </row>
    <row r="8809" spans="1:5" hidden="1">
      <c r="A8809">
        <v>1775</v>
      </c>
      <c r="B8809" t="s">
        <v>5049</v>
      </c>
      <c r="C8809" t="s">
        <v>1809</v>
      </c>
      <c r="D8809" t="s">
        <v>1810</v>
      </c>
      <c r="E8809" s="698" t="s">
        <v>4065</v>
      </c>
    </row>
    <row r="8810" spans="1:5" hidden="1">
      <c r="A8810">
        <v>1776</v>
      </c>
      <c r="B8810" t="s">
        <v>5050</v>
      </c>
      <c r="C8810" t="s">
        <v>1809</v>
      </c>
      <c r="D8810" t="s">
        <v>1810</v>
      </c>
      <c r="E8810" s="698" t="s">
        <v>5051</v>
      </c>
    </row>
    <row r="8811" spans="1:5" hidden="1">
      <c r="A8811">
        <v>1778</v>
      </c>
      <c r="B8811" t="s">
        <v>5052</v>
      </c>
      <c r="C8811" t="s">
        <v>1809</v>
      </c>
      <c r="D8811" t="s">
        <v>1810</v>
      </c>
      <c r="E8811" s="698" t="s">
        <v>5053</v>
      </c>
    </row>
    <row r="8812" spans="1:5" hidden="1">
      <c r="A8812">
        <v>1818</v>
      </c>
      <c r="B8812" t="s">
        <v>5054</v>
      </c>
      <c r="C8812" t="s">
        <v>1809</v>
      </c>
      <c r="D8812" t="s">
        <v>1810</v>
      </c>
      <c r="E8812" s="698" t="s">
        <v>5055</v>
      </c>
    </row>
    <row r="8813" spans="1:5" hidden="1">
      <c r="A8813">
        <v>1820</v>
      </c>
      <c r="B8813" t="s">
        <v>5056</v>
      </c>
      <c r="C8813" t="s">
        <v>1809</v>
      </c>
      <c r="D8813" t="s">
        <v>1810</v>
      </c>
      <c r="E8813" s="698" t="s">
        <v>5057</v>
      </c>
    </row>
    <row r="8814" spans="1:5" hidden="1">
      <c r="A8814">
        <v>1779</v>
      </c>
      <c r="B8814" t="s">
        <v>5058</v>
      </c>
      <c r="C8814" t="s">
        <v>1809</v>
      </c>
      <c r="D8814" t="s">
        <v>1810</v>
      </c>
      <c r="E8814" s="698" t="s">
        <v>5059</v>
      </c>
    </row>
    <row r="8815" spans="1:5" hidden="1">
      <c r="A8815">
        <v>1780</v>
      </c>
      <c r="B8815" t="s">
        <v>5060</v>
      </c>
      <c r="C8815" t="s">
        <v>1809</v>
      </c>
      <c r="D8815" t="s">
        <v>1810</v>
      </c>
      <c r="E8815" s="698" t="s">
        <v>5061</v>
      </c>
    </row>
    <row r="8816" spans="1:5" hidden="1">
      <c r="A8816">
        <v>1783</v>
      </c>
      <c r="B8816" t="s">
        <v>5062</v>
      </c>
      <c r="C8816" t="s">
        <v>1809</v>
      </c>
      <c r="D8816" t="s">
        <v>1810</v>
      </c>
      <c r="E8816" s="698" t="s">
        <v>5063</v>
      </c>
    </row>
    <row r="8817" spans="1:5" hidden="1">
      <c r="A8817">
        <v>1782</v>
      </c>
      <c r="B8817" t="s">
        <v>5064</v>
      </c>
      <c r="C8817" t="s">
        <v>1809</v>
      </c>
      <c r="D8817" t="s">
        <v>1810</v>
      </c>
      <c r="E8817" s="698" t="s">
        <v>5065</v>
      </c>
    </row>
    <row r="8818" spans="1:5" hidden="1">
      <c r="A8818">
        <v>1817</v>
      </c>
      <c r="B8818" t="s">
        <v>5066</v>
      </c>
      <c r="C8818" t="s">
        <v>1809</v>
      </c>
      <c r="D8818" t="s">
        <v>1810</v>
      </c>
      <c r="E8818" s="698" t="s">
        <v>5067</v>
      </c>
    </row>
    <row r="8819" spans="1:5" hidden="1">
      <c r="A8819">
        <v>1781</v>
      </c>
      <c r="B8819" t="s">
        <v>5068</v>
      </c>
      <c r="C8819" t="s">
        <v>1809</v>
      </c>
      <c r="D8819" t="s">
        <v>1810</v>
      </c>
      <c r="E8819" s="698" t="s">
        <v>5069</v>
      </c>
    </row>
    <row r="8820" spans="1:5" hidden="1">
      <c r="A8820">
        <v>1784</v>
      </c>
      <c r="B8820" t="s">
        <v>5070</v>
      </c>
      <c r="C8820" t="s">
        <v>1809</v>
      </c>
      <c r="D8820" t="s">
        <v>1810</v>
      </c>
      <c r="E8820" s="698" t="s">
        <v>5071</v>
      </c>
    </row>
    <row r="8821" spans="1:5" hidden="1">
      <c r="A8821">
        <v>1810</v>
      </c>
      <c r="B8821" t="s">
        <v>5072</v>
      </c>
      <c r="C8821" t="s">
        <v>1809</v>
      </c>
      <c r="D8821" t="s">
        <v>1810</v>
      </c>
      <c r="E8821" s="698" t="s">
        <v>5073</v>
      </c>
    </row>
    <row r="8822" spans="1:5" hidden="1">
      <c r="A8822">
        <v>1811</v>
      </c>
      <c r="B8822" t="s">
        <v>5074</v>
      </c>
      <c r="C8822" t="s">
        <v>1809</v>
      </c>
      <c r="D8822" t="s">
        <v>1810</v>
      </c>
      <c r="E8822" s="698" t="s">
        <v>5075</v>
      </c>
    </row>
    <row r="8823" spans="1:5" hidden="1">
      <c r="A8823">
        <v>1812</v>
      </c>
      <c r="B8823" t="s">
        <v>5076</v>
      </c>
      <c r="C8823" t="s">
        <v>1809</v>
      </c>
      <c r="D8823" t="s">
        <v>1810</v>
      </c>
      <c r="E8823" s="698" t="s">
        <v>5077</v>
      </c>
    </row>
    <row r="8824" spans="1:5" hidden="1">
      <c r="A8824">
        <v>40386</v>
      </c>
      <c r="B8824" t="s">
        <v>5078</v>
      </c>
      <c r="C8824" t="s">
        <v>1809</v>
      </c>
      <c r="D8824" t="s">
        <v>1836</v>
      </c>
      <c r="E8824" s="698" t="s">
        <v>5079</v>
      </c>
    </row>
    <row r="8825" spans="1:5" hidden="1">
      <c r="A8825">
        <v>40384</v>
      </c>
      <c r="B8825" t="s">
        <v>5080</v>
      </c>
      <c r="C8825" t="s">
        <v>1809</v>
      </c>
      <c r="D8825" t="s">
        <v>1836</v>
      </c>
      <c r="E8825" s="698" t="s">
        <v>5081</v>
      </c>
    </row>
    <row r="8826" spans="1:5" hidden="1">
      <c r="A8826">
        <v>40379</v>
      </c>
      <c r="B8826" t="s">
        <v>5082</v>
      </c>
      <c r="C8826" t="s">
        <v>1809</v>
      </c>
      <c r="D8826" t="s">
        <v>1836</v>
      </c>
      <c r="E8826" s="698" t="s">
        <v>5083</v>
      </c>
    </row>
    <row r="8827" spans="1:5" hidden="1">
      <c r="A8827">
        <v>40423</v>
      </c>
      <c r="B8827" t="s">
        <v>5084</v>
      </c>
      <c r="C8827" t="s">
        <v>1809</v>
      </c>
      <c r="D8827" t="s">
        <v>1836</v>
      </c>
      <c r="E8827" s="698" t="s">
        <v>5085</v>
      </c>
    </row>
    <row r="8828" spans="1:5" hidden="1">
      <c r="A8828">
        <v>40389</v>
      </c>
      <c r="B8828" t="s">
        <v>5086</v>
      </c>
      <c r="C8828" t="s">
        <v>1809</v>
      </c>
      <c r="D8828" t="s">
        <v>1836</v>
      </c>
      <c r="E8828" s="698" t="s">
        <v>5087</v>
      </c>
    </row>
    <row r="8829" spans="1:5" hidden="1">
      <c r="A8829">
        <v>40388</v>
      </c>
      <c r="B8829" t="s">
        <v>5088</v>
      </c>
      <c r="C8829" t="s">
        <v>1809</v>
      </c>
      <c r="D8829" t="s">
        <v>1836</v>
      </c>
      <c r="E8829" s="698" t="s">
        <v>5089</v>
      </c>
    </row>
    <row r="8830" spans="1:5" hidden="1">
      <c r="A8830">
        <v>40381</v>
      </c>
      <c r="B8830" t="s">
        <v>5090</v>
      </c>
      <c r="C8830" t="s">
        <v>1809</v>
      </c>
      <c r="D8830" t="s">
        <v>1836</v>
      </c>
      <c r="E8830" s="698" t="s">
        <v>5091</v>
      </c>
    </row>
    <row r="8831" spans="1:5" hidden="1">
      <c r="A8831">
        <v>40391</v>
      </c>
      <c r="B8831" t="s">
        <v>5092</v>
      </c>
      <c r="C8831" t="s">
        <v>1809</v>
      </c>
      <c r="D8831" t="s">
        <v>1836</v>
      </c>
      <c r="E8831" s="698" t="s">
        <v>5093</v>
      </c>
    </row>
    <row r="8832" spans="1:5" hidden="1">
      <c r="A8832">
        <v>40414</v>
      </c>
      <c r="B8832" t="s">
        <v>5094</v>
      </c>
      <c r="C8832" t="s">
        <v>1809</v>
      </c>
      <c r="D8832" t="s">
        <v>1836</v>
      </c>
      <c r="E8832" s="698" t="s">
        <v>5095</v>
      </c>
    </row>
    <row r="8833" spans="1:5" hidden="1">
      <c r="A8833">
        <v>40416</v>
      </c>
      <c r="B8833" t="s">
        <v>5096</v>
      </c>
      <c r="C8833" t="s">
        <v>1809</v>
      </c>
      <c r="D8833" t="s">
        <v>1836</v>
      </c>
      <c r="E8833" s="698" t="s">
        <v>5097</v>
      </c>
    </row>
    <row r="8834" spans="1:5" hidden="1">
      <c r="A8834">
        <v>40418</v>
      </c>
      <c r="B8834" t="s">
        <v>5098</v>
      </c>
      <c r="C8834" t="s">
        <v>1809</v>
      </c>
      <c r="D8834" t="s">
        <v>1836</v>
      </c>
      <c r="E8834" s="698" t="s">
        <v>5099</v>
      </c>
    </row>
    <row r="8835" spans="1:5" hidden="1">
      <c r="A8835">
        <v>2609</v>
      </c>
      <c r="B8835" t="s">
        <v>5100</v>
      </c>
      <c r="C8835" t="s">
        <v>1809</v>
      </c>
      <c r="D8835" t="s">
        <v>1810</v>
      </c>
      <c r="E8835" s="698" t="s">
        <v>1893</v>
      </c>
    </row>
    <row r="8836" spans="1:5" hidden="1">
      <c r="A8836">
        <v>2634</v>
      </c>
      <c r="B8836" t="s">
        <v>5101</v>
      </c>
      <c r="C8836" t="s">
        <v>1809</v>
      </c>
      <c r="D8836" t="s">
        <v>1810</v>
      </c>
      <c r="E8836" s="698" t="s">
        <v>5102</v>
      </c>
    </row>
    <row r="8837" spans="1:5" hidden="1">
      <c r="A8837">
        <v>2611</v>
      </c>
      <c r="B8837" t="s">
        <v>5103</v>
      </c>
      <c r="C8837" t="s">
        <v>1809</v>
      </c>
      <c r="D8837" t="s">
        <v>1810</v>
      </c>
      <c r="E8837" s="698" t="s">
        <v>5104</v>
      </c>
    </row>
    <row r="8838" spans="1:5" hidden="1">
      <c r="A8838">
        <v>34359</v>
      </c>
      <c r="B8838" t="s">
        <v>5105</v>
      </c>
      <c r="C8838" t="s">
        <v>1809</v>
      </c>
      <c r="D8838" t="s">
        <v>1836</v>
      </c>
      <c r="E8838" s="698" t="s">
        <v>5106</v>
      </c>
    </row>
    <row r="8839" spans="1:5" hidden="1">
      <c r="A8839">
        <v>1789</v>
      </c>
      <c r="B8839" t="s">
        <v>5107</v>
      </c>
      <c r="C8839" t="s">
        <v>1809</v>
      </c>
      <c r="D8839" t="s">
        <v>1810</v>
      </c>
      <c r="E8839" s="698" t="s">
        <v>5108</v>
      </c>
    </row>
    <row r="8840" spans="1:5" hidden="1">
      <c r="A8840">
        <v>1788</v>
      </c>
      <c r="B8840" t="s">
        <v>5109</v>
      </c>
      <c r="C8840" t="s">
        <v>1809</v>
      </c>
      <c r="D8840" t="s">
        <v>1810</v>
      </c>
      <c r="E8840" s="698" t="s">
        <v>5110</v>
      </c>
    </row>
    <row r="8841" spans="1:5" hidden="1">
      <c r="A8841">
        <v>1786</v>
      </c>
      <c r="B8841" t="s">
        <v>5111</v>
      </c>
      <c r="C8841" t="s">
        <v>1809</v>
      </c>
      <c r="D8841" t="s">
        <v>1810</v>
      </c>
      <c r="E8841" s="698" t="s">
        <v>5112</v>
      </c>
    </row>
    <row r="8842" spans="1:5" hidden="1">
      <c r="A8842">
        <v>1787</v>
      </c>
      <c r="B8842" t="s">
        <v>5113</v>
      </c>
      <c r="C8842" t="s">
        <v>1809</v>
      </c>
      <c r="D8842" t="s">
        <v>1810</v>
      </c>
      <c r="E8842" s="698" t="s">
        <v>5114</v>
      </c>
    </row>
    <row r="8843" spans="1:5" hidden="1">
      <c r="A8843">
        <v>1791</v>
      </c>
      <c r="B8843" t="s">
        <v>5115</v>
      </c>
      <c r="C8843" t="s">
        <v>1809</v>
      </c>
      <c r="D8843" t="s">
        <v>1810</v>
      </c>
      <c r="E8843" s="698" t="s">
        <v>5116</v>
      </c>
    </row>
    <row r="8844" spans="1:5" hidden="1">
      <c r="A8844">
        <v>1790</v>
      </c>
      <c r="B8844" t="s">
        <v>5117</v>
      </c>
      <c r="C8844" t="s">
        <v>1809</v>
      </c>
      <c r="D8844" t="s">
        <v>1810</v>
      </c>
      <c r="E8844" s="698" t="s">
        <v>5118</v>
      </c>
    </row>
    <row r="8845" spans="1:5" hidden="1">
      <c r="A8845">
        <v>1813</v>
      </c>
      <c r="B8845" t="s">
        <v>5119</v>
      </c>
      <c r="C8845" t="s">
        <v>1809</v>
      </c>
      <c r="D8845" t="s">
        <v>1810</v>
      </c>
      <c r="E8845" s="698" t="s">
        <v>5120</v>
      </c>
    </row>
    <row r="8846" spans="1:5" hidden="1">
      <c r="A8846">
        <v>1792</v>
      </c>
      <c r="B8846" t="s">
        <v>5121</v>
      </c>
      <c r="C8846" t="s">
        <v>1809</v>
      </c>
      <c r="D8846" t="s">
        <v>1810</v>
      </c>
      <c r="E8846" s="698" t="s">
        <v>5122</v>
      </c>
    </row>
    <row r="8847" spans="1:5" hidden="1">
      <c r="A8847">
        <v>1793</v>
      </c>
      <c r="B8847" t="s">
        <v>5123</v>
      </c>
      <c r="C8847" t="s">
        <v>1809</v>
      </c>
      <c r="D8847" t="s">
        <v>1810</v>
      </c>
      <c r="E8847" s="698" t="s">
        <v>5124</v>
      </c>
    </row>
    <row r="8848" spans="1:5" hidden="1">
      <c r="A8848">
        <v>1809</v>
      </c>
      <c r="B8848" t="s">
        <v>5125</v>
      </c>
      <c r="C8848" t="s">
        <v>1809</v>
      </c>
      <c r="D8848" t="s">
        <v>1810</v>
      </c>
      <c r="E8848" s="698" t="s">
        <v>5126</v>
      </c>
    </row>
    <row r="8849" spans="1:5" hidden="1">
      <c r="A8849">
        <v>1814</v>
      </c>
      <c r="B8849" t="s">
        <v>5127</v>
      </c>
      <c r="C8849" t="s">
        <v>1809</v>
      </c>
      <c r="D8849" t="s">
        <v>1810</v>
      </c>
      <c r="E8849" s="698" t="s">
        <v>3143</v>
      </c>
    </row>
    <row r="8850" spans="1:5" hidden="1">
      <c r="A8850">
        <v>1803</v>
      </c>
      <c r="B8850" t="s">
        <v>5128</v>
      </c>
      <c r="C8850" t="s">
        <v>1809</v>
      </c>
      <c r="D8850" t="s">
        <v>1810</v>
      </c>
      <c r="E8850" s="698" t="s">
        <v>5129</v>
      </c>
    </row>
    <row r="8851" spans="1:5" hidden="1">
      <c r="A8851">
        <v>1805</v>
      </c>
      <c r="B8851" t="s">
        <v>5130</v>
      </c>
      <c r="C8851" t="s">
        <v>1809</v>
      </c>
      <c r="D8851" t="s">
        <v>1810</v>
      </c>
      <c r="E8851" s="698" t="s">
        <v>5131</v>
      </c>
    </row>
    <row r="8852" spans="1:5" hidden="1">
      <c r="A8852">
        <v>1821</v>
      </c>
      <c r="B8852" t="s">
        <v>5132</v>
      </c>
      <c r="C8852" t="s">
        <v>1809</v>
      </c>
      <c r="D8852" t="s">
        <v>1810</v>
      </c>
      <c r="E8852" s="698" t="s">
        <v>5133</v>
      </c>
    </row>
    <row r="8853" spans="1:5" hidden="1">
      <c r="A8853">
        <v>1806</v>
      </c>
      <c r="B8853" t="s">
        <v>5134</v>
      </c>
      <c r="C8853" t="s">
        <v>1809</v>
      </c>
      <c r="D8853" t="s">
        <v>1810</v>
      </c>
      <c r="E8853" s="698" t="s">
        <v>2551</v>
      </c>
    </row>
    <row r="8854" spans="1:5" hidden="1">
      <c r="A8854">
        <v>1804</v>
      </c>
      <c r="B8854" t="s">
        <v>5135</v>
      </c>
      <c r="C8854" t="s">
        <v>1809</v>
      </c>
      <c r="D8854" t="s">
        <v>1810</v>
      </c>
      <c r="E8854" s="698" t="s">
        <v>2539</v>
      </c>
    </row>
    <row r="8855" spans="1:5" hidden="1">
      <c r="A8855">
        <v>1807</v>
      </c>
      <c r="B8855" t="s">
        <v>5136</v>
      </c>
      <c r="C8855" t="s">
        <v>1809</v>
      </c>
      <c r="D8855" t="s">
        <v>1810</v>
      </c>
      <c r="E8855" s="698" t="s">
        <v>5137</v>
      </c>
    </row>
    <row r="8856" spans="1:5" hidden="1">
      <c r="A8856">
        <v>1808</v>
      </c>
      <c r="B8856" t="s">
        <v>5138</v>
      </c>
      <c r="C8856" t="s">
        <v>1809</v>
      </c>
      <c r="D8856" t="s">
        <v>1810</v>
      </c>
      <c r="E8856" s="698" t="s">
        <v>5139</v>
      </c>
    </row>
    <row r="8857" spans="1:5" hidden="1">
      <c r="A8857">
        <v>1797</v>
      </c>
      <c r="B8857" t="s">
        <v>5140</v>
      </c>
      <c r="C8857" t="s">
        <v>1809</v>
      </c>
      <c r="D8857" t="s">
        <v>1810</v>
      </c>
      <c r="E8857" s="698" t="s">
        <v>5141</v>
      </c>
    </row>
    <row r="8858" spans="1:5" hidden="1">
      <c r="A8858">
        <v>1796</v>
      </c>
      <c r="B8858" t="s">
        <v>5142</v>
      </c>
      <c r="C8858" t="s">
        <v>1809</v>
      </c>
      <c r="D8858" t="s">
        <v>1810</v>
      </c>
      <c r="E8858" s="698" t="s">
        <v>5143</v>
      </c>
    </row>
    <row r="8859" spans="1:5" hidden="1">
      <c r="A8859">
        <v>1794</v>
      </c>
      <c r="B8859" t="s">
        <v>5144</v>
      </c>
      <c r="C8859" t="s">
        <v>1809</v>
      </c>
      <c r="D8859" t="s">
        <v>1810</v>
      </c>
      <c r="E8859" s="698" t="s">
        <v>5145</v>
      </c>
    </row>
    <row r="8860" spans="1:5" hidden="1">
      <c r="A8860">
        <v>1816</v>
      </c>
      <c r="B8860" t="s">
        <v>5146</v>
      </c>
      <c r="C8860" t="s">
        <v>1809</v>
      </c>
      <c r="D8860" t="s">
        <v>1810</v>
      </c>
      <c r="E8860" s="698" t="s">
        <v>5147</v>
      </c>
    </row>
    <row r="8861" spans="1:5" hidden="1">
      <c r="A8861">
        <v>1815</v>
      </c>
      <c r="B8861" t="s">
        <v>5148</v>
      </c>
      <c r="C8861" t="s">
        <v>1809</v>
      </c>
      <c r="D8861" t="s">
        <v>1810</v>
      </c>
      <c r="E8861" s="698" t="s">
        <v>5149</v>
      </c>
    </row>
    <row r="8862" spans="1:5" hidden="1">
      <c r="A8862">
        <v>1798</v>
      </c>
      <c r="B8862" t="s">
        <v>5150</v>
      </c>
      <c r="C8862" t="s">
        <v>1809</v>
      </c>
      <c r="D8862" t="s">
        <v>1810</v>
      </c>
      <c r="E8862" s="698" t="s">
        <v>5151</v>
      </c>
    </row>
    <row r="8863" spans="1:5" hidden="1">
      <c r="A8863">
        <v>1795</v>
      </c>
      <c r="B8863" t="s">
        <v>5152</v>
      </c>
      <c r="C8863" t="s">
        <v>1809</v>
      </c>
      <c r="D8863" t="s">
        <v>1810</v>
      </c>
      <c r="E8863" s="698" t="s">
        <v>5153</v>
      </c>
    </row>
    <row r="8864" spans="1:5" hidden="1">
      <c r="A8864">
        <v>1799</v>
      </c>
      <c r="B8864" t="s">
        <v>5154</v>
      </c>
      <c r="C8864" t="s">
        <v>1809</v>
      </c>
      <c r="D8864" t="s">
        <v>1810</v>
      </c>
      <c r="E8864" s="698" t="s">
        <v>5155</v>
      </c>
    </row>
    <row r="8865" spans="1:5" hidden="1">
      <c r="A8865">
        <v>1800</v>
      </c>
      <c r="B8865" t="s">
        <v>5156</v>
      </c>
      <c r="C8865" t="s">
        <v>1809</v>
      </c>
      <c r="D8865" t="s">
        <v>1810</v>
      </c>
      <c r="E8865" s="698" t="s">
        <v>5157</v>
      </c>
    </row>
    <row r="8866" spans="1:5" hidden="1">
      <c r="A8866">
        <v>1802</v>
      </c>
      <c r="B8866" t="s">
        <v>5158</v>
      </c>
      <c r="C8866" t="s">
        <v>1809</v>
      </c>
      <c r="D8866" t="s">
        <v>1810</v>
      </c>
      <c r="E8866" s="698" t="s">
        <v>5159</v>
      </c>
    </row>
    <row r="8867" spans="1:5" hidden="1">
      <c r="A8867">
        <v>40385</v>
      </c>
      <c r="B8867" t="s">
        <v>5160</v>
      </c>
      <c r="C8867" t="s">
        <v>1809</v>
      </c>
      <c r="D8867" t="s">
        <v>1836</v>
      </c>
      <c r="E8867" s="698" t="s">
        <v>5079</v>
      </c>
    </row>
    <row r="8868" spans="1:5" hidden="1">
      <c r="A8868">
        <v>40383</v>
      </c>
      <c r="B8868" t="s">
        <v>5161</v>
      </c>
      <c r="C8868" t="s">
        <v>1809</v>
      </c>
      <c r="D8868" t="s">
        <v>1836</v>
      </c>
      <c r="E8868" s="698" t="s">
        <v>5081</v>
      </c>
    </row>
    <row r="8869" spans="1:5" hidden="1">
      <c r="A8869">
        <v>40378</v>
      </c>
      <c r="B8869" t="s">
        <v>5162</v>
      </c>
      <c r="C8869" t="s">
        <v>1809</v>
      </c>
      <c r="D8869" t="s">
        <v>1836</v>
      </c>
      <c r="E8869" s="698" t="s">
        <v>5083</v>
      </c>
    </row>
    <row r="8870" spans="1:5" hidden="1">
      <c r="A8870">
        <v>40382</v>
      </c>
      <c r="B8870" t="s">
        <v>5163</v>
      </c>
      <c r="C8870" t="s">
        <v>1809</v>
      </c>
      <c r="D8870" t="s">
        <v>1836</v>
      </c>
      <c r="E8870" s="698" t="s">
        <v>5085</v>
      </c>
    </row>
    <row r="8871" spans="1:5" hidden="1">
      <c r="A8871">
        <v>40422</v>
      </c>
      <c r="B8871" t="s">
        <v>5164</v>
      </c>
      <c r="C8871" t="s">
        <v>1809</v>
      </c>
      <c r="D8871" t="s">
        <v>1836</v>
      </c>
      <c r="E8871" s="698" t="s">
        <v>5165</v>
      </c>
    </row>
    <row r="8872" spans="1:5" hidden="1">
      <c r="A8872">
        <v>40387</v>
      </c>
      <c r="B8872" t="s">
        <v>5166</v>
      </c>
      <c r="C8872" t="s">
        <v>1809</v>
      </c>
      <c r="D8872" t="s">
        <v>1836</v>
      </c>
      <c r="E8872" s="698" t="s">
        <v>5167</v>
      </c>
    </row>
    <row r="8873" spans="1:5" hidden="1">
      <c r="A8873">
        <v>40380</v>
      </c>
      <c r="B8873" t="s">
        <v>5168</v>
      </c>
      <c r="C8873" t="s">
        <v>1809</v>
      </c>
      <c r="D8873" t="s">
        <v>1836</v>
      </c>
      <c r="E8873" s="698" t="s">
        <v>5091</v>
      </c>
    </row>
    <row r="8874" spans="1:5" hidden="1">
      <c r="A8874">
        <v>40390</v>
      </c>
      <c r="B8874" t="s">
        <v>5169</v>
      </c>
      <c r="C8874" t="s">
        <v>1809</v>
      </c>
      <c r="D8874" t="s">
        <v>1836</v>
      </c>
      <c r="E8874" s="698" t="s">
        <v>5170</v>
      </c>
    </row>
    <row r="8875" spans="1:5" hidden="1">
      <c r="A8875">
        <v>40413</v>
      </c>
      <c r="B8875" t="s">
        <v>5171</v>
      </c>
      <c r="C8875" t="s">
        <v>1809</v>
      </c>
      <c r="D8875" t="s">
        <v>1836</v>
      </c>
      <c r="E8875" s="698" t="s">
        <v>5172</v>
      </c>
    </row>
    <row r="8876" spans="1:5" hidden="1">
      <c r="A8876">
        <v>40415</v>
      </c>
      <c r="B8876" t="s">
        <v>5173</v>
      </c>
      <c r="C8876" t="s">
        <v>1809</v>
      </c>
      <c r="D8876" t="s">
        <v>1836</v>
      </c>
      <c r="E8876" s="698" t="s">
        <v>5174</v>
      </c>
    </row>
    <row r="8877" spans="1:5" hidden="1">
      <c r="A8877">
        <v>40417</v>
      </c>
      <c r="B8877" t="s">
        <v>5175</v>
      </c>
      <c r="C8877" t="s">
        <v>1809</v>
      </c>
      <c r="D8877" t="s">
        <v>1836</v>
      </c>
      <c r="E8877" s="698" t="s">
        <v>5176</v>
      </c>
    </row>
    <row r="8878" spans="1:5" hidden="1">
      <c r="A8878">
        <v>39271</v>
      </c>
      <c r="B8878" t="s">
        <v>5177</v>
      </c>
      <c r="C8878" t="s">
        <v>1809</v>
      </c>
      <c r="D8878" t="s">
        <v>1810</v>
      </c>
      <c r="E8878" s="698" t="s">
        <v>1887</v>
      </c>
    </row>
    <row r="8879" spans="1:5" hidden="1">
      <c r="A8879">
        <v>39273</v>
      </c>
      <c r="B8879" t="s">
        <v>5178</v>
      </c>
      <c r="C8879" t="s">
        <v>1809</v>
      </c>
      <c r="D8879" t="s">
        <v>1810</v>
      </c>
      <c r="E8879" s="698" t="s">
        <v>5179</v>
      </c>
    </row>
    <row r="8880" spans="1:5" hidden="1">
      <c r="A8880">
        <v>39272</v>
      </c>
      <c r="B8880" t="s">
        <v>5180</v>
      </c>
      <c r="C8880" t="s">
        <v>1809</v>
      </c>
      <c r="D8880" t="s">
        <v>1810</v>
      </c>
      <c r="E8880" s="698" t="s">
        <v>5181</v>
      </c>
    </row>
    <row r="8881" spans="1:5" hidden="1">
      <c r="A8881">
        <v>1875</v>
      </c>
      <c r="B8881" t="s">
        <v>5182</v>
      </c>
      <c r="C8881" t="s">
        <v>1809</v>
      </c>
      <c r="D8881" t="s">
        <v>1810</v>
      </c>
      <c r="E8881" s="698" t="s">
        <v>5183</v>
      </c>
    </row>
    <row r="8882" spans="1:5" hidden="1">
      <c r="A8882">
        <v>1874</v>
      </c>
      <c r="B8882" t="s">
        <v>5184</v>
      </c>
      <c r="C8882" t="s">
        <v>1809</v>
      </c>
      <c r="D8882" t="s">
        <v>1810</v>
      </c>
      <c r="E8882" s="698" t="s">
        <v>5185</v>
      </c>
    </row>
    <row r="8883" spans="1:5" hidden="1">
      <c r="A8883">
        <v>1870</v>
      </c>
      <c r="B8883" t="s">
        <v>5186</v>
      </c>
      <c r="C8883" t="s">
        <v>1809</v>
      </c>
      <c r="D8883" t="s">
        <v>1817</v>
      </c>
      <c r="E8883" s="698" t="s">
        <v>3915</v>
      </c>
    </row>
    <row r="8884" spans="1:5" hidden="1">
      <c r="A8884">
        <v>1884</v>
      </c>
      <c r="B8884" t="s">
        <v>5187</v>
      </c>
      <c r="C8884" t="s">
        <v>1809</v>
      </c>
      <c r="D8884" t="s">
        <v>1810</v>
      </c>
      <c r="E8884" s="698" t="s">
        <v>5188</v>
      </c>
    </row>
    <row r="8885" spans="1:5" hidden="1">
      <c r="A8885">
        <v>1887</v>
      </c>
      <c r="B8885" t="s">
        <v>5189</v>
      </c>
      <c r="C8885" t="s">
        <v>1809</v>
      </c>
      <c r="D8885" t="s">
        <v>1810</v>
      </c>
      <c r="E8885" s="698" t="s">
        <v>5190</v>
      </c>
    </row>
    <row r="8886" spans="1:5" hidden="1">
      <c r="A8886">
        <v>1876</v>
      </c>
      <c r="B8886" t="s">
        <v>5191</v>
      </c>
      <c r="C8886" t="s">
        <v>1809</v>
      </c>
      <c r="D8886" t="s">
        <v>1810</v>
      </c>
      <c r="E8886" s="698" t="s">
        <v>5192</v>
      </c>
    </row>
    <row r="8887" spans="1:5" hidden="1">
      <c r="A8887">
        <v>1879</v>
      </c>
      <c r="B8887" t="s">
        <v>5193</v>
      </c>
      <c r="C8887" t="s">
        <v>1809</v>
      </c>
      <c r="D8887" t="s">
        <v>1810</v>
      </c>
      <c r="E8887" s="698" t="s">
        <v>5194</v>
      </c>
    </row>
    <row r="8888" spans="1:5" hidden="1">
      <c r="A8888">
        <v>1877</v>
      </c>
      <c r="B8888" t="s">
        <v>5195</v>
      </c>
      <c r="C8888" t="s">
        <v>1809</v>
      </c>
      <c r="D8888" t="s">
        <v>1810</v>
      </c>
      <c r="E8888" s="698" t="s">
        <v>5196</v>
      </c>
    </row>
    <row r="8889" spans="1:5" hidden="1">
      <c r="A8889">
        <v>1878</v>
      </c>
      <c r="B8889" t="s">
        <v>5197</v>
      </c>
      <c r="C8889" t="s">
        <v>1809</v>
      </c>
      <c r="D8889" t="s">
        <v>1810</v>
      </c>
      <c r="E8889" s="698" t="s">
        <v>5198</v>
      </c>
    </row>
    <row r="8890" spans="1:5" hidden="1">
      <c r="A8890">
        <v>2621</v>
      </c>
      <c r="B8890" t="s">
        <v>5199</v>
      </c>
      <c r="C8890" t="s">
        <v>1809</v>
      </c>
      <c r="D8890" t="s">
        <v>1810</v>
      </c>
      <c r="E8890" s="698" t="s">
        <v>5200</v>
      </c>
    </row>
    <row r="8891" spans="1:5" hidden="1">
      <c r="A8891">
        <v>2616</v>
      </c>
      <c r="B8891" t="s">
        <v>5201</v>
      </c>
      <c r="C8891" t="s">
        <v>1809</v>
      </c>
      <c r="D8891" t="s">
        <v>1810</v>
      </c>
      <c r="E8891" s="698" t="s">
        <v>5202</v>
      </c>
    </row>
    <row r="8892" spans="1:5" hidden="1">
      <c r="A8892">
        <v>2633</v>
      </c>
      <c r="B8892" t="s">
        <v>5203</v>
      </c>
      <c r="C8892" t="s">
        <v>1809</v>
      </c>
      <c r="D8892" t="s">
        <v>1810</v>
      </c>
      <c r="E8892" s="698" t="s">
        <v>4506</v>
      </c>
    </row>
    <row r="8893" spans="1:5" hidden="1">
      <c r="A8893">
        <v>2617</v>
      </c>
      <c r="B8893" t="s">
        <v>5204</v>
      </c>
      <c r="C8893" t="s">
        <v>1809</v>
      </c>
      <c r="D8893" t="s">
        <v>1810</v>
      </c>
      <c r="E8893" s="698" t="s">
        <v>5205</v>
      </c>
    </row>
    <row r="8894" spans="1:5" hidden="1">
      <c r="A8894">
        <v>2618</v>
      </c>
      <c r="B8894" t="s">
        <v>5206</v>
      </c>
      <c r="C8894" t="s">
        <v>1809</v>
      </c>
      <c r="D8894" t="s">
        <v>1810</v>
      </c>
      <c r="E8894" s="698" t="s">
        <v>5207</v>
      </c>
    </row>
    <row r="8895" spans="1:5" hidden="1">
      <c r="A8895">
        <v>2632</v>
      </c>
      <c r="B8895" t="s">
        <v>5208</v>
      </c>
      <c r="C8895" t="s">
        <v>1809</v>
      </c>
      <c r="D8895" t="s">
        <v>1810</v>
      </c>
      <c r="E8895" s="698" t="s">
        <v>5209</v>
      </c>
    </row>
    <row r="8896" spans="1:5" hidden="1">
      <c r="A8896">
        <v>2631</v>
      </c>
      <c r="B8896" t="s">
        <v>5210</v>
      </c>
      <c r="C8896" t="s">
        <v>1809</v>
      </c>
      <c r="D8896" t="s">
        <v>1810</v>
      </c>
      <c r="E8896" s="698" t="s">
        <v>5211</v>
      </c>
    </row>
    <row r="8897" spans="1:5" hidden="1">
      <c r="A8897">
        <v>2619</v>
      </c>
      <c r="B8897" t="s">
        <v>5212</v>
      </c>
      <c r="C8897" t="s">
        <v>1809</v>
      </c>
      <c r="D8897" t="s">
        <v>1810</v>
      </c>
      <c r="E8897" s="698" t="s">
        <v>5213</v>
      </c>
    </row>
    <row r="8898" spans="1:5" hidden="1">
      <c r="A8898">
        <v>2620</v>
      </c>
      <c r="B8898" t="s">
        <v>5214</v>
      </c>
      <c r="C8898" t="s">
        <v>1809</v>
      </c>
      <c r="D8898" t="s">
        <v>1810</v>
      </c>
      <c r="E8898" s="698" t="s">
        <v>5215</v>
      </c>
    </row>
    <row r="8899" spans="1:5" hidden="1">
      <c r="A8899">
        <v>25968</v>
      </c>
      <c r="B8899" t="s">
        <v>5216</v>
      </c>
      <c r="C8899" t="s">
        <v>1809</v>
      </c>
      <c r="D8899" t="s">
        <v>1836</v>
      </c>
      <c r="E8899" s="698" t="s">
        <v>5217</v>
      </c>
    </row>
    <row r="8900" spans="1:5" hidden="1">
      <c r="A8900">
        <v>38369</v>
      </c>
      <c r="B8900" t="s">
        <v>5218</v>
      </c>
      <c r="C8900" t="s">
        <v>1809</v>
      </c>
      <c r="D8900" t="s">
        <v>1810</v>
      </c>
      <c r="E8900" s="698" t="s">
        <v>4504</v>
      </c>
    </row>
    <row r="8901" spans="1:5" hidden="1">
      <c r="A8901">
        <v>38370</v>
      </c>
      <c r="B8901" t="s">
        <v>5219</v>
      </c>
      <c r="C8901" t="s">
        <v>1809</v>
      </c>
      <c r="D8901" t="s">
        <v>1810</v>
      </c>
      <c r="E8901" s="698" t="s">
        <v>4504</v>
      </c>
    </row>
    <row r="8902" spans="1:5" hidden="1">
      <c r="A8902">
        <v>38372</v>
      </c>
      <c r="B8902" t="s">
        <v>5220</v>
      </c>
      <c r="C8902" t="s">
        <v>1809</v>
      </c>
      <c r="D8902" t="s">
        <v>1810</v>
      </c>
      <c r="E8902" s="698" t="s">
        <v>5221</v>
      </c>
    </row>
    <row r="8903" spans="1:5" hidden="1">
      <c r="A8903">
        <v>2357</v>
      </c>
      <c r="B8903" t="s">
        <v>5222</v>
      </c>
      <c r="C8903" t="s">
        <v>2167</v>
      </c>
      <c r="D8903" t="s">
        <v>1810</v>
      </c>
      <c r="E8903" s="698" t="s">
        <v>5223</v>
      </c>
    </row>
    <row r="8904" spans="1:5" hidden="1">
      <c r="A8904">
        <v>40806</v>
      </c>
      <c r="B8904" t="s">
        <v>5224</v>
      </c>
      <c r="C8904" t="s">
        <v>2170</v>
      </c>
      <c r="D8904" t="s">
        <v>1810</v>
      </c>
      <c r="E8904" s="698" t="s">
        <v>5225</v>
      </c>
    </row>
    <row r="8905" spans="1:5" hidden="1">
      <c r="A8905">
        <v>2355</v>
      </c>
      <c r="B8905" t="s">
        <v>5226</v>
      </c>
      <c r="C8905" t="s">
        <v>2167</v>
      </c>
      <c r="D8905" t="s">
        <v>1810</v>
      </c>
      <c r="E8905" s="698" t="s">
        <v>5227</v>
      </c>
    </row>
    <row r="8906" spans="1:5" hidden="1">
      <c r="A8906">
        <v>40805</v>
      </c>
      <c r="B8906" t="s">
        <v>5228</v>
      </c>
      <c r="C8906" t="s">
        <v>2170</v>
      </c>
      <c r="D8906" t="s">
        <v>1810</v>
      </c>
      <c r="E8906" s="698" t="s">
        <v>5229</v>
      </c>
    </row>
    <row r="8907" spans="1:5" hidden="1">
      <c r="A8907">
        <v>2358</v>
      </c>
      <c r="B8907" t="s">
        <v>5230</v>
      </c>
      <c r="C8907" t="s">
        <v>2167</v>
      </c>
      <c r="D8907" t="s">
        <v>1810</v>
      </c>
      <c r="E8907" s="698" t="s">
        <v>5231</v>
      </c>
    </row>
    <row r="8908" spans="1:5" hidden="1">
      <c r="A8908">
        <v>40807</v>
      </c>
      <c r="B8908" t="s">
        <v>5232</v>
      </c>
      <c r="C8908" t="s">
        <v>2170</v>
      </c>
      <c r="D8908" t="s">
        <v>1810</v>
      </c>
      <c r="E8908" s="698" t="s">
        <v>5233</v>
      </c>
    </row>
    <row r="8909" spans="1:5" hidden="1">
      <c r="A8909">
        <v>2359</v>
      </c>
      <c r="B8909" t="s">
        <v>5234</v>
      </c>
      <c r="C8909" t="s">
        <v>2167</v>
      </c>
      <c r="D8909" t="s">
        <v>1810</v>
      </c>
      <c r="E8909" s="698" t="s">
        <v>5235</v>
      </c>
    </row>
    <row r="8910" spans="1:5" hidden="1">
      <c r="A8910">
        <v>40808</v>
      </c>
      <c r="B8910" t="s">
        <v>5236</v>
      </c>
      <c r="C8910" t="s">
        <v>2170</v>
      </c>
      <c r="D8910" t="s">
        <v>1810</v>
      </c>
      <c r="E8910" s="698" t="s">
        <v>5237</v>
      </c>
    </row>
    <row r="8911" spans="1:5" hidden="1">
      <c r="A8911">
        <v>44330</v>
      </c>
      <c r="B8911" t="s">
        <v>5238</v>
      </c>
      <c r="C8911" t="s">
        <v>1847</v>
      </c>
      <c r="D8911" t="s">
        <v>1810</v>
      </c>
      <c r="E8911" s="698" t="s">
        <v>5239</v>
      </c>
    </row>
    <row r="8912" spans="1:5" hidden="1">
      <c r="A8912">
        <v>43144</v>
      </c>
      <c r="B8912" t="s">
        <v>5240</v>
      </c>
      <c r="C8912" t="s">
        <v>1949</v>
      </c>
      <c r="D8912" t="s">
        <v>1810</v>
      </c>
      <c r="E8912" s="698" t="s">
        <v>5241</v>
      </c>
    </row>
    <row r="8913" spans="1:5" hidden="1">
      <c r="A8913">
        <v>39397</v>
      </c>
      <c r="B8913" t="s">
        <v>5242</v>
      </c>
      <c r="C8913" t="s">
        <v>1847</v>
      </c>
      <c r="D8913" t="s">
        <v>1810</v>
      </c>
      <c r="E8913" s="698" t="s">
        <v>5243</v>
      </c>
    </row>
    <row r="8914" spans="1:5" hidden="1">
      <c r="A8914">
        <v>2692</v>
      </c>
      <c r="B8914" t="s">
        <v>675</v>
      </c>
      <c r="C8914" t="s">
        <v>1847</v>
      </c>
      <c r="D8914" t="s">
        <v>1810</v>
      </c>
      <c r="E8914" s="698" t="s">
        <v>5244</v>
      </c>
    </row>
    <row r="8915" spans="1:5" hidden="1">
      <c r="A8915">
        <v>44329</v>
      </c>
      <c r="B8915" t="s">
        <v>5245</v>
      </c>
      <c r="C8915" t="s">
        <v>1847</v>
      </c>
      <c r="D8915" t="s">
        <v>1810</v>
      </c>
      <c r="E8915" s="698" t="s">
        <v>5246</v>
      </c>
    </row>
    <row r="8916" spans="1:5" hidden="1">
      <c r="A8916">
        <v>5318</v>
      </c>
      <c r="B8916" t="s">
        <v>5247</v>
      </c>
      <c r="C8916" t="s">
        <v>1847</v>
      </c>
      <c r="D8916" t="s">
        <v>1817</v>
      </c>
      <c r="E8916" s="698" t="s">
        <v>2742</v>
      </c>
    </row>
    <row r="8917" spans="1:5" hidden="1">
      <c r="A8917">
        <v>5330</v>
      </c>
      <c r="B8917" t="s">
        <v>5248</v>
      </c>
      <c r="C8917" t="s">
        <v>1847</v>
      </c>
      <c r="D8917" t="s">
        <v>1810</v>
      </c>
      <c r="E8917" s="698" t="s">
        <v>5249</v>
      </c>
    </row>
    <row r="8918" spans="1:5" hidden="1">
      <c r="A8918">
        <v>26017</v>
      </c>
      <c r="B8918" t="s">
        <v>5250</v>
      </c>
      <c r="C8918" t="s">
        <v>1809</v>
      </c>
      <c r="D8918" t="s">
        <v>1810</v>
      </c>
      <c r="E8918" s="698" t="s">
        <v>5251</v>
      </c>
    </row>
    <row r="8919" spans="1:5" hidden="1">
      <c r="A8919">
        <v>25931</v>
      </c>
      <c r="B8919" t="s">
        <v>5252</v>
      </c>
      <c r="C8919" t="s">
        <v>1809</v>
      </c>
      <c r="D8919" t="s">
        <v>1810</v>
      </c>
      <c r="E8919" s="698" t="s">
        <v>5253</v>
      </c>
    </row>
    <row r="8920" spans="1:5" hidden="1">
      <c r="A8920">
        <v>38140</v>
      </c>
      <c r="B8920" t="s">
        <v>5254</v>
      </c>
      <c r="C8920" t="s">
        <v>1809</v>
      </c>
      <c r="D8920" t="s">
        <v>1817</v>
      </c>
      <c r="E8920" s="698" t="s">
        <v>5255</v>
      </c>
    </row>
    <row r="8921" spans="1:5" hidden="1">
      <c r="A8921">
        <v>13887</v>
      </c>
      <c r="B8921" t="s">
        <v>5256</v>
      </c>
      <c r="C8921" t="s">
        <v>1809</v>
      </c>
      <c r="D8921" t="s">
        <v>1810</v>
      </c>
      <c r="E8921" s="698" t="s">
        <v>5257</v>
      </c>
    </row>
    <row r="8922" spans="1:5" hidden="1">
      <c r="A8922">
        <v>26018</v>
      </c>
      <c r="B8922" t="s">
        <v>5258</v>
      </c>
      <c r="C8922" t="s">
        <v>1809</v>
      </c>
      <c r="D8922" t="s">
        <v>1810</v>
      </c>
      <c r="E8922" s="698" t="s">
        <v>5259</v>
      </c>
    </row>
    <row r="8923" spans="1:5" hidden="1">
      <c r="A8923">
        <v>26019</v>
      </c>
      <c r="B8923" t="s">
        <v>5260</v>
      </c>
      <c r="C8923" t="s">
        <v>1809</v>
      </c>
      <c r="D8923" t="s">
        <v>1810</v>
      </c>
      <c r="E8923" s="698" t="s">
        <v>5261</v>
      </c>
    </row>
    <row r="8924" spans="1:5" hidden="1">
      <c r="A8924">
        <v>26020</v>
      </c>
      <c r="B8924" t="s">
        <v>5262</v>
      </c>
      <c r="C8924" t="s">
        <v>1809</v>
      </c>
      <c r="D8924" t="s">
        <v>1810</v>
      </c>
      <c r="E8924" s="698" t="s">
        <v>5263</v>
      </c>
    </row>
    <row r="8925" spans="1:5" hidden="1">
      <c r="A8925">
        <v>34544</v>
      </c>
      <c r="B8925" t="s">
        <v>5264</v>
      </c>
      <c r="C8925" t="s">
        <v>1809</v>
      </c>
      <c r="D8925" t="s">
        <v>1810</v>
      </c>
      <c r="E8925" s="698" t="s">
        <v>5265</v>
      </c>
    </row>
    <row r="8926" spans="1:5" hidden="1">
      <c r="A8926">
        <v>34729</v>
      </c>
      <c r="B8926" t="s">
        <v>5266</v>
      </c>
      <c r="C8926" t="s">
        <v>1809</v>
      </c>
      <c r="D8926" t="s">
        <v>1810</v>
      </c>
      <c r="E8926" s="698" t="s">
        <v>5267</v>
      </c>
    </row>
    <row r="8927" spans="1:5" hidden="1">
      <c r="A8927">
        <v>34734</v>
      </c>
      <c r="B8927" t="s">
        <v>5268</v>
      </c>
      <c r="C8927" t="s">
        <v>1809</v>
      </c>
      <c r="D8927" t="s">
        <v>1810</v>
      </c>
      <c r="E8927" s="698" t="s">
        <v>5269</v>
      </c>
    </row>
    <row r="8928" spans="1:5" hidden="1">
      <c r="A8928">
        <v>34738</v>
      </c>
      <c r="B8928" t="s">
        <v>5270</v>
      </c>
      <c r="C8928" t="s">
        <v>1809</v>
      </c>
      <c r="D8928" t="s">
        <v>1810</v>
      </c>
      <c r="E8928" s="698" t="s">
        <v>5271</v>
      </c>
    </row>
    <row r="8929" spans="1:5" hidden="1">
      <c r="A8929">
        <v>2391</v>
      </c>
      <c r="B8929" t="s">
        <v>5272</v>
      </c>
      <c r="C8929" t="s">
        <v>1809</v>
      </c>
      <c r="D8929" t="s">
        <v>1810</v>
      </c>
      <c r="E8929" s="698" t="s">
        <v>5273</v>
      </c>
    </row>
    <row r="8930" spans="1:5" hidden="1">
      <c r="A8930">
        <v>2374</v>
      </c>
      <c r="B8930" t="s">
        <v>5274</v>
      </c>
      <c r="C8930" t="s">
        <v>1809</v>
      </c>
      <c r="D8930" t="s">
        <v>1810</v>
      </c>
      <c r="E8930" s="698" t="s">
        <v>5275</v>
      </c>
    </row>
    <row r="8931" spans="1:5" hidden="1">
      <c r="A8931">
        <v>2377</v>
      </c>
      <c r="B8931" t="s">
        <v>5276</v>
      </c>
      <c r="C8931" t="s">
        <v>1809</v>
      </c>
      <c r="D8931" t="s">
        <v>1810</v>
      </c>
      <c r="E8931" s="698" t="s">
        <v>5277</v>
      </c>
    </row>
    <row r="8932" spans="1:5" hidden="1">
      <c r="A8932">
        <v>2393</v>
      </c>
      <c r="B8932" t="s">
        <v>5278</v>
      </c>
      <c r="C8932" t="s">
        <v>1809</v>
      </c>
      <c r="D8932" t="s">
        <v>1810</v>
      </c>
      <c r="E8932" s="698" t="s">
        <v>5279</v>
      </c>
    </row>
    <row r="8933" spans="1:5" hidden="1">
      <c r="A8933">
        <v>34705</v>
      </c>
      <c r="B8933" t="s">
        <v>5280</v>
      </c>
      <c r="C8933" t="s">
        <v>1809</v>
      </c>
      <c r="D8933" t="s">
        <v>1810</v>
      </c>
      <c r="E8933" s="698" t="s">
        <v>5281</v>
      </c>
    </row>
    <row r="8934" spans="1:5" hidden="1">
      <c r="A8934">
        <v>34707</v>
      </c>
      <c r="B8934" t="s">
        <v>5282</v>
      </c>
      <c r="C8934" t="s">
        <v>1809</v>
      </c>
      <c r="D8934" t="s">
        <v>1810</v>
      </c>
      <c r="E8934" s="698" t="s">
        <v>5283</v>
      </c>
    </row>
    <row r="8935" spans="1:5" hidden="1">
      <c r="A8935">
        <v>2378</v>
      </c>
      <c r="B8935" t="s">
        <v>5284</v>
      </c>
      <c r="C8935" t="s">
        <v>1809</v>
      </c>
      <c r="D8935" t="s">
        <v>1810</v>
      </c>
      <c r="E8935" s="698" t="s">
        <v>5285</v>
      </c>
    </row>
    <row r="8936" spans="1:5" hidden="1">
      <c r="A8936">
        <v>2379</v>
      </c>
      <c r="B8936" t="s">
        <v>5286</v>
      </c>
      <c r="C8936" t="s">
        <v>1809</v>
      </c>
      <c r="D8936" t="s">
        <v>1810</v>
      </c>
      <c r="E8936" s="698" t="s">
        <v>5285</v>
      </c>
    </row>
    <row r="8937" spans="1:5" hidden="1">
      <c r="A8937">
        <v>2376</v>
      </c>
      <c r="B8937" t="s">
        <v>5287</v>
      </c>
      <c r="C8937" t="s">
        <v>1809</v>
      </c>
      <c r="D8937" t="s">
        <v>1810</v>
      </c>
      <c r="E8937" s="698" t="s">
        <v>5288</v>
      </c>
    </row>
    <row r="8938" spans="1:5" hidden="1">
      <c r="A8938">
        <v>2394</v>
      </c>
      <c r="B8938" t="s">
        <v>5289</v>
      </c>
      <c r="C8938" t="s">
        <v>1809</v>
      </c>
      <c r="D8938" t="s">
        <v>1810</v>
      </c>
      <c r="E8938" s="698" t="s">
        <v>5290</v>
      </c>
    </row>
    <row r="8939" spans="1:5" hidden="1">
      <c r="A8939">
        <v>34686</v>
      </c>
      <c r="B8939" t="s">
        <v>5291</v>
      </c>
      <c r="C8939" t="s">
        <v>1809</v>
      </c>
      <c r="D8939" t="s">
        <v>1810</v>
      </c>
      <c r="E8939" s="698" t="s">
        <v>5292</v>
      </c>
    </row>
    <row r="8940" spans="1:5" hidden="1">
      <c r="A8940">
        <v>34616</v>
      </c>
      <c r="B8940" t="s">
        <v>5293</v>
      </c>
      <c r="C8940" t="s">
        <v>1809</v>
      </c>
      <c r="D8940" t="s">
        <v>1810</v>
      </c>
      <c r="E8940" s="698" t="s">
        <v>5294</v>
      </c>
    </row>
    <row r="8941" spans="1:5" hidden="1">
      <c r="A8941">
        <v>34623</v>
      </c>
      <c r="B8941" t="s">
        <v>5295</v>
      </c>
      <c r="C8941" t="s">
        <v>1809</v>
      </c>
      <c r="D8941" t="s">
        <v>1810</v>
      </c>
      <c r="E8941" s="698" t="s">
        <v>5296</v>
      </c>
    </row>
    <row r="8942" spans="1:5" hidden="1">
      <c r="A8942">
        <v>34628</v>
      </c>
      <c r="B8942" t="s">
        <v>5297</v>
      </c>
      <c r="C8942" t="s">
        <v>1809</v>
      </c>
      <c r="D8942" t="s">
        <v>1810</v>
      </c>
      <c r="E8942" s="698" t="s">
        <v>5298</v>
      </c>
    </row>
    <row r="8943" spans="1:5" hidden="1">
      <c r="A8943">
        <v>34653</v>
      </c>
      <c r="B8943" t="s">
        <v>5299</v>
      </c>
      <c r="C8943" t="s">
        <v>1809</v>
      </c>
      <c r="D8943" t="s">
        <v>1810</v>
      </c>
      <c r="E8943" s="698" t="s">
        <v>5300</v>
      </c>
    </row>
    <row r="8944" spans="1:5" hidden="1">
      <c r="A8944">
        <v>34688</v>
      </c>
      <c r="B8944" t="s">
        <v>5301</v>
      </c>
      <c r="C8944" t="s">
        <v>1809</v>
      </c>
      <c r="D8944" t="s">
        <v>1810</v>
      </c>
      <c r="E8944" s="698" t="s">
        <v>5302</v>
      </c>
    </row>
    <row r="8945" spans="1:5" hidden="1">
      <c r="A8945">
        <v>34709</v>
      </c>
      <c r="B8945" t="s">
        <v>5303</v>
      </c>
      <c r="C8945" t="s">
        <v>1809</v>
      </c>
      <c r="D8945" t="s">
        <v>1810</v>
      </c>
      <c r="E8945" s="698" t="s">
        <v>5304</v>
      </c>
    </row>
    <row r="8946" spans="1:5" hidden="1">
      <c r="A8946">
        <v>34714</v>
      </c>
      <c r="B8946" t="s">
        <v>5305</v>
      </c>
      <c r="C8946" t="s">
        <v>1809</v>
      </c>
      <c r="D8946" t="s">
        <v>1810</v>
      </c>
      <c r="E8946" s="698" t="s">
        <v>5306</v>
      </c>
    </row>
    <row r="8947" spans="1:5" hidden="1">
      <c r="A8947">
        <v>2388</v>
      </c>
      <c r="B8947" t="s">
        <v>5307</v>
      </c>
      <c r="C8947" t="s">
        <v>1809</v>
      </c>
      <c r="D8947" t="s">
        <v>1810</v>
      </c>
      <c r="E8947" s="698" t="s">
        <v>5308</v>
      </c>
    </row>
    <row r="8948" spans="1:5" hidden="1">
      <c r="A8948">
        <v>34606</v>
      </c>
      <c r="B8948" t="s">
        <v>5309</v>
      </c>
      <c r="C8948" t="s">
        <v>1809</v>
      </c>
      <c r="D8948" t="s">
        <v>1810</v>
      </c>
      <c r="E8948" s="698" t="s">
        <v>5310</v>
      </c>
    </row>
    <row r="8949" spans="1:5" hidden="1">
      <c r="A8949">
        <v>34689</v>
      </c>
      <c r="B8949" t="s">
        <v>5311</v>
      </c>
      <c r="C8949" t="s">
        <v>1809</v>
      </c>
      <c r="D8949" t="s">
        <v>1810</v>
      </c>
      <c r="E8949" s="698" t="s">
        <v>5312</v>
      </c>
    </row>
    <row r="8950" spans="1:5" hidden="1">
      <c r="A8950">
        <v>2370</v>
      </c>
      <c r="B8950" t="s">
        <v>5313</v>
      </c>
      <c r="C8950" t="s">
        <v>1809</v>
      </c>
      <c r="D8950" t="s">
        <v>1817</v>
      </c>
      <c r="E8950" s="698" t="s">
        <v>4229</v>
      </c>
    </row>
    <row r="8951" spans="1:5" hidden="1">
      <c r="A8951">
        <v>2386</v>
      </c>
      <c r="B8951" t="s">
        <v>5314</v>
      </c>
      <c r="C8951" t="s">
        <v>1809</v>
      </c>
      <c r="D8951" t="s">
        <v>1810</v>
      </c>
      <c r="E8951" s="698" t="s">
        <v>5315</v>
      </c>
    </row>
    <row r="8952" spans="1:5" hidden="1">
      <c r="A8952">
        <v>2392</v>
      </c>
      <c r="B8952" t="s">
        <v>5316</v>
      </c>
      <c r="C8952" t="s">
        <v>1809</v>
      </c>
      <c r="D8952" t="s">
        <v>1810</v>
      </c>
      <c r="E8952" s="698" t="s">
        <v>5317</v>
      </c>
    </row>
    <row r="8953" spans="1:5" hidden="1">
      <c r="A8953">
        <v>2373</v>
      </c>
      <c r="B8953" t="s">
        <v>5318</v>
      </c>
      <c r="C8953" t="s">
        <v>1809</v>
      </c>
      <c r="D8953" t="s">
        <v>1810</v>
      </c>
      <c r="E8953" s="698" t="s">
        <v>5319</v>
      </c>
    </row>
    <row r="8954" spans="1:5" hidden="1">
      <c r="A8954">
        <v>39465</v>
      </c>
      <c r="B8954" t="s">
        <v>5320</v>
      </c>
      <c r="C8954" t="s">
        <v>1809</v>
      </c>
      <c r="D8954" t="s">
        <v>1810</v>
      </c>
      <c r="E8954" s="698" t="s">
        <v>5321</v>
      </c>
    </row>
    <row r="8955" spans="1:5" hidden="1">
      <c r="A8955">
        <v>39466</v>
      </c>
      <c r="B8955" t="s">
        <v>5322</v>
      </c>
      <c r="C8955" t="s">
        <v>1809</v>
      </c>
      <c r="D8955" t="s">
        <v>1810</v>
      </c>
      <c r="E8955" s="698" t="s">
        <v>5323</v>
      </c>
    </row>
    <row r="8956" spans="1:5" hidden="1">
      <c r="A8956">
        <v>39467</v>
      </c>
      <c r="B8956" t="s">
        <v>5324</v>
      </c>
      <c r="C8956" t="s">
        <v>1809</v>
      </c>
      <c r="D8956" t="s">
        <v>1810</v>
      </c>
      <c r="E8956" s="698" t="s">
        <v>5325</v>
      </c>
    </row>
    <row r="8957" spans="1:5" hidden="1">
      <c r="A8957">
        <v>39468</v>
      </c>
      <c r="B8957" t="s">
        <v>5326</v>
      </c>
      <c r="C8957" t="s">
        <v>1809</v>
      </c>
      <c r="D8957" t="s">
        <v>1810</v>
      </c>
      <c r="E8957" s="698" t="s">
        <v>2676</v>
      </c>
    </row>
    <row r="8958" spans="1:5" hidden="1">
      <c r="A8958">
        <v>39469</v>
      </c>
      <c r="B8958" t="s">
        <v>5327</v>
      </c>
      <c r="C8958" t="s">
        <v>1809</v>
      </c>
      <c r="D8958" t="s">
        <v>1810</v>
      </c>
      <c r="E8958" s="698" t="s">
        <v>5328</v>
      </c>
    </row>
    <row r="8959" spans="1:5" hidden="1">
      <c r="A8959">
        <v>39470</v>
      </c>
      <c r="B8959" t="s">
        <v>5329</v>
      </c>
      <c r="C8959" t="s">
        <v>1809</v>
      </c>
      <c r="D8959" t="s">
        <v>1810</v>
      </c>
      <c r="E8959" s="698" t="s">
        <v>5330</v>
      </c>
    </row>
    <row r="8960" spans="1:5" hidden="1">
      <c r="A8960">
        <v>39471</v>
      </c>
      <c r="B8960" t="s">
        <v>5331</v>
      </c>
      <c r="C8960" t="s">
        <v>1809</v>
      </c>
      <c r="D8960" t="s">
        <v>1810</v>
      </c>
      <c r="E8960" s="698" t="s">
        <v>5332</v>
      </c>
    </row>
    <row r="8961" spans="1:5" hidden="1">
      <c r="A8961">
        <v>39472</v>
      </c>
      <c r="B8961" t="s">
        <v>5333</v>
      </c>
      <c r="C8961" t="s">
        <v>1809</v>
      </c>
      <c r="D8961" t="s">
        <v>1810</v>
      </c>
      <c r="E8961" s="698" t="s">
        <v>5334</v>
      </c>
    </row>
    <row r="8962" spans="1:5" hidden="1">
      <c r="A8962">
        <v>39473</v>
      </c>
      <c r="B8962" t="s">
        <v>5335</v>
      </c>
      <c r="C8962" t="s">
        <v>1809</v>
      </c>
      <c r="D8962" t="s">
        <v>1810</v>
      </c>
      <c r="E8962" s="698" t="s">
        <v>5336</v>
      </c>
    </row>
    <row r="8963" spans="1:5" hidden="1">
      <c r="A8963">
        <v>39474</v>
      </c>
      <c r="B8963" t="s">
        <v>5337</v>
      </c>
      <c r="C8963" t="s">
        <v>1809</v>
      </c>
      <c r="D8963" t="s">
        <v>1810</v>
      </c>
      <c r="E8963" s="698" t="s">
        <v>5338</v>
      </c>
    </row>
    <row r="8964" spans="1:5" hidden="1">
      <c r="A8964">
        <v>39475</v>
      </c>
      <c r="B8964" t="s">
        <v>5339</v>
      </c>
      <c r="C8964" t="s">
        <v>1809</v>
      </c>
      <c r="D8964" t="s">
        <v>1810</v>
      </c>
      <c r="E8964" s="698" t="s">
        <v>5340</v>
      </c>
    </row>
    <row r="8965" spans="1:5" hidden="1">
      <c r="A8965">
        <v>39476</v>
      </c>
      <c r="B8965" t="s">
        <v>5341</v>
      </c>
      <c r="C8965" t="s">
        <v>1809</v>
      </c>
      <c r="D8965" t="s">
        <v>1810</v>
      </c>
      <c r="E8965" s="698" t="s">
        <v>5342</v>
      </c>
    </row>
    <row r="8966" spans="1:5" hidden="1">
      <c r="A8966">
        <v>39477</v>
      </c>
      <c r="B8966" t="s">
        <v>5343</v>
      </c>
      <c r="C8966" t="s">
        <v>1809</v>
      </c>
      <c r="D8966" t="s">
        <v>1810</v>
      </c>
      <c r="E8966" s="698" t="s">
        <v>5344</v>
      </c>
    </row>
    <row r="8967" spans="1:5" hidden="1">
      <c r="A8967">
        <v>39478</v>
      </c>
      <c r="B8967" t="s">
        <v>5345</v>
      </c>
      <c r="C8967" t="s">
        <v>1809</v>
      </c>
      <c r="D8967" t="s">
        <v>1810</v>
      </c>
      <c r="E8967" s="698" t="s">
        <v>5346</v>
      </c>
    </row>
    <row r="8968" spans="1:5" hidden="1">
      <c r="A8968">
        <v>39479</v>
      </c>
      <c r="B8968" t="s">
        <v>5347</v>
      </c>
      <c r="C8968" t="s">
        <v>1809</v>
      </c>
      <c r="D8968" t="s">
        <v>1810</v>
      </c>
      <c r="E8968" s="698" t="s">
        <v>5348</v>
      </c>
    </row>
    <row r="8969" spans="1:5" hidden="1">
      <c r="A8969">
        <v>39480</v>
      </c>
      <c r="B8969" t="s">
        <v>5349</v>
      </c>
      <c r="C8969" t="s">
        <v>1809</v>
      </c>
      <c r="D8969" t="s">
        <v>1810</v>
      </c>
      <c r="E8969" s="698" t="s">
        <v>5350</v>
      </c>
    </row>
    <row r="8970" spans="1:5" hidden="1">
      <c r="A8970">
        <v>39459</v>
      </c>
      <c r="B8970" t="s">
        <v>5351</v>
      </c>
      <c r="C8970" t="s">
        <v>1809</v>
      </c>
      <c r="D8970" t="s">
        <v>1810</v>
      </c>
      <c r="E8970" s="698" t="s">
        <v>5352</v>
      </c>
    </row>
    <row r="8971" spans="1:5" hidden="1">
      <c r="A8971">
        <v>39445</v>
      </c>
      <c r="B8971" t="s">
        <v>5353</v>
      </c>
      <c r="C8971" t="s">
        <v>1809</v>
      </c>
      <c r="D8971" t="s">
        <v>1810</v>
      </c>
      <c r="E8971" s="698" t="s">
        <v>5354</v>
      </c>
    </row>
    <row r="8972" spans="1:5" hidden="1">
      <c r="A8972">
        <v>39446</v>
      </c>
      <c r="B8972" t="s">
        <v>5355</v>
      </c>
      <c r="C8972" t="s">
        <v>1809</v>
      </c>
      <c r="D8972" t="s">
        <v>1810</v>
      </c>
      <c r="E8972" s="698" t="s">
        <v>5356</v>
      </c>
    </row>
    <row r="8973" spans="1:5" hidden="1">
      <c r="A8973">
        <v>39447</v>
      </c>
      <c r="B8973" t="s">
        <v>5357</v>
      </c>
      <c r="C8973" t="s">
        <v>1809</v>
      </c>
      <c r="D8973" t="s">
        <v>1810</v>
      </c>
      <c r="E8973" s="698" t="s">
        <v>5358</v>
      </c>
    </row>
    <row r="8974" spans="1:5" hidden="1">
      <c r="A8974">
        <v>39448</v>
      </c>
      <c r="B8974" t="s">
        <v>5359</v>
      </c>
      <c r="C8974" t="s">
        <v>1809</v>
      </c>
      <c r="D8974" t="s">
        <v>1810</v>
      </c>
      <c r="E8974" s="698" t="s">
        <v>5360</v>
      </c>
    </row>
    <row r="8975" spans="1:5" hidden="1">
      <c r="A8975">
        <v>39450</v>
      </c>
      <c r="B8975" t="s">
        <v>5361</v>
      </c>
      <c r="C8975" t="s">
        <v>1809</v>
      </c>
      <c r="D8975" t="s">
        <v>1810</v>
      </c>
      <c r="E8975" s="698" t="s">
        <v>5362</v>
      </c>
    </row>
    <row r="8976" spans="1:5" hidden="1">
      <c r="A8976">
        <v>39451</v>
      </c>
      <c r="B8976" t="s">
        <v>5363</v>
      </c>
      <c r="C8976" t="s">
        <v>1809</v>
      </c>
      <c r="D8976" t="s">
        <v>1810</v>
      </c>
      <c r="E8976" s="698" t="s">
        <v>5364</v>
      </c>
    </row>
    <row r="8977" spans="1:5" hidden="1">
      <c r="A8977">
        <v>39452</v>
      </c>
      <c r="B8977" t="s">
        <v>5365</v>
      </c>
      <c r="C8977" t="s">
        <v>1809</v>
      </c>
      <c r="D8977" t="s">
        <v>1810</v>
      </c>
      <c r="E8977" s="698" t="s">
        <v>5366</v>
      </c>
    </row>
    <row r="8978" spans="1:5" hidden="1">
      <c r="A8978">
        <v>39523</v>
      </c>
      <c r="B8978" t="s">
        <v>5367</v>
      </c>
      <c r="C8978" t="s">
        <v>1809</v>
      </c>
      <c r="D8978" t="s">
        <v>1810</v>
      </c>
      <c r="E8978" s="698" t="s">
        <v>5368</v>
      </c>
    </row>
    <row r="8979" spans="1:5" hidden="1">
      <c r="A8979">
        <v>39449</v>
      </c>
      <c r="B8979" t="s">
        <v>5369</v>
      </c>
      <c r="C8979" t="s">
        <v>1809</v>
      </c>
      <c r="D8979" t="s">
        <v>1810</v>
      </c>
      <c r="E8979" s="698" t="s">
        <v>5370</v>
      </c>
    </row>
    <row r="8980" spans="1:5" hidden="1">
      <c r="A8980">
        <v>39455</v>
      </c>
      <c r="B8980" t="s">
        <v>5371</v>
      </c>
      <c r="C8980" t="s">
        <v>1809</v>
      </c>
      <c r="D8980" t="s">
        <v>1810</v>
      </c>
      <c r="E8980" s="698" t="s">
        <v>5372</v>
      </c>
    </row>
    <row r="8981" spans="1:5" hidden="1">
      <c r="A8981">
        <v>39456</v>
      </c>
      <c r="B8981" t="s">
        <v>5373</v>
      </c>
      <c r="C8981" t="s">
        <v>1809</v>
      </c>
      <c r="D8981" t="s">
        <v>1810</v>
      </c>
      <c r="E8981" s="698" t="s">
        <v>5374</v>
      </c>
    </row>
    <row r="8982" spans="1:5" hidden="1">
      <c r="A8982">
        <v>39457</v>
      </c>
      <c r="B8982" t="s">
        <v>5375</v>
      </c>
      <c r="C8982" t="s">
        <v>1809</v>
      </c>
      <c r="D8982" t="s">
        <v>1810</v>
      </c>
      <c r="E8982" s="698" t="s">
        <v>5376</v>
      </c>
    </row>
    <row r="8983" spans="1:5" hidden="1">
      <c r="A8983">
        <v>39458</v>
      </c>
      <c r="B8983" t="s">
        <v>5377</v>
      </c>
      <c r="C8983" t="s">
        <v>1809</v>
      </c>
      <c r="D8983" t="s">
        <v>1810</v>
      </c>
      <c r="E8983" s="698" t="s">
        <v>5378</v>
      </c>
    </row>
    <row r="8984" spans="1:5" hidden="1">
      <c r="A8984">
        <v>39464</v>
      </c>
      <c r="B8984" t="s">
        <v>5379</v>
      </c>
      <c r="C8984" t="s">
        <v>1809</v>
      </c>
      <c r="D8984" t="s">
        <v>1810</v>
      </c>
      <c r="E8984" s="698" t="s">
        <v>5380</v>
      </c>
    </row>
    <row r="8985" spans="1:5" hidden="1">
      <c r="A8985">
        <v>39460</v>
      </c>
      <c r="B8985" t="s">
        <v>5381</v>
      </c>
      <c r="C8985" t="s">
        <v>1809</v>
      </c>
      <c r="D8985" t="s">
        <v>1810</v>
      </c>
      <c r="E8985" s="698" t="s">
        <v>5382</v>
      </c>
    </row>
    <row r="8986" spans="1:5" hidden="1">
      <c r="A8986">
        <v>39461</v>
      </c>
      <c r="B8986" t="s">
        <v>5383</v>
      </c>
      <c r="C8986" t="s">
        <v>1809</v>
      </c>
      <c r="D8986" t="s">
        <v>1810</v>
      </c>
      <c r="E8986" s="698" t="s">
        <v>5384</v>
      </c>
    </row>
    <row r="8987" spans="1:5" hidden="1">
      <c r="A8987">
        <v>39462</v>
      </c>
      <c r="B8987" t="s">
        <v>5385</v>
      </c>
      <c r="C8987" t="s">
        <v>1809</v>
      </c>
      <c r="D8987" t="s">
        <v>1810</v>
      </c>
      <c r="E8987" s="698" t="s">
        <v>5386</v>
      </c>
    </row>
    <row r="8988" spans="1:5" hidden="1">
      <c r="A8988">
        <v>39463</v>
      </c>
      <c r="B8988" t="s">
        <v>5387</v>
      </c>
      <c r="C8988" t="s">
        <v>1809</v>
      </c>
      <c r="D8988" t="s">
        <v>1810</v>
      </c>
      <c r="E8988" s="698" t="s">
        <v>5388</v>
      </c>
    </row>
    <row r="8989" spans="1:5" hidden="1">
      <c r="A8989">
        <v>26039</v>
      </c>
      <c r="B8989" t="s">
        <v>5389</v>
      </c>
      <c r="C8989" t="s">
        <v>1809</v>
      </c>
      <c r="D8989" t="s">
        <v>1836</v>
      </c>
      <c r="E8989" s="698" t="s">
        <v>5390</v>
      </c>
    </row>
    <row r="8990" spans="1:5" hidden="1">
      <c r="A8990">
        <v>2401</v>
      </c>
      <c r="B8990" t="s">
        <v>5391</v>
      </c>
      <c r="C8990" t="s">
        <v>1809</v>
      </c>
      <c r="D8990" t="s">
        <v>1836</v>
      </c>
      <c r="E8990" s="698" t="s">
        <v>5392</v>
      </c>
    </row>
    <row r="8991" spans="1:5" hidden="1">
      <c r="A8991">
        <v>38870</v>
      </c>
      <c r="B8991" t="s">
        <v>5393</v>
      </c>
      <c r="C8991" t="s">
        <v>1809</v>
      </c>
      <c r="D8991" t="s">
        <v>1836</v>
      </c>
      <c r="E8991" s="698" t="s">
        <v>5394</v>
      </c>
    </row>
    <row r="8992" spans="1:5" hidden="1">
      <c r="A8992">
        <v>38869</v>
      </c>
      <c r="B8992" t="s">
        <v>5395</v>
      </c>
      <c r="C8992" t="s">
        <v>1809</v>
      </c>
      <c r="D8992" t="s">
        <v>1836</v>
      </c>
      <c r="E8992" s="698" t="s">
        <v>5396</v>
      </c>
    </row>
    <row r="8993" spans="1:5" hidden="1">
      <c r="A8993">
        <v>38872</v>
      </c>
      <c r="B8993" t="s">
        <v>5397</v>
      </c>
      <c r="C8993" t="s">
        <v>1809</v>
      </c>
      <c r="D8993" t="s">
        <v>1836</v>
      </c>
      <c r="E8993" s="698" t="s">
        <v>5398</v>
      </c>
    </row>
    <row r="8994" spans="1:5" hidden="1">
      <c r="A8994">
        <v>38871</v>
      </c>
      <c r="B8994" t="s">
        <v>5399</v>
      </c>
      <c r="C8994" t="s">
        <v>1809</v>
      </c>
      <c r="D8994" t="s">
        <v>1836</v>
      </c>
      <c r="E8994" s="698" t="s">
        <v>5400</v>
      </c>
    </row>
    <row r="8995" spans="1:5" hidden="1">
      <c r="A8995">
        <v>39283</v>
      </c>
      <c r="B8995" t="s">
        <v>5401</v>
      </c>
      <c r="C8995" t="s">
        <v>1809</v>
      </c>
      <c r="D8995" t="s">
        <v>1836</v>
      </c>
      <c r="E8995" s="698" t="s">
        <v>5402</v>
      </c>
    </row>
    <row r="8996" spans="1:5" hidden="1">
      <c r="A8996">
        <v>39284</v>
      </c>
      <c r="B8996" t="s">
        <v>5403</v>
      </c>
      <c r="C8996" t="s">
        <v>1809</v>
      </c>
      <c r="D8996" t="s">
        <v>1836</v>
      </c>
      <c r="E8996" s="698" t="s">
        <v>5404</v>
      </c>
    </row>
    <row r="8997" spans="1:5" hidden="1">
      <c r="A8997">
        <v>39285</v>
      </c>
      <c r="B8997" t="s">
        <v>5405</v>
      </c>
      <c r="C8997" t="s">
        <v>1809</v>
      </c>
      <c r="D8997" t="s">
        <v>1836</v>
      </c>
      <c r="E8997" s="698" t="s">
        <v>5406</v>
      </c>
    </row>
    <row r="8998" spans="1:5" hidden="1">
      <c r="A8998">
        <v>39286</v>
      </c>
      <c r="B8998" t="s">
        <v>5407</v>
      </c>
      <c r="C8998" t="s">
        <v>1809</v>
      </c>
      <c r="D8998" t="s">
        <v>1836</v>
      </c>
      <c r="E8998" s="698" t="s">
        <v>5408</v>
      </c>
    </row>
    <row r="8999" spans="1:5" hidden="1">
      <c r="A8999">
        <v>39287</v>
      </c>
      <c r="B8999" t="s">
        <v>5409</v>
      </c>
      <c r="C8999" t="s">
        <v>1809</v>
      </c>
      <c r="D8999" t="s">
        <v>1836</v>
      </c>
      <c r="E8999" s="698" t="s">
        <v>5410</v>
      </c>
    </row>
    <row r="9000" spans="1:5" hidden="1">
      <c r="A9000">
        <v>39288</v>
      </c>
      <c r="B9000" t="s">
        <v>5411</v>
      </c>
      <c r="C9000" t="s">
        <v>1809</v>
      </c>
      <c r="D9000" t="s">
        <v>1836</v>
      </c>
      <c r="E9000" s="698" t="s">
        <v>5412</v>
      </c>
    </row>
    <row r="9001" spans="1:5" hidden="1">
      <c r="A9001">
        <v>25976</v>
      </c>
      <c r="B9001" t="s">
        <v>5413</v>
      </c>
      <c r="C9001" t="s">
        <v>1835</v>
      </c>
      <c r="D9001" t="s">
        <v>1836</v>
      </c>
      <c r="E9001" s="698" t="s">
        <v>5414</v>
      </c>
    </row>
    <row r="9002" spans="1:5" hidden="1">
      <c r="A9002">
        <v>10629</v>
      </c>
      <c r="B9002" t="s">
        <v>5415</v>
      </c>
      <c r="C9002" t="s">
        <v>1835</v>
      </c>
      <c r="D9002" t="s">
        <v>1836</v>
      </c>
      <c r="E9002" s="698" t="s">
        <v>5416</v>
      </c>
    </row>
    <row r="9003" spans="1:5" hidden="1">
      <c r="A9003">
        <v>10698</v>
      </c>
      <c r="B9003" t="s">
        <v>5417</v>
      </c>
      <c r="C9003" t="s">
        <v>1835</v>
      </c>
      <c r="D9003" t="s">
        <v>1836</v>
      </c>
      <c r="E9003" s="698" t="s">
        <v>5418</v>
      </c>
    </row>
    <row r="9004" spans="1:5" hidden="1">
      <c r="A9004">
        <v>40521</v>
      </c>
      <c r="B9004" t="s">
        <v>5419</v>
      </c>
      <c r="C9004" t="s">
        <v>1809</v>
      </c>
      <c r="D9004" t="s">
        <v>1810</v>
      </c>
      <c r="E9004" s="698" t="s">
        <v>5420</v>
      </c>
    </row>
    <row r="9005" spans="1:5" hidden="1">
      <c r="A9005">
        <v>2432</v>
      </c>
      <c r="B9005" t="s">
        <v>5421</v>
      </c>
      <c r="C9005" t="s">
        <v>1809</v>
      </c>
      <c r="D9005" t="s">
        <v>1810</v>
      </c>
      <c r="E9005" s="698" t="s">
        <v>5422</v>
      </c>
    </row>
    <row r="9006" spans="1:5" hidden="1">
      <c r="A9006">
        <v>2433</v>
      </c>
      <c r="B9006" t="s">
        <v>5423</v>
      </c>
      <c r="C9006" t="s">
        <v>1809</v>
      </c>
      <c r="D9006" t="s">
        <v>1810</v>
      </c>
      <c r="E9006" s="698" t="s">
        <v>5424</v>
      </c>
    </row>
    <row r="9007" spans="1:5" hidden="1">
      <c r="A9007">
        <v>2420</v>
      </c>
      <c r="B9007" t="s">
        <v>5425</v>
      </c>
      <c r="C9007" t="s">
        <v>1809</v>
      </c>
      <c r="D9007" t="s">
        <v>1810</v>
      </c>
      <c r="E9007" s="698" t="s">
        <v>5426</v>
      </c>
    </row>
    <row r="9008" spans="1:5" hidden="1">
      <c r="A9008">
        <v>11447</v>
      </c>
      <c r="B9008" t="s">
        <v>5427</v>
      </c>
      <c r="C9008" t="s">
        <v>1809</v>
      </c>
      <c r="D9008" t="s">
        <v>1810</v>
      </c>
      <c r="E9008" s="698" t="s">
        <v>5428</v>
      </c>
    </row>
    <row r="9009" spans="1:5" hidden="1">
      <c r="A9009">
        <v>11451</v>
      </c>
      <c r="B9009" t="s">
        <v>5429</v>
      </c>
      <c r="C9009" t="s">
        <v>1809</v>
      </c>
      <c r="D9009" t="s">
        <v>1810</v>
      </c>
      <c r="E9009" s="698" t="s">
        <v>5430</v>
      </c>
    </row>
    <row r="9010" spans="1:5" hidden="1">
      <c r="A9010">
        <v>11116</v>
      </c>
      <c r="B9010" t="s">
        <v>5431</v>
      </c>
      <c r="C9010" t="s">
        <v>1809</v>
      </c>
      <c r="D9010" t="s">
        <v>1810</v>
      </c>
      <c r="E9010" s="698" t="s">
        <v>5432</v>
      </c>
    </row>
    <row r="9011" spans="1:5" hidden="1">
      <c r="A9011">
        <v>38411</v>
      </c>
      <c r="B9011" t="s">
        <v>5433</v>
      </c>
      <c r="C9011" t="s">
        <v>1809</v>
      </c>
      <c r="D9011" t="s">
        <v>1810</v>
      </c>
      <c r="E9011" s="698" t="s">
        <v>5434</v>
      </c>
    </row>
    <row r="9012" spans="1:5" hidden="1">
      <c r="A9012">
        <v>38189</v>
      </c>
      <c r="B9012" t="s">
        <v>5435</v>
      </c>
      <c r="C9012" t="s">
        <v>1809</v>
      </c>
      <c r="D9012" t="s">
        <v>1810</v>
      </c>
      <c r="E9012" s="698" t="s">
        <v>5436</v>
      </c>
    </row>
    <row r="9013" spans="1:5" hidden="1">
      <c r="A9013">
        <v>38190</v>
      </c>
      <c r="B9013" t="s">
        <v>5437</v>
      </c>
      <c r="C9013" t="s">
        <v>1809</v>
      </c>
      <c r="D9013" t="s">
        <v>1810</v>
      </c>
      <c r="E9013" s="698" t="s">
        <v>5438</v>
      </c>
    </row>
    <row r="9014" spans="1:5" hidden="1">
      <c r="A9014">
        <v>7608</v>
      </c>
      <c r="B9014" t="s">
        <v>5439</v>
      </c>
      <c r="C9014" t="s">
        <v>1809</v>
      </c>
      <c r="D9014" t="s">
        <v>1810</v>
      </c>
      <c r="E9014" s="698" t="s">
        <v>5440</v>
      </c>
    </row>
    <row r="9015" spans="1:5" hidden="1">
      <c r="A9015">
        <v>1370</v>
      </c>
      <c r="B9015" t="s">
        <v>5441</v>
      </c>
      <c r="C9015" t="s">
        <v>1809</v>
      </c>
      <c r="D9015" t="s">
        <v>1810</v>
      </c>
      <c r="E9015" s="698" t="s">
        <v>5442</v>
      </c>
    </row>
    <row r="9016" spans="1:5" hidden="1">
      <c r="A9016">
        <v>36516</v>
      </c>
      <c r="B9016" t="s">
        <v>5443</v>
      </c>
      <c r="C9016" t="s">
        <v>1809</v>
      </c>
      <c r="D9016" t="s">
        <v>1836</v>
      </c>
      <c r="E9016" s="698" t="s">
        <v>5444</v>
      </c>
    </row>
    <row r="9017" spans="1:5" hidden="1">
      <c r="A9017">
        <v>34777</v>
      </c>
      <c r="B9017" t="s">
        <v>5445</v>
      </c>
      <c r="C9017" t="s">
        <v>1809</v>
      </c>
      <c r="D9017" t="s">
        <v>1810</v>
      </c>
      <c r="E9017" s="698" t="s">
        <v>5446</v>
      </c>
    </row>
    <row r="9018" spans="1:5" hidden="1">
      <c r="A9018">
        <v>7272</v>
      </c>
      <c r="B9018" t="s">
        <v>5447</v>
      </c>
      <c r="C9018" t="s">
        <v>1809</v>
      </c>
      <c r="D9018" t="s">
        <v>1810</v>
      </c>
      <c r="E9018" s="698" t="s">
        <v>5448</v>
      </c>
    </row>
    <row r="9019" spans="1:5" hidden="1">
      <c r="A9019">
        <v>10605</v>
      </c>
      <c r="B9019" t="s">
        <v>5449</v>
      </c>
      <c r="C9019" t="s">
        <v>1809</v>
      </c>
      <c r="D9019" t="s">
        <v>1810</v>
      </c>
      <c r="E9019" s="698" t="s">
        <v>5450</v>
      </c>
    </row>
    <row r="9020" spans="1:5" hidden="1">
      <c r="A9020">
        <v>10604</v>
      </c>
      <c r="B9020" t="s">
        <v>5451</v>
      </c>
      <c r="C9020" t="s">
        <v>1809</v>
      </c>
      <c r="D9020" t="s">
        <v>1810</v>
      </c>
      <c r="E9020" s="698" t="s">
        <v>5452</v>
      </c>
    </row>
    <row r="9021" spans="1:5" hidden="1">
      <c r="A9021">
        <v>672</v>
      </c>
      <c r="B9021" t="s">
        <v>5453</v>
      </c>
      <c r="C9021" t="s">
        <v>1809</v>
      </c>
      <c r="D9021" t="s">
        <v>1810</v>
      </c>
      <c r="E9021" s="698" t="s">
        <v>5454</v>
      </c>
    </row>
    <row r="9022" spans="1:5" hidden="1">
      <c r="A9022">
        <v>668</v>
      </c>
      <c r="B9022" t="s">
        <v>5455</v>
      </c>
      <c r="C9022" t="s">
        <v>1809</v>
      </c>
      <c r="D9022" t="s">
        <v>1810</v>
      </c>
      <c r="E9022" s="698" t="s">
        <v>1960</v>
      </c>
    </row>
    <row r="9023" spans="1:5" hidden="1">
      <c r="A9023">
        <v>10578</v>
      </c>
      <c r="B9023" t="s">
        <v>5456</v>
      </c>
      <c r="C9023" t="s">
        <v>1809</v>
      </c>
      <c r="D9023" t="s">
        <v>1810</v>
      </c>
      <c r="E9023" s="698" t="s">
        <v>5457</v>
      </c>
    </row>
    <row r="9024" spans="1:5" hidden="1">
      <c r="A9024">
        <v>666</v>
      </c>
      <c r="B9024" t="s">
        <v>5458</v>
      </c>
      <c r="C9024" t="s">
        <v>1809</v>
      </c>
      <c r="D9024" t="s">
        <v>1810</v>
      </c>
      <c r="E9024" s="698" t="s">
        <v>5459</v>
      </c>
    </row>
    <row r="9025" spans="1:5" hidden="1">
      <c r="A9025">
        <v>665</v>
      </c>
      <c r="B9025" t="s">
        <v>5460</v>
      </c>
      <c r="C9025" t="s">
        <v>1809</v>
      </c>
      <c r="D9025" t="s">
        <v>1810</v>
      </c>
      <c r="E9025" s="698" t="s">
        <v>5461</v>
      </c>
    </row>
    <row r="9026" spans="1:5" hidden="1">
      <c r="A9026">
        <v>10577</v>
      </c>
      <c r="B9026" t="s">
        <v>5462</v>
      </c>
      <c r="C9026" t="s">
        <v>1809</v>
      </c>
      <c r="D9026" t="s">
        <v>1810</v>
      </c>
      <c r="E9026" s="698" t="s">
        <v>5463</v>
      </c>
    </row>
    <row r="9027" spans="1:5" hidden="1">
      <c r="A9027">
        <v>10583</v>
      </c>
      <c r="B9027" t="s">
        <v>5464</v>
      </c>
      <c r="C9027" t="s">
        <v>1809</v>
      </c>
      <c r="D9027" t="s">
        <v>1810</v>
      </c>
      <c r="E9027" s="698" t="s">
        <v>5465</v>
      </c>
    </row>
    <row r="9028" spans="1:5" hidden="1">
      <c r="A9028">
        <v>10579</v>
      </c>
      <c r="B9028" t="s">
        <v>5466</v>
      </c>
      <c r="C9028" t="s">
        <v>1809</v>
      </c>
      <c r="D9028" t="s">
        <v>1810</v>
      </c>
      <c r="E9028" s="698" t="s">
        <v>5467</v>
      </c>
    </row>
    <row r="9029" spans="1:5" hidden="1">
      <c r="A9029">
        <v>10582</v>
      </c>
      <c r="B9029" t="s">
        <v>5468</v>
      </c>
      <c r="C9029" t="s">
        <v>1809</v>
      </c>
      <c r="D9029" t="s">
        <v>1810</v>
      </c>
      <c r="E9029" s="698" t="s">
        <v>5469</v>
      </c>
    </row>
    <row r="9030" spans="1:5" hidden="1">
      <c r="A9030">
        <v>2436</v>
      </c>
      <c r="B9030" t="s">
        <v>5470</v>
      </c>
      <c r="C9030" t="s">
        <v>2167</v>
      </c>
      <c r="D9030" t="s">
        <v>1817</v>
      </c>
      <c r="E9030" s="698" t="s">
        <v>5471</v>
      </c>
    </row>
    <row r="9031" spans="1:5" hidden="1">
      <c r="A9031">
        <v>40918</v>
      </c>
      <c r="B9031" t="s">
        <v>5472</v>
      </c>
      <c r="C9031" t="s">
        <v>2170</v>
      </c>
      <c r="D9031" t="s">
        <v>1810</v>
      </c>
      <c r="E9031" s="698" t="s">
        <v>5473</v>
      </c>
    </row>
    <row r="9032" spans="1:5" hidden="1">
      <c r="A9032">
        <v>2439</v>
      </c>
      <c r="B9032" t="s">
        <v>5474</v>
      </c>
      <c r="C9032" t="s">
        <v>2167</v>
      </c>
      <c r="D9032" t="s">
        <v>1810</v>
      </c>
      <c r="E9032" s="698" t="s">
        <v>5471</v>
      </c>
    </row>
    <row r="9033" spans="1:5" hidden="1">
      <c r="A9033">
        <v>40923</v>
      </c>
      <c r="B9033" t="s">
        <v>5475</v>
      </c>
      <c r="C9033" t="s">
        <v>2170</v>
      </c>
      <c r="D9033" t="s">
        <v>1810</v>
      </c>
      <c r="E9033" s="698" t="s">
        <v>5473</v>
      </c>
    </row>
    <row r="9034" spans="1:5" hidden="1">
      <c r="A9034">
        <v>10998</v>
      </c>
      <c r="B9034" t="s">
        <v>5476</v>
      </c>
      <c r="C9034" t="s">
        <v>1949</v>
      </c>
      <c r="D9034" t="s">
        <v>1810</v>
      </c>
      <c r="E9034" s="698" t="s">
        <v>5477</v>
      </c>
    </row>
    <row r="9035" spans="1:5" hidden="1">
      <c r="A9035">
        <v>11002</v>
      </c>
      <c r="B9035" t="s">
        <v>5478</v>
      </c>
      <c r="C9035" t="s">
        <v>1949</v>
      </c>
      <c r="D9035" t="s">
        <v>1810</v>
      </c>
      <c r="E9035" s="698" t="s">
        <v>5479</v>
      </c>
    </row>
    <row r="9036" spans="1:5" hidden="1">
      <c r="A9036">
        <v>10999</v>
      </c>
      <c r="B9036" t="s">
        <v>5480</v>
      </c>
      <c r="C9036" t="s">
        <v>1949</v>
      </c>
      <c r="D9036" t="s">
        <v>1810</v>
      </c>
      <c r="E9036" s="698" t="s">
        <v>5481</v>
      </c>
    </row>
    <row r="9037" spans="1:5" hidden="1">
      <c r="A9037">
        <v>10997</v>
      </c>
      <c r="B9037" t="s">
        <v>778</v>
      </c>
      <c r="C9037" t="s">
        <v>1949</v>
      </c>
      <c r="D9037" t="s">
        <v>1817</v>
      </c>
      <c r="E9037" s="698" t="s">
        <v>5482</v>
      </c>
    </row>
    <row r="9038" spans="1:5" hidden="1">
      <c r="A9038">
        <v>2685</v>
      </c>
      <c r="B9038" t="s">
        <v>5483</v>
      </c>
      <c r="C9038" t="s">
        <v>1856</v>
      </c>
      <c r="D9038" t="s">
        <v>1810</v>
      </c>
      <c r="E9038" s="698" t="s">
        <v>3873</v>
      </c>
    </row>
    <row r="9039" spans="1:5" hidden="1">
      <c r="A9039">
        <v>2680</v>
      </c>
      <c r="B9039" t="s">
        <v>5484</v>
      </c>
      <c r="C9039" t="s">
        <v>1856</v>
      </c>
      <c r="D9039" t="s">
        <v>1810</v>
      </c>
      <c r="E9039" s="698" t="s">
        <v>4477</v>
      </c>
    </row>
    <row r="9040" spans="1:5" hidden="1">
      <c r="A9040">
        <v>2684</v>
      </c>
      <c r="B9040" t="s">
        <v>5485</v>
      </c>
      <c r="C9040" t="s">
        <v>1856</v>
      </c>
      <c r="D9040" t="s">
        <v>1810</v>
      </c>
      <c r="E9040" s="698" t="s">
        <v>5486</v>
      </c>
    </row>
    <row r="9041" spans="1:5" hidden="1">
      <c r="A9041">
        <v>2673</v>
      </c>
      <c r="B9041" t="s">
        <v>5487</v>
      </c>
      <c r="C9041" t="s">
        <v>1856</v>
      </c>
      <c r="D9041" t="s">
        <v>1817</v>
      </c>
      <c r="E9041" s="698" t="s">
        <v>5004</v>
      </c>
    </row>
    <row r="9042" spans="1:5" hidden="1">
      <c r="A9042">
        <v>2681</v>
      </c>
      <c r="B9042" t="s">
        <v>5488</v>
      </c>
      <c r="C9042" t="s">
        <v>1856</v>
      </c>
      <c r="D9042" t="s">
        <v>1810</v>
      </c>
      <c r="E9042" s="698" t="s">
        <v>3517</v>
      </c>
    </row>
    <row r="9043" spans="1:5" hidden="1">
      <c r="A9043">
        <v>2682</v>
      </c>
      <c r="B9043" t="s">
        <v>5489</v>
      </c>
      <c r="C9043" t="s">
        <v>1856</v>
      </c>
      <c r="D9043" t="s">
        <v>1810</v>
      </c>
      <c r="E9043" s="698" t="s">
        <v>5490</v>
      </c>
    </row>
    <row r="9044" spans="1:5" hidden="1">
      <c r="A9044">
        <v>2686</v>
      </c>
      <c r="B9044" t="s">
        <v>5491</v>
      </c>
      <c r="C9044" t="s">
        <v>1856</v>
      </c>
      <c r="D9044" t="s">
        <v>1810</v>
      </c>
      <c r="E9044" s="698" t="s">
        <v>2264</v>
      </c>
    </row>
    <row r="9045" spans="1:5" hidden="1">
      <c r="A9045">
        <v>2674</v>
      </c>
      <c r="B9045" t="s">
        <v>5492</v>
      </c>
      <c r="C9045" t="s">
        <v>1856</v>
      </c>
      <c r="D9045" t="s">
        <v>1810</v>
      </c>
      <c r="E9045" s="698" t="s">
        <v>5493</v>
      </c>
    </row>
    <row r="9046" spans="1:5" hidden="1">
      <c r="A9046">
        <v>2683</v>
      </c>
      <c r="B9046" t="s">
        <v>5494</v>
      </c>
      <c r="C9046" t="s">
        <v>1856</v>
      </c>
      <c r="D9046" t="s">
        <v>1810</v>
      </c>
      <c r="E9046" s="698" t="s">
        <v>4125</v>
      </c>
    </row>
    <row r="9047" spans="1:5" hidden="1">
      <c r="A9047">
        <v>2676</v>
      </c>
      <c r="B9047" t="s">
        <v>5495</v>
      </c>
      <c r="C9047" t="s">
        <v>1856</v>
      </c>
      <c r="D9047" t="s">
        <v>1810</v>
      </c>
      <c r="E9047" s="698" t="s">
        <v>3887</v>
      </c>
    </row>
    <row r="9048" spans="1:5" hidden="1">
      <c r="A9048">
        <v>2678</v>
      </c>
      <c r="B9048" t="s">
        <v>5496</v>
      </c>
      <c r="C9048" t="s">
        <v>1856</v>
      </c>
      <c r="D9048" t="s">
        <v>1810</v>
      </c>
      <c r="E9048" s="698" t="s">
        <v>3691</v>
      </c>
    </row>
    <row r="9049" spans="1:5" hidden="1">
      <c r="A9049">
        <v>2679</v>
      </c>
      <c r="B9049" t="s">
        <v>5497</v>
      </c>
      <c r="C9049" t="s">
        <v>1856</v>
      </c>
      <c r="D9049" t="s">
        <v>1810</v>
      </c>
      <c r="E9049" s="698" t="s">
        <v>2837</v>
      </c>
    </row>
    <row r="9050" spans="1:5" hidden="1">
      <c r="A9050">
        <v>12070</v>
      </c>
      <c r="B9050" t="s">
        <v>5498</v>
      </c>
      <c r="C9050" t="s">
        <v>1856</v>
      </c>
      <c r="D9050" t="s">
        <v>1810</v>
      </c>
      <c r="E9050" s="698" t="s">
        <v>5499</v>
      </c>
    </row>
    <row r="9051" spans="1:5" hidden="1">
      <c r="A9051">
        <v>2675</v>
      </c>
      <c r="B9051" t="s">
        <v>5500</v>
      </c>
      <c r="C9051" t="s">
        <v>1856</v>
      </c>
      <c r="D9051" t="s">
        <v>1810</v>
      </c>
      <c r="E9051" s="698" t="s">
        <v>5501</v>
      </c>
    </row>
    <row r="9052" spans="1:5" hidden="1">
      <c r="A9052">
        <v>12067</v>
      </c>
      <c r="B9052" t="s">
        <v>5502</v>
      </c>
      <c r="C9052" t="s">
        <v>1856</v>
      </c>
      <c r="D9052" t="s">
        <v>1810</v>
      </c>
      <c r="E9052" s="698" t="s">
        <v>5503</v>
      </c>
    </row>
    <row r="9053" spans="1:5" hidden="1">
      <c r="A9053">
        <v>40401</v>
      </c>
      <c r="B9053" t="s">
        <v>5504</v>
      </c>
      <c r="C9053" t="s">
        <v>1856</v>
      </c>
      <c r="D9053" t="s">
        <v>1810</v>
      </c>
      <c r="E9053" s="698" t="s">
        <v>5505</v>
      </c>
    </row>
    <row r="9054" spans="1:5" hidden="1">
      <c r="A9054">
        <v>40402</v>
      </c>
      <c r="B9054" t="s">
        <v>5506</v>
      </c>
      <c r="C9054" t="s">
        <v>1856</v>
      </c>
      <c r="D9054" t="s">
        <v>1810</v>
      </c>
      <c r="E9054" s="698" t="s">
        <v>5507</v>
      </c>
    </row>
    <row r="9055" spans="1:5" hidden="1">
      <c r="A9055">
        <v>40400</v>
      </c>
      <c r="B9055" t="s">
        <v>5508</v>
      </c>
      <c r="C9055" t="s">
        <v>1856</v>
      </c>
      <c r="D9055" t="s">
        <v>1810</v>
      </c>
      <c r="E9055" s="698" t="s">
        <v>5509</v>
      </c>
    </row>
    <row r="9056" spans="1:5" hidden="1">
      <c r="A9056">
        <v>2504</v>
      </c>
      <c r="B9056" t="s">
        <v>5510</v>
      </c>
      <c r="C9056" t="s">
        <v>1856</v>
      </c>
      <c r="D9056" t="s">
        <v>1810</v>
      </c>
      <c r="E9056" s="698" t="s">
        <v>5511</v>
      </c>
    </row>
    <row r="9057" spans="1:5" hidden="1">
      <c r="A9057">
        <v>2501</v>
      </c>
      <c r="B9057" t="s">
        <v>5512</v>
      </c>
      <c r="C9057" t="s">
        <v>1856</v>
      </c>
      <c r="D9057" t="s">
        <v>1810</v>
      </c>
      <c r="E9057" s="698" t="s">
        <v>5513</v>
      </c>
    </row>
    <row r="9058" spans="1:5" hidden="1">
      <c r="A9058">
        <v>2502</v>
      </c>
      <c r="B9058" t="s">
        <v>5514</v>
      </c>
      <c r="C9058" t="s">
        <v>1856</v>
      </c>
      <c r="D9058" t="s">
        <v>1810</v>
      </c>
      <c r="E9058" s="698" t="s">
        <v>5515</v>
      </c>
    </row>
    <row r="9059" spans="1:5" hidden="1">
      <c r="A9059">
        <v>2503</v>
      </c>
      <c r="B9059" t="s">
        <v>5516</v>
      </c>
      <c r="C9059" t="s">
        <v>1856</v>
      </c>
      <c r="D9059" t="s">
        <v>1810</v>
      </c>
      <c r="E9059" s="698" t="s">
        <v>5517</v>
      </c>
    </row>
    <row r="9060" spans="1:5" hidden="1">
      <c r="A9060">
        <v>2500</v>
      </c>
      <c r="B9060" t="s">
        <v>5518</v>
      </c>
      <c r="C9060" t="s">
        <v>1856</v>
      </c>
      <c r="D9060" t="s">
        <v>1810</v>
      </c>
      <c r="E9060" s="698" t="s">
        <v>5519</v>
      </c>
    </row>
    <row r="9061" spans="1:5" hidden="1">
      <c r="A9061">
        <v>2505</v>
      </c>
      <c r="B9061" t="s">
        <v>5520</v>
      </c>
      <c r="C9061" t="s">
        <v>1856</v>
      </c>
      <c r="D9061" t="s">
        <v>1810</v>
      </c>
      <c r="E9061" s="698" t="s">
        <v>5521</v>
      </c>
    </row>
    <row r="9062" spans="1:5" hidden="1">
      <c r="A9062">
        <v>12056</v>
      </c>
      <c r="B9062" t="s">
        <v>5522</v>
      </c>
      <c r="C9062" t="s">
        <v>1856</v>
      </c>
      <c r="D9062" t="s">
        <v>1810</v>
      </c>
      <c r="E9062" s="698" t="s">
        <v>5523</v>
      </c>
    </row>
    <row r="9063" spans="1:5" hidden="1">
      <c r="A9063">
        <v>12057</v>
      </c>
      <c r="B9063" t="s">
        <v>5524</v>
      </c>
      <c r="C9063" t="s">
        <v>1856</v>
      </c>
      <c r="D9063" t="s">
        <v>1810</v>
      </c>
      <c r="E9063" s="698" t="s">
        <v>4701</v>
      </c>
    </row>
    <row r="9064" spans="1:5" hidden="1">
      <c r="A9064">
        <v>12059</v>
      </c>
      <c r="B9064" t="s">
        <v>5525</v>
      </c>
      <c r="C9064" t="s">
        <v>1856</v>
      </c>
      <c r="D9064" t="s">
        <v>1810</v>
      </c>
      <c r="E9064" s="698" t="s">
        <v>5526</v>
      </c>
    </row>
    <row r="9065" spans="1:5" hidden="1">
      <c r="A9065">
        <v>12058</v>
      </c>
      <c r="B9065" t="s">
        <v>5527</v>
      </c>
      <c r="C9065" t="s">
        <v>1856</v>
      </c>
      <c r="D9065" t="s">
        <v>1810</v>
      </c>
      <c r="E9065" s="698" t="s">
        <v>5528</v>
      </c>
    </row>
    <row r="9066" spans="1:5" hidden="1">
      <c r="A9066">
        <v>12060</v>
      </c>
      <c r="B9066" t="s">
        <v>5529</v>
      </c>
      <c r="C9066" t="s">
        <v>1856</v>
      </c>
      <c r="D9066" t="s">
        <v>1810</v>
      </c>
      <c r="E9066" s="698" t="s">
        <v>5530</v>
      </c>
    </row>
    <row r="9067" spans="1:5" hidden="1">
      <c r="A9067">
        <v>12061</v>
      </c>
      <c r="B9067" t="s">
        <v>5531</v>
      </c>
      <c r="C9067" t="s">
        <v>1856</v>
      </c>
      <c r="D9067" t="s">
        <v>1810</v>
      </c>
      <c r="E9067" s="698" t="s">
        <v>4510</v>
      </c>
    </row>
    <row r="9068" spans="1:5" hidden="1">
      <c r="A9068">
        <v>12062</v>
      </c>
      <c r="B9068" t="s">
        <v>5532</v>
      </c>
      <c r="C9068" t="s">
        <v>1856</v>
      </c>
      <c r="D9068" t="s">
        <v>1810</v>
      </c>
      <c r="E9068" s="698" t="s">
        <v>5533</v>
      </c>
    </row>
    <row r="9069" spans="1:5" hidden="1">
      <c r="A9069">
        <v>21137</v>
      </c>
      <c r="B9069" t="s">
        <v>5534</v>
      </c>
      <c r="C9069" t="s">
        <v>1856</v>
      </c>
      <c r="D9069" t="s">
        <v>1810</v>
      </c>
      <c r="E9069" s="698" t="s">
        <v>5535</v>
      </c>
    </row>
    <row r="9070" spans="1:5" hidden="1">
      <c r="A9070">
        <v>2687</v>
      </c>
      <c r="B9070" t="s">
        <v>5536</v>
      </c>
      <c r="C9070" t="s">
        <v>1856</v>
      </c>
      <c r="D9070" t="s">
        <v>1810</v>
      </c>
      <c r="E9070" s="698" t="s">
        <v>5537</v>
      </c>
    </row>
    <row r="9071" spans="1:5" hidden="1">
      <c r="A9071">
        <v>2689</v>
      </c>
      <c r="B9071" t="s">
        <v>5538</v>
      </c>
      <c r="C9071" t="s">
        <v>1856</v>
      </c>
      <c r="D9071" t="s">
        <v>1810</v>
      </c>
      <c r="E9071" s="698" t="s">
        <v>2519</v>
      </c>
    </row>
    <row r="9072" spans="1:5" hidden="1">
      <c r="A9072">
        <v>2688</v>
      </c>
      <c r="B9072" t="s">
        <v>5539</v>
      </c>
      <c r="C9072" t="s">
        <v>1856</v>
      </c>
      <c r="D9072" t="s">
        <v>1810</v>
      </c>
      <c r="E9072" s="698" t="s">
        <v>5540</v>
      </c>
    </row>
    <row r="9073" spans="1:5" hidden="1">
      <c r="A9073">
        <v>2690</v>
      </c>
      <c r="B9073" t="s">
        <v>5541</v>
      </c>
      <c r="C9073" t="s">
        <v>1856</v>
      </c>
      <c r="D9073" t="s">
        <v>1810</v>
      </c>
      <c r="E9073" s="698" t="s">
        <v>5542</v>
      </c>
    </row>
    <row r="9074" spans="1:5" hidden="1">
      <c r="A9074">
        <v>39243</v>
      </c>
      <c r="B9074" t="s">
        <v>5543</v>
      </c>
      <c r="C9074" t="s">
        <v>1856</v>
      </c>
      <c r="D9074" t="s">
        <v>1810</v>
      </c>
      <c r="E9074" s="698" t="s">
        <v>5544</v>
      </c>
    </row>
    <row r="9075" spans="1:5" hidden="1">
      <c r="A9075">
        <v>39244</v>
      </c>
      <c r="B9075" t="s">
        <v>5545</v>
      </c>
      <c r="C9075" t="s">
        <v>1856</v>
      </c>
      <c r="D9075" t="s">
        <v>1810</v>
      </c>
      <c r="E9075" s="698" t="s">
        <v>5546</v>
      </c>
    </row>
    <row r="9076" spans="1:5" hidden="1">
      <c r="A9076">
        <v>39245</v>
      </c>
      <c r="B9076" t="s">
        <v>5547</v>
      </c>
      <c r="C9076" t="s">
        <v>1856</v>
      </c>
      <c r="D9076" t="s">
        <v>1810</v>
      </c>
      <c r="E9076" s="698" t="s">
        <v>2857</v>
      </c>
    </row>
    <row r="9077" spans="1:5" hidden="1">
      <c r="A9077">
        <v>39254</v>
      </c>
      <c r="B9077" t="s">
        <v>5548</v>
      </c>
      <c r="C9077" t="s">
        <v>1856</v>
      </c>
      <c r="D9077" t="s">
        <v>1810</v>
      </c>
      <c r="E9077" s="698" t="s">
        <v>5549</v>
      </c>
    </row>
    <row r="9078" spans="1:5" hidden="1">
      <c r="A9078">
        <v>39255</v>
      </c>
      <c r="B9078" t="s">
        <v>5550</v>
      </c>
      <c r="C9078" t="s">
        <v>1856</v>
      </c>
      <c r="D9078" t="s">
        <v>1810</v>
      </c>
      <c r="E9078" s="698" t="s">
        <v>5551</v>
      </c>
    </row>
    <row r="9079" spans="1:5" hidden="1">
      <c r="A9079">
        <v>39253</v>
      </c>
      <c r="B9079" t="s">
        <v>5552</v>
      </c>
      <c r="C9079" t="s">
        <v>1856</v>
      </c>
      <c r="D9079" t="s">
        <v>1810</v>
      </c>
      <c r="E9079" s="698" t="s">
        <v>5553</v>
      </c>
    </row>
    <row r="9080" spans="1:5" hidden="1">
      <c r="A9080">
        <v>2446</v>
      </c>
      <c r="B9080" t="s">
        <v>5554</v>
      </c>
      <c r="C9080" t="s">
        <v>1856</v>
      </c>
      <c r="D9080" t="s">
        <v>1817</v>
      </c>
      <c r="E9080" s="698" t="s">
        <v>5555</v>
      </c>
    </row>
    <row r="9081" spans="1:5" hidden="1">
      <c r="A9081">
        <v>2442</v>
      </c>
      <c r="B9081" t="s">
        <v>5556</v>
      </c>
      <c r="C9081" t="s">
        <v>1856</v>
      </c>
      <c r="D9081" t="s">
        <v>1810</v>
      </c>
      <c r="E9081" s="698" t="s">
        <v>5557</v>
      </c>
    </row>
    <row r="9082" spans="1:5" hidden="1">
      <c r="A9082">
        <v>39246</v>
      </c>
      <c r="B9082" t="s">
        <v>5558</v>
      </c>
      <c r="C9082" t="s">
        <v>1856</v>
      </c>
      <c r="D9082" t="s">
        <v>1810</v>
      </c>
      <c r="E9082" s="698" t="s">
        <v>2935</v>
      </c>
    </row>
    <row r="9083" spans="1:5" hidden="1">
      <c r="A9083">
        <v>39247</v>
      </c>
      <c r="B9083" t="s">
        <v>5559</v>
      </c>
      <c r="C9083" t="s">
        <v>1856</v>
      </c>
      <c r="D9083" t="s">
        <v>1810</v>
      </c>
      <c r="E9083" s="698" t="s">
        <v>2813</v>
      </c>
    </row>
    <row r="9084" spans="1:5" hidden="1">
      <c r="A9084">
        <v>39248</v>
      </c>
      <c r="B9084" t="s">
        <v>5560</v>
      </c>
      <c r="C9084" t="s">
        <v>1856</v>
      </c>
      <c r="D9084" t="s">
        <v>1810</v>
      </c>
      <c r="E9084" s="698" t="s">
        <v>5561</v>
      </c>
    </row>
    <row r="9085" spans="1:5" hidden="1">
      <c r="A9085">
        <v>2438</v>
      </c>
      <c r="B9085" t="s">
        <v>5562</v>
      </c>
      <c r="C9085" t="s">
        <v>2167</v>
      </c>
      <c r="D9085" t="s">
        <v>1810</v>
      </c>
      <c r="E9085" s="698" t="s">
        <v>5563</v>
      </c>
    </row>
    <row r="9086" spans="1:5" hidden="1">
      <c r="A9086">
        <v>40922</v>
      </c>
      <c r="B9086" t="s">
        <v>5564</v>
      </c>
      <c r="C9086" t="s">
        <v>2170</v>
      </c>
      <c r="D9086" t="s">
        <v>1810</v>
      </c>
      <c r="E9086" s="698" t="s">
        <v>5565</v>
      </c>
    </row>
    <row r="9087" spans="1:5" hidden="1">
      <c r="A9087">
        <v>36486</v>
      </c>
      <c r="B9087" t="s">
        <v>5566</v>
      </c>
      <c r="C9087" t="s">
        <v>1809</v>
      </c>
      <c r="D9087" t="s">
        <v>1836</v>
      </c>
      <c r="E9087" s="698" t="s">
        <v>5567</v>
      </c>
    </row>
    <row r="9088" spans="1:5" hidden="1">
      <c r="A9088">
        <v>37777</v>
      </c>
      <c r="B9088" t="s">
        <v>5568</v>
      </c>
      <c r="C9088" t="s">
        <v>1809</v>
      </c>
      <c r="D9088" t="s">
        <v>1836</v>
      </c>
      <c r="E9088" s="698" t="s">
        <v>5569</v>
      </c>
    </row>
    <row r="9089" spans="1:5" hidden="1">
      <c r="A9089">
        <v>12624</v>
      </c>
      <c r="B9089" t="s">
        <v>5570</v>
      </c>
      <c r="C9089" t="s">
        <v>1809</v>
      </c>
      <c r="D9089" t="s">
        <v>1836</v>
      </c>
      <c r="E9089" s="698" t="s">
        <v>5571</v>
      </c>
    </row>
    <row r="9090" spans="1:5" hidden="1">
      <c r="A9090">
        <v>517</v>
      </c>
      <c r="B9090" t="s">
        <v>5572</v>
      </c>
      <c r="C9090" t="s">
        <v>1847</v>
      </c>
      <c r="D9090" t="s">
        <v>1810</v>
      </c>
      <c r="E9090" s="698" t="s">
        <v>5573</v>
      </c>
    </row>
    <row r="9091" spans="1:5" hidden="1">
      <c r="A9091">
        <v>41904</v>
      </c>
      <c r="B9091" t="s">
        <v>5574</v>
      </c>
      <c r="C9091" t="s">
        <v>3995</v>
      </c>
      <c r="D9091" t="s">
        <v>1817</v>
      </c>
      <c r="E9091" s="698" t="s">
        <v>5575</v>
      </c>
    </row>
    <row r="9092" spans="1:5" hidden="1">
      <c r="A9092">
        <v>41903</v>
      </c>
      <c r="B9092" t="s">
        <v>5576</v>
      </c>
      <c r="C9092" t="s">
        <v>1949</v>
      </c>
      <c r="D9092" t="s">
        <v>1817</v>
      </c>
      <c r="E9092" s="698" t="s">
        <v>2852</v>
      </c>
    </row>
    <row r="9093" spans="1:5" hidden="1">
      <c r="A9093">
        <v>37534</v>
      </c>
      <c r="B9093" t="s">
        <v>5577</v>
      </c>
      <c r="C9093" t="s">
        <v>1949</v>
      </c>
      <c r="D9093" t="s">
        <v>1836</v>
      </c>
      <c r="E9093" s="698" t="s">
        <v>5578</v>
      </c>
    </row>
    <row r="9094" spans="1:5" hidden="1">
      <c r="A9094">
        <v>37535</v>
      </c>
      <c r="B9094" t="s">
        <v>5579</v>
      </c>
      <c r="C9094" t="s">
        <v>1949</v>
      </c>
      <c r="D9094" t="s">
        <v>1836</v>
      </c>
      <c r="E9094" s="698" t="s">
        <v>5578</v>
      </c>
    </row>
    <row r="9095" spans="1:5" hidden="1">
      <c r="A9095">
        <v>37533</v>
      </c>
      <c r="B9095" t="s">
        <v>5580</v>
      </c>
      <c r="C9095" t="s">
        <v>1949</v>
      </c>
      <c r="D9095" t="s">
        <v>1836</v>
      </c>
      <c r="E9095" s="698" t="s">
        <v>5578</v>
      </c>
    </row>
    <row r="9096" spans="1:5" hidden="1">
      <c r="A9096">
        <v>37537</v>
      </c>
      <c r="B9096" t="s">
        <v>5581</v>
      </c>
      <c r="C9096" t="s">
        <v>1949</v>
      </c>
      <c r="D9096" t="s">
        <v>1836</v>
      </c>
      <c r="E9096" s="698" t="s">
        <v>5582</v>
      </c>
    </row>
    <row r="9097" spans="1:5" hidden="1">
      <c r="A9097">
        <v>37536</v>
      </c>
      <c r="B9097" t="s">
        <v>5583</v>
      </c>
      <c r="C9097" t="s">
        <v>1949</v>
      </c>
      <c r="D9097" t="s">
        <v>1836</v>
      </c>
      <c r="E9097" s="698" t="s">
        <v>5582</v>
      </c>
    </row>
    <row r="9098" spans="1:5" hidden="1">
      <c r="A9098">
        <v>37532</v>
      </c>
      <c r="B9098" t="s">
        <v>5584</v>
      </c>
      <c r="C9098" t="s">
        <v>1949</v>
      </c>
      <c r="D9098" t="s">
        <v>1836</v>
      </c>
      <c r="E9098" s="698" t="s">
        <v>5582</v>
      </c>
    </row>
    <row r="9099" spans="1:5" hidden="1">
      <c r="A9099">
        <v>2696</v>
      </c>
      <c r="B9099" t="s">
        <v>5585</v>
      </c>
      <c r="C9099" t="s">
        <v>2167</v>
      </c>
      <c r="D9099" t="s">
        <v>1817</v>
      </c>
      <c r="E9099" s="698" t="s">
        <v>5471</v>
      </c>
    </row>
    <row r="9100" spans="1:5" hidden="1">
      <c r="A9100">
        <v>40928</v>
      </c>
      <c r="B9100" t="s">
        <v>5586</v>
      </c>
      <c r="C9100" t="s">
        <v>2170</v>
      </c>
      <c r="D9100" t="s">
        <v>1810</v>
      </c>
      <c r="E9100" s="698" t="s">
        <v>5473</v>
      </c>
    </row>
    <row r="9101" spans="1:5" hidden="1">
      <c r="A9101">
        <v>4083</v>
      </c>
      <c r="B9101" t="s">
        <v>5587</v>
      </c>
      <c r="C9101" t="s">
        <v>2167</v>
      </c>
      <c r="D9101" t="s">
        <v>1817</v>
      </c>
      <c r="E9101" s="698" t="s">
        <v>5588</v>
      </c>
    </row>
    <row r="9102" spans="1:5" hidden="1">
      <c r="A9102">
        <v>40818</v>
      </c>
      <c r="B9102" t="s">
        <v>5589</v>
      </c>
      <c r="C9102" t="s">
        <v>2170</v>
      </c>
      <c r="D9102" t="s">
        <v>1810</v>
      </c>
      <c r="E9102" s="698" t="s">
        <v>5590</v>
      </c>
    </row>
    <row r="9103" spans="1:5" hidden="1">
      <c r="A9103">
        <v>43146</v>
      </c>
      <c r="B9103" t="s">
        <v>5591</v>
      </c>
      <c r="C9103" t="s">
        <v>1949</v>
      </c>
      <c r="D9103" t="s">
        <v>1810</v>
      </c>
      <c r="E9103" s="698" t="s">
        <v>5592</v>
      </c>
    </row>
    <row r="9104" spans="1:5" hidden="1">
      <c r="A9104">
        <v>2705</v>
      </c>
      <c r="B9104" t="s">
        <v>694</v>
      </c>
      <c r="C9104" t="s">
        <v>5593</v>
      </c>
      <c r="D9104" t="s">
        <v>1810</v>
      </c>
      <c r="E9104" s="698" t="s">
        <v>5594</v>
      </c>
    </row>
    <row r="9105" spans="1:5" hidden="1">
      <c r="A9105">
        <v>14250</v>
      </c>
      <c r="B9105" t="s">
        <v>5595</v>
      </c>
      <c r="C9105" t="s">
        <v>5593</v>
      </c>
      <c r="D9105" t="s">
        <v>1817</v>
      </c>
      <c r="E9105" s="698" t="s">
        <v>3016</v>
      </c>
    </row>
    <row r="9106" spans="1:5" hidden="1">
      <c r="A9106">
        <v>11683</v>
      </c>
      <c r="B9106" t="s">
        <v>5596</v>
      </c>
      <c r="C9106" t="s">
        <v>1809</v>
      </c>
      <c r="D9106" t="s">
        <v>1810</v>
      </c>
      <c r="E9106" s="698" t="s">
        <v>5597</v>
      </c>
    </row>
    <row r="9107" spans="1:5" hidden="1">
      <c r="A9107">
        <v>11684</v>
      </c>
      <c r="B9107" t="s">
        <v>5598</v>
      </c>
      <c r="C9107" t="s">
        <v>1809</v>
      </c>
      <c r="D9107" t="s">
        <v>1810</v>
      </c>
      <c r="E9107" s="698" t="s">
        <v>5599</v>
      </c>
    </row>
    <row r="9108" spans="1:5" hidden="1">
      <c r="A9108">
        <v>6141</v>
      </c>
      <c r="B9108" t="s">
        <v>5600</v>
      </c>
      <c r="C9108" t="s">
        <v>1809</v>
      </c>
      <c r="D9108" t="s">
        <v>1810</v>
      </c>
      <c r="E9108" s="698" t="s">
        <v>4530</v>
      </c>
    </row>
    <row r="9109" spans="1:5" hidden="1">
      <c r="A9109">
        <v>11681</v>
      </c>
      <c r="B9109" t="s">
        <v>5601</v>
      </c>
      <c r="C9109" t="s">
        <v>1809</v>
      </c>
      <c r="D9109" t="s">
        <v>1810</v>
      </c>
      <c r="E9109" s="698" t="s">
        <v>5602</v>
      </c>
    </row>
    <row r="9110" spans="1:5" hidden="1">
      <c r="A9110">
        <v>2706</v>
      </c>
      <c r="B9110" t="s">
        <v>5603</v>
      </c>
      <c r="C9110" t="s">
        <v>2167</v>
      </c>
      <c r="D9110" t="s">
        <v>1817</v>
      </c>
      <c r="E9110" s="698" t="s">
        <v>5604</v>
      </c>
    </row>
    <row r="9111" spans="1:5" hidden="1">
      <c r="A9111">
        <v>40811</v>
      </c>
      <c r="B9111" t="s">
        <v>5605</v>
      </c>
      <c r="C9111" t="s">
        <v>2170</v>
      </c>
      <c r="D9111" t="s">
        <v>1810</v>
      </c>
      <c r="E9111" s="698" t="s">
        <v>5606</v>
      </c>
    </row>
    <row r="9112" spans="1:5" hidden="1">
      <c r="A9112">
        <v>2707</v>
      </c>
      <c r="B9112" t="s">
        <v>5607</v>
      </c>
      <c r="C9112" t="s">
        <v>2167</v>
      </c>
      <c r="D9112" t="s">
        <v>1810</v>
      </c>
      <c r="E9112" s="698" t="s">
        <v>5608</v>
      </c>
    </row>
    <row r="9113" spans="1:5" hidden="1">
      <c r="A9113">
        <v>40813</v>
      </c>
      <c r="B9113" t="s">
        <v>5609</v>
      </c>
      <c r="C9113" t="s">
        <v>2170</v>
      </c>
      <c r="D9113" t="s">
        <v>1810</v>
      </c>
      <c r="E9113" s="698" t="s">
        <v>5610</v>
      </c>
    </row>
    <row r="9114" spans="1:5" hidden="1">
      <c r="A9114">
        <v>2708</v>
      </c>
      <c r="B9114" t="s">
        <v>5611</v>
      </c>
      <c r="C9114" t="s">
        <v>2167</v>
      </c>
      <c r="D9114" t="s">
        <v>1810</v>
      </c>
      <c r="E9114" s="698" t="s">
        <v>5612</v>
      </c>
    </row>
    <row r="9115" spans="1:5" hidden="1">
      <c r="A9115">
        <v>40814</v>
      </c>
      <c r="B9115" t="s">
        <v>5613</v>
      </c>
      <c r="C9115" t="s">
        <v>2170</v>
      </c>
      <c r="D9115" t="s">
        <v>1810</v>
      </c>
      <c r="E9115" s="698" t="s">
        <v>5614</v>
      </c>
    </row>
    <row r="9116" spans="1:5" hidden="1">
      <c r="A9116">
        <v>34779</v>
      </c>
      <c r="B9116" t="s">
        <v>5615</v>
      </c>
      <c r="C9116" t="s">
        <v>2167</v>
      </c>
      <c r="D9116" t="s">
        <v>1810</v>
      </c>
      <c r="E9116" s="698" t="s">
        <v>5616</v>
      </c>
    </row>
    <row r="9117" spans="1:5" hidden="1">
      <c r="A9117">
        <v>40936</v>
      </c>
      <c r="B9117" t="s">
        <v>5617</v>
      </c>
      <c r="C9117" t="s">
        <v>2170</v>
      </c>
      <c r="D9117" t="s">
        <v>1810</v>
      </c>
      <c r="E9117" s="698" t="s">
        <v>5618</v>
      </c>
    </row>
    <row r="9118" spans="1:5" hidden="1">
      <c r="A9118">
        <v>34780</v>
      </c>
      <c r="B9118" t="s">
        <v>5619</v>
      </c>
      <c r="C9118" t="s">
        <v>2167</v>
      </c>
      <c r="D9118" t="s">
        <v>1810</v>
      </c>
      <c r="E9118" s="698" t="s">
        <v>5620</v>
      </c>
    </row>
    <row r="9119" spans="1:5" hidden="1">
      <c r="A9119">
        <v>40937</v>
      </c>
      <c r="B9119" t="s">
        <v>5621</v>
      </c>
      <c r="C9119" t="s">
        <v>2170</v>
      </c>
      <c r="D9119" t="s">
        <v>1810</v>
      </c>
      <c r="E9119" s="698" t="s">
        <v>5622</v>
      </c>
    </row>
    <row r="9120" spans="1:5" hidden="1">
      <c r="A9120">
        <v>34782</v>
      </c>
      <c r="B9120" t="s">
        <v>5623</v>
      </c>
      <c r="C9120" t="s">
        <v>2167</v>
      </c>
      <c r="D9120" t="s">
        <v>1810</v>
      </c>
      <c r="E9120" s="698" t="s">
        <v>5624</v>
      </c>
    </row>
    <row r="9121" spans="1:5" hidden="1">
      <c r="A9121">
        <v>40938</v>
      </c>
      <c r="B9121" t="s">
        <v>5625</v>
      </c>
      <c r="C9121" t="s">
        <v>2170</v>
      </c>
      <c r="D9121" t="s">
        <v>1810</v>
      </c>
      <c r="E9121" s="698" t="s">
        <v>5626</v>
      </c>
    </row>
    <row r="9122" spans="1:5" hidden="1">
      <c r="A9122">
        <v>34783</v>
      </c>
      <c r="B9122" t="s">
        <v>5627</v>
      </c>
      <c r="C9122" t="s">
        <v>2167</v>
      </c>
      <c r="D9122" t="s">
        <v>1810</v>
      </c>
      <c r="E9122" s="698" t="s">
        <v>5628</v>
      </c>
    </row>
    <row r="9123" spans="1:5" hidden="1">
      <c r="A9123">
        <v>40939</v>
      </c>
      <c r="B9123" t="s">
        <v>5629</v>
      </c>
      <c r="C9123" t="s">
        <v>2170</v>
      </c>
      <c r="D9123" t="s">
        <v>1810</v>
      </c>
      <c r="E9123" s="698" t="s">
        <v>5630</v>
      </c>
    </row>
    <row r="9124" spans="1:5" hidden="1">
      <c r="A9124">
        <v>34785</v>
      </c>
      <c r="B9124" t="s">
        <v>5631</v>
      </c>
      <c r="C9124" t="s">
        <v>2167</v>
      </c>
      <c r="D9124" t="s">
        <v>1810</v>
      </c>
      <c r="E9124" s="698" t="s">
        <v>5632</v>
      </c>
    </row>
    <row r="9125" spans="1:5" hidden="1">
      <c r="A9125">
        <v>40940</v>
      </c>
      <c r="B9125" t="s">
        <v>5633</v>
      </c>
      <c r="C9125" t="s">
        <v>2170</v>
      </c>
      <c r="D9125" t="s">
        <v>1810</v>
      </c>
      <c r="E9125" s="698" t="s">
        <v>5634</v>
      </c>
    </row>
    <row r="9126" spans="1:5" hidden="1">
      <c r="A9126">
        <v>38403</v>
      </c>
      <c r="B9126" t="s">
        <v>5635</v>
      </c>
      <c r="C9126" t="s">
        <v>1809</v>
      </c>
      <c r="D9126" t="s">
        <v>1810</v>
      </c>
      <c r="E9126" s="698" t="s">
        <v>5636</v>
      </c>
    </row>
    <row r="9127" spans="1:5" hidden="1">
      <c r="A9127">
        <v>43482</v>
      </c>
      <c r="B9127" t="s">
        <v>5637</v>
      </c>
      <c r="C9127" t="s">
        <v>2167</v>
      </c>
      <c r="D9127" t="s">
        <v>1817</v>
      </c>
      <c r="E9127" s="698" t="s">
        <v>5638</v>
      </c>
    </row>
    <row r="9128" spans="1:5" hidden="1">
      <c r="A9128">
        <v>43494</v>
      </c>
      <c r="B9128" t="s">
        <v>5639</v>
      </c>
      <c r="C9128" t="s">
        <v>2170</v>
      </c>
      <c r="D9128" t="s">
        <v>1817</v>
      </c>
      <c r="E9128" s="698" t="s">
        <v>5640</v>
      </c>
    </row>
    <row r="9129" spans="1:5" hidden="1">
      <c r="A9129">
        <v>43483</v>
      </c>
      <c r="B9129" t="s">
        <v>5641</v>
      </c>
      <c r="C9129" t="s">
        <v>2167</v>
      </c>
      <c r="D9129" t="s">
        <v>1817</v>
      </c>
      <c r="E9129" s="698" t="s">
        <v>5642</v>
      </c>
    </row>
    <row r="9130" spans="1:5" hidden="1">
      <c r="A9130">
        <v>43495</v>
      </c>
      <c r="B9130" t="s">
        <v>5643</v>
      </c>
      <c r="C9130" t="s">
        <v>2170</v>
      </c>
      <c r="D9130" t="s">
        <v>1817</v>
      </c>
      <c r="E9130" s="698" t="s">
        <v>5644</v>
      </c>
    </row>
    <row r="9131" spans="1:5" hidden="1">
      <c r="A9131">
        <v>43484</v>
      </c>
      <c r="B9131" t="s">
        <v>5645</v>
      </c>
      <c r="C9131" t="s">
        <v>2167</v>
      </c>
      <c r="D9131" t="s">
        <v>1817</v>
      </c>
      <c r="E9131" s="698" t="s">
        <v>5594</v>
      </c>
    </row>
    <row r="9132" spans="1:5" hidden="1">
      <c r="A9132">
        <v>43496</v>
      </c>
      <c r="B9132" t="s">
        <v>5646</v>
      </c>
      <c r="C9132" t="s">
        <v>2170</v>
      </c>
      <c r="D9132" t="s">
        <v>1817</v>
      </c>
      <c r="E9132" s="698" t="s">
        <v>5647</v>
      </c>
    </row>
    <row r="9133" spans="1:5" hidden="1">
      <c r="A9133">
        <v>43485</v>
      </c>
      <c r="B9133" t="s">
        <v>5648</v>
      </c>
      <c r="C9133" t="s">
        <v>2167</v>
      </c>
      <c r="D9133" t="s">
        <v>1817</v>
      </c>
      <c r="E9133" s="698" t="s">
        <v>1926</v>
      </c>
    </row>
    <row r="9134" spans="1:5" hidden="1">
      <c r="A9134">
        <v>43497</v>
      </c>
      <c r="B9134" t="s">
        <v>5649</v>
      </c>
      <c r="C9134" t="s">
        <v>2170</v>
      </c>
      <c r="D9134" t="s">
        <v>1817</v>
      </c>
      <c r="E9134" s="698" t="s">
        <v>5650</v>
      </c>
    </row>
    <row r="9135" spans="1:5" hidden="1">
      <c r="A9135">
        <v>43487</v>
      </c>
      <c r="B9135" t="s">
        <v>5651</v>
      </c>
      <c r="C9135" t="s">
        <v>2167</v>
      </c>
      <c r="D9135" t="s">
        <v>1817</v>
      </c>
      <c r="E9135" s="698" t="s">
        <v>2021</v>
      </c>
    </row>
    <row r="9136" spans="1:5" hidden="1">
      <c r="A9136">
        <v>43499</v>
      </c>
      <c r="B9136" t="s">
        <v>5652</v>
      </c>
      <c r="C9136" t="s">
        <v>2170</v>
      </c>
      <c r="D9136" t="s">
        <v>1817</v>
      </c>
      <c r="E9136" s="698" t="s">
        <v>5653</v>
      </c>
    </row>
    <row r="9137" spans="1:5" hidden="1">
      <c r="A9137">
        <v>43486</v>
      </c>
      <c r="B9137" t="s">
        <v>5654</v>
      </c>
      <c r="C9137" t="s">
        <v>2167</v>
      </c>
      <c r="D9137" t="s">
        <v>1817</v>
      </c>
      <c r="E9137" s="698" t="s">
        <v>5655</v>
      </c>
    </row>
    <row r="9138" spans="1:5" hidden="1">
      <c r="A9138">
        <v>43498</v>
      </c>
      <c r="B9138" t="s">
        <v>5656</v>
      </c>
      <c r="C9138" t="s">
        <v>2170</v>
      </c>
      <c r="D9138" t="s">
        <v>1817</v>
      </c>
      <c r="E9138" s="698" t="s">
        <v>5657</v>
      </c>
    </row>
    <row r="9139" spans="1:5" hidden="1">
      <c r="A9139">
        <v>43488</v>
      </c>
      <c r="B9139" t="s">
        <v>5658</v>
      </c>
      <c r="C9139" t="s">
        <v>2167</v>
      </c>
      <c r="D9139" t="s">
        <v>1817</v>
      </c>
      <c r="E9139" s="698" t="s">
        <v>5659</v>
      </c>
    </row>
    <row r="9140" spans="1:5" hidden="1">
      <c r="A9140">
        <v>43500</v>
      </c>
      <c r="B9140" t="s">
        <v>5660</v>
      </c>
      <c r="C9140" t="s">
        <v>2170</v>
      </c>
      <c r="D9140" t="s">
        <v>1817</v>
      </c>
      <c r="E9140" s="698" t="s">
        <v>5661</v>
      </c>
    </row>
    <row r="9141" spans="1:5" hidden="1">
      <c r="A9141">
        <v>43489</v>
      </c>
      <c r="B9141" t="s">
        <v>5662</v>
      </c>
      <c r="C9141" t="s">
        <v>2167</v>
      </c>
      <c r="D9141" t="s">
        <v>1817</v>
      </c>
      <c r="E9141" s="698" t="s">
        <v>3209</v>
      </c>
    </row>
    <row r="9142" spans="1:5" hidden="1">
      <c r="A9142">
        <v>43501</v>
      </c>
      <c r="B9142" t="s">
        <v>5663</v>
      </c>
      <c r="C9142" t="s">
        <v>2170</v>
      </c>
      <c r="D9142" t="s">
        <v>1817</v>
      </c>
      <c r="E9142" s="698" t="s">
        <v>5664</v>
      </c>
    </row>
    <row r="9143" spans="1:5" hidden="1">
      <c r="A9143">
        <v>43490</v>
      </c>
      <c r="B9143" t="s">
        <v>5665</v>
      </c>
      <c r="C9143" t="s">
        <v>2167</v>
      </c>
      <c r="D9143" t="s">
        <v>1817</v>
      </c>
      <c r="E9143" s="698" t="s">
        <v>3732</v>
      </c>
    </row>
    <row r="9144" spans="1:5" hidden="1">
      <c r="A9144">
        <v>43502</v>
      </c>
      <c r="B9144" t="s">
        <v>5666</v>
      </c>
      <c r="C9144" t="s">
        <v>2170</v>
      </c>
      <c r="D9144" t="s">
        <v>1817</v>
      </c>
      <c r="E9144" s="698" t="s">
        <v>5667</v>
      </c>
    </row>
    <row r="9145" spans="1:5" hidden="1">
      <c r="A9145">
        <v>43491</v>
      </c>
      <c r="B9145" t="s">
        <v>5668</v>
      </c>
      <c r="C9145" t="s">
        <v>2167</v>
      </c>
      <c r="D9145" t="s">
        <v>1817</v>
      </c>
      <c r="E9145" s="698" t="s">
        <v>5669</v>
      </c>
    </row>
    <row r="9146" spans="1:5" hidden="1">
      <c r="A9146">
        <v>43503</v>
      </c>
      <c r="B9146" t="s">
        <v>5670</v>
      </c>
      <c r="C9146" t="s">
        <v>2170</v>
      </c>
      <c r="D9146" t="s">
        <v>1817</v>
      </c>
      <c r="E9146" s="698" t="s">
        <v>5671</v>
      </c>
    </row>
    <row r="9147" spans="1:5" hidden="1">
      <c r="A9147">
        <v>43492</v>
      </c>
      <c r="B9147" t="s">
        <v>5672</v>
      </c>
      <c r="C9147" t="s">
        <v>2167</v>
      </c>
      <c r="D9147" t="s">
        <v>1817</v>
      </c>
      <c r="E9147" s="698" t="s">
        <v>5673</v>
      </c>
    </row>
    <row r="9148" spans="1:5" hidden="1">
      <c r="A9148">
        <v>43504</v>
      </c>
      <c r="B9148" t="s">
        <v>5674</v>
      </c>
      <c r="C9148" t="s">
        <v>2170</v>
      </c>
      <c r="D9148" t="s">
        <v>1817</v>
      </c>
      <c r="E9148" s="698" t="s">
        <v>5675</v>
      </c>
    </row>
    <row r="9149" spans="1:5" hidden="1">
      <c r="A9149">
        <v>43493</v>
      </c>
      <c r="B9149" t="s">
        <v>5676</v>
      </c>
      <c r="C9149" t="s">
        <v>2167</v>
      </c>
      <c r="D9149" t="s">
        <v>1817</v>
      </c>
      <c r="E9149" s="698" t="s">
        <v>2090</v>
      </c>
    </row>
    <row r="9150" spans="1:5" hidden="1">
      <c r="A9150">
        <v>43505</v>
      </c>
      <c r="B9150" t="s">
        <v>5677</v>
      </c>
      <c r="C9150" t="s">
        <v>2170</v>
      </c>
      <c r="D9150" t="s">
        <v>1817</v>
      </c>
      <c r="E9150" s="698" t="s">
        <v>5678</v>
      </c>
    </row>
    <row r="9151" spans="1:5" hidden="1">
      <c r="A9151">
        <v>37774</v>
      </c>
      <c r="B9151" t="s">
        <v>5679</v>
      </c>
      <c r="C9151" t="s">
        <v>1809</v>
      </c>
      <c r="D9151" t="s">
        <v>1836</v>
      </c>
      <c r="E9151" s="698" t="s">
        <v>5680</v>
      </c>
    </row>
    <row r="9152" spans="1:5" hidden="1">
      <c r="A9152">
        <v>38630</v>
      </c>
      <c r="B9152" t="s">
        <v>5681</v>
      </c>
      <c r="C9152" t="s">
        <v>1809</v>
      </c>
      <c r="D9152" t="s">
        <v>1836</v>
      </c>
      <c r="E9152" s="698" t="s">
        <v>5682</v>
      </c>
    </row>
    <row r="9153" spans="1:5" hidden="1">
      <c r="A9153">
        <v>38629</v>
      </c>
      <c r="B9153" t="s">
        <v>5683</v>
      </c>
      <c r="C9153" t="s">
        <v>1809</v>
      </c>
      <c r="D9153" t="s">
        <v>1836</v>
      </c>
      <c r="E9153" s="698" t="s">
        <v>5684</v>
      </c>
    </row>
    <row r="9154" spans="1:5" hidden="1">
      <c r="A9154">
        <v>38476</v>
      </c>
      <c r="B9154" t="s">
        <v>5685</v>
      </c>
      <c r="C9154" t="s">
        <v>1809</v>
      </c>
      <c r="D9154" t="s">
        <v>1810</v>
      </c>
      <c r="E9154" s="698" t="s">
        <v>5686</v>
      </c>
    </row>
    <row r="9155" spans="1:5" hidden="1">
      <c r="A9155">
        <v>38477</v>
      </c>
      <c r="B9155" t="s">
        <v>5687</v>
      </c>
      <c r="C9155" t="s">
        <v>1809</v>
      </c>
      <c r="D9155" t="s">
        <v>1810</v>
      </c>
      <c r="E9155" s="698" t="s">
        <v>5688</v>
      </c>
    </row>
    <row r="9156" spans="1:5" hidden="1">
      <c r="A9156">
        <v>40635</v>
      </c>
      <c r="B9156" t="s">
        <v>5689</v>
      </c>
      <c r="C9156" t="s">
        <v>1809</v>
      </c>
      <c r="D9156" t="s">
        <v>1836</v>
      </c>
      <c r="E9156" s="698" t="s">
        <v>5690</v>
      </c>
    </row>
    <row r="9157" spans="1:5" hidden="1">
      <c r="A9157">
        <v>36483</v>
      </c>
      <c r="B9157" t="s">
        <v>5691</v>
      </c>
      <c r="C9157" t="s">
        <v>1809</v>
      </c>
      <c r="D9157" t="s">
        <v>1836</v>
      </c>
      <c r="E9157" s="698" t="s">
        <v>5692</v>
      </c>
    </row>
    <row r="9158" spans="1:5" hidden="1">
      <c r="A9158">
        <v>14525</v>
      </c>
      <c r="B9158" t="s">
        <v>5693</v>
      </c>
      <c r="C9158" t="s">
        <v>1809</v>
      </c>
      <c r="D9158" t="s">
        <v>1836</v>
      </c>
      <c r="E9158" s="698" t="s">
        <v>5694</v>
      </c>
    </row>
    <row r="9159" spans="1:5" hidden="1">
      <c r="A9159">
        <v>36482</v>
      </c>
      <c r="B9159" t="s">
        <v>5695</v>
      </c>
      <c r="C9159" t="s">
        <v>1809</v>
      </c>
      <c r="D9159" t="s">
        <v>1836</v>
      </c>
      <c r="E9159" s="698" t="s">
        <v>5696</v>
      </c>
    </row>
    <row r="9160" spans="1:5" hidden="1">
      <c r="A9160">
        <v>36408</v>
      </c>
      <c r="B9160" t="s">
        <v>5697</v>
      </c>
      <c r="C9160" t="s">
        <v>1809</v>
      </c>
      <c r="D9160" t="s">
        <v>1836</v>
      </c>
      <c r="E9160" s="698" t="s">
        <v>5698</v>
      </c>
    </row>
    <row r="9161" spans="1:5" hidden="1">
      <c r="A9161">
        <v>2723</v>
      </c>
      <c r="B9161" t="s">
        <v>5699</v>
      </c>
      <c r="C9161" t="s">
        <v>1809</v>
      </c>
      <c r="D9161" t="s">
        <v>1836</v>
      </c>
      <c r="E9161" s="698" t="s">
        <v>5700</v>
      </c>
    </row>
    <row r="9162" spans="1:5" hidden="1">
      <c r="A9162">
        <v>36481</v>
      </c>
      <c r="B9162" t="s">
        <v>5701</v>
      </c>
      <c r="C9162" t="s">
        <v>1809</v>
      </c>
      <c r="D9162" t="s">
        <v>1836</v>
      </c>
      <c r="E9162" s="698" t="s">
        <v>5702</v>
      </c>
    </row>
    <row r="9163" spans="1:5" hidden="1">
      <c r="A9163">
        <v>10685</v>
      </c>
      <c r="B9163" t="s">
        <v>5703</v>
      </c>
      <c r="C9163" t="s">
        <v>1809</v>
      </c>
      <c r="D9163" t="s">
        <v>1836</v>
      </c>
      <c r="E9163" s="698" t="s">
        <v>5704</v>
      </c>
    </row>
    <row r="9164" spans="1:5" hidden="1">
      <c r="A9164">
        <v>40636</v>
      </c>
      <c r="B9164" t="s">
        <v>5705</v>
      </c>
      <c r="C9164" t="s">
        <v>1809</v>
      </c>
      <c r="D9164" t="s">
        <v>1836</v>
      </c>
      <c r="E9164" s="698" t="s">
        <v>5706</v>
      </c>
    </row>
    <row r="9165" spans="1:5" hidden="1">
      <c r="A9165">
        <v>4111</v>
      </c>
      <c r="B9165" t="s">
        <v>5707</v>
      </c>
      <c r="C9165" t="s">
        <v>1809</v>
      </c>
      <c r="D9165" t="s">
        <v>1810</v>
      </c>
      <c r="E9165" s="698" t="s">
        <v>5708</v>
      </c>
    </row>
    <row r="9166" spans="1:5" hidden="1">
      <c r="A9166">
        <v>26021</v>
      </c>
      <c r="B9166" t="s">
        <v>5709</v>
      </c>
      <c r="C9166" t="s">
        <v>1809</v>
      </c>
      <c r="D9166" t="s">
        <v>1810</v>
      </c>
      <c r="E9166" s="698" t="s">
        <v>5710</v>
      </c>
    </row>
    <row r="9167" spans="1:5" hidden="1">
      <c r="A9167">
        <v>12</v>
      </c>
      <c r="B9167" t="s">
        <v>5711</v>
      </c>
      <c r="C9167" t="s">
        <v>1809</v>
      </c>
      <c r="D9167" t="s">
        <v>1817</v>
      </c>
      <c r="E9167" s="698" t="s">
        <v>5712</v>
      </c>
    </row>
    <row r="9168" spans="1:5" hidden="1">
      <c r="A9168">
        <v>37554</v>
      </c>
      <c r="B9168" t="s">
        <v>5713</v>
      </c>
      <c r="C9168" t="s">
        <v>1809</v>
      </c>
      <c r="D9168" t="s">
        <v>1810</v>
      </c>
      <c r="E9168" s="698" t="s">
        <v>5714</v>
      </c>
    </row>
    <row r="9169" spans="1:5" hidden="1">
      <c r="A9169">
        <v>37555</v>
      </c>
      <c r="B9169" t="s">
        <v>5715</v>
      </c>
      <c r="C9169" t="s">
        <v>1809</v>
      </c>
      <c r="D9169" t="s">
        <v>1810</v>
      </c>
      <c r="E9169" s="698" t="s">
        <v>5716</v>
      </c>
    </row>
    <row r="9170" spans="1:5" hidden="1">
      <c r="A9170">
        <v>10902</v>
      </c>
      <c r="B9170" t="s">
        <v>5717</v>
      </c>
      <c r="C9170" t="s">
        <v>1809</v>
      </c>
      <c r="D9170" t="s">
        <v>1810</v>
      </c>
      <c r="E9170" s="698" t="s">
        <v>5718</v>
      </c>
    </row>
    <row r="9171" spans="1:5" hidden="1">
      <c r="A9171">
        <v>20965</v>
      </c>
      <c r="B9171" t="s">
        <v>5719</v>
      </c>
      <c r="C9171" t="s">
        <v>1809</v>
      </c>
      <c r="D9171" t="s">
        <v>1810</v>
      </c>
      <c r="E9171" s="698" t="s">
        <v>2873</v>
      </c>
    </row>
    <row r="9172" spans="1:5" hidden="1">
      <c r="A9172">
        <v>20966</v>
      </c>
      <c r="B9172" t="s">
        <v>5720</v>
      </c>
      <c r="C9172" t="s">
        <v>1809</v>
      </c>
      <c r="D9172" t="s">
        <v>1810</v>
      </c>
      <c r="E9172" s="698" t="s">
        <v>5721</v>
      </c>
    </row>
    <row r="9173" spans="1:5" hidden="1">
      <c r="A9173">
        <v>10903</v>
      </c>
      <c r="B9173" t="s">
        <v>5722</v>
      </c>
      <c r="C9173" t="s">
        <v>1809</v>
      </c>
      <c r="D9173" t="s">
        <v>1810</v>
      </c>
      <c r="E9173" s="698" t="s">
        <v>5723</v>
      </c>
    </row>
    <row r="9174" spans="1:5" hidden="1">
      <c r="A9174">
        <v>20967</v>
      </c>
      <c r="B9174" t="s">
        <v>5724</v>
      </c>
      <c r="C9174" t="s">
        <v>1809</v>
      </c>
      <c r="D9174" t="s">
        <v>1810</v>
      </c>
      <c r="E9174" s="698" t="s">
        <v>5723</v>
      </c>
    </row>
    <row r="9175" spans="1:5" hidden="1">
      <c r="A9175">
        <v>20968</v>
      </c>
      <c r="B9175" t="s">
        <v>5725</v>
      </c>
      <c r="C9175" t="s">
        <v>1809</v>
      </c>
      <c r="D9175" t="s">
        <v>1810</v>
      </c>
      <c r="E9175" s="698" t="s">
        <v>5726</v>
      </c>
    </row>
    <row r="9176" spans="1:5" hidden="1">
      <c r="A9176">
        <v>11359</v>
      </c>
      <c r="B9176" t="s">
        <v>5727</v>
      </c>
      <c r="C9176" t="s">
        <v>1809</v>
      </c>
      <c r="D9176" t="s">
        <v>1817</v>
      </c>
      <c r="E9176" s="698" t="s">
        <v>5728</v>
      </c>
    </row>
    <row r="9177" spans="1:5" hidden="1">
      <c r="A9177">
        <v>39017</v>
      </c>
      <c r="B9177" t="s">
        <v>5729</v>
      </c>
      <c r="C9177" t="s">
        <v>1809</v>
      </c>
      <c r="D9177" t="s">
        <v>1836</v>
      </c>
      <c r="E9177" s="698" t="s">
        <v>5730</v>
      </c>
    </row>
    <row r="9178" spans="1:5" hidden="1">
      <c r="A9178">
        <v>39315</v>
      </c>
      <c r="B9178" t="s">
        <v>5731</v>
      </c>
      <c r="C9178" t="s">
        <v>1809</v>
      </c>
      <c r="D9178" t="s">
        <v>1836</v>
      </c>
      <c r="E9178" s="698" t="s">
        <v>5732</v>
      </c>
    </row>
    <row r="9179" spans="1:5" hidden="1">
      <c r="A9179">
        <v>39016</v>
      </c>
      <c r="B9179" t="s">
        <v>5733</v>
      </c>
      <c r="C9179" t="s">
        <v>1809</v>
      </c>
      <c r="D9179" t="s">
        <v>1836</v>
      </c>
      <c r="E9179" s="698" t="s">
        <v>5732</v>
      </c>
    </row>
    <row r="9180" spans="1:5" hidden="1">
      <c r="A9180">
        <v>40432</v>
      </c>
      <c r="B9180" t="s">
        <v>5734</v>
      </c>
      <c r="C9180" t="s">
        <v>1809</v>
      </c>
      <c r="D9180" t="s">
        <v>1836</v>
      </c>
      <c r="E9180" s="698" t="s">
        <v>5735</v>
      </c>
    </row>
    <row r="9181" spans="1:5" hidden="1">
      <c r="A9181">
        <v>39481</v>
      </c>
      <c r="B9181" t="s">
        <v>5736</v>
      </c>
      <c r="C9181" t="s">
        <v>1809</v>
      </c>
      <c r="D9181" t="s">
        <v>1836</v>
      </c>
      <c r="E9181" s="698" t="s">
        <v>5737</v>
      </c>
    </row>
    <row r="9182" spans="1:5" hidden="1">
      <c r="A9182">
        <v>40433</v>
      </c>
      <c r="B9182" t="s">
        <v>5738</v>
      </c>
      <c r="C9182" t="s">
        <v>1809</v>
      </c>
      <c r="D9182" t="s">
        <v>1836</v>
      </c>
      <c r="E9182" s="698" t="s">
        <v>5739</v>
      </c>
    </row>
    <row r="9183" spans="1:5" hidden="1">
      <c r="A9183">
        <v>20219</v>
      </c>
      <c r="B9183" t="s">
        <v>5740</v>
      </c>
      <c r="C9183" t="s">
        <v>1809</v>
      </c>
      <c r="D9183" t="s">
        <v>1836</v>
      </c>
      <c r="E9183" s="698" t="s">
        <v>5741</v>
      </c>
    </row>
    <row r="9184" spans="1:5" hidden="1">
      <c r="A9184">
        <v>36484</v>
      </c>
      <c r="B9184" t="s">
        <v>5742</v>
      </c>
      <c r="C9184" t="s">
        <v>1809</v>
      </c>
      <c r="D9184" t="s">
        <v>1836</v>
      </c>
      <c r="E9184" s="698" t="s">
        <v>5743</v>
      </c>
    </row>
    <row r="9185" spans="1:5" hidden="1">
      <c r="A9185">
        <v>38367</v>
      </c>
      <c r="B9185" t="s">
        <v>5744</v>
      </c>
      <c r="C9185" t="s">
        <v>1809</v>
      </c>
      <c r="D9185" t="s">
        <v>1810</v>
      </c>
      <c r="E9185" s="698" t="s">
        <v>5745</v>
      </c>
    </row>
    <row r="9186" spans="1:5" hidden="1">
      <c r="A9186">
        <v>38368</v>
      </c>
      <c r="B9186" t="s">
        <v>5746</v>
      </c>
      <c r="C9186" t="s">
        <v>1809</v>
      </c>
      <c r="D9186" t="s">
        <v>1810</v>
      </c>
      <c r="E9186" s="698" t="s">
        <v>5747</v>
      </c>
    </row>
    <row r="9187" spans="1:5" hidden="1">
      <c r="A9187">
        <v>38091</v>
      </c>
      <c r="B9187" t="s">
        <v>5748</v>
      </c>
      <c r="C9187" t="s">
        <v>1809</v>
      </c>
      <c r="D9187" t="s">
        <v>1810</v>
      </c>
      <c r="E9187" s="698" t="s">
        <v>5749</v>
      </c>
    </row>
    <row r="9188" spans="1:5" hidden="1">
      <c r="A9188">
        <v>38095</v>
      </c>
      <c r="B9188" t="s">
        <v>5750</v>
      </c>
      <c r="C9188" t="s">
        <v>1809</v>
      </c>
      <c r="D9188" t="s">
        <v>1810</v>
      </c>
      <c r="E9188" s="698" t="s">
        <v>5751</v>
      </c>
    </row>
    <row r="9189" spans="1:5" hidden="1">
      <c r="A9189">
        <v>38092</v>
      </c>
      <c r="B9189" t="s">
        <v>5752</v>
      </c>
      <c r="C9189" t="s">
        <v>1809</v>
      </c>
      <c r="D9189" t="s">
        <v>1810</v>
      </c>
      <c r="E9189" s="698" t="s">
        <v>5753</v>
      </c>
    </row>
    <row r="9190" spans="1:5" hidden="1">
      <c r="A9190">
        <v>38093</v>
      </c>
      <c r="B9190" t="s">
        <v>5754</v>
      </c>
      <c r="C9190" t="s">
        <v>1809</v>
      </c>
      <c r="D9190" t="s">
        <v>1810</v>
      </c>
      <c r="E9190" s="698" t="s">
        <v>5505</v>
      </c>
    </row>
    <row r="9191" spans="1:5" hidden="1">
      <c r="A9191">
        <v>38096</v>
      </c>
      <c r="B9191" t="s">
        <v>5755</v>
      </c>
      <c r="C9191" t="s">
        <v>1809</v>
      </c>
      <c r="D9191" t="s">
        <v>1810</v>
      </c>
      <c r="E9191" s="698" t="s">
        <v>5756</v>
      </c>
    </row>
    <row r="9192" spans="1:5" hidden="1">
      <c r="A9192">
        <v>38094</v>
      </c>
      <c r="B9192" t="s">
        <v>5757</v>
      </c>
      <c r="C9192" t="s">
        <v>1809</v>
      </c>
      <c r="D9192" t="s">
        <v>1810</v>
      </c>
      <c r="E9192" s="698" t="s">
        <v>5758</v>
      </c>
    </row>
    <row r="9193" spans="1:5" hidden="1">
      <c r="A9193">
        <v>38097</v>
      </c>
      <c r="B9193" t="s">
        <v>5759</v>
      </c>
      <c r="C9193" t="s">
        <v>1809</v>
      </c>
      <c r="D9193" t="s">
        <v>1810</v>
      </c>
      <c r="E9193" s="698" t="s">
        <v>2233</v>
      </c>
    </row>
    <row r="9194" spans="1:5" hidden="1">
      <c r="A9194">
        <v>38098</v>
      </c>
      <c r="B9194" t="s">
        <v>5760</v>
      </c>
      <c r="C9194" t="s">
        <v>1809</v>
      </c>
      <c r="D9194" t="s">
        <v>1810</v>
      </c>
      <c r="E9194" s="698" t="s">
        <v>2233</v>
      </c>
    </row>
    <row r="9195" spans="1:5" hidden="1">
      <c r="A9195">
        <v>11186</v>
      </c>
      <c r="B9195" t="s">
        <v>5761</v>
      </c>
      <c r="C9195" t="s">
        <v>1835</v>
      </c>
      <c r="D9195" t="s">
        <v>1810</v>
      </c>
      <c r="E9195" s="698" t="s">
        <v>5762</v>
      </c>
    </row>
    <row r="9196" spans="1:5" hidden="1">
      <c r="A9196">
        <v>11558</v>
      </c>
      <c r="B9196" t="s">
        <v>5763</v>
      </c>
      <c r="C9196" t="s">
        <v>2709</v>
      </c>
      <c r="D9196" t="s">
        <v>1810</v>
      </c>
      <c r="E9196" s="698" t="s">
        <v>4489</v>
      </c>
    </row>
    <row r="9197" spans="1:5" hidden="1">
      <c r="A9197">
        <v>11557</v>
      </c>
      <c r="B9197" t="s">
        <v>5764</v>
      </c>
      <c r="C9197" t="s">
        <v>2709</v>
      </c>
      <c r="D9197" t="s">
        <v>1810</v>
      </c>
      <c r="E9197" s="698" t="s">
        <v>5765</v>
      </c>
    </row>
    <row r="9198" spans="1:5" hidden="1">
      <c r="A9198">
        <v>2759</v>
      </c>
      <c r="B9198" t="s">
        <v>5766</v>
      </c>
      <c r="C9198" t="s">
        <v>1809</v>
      </c>
      <c r="D9198" t="s">
        <v>1836</v>
      </c>
      <c r="E9198" s="698" t="s">
        <v>5767</v>
      </c>
    </row>
    <row r="9199" spans="1:5" hidden="1">
      <c r="A9199">
        <v>38124</v>
      </c>
      <c r="B9199" t="s">
        <v>5768</v>
      </c>
      <c r="C9199" t="s">
        <v>1809</v>
      </c>
      <c r="D9199" t="s">
        <v>1817</v>
      </c>
      <c r="E9199" s="698" t="s">
        <v>5769</v>
      </c>
    </row>
    <row r="9200" spans="1:5" hidden="1">
      <c r="A9200">
        <v>38380</v>
      </c>
      <c r="B9200" t="s">
        <v>5770</v>
      </c>
      <c r="C9200" t="s">
        <v>1809</v>
      </c>
      <c r="D9200" t="s">
        <v>1810</v>
      </c>
      <c r="E9200" s="698" t="s">
        <v>5771</v>
      </c>
    </row>
    <row r="9201" spans="1:5" hidden="1">
      <c r="A9201">
        <v>20059</v>
      </c>
      <c r="B9201" t="s">
        <v>5772</v>
      </c>
      <c r="C9201" t="s">
        <v>1809</v>
      </c>
      <c r="D9201" t="s">
        <v>1836</v>
      </c>
      <c r="E9201" s="698" t="s">
        <v>2631</v>
      </c>
    </row>
    <row r="9202" spans="1:5" hidden="1">
      <c r="A9202">
        <v>42429</v>
      </c>
      <c r="B9202" t="s">
        <v>5773</v>
      </c>
      <c r="C9202" t="s">
        <v>1809</v>
      </c>
      <c r="D9202" t="s">
        <v>1836</v>
      </c>
      <c r="E9202" s="698" t="s">
        <v>5774</v>
      </c>
    </row>
    <row r="9203" spans="1:5" hidden="1">
      <c r="A9203">
        <v>39616</v>
      </c>
      <c r="B9203" t="s">
        <v>5775</v>
      </c>
      <c r="C9203" t="s">
        <v>1809</v>
      </c>
      <c r="D9203" t="s">
        <v>1817</v>
      </c>
      <c r="E9203" s="698" t="s">
        <v>5776</v>
      </c>
    </row>
    <row r="9204" spans="1:5" hidden="1">
      <c r="A9204">
        <v>39618</v>
      </c>
      <c r="B9204" t="s">
        <v>5777</v>
      </c>
      <c r="C9204" t="s">
        <v>1809</v>
      </c>
      <c r="D9204" t="s">
        <v>1810</v>
      </c>
      <c r="E9204" s="698" t="s">
        <v>5778</v>
      </c>
    </row>
    <row r="9205" spans="1:5" hidden="1">
      <c r="A9205">
        <v>39619</v>
      </c>
      <c r="B9205" t="s">
        <v>5779</v>
      </c>
      <c r="C9205" t="s">
        <v>1809</v>
      </c>
      <c r="D9205" t="s">
        <v>1810</v>
      </c>
      <c r="E9205" s="698" t="s">
        <v>5780</v>
      </c>
    </row>
    <row r="9206" spans="1:5" hidden="1">
      <c r="A9206">
        <v>39613</v>
      </c>
      <c r="B9206" t="s">
        <v>5781</v>
      </c>
      <c r="C9206" t="s">
        <v>1809</v>
      </c>
      <c r="D9206" t="s">
        <v>1810</v>
      </c>
      <c r="E9206" s="698" t="s">
        <v>5782</v>
      </c>
    </row>
    <row r="9207" spans="1:5" hidden="1">
      <c r="A9207">
        <v>39614</v>
      </c>
      <c r="B9207" t="s">
        <v>5783</v>
      </c>
      <c r="C9207" t="s">
        <v>1809</v>
      </c>
      <c r="D9207" t="s">
        <v>1810</v>
      </c>
      <c r="E9207" s="698" t="s">
        <v>5784</v>
      </c>
    </row>
    <row r="9208" spans="1:5" hidden="1">
      <c r="A9208">
        <v>38538</v>
      </c>
      <c r="B9208" t="s">
        <v>5785</v>
      </c>
      <c r="C9208" t="s">
        <v>1856</v>
      </c>
      <c r="D9208" t="s">
        <v>1836</v>
      </c>
      <c r="E9208" s="698" t="s">
        <v>5786</v>
      </c>
    </row>
    <row r="9209" spans="1:5" hidden="1">
      <c r="A9209">
        <v>38539</v>
      </c>
      <c r="B9209" t="s">
        <v>5787</v>
      </c>
      <c r="C9209" t="s">
        <v>1856</v>
      </c>
      <c r="D9209" t="s">
        <v>1836</v>
      </c>
      <c r="E9209" s="698" t="s">
        <v>4928</v>
      </c>
    </row>
    <row r="9210" spans="1:5" hidden="1">
      <c r="A9210">
        <v>38540</v>
      </c>
      <c r="B9210" t="s">
        <v>5788</v>
      </c>
      <c r="C9210" t="s">
        <v>1856</v>
      </c>
      <c r="D9210" t="s">
        <v>1836</v>
      </c>
      <c r="E9210" s="698" t="s">
        <v>5789</v>
      </c>
    </row>
    <row r="9211" spans="1:5" hidden="1">
      <c r="A9211">
        <v>38384</v>
      </c>
      <c r="B9211" t="s">
        <v>5790</v>
      </c>
      <c r="C9211" t="s">
        <v>1809</v>
      </c>
      <c r="D9211" t="s">
        <v>1810</v>
      </c>
      <c r="E9211" s="698" t="s">
        <v>5791</v>
      </c>
    </row>
    <row r="9212" spans="1:5" hidden="1">
      <c r="A9212">
        <v>13</v>
      </c>
      <c r="B9212" t="s">
        <v>5792</v>
      </c>
      <c r="C9212" t="s">
        <v>1949</v>
      </c>
      <c r="D9212" t="s">
        <v>1810</v>
      </c>
      <c r="E9212" s="698" t="s">
        <v>5793</v>
      </c>
    </row>
    <row r="9213" spans="1:5" hidden="1">
      <c r="A9213">
        <v>2762</v>
      </c>
      <c r="B9213" t="s">
        <v>5794</v>
      </c>
      <c r="C9213" t="s">
        <v>1856</v>
      </c>
      <c r="D9213" t="s">
        <v>1836</v>
      </c>
      <c r="E9213" s="698" t="s">
        <v>1972</v>
      </c>
    </row>
    <row r="9214" spans="1:5" hidden="1">
      <c r="A9214">
        <v>21142</v>
      </c>
      <c r="B9214" t="s">
        <v>5795</v>
      </c>
      <c r="C9214" t="s">
        <v>1809</v>
      </c>
      <c r="D9214" t="s">
        <v>1810</v>
      </c>
      <c r="E9214" s="698" t="s">
        <v>5796</v>
      </c>
    </row>
    <row r="9215" spans="1:5" hidden="1">
      <c r="A9215">
        <v>4223</v>
      </c>
      <c r="B9215" t="s">
        <v>5797</v>
      </c>
      <c r="C9215" t="s">
        <v>1847</v>
      </c>
      <c r="D9215" t="s">
        <v>1817</v>
      </c>
      <c r="E9215" s="698" t="s">
        <v>2848</v>
      </c>
    </row>
    <row r="9216" spans="1:5" hidden="1">
      <c r="A9216">
        <v>37372</v>
      </c>
      <c r="B9216" t="s">
        <v>5798</v>
      </c>
      <c r="C9216" t="s">
        <v>2167</v>
      </c>
      <c r="D9216" t="s">
        <v>1817</v>
      </c>
      <c r="E9216" s="698" t="s">
        <v>5655</v>
      </c>
    </row>
    <row r="9217" spans="1:5" hidden="1">
      <c r="A9217">
        <v>40863</v>
      </c>
      <c r="B9217" t="s">
        <v>5799</v>
      </c>
      <c r="C9217" t="s">
        <v>2170</v>
      </c>
      <c r="D9217" t="s">
        <v>1817</v>
      </c>
      <c r="E9217" s="698" t="s">
        <v>5800</v>
      </c>
    </row>
    <row r="9218" spans="1:5" hidden="1">
      <c r="A9218">
        <v>38475</v>
      </c>
      <c r="B9218" t="s">
        <v>5801</v>
      </c>
      <c r="C9218" t="s">
        <v>1809</v>
      </c>
      <c r="D9218" t="s">
        <v>1810</v>
      </c>
      <c r="E9218" s="698" t="s">
        <v>5802</v>
      </c>
    </row>
    <row r="9219" spans="1:5" hidden="1">
      <c r="A9219">
        <v>38474</v>
      </c>
      <c r="B9219" t="s">
        <v>5803</v>
      </c>
      <c r="C9219" t="s">
        <v>1809</v>
      </c>
      <c r="D9219" t="s">
        <v>1810</v>
      </c>
      <c r="E9219" s="698" t="s">
        <v>5804</v>
      </c>
    </row>
    <row r="9220" spans="1:5" hidden="1">
      <c r="A9220">
        <v>10886</v>
      </c>
      <c r="B9220" t="s">
        <v>5805</v>
      </c>
      <c r="C9220" t="s">
        <v>1809</v>
      </c>
      <c r="D9220" t="s">
        <v>1810</v>
      </c>
      <c r="E9220" s="698" t="s">
        <v>5806</v>
      </c>
    </row>
    <row r="9221" spans="1:5" hidden="1">
      <c r="A9221">
        <v>10888</v>
      </c>
      <c r="B9221" t="s">
        <v>5807</v>
      </c>
      <c r="C9221" t="s">
        <v>1809</v>
      </c>
      <c r="D9221" t="s">
        <v>1810</v>
      </c>
      <c r="E9221" s="698" t="s">
        <v>5808</v>
      </c>
    </row>
    <row r="9222" spans="1:5" hidden="1">
      <c r="A9222">
        <v>10889</v>
      </c>
      <c r="B9222" t="s">
        <v>5809</v>
      </c>
      <c r="C9222" t="s">
        <v>1809</v>
      </c>
      <c r="D9222" t="s">
        <v>1810</v>
      </c>
      <c r="E9222" s="698" t="s">
        <v>5810</v>
      </c>
    </row>
    <row r="9223" spans="1:5" hidden="1">
      <c r="A9223">
        <v>10890</v>
      </c>
      <c r="B9223" t="s">
        <v>5811</v>
      </c>
      <c r="C9223" t="s">
        <v>1809</v>
      </c>
      <c r="D9223" t="s">
        <v>1810</v>
      </c>
      <c r="E9223" s="698" t="s">
        <v>5812</v>
      </c>
    </row>
    <row r="9224" spans="1:5" hidden="1">
      <c r="A9224">
        <v>10891</v>
      </c>
      <c r="B9224" t="s">
        <v>5813</v>
      </c>
      <c r="C9224" t="s">
        <v>1809</v>
      </c>
      <c r="D9224" t="s">
        <v>1810</v>
      </c>
      <c r="E9224" s="698" t="s">
        <v>5814</v>
      </c>
    </row>
    <row r="9225" spans="1:5" hidden="1">
      <c r="A9225">
        <v>10892</v>
      </c>
      <c r="B9225" t="s">
        <v>5815</v>
      </c>
      <c r="C9225" t="s">
        <v>1809</v>
      </c>
      <c r="D9225" t="s">
        <v>1817</v>
      </c>
      <c r="E9225" s="698" t="s">
        <v>5816</v>
      </c>
    </row>
    <row r="9226" spans="1:5" hidden="1">
      <c r="A9226">
        <v>20977</v>
      </c>
      <c r="B9226" t="s">
        <v>5817</v>
      </c>
      <c r="C9226" t="s">
        <v>1809</v>
      </c>
      <c r="D9226" t="s">
        <v>1810</v>
      </c>
      <c r="E9226" s="698" t="s">
        <v>5818</v>
      </c>
    </row>
    <row r="9227" spans="1:5" hidden="1">
      <c r="A9227">
        <v>3073</v>
      </c>
      <c r="B9227" t="s">
        <v>5819</v>
      </c>
      <c r="C9227" t="s">
        <v>1809</v>
      </c>
      <c r="D9227" t="s">
        <v>1836</v>
      </c>
      <c r="E9227" s="698" t="s">
        <v>5820</v>
      </c>
    </row>
    <row r="9228" spans="1:5" hidden="1">
      <c r="A9228">
        <v>3068</v>
      </c>
      <c r="B9228" t="s">
        <v>5821</v>
      </c>
      <c r="C9228" t="s">
        <v>1809</v>
      </c>
      <c r="D9228" t="s">
        <v>1836</v>
      </c>
      <c r="E9228" s="698" t="s">
        <v>5822</v>
      </c>
    </row>
    <row r="9229" spans="1:5" hidden="1">
      <c r="A9229">
        <v>3074</v>
      </c>
      <c r="B9229" t="s">
        <v>5823</v>
      </c>
      <c r="C9229" t="s">
        <v>1809</v>
      </c>
      <c r="D9229" t="s">
        <v>1836</v>
      </c>
      <c r="E9229" s="698" t="s">
        <v>5824</v>
      </c>
    </row>
    <row r="9230" spans="1:5" hidden="1">
      <c r="A9230">
        <v>3076</v>
      </c>
      <c r="B9230" t="s">
        <v>5825</v>
      </c>
      <c r="C9230" t="s">
        <v>1809</v>
      </c>
      <c r="D9230" t="s">
        <v>1836</v>
      </c>
      <c r="E9230" s="698" t="s">
        <v>5826</v>
      </c>
    </row>
    <row r="9231" spans="1:5" hidden="1">
      <c r="A9231">
        <v>3072</v>
      </c>
      <c r="B9231" t="s">
        <v>5827</v>
      </c>
      <c r="C9231" t="s">
        <v>1809</v>
      </c>
      <c r="D9231" t="s">
        <v>1836</v>
      </c>
      <c r="E9231" s="698" t="s">
        <v>5828</v>
      </c>
    </row>
    <row r="9232" spans="1:5" hidden="1">
      <c r="A9232">
        <v>3075</v>
      </c>
      <c r="B9232" t="s">
        <v>5829</v>
      </c>
      <c r="C9232" t="s">
        <v>1809</v>
      </c>
      <c r="D9232" t="s">
        <v>1836</v>
      </c>
      <c r="E9232" s="698" t="s">
        <v>5830</v>
      </c>
    </row>
    <row r="9233" spans="1:5" hidden="1">
      <c r="A9233">
        <v>10780</v>
      </c>
      <c r="B9233" t="s">
        <v>5831</v>
      </c>
      <c r="C9233" t="s">
        <v>1809</v>
      </c>
      <c r="D9233" t="s">
        <v>1836</v>
      </c>
      <c r="E9233" s="698" t="s">
        <v>5832</v>
      </c>
    </row>
    <row r="9234" spans="1:5" hidden="1">
      <c r="A9234">
        <v>10781</v>
      </c>
      <c r="B9234" t="s">
        <v>5833</v>
      </c>
      <c r="C9234" t="s">
        <v>1809</v>
      </c>
      <c r="D9234" t="s">
        <v>1836</v>
      </c>
      <c r="E9234" s="698" t="s">
        <v>5834</v>
      </c>
    </row>
    <row r="9235" spans="1:5" hidden="1">
      <c r="A9235">
        <v>20106</v>
      </c>
      <c r="B9235" t="s">
        <v>5835</v>
      </c>
      <c r="C9235" t="s">
        <v>1809</v>
      </c>
      <c r="D9235" t="s">
        <v>1836</v>
      </c>
      <c r="E9235" s="698" t="s">
        <v>2857</v>
      </c>
    </row>
    <row r="9236" spans="1:5" hidden="1">
      <c r="A9236">
        <v>20107</v>
      </c>
      <c r="B9236" t="s">
        <v>5836</v>
      </c>
      <c r="C9236" t="s">
        <v>1809</v>
      </c>
      <c r="D9236" t="s">
        <v>1836</v>
      </c>
      <c r="E9236" s="698" t="s">
        <v>5837</v>
      </c>
    </row>
    <row r="9237" spans="1:5" hidden="1">
      <c r="A9237">
        <v>20108</v>
      </c>
      <c r="B9237" t="s">
        <v>5838</v>
      </c>
      <c r="C9237" t="s">
        <v>1809</v>
      </c>
      <c r="D9237" t="s">
        <v>1836</v>
      </c>
      <c r="E9237" s="698" t="s">
        <v>5839</v>
      </c>
    </row>
    <row r="9238" spans="1:5" hidden="1">
      <c r="A9238">
        <v>20109</v>
      </c>
      <c r="B9238" t="s">
        <v>5840</v>
      </c>
      <c r="C9238" t="s">
        <v>1809</v>
      </c>
      <c r="D9238" t="s">
        <v>1836</v>
      </c>
      <c r="E9238" s="698" t="s">
        <v>5832</v>
      </c>
    </row>
    <row r="9239" spans="1:5" hidden="1">
      <c r="A9239">
        <v>43612</v>
      </c>
      <c r="B9239" t="s">
        <v>5841</v>
      </c>
      <c r="C9239" t="s">
        <v>4606</v>
      </c>
      <c r="D9239" t="s">
        <v>1810</v>
      </c>
      <c r="E9239" s="698" t="s">
        <v>5842</v>
      </c>
    </row>
    <row r="9240" spans="1:5" hidden="1">
      <c r="A9240">
        <v>43613</v>
      </c>
      <c r="B9240" t="s">
        <v>5843</v>
      </c>
      <c r="C9240" t="s">
        <v>4606</v>
      </c>
      <c r="D9240" t="s">
        <v>1810</v>
      </c>
      <c r="E9240" s="698" t="s">
        <v>5844</v>
      </c>
    </row>
    <row r="9241" spans="1:5" hidden="1">
      <c r="A9241">
        <v>11480</v>
      </c>
      <c r="B9241" t="s">
        <v>5845</v>
      </c>
      <c r="C9241" t="s">
        <v>4606</v>
      </c>
      <c r="D9241" t="s">
        <v>1810</v>
      </c>
      <c r="E9241" s="698" t="s">
        <v>5846</v>
      </c>
    </row>
    <row r="9242" spans="1:5" hidden="1">
      <c r="A9242">
        <v>11469</v>
      </c>
      <c r="B9242" t="s">
        <v>5847</v>
      </c>
      <c r="C9242" t="s">
        <v>1809</v>
      </c>
      <c r="D9242" t="s">
        <v>1810</v>
      </c>
      <c r="E9242" s="698" t="s">
        <v>5848</v>
      </c>
    </row>
    <row r="9243" spans="1:5" hidden="1">
      <c r="A9243">
        <v>11468</v>
      </c>
      <c r="B9243" t="s">
        <v>5849</v>
      </c>
      <c r="C9243" t="s">
        <v>1809</v>
      </c>
      <c r="D9243" t="s">
        <v>1810</v>
      </c>
      <c r="E9243" s="698" t="s">
        <v>5848</v>
      </c>
    </row>
    <row r="9244" spans="1:5" hidden="1">
      <c r="A9244">
        <v>11484</v>
      </c>
      <c r="B9244" t="s">
        <v>5850</v>
      </c>
      <c r="C9244" t="s">
        <v>1809</v>
      </c>
      <c r="D9244" t="s">
        <v>1810</v>
      </c>
      <c r="E9244" s="698" t="s">
        <v>5851</v>
      </c>
    </row>
    <row r="9245" spans="1:5" hidden="1">
      <c r="A9245">
        <v>38155</v>
      </c>
      <c r="B9245" t="s">
        <v>5852</v>
      </c>
      <c r="C9245" t="s">
        <v>1809</v>
      </c>
      <c r="D9245" t="s">
        <v>1810</v>
      </c>
      <c r="E9245" s="698" t="s">
        <v>5853</v>
      </c>
    </row>
    <row r="9246" spans="1:5" hidden="1">
      <c r="A9246">
        <v>11467</v>
      </c>
      <c r="B9246" t="s">
        <v>5854</v>
      </c>
      <c r="C9246" t="s">
        <v>1809</v>
      </c>
      <c r="D9246" t="s">
        <v>1810</v>
      </c>
      <c r="E9246" s="698" t="s">
        <v>5855</v>
      </c>
    </row>
    <row r="9247" spans="1:5" hidden="1">
      <c r="A9247">
        <v>38153</v>
      </c>
      <c r="B9247" t="s">
        <v>5856</v>
      </c>
      <c r="C9247" t="s">
        <v>4606</v>
      </c>
      <c r="D9247" t="s">
        <v>1810</v>
      </c>
      <c r="E9247" s="698" t="s">
        <v>5857</v>
      </c>
    </row>
    <row r="9248" spans="1:5" hidden="1">
      <c r="A9248">
        <v>43607</v>
      </c>
      <c r="B9248" t="s">
        <v>5858</v>
      </c>
      <c r="C9248" t="s">
        <v>4606</v>
      </c>
      <c r="D9248" t="s">
        <v>1810</v>
      </c>
      <c r="E9248" s="698" t="s">
        <v>5859</v>
      </c>
    </row>
    <row r="9249" spans="1:5" hidden="1">
      <c r="A9249">
        <v>3080</v>
      </c>
      <c r="B9249" t="s">
        <v>5860</v>
      </c>
      <c r="C9249" t="s">
        <v>4606</v>
      </c>
      <c r="D9249" t="s">
        <v>1817</v>
      </c>
      <c r="E9249" s="698" t="s">
        <v>5861</v>
      </c>
    </row>
    <row r="9250" spans="1:5" hidden="1">
      <c r="A9250">
        <v>3081</v>
      </c>
      <c r="B9250" t="s">
        <v>5862</v>
      </c>
      <c r="C9250" t="s">
        <v>4606</v>
      </c>
      <c r="D9250" t="s">
        <v>1810</v>
      </c>
      <c r="E9250" s="698" t="s">
        <v>5336</v>
      </c>
    </row>
    <row r="9251" spans="1:5" hidden="1">
      <c r="A9251">
        <v>3090</v>
      </c>
      <c r="B9251" t="s">
        <v>5863</v>
      </c>
      <c r="C9251" t="s">
        <v>4606</v>
      </c>
      <c r="D9251" t="s">
        <v>1810</v>
      </c>
      <c r="E9251" s="698" t="s">
        <v>3752</v>
      </c>
    </row>
    <row r="9252" spans="1:5" hidden="1">
      <c r="A9252">
        <v>43611</v>
      </c>
      <c r="B9252" t="s">
        <v>5864</v>
      </c>
      <c r="C9252" t="s">
        <v>4606</v>
      </c>
      <c r="D9252" t="s">
        <v>1810</v>
      </c>
      <c r="E9252" s="698" t="s">
        <v>5865</v>
      </c>
    </row>
    <row r="9253" spans="1:5" hidden="1">
      <c r="A9253">
        <v>3103</v>
      </c>
      <c r="B9253" t="s">
        <v>5866</v>
      </c>
      <c r="C9253" t="s">
        <v>1809</v>
      </c>
      <c r="D9253" t="s">
        <v>1810</v>
      </c>
      <c r="E9253" s="698" t="s">
        <v>3622</v>
      </c>
    </row>
    <row r="9254" spans="1:5" hidden="1">
      <c r="A9254">
        <v>3097</v>
      </c>
      <c r="B9254" t="s">
        <v>5867</v>
      </c>
      <c r="C9254" t="s">
        <v>4606</v>
      </c>
      <c r="D9254" t="s">
        <v>1810</v>
      </c>
      <c r="E9254" s="698" t="s">
        <v>5868</v>
      </c>
    </row>
    <row r="9255" spans="1:5" hidden="1">
      <c r="A9255">
        <v>3099</v>
      </c>
      <c r="B9255" t="s">
        <v>5869</v>
      </c>
      <c r="C9255" t="s">
        <v>4606</v>
      </c>
      <c r="D9255" t="s">
        <v>1810</v>
      </c>
      <c r="E9255" s="698" t="s">
        <v>5870</v>
      </c>
    </row>
    <row r="9256" spans="1:5" hidden="1">
      <c r="A9256">
        <v>38151</v>
      </c>
      <c r="B9256" t="s">
        <v>5871</v>
      </c>
      <c r="C9256" t="s">
        <v>4606</v>
      </c>
      <c r="D9256" t="s">
        <v>1810</v>
      </c>
      <c r="E9256" s="698" t="s">
        <v>5872</v>
      </c>
    </row>
    <row r="9257" spans="1:5" hidden="1">
      <c r="A9257">
        <v>38152</v>
      </c>
      <c r="B9257" t="s">
        <v>5873</v>
      </c>
      <c r="C9257" t="s">
        <v>4606</v>
      </c>
      <c r="D9257" t="s">
        <v>1810</v>
      </c>
      <c r="E9257" s="698" t="s">
        <v>2912</v>
      </c>
    </row>
    <row r="9258" spans="1:5" hidden="1">
      <c r="A9258">
        <v>43610</v>
      </c>
      <c r="B9258" t="s">
        <v>5874</v>
      </c>
      <c r="C9258" t="s">
        <v>4606</v>
      </c>
      <c r="D9258" t="s">
        <v>1810</v>
      </c>
      <c r="E9258" s="698" t="s">
        <v>5875</v>
      </c>
    </row>
    <row r="9259" spans="1:5" hidden="1">
      <c r="A9259">
        <v>3093</v>
      </c>
      <c r="B9259" t="s">
        <v>5876</v>
      </c>
      <c r="C9259" t="s">
        <v>4606</v>
      </c>
      <c r="D9259" t="s">
        <v>1810</v>
      </c>
      <c r="E9259" s="698" t="s">
        <v>5870</v>
      </c>
    </row>
    <row r="9260" spans="1:5" hidden="1">
      <c r="A9260">
        <v>38165</v>
      </c>
      <c r="B9260" t="s">
        <v>5877</v>
      </c>
      <c r="C9260" t="s">
        <v>4606</v>
      </c>
      <c r="D9260" t="s">
        <v>1810</v>
      </c>
      <c r="E9260" s="698" t="s">
        <v>5878</v>
      </c>
    </row>
    <row r="9261" spans="1:5" hidden="1">
      <c r="A9261">
        <v>38177</v>
      </c>
      <c r="B9261" t="s">
        <v>5879</v>
      </c>
      <c r="C9261" t="s">
        <v>1809</v>
      </c>
      <c r="D9261" t="s">
        <v>1810</v>
      </c>
      <c r="E9261" s="698" t="s">
        <v>5880</v>
      </c>
    </row>
    <row r="9262" spans="1:5" hidden="1">
      <c r="A9262">
        <v>11458</v>
      </c>
      <c r="B9262" t="s">
        <v>5881</v>
      </c>
      <c r="C9262" t="s">
        <v>1809</v>
      </c>
      <c r="D9262" t="s">
        <v>1810</v>
      </c>
      <c r="E9262" s="698" t="s">
        <v>5882</v>
      </c>
    </row>
    <row r="9263" spans="1:5" hidden="1">
      <c r="A9263">
        <v>3108</v>
      </c>
      <c r="B9263" t="s">
        <v>5883</v>
      </c>
      <c r="C9263" t="s">
        <v>1809</v>
      </c>
      <c r="D9263" t="s">
        <v>1810</v>
      </c>
      <c r="E9263" s="698" t="s">
        <v>5884</v>
      </c>
    </row>
    <row r="9264" spans="1:5" hidden="1">
      <c r="A9264">
        <v>3105</v>
      </c>
      <c r="B9264" t="s">
        <v>5885</v>
      </c>
      <c r="C9264" t="s">
        <v>1809</v>
      </c>
      <c r="D9264" t="s">
        <v>1810</v>
      </c>
      <c r="E9264" s="698" t="s">
        <v>5886</v>
      </c>
    </row>
    <row r="9265" spans="1:5" hidden="1">
      <c r="A9265">
        <v>38178</v>
      </c>
      <c r="B9265" t="s">
        <v>5887</v>
      </c>
      <c r="C9265" t="s">
        <v>1809</v>
      </c>
      <c r="D9265" t="s">
        <v>1810</v>
      </c>
      <c r="E9265" s="698" t="s">
        <v>5888</v>
      </c>
    </row>
    <row r="9266" spans="1:5" hidden="1">
      <c r="A9266">
        <v>43575</v>
      </c>
      <c r="B9266" t="s">
        <v>5889</v>
      </c>
      <c r="C9266" t="s">
        <v>1809</v>
      </c>
      <c r="D9266" t="s">
        <v>1810</v>
      </c>
      <c r="E9266" s="698" t="s">
        <v>5890</v>
      </c>
    </row>
    <row r="9267" spans="1:5" hidden="1">
      <c r="A9267">
        <v>43577</v>
      </c>
      <c r="B9267" t="s">
        <v>5891</v>
      </c>
      <c r="C9267" t="s">
        <v>1809</v>
      </c>
      <c r="D9267" t="s">
        <v>1810</v>
      </c>
      <c r="E9267" s="698" t="s">
        <v>5892</v>
      </c>
    </row>
    <row r="9268" spans="1:5" hidden="1">
      <c r="A9268">
        <v>43458</v>
      </c>
      <c r="B9268" t="s">
        <v>5893</v>
      </c>
      <c r="C9268" t="s">
        <v>2167</v>
      </c>
      <c r="D9268" t="s">
        <v>1817</v>
      </c>
      <c r="E9268" s="698" t="s">
        <v>5894</v>
      </c>
    </row>
    <row r="9269" spans="1:5" hidden="1">
      <c r="A9269">
        <v>43470</v>
      </c>
      <c r="B9269" t="s">
        <v>5895</v>
      </c>
      <c r="C9269" t="s">
        <v>2170</v>
      </c>
      <c r="D9269" t="s">
        <v>1817</v>
      </c>
      <c r="E9269" s="698" t="s">
        <v>5896</v>
      </c>
    </row>
    <row r="9270" spans="1:5" hidden="1">
      <c r="A9270">
        <v>43459</v>
      </c>
      <c r="B9270" t="s">
        <v>5897</v>
      </c>
      <c r="C9270" t="s">
        <v>2167</v>
      </c>
      <c r="D9270" t="s">
        <v>1817</v>
      </c>
      <c r="E9270" s="698" t="s">
        <v>2583</v>
      </c>
    </row>
    <row r="9271" spans="1:5" hidden="1">
      <c r="A9271">
        <v>43471</v>
      </c>
      <c r="B9271" t="s">
        <v>5898</v>
      </c>
      <c r="C9271" t="s">
        <v>2170</v>
      </c>
      <c r="D9271" t="s">
        <v>1817</v>
      </c>
      <c r="E9271" s="698" t="s">
        <v>5899</v>
      </c>
    </row>
    <row r="9272" spans="1:5" hidden="1">
      <c r="A9272">
        <v>43460</v>
      </c>
      <c r="B9272" t="s">
        <v>5900</v>
      </c>
      <c r="C9272" t="s">
        <v>2167</v>
      </c>
      <c r="D9272" t="s">
        <v>1817</v>
      </c>
      <c r="E9272" s="698" t="s">
        <v>5901</v>
      </c>
    </row>
    <row r="9273" spans="1:5" hidden="1">
      <c r="A9273">
        <v>43472</v>
      </c>
      <c r="B9273" t="s">
        <v>5902</v>
      </c>
      <c r="C9273" t="s">
        <v>2170</v>
      </c>
      <c r="D9273" t="s">
        <v>1817</v>
      </c>
      <c r="E9273" s="698" t="s">
        <v>5903</v>
      </c>
    </row>
    <row r="9274" spans="1:5" hidden="1">
      <c r="A9274">
        <v>43461</v>
      </c>
      <c r="B9274" t="s">
        <v>5904</v>
      </c>
      <c r="C9274" t="s">
        <v>2167</v>
      </c>
      <c r="D9274" t="s">
        <v>1817</v>
      </c>
      <c r="E9274" s="698" t="s">
        <v>5905</v>
      </c>
    </row>
    <row r="9275" spans="1:5" hidden="1">
      <c r="A9275">
        <v>43473</v>
      </c>
      <c r="B9275" t="s">
        <v>5906</v>
      </c>
      <c r="C9275" t="s">
        <v>2170</v>
      </c>
      <c r="D9275" t="s">
        <v>1817</v>
      </c>
      <c r="E9275" s="698" t="s">
        <v>5907</v>
      </c>
    </row>
    <row r="9276" spans="1:5" hidden="1">
      <c r="A9276">
        <v>43463</v>
      </c>
      <c r="B9276" t="s">
        <v>5908</v>
      </c>
      <c r="C9276" t="s">
        <v>2167</v>
      </c>
      <c r="D9276" t="s">
        <v>1817</v>
      </c>
      <c r="E9276" s="698" t="s">
        <v>1871</v>
      </c>
    </row>
    <row r="9277" spans="1:5" hidden="1">
      <c r="A9277">
        <v>43475</v>
      </c>
      <c r="B9277" t="s">
        <v>5909</v>
      </c>
      <c r="C9277" t="s">
        <v>2170</v>
      </c>
      <c r="D9277" t="s">
        <v>1817</v>
      </c>
      <c r="E9277" s="698" t="s">
        <v>4689</v>
      </c>
    </row>
    <row r="9278" spans="1:5" hidden="1">
      <c r="A9278">
        <v>43462</v>
      </c>
      <c r="B9278" t="s">
        <v>5910</v>
      </c>
      <c r="C9278" t="s">
        <v>2167</v>
      </c>
      <c r="D9278" t="s">
        <v>1817</v>
      </c>
      <c r="E9278" s="698" t="s">
        <v>5911</v>
      </c>
    </row>
    <row r="9279" spans="1:5" hidden="1">
      <c r="A9279">
        <v>43474</v>
      </c>
      <c r="B9279" t="s">
        <v>5912</v>
      </c>
      <c r="C9279" t="s">
        <v>2170</v>
      </c>
      <c r="D9279" t="s">
        <v>1817</v>
      </c>
      <c r="E9279" s="698" t="s">
        <v>3887</v>
      </c>
    </row>
    <row r="9280" spans="1:5" hidden="1">
      <c r="A9280">
        <v>43464</v>
      </c>
      <c r="B9280" t="s">
        <v>5913</v>
      </c>
      <c r="C9280" t="s">
        <v>2167</v>
      </c>
      <c r="D9280" t="s">
        <v>1817</v>
      </c>
      <c r="E9280" s="698" t="s">
        <v>5911</v>
      </c>
    </row>
    <row r="9281" spans="1:5" hidden="1">
      <c r="A9281">
        <v>43476</v>
      </c>
      <c r="B9281" t="s">
        <v>5914</v>
      </c>
      <c r="C9281" t="s">
        <v>2170</v>
      </c>
      <c r="D9281" t="s">
        <v>1817</v>
      </c>
      <c r="E9281" s="698" t="s">
        <v>5911</v>
      </c>
    </row>
    <row r="9282" spans="1:5" hidden="1">
      <c r="A9282">
        <v>43465</v>
      </c>
      <c r="B9282" t="s">
        <v>5915</v>
      </c>
      <c r="C9282" t="s">
        <v>2167</v>
      </c>
      <c r="D9282" t="s">
        <v>1817</v>
      </c>
      <c r="E9282" s="698" t="s">
        <v>5638</v>
      </c>
    </row>
    <row r="9283" spans="1:5" hidden="1">
      <c r="A9283">
        <v>43477</v>
      </c>
      <c r="B9283" t="s">
        <v>5916</v>
      </c>
      <c r="C9283" t="s">
        <v>2170</v>
      </c>
      <c r="D9283" t="s">
        <v>1817</v>
      </c>
      <c r="E9283" s="698" t="s">
        <v>5917</v>
      </c>
    </row>
    <row r="9284" spans="1:5" hidden="1">
      <c r="A9284">
        <v>43466</v>
      </c>
      <c r="B9284" t="s">
        <v>5918</v>
      </c>
      <c r="C9284" t="s">
        <v>2167</v>
      </c>
      <c r="D9284" t="s">
        <v>1817</v>
      </c>
      <c r="E9284" s="698" t="s">
        <v>2579</v>
      </c>
    </row>
    <row r="9285" spans="1:5" hidden="1">
      <c r="A9285">
        <v>43478</v>
      </c>
      <c r="B9285" t="s">
        <v>5919</v>
      </c>
      <c r="C9285" t="s">
        <v>2170</v>
      </c>
      <c r="D9285" t="s">
        <v>1817</v>
      </c>
      <c r="E9285" s="698" t="s">
        <v>5920</v>
      </c>
    </row>
    <row r="9286" spans="1:5" hidden="1">
      <c r="A9286">
        <v>43467</v>
      </c>
      <c r="B9286" t="s">
        <v>5921</v>
      </c>
      <c r="C9286" t="s">
        <v>2167</v>
      </c>
      <c r="D9286" t="s">
        <v>1817</v>
      </c>
      <c r="E9286" s="698" t="s">
        <v>3024</v>
      </c>
    </row>
    <row r="9287" spans="1:5" hidden="1">
      <c r="A9287">
        <v>43479</v>
      </c>
      <c r="B9287" t="s">
        <v>5922</v>
      </c>
      <c r="C9287" t="s">
        <v>2170</v>
      </c>
      <c r="D9287" t="s">
        <v>1817</v>
      </c>
      <c r="E9287" s="698" t="s">
        <v>5923</v>
      </c>
    </row>
    <row r="9288" spans="1:5" hidden="1">
      <c r="A9288">
        <v>43468</v>
      </c>
      <c r="B9288" t="s">
        <v>5924</v>
      </c>
      <c r="C9288" t="s">
        <v>2167</v>
      </c>
      <c r="D9288" t="s">
        <v>1817</v>
      </c>
      <c r="E9288" s="698" t="s">
        <v>2517</v>
      </c>
    </row>
    <row r="9289" spans="1:5" hidden="1">
      <c r="A9289">
        <v>43480</v>
      </c>
      <c r="B9289" t="s">
        <v>5925</v>
      </c>
      <c r="C9289" t="s">
        <v>2170</v>
      </c>
      <c r="D9289" t="s">
        <v>1817</v>
      </c>
      <c r="E9289" s="698" t="s">
        <v>5926</v>
      </c>
    </row>
    <row r="9290" spans="1:5" hidden="1">
      <c r="A9290">
        <v>43469</v>
      </c>
      <c r="B9290" t="s">
        <v>5927</v>
      </c>
      <c r="C9290" t="s">
        <v>2167</v>
      </c>
      <c r="D9290" t="s">
        <v>1817</v>
      </c>
      <c r="E9290" s="698" t="s">
        <v>3018</v>
      </c>
    </row>
    <row r="9291" spans="1:5" hidden="1">
      <c r="A9291">
        <v>43481</v>
      </c>
      <c r="B9291" t="s">
        <v>5928</v>
      </c>
      <c r="C9291" t="s">
        <v>2170</v>
      </c>
      <c r="D9291" t="s">
        <v>1817</v>
      </c>
      <c r="E9291" s="698" t="s">
        <v>5929</v>
      </c>
    </row>
    <row r="9292" spans="1:5" hidden="1">
      <c r="A9292">
        <v>3119</v>
      </c>
      <c r="B9292" t="s">
        <v>5930</v>
      </c>
      <c r="C9292" t="s">
        <v>1809</v>
      </c>
      <c r="D9292" t="s">
        <v>1810</v>
      </c>
      <c r="E9292" s="698" t="s">
        <v>5931</v>
      </c>
    </row>
    <row r="9293" spans="1:5" hidden="1">
      <c r="A9293">
        <v>3122</v>
      </c>
      <c r="B9293" t="s">
        <v>5932</v>
      </c>
      <c r="C9293" t="s">
        <v>1809</v>
      </c>
      <c r="D9293" t="s">
        <v>1810</v>
      </c>
      <c r="E9293" s="698" t="s">
        <v>1907</v>
      </c>
    </row>
    <row r="9294" spans="1:5" hidden="1">
      <c r="A9294">
        <v>3121</v>
      </c>
      <c r="B9294" t="s">
        <v>5933</v>
      </c>
      <c r="C9294" t="s">
        <v>1809</v>
      </c>
      <c r="D9294" t="s">
        <v>1810</v>
      </c>
      <c r="E9294" s="698" t="s">
        <v>5934</v>
      </c>
    </row>
    <row r="9295" spans="1:5" hidden="1">
      <c r="A9295">
        <v>3120</v>
      </c>
      <c r="B9295" t="s">
        <v>5935</v>
      </c>
      <c r="C9295" t="s">
        <v>1809</v>
      </c>
      <c r="D9295" t="s">
        <v>1810</v>
      </c>
      <c r="E9295" s="698" t="s">
        <v>5936</v>
      </c>
    </row>
    <row r="9296" spans="1:5" hidden="1">
      <c r="A9296">
        <v>11455</v>
      </c>
      <c r="B9296" t="s">
        <v>5937</v>
      </c>
      <c r="C9296" t="s">
        <v>1809</v>
      </c>
      <c r="D9296" t="s">
        <v>1810</v>
      </c>
      <c r="E9296" s="698" t="s">
        <v>5938</v>
      </c>
    </row>
    <row r="9297" spans="1:5" hidden="1">
      <c r="A9297">
        <v>11456</v>
      </c>
      <c r="B9297" t="s">
        <v>5939</v>
      </c>
      <c r="C9297" t="s">
        <v>1809</v>
      </c>
      <c r="D9297" t="s">
        <v>1810</v>
      </c>
      <c r="E9297" s="698" t="s">
        <v>5940</v>
      </c>
    </row>
    <row r="9298" spans="1:5" hidden="1">
      <c r="A9298">
        <v>3107</v>
      </c>
      <c r="B9298" t="s">
        <v>5941</v>
      </c>
      <c r="C9298" t="s">
        <v>1809</v>
      </c>
      <c r="D9298" t="s">
        <v>1810</v>
      </c>
      <c r="E9298" s="698" t="s">
        <v>5942</v>
      </c>
    </row>
    <row r="9299" spans="1:5" hidden="1">
      <c r="A9299">
        <v>43583</v>
      </c>
      <c r="B9299" t="s">
        <v>5943</v>
      </c>
      <c r="C9299" t="s">
        <v>1809</v>
      </c>
      <c r="D9299" t="s">
        <v>1810</v>
      </c>
      <c r="E9299" s="698" t="s">
        <v>1989</v>
      </c>
    </row>
    <row r="9300" spans="1:5" hidden="1">
      <c r="A9300">
        <v>43586</v>
      </c>
      <c r="B9300" t="s">
        <v>5944</v>
      </c>
      <c r="C9300" t="s">
        <v>1809</v>
      </c>
      <c r="D9300" t="s">
        <v>1810</v>
      </c>
      <c r="E9300" s="698" t="s">
        <v>5945</v>
      </c>
    </row>
    <row r="9301" spans="1:5" hidden="1">
      <c r="A9301">
        <v>11461</v>
      </c>
      <c r="B9301" t="s">
        <v>5946</v>
      </c>
      <c r="C9301" t="s">
        <v>1809</v>
      </c>
      <c r="D9301" t="s">
        <v>1810</v>
      </c>
      <c r="E9301" s="698" t="s">
        <v>4437</v>
      </c>
    </row>
    <row r="9302" spans="1:5" hidden="1">
      <c r="A9302">
        <v>43587</v>
      </c>
      <c r="B9302" t="s">
        <v>5947</v>
      </c>
      <c r="C9302" t="s">
        <v>1809</v>
      </c>
      <c r="D9302" t="s">
        <v>1810</v>
      </c>
      <c r="E9302" s="698" t="s">
        <v>5948</v>
      </c>
    </row>
    <row r="9303" spans="1:5" hidden="1">
      <c r="A9303">
        <v>3106</v>
      </c>
      <c r="B9303" t="s">
        <v>5949</v>
      </c>
      <c r="C9303" t="s">
        <v>1809</v>
      </c>
      <c r="D9303" t="s">
        <v>1810</v>
      </c>
      <c r="E9303" s="698" t="s">
        <v>5950</v>
      </c>
    </row>
    <row r="9304" spans="1:5" hidden="1">
      <c r="A9304">
        <v>25951</v>
      </c>
      <c r="B9304" t="s">
        <v>5951</v>
      </c>
      <c r="C9304" t="s">
        <v>1949</v>
      </c>
      <c r="D9304" t="s">
        <v>1810</v>
      </c>
      <c r="E9304" s="698" t="s">
        <v>5952</v>
      </c>
    </row>
    <row r="9305" spans="1:5" hidden="1">
      <c r="A9305">
        <v>3123</v>
      </c>
      <c r="B9305" t="s">
        <v>5953</v>
      </c>
      <c r="C9305" t="s">
        <v>1949</v>
      </c>
      <c r="D9305" t="s">
        <v>1817</v>
      </c>
      <c r="E9305" s="698" t="s">
        <v>2935</v>
      </c>
    </row>
    <row r="9306" spans="1:5" hidden="1">
      <c r="A9306">
        <v>38125</v>
      </c>
      <c r="B9306" t="s">
        <v>5954</v>
      </c>
      <c r="C9306" t="s">
        <v>1949</v>
      </c>
      <c r="D9306" t="s">
        <v>1810</v>
      </c>
      <c r="E9306" s="698" t="s">
        <v>3171</v>
      </c>
    </row>
    <row r="9307" spans="1:5" hidden="1">
      <c r="A9307">
        <v>39014</v>
      </c>
      <c r="B9307" t="s">
        <v>5955</v>
      </c>
      <c r="C9307" t="s">
        <v>1949</v>
      </c>
      <c r="D9307" t="s">
        <v>1810</v>
      </c>
      <c r="E9307" s="698" t="s">
        <v>5956</v>
      </c>
    </row>
    <row r="9308" spans="1:5" hidden="1">
      <c r="A9308">
        <v>39365</v>
      </c>
      <c r="B9308" t="s">
        <v>5957</v>
      </c>
      <c r="C9308" t="s">
        <v>1809</v>
      </c>
      <c r="D9308" t="s">
        <v>1810</v>
      </c>
      <c r="E9308" s="698" t="s">
        <v>5958</v>
      </c>
    </row>
    <row r="9309" spans="1:5" hidden="1">
      <c r="A9309">
        <v>39366</v>
      </c>
      <c r="B9309" t="s">
        <v>5959</v>
      </c>
      <c r="C9309" t="s">
        <v>1809</v>
      </c>
      <c r="D9309" t="s">
        <v>1810</v>
      </c>
      <c r="E9309" s="698" t="s">
        <v>5960</v>
      </c>
    </row>
    <row r="9310" spans="1:5" hidden="1">
      <c r="A9310">
        <v>39367</v>
      </c>
      <c r="B9310" t="s">
        <v>5961</v>
      </c>
      <c r="C9310" t="s">
        <v>1809</v>
      </c>
      <c r="D9310" t="s">
        <v>1810</v>
      </c>
      <c r="E9310" s="698" t="s">
        <v>5962</v>
      </c>
    </row>
    <row r="9311" spans="1:5" hidden="1">
      <c r="A9311">
        <v>37394</v>
      </c>
      <c r="B9311" t="s">
        <v>5963</v>
      </c>
      <c r="C9311" t="s">
        <v>5964</v>
      </c>
      <c r="D9311" t="s">
        <v>1836</v>
      </c>
      <c r="E9311" s="698" t="s">
        <v>5965</v>
      </c>
    </row>
    <row r="9312" spans="1:5" hidden="1">
      <c r="A9312">
        <v>14146</v>
      </c>
      <c r="B9312" t="s">
        <v>5966</v>
      </c>
      <c r="C9312" t="s">
        <v>5964</v>
      </c>
      <c r="D9312" t="s">
        <v>1836</v>
      </c>
      <c r="E9312" s="698" t="s">
        <v>5967</v>
      </c>
    </row>
    <row r="9313" spans="1:5" hidden="1">
      <c r="A9313">
        <v>38134</v>
      </c>
      <c r="B9313" t="s">
        <v>5968</v>
      </c>
      <c r="C9313" t="s">
        <v>1949</v>
      </c>
      <c r="D9313" t="s">
        <v>1810</v>
      </c>
      <c r="E9313" s="698" t="s">
        <v>5969</v>
      </c>
    </row>
    <row r="9314" spans="1:5" hidden="1">
      <c r="A9314">
        <v>38132</v>
      </c>
      <c r="B9314" t="s">
        <v>5970</v>
      </c>
      <c r="C9314" t="s">
        <v>1949</v>
      </c>
      <c r="D9314" t="s">
        <v>1810</v>
      </c>
      <c r="E9314" s="698" t="s">
        <v>5971</v>
      </c>
    </row>
    <row r="9315" spans="1:5" hidden="1">
      <c r="A9315">
        <v>38133</v>
      </c>
      <c r="B9315" t="s">
        <v>5972</v>
      </c>
      <c r="C9315" t="s">
        <v>1949</v>
      </c>
      <c r="D9315" t="s">
        <v>1810</v>
      </c>
      <c r="E9315" s="698" t="s">
        <v>5973</v>
      </c>
    </row>
    <row r="9316" spans="1:5" hidden="1">
      <c r="A9316">
        <v>938</v>
      </c>
      <c r="B9316" t="s">
        <v>5974</v>
      </c>
      <c r="C9316" t="s">
        <v>1856</v>
      </c>
      <c r="D9316" t="s">
        <v>1810</v>
      </c>
      <c r="E9316" s="698" t="s">
        <v>5975</v>
      </c>
    </row>
    <row r="9317" spans="1:5" hidden="1">
      <c r="A9317">
        <v>937</v>
      </c>
      <c r="B9317" t="s">
        <v>5976</v>
      </c>
      <c r="C9317" t="s">
        <v>1856</v>
      </c>
      <c r="D9317" t="s">
        <v>1810</v>
      </c>
      <c r="E9317" s="698" t="s">
        <v>5977</v>
      </c>
    </row>
    <row r="9318" spans="1:5" hidden="1">
      <c r="A9318">
        <v>939</v>
      </c>
      <c r="B9318" t="s">
        <v>5978</v>
      </c>
      <c r="C9318" t="s">
        <v>1856</v>
      </c>
      <c r="D9318" t="s">
        <v>1810</v>
      </c>
      <c r="E9318" s="698" t="s">
        <v>2205</v>
      </c>
    </row>
    <row r="9319" spans="1:5" hidden="1">
      <c r="A9319">
        <v>944</v>
      </c>
      <c r="B9319" t="s">
        <v>5979</v>
      </c>
      <c r="C9319" t="s">
        <v>1856</v>
      </c>
      <c r="D9319" t="s">
        <v>1810</v>
      </c>
      <c r="E9319" s="698" t="s">
        <v>5980</v>
      </c>
    </row>
    <row r="9320" spans="1:5" hidden="1">
      <c r="A9320">
        <v>940</v>
      </c>
      <c r="B9320" t="s">
        <v>5981</v>
      </c>
      <c r="C9320" t="s">
        <v>1856</v>
      </c>
      <c r="D9320" t="s">
        <v>1810</v>
      </c>
      <c r="E9320" s="698" t="s">
        <v>5982</v>
      </c>
    </row>
    <row r="9321" spans="1:5" hidden="1">
      <c r="A9321">
        <v>936</v>
      </c>
      <c r="B9321" t="s">
        <v>5983</v>
      </c>
      <c r="C9321" t="s">
        <v>1856</v>
      </c>
      <c r="D9321" t="s">
        <v>1810</v>
      </c>
      <c r="E9321" s="698" t="s">
        <v>5544</v>
      </c>
    </row>
    <row r="9322" spans="1:5" hidden="1">
      <c r="A9322">
        <v>935</v>
      </c>
      <c r="B9322" t="s">
        <v>5984</v>
      </c>
      <c r="C9322" t="s">
        <v>1856</v>
      </c>
      <c r="D9322" t="s">
        <v>1810</v>
      </c>
      <c r="E9322" s="698" t="s">
        <v>5985</v>
      </c>
    </row>
    <row r="9323" spans="1:5" hidden="1">
      <c r="A9323">
        <v>44397</v>
      </c>
      <c r="B9323" t="s">
        <v>5986</v>
      </c>
      <c r="C9323" t="s">
        <v>1856</v>
      </c>
      <c r="D9323" t="s">
        <v>1810</v>
      </c>
      <c r="E9323" s="698" t="s">
        <v>3411</v>
      </c>
    </row>
    <row r="9324" spans="1:5" hidden="1">
      <c r="A9324">
        <v>406</v>
      </c>
      <c r="B9324" t="s">
        <v>833</v>
      </c>
      <c r="C9324" t="s">
        <v>1809</v>
      </c>
      <c r="D9324" t="s">
        <v>1810</v>
      </c>
      <c r="E9324" s="698" t="s">
        <v>5987</v>
      </c>
    </row>
    <row r="9325" spans="1:5" hidden="1">
      <c r="A9325">
        <v>42529</v>
      </c>
      <c r="B9325" t="s">
        <v>5988</v>
      </c>
      <c r="C9325" t="s">
        <v>1856</v>
      </c>
      <c r="D9325" t="s">
        <v>1810</v>
      </c>
      <c r="E9325" s="698" t="s">
        <v>1916</v>
      </c>
    </row>
    <row r="9326" spans="1:5" hidden="1">
      <c r="A9326">
        <v>39634</v>
      </c>
      <c r="B9326" t="s">
        <v>5989</v>
      </c>
      <c r="C9326" t="s">
        <v>1856</v>
      </c>
      <c r="D9326" t="s">
        <v>1810</v>
      </c>
      <c r="E9326" s="698" t="s">
        <v>5990</v>
      </c>
    </row>
    <row r="9327" spans="1:5" hidden="1">
      <c r="A9327">
        <v>39701</v>
      </c>
      <c r="B9327" t="s">
        <v>5991</v>
      </c>
      <c r="C9327" t="s">
        <v>1809</v>
      </c>
      <c r="D9327" t="s">
        <v>1810</v>
      </c>
      <c r="E9327" s="698" t="s">
        <v>5992</v>
      </c>
    </row>
    <row r="9328" spans="1:5" hidden="1">
      <c r="A9328">
        <v>12815</v>
      </c>
      <c r="B9328" t="s">
        <v>5993</v>
      </c>
      <c r="C9328" t="s">
        <v>1809</v>
      </c>
      <c r="D9328" t="s">
        <v>1810</v>
      </c>
      <c r="E9328" s="698" t="s">
        <v>5994</v>
      </c>
    </row>
    <row r="9329" spans="1:5" hidden="1">
      <c r="A9329">
        <v>407</v>
      </c>
      <c r="B9329" t="s">
        <v>5995</v>
      </c>
      <c r="C9329" t="s">
        <v>1949</v>
      </c>
      <c r="D9329" t="s">
        <v>1836</v>
      </c>
      <c r="E9329" s="698" t="s">
        <v>5996</v>
      </c>
    </row>
    <row r="9330" spans="1:5" hidden="1">
      <c r="A9330">
        <v>39431</v>
      </c>
      <c r="B9330" t="s">
        <v>5997</v>
      </c>
      <c r="C9330" t="s">
        <v>1856</v>
      </c>
      <c r="D9330" t="s">
        <v>1810</v>
      </c>
      <c r="E9330" s="698" t="s">
        <v>5730</v>
      </c>
    </row>
    <row r="9331" spans="1:5" hidden="1">
      <c r="A9331">
        <v>39432</v>
      </c>
      <c r="B9331" t="s">
        <v>5998</v>
      </c>
      <c r="C9331" t="s">
        <v>1856</v>
      </c>
      <c r="D9331" t="s">
        <v>1810</v>
      </c>
      <c r="E9331" s="698" t="s">
        <v>5546</v>
      </c>
    </row>
    <row r="9332" spans="1:5" hidden="1">
      <c r="A9332">
        <v>20111</v>
      </c>
      <c r="B9332" t="s">
        <v>5999</v>
      </c>
      <c r="C9332" t="s">
        <v>1809</v>
      </c>
      <c r="D9332" t="s">
        <v>1817</v>
      </c>
      <c r="E9332" s="698" t="s">
        <v>4410</v>
      </c>
    </row>
    <row r="9333" spans="1:5" hidden="1">
      <c r="A9333">
        <v>21127</v>
      </c>
      <c r="B9333" t="s">
        <v>6000</v>
      </c>
      <c r="C9333" t="s">
        <v>1809</v>
      </c>
      <c r="D9333" t="s">
        <v>1810</v>
      </c>
      <c r="E9333" s="698" t="s">
        <v>6001</v>
      </c>
    </row>
    <row r="9334" spans="1:5" hidden="1">
      <c r="A9334">
        <v>404</v>
      </c>
      <c r="B9334" t="s">
        <v>6002</v>
      </c>
      <c r="C9334" t="s">
        <v>1856</v>
      </c>
      <c r="D9334" t="s">
        <v>1810</v>
      </c>
      <c r="E9334" s="698" t="s">
        <v>6003</v>
      </c>
    </row>
    <row r="9335" spans="1:5" hidden="1">
      <c r="A9335">
        <v>14151</v>
      </c>
      <c r="B9335" t="s">
        <v>6004</v>
      </c>
      <c r="C9335" t="s">
        <v>1809</v>
      </c>
      <c r="D9335" t="s">
        <v>1836</v>
      </c>
      <c r="E9335" s="698" t="s">
        <v>6005</v>
      </c>
    </row>
    <row r="9336" spans="1:5" hidden="1">
      <c r="A9336">
        <v>14153</v>
      </c>
      <c r="B9336" t="s">
        <v>6006</v>
      </c>
      <c r="C9336" t="s">
        <v>1809</v>
      </c>
      <c r="D9336" t="s">
        <v>1836</v>
      </c>
      <c r="E9336" s="698" t="s">
        <v>6007</v>
      </c>
    </row>
    <row r="9337" spans="1:5" hidden="1">
      <c r="A9337">
        <v>14152</v>
      </c>
      <c r="B9337" t="s">
        <v>6008</v>
      </c>
      <c r="C9337" t="s">
        <v>1809</v>
      </c>
      <c r="D9337" t="s">
        <v>1836</v>
      </c>
      <c r="E9337" s="698" t="s">
        <v>6009</v>
      </c>
    </row>
    <row r="9338" spans="1:5" hidden="1">
      <c r="A9338">
        <v>14154</v>
      </c>
      <c r="B9338" t="s">
        <v>6010</v>
      </c>
      <c r="C9338" t="s">
        <v>1809</v>
      </c>
      <c r="D9338" t="s">
        <v>1836</v>
      </c>
      <c r="E9338" s="698" t="s">
        <v>6011</v>
      </c>
    </row>
    <row r="9339" spans="1:5" hidden="1">
      <c r="A9339">
        <v>3146</v>
      </c>
      <c r="B9339" t="s">
        <v>6012</v>
      </c>
      <c r="C9339" t="s">
        <v>1809</v>
      </c>
      <c r="D9339" t="s">
        <v>1817</v>
      </c>
      <c r="E9339" s="698" t="s">
        <v>5555</v>
      </c>
    </row>
    <row r="9340" spans="1:5" hidden="1">
      <c r="A9340">
        <v>3143</v>
      </c>
      <c r="B9340" t="s">
        <v>6013</v>
      </c>
      <c r="C9340" t="s">
        <v>1809</v>
      </c>
      <c r="D9340" t="s">
        <v>1810</v>
      </c>
      <c r="E9340" s="698" t="s">
        <v>6014</v>
      </c>
    </row>
    <row r="9341" spans="1:5" hidden="1">
      <c r="A9341">
        <v>3148</v>
      </c>
      <c r="B9341" t="s">
        <v>6015</v>
      </c>
      <c r="C9341" t="s">
        <v>1809</v>
      </c>
      <c r="D9341" t="s">
        <v>1810</v>
      </c>
      <c r="E9341" s="698" t="s">
        <v>6016</v>
      </c>
    </row>
    <row r="9342" spans="1:5" hidden="1">
      <c r="A9342">
        <v>4310</v>
      </c>
      <c r="B9342" t="s">
        <v>6017</v>
      </c>
      <c r="C9342" t="s">
        <v>1809</v>
      </c>
      <c r="D9342" t="s">
        <v>1810</v>
      </c>
      <c r="E9342" s="698" t="s">
        <v>2527</v>
      </c>
    </row>
    <row r="9343" spans="1:5" hidden="1">
      <c r="A9343">
        <v>4311</v>
      </c>
      <c r="B9343" t="s">
        <v>6018</v>
      </c>
      <c r="C9343" t="s">
        <v>1809</v>
      </c>
      <c r="D9343" t="s">
        <v>1810</v>
      </c>
      <c r="E9343" s="698" t="s">
        <v>6019</v>
      </c>
    </row>
    <row r="9344" spans="1:5" hidden="1">
      <c r="A9344">
        <v>4312</v>
      </c>
      <c r="B9344" t="s">
        <v>6020</v>
      </c>
      <c r="C9344" t="s">
        <v>1809</v>
      </c>
      <c r="D9344" t="s">
        <v>1810</v>
      </c>
      <c r="E9344" s="698" t="s">
        <v>6021</v>
      </c>
    </row>
    <row r="9345" spans="1:5" hidden="1">
      <c r="A9345">
        <v>13261</v>
      </c>
      <c r="B9345" t="s">
        <v>6022</v>
      </c>
      <c r="C9345" t="s">
        <v>1809</v>
      </c>
      <c r="D9345" t="s">
        <v>1810</v>
      </c>
      <c r="E9345" s="698" t="s">
        <v>6023</v>
      </c>
    </row>
    <row r="9346" spans="1:5" hidden="1">
      <c r="A9346">
        <v>3255</v>
      </c>
      <c r="B9346" t="s">
        <v>6024</v>
      </c>
      <c r="C9346" t="s">
        <v>1809</v>
      </c>
      <c r="D9346" t="s">
        <v>1810</v>
      </c>
      <c r="E9346" s="698" t="s">
        <v>6025</v>
      </c>
    </row>
    <row r="9347" spans="1:5" hidden="1">
      <c r="A9347">
        <v>3254</v>
      </c>
      <c r="B9347" t="s">
        <v>6026</v>
      </c>
      <c r="C9347" t="s">
        <v>1809</v>
      </c>
      <c r="D9347" t="s">
        <v>1810</v>
      </c>
      <c r="E9347" s="698" t="s">
        <v>6027</v>
      </c>
    </row>
    <row r="9348" spans="1:5" hidden="1">
      <c r="A9348">
        <v>3259</v>
      </c>
      <c r="B9348" t="s">
        <v>6028</v>
      </c>
      <c r="C9348" t="s">
        <v>1809</v>
      </c>
      <c r="D9348" t="s">
        <v>1810</v>
      </c>
      <c r="E9348" s="698" t="s">
        <v>6029</v>
      </c>
    </row>
    <row r="9349" spans="1:5" hidden="1">
      <c r="A9349">
        <v>3258</v>
      </c>
      <c r="B9349" t="s">
        <v>6030</v>
      </c>
      <c r="C9349" t="s">
        <v>1809</v>
      </c>
      <c r="D9349" t="s">
        <v>1810</v>
      </c>
      <c r="E9349" s="698" t="s">
        <v>6031</v>
      </c>
    </row>
    <row r="9350" spans="1:5" hidden="1">
      <c r="A9350">
        <v>3251</v>
      </c>
      <c r="B9350" t="s">
        <v>6032</v>
      </c>
      <c r="C9350" t="s">
        <v>1809</v>
      </c>
      <c r="D9350" t="s">
        <v>1810</v>
      </c>
      <c r="E9350" s="698" t="s">
        <v>6033</v>
      </c>
    </row>
    <row r="9351" spans="1:5" hidden="1">
      <c r="A9351">
        <v>3256</v>
      </c>
      <c r="B9351" t="s">
        <v>6034</v>
      </c>
      <c r="C9351" t="s">
        <v>1809</v>
      </c>
      <c r="D9351" t="s">
        <v>1810</v>
      </c>
      <c r="E9351" s="698" t="s">
        <v>6035</v>
      </c>
    </row>
    <row r="9352" spans="1:5" hidden="1">
      <c r="A9352">
        <v>3261</v>
      </c>
      <c r="B9352" t="s">
        <v>6036</v>
      </c>
      <c r="C9352" t="s">
        <v>1809</v>
      </c>
      <c r="D9352" t="s">
        <v>1810</v>
      </c>
      <c r="E9352" s="698" t="s">
        <v>6037</v>
      </c>
    </row>
    <row r="9353" spans="1:5" hidden="1">
      <c r="A9353">
        <v>3260</v>
      </c>
      <c r="B9353" t="s">
        <v>6038</v>
      </c>
      <c r="C9353" t="s">
        <v>1809</v>
      </c>
      <c r="D9353" t="s">
        <v>1810</v>
      </c>
      <c r="E9353" s="698" t="s">
        <v>6039</v>
      </c>
    </row>
    <row r="9354" spans="1:5" hidden="1">
      <c r="A9354">
        <v>3272</v>
      </c>
      <c r="B9354" t="s">
        <v>6040</v>
      </c>
      <c r="C9354" t="s">
        <v>1809</v>
      </c>
      <c r="D9354" t="s">
        <v>1810</v>
      </c>
      <c r="E9354" s="698" t="s">
        <v>6041</v>
      </c>
    </row>
    <row r="9355" spans="1:5" hidden="1">
      <c r="A9355">
        <v>3265</v>
      </c>
      <c r="B9355" t="s">
        <v>6042</v>
      </c>
      <c r="C9355" t="s">
        <v>1809</v>
      </c>
      <c r="D9355" t="s">
        <v>1810</v>
      </c>
      <c r="E9355" s="698" t="s">
        <v>5796</v>
      </c>
    </row>
    <row r="9356" spans="1:5" hidden="1">
      <c r="A9356">
        <v>3262</v>
      </c>
      <c r="B9356" t="s">
        <v>6043</v>
      </c>
      <c r="C9356" t="s">
        <v>1809</v>
      </c>
      <c r="D9356" t="s">
        <v>1810</v>
      </c>
      <c r="E9356" s="698" t="s">
        <v>6044</v>
      </c>
    </row>
    <row r="9357" spans="1:5" hidden="1">
      <c r="A9357">
        <v>3264</v>
      </c>
      <c r="B9357" t="s">
        <v>6045</v>
      </c>
      <c r="C9357" t="s">
        <v>1809</v>
      </c>
      <c r="D9357" t="s">
        <v>1810</v>
      </c>
      <c r="E9357" s="698" t="s">
        <v>6046</v>
      </c>
    </row>
    <row r="9358" spans="1:5" hidden="1">
      <c r="A9358">
        <v>3267</v>
      </c>
      <c r="B9358" t="s">
        <v>6047</v>
      </c>
      <c r="C9358" t="s">
        <v>1809</v>
      </c>
      <c r="D9358" t="s">
        <v>1810</v>
      </c>
      <c r="E9358" s="698" t="s">
        <v>6048</v>
      </c>
    </row>
    <row r="9359" spans="1:5" hidden="1">
      <c r="A9359">
        <v>3266</v>
      </c>
      <c r="B9359" t="s">
        <v>6049</v>
      </c>
      <c r="C9359" t="s">
        <v>1809</v>
      </c>
      <c r="D9359" t="s">
        <v>1810</v>
      </c>
      <c r="E9359" s="698" t="s">
        <v>6050</v>
      </c>
    </row>
    <row r="9360" spans="1:5" hidden="1">
      <c r="A9360">
        <v>3263</v>
      </c>
      <c r="B9360" t="s">
        <v>6051</v>
      </c>
      <c r="C9360" t="s">
        <v>1809</v>
      </c>
      <c r="D9360" t="s">
        <v>1810</v>
      </c>
      <c r="E9360" s="698" t="s">
        <v>6052</v>
      </c>
    </row>
    <row r="9361" spans="1:5" hidden="1">
      <c r="A9361">
        <v>3268</v>
      </c>
      <c r="B9361" t="s">
        <v>6053</v>
      </c>
      <c r="C9361" t="s">
        <v>1809</v>
      </c>
      <c r="D9361" t="s">
        <v>1810</v>
      </c>
      <c r="E9361" s="698" t="s">
        <v>6054</v>
      </c>
    </row>
    <row r="9362" spans="1:5" hidden="1">
      <c r="A9362">
        <v>3271</v>
      </c>
      <c r="B9362" t="s">
        <v>6055</v>
      </c>
      <c r="C9362" t="s">
        <v>1809</v>
      </c>
      <c r="D9362" t="s">
        <v>1810</v>
      </c>
      <c r="E9362" s="698" t="s">
        <v>6056</v>
      </c>
    </row>
    <row r="9363" spans="1:5" hidden="1">
      <c r="A9363">
        <v>3270</v>
      </c>
      <c r="B9363" t="s">
        <v>6057</v>
      </c>
      <c r="C9363" t="s">
        <v>1809</v>
      </c>
      <c r="D9363" t="s">
        <v>1810</v>
      </c>
      <c r="E9363" s="698" t="s">
        <v>6058</v>
      </c>
    </row>
    <row r="9364" spans="1:5" hidden="1">
      <c r="A9364">
        <v>3275</v>
      </c>
      <c r="B9364" t="s">
        <v>6059</v>
      </c>
      <c r="C9364" t="s">
        <v>1835</v>
      </c>
      <c r="D9364" t="s">
        <v>1810</v>
      </c>
      <c r="E9364" s="698" t="s">
        <v>6060</v>
      </c>
    </row>
    <row r="9365" spans="1:5" hidden="1">
      <c r="A9365">
        <v>39512</v>
      </c>
      <c r="B9365" t="s">
        <v>6061</v>
      </c>
      <c r="C9365" t="s">
        <v>1835</v>
      </c>
      <c r="D9365" t="s">
        <v>1836</v>
      </c>
      <c r="E9365" s="698" t="s">
        <v>6062</v>
      </c>
    </row>
    <row r="9366" spans="1:5" hidden="1">
      <c r="A9366">
        <v>39511</v>
      </c>
      <c r="B9366" t="s">
        <v>6063</v>
      </c>
      <c r="C9366" t="s">
        <v>1835</v>
      </c>
      <c r="D9366" t="s">
        <v>1836</v>
      </c>
      <c r="E9366" s="698" t="s">
        <v>6064</v>
      </c>
    </row>
    <row r="9367" spans="1:5" hidden="1">
      <c r="A9367">
        <v>39513</v>
      </c>
      <c r="B9367" t="s">
        <v>6065</v>
      </c>
      <c r="C9367" t="s">
        <v>1835</v>
      </c>
      <c r="D9367" t="s">
        <v>1836</v>
      </c>
      <c r="E9367" s="698" t="s">
        <v>6066</v>
      </c>
    </row>
    <row r="9368" spans="1:5" hidden="1">
      <c r="A9368">
        <v>3286</v>
      </c>
      <c r="B9368" t="s">
        <v>6067</v>
      </c>
      <c r="C9368" t="s">
        <v>1835</v>
      </c>
      <c r="D9368" t="s">
        <v>1810</v>
      </c>
      <c r="E9368" s="698" t="s">
        <v>6068</v>
      </c>
    </row>
    <row r="9369" spans="1:5" hidden="1">
      <c r="A9369">
        <v>3287</v>
      </c>
      <c r="B9369" t="s">
        <v>6069</v>
      </c>
      <c r="C9369" t="s">
        <v>1835</v>
      </c>
      <c r="D9369" t="s">
        <v>1810</v>
      </c>
      <c r="E9369" s="698" t="s">
        <v>6070</v>
      </c>
    </row>
    <row r="9370" spans="1:5" hidden="1">
      <c r="A9370">
        <v>3283</v>
      </c>
      <c r="B9370" t="s">
        <v>6071</v>
      </c>
      <c r="C9370" t="s">
        <v>1835</v>
      </c>
      <c r="D9370" t="s">
        <v>1810</v>
      </c>
      <c r="E9370" s="698" t="s">
        <v>6072</v>
      </c>
    </row>
    <row r="9371" spans="1:5" hidden="1">
      <c r="A9371">
        <v>11587</v>
      </c>
      <c r="B9371" t="s">
        <v>6073</v>
      </c>
      <c r="C9371" t="s">
        <v>1835</v>
      </c>
      <c r="D9371" t="s">
        <v>1810</v>
      </c>
      <c r="E9371" s="698" t="s">
        <v>6074</v>
      </c>
    </row>
    <row r="9372" spans="1:5" hidden="1">
      <c r="A9372">
        <v>36225</v>
      </c>
      <c r="B9372" t="s">
        <v>6075</v>
      </c>
      <c r="C9372" t="s">
        <v>1835</v>
      </c>
      <c r="D9372" t="s">
        <v>1810</v>
      </c>
      <c r="E9372" s="698" t="s">
        <v>5251</v>
      </c>
    </row>
    <row r="9373" spans="1:5" hidden="1">
      <c r="A9373">
        <v>36230</v>
      </c>
      <c r="B9373" t="s">
        <v>6076</v>
      </c>
      <c r="C9373" t="s">
        <v>1835</v>
      </c>
      <c r="D9373" t="s">
        <v>1817</v>
      </c>
      <c r="E9373" s="698" t="s">
        <v>6077</v>
      </c>
    </row>
    <row r="9374" spans="1:5" hidden="1">
      <c r="A9374">
        <v>36238</v>
      </c>
      <c r="B9374" t="s">
        <v>6078</v>
      </c>
      <c r="C9374" t="s">
        <v>1835</v>
      </c>
      <c r="D9374" t="s">
        <v>1810</v>
      </c>
      <c r="E9374" s="698" t="s">
        <v>6079</v>
      </c>
    </row>
    <row r="9375" spans="1:5" hidden="1">
      <c r="A9375">
        <v>39363</v>
      </c>
      <c r="B9375" t="s">
        <v>6080</v>
      </c>
      <c r="C9375" t="s">
        <v>1809</v>
      </c>
      <c r="D9375" t="s">
        <v>1810</v>
      </c>
      <c r="E9375" s="698" t="s">
        <v>6081</v>
      </c>
    </row>
    <row r="9376" spans="1:5" hidden="1">
      <c r="A9376">
        <v>39361</v>
      </c>
      <c r="B9376" t="s">
        <v>6082</v>
      </c>
      <c r="C9376" t="s">
        <v>1809</v>
      </c>
      <c r="D9376" t="s">
        <v>1810</v>
      </c>
      <c r="E9376" s="698" t="s">
        <v>6083</v>
      </c>
    </row>
    <row r="9377" spans="1:5" hidden="1">
      <c r="A9377">
        <v>39362</v>
      </c>
      <c r="B9377" t="s">
        <v>6084</v>
      </c>
      <c r="C9377" t="s">
        <v>1809</v>
      </c>
      <c r="D9377" t="s">
        <v>1810</v>
      </c>
      <c r="E9377" s="698" t="s">
        <v>6085</v>
      </c>
    </row>
    <row r="9378" spans="1:5" hidden="1">
      <c r="A9378">
        <v>39364</v>
      </c>
      <c r="B9378" t="s">
        <v>6086</v>
      </c>
      <c r="C9378" t="s">
        <v>1809</v>
      </c>
      <c r="D9378" t="s">
        <v>1810</v>
      </c>
      <c r="E9378" s="698" t="s">
        <v>6087</v>
      </c>
    </row>
    <row r="9379" spans="1:5" hidden="1">
      <c r="A9379">
        <v>14576</v>
      </c>
      <c r="B9379" t="s">
        <v>6088</v>
      </c>
      <c r="C9379" t="s">
        <v>1809</v>
      </c>
      <c r="D9379" t="s">
        <v>1836</v>
      </c>
      <c r="E9379" s="698" t="s">
        <v>6089</v>
      </c>
    </row>
    <row r="9380" spans="1:5" hidden="1">
      <c r="A9380">
        <v>13877</v>
      </c>
      <c r="B9380" t="s">
        <v>6090</v>
      </c>
      <c r="C9380" t="s">
        <v>1809</v>
      </c>
      <c r="D9380" t="s">
        <v>1836</v>
      </c>
      <c r="E9380" s="698" t="s">
        <v>6091</v>
      </c>
    </row>
    <row r="9381" spans="1:5" hidden="1">
      <c r="A9381">
        <v>7307</v>
      </c>
      <c r="B9381" t="s">
        <v>777</v>
      </c>
      <c r="C9381" t="s">
        <v>1847</v>
      </c>
      <c r="D9381" t="s">
        <v>1810</v>
      </c>
      <c r="E9381" s="698" t="s">
        <v>6092</v>
      </c>
    </row>
    <row r="9382" spans="1:5" hidden="1">
      <c r="A9382">
        <v>38122</v>
      </c>
      <c r="B9382" t="s">
        <v>6093</v>
      </c>
      <c r="C9382" t="s">
        <v>1847</v>
      </c>
      <c r="D9382" t="s">
        <v>1810</v>
      </c>
      <c r="E9382" s="698" t="s">
        <v>6094</v>
      </c>
    </row>
    <row r="9383" spans="1:5" hidden="1">
      <c r="A9383">
        <v>38633</v>
      </c>
      <c r="B9383" t="s">
        <v>6095</v>
      </c>
      <c r="C9383" t="s">
        <v>1809</v>
      </c>
      <c r="D9383" t="s">
        <v>1836</v>
      </c>
      <c r="E9383" s="698" t="s">
        <v>6096</v>
      </c>
    </row>
    <row r="9384" spans="1:5" hidden="1">
      <c r="A9384">
        <v>12344</v>
      </c>
      <c r="B9384" t="s">
        <v>6097</v>
      </c>
      <c r="C9384" t="s">
        <v>1809</v>
      </c>
      <c r="D9384" t="s">
        <v>1810</v>
      </c>
      <c r="E9384" s="698" t="s">
        <v>6098</v>
      </c>
    </row>
    <row r="9385" spans="1:5" hidden="1">
      <c r="A9385">
        <v>12343</v>
      </c>
      <c r="B9385" t="s">
        <v>6099</v>
      </c>
      <c r="C9385" t="s">
        <v>1809</v>
      </c>
      <c r="D9385" t="s">
        <v>1810</v>
      </c>
      <c r="E9385" s="698" t="s">
        <v>6100</v>
      </c>
    </row>
    <row r="9386" spans="1:5" hidden="1">
      <c r="A9386">
        <v>3295</v>
      </c>
      <c r="B9386" t="s">
        <v>6101</v>
      </c>
      <c r="C9386" t="s">
        <v>1809</v>
      </c>
      <c r="D9386" t="s">
        <v>1810</v>
      </c>
      <c r="E9386" s="698" t="s">
        <v>6102</v>
      </c>
    </row>
    <row r="9387" spans="1:5" hidden="1">
      <c r="A9387">
        <v>3302</v>
      </c>
      <c r="B9387" t="s">
        <v>6103</v>
      </c>
      <c r="C9387" t="s">
        <v>1809</v>
      </c>
      <c r="D9387" t="s">
        <v>1810</v>
      </c>
      <c r="E9387" s="698" t="s">
        <v>6104</v>
      </c>
    </row>
    <row r="9388" spans="1:5" hidden="1">
      <c r="A9388">
        <v>3297</v>
      </c>
      <c r="B9388" t="s">
        <v>6105</v>
      </c>
      <c r="C9388" t="s">
        <v>1809</v>
      </c>
      <c r="D9388" t="s">
        <v>1810</v>
      </c>
      <c r="E9388" s="698" t="s">
        <v>6106</v>
      </c>
    </row>
    <row r="9389" spans="1:5" hidden="1">
      <c r="A9389">
        <v>3294</v>
      </c>
      <c r="B9389" t="s">
        <v>6107</v>
      </c>
      <c r="C9389" t="s">
        <v>1809</v>
      </c>
      <c r="D9389" t="s">
        <v>1810</v>
      </c>
      <c r="E9389" s="698" t="s">
        <v>6108</v>
      </c>
    </row>
    <row r="9390" spans="1:5" hidden="1">
      <c r="A9390">
        <v>3292</v>
      </c>
      <c r="B9390" t="s">
        <v>6109</v>
      </c>
      <c r="C9390" t="s">
        <v>1809</v>
      </c>
      <c r="D9390" t="s">
        <v>1817</v>
      </c>
      <c r="E9390" s="698" t="s">
        <v>4902</v>
      </c>
    </row>
    <row r="9391" spans="1:5" hidden="1">
      <c r="A9391">
        <v>3298</v>
      </c>
      <c r="B9391" t="s">
        <v>6110</v>
      </c>
      <c r="C9391" t="s">
        <v>1809</v>
      </c>
      <c r="D9391" t="s">
        <v>1810</v>
      </c>
      <c r="E9391" s="698" t="s">
        <v>6111</v>
      </c>
    </row>
    <row r="9392" spans="1:5" hidden="1">
      <c r="A9392">
        <v>11596</v>
      </c>
      <c r="B9392" t="s">
        <v>6112</v>
      </c>
      <c r="C9392" t="s">
        <v>1809</v>
      </c>
      <c r="D9392" t="s">
        <v>1836</v>
      </c>
      <c r="E9392" s="698" t="s">
        <v>6113</v>
      </c>
    </row>
    <row r="9393" spans="1:5" hidden="1">
      <c r="A9393">
        <v>34802</v>
      </c>
      <c r="B9393" t="s">
        <v>6114</v>
      </c>
      <c r="C9393" t="s">
        <v>1809</v>
      </c>
      <c r="D9393" t="s">
        <v>1836</v>
      </c>
      <c r="E9393" s="698" t="s">
        <v>6115</v>
      </c>
    </row>
    <row r="9394" spans="1:5" hidden="1">
      <c r="A9394">
        <v>11588</v>
      </c>
      <c r="B9394" t="s">
        <v>6116</v>
      </c>
      <c r="C9394" t="s">
        <v>1809</v>
      </c>
      <c r="D9394" t="s">
        <v>1836</v>
      </c>
      <c r="E9394" s="698" t="s">
        <v>6117</v>
      </c>
    </row>
    <row r="9395" spans="1:5" hidden="1">
      <c r="A9395">
        <v>34383</v>
      </c>
      <c r="B9395" t="s">
        <v>6118</v>
      </c>
      <c r="C9395" t="s">
        <v>1809</v>
      </c>
      <c r="D9395" t="s">
        <v>1836</v>
      </c>
      <c r="E9395" s="698" t="s">
        <v>6119</v>
      </c>
    </row>
    <row r="9396" spans="1:5" hidden="1">
      <c r="A9396">
        <v>40451</v>
      </c>
      <c r="B9396" t="s">
        <v>6120</v>
      </c>
      <c r="C9396" t="s">
        <v>1835</v>
      </c>
      <c r="D9396" t="s">
        <v>1836</v>
      </c>
      <c r="E9396" s="698" t="s">
        <v>6121</v>
      </c>
    </row>
    <row r="9397" spans="1:5" hidden="1">
      <c r="A9397">
        <v>40453</v>
      </c>
      <c r="B9397" t="s">
        <v>6122</v>
      </c>
      <c r="C9397" t="s">
        <v>1835</v>
      </c>
      <c r="D9397" t="s">
        <v>1836</v>
      </c>
      <c r="E9397" s="698" t="s">
        <v>6123</v>
      </c>
    </row>
    <row r="9398" spans="1:5" hidden="1">
      <c r="A9398">
        <v>40452</v>
      </c>
      <c r="B9398" t="s">
        <v>6124</v>
      </c>
      <c r="C9398" t="s">
        <v>1835</v>
      </c>
      <c r="D9398" t="s">
        <v>1836</v>
      </c>
      <c r="E9398" s="698" t="s">
        <v>6125</v>
      </c>
    </row>
    <row r="9399" spans="1:5" hidden="1">
      <c r="A9399">
        <v>11594</v>
      </c>
      <c r="B9399" t="s">
        <v>6126</v>
      </c>
      <c r="C9399" t="s">
        <v>1809</v>
      </c>
      <c r="D9399" t="s">
        <v>1836</v>
      </c>
      <c r="E9399" s="698" t="s">
        <v>6127</v>
      </c>
    </row>
    <row r="9400" spans="1:5" hidden="1">
      <c r="A9400">
        <v>3311</v>
      </c>
      <c r="B9400" t="s">
        <v>6128</v>
      </c>
      <c r="C9400" t="s">
        <v>2164</v>
      </c>
      <c r="D9400" t="s">
        <v>1836</v>
      </c>
      <c r="E9400" s="698" t="s">
        <v>6127</v>
      </c>
    </row>
    <row r="9401" spans="1:5" hidden="1">
      <c r="A9401">
        <v>11599</v>
      </c>
      <c r="B9401" t="s">
        <v>6129</v>
      </c>
      <c r="C9401" t="s">
        <v>1809</v>
      </c>
      <c r="D9401" t="s">
        <v>1836</v>
      </c>
      <c r="E9401" s="698" t="s">
        <v>6130</v>
      </c>
    </row>
    <row r="9402" spans="1:5" hidden="1">
      <c r="A9402">
        <v>11593</v>
      </c>
      <c r="B9402" t="s">
        <v>6131</v>
      </c>
      <c r="C9402" t="s">
        <v>1809</v>
      </c>
      <c r="D9402" t="s">
        <v>1836</v>
      </c>
      <c r="E9402" s="698" t="s">
        <v>6132</v>
      </c>
    </row>
    <row r="9403" spans="1:5" hidden="1">
      <c r="A9403">
        <v>3314</v>
      </c>
      <c r="B9403" t="s">
        <v>6133</v>
      </c>
      <c r="C9403" t="s">
        <v>2164</v>
      </c>
      <c r="D9403" t="s">
        <v>1836</v>
      </c>
      <c r="E9403" s="698" t="s">
        <v>6134</v>
      </c>
    </row>
    <row r="9404" spans="1:5" hidden="1">
      <c r="A9404">
        <v>11597</v>
      </c>
      <c r="B9404" t="s">
        <v>6135</v>
      </c>
      <c r="C9404" t="s">
        <v>1809</v>
      </c>
      <c r="D9404" t="s">
        <v>1836</v>
      </c>
      <c r="E9404" s="698" t="s">
        <v>6136</v>
      </c>
    </row>
    <row r="9405" spans="1:5" hidden="1">
      <c r="A9405">
        <v>3309</v>
      </c>
      <c r="B9405" t="s">
        <v>6137</v>
      </c>
      <c r="C9405" t="s">
        <v>2164</v>
      </c>
      <c r="D9405" t="s">
        <v>1836</v>
      </c>
      <c r="E9405" s="698" t="s">
        <v>6113</v>
      </c>
    </row>
    <row r="9406" spans="1:5" hidden="1">
      <c r="A9406">
        <v>34612</v>
      </c>
      <c r="B9406" t="s">
        <v>6138</v>
      </c>
      <c r="C9406" t="s">
        <v>1809</v>
      </c>
      <c r="D9406" t="s">
        <v>1836</v>
      </c>
      <c r="E9406" s="698" t="s">
        <v>6139</v>
      </c>
    </row>
    <row r="9407" spans="1:5" hidden="1">
      <c r="A9407">
        <v>34635</v>
      </c>
      <c r="B9407" t="s">
        <v>6140</v>
      </c>
      <c r="C9407" t="s">
        <v>1809</v>
      </c>
      <c r="D9407" t="s">
        <v>1836</v>
      </c>
      <c r="E9407" s="698" t="s">
        <v>6141</v>
      </c>
    </row>
    <row r="9408" spans="1:5" hidden="1">
      <c r="A9408">
        <v>34633</v>
      </c>
      <c r="B9408" t="s">
        <v>6142</v>
      </c>
      <c r="C9408" t="s">
        <v>1809</v>
      </c>
      <c r="D9408" t="s">
        <v>1836</v>
      </c>
      <c r="E9408" s="698" t="s">
        <v>6143</v>
      </c>
    </row>
    <row r="9409" spans="1:5" hidden="1">
      <c r="A9409">
        <v>40440</v>
      </c>
      <c r="B9409" t="s">
        <v>6144</v>
      </c>
      <c r="C9409" t="s">
        <v>2164</v>
      </c>
      <c r="D9409" t="s">
        <v>1836</v>
      </c>
      <c r="E9409" s="698" t="s">
        <v>6145</v>
      </c>
    </row>
    <row r="9410" spans="1:5" hidden="1">
      <c r="A9410">
        <v>40441</v>
      </c>
      <c r="B9410" t="s">
        <v>6146</v>
      </c>
      <c r="C9410" t="s">
        <v>2164</v>
      </c>
      <c r="D9410" t="s">
        <v>1836</v>
      </c>
      <c r="E9410" s="698" t="s">
        <v>6147</v>
      </c>
    </row>
    <row r="9411" spans="1:5" hidden="1">
      <c r="A9411">
        <v>40449</v>
      </c>
      <c r="B9411" t="s">
        <v>6148</v>
      </c>
      <c r="C9411" t="s">
        <v>2164</v>
      </c>
      <c r="D9411" t="s">
        <v>1836</v>
      </c>
      <c r="E9411" s="698" t="s">
        <v>6149</v>
      </c>
    </row>
    <row r="9412" spans="1:5" hidden="1">
      <c r="A9412">
        <v>34800</v>
      </c>
      <c r="B9412" t="s">
        <v>6150</v>
      </c>
      <c r="C9412" t="s">
        <v>2164</v>
      </c>
      <c r="D9412" t="s">
        <v>1836</v>
      </c>
      <c r="E9412" s="698" t="s">
        <v>6151</v>
      </c>
    </row>
    <row r="9413" spans="1:5" hidden="1">
      <c r="A9413">
        <v>11592</v>
      </c>
      <c r="B9413" t="s">
        <v>6152</v>
      </c>
      <c r="C9413" t="s">
        <v>1809</v>
      </c>
      <c r="D9413" t="s">
        <v>1836</v>
      </c>
      <c r="E9413" s="698" t="s">
        <v>6134</v>
      </c>
    </row>
    <row r="9414" spans="1:5" hidden="1">
      <c r="A9414">
        <v>40438</v>
      </c>
      <c r="B9414" t="s">
        <v>6153</v>
      </c>
      <c r="C9414" t="s">
        <v>2164</v>
      </c>
      <c r="D9414" t="s">
        <v>1836</v>
      </c>
      <c r="E9414" s="698" t="s">
        <v>6154</v>
      </c>
    </row>
    <row r="9415" spans="1:5" hidden="1">
      <c r="A9415">
        <v>40436</v>
      </c>
      <c r="B9415" t="s">
        <v>6155</v>
      </c>
      <c r="C9415" t="s">
        <v>2164</v>
      </c>
      <c r="D9415" t="s">
        <v>1836</v>
      </c>
      <c r="E9415" s="698" t="s">
        <v>6156</v>
      </c>
    </row>
    <row r="9416" spans="1:5" hidden="1">
      <c r="A9416">
        <v>4315</v>
      </c>
      <c r="B9416" t="s">
        <v>6157</v>
      </c>
      <c r="C9416" t="s">
        <v>1809</v>
      </c>
      <c r="D9416" t="s">
        <v>1810</v>
      </c>
      <c r="E9416" s="698" t="s">
        <v>3445</v>
      </c>
    </row>
    <row r="9417" spans="1:5" hidden="1">
      <c r="A9417">
        <v>402</v>
      </c>
      <c r="B9417" t="s">
        <v>6158</v>
      </c>
      <c r="C9417" t="s">
        <v>1809</v>
      </c>
      <c r="D9417" t="s">
        <v>1810</v>
      </c>
      <c r="E9417" s="698" t="s">
        <v>6159</v>
      </c>
    </row>
    <row r="9418" spans="1:5" hidden="1">
      <c r="A9418">
        <v>4226</v>
      </c>
      <c r="B9418" t="s">
        <v>6160</v>
      </c>
      <c r="C9418" t="s">
        <v>1949</v>
      </c>
      <c r="D9418" t="s">
        <v>1817</v>
      </c>
      <c r="E9418" s="698" t="s">
        <v>6161</v>
      </c>
    </row>
    <row r="9419" spans="1:5" hidden="1">
      <c r="A9419">
        <v>4222</v>
      </c>
      <c r="B9419" t="s">
        <v>6162</v>
      </c>
      <c r="C9419" t="s">
        <v>1847</v>
      </c>
      <c r="D9419" t="s">
        <v>1817</v>
      </c>
      <c r="E9419" s="698" t="s">
        <v>6163</v>
      </c>
    </row>
    <row r="9420" spans="1:5" hidden="1">
      <c r="A9420">
        <v>34804</v>
      </c>
      <c r="B9420" t="s">
        <v>6164</v>
      </c>
      <c r="C9420" t="s">
        <v>1835</v>
      </c>
      <c r="D9420" t="s">
        <v>1836</v>
      </c>
      <c r="E9420" s="698" t="s">
        <v>6165</v>
      </c>
    </row>
    <row r="9421" spans="1:5" hidden="1">
      <c r="A9421">
        <v>4013</v>
      </c>
      <c r="B9421" t="s">
        <v>6166</v>
      </c>
      <c r="C9421" t="s">
        <v>1835</v>
      </c>
      <c r="D9421" t="s">
        <v>1810</v>
      </c>
      <c r="E9421" s="698" t="s">
        <v>2744</v>
      </c>
    </row>
    <row r="9422" spans="1:5" hidden="1">
      <c r="A9422">
        <v>4011</v>
      </c>
      <c r="B9422" t="s">
        <v>6167</v>
      </c>
      <c r="C9422" t="s">
        <v>1835</v>
      </c>
      <c r="D9422" t="s">
        <v>1810</v>
      </c>
      <c r="E9422" s="698" t="s">
        <v>6168</v>
      </c>
    </row>
    <row r="9423" spans="1:5" hidden="1">
      <c r="A9423">
        <v>4021</v>
      </c>
      <c r="B9423" t="s">
        <v>6169</v>
      </c>
      <c r="C9423" t="s">
        <v>1835</v>
      </c>
      <c r="D9423" t="s">
        <v>1810</v>
      </c>
      <c r="E9423" s="698" t="s">
        <v>6170</v>
      </c>
    </row>
    <row r="9424" spans="1:5" hidden="1">
      <c r="A9424">
        <v>4019</v>
      </c>
      <c r="B9424" t="s">
        <v>6171</v>
      </c>
      <c r="C9424" t="s">
        <v>1835</v>
      </c>
      <c r="D9424" t="s">
        <v>1810</v>
      </c>
      <c r="E9424" s="698" t="s">
        <v>5929</v>
      </c>
    </row>
    <row r="9425" spans="1:5" hidden="1">
      <c r="A9425">
        <v>4012</v>
      </c>
      <c r="B9425" t="s">
        <v>6172</v>
      </c>
      <c r="C9425" t="s">
        <v>1835</v>
      </c>
      <c r="D9425" t="s">
        <v>1810</v>
      </c>
      <c r="E9425" s="698" t="s">
        <v>6173</v>
      </c>
    </row>
    <row r="9426" spans="1:5" hidden="1">
      <c r="A9426">
        <v>4020</v>
      </c>
      <c r="B9426" t="s">
        <v>6174</v>
      </c>
      <c r="C9426" t="s">
        <v>1835</v>
      </c>
      <c r="D9426" t="s">
        <v>1810</v>
      </c>
      <c r="E9426" s="698" t="s">
        <v>6175</v>
      </c>
    </row>
    <row r="9427" spans="1:5" hidden="1">
      <c r="A9427">
        <v>4018</v>
      </c>
      <c r="B9427" t="s">
        <v>6176</v>
      </c>
      <c r="C9427" t="s">
        <v>1835</v>
      </c>
      <c r="D9427" t="s">
        <v>1810</v>
      </c>
      <c r="E9427" s="698" t="s">
        <v>6177</v>
      </c>
    </row>
    <row r="9428" spans="1:5" hidden="1">
      <c r="A9428">
        <v>36498</v>
      </c>
      <c r="B9428" t="s">
        <v>6178</v>
      </c>
      <c r="C9428" t="s">
        <v>1809</v>
      </c>
      <c r="D9428" t="s">
        <v>1836</v>
      </c>
      <c r="E9428" s="698" t="s">
        <v>6179</v>
      </c>
    </row>
    <row r="9429" spans="1:5" hidden="1">
      <c r="A9429">
        <v>12872</v>
      </c>
      <c r="B9429" t="s">
        <v>6180</v>
      </c>
      <c r="C9429" t="s">
        <v>2167</v>
      </c>
      <c r="D9429" t="s">
        <v>1810</v>
      </c>
      <c r="E9429" s="698" t="s">
        <v>2225</v>
      </c>
    </row>
    <row r="9430" spans="1:5" hidden="1">
      <c r="A9430">
        <v>41075</v>
      </c>
      <c r="B9430" t="s">
        <v>6181</v>
      </c>
      <c r="C9430" t="s">
        <v>2170</v>
      </c>
      <c r="D9430" t="s">
        <v>1810</v>
      </c>
      <c r="E9430" s="698" t="s">
        <v>2227</v>
      </c>
    </row>
    <row r="9431" spans="1:5" hidden="1">
      <c r="A9431">
        <v>3315</v>
      </c>
      <c r="B9431" t="s">
        <v>6182</v>
      </c>
      <c r="C9431" t="s">
        <v>1949</v>
      </c>
      <c r="D9431" t="s">
        <v>1810</v>
      </c>
      <c r="E9431" s="698" t="s">
        <v>1928</v>
      </c>
    </row>
    <row r="9432" spans="1:5" hidden="1">
      <c r="A9432">
        <v>36870</v>
      </c>
      <c r="B9432" t="s">
        <v>6183</v>
      </c>
      <c r="C9432" t="s">
        <v>1949</v>
      </c>
      <c r="D9432" t="s">
        <v>1810</v>
      </c>
      <c r="E9432" s="698" t="s">
        <v>6184</v>
      </c>
    </row>
    <row r="9433" spans="1:5" hidden="1">
      <c r="A9433">
        <v>5092</v>
      </c>
      <c r="B9433" t="s">
        <v>6185</v>
      </c>
      <c r="C9433" t="s">
        <v>2709</v>
      </c>
      <c r="D9433" t="s">
        <v>1810</v>
      </c>
      <c r="E9433" s="698" t="s">
        <v>6186</v>
      </c>
    </row>
    <row r="9434" spans="1:5" hidden="1">
      <c r="A9434">
        <v>11462</v>
      </c>
      <c r="B9434" t="s">
        <v>6187</v>
      </c>
      <c r="C9434" t="s">
        <v>2709</v>
      </c>
      <c r="D9434" t="s">
        <v>1810</v>
      </c>
      <c r="E9434" s="698" t="s">
        <v>6188</v>
      </c>
    </row>
    <row r="9435" spans="1:5" hidden="1">
      <c r="A9435">
        <v>36529</v>
      </c>
      <c r="B9435" t="s">
        <v>6189</v>
      </c>
      <c r="C9435" t="s">
        <v>1809</v>
      </c>
      <c r="D9435" t="s">
        <v>1836</v>
      </c>
      <c r="E9435" s="698" t="s">
        <v>6190</v>
      </c>
    </row>
    <row r="9436" spans="1:5" hidden="1">
      <c r="A9436">
        <v>3318</v>
      </c>
      <c r="B9436" t="s">
        <v>6191</v>
      </c>
      <c r="C9436" t="s">
        <v>1809</v>
      </c>
      <c r="D9436" t="s">
        <v>1836</v>
      </c>
      <c r="E9436" s="698" t="s">
        <v>6192</v>
      </c>
    </row>
    <row r="9437" spans="1:5" hidden="1">
      <c r="A9437">
        <v>3324</v>
      </c>
      <c r="B9437" t="s">
        <v>6193</v>
      </c>
      <c r="C9437" t="s">
        <v>1835</v>
      </c>
      <c r="D9437" t="s">
        <v>1810</v>
      </c>
      <c r="E9437" s="698" t="s">
        <v>6194</v>
      </c>
    </row>
    <row r="9438" spans="1:5" hidden="1">
      <c r="A9438">
        <v>3322</v>
      </c>
      <c r="B9438" t="s">
        <v>6195</v>
      </c>
      <c r="C9438" t="s">
        <v>1835</v>
      </c>
      <c r="D9438" t="s">
        <v>1817</v>
      </c>
      <c r="E9438" s="698" t="s">
        <v>6196</v>
      </c>
    </row>
    <row r="9439" spans="1:5" hidden="1">
      <c r="A9439">
        <v>5076</v>
      </c>
      <c r="B9439" t="s">
        <v>6197</v>
      </c>
      <c r="C9439" t="s">
        <v>1949</v>
      </c>
      <c r="D9439" t="s">
        <v>1810</v>
      </c>
      <c r="E9439" s="698" t="s">
        <v>6198</v>
      </c>
    </row>
    <row r="9440" spans="1:5" hidden="1">
      <c r="A9440">
        <v>5077</v>
      </c>
      <c r="B9440" t="s">
        <v>6199</v>
      </c>
      <c r="C9440" t="s">
        <v>1949</v>
      </c>
      <c r="D9440" t="s">
        <v>1810</v>
      </c>
      <c r="E9440" s="698" t="s">
        <v>6200</v>
      </c>
    </row>
    <row r="9441" spans="1:5" hidden="1">
      <c r="A9441">
        <v>11837</v>
      </c>
      <c r="B9441" t="s">
        <v>6201</v>
      </c>
      <c r="C9441" t="s">
        <v>1809</v>
      </c>
      <c r="D9441" t="s">
        <v>1810</v>
      </c>
      <c r="E9441" s="698" t="s">
        <v>6202</v>
      </c>
    </row>
    <row r="9442" spans="1:5" hidden="1">
      <c r="A9442">
        <v>38055</v>
      </c>
      <c r="B9442" t="s">
        <v>6203</v>
      </c>
      <c r="C9442" t="s">
        <v>1809</v>
      </c>
      <c r="D9442" t="s">
        <v>1810</v>
      </c>
      <c r="E9442" s="698" t="s">
        <v>5980</v>
      </c>
    </row>
    <row r="9443" spans="1:5" hidden="1">
      <c r="A9443">
        <v>415</v>
      </c>
      <c r="B9443" t="s">
        <v>6204</v>
      </c>
      <c r="C9443" t="s">
        <v>1809</v>
      </c>
      <c r="D9443" t="s">
        <v>1810</v>
      </c>
      <c r="E9443" s="698" t="s">
        <v>6205</v>
      </c>
    </row>
    <row r="9444" spans="1:5" hidden="1">
      <c r="A9444">
        <v>416</v>
      </c>
      <c r="B9444" t="s">
        <v>6206</v>
      </c>
      <c r="C9444" t="s">
        <v>1809</v>
      </c>
      <c r="D9444" t="s">
        <v>1810</v>
      </c>
      <c r="E9444" s="698" t="s">
        <v>3353</v>
      </c>
    </row>
    <row r="9445" spans="1:5" hidden="1">
      <c r="A9445">
        <v>425</v>
      </c>
      <c r="B9445" t="s">
        <v>6207</v>
      </c>
      <c r="C9445" t="s">
        <v>1809</v>
      </c>
      <c r="D9445" t="s">
        <v>1810</v>
      </c>
      <c r="E9445" s="698" t="s">
        <v>6208</v>
      </c>
    </row>
    <row r="9446" spans="1:5" hidden="1">
      <c r="A9446">
        <v>426</v>
      </c>
      <c r="B9446" t="s">
        <v>6209</v>
      </c>
      <c r="C9446" t="s">
        <v>1809</v>
      </c>
      <c r="D9446" t="s">
        <v>1810</v>
      </c>
      <c r="E9446" s="698" t="s">
        <v>6210</v>
      </c>
    </row>
    <row r="9447" spans="1:5" hidden="1">
      <c r="A9447">
        <v>38056</v>
      </c>
      <c r="B9447" t="s">
        <v>6211</v>
      </c>
      <c r="C9447" t="s">
        <v>1809</v>
      </c>
      <c r="D9447" t="s">
        <v>1810</v>
      </c>
      <c r="E9447" s="698" t="s">
        <v>6212</v>
      </c>
    </row>
    <row r="9448" spans="1:5" hidden="1">
      <c r="A9448">
        <v>1564</v>
      </c>
      <c r="B9448" t="s">
        <v>6213</v>
      </c>
      <c r="C9448" t="s">
        <v>1809</v>
      </c>
      <c r="D9448" t="s">
        <v>1810</v>
      </c>
      <c r="E9448" s="698" t="s">
        <v>2092</v>
      </c>
    </row>
    <row r="9449" spans="1:5" hidden="1">
      <c r="A9449">
        <v>11032</v>
      </c>
      <c r="B9449" t="s">
        <v>6214</v>
      </c>
      <c r="C9449" t="s">
        <v>1809</v>
      </c>
      <c r="D9449" t="s">
        <v>1810</v>
      </c>
      <c r="E9449" s="698" t="s">
        <v>3921</v>
      </c>
    </row>
    <row r="9450" spans="1:5" hidden="1">
      <c r="A9450">
        <v>36786</v>
      </c>
      <c r="B9450" t="s">
        <v>6215</v>
      </c>
      <c r="C9450" t="s">
        <v>6216</v>
      </c>
      <c r="D9450" t="s">
        <v>1836</v>
      </c>
      <c r="E9450" s="698" t="s">
        <v>6217</v>
      </c>
    </row>
    <row r="9451" spans="1:5" hidden="1">
      <c r="A9451">
        <v>36785</v>
      </c>
      <c r="B9451" t="s">
        <v>6218</v>
      </c>
      <c r="C9451" t="s">
        <v>6216</v>
      </c>
      <c r="D9451" t="s">
        <v>1836</v>
      </c>
      <c r="E9451" s="698" t="s">
        <v>6219</v>
      </c>
    </row>
    <row r="9452" spans="1:5" hidden="1">
      <c r="A9452">
        <v>36782</v>
      </c>
      <c r="B9452" t="s">
        <v>6220</v>
      </c>
      <c r="C9452" t="s">
        <v>6216</v>
      </c>
      <c r="D9452" t="s">
        <v>1836</v>
      </c>
      <c r="E9452" s="698" t="s">
        <v>6221</v>
      </c>
    </row>
    <row r="9453" spans="1:5" hidden="1">
      <c r="A9453">
        <v>25930</v>
      </c>
      <c r="B9453" t="s">
        <v>6222</v>
      </c>
      <c r="C9453" t="s">
        <v>6216</v>
      </c>
      <c r="D9453" t="s">
        <v>1836</v>
      </c>
      <c r="E9453" s="698" t="s">
        <v>6223</v>
      </c>
    </row>
    <row r="9454" spans="1:5" hidden="1">
      <c r="A9454">
        <v>4824</v>
      </c>
      <c r="B9454" t="s">
        <v>6224</v>
      </c>
      <c r="C9454" t="s">
        <v>1949</v>
      </c>
      <c r="D9454" t="s">
        <v>1836</v>
      </c>
      <c r="E9454" s="698" t="s">
        <v>5638</v>
      </c>
    </row>
    <row r="9455" spans="1:5" hidden="1">
      <c r="A9455">
        <v>11795</v>
      </c>
      <c r="B9455" t="s">
        <v>6225</v>
      </c>
      <c r="C9455" t="s">
        <v>1835</v>
      </c>
      <c r="D9455" t="s">
        <v>1836</v>
      </c>
      <c r="E9455" s="698" t="s">
        <v>6226</v>
      </c>
    </row>
    <row r="9456" spans="1:5" hidden="1">
      <c r="A9456">
        <v>134</v>
      </c>
      <c r="B9456" t="s">
        <v>6227</v>
      </c>
      <c r="C9456" t="s">
        <v>1949</v>
      </c>
      <c r="D9456" t="s">
        <v>1810</v>
      </c>
      <c r="E9456" s="698" t="s">
        <v>2579</v>
      </c>
    </row>
    <row r="9457" spans="1:5" hidden="1">
      <c r="A9457">
        <v>4229</v>
      </c>
      <c r="B9457" t="s">
        <v>6228</v>
      </c>
      <c r="C9457" t="s">
        <v>1949</v>
      </c>
      <c r="D9457" t="s">
        <v>1810</v>
      </c>
      <c r="E9457" s="698" t="s">
        <v>6229</v>
      </c>
    </row>
    <row r="9458" spans="1:5" hidden="1">
      <c r="A9458">
        <v>11731</v>
      </c>
      <c r="B9458" t="s">
        <v>6230</v>
      </c>
      <c r="C9458" t="s">
        <v>1809</v>
      </c>
      <c r="D9458" t="s">
        <v>1810</v>
      </c>
      <c r="E9458" s="698" t="s">
        <v>6231</v>
      </c>
    </row>
    <row r="9459" spans="1:5" hidden="1">
      <c r="A9459">
        <v>11732</v>
      </c>
      <c r="B9459" t="s">
        <v>6232</v>
      </c>
      <c r="C9459" t="s">
        <v>1809</v>
      </c>
      <c r="D9459" t="s">
        <v>1810</v>
      </c>
      <c r="E9459" s="698" t="s">
        <v>6233</v>
      </c>
    </row>
    <row r="9460" spans="1:5" hidden="1">
      <c r="A9460">
        <v>11244</v>
      </c>
      <c r="B9460" t="s">
        <v>6234</v>
      </c>
      <c r="C9460" t="s">
        <v>1809</v>
      </c>
      <c r="D9460" t="s">
        <v>1836</v>
      </c>
      <c r="E9460" s="698" t="s">
        <v>6235</v>
      </c>
    </row>
    <row r="9461" spans="1:5" hidden="1">
      <c r="A9461">
        <v>11245</v>
      </c>
      <c r="B9461" t="s">
        <v>6236</v>
      </c>
      <c r="C9461" t="s">
        <v>1809</v>
      </c>
      <c r="D9461" t="s">
        <v>1836</v>
      </c>
      <c r="E9461" s="698" t="s">
        <v>6237</v>
      </c>
    </row>
    <row r="9462" spans="1:5" hidden="1">
      <c r="A9462">
        <v>11235</v>
      </c>
      <c r="B9462" t="s">
        <v>6238</v>
      </c>
      <c r="C9462" t="s">
        <v>1809</v>
      </c>
      <c r="D9462" t="s">
        <v>1836</v>
      </c>
      <c r="E9462" s="698" t="s">
        <v>6239</v>
      </c>
    </row>
    <row r="9463" spans="1:5" hidden="1">
      <c r="A9463">
        <v>11236</v>
      </c>
      <c r="B9463" t="s">
        <v>6240</v>
      </c>
      <c r="C9463" t="s">
        <v>1809</v>
      </c>
      <c r="D9463" t="s">
        <v>1836</v>
      </c>
      <c r="E9463" s="698" t="s">
        <v>6241</v>
      </c>
    </row>
    <row r="9464" spans="1:5" hidden="1">
      <c r="A9464">
        <v>36494</v>
      </c>
      <c r="B9464" t="s">
        <v>6242</v>
      </c>
      <c r="C9464" t="s">
        <v>1809</v>
      </c>
      <c r="D9464" t="s">
        <v>1836</v>
      </c>
      <c r="E9464" s="698" t="s">
        <v>6243</v>
      </c>
    </row>
    <row r="9465" spans="1:5" hidden="1">
      <c r="A9465">
        <v>36493</v>
      </c>
      <c r="B9465" t="s">
        <v>6244</v>
      </c>
      <c r="C9465" t="s">
        <v>1809</v>
      </c>
      <c r="D9465" t="s">
        <v>1836</v>
      </c>
      <c r="E9465" s="698" t="s">
        <v>6245</v>
      </c>
    </row>
    <row r="9466" spans="1:5" hidden="1">
      <c r="A9466">
        <v>36492</v>
      </c>
      <c r="B9466" t="s">
        <v>6246</v>
      </c>
      <c r="C9466" t="s">
        <v>1809</v>
      </c>
      <c r="D9466" t="s">
        <v>1836</v>
      </c>
      <c r="E9466" s="698" t="s">
        <v>6247</v>
      </c>
    </row>
    <row r="9467" spans="1:5" hidden="1">
      <c r="A9467">
        <v>13333</v>
      </c>
      <c r="B9467" t="s">
        <v>6248</v>
      </c>
      <c r="C9467" t="s">
        <v>1809</v>
      </c>
      <c r="D9467" t="s">
        <v>1836</v>
      </c>
      <c r="E9467" s="698" t="s">
        <v>6249</v>
      </c>
    </row>
    <row r="9468" spans="1:5" hidden="1">
      <c r="A9468">
        <v>13533</v>
      </c>
      <c r="B9468" t="s">
        <v>6250</v>
      </c>
      <c r="C9468" t="s">
        <v>1809</v>
      </c>
      <c r="D9468" t="s">
        <v>1836</v>
      </c>
      <c r="E9468" s="698" t="s">
        <v>6251</v>
      </c>
    </row>
    <row r="9469" spans="1:5" hidden="1">
      <c r="A9469">
        <v>36499</v>
      </c>
      <c r="B9469" t="s">
        <v>6252</v>
      </c>
      <c r="C9469" t="s">
        <v>1809</v>
      </c>
      <c r="D9469" t="s">
        <v>1836</v>
      </c>
      <c r="E9469" s="698" t="s">
        <v>6253</v>
      </c>
    </row>
    <row r="9470" spans="1:5" hidden="1">
      <c r="A9470">
        <v>39585</v>
      </c>
      <c r="B9470" t="s">
        <v>6254</v>
      </c>
      <c r="C9470" t="s">
        <v>1809</v>
      </c>
      <c r="D9470" t="s">
        <v>1836</v>
      </c>
      <c r="E9470" s="698" t="s">
        <v>6255</v>
      </c>
    </row>
    <row r="9471" spans="1:5" hidden="1">
      <c r="A9471">
        <v>39586</v>
      </c>
      <c r="B9471" t="s">
        <v>6256</v>
      </c>
      <c r="C9471" t="s">
        <v>1809</v>
      </c>
      <c r="D9471" t="s">
        <v>1836</v>
      </c>
      <c r="E9471" s="698" t="s">
        <v>6257</v>
      </c>
    </row>
    <row r="9472" spans="1:5" hidden="1">
      <c r="A9472">
        <v>39587</v>
      </c>
      <c r="B9472" t="s">
        <v>6258</v>
      </c>
      <c r="C9472" t="s">
        <v>1809</v>
      </c>
      <c r="D9472" t="s">
        <v>1836</v>
      </c>
      <c r="E9472" s="698" t="s">
        <v>6259</v>
      </c>
    </row>
    <row r="9473" spans="1:5" hidden="1">
      <c r="A9473">
        <v>39588</v>
      </c>
      <c r="B9473" t="s">
        <v>6260</v>
      </c>
      <c r="C9473" t="s">
        <v>1809</v>
      </c>
      <c r="D9473" t="s">
        <v>1836</v>
      </c>
      <c r="E9473" s="698" t="s">
        <v>6261</v>
      </c>
    </row>
    <row r="9474" spans="1:5" hidden="1">
      <c r="A9474">
        <v>39584</v>
      </c>
      <c r="B9474" t="s">
        <v>6262</v>
      </c>
      <c r="C9474" t="s">
        <v>1809</v>
      </c>
      <c r="D9474" t="s">
        <v>1836</v>
      </c>
      <c r="E9474" s="698" t="s">
        <v>6263</v>
      </c>
    </row>
    <row r="9475" spans="1:5" hidden="1">
      <c r="A9475">
        <v>39590</v>
      </c>
      <c r="B9475" t="s">
        <v>6264</v>
      </c>
      <c r="C9475" t="s">
        <v>1809</v>
      </c>
      <c r="D9475" t="s">
        <v>1836</v>
      </c>
      <c r="E9475" s="698" t="s">
        <v>6265</v>
      </c>
    </row>
    <row r="9476" spans="1:5" hidden="1">
      <c r="A9476">
        <v>39592</v>
      </c>
      <c r="B9476" t="s">
        <v>6266</v>
      </c>
      <c r="C9476" t="s">
        <v>1809</v>
      </c>
      <c r="D9476" t="s">
        <v>1836</v>
      </c>
      <c r="E9476" s="698" t="s">
        <v>6267</v>
      </c>
    </row>
    <row r="9477" spans="1:5" hidden="1">
      <c r="A9477">
        <v>39593</v>
      </c>
      <c r="B9477" t="s">
        <v>6268</v>
      </c>
      <c r="C9477" t="s">
        <v>1809</v>
      </c>
      <c r="D9477" t="s">
        <v>1836</v>
      </c>
      <c r="E9477" s="698" t="s">
        <v>6259</v>
      </c>
    </row>
    <row r="9478" spans="1:5" hidden="1">
      <c r="A9478">
        <v>14254</v>
      </c>
      <c r="B9478" t="s">
        <v>6269</v>
      </c>
      <c r="C9478" t="s">
        <v>1809</v>
      </c>
      <c r="D9478" t="s">
        <v>1836</v>
      </c>
      <c r="E9478" s="698" t="s">
        <v>6270</v>
      </c>
    </row>
    <row r="9479" spans="1:5" hidden="1">
      <c r="A9479">
        <v>25987</v>
      </c>
      <c r="B9479" t="s">
        <v>6271</v>
      </c>
      <c r="C9479" t="s">
        <v>1809</v>
      </c>
      <c r="D9479" t="s">
        <v>1836</v>
      </c>
      <c r="E9479" s="698" t="s">
        <v>6272</v>
      </c>
    </row>
    <row r="9480" spans="1:5" hidden="1">
      <c r="A9480">
        <v>25019</v>
      </c>
      <c r="B9480" t="s">
        <v>6273</v>
      </c>
      <c r="C9480" t="s">
        <v>1809</v>
      </c>
      <c r="D9480" t="s">
        <v>1836</v>
      </c>
      <c r="E9480" s="698" t="s">
        <v>6274</v>
      </c>
    </row>
    <row r="9481" spans="1:5" hidden="1">
      <c r="A9481">
        <v>36501</v>
      </c>
      <c r="B9481" t="s">
        <v>6275</v>
      </c>
      <c r="C9481" t="s">
        <v>1809</v>
      </c>
      <c r="D9481" t="s">
        <v>1836</v>
      </c>
      <c r="E9481" s="698" t="s">
        <v>6276</v>
      </c>
    </row>
    <row r="9482" spans="1:5" hidden="1">
      <c r="A9482">
        <v>25986</v>
      </c>
      <c r="B9482" t="s">
        <v>6277</v>
      </c>
      <c r="C9482" t="s">
        <v>1809</v>
      </c>
      <c r="D9482" t="s">
        <v>1836</v>
      </c>
      <c r="E9482" s="698" t="s">
        <v>6278</v>
      </c>
    </row>
    <row r="9483" spans="1:5" hidden="1">
      <c r="A9483">
        <v>36500</v>
      </c>
      <c r="B9483" t="s">
        <v>6279</v>
      </c>
      <c r="C9483" t="s">
        <v>1809</v>
      </c>
      <c r="D9483" t="s">
        <v>1836</v>
      </c>
      <c r="E9483" s="698" t="s">
        <v>6280</v>
      </c>
    </row>
    <row r="9484" spans="1:5" hidden="1">
      <c r="A9484">
        <v>20017</v>
      </c>
      <c r="B9484" t="s">
        <v>6281</v>
      </c>
      <c r="C9484" t="s">
        <v>1856</v>
      </c>
      <c r="D9484" t="s">
        <v>1810</v>
      </c>
      <c r="E9484" s="698" t="s">
        <v>6282</v>
      </c>
    </row>
    <row r="9485" spans="1:5" hidden="1">
      <c r="A9485">
        <v>20007</v>
      </c>
      <c r="B9485" t="s">
        <v>6283</v>
      </c>
      <c r="C9485" t="s">
        <v>1856</v>
      </c>
      <c r="D9485" t="s">
        <v>1810</v>
      </c>
      <c r="E9485" s="698" t="s">
        <v>6284</v>
      </c>
    </row>
    <row r="9486" spans="1:5" hidden="1">
      <c r="A9486">
        <v>39831</v>
      </c>
      <c r="B9486" t="s">
        <v>6285</v>
      </c>
      <c r="C9486" t="s">
        <v>2778</v>
      </c>
      <c r="D9486" t="s">
        <v>1836</v>
      </c>
      <c r="E9486" s="698" t="s">
        <v>6286</v>
      </c>
    </row>
    <row r="9487" spans="1:5" hidden="1">
      <c r="A9487">
        <v>39836</v>
      </c>
      <c r="B9487" t="s">
        <v>6287</v>
      </c>
      <c r="C9487" t="s">
        <v>2778</v>
      </c>
      <c r="D9487" t="s">
        <v>1836</v>
      </c>
      <c r="E9487" s="698" t="s">
        <v>6288</v>
      </c>
    </row>
    <row r="9488" spans="1:5" hidden="1">
      <c r="A9488">
        <v>39830</v>
      </c>
      <c r="B9488" t="s">
        <v>6289</v>
      </c>
      <c r="C9488" t="s">
        <v>2778</v>
      </c>
      <c r="D9488" t="s">
        <v>1836</v>
      </c>
      <c r="E9488" s="698" t="s">
        <v>6290</v>
      </c>
    </row>
    <row r="9489" spans="1:5" hidden="1">
      <c r="A9489">
        <v>36888</v>
      </c>
      <c r="B9489" t="s">
        <v>1738</v>
      </c>
      <c r="C9489" t="s">
        <v>1856</v>
      </c>
      <c r="D9489" t="s">
        <v>1810</v>
      </c>
      <c r="E9489" s="698" t="s">
        <v>6291</v>
      </c>
    </row>
    <row r="9490" spans="1:5" hidden="1">
      <c r="A9490">
        <v>40527</v>
      </c>
      <c r="B9490" t="s">
        <v>6292</v>
      </c>
      <c r="C9490" t="s">
        <v>1809</v>
      </c>
      <c r="D9490" t="s">
        <v>1810</v>
      </c>
      <c r="E9490" s="698" t="s">
        <v>6293</v>
      </c>
    </row>
    <row r="9491" spans="1:5" hidden="1">
      <c r="A9491">
        <v>36497</v>
      </c>
      <c r="B9491" t="s">
        <v>6294</v>
      </c>
      <c r="C9491" t="s">
        <v>1809</v>
      </c>
      <c r="D9491" t="s">
        <v>1810</v>
      </c>
      <c r="E9491" s="698" t="s">
        <v>6295</v>
      </c>
    </row>
    <row r="9492" spans="1:5" hidden="1">
      <c r="A9492">
        <v>36487</v>
      </c>
      <c r="B9492" t="s">
        <v>6296</v>
      </c>
      <c r="C9492" t="s">
        <v>1809</v>
      </c>
      <c r="D9492" t="s">
        <v>1810</v>
      </c>
      <c r="E9492" s="698" t="s">
        <v>6297</v>
      </c>
    </row>
    <row r="9493" spans="1:5" hidden="1">
      <c r="A9493">
        <v>25952</v>
      </c>
      <c r="B9493" t="s">
        <v>6298</v>
      </c>
      <c r="C9493" t="s">
        <v>1809</v>
      </c>
      <c r="D9493" t="s">
        <v>1836</v>
      </c>
      <c r="E9493" s="698" t="s">
        <v>6299</v>
      </c>
    </row>
    <row r="9494" spans="1:5" hidden="1">
      <c r="A9494">
        <v>25954</v>
      </c>
      <c r="B9494" t="s">
        <v>6300</v>
      </c>
      <c r="C9494" t="s">
        <v>1809</v>
      </c>
      <c r="D9494" t="s">
        <v>1836</v>
      </c>
      <c r="E9494" s="698" t="s">
        <v>6301</v>
      </c>
    </row>
    <row r="9495" spans="1:5" hidden="1">
      <c r="A9495">
        <v>25953</v>
      </c>
      <c r="B9495" t="s">
        <v>6302</v>
      </c>
      <c r="C9495" t="s">
        <v>1809</v>
      </c>
      <c r="D9495" t="s">
        <v>1836</v>
      </c>
      <c r="E9495" s="698" t="s">
        <v>6303</v>
      </c>
    </row>
    <row r="9496" spans="1:5" hidden="1">
      <c r="A9496">
        <v>37776</v>
      </c>
      <c r="B9496" t="s">
        <v>6304</v>
      </c>
      <c r="C9496" t="s">
        <v>1809</v>
      </c>
      <c r="D9496" t="s">
        <v>1836</v>
      </c>
      <c r="E9496" s="698" t="s">
        <v>6305</v>
      </c>
    </row>
    <row r="9497" spans="1:5" hidden="1">
      <c r="A9497">
        <v>37775</v>
      </c>
      <c r="B9497" t="s">
        <v>6306</v>
      </c>
      <c r="C9497" t="s">
        <v>1809</v>
      </c>
      <c r="D9497" t="s">
        <v>1836</v>
      </c>
      <c r="E9497" s="698" t="s">
        <v>6307</v>
      </c>
    </row>
    <row r="9498" spans="1:5" hidden="1">
      <c r="A9498">
        <v>36491</v>
      </c>
      <c r="B9498" t="s">
        <v>6308</v>
      </c>
      <c r="C9498" t="s">
        <v>1809</v>
      </c>
      <c r="D9498" t="s">
        <v>1836</v>
      </c>
      <c r="E9498" s="698" t="s">
        <v>6309</v>
      </c>
    </row>
    <row r="9499" spans="1:5" hidden="1">
      <c r="A9499">
        <v>10712</v>
      </c>
      <c r="B9499" t="s">
        <v>6310</v>
      </c>
      <c r="C9499" t="s">
        <v>1809</v>
      </c>
      <c r="D9499" t="s">
        <v>1836</v>
      </c>
      <c r="E9499" s="698" t="s">
        <v>6311</v>
      </c>
    </row>
    <row r="9500" spans="1:5" hidden="1">
      <c r="A9500">
        <v>3363</v>
      </c>
      <c r="B9500" t="s">
        <v>6312</v>
      </c>
      <c r="C9500" t="s">
        <v>1809</v>
      </c>
      <c r="D9500" t="s">
        <v>1836</v>
      </c>
      <c r="E9500" s="698" t="s">
        <v>6313</v>
      </c>
    </row>
    <row r="9501" spans="1:5" hidden="1">
      <c r="A9501">
        <v>3365</v>
      </c>
      <c r="B9501" t="s">
        <v>6314</v>
      </c>
      <c r="C9501" t="s">
        <v>1809</v>
      </c>
      <c r="D9501" t="s">
        <v>1836</v>
      </c>
      <c r="E9501" s="698" t="s">
        <v>6315</v>
      </c>
    </row>
    <row r="9502" spans="1:5" hidden="1">
      <c r="A9502">
        <v>7569</v>
      </c>
      <c r="B9502" t="s">
        <v>6316</v>
      </c>
      <c r="C9502" t="s">
        <v>1809</v>
      </c>
      <c r="D9502" t="s">
        <v>1810</v>
      </c>
      <c r="E9502" s="698" t="s">
        <v>6317</v>
      </c>
    </row>
    <row r="9503" spans="1:5" hidden="1">
      <c r="A9503">
        <v>34349</v>
      </c>
      <c r="B9503" t="s">
        <v>6318</v>
      </c>
      <c r="C9503" t="s">
        <v>1809</v>
      </c>
      <c r="D9503" t="s">
        <v>1810</v>
      </c>
      <c r="E9503" s="698" t="s">
        <v>6319</v>
      </c>
    </row>
    <row r="9504" spans="1:5" hidden="1">
      <c r="A9504">
        <v>11991</v>
      </c>
      <c r="B9504" t="s">
        <v>6320</v>
      </c>
      <c r="C9504" t="s">
        <v>1809</v>
      </c>
      <c r="D9504" t="s">
        <v>1810</v>
      </c>
      <c r="E9504" s="698" t="s">
        <v>6321</v>
      </c>
    </row>
    <row r="9505" spans="1:5" hidden="1">
      <c r="A9505">
        <v>20062</v>
      </c>
      <c r="B9505" t="s">
        <v>6322</v>
      </c>
      <c r="C9505" t="s">
        <v>1809</v>
      </c>
      <c r="D9505" t="s">
        <v>1836</v>
      </c>
      <c r="E9505" s="698" t="s">
        <v>6323</v>
      </c>
    </row>
    <row r="9506" spans="1:5" hidden="1">
      <c r="A9506">
        <v>11029</v>
      </c>
      <c r="B9506" t="s">
        <v>6324</v>
      </c>
      <c r="C9506" t="s">
        <v>4606</v>
      </c>
      <c r="D9506" t="s">
        <v>1810</v>
      </c>
      <c r="E9506" s="698" t="s">
        <v>6325</v>
      </c>
    </row>
    <row r="9507" spans="1:5" hidden="1">
      <c r="A9507">
        <v>4316</v>
      </c>
      <c r="B9507" t="s">
        <v>6326</v>
      </c>
      <c r="C9507" t="s">
        <v>1809</v>
      </c>
      <c r="D9507" t="s">
        <v>1810</v>
      </c>
      <c r="E9507" s="698" t="s">
        <v>2023</v>
      </c>
    </row>
    <row r="9508" spans="1:5" hidden="1">
      <c r="A9508">
        <v>4313</v>
      </c>
      <c r="B9508" t="s">
        <v>6327</v>
      </c>
      <c r="C9508" t="s">
        <v>4606</v>
      </c>
      <c r="D9508" t="s">
        <v>1810</v>
      </c>
      <c r="E9508" s="698" t="s">
        <v>6328</v>
      </c>
    </row>
    <row r="9509" spans="1:5" hidden="1">
      <c r="A9509">
        <v>4317</v>
      </c>
      <c r="B9509" t="s">
        <v>6329</v>
      </c>
      <c r="C9509" t="s">
        <v>1809</v>
      </c>
      <c r="D9509" t="s">
        <v>1810</v>
      </c>
      <c r="E9509" s="698" t="s">
        <v>6330</v>
      </c>
    </row>
    <row r="9510" spans="1:5" hidden="1">
      <c r="A9510">
        <v>4314</v>
      </c>
      <c r="B9510" t="s">
        <v>6331</v>
      </c>
      <c r="C9510" t="s">
        <v>4606</v>
      </c>
      <c r="D9510" t="s">
        <v>1810</v>
      </c>
      <c r="E9510" s="698" t="s">
        <v>6332</v>
      </c>
    </row>
    <row r="9511" spans="1:5" hidden="1">
      <c r="A9511">
        <v>10921</v>
      </c>
      <c r="B9511" t="s">
        <v>6333</v>
      </c>
      <c r="C9511" t="s">
        <v>1809</v>
      </c>
      <c r="D9511" t="s">
        <v>1836</v>
      </c>
      <c r="E9511" s="698" t="s">
        <v>6334</v>
      </c>
    </row>
    <row r="9512" spans="1:5" hidden="1">
      <c r="A9512">
        <v>10922</v>
      </c>
      <c r="B9512" t="s">
        <v>6335</v>
      </c>
      <c r="C9512" t="s">
        <v>1809</v>
      </c>
      <c r="D9512" t="s">
        <v>1836</v>
      </c>
      <c r="E9512" s="698" t="s">
        <v>6336</v>
      </c>
    </row>
    <row r="9513" spans="1:5" hidden="1">
      <c r="A9513">
        <v>10923</v>
      </c>
      <c r="B9513" t="s">
        <v>6337</v>
      </c>
      <c r="C9513" t="s">
        <v>1809</v>
      </c>
      <c r="D9513" t="s">
        <v>1836</v>
      </c>
      <c r="E9513" s="698" t="s">
        <v>6338</v>
      </c>
    </row>
    <row r="9514" spans="1:5" hidden="1">
      <c r="A9514">
        <v>10924</v>
      </c>
      <c r="B9514" t="s">
        <v>6339</v>
      </c>
      <c r="C9514" t="s">
        <v>1809</v>
      </c>
      <c r="D9514" t="s">
        <v>1836</v>
      </c>
      <c r="E9514" s="698" t="s">
        <v>6340</v>
      </c>
    </row>
    <row r="9515" spans="1:5" hidden="1">
      <c r="A9515">
        <v>37772</v>
      </c>
      <c r="B9515" t="s">
        <v>6341</v>
      </c>
      <c r="C9515" t="s">
        <v>1809</v>
      </c>
      <c r="D9515" t="s">
        <v>1836</v>
      </c>
      <c r="E9515" s="698" t="s">
        <v>6342</v>
      </c>
    </row>
    <row r="9516" spans="1:5" hidden="1">
      <c r="A9516">
        <v>37771</v>
      </c>
      <c r="B9516" t="s">
        <v>6343</v>
      </c>
      <c r="C9516" t="s">
        <v>1809</v>
      </c>
      <c r="D9516" t="s">
        <v>1836</v>
      </c>
      <c r="E9516" s="698" t="s">
        <v>6344</v>
      </c>
    </row>
    <row r="9517" spans="1:5" hidden="1">
      <c r="A9517">
        <v>12772</v>
      </c>
      <c r="B9517" t="s">
        <v>6345</v>
      </c>
      <c r="C9517" t="s">
        <v>1809</v>
      </c>
      <c r="D9517" t="s">
        <v>1836</v>
      </c>
      <c r="E9517" s="698" t="s">
        <v>6346</v>
      </c>
    </row>
    <row r="9518" spans="1:5" hidden="1">
      <c r="A9518">
        <v>12770</v>
      </c>
      <c r="B9518" t="s">
        <v>6347</v>
      </c>
      <c r="C9518" t="s">
        <v>1809</v>
      </c>
      <c r="D9518" t="s">
        <v>1836</v>
      </c>
      <c r="E9518" s="698" t="s">
        <v>6348</v>
      </c>
    </row>
    <row r="9519" spans="1:5" hidden="1">
      <c r="A9519">
        <v>12775</v>
      </c>
      <c r="B9519" t="s">
        <v>6349</v>
      </c>
      <c r="C9519" t="s">
        <v>1809</v>
      </c>
      <c r="D9519" t="s">
        <v>1836</v>
      </c>
      <c r="E9519" s="698" t="s">
        <v>6350</v>
      </c>
    </row>
    <row r="9520" spans="1:5" hidden="1">
      <c r="A9520">
        <v>12768</v>
      </c>
      <c r="B9520" t="s">
        <v>6351</v>
      </c>
      <c r="C9520" t="s">
        <v>1809</v>
      </c>
      <c r="D9520" t="s">
        <v>1836</v>
      </c>
      <c r="E9520" s="698" t="s">
        <v>6352</v>
      </c>
    </row>
    <row r="9521" spans="1:5" hidden="1">
      <c r="A9521">
        <v>12769</v>
      </c>
      <c r="B9521" t="s">
        <v>6353</v>
      </c>
      <c r="C9521" t="s">
        <v>1809</v>
      </c>
      <c r="D9521" t="s">
        <v>1836</v>
      </c>
      <c r="E9521" s="698" t="s">
        <v>6354</v>
      </c>
    </row>
    <row r="9522" spans="1:5" hidden="1">
      <c r="A9522">
        <v>12773</v>
      </c>
      <c r="B9522" t="s">
        <v>6355</v>
      </c>
      <c r="C9522" t="s">
        <v>1809</v>
      </c>
      <c r="D9522" t="s">
        <v>1836</v>
      </c>
      <c r="E9522" s="698" t="s">
        <v>6356</v>
      </c>
    </row>
    <row r="9523" spans="1:5" hidden="1">
      <c r="A9523">
        <v>12774</v>
      </c>
      <c r="B9523" t="s">
        <v>6357</v>
      </c>
      <c r="C9523" t="s">
        <v>1809</v>
      </c>
      <c r="D9523" t="s">
        <v>1836</v>
      </c>
      <c r="E9523" s="698" t="s">
        <v>4848</v>
      </c>
    </row>
    <row r="9524" spans="1:5" hidden="1">
      <c r="A9524">
        <v>12776</v>
      </c>
      <c r="B9524" t="s">
        <v>6358</v>
      </c>
      <c r="C9524" t="s">
        <v>1809</v>
      </c>
      <c r="D9524" t="s">
        <v>1836</v>
      </c>
      <c r="E9524" s="698" t="s">
        <v>6359</v>
      </c>
    </row>
    <row r="9525" spans="1:5" hidden="1">
      <c r="A9525">
        <v>12777</v>
      </c>
      <c r="B9525" t="s">
        <v>6360</v>
      </c>
      <c r="C9525" t="s">
        <v>1809</v>
      </c>
      <c r="D9525" t="s">
        <v>1836</v>
      </c>
      <c r="E9525" s="698" t="s">
        <v>6361</v>
      </c>
    </row>
    <row r="9526" spans="1:5" hidden="1">
      <c r="A9526">
        <v>3391</v>
      </c>
      <c r="B9526" t="s">
        <v>6362</v>
      </c>
      <c r="C9526" t="s">
        <v>1809</v>
      </c>
      <c r="D9526" t="s">
        <v>1810</v>
      </c>
      <c r="E9526" s="698" t="s">
        <v>6363</v>
      </c>
    </row>
    <row r="9527" spans="1:5" hidden="1">
      <c r="A9527">
        <v>3389</v>
      </c>
      <c r="B9527" t="s">
        <v>6364</v>
      </c>
      <c r="C9527" t="s">
        <v>1809</v>
      </c>
      <c r="D9527" t="s">
        <v>1817</v>
      </c>
      <c r="E9527" s="698" t="s">
        <v>6365</v>
      </c>
    </row>
    <row r="9528" spans="1:5" hidden="1">
      <c r="A9528">
        <v>3390</v>
      </c>
      <c r="B9528" t="s">
        <v>6366</v>
      </c>
      <c r="C9528" t="s">
        <v>1809</v>
      </c>
      <c r="D9528" t="s">
        <v>1810</v>
      </c>
      <c r="E9528" s="698" t="s">
        <v>6367</v>
      </c>
    </row>
    <row r="9529" spans="1:5" hidden="1">
      <c r="A9529">
        <v>12873</v>
      </c>
      <c r="B9529" t="s">
        <v>6368</v>
      </c>
      <c r="C9529" t="s">
        <v>2167</v>
      </c>
      <c r="D9529" t="s">
        <v>1810</v>
      </c>
      <c r="E9529" s="698" t="s">
        <v>6369</v>
      </c>
    </row>
    <row r="9530" spans="1:5" hidden="1">
      <c r="A9530">
        <v>41076</v>
      </c>
      <c r="B9530" t="s">
        <v>6370</v>
      </c>
      <c r="C9530" t="s">
        <v>2170</v>
      </c>
      <c r="D9530" t="s">
        <v>1810</v>
      </c>
      <c r="E9530" s="698" t="s">
        <v>6371</v>
      </c>
    </row>
    <row r="9531" spans="1:5" hidden="1">
      <c r="A9531">
        <v>140</v>
      </c>
      <c r="B9531" t="s">
        <v>6372</v>
      </c>
      <c r="C9531" t="s">
        <v>1949</v>
      </c>
      <c r="D9531" t="s">
        <v>1810</v>
      </c>
      <c r="E9531" s="698" t="s">
        <v>4031</v>
      </c>
    </row>
    <row r="9532" spans="1:5" hidden="1">
      <c r="A9532">
        <v>151</v>
      </c>
      <c r="B9532" t="s">
        <v>6373</v>
      </c>
      <c r="C9532" t="s">
        <v>1847</v>
      </c>
      <c r="D9532" t="s">
        <v>1810</v>
      </c>
      <c r="E9532" s="698" t="s">
        <v>6374</v>
      </c>
    </row>
    <row r="9533" spans="1:5" hidden="1">
      <c r="A9533">
        <v>7340</v>
      </c>
      <c r="B9533" t="s">
        <v>6375</v>
      </c>
      <c r="C9533" t="s">
        <v>1847</v>
      </c>
      <c r="D9533" t="s">
        <v>1810</v>
      </c>
      <c r="E9533" s="698" t="s">
        <v>6376</v>
      </c>
    </row>
    <row r="9534" spans="1:5" hidden="1">
      <c r="A9534">
        <v>2701</v>
      </c>
      <c r="B9534" t="s">
        <v>6377</v>
      </c>
      <c r="C9534" t="s">
        <v>2167</v>
      </c>
      <c r="D9534" t="s">
        <v>1810</v>
      </c>
      <c r="E9534" s="698" t="s">
        <v>6378</v>
      </c>
    </row>
    <row r="9535" spans="1:5" hidden="1">
      <c r="A9535">
        <v>40929</v>
      </c>
      <c r="B9535" t="s">
        <v>6379</v>
      </c>
      <c r="C9535" t="s">
        <v>2170</v>
      </c>
      <c r="D9535" t="s">
        <v>1810</v>
      </c>
      <c r="E9535" s="698" t="s">
        <v>6380</v>
      </c>
    </row>
    <row r="9536" spans="1:5" hidden="1">
      <c r="A9536">
        <v>38114</v>
      </c>
      <c r="B9536" t="s">
        <v>6381</v>
      </c>
      <c r="C9536" t="s">
        <v>1809</v>
      </c>
      <c r="D9536" t="s">
        <v>1810</v>
      </c>
      <c r="E9536" s="698" t="s">
        <v>6382</v>
      </c>
    </row>
    <row r="9537" spans="1:5" hidden="1">
      <c r="A9537">
        <v>38064</v>
      </c>
      <c r="B9537" t="s">
        <v>6383</v>
      </c>
      <c r="C9537" t="s">
        <v>1809</v>
      </c>
      <c r="D9537" t="s">
        <v>1810</v>
      </c>
      <c r="E9537" s="698" t="s">
        <v>6384</v>
      </c>
    </row>
    <row r="9538" spans="1:5" hidden="1">
      <c r="A9538">
        <v>38115</v>
      </c>
      <c r="B9538" t="s">
        <v>6385</v>
      </c>
      <c r="C9538" t="s">
        <v>1809</v>
      </c>
      <c r="D9538" t="s">
        <v>1810</v>
      </c>
      <c r="E9538" s="698" t="s">
        <v>5223</v>
      </c>
    </row>
    <row r="9539" spans="1:5" hidden="1">
      <c r="A9539">
        <v>38065</v>
      </c>
      <c r="B9539" t="s">
        <v>6386</v>
      </c>
      <c r="C9539" t="s">
        <v>1809</v>
      </c>
      <c r="D9539" t="s">
        <v>1810</v>
      </c>
      <c r="E9539" s="698" t="s">
        <v>6387</v>
      </c>
    </row>
    <row r="9540" spans="1:5" hidden="1">
      <c r="A9540">
        <v>38078</v>
      </c>
      <c r="B9540" t="s">
        <v>6388</v>
      </c>
      <c r="C9540" t="s">
        <v>1809</v>
      </c>
      <c r="D9540" t="s">
        <v>1810</v>
      </c>
      <c r="E9540" s="698" t="s">
        <v>6389</v>
      </c>
    </row>
    <row r="9541" spans="1:5" hidden="1">
      <c r="A9541">
        <v>38113</v>
      </c>
      <c r="B9541" t="s">
        <v>6390</v>
      </c>
      <c r="C9541" t="s">
        <v>1809</v>
      </c>
      <c r="D9541" t="s">
        <v>1810</v>
      </c>
      <c r="E9541" s="698" t="s">
        <v>6391</v>
      </c>
    </row>
    <row r="9542" spans="1:5" hidden="1">
      <c r="A9542">
        <v>38063</v>
      </c>
      <c r="B9542" t="s">
        <v>6392</v>
      </c>
      <c r="C9542" t="s">
        <v>1809</v>
      </c>
      <c r="D9542" t="s">
        <v>1810</v>
      </c>
      <c r="E9542" s="698" t="s">
        <v>6393</v>
      </c>
    </row>
    <row r="9543" spans="1:5" hidden="1">
      <c r="A9543">
        <v>38080</v>
      </c>
      <c r="B9543" t="s">
        <v>6394</v>
      </c>
      <c r="C9543" t="s">
        <v>1809</v>
      </c>
      <c r="D9543" t="s">
        <v>1810</v>
      </c>
      <c r="E9543" s="698" t="s">
        <v>6395</v>
      </c>
    </row>
    <row r="9544" spans="1:5" hidden="1">
      <c r="A9544">
        <v>38069</v>
      </c>
      <c r="B9544" t="s">
        <v>6396</v>
      </c>
      <c r="C9544" t="s">
        <v>1809</v>
      </c>
      <c r="D9544" t="s">
        <v>1810</v>
      </c>
      <c r="E9544" s="698" t="s">
        <v>2136</v>
      </c>
    </row>
    <row r="9545" spans="1:5" hidden="1">
      <c r="A9545">
        <v>38077</v>
      </c>
      <c r="B9545" t="s">
        <v>6397</v>
      </c>
      <c r="C9545" t="s">
        <v>1809</v>
      </c>
      <c r="D9545" t="s">
        <v>1810</v>
      </c>
      <c r="E9545" s="698" t="s">
        <v>6398</v>
      </c>
    </row>
    <row r="9546" spans="1:5" hidden="1">
      <c r="A9546">
        <v>38073</v>
      </c>
      <c r="B9546" t="s">
        <v>6399</v>
      </c>
      <c r="C9546" t="s">
        <v>1809</v>
      </c>
      <c r="D9546" t="s">
        <v>1810</v>
      </c>
      <c r="E9546" s="698" t="s">
        <v>6400</v>
      </c>
    </row>
    <row r="9547" spans="1:5" hidden="1">
      <c r="A9547">
        <v>38112</v>
      </c>
      <c r="B9547" t="s">
        <v>6401</v>
      </c>
      <c r="C9547" t="s">
        <v>1809</v>
      </c>
      <c r="D9547" t="s">
        <v>1810</v>
      </c>
      <c r="E9547" s="698" t="s">
        <v>1907</v>
      </c>
    </row>
    <row r="9548" spans="1:5" hidden="1">
      <c r="A9548">
        <v>38062</v>
      </c>
      <c r="B9548" t="s">
        <v>6402</v>
      </c>
      <c r="C9548" t="s">
        <v>1809</v>
      </c>
      <c r="D9548" t="s">
        <v>1810</v>
      </c>
      <c r="E9548" s="698" t="s">
        <v>6403</v>
      </c>
    </row>
    <row r="9549" spans="1:5" hidden="1">
      <c r="A9549">
        <v>12128</v>
      </c>
      <c r="B9549" t="s">
        <v>6404</v>
      </c>
      <c r="C9549" t="s">
        <v>1809</v>
      </c>
      <c r="D9549" t="s">
        <v>1810</v>
      </c>
      <c r="E9549" s="698" t="s">
        <v>6405</v>
      </c>
    </row>
    <row r="9550" spans="1:5" hidden="1">
      <c r="A9550">
        <v>12129</v>
      </c>
      <c r="B9550" t="s">
        <v>6406</v>
      </c>
      <c r="C9550" t="s">
        <v>1809</v>
      </c>
      <c r="D9550" t="s">
        <v>1810</v>
      </c>
      <c r="E9550" s="698" t="s">
        <v>6407</v>
      </c>
    </row>
    <row r="9551" spans="1:5" hidden="1">
      <c r="A9551">
        <v>38081</v>
      </c>
      <c r="B9551" t="s">
        <v>6408</v>
      </c>
      <c r="C9551" t="s">
        <v>1809</v>
      </c>
      <c r="D9551" t="s">
        <v>1810</v>
      </c>
      <c r="E9551" s="698" t="s">
        <v>6409</v>
      </c>
    </row>
    <row r="9552" spans="1:5" hidden="1">
      <c r="A9552">
        <v>38070</v>
      </c>
      <c r="B9552" t="s">
        <v>6410</v>
      </c>
      <c r="C9552" t="s">
        <v>1809</v>
      </c>
      <c r="D9552" t="s">
        <v>1810</v>
      </c>
      <c r="E9552" s="698" t="s">
        <v>5031</v>
      </c>
    </row>
    <row r="9553" spans="1:5" hidden="1">
      <c r="A9553">
        <v>38074</v>
      </c>
      <c r="B9553" t="s">
        <v>6411</v>
      </c>
      <c r="C9553" t="s">
        <v>1809</v>
      </c>
      <c r="D9553" t="s">
        <v>1810</v>
      </c>
      <c r="E9553" s="698" t="s">
        <v>6412</v>
      </c>
    </row>
    <row r="9554" spans="1:5" hidden="1">
      <c r="A9554">
        <v>38079</v>
      </c>
      <c r="B9554" t="s">
        <v>6413</v>
      </c>
      <c r="C9554" t="s">
        <v>1809</v>
      </c>
      <c r="D9554" t="s">
        <v>1810</v>
      </c>
      <c r="E9554" s="698" t="s">
        <v>6414</v>
      </c>
    </row>
    <row r="9555" spans="1:5" hidden="1">
      <c r="A9555">
        <v>38072</v>
      </c>
      <c r="B9555" t="s">
        <v>6415</v>
      </c>
      <c r="C9555" t="s">
        <v>1809</v>
      </c>
      <c r="D9555" t="s">
        <v>1810</v>
      </c>
      <c r="E9555" s="698" t="s">
        <v>2604</v>
      </c>
    </row>
    <row r="9556" spans="1:5" hidden="1">
      <c r="A9556">
        <v>38068</v>
      </c>
      <c r="B9556" t="s">
        <v>6416</v>
      </c>
      <c r="C9556" t="s">
        <v>1809</v>
      </c>
      <c r="D9556" t="s">
        <v>1810</v>
      </c>
      <c r="E9556" s="698" t="s">
        <v>6417</v>
      </c>
    </row>
    <row r="9557" spans="1:5" hidden="1">
      <c r="A9557">
        <v>38071</v>
      </c>
      <c r="B9557" t="s">
        <v>6418</v>
      </c>
      <c r="C9557" t="s">
        <v>1809</v>
      </c>
      <c r="D9557" t="s">
        <v>1810</v>
      </c>
      <c r="E9557" s="698" t="s">
        <v>6419</v>
      </c>
    </row>
    <row r="9558" spans="1:5" hidden="1">
      <c r="A9558">
        <v>38412</v>
      </c>
      <c r="B9558" t="s">
        <v>6420</v>
      </c>
      <c r="C9558" t="s">
        <v>1809</v>
      </c>
      <c r="D9558" t="s">
        <v>1817</v>
      </c>
      <c r="E9558" s="698" t="s">
        <v>6421</v>
      </c>
    </row>
    <row r="9559" spans="1:5" hidden="1">
      <c r="A9559">
        <v>3405</v>
      </c>
      <c r="B9559" t="s">
        <v>6422</v>
      </c>
      <c r="C9559" t="s">
        <v>1809</v>
      </c>
      <c r="D9559" t="s">
        <v>1836</v>
      </c>
      <c r="E9559" s="698" t="s">
        <v>6423</v>
      </c>
    </row>
    <row r="9560" spans="1:5" hidden="1">
      <c r="A9560">
        <v>3394</v>
      </c>
      <c r="B9560" t="s">
        <v>6424</v>
      </c>
      <c r="C9560" t="s">
        <v>1809</v>
      </c>
      <c r="D9560" t="s">
        <v>1836</v>
      </c>
      <c r="E9560" s="698" t="s">
        <v>6425</v>
      </c>
    </row>
    <row r="9561" spans="1:5" hidden="1">
      <c r="A9561">
        <v>3393</v>
      </c>
      <c r="B9561" t="s">
        <v>6426</v>
      </c>
      <c r="C9561" t="s">
        <v>1809</v>
      </c>
      <c r="D9561" t="s">
        <v>1836</v>
      </c>
      <c r="E9561" s="698" t="s">
        <v>6427</v>
      </c>
    </row>
    <row r="9562" spans="1:5" hidden="1">
      <c r="A9562">
        <v>3406</v>
      </c>
      <c r="B9562" t="s">
        <v>6428</v>
      </c>
      <c r="C9562" t="s">
        <v>1809</v>
      </c>
      <c r="D9562" t="s">
        <v>1836</v>
      </c>
      <c r="E9562" s="698" t="s">
        <v>6429</v>
      </c>
    </row>
    <row r="9563" spans="1:5" hidden="1">
      <c r="A9563">
        <v>3395</v>
      </c>
      <c r="B9563" t="s">
        <v>6430</v>
      </c>
      <c r="C9563" t="s">
        <v>1809</v>
      </c>
      <c r="D9563" t="s">
        <v>1836</v>
      </c>
      <c r="E9563" s="698" t="s">
        <v>6431</v>
      </c>
    </row>
    <row r="9564" spans="1:5" hidden="1">
      <c r="A9564">
        <v>3398</v>
      </c>
      <c r="B9564" t="s">
        <v>825</v>
      </c>
      <c r="C9564" t="s">
        <v>1809</v>
      </c>
      <c r="D9564" t="s">
        <v>1836</v>
      </c>
      <c r="E9564" s="698" t="s">
        <v>2145</v>
      </c>
    </row>
    <row r="9565" spans="1:5" hidden="1">
      <c r="A9565">
        <v>34377</v>
      </c>
      <c r="B9565" t="s">
        <v>6432</v>
      </c>
      <c r="C9565" t="s">
        <v>1809</v>
      </c>
      <c r="D9565" t="s">
        <v>1810</v>
      </c>
      <c r="E9565" s="698" t="s">
        <v>6433</v>
      </c>
    </row>
    <row r="9566" spans="1:5" hidden="1">
      <c r="A9566">
        <v>40662</v>
      </c>
      <c r="B9566" t="s">
        <v>6434</v>
      </c>
      <c r="C9566" t="s">
        <v>1809</v>
      </c>
      <c r="D9566" t="s">
        <v>1836</v>
      </c>
      <c r="E9566" s="698" t="s">
        <v>6435</v>
      </c>
    </row>
    <row r="9567" spans="1:5" hidden="1">
      <c r="A9567">
        <v>3437</v>
      </c>
      <c r="B9567" t="s">
        <v>6436</v>
      </c>
      <c r="C9567" t="s">
        <v>1835</v>
      </c>
      <c r="D9567" t="s">
        <v>1836</v>
      </c>
      <c r="E9567" s="698" t="s">
        <v>6437</v>
      </c>
    </row>
    <row r="9568" spans="1:5" hidden="1">
      <c r="A9568">
        <v>11190</v>
      </c>
      <c r="B9568" t="s">
        <v>6438</v>
      </c>
      <c r="C9568" t="s">
        <v>1809</v>
      </c>
      <c r="D9568" t="s">
        <v>1836</v>
      </c>
      <c r="E9568" s="698" t="s">
        <v>6439</v>
      </c>
    </row>
    <row r="9569" spans="1:5" hidden="1">
      <c r="A9569">
        <v>3428</v>
      </c>
      <c r="B9569" t="s">
        <v>6440</v>
      </c>
      <c r="C9569" t="s">
        <v>1835</v>
      </c>
      <c r="D9569" t="s">
        <v>1836</v>
      </c>
      <c r="E9569" s="698" t="s">
        <v>6441</v>
      </c>
    </row>
    <row r="9570" spans="1:5" hidden="1">
      <c r="A9570">
        <v>3429</v>
      </c>
      <c r="B9570" t="s">
        <v>6442</v>
      </c>
      <c r="C9570" t="s">
        <v>1835</v>
      </c>
      <c r="D9570" t="s">
        <v>1836</v>
      </c>
      <c r="E9570" s="698" t="s">
        <v>6443</v>
      </c>
    </row>
    <row r="9571" spans="1:5" hidden="1">
      <c r="A9571">
        <v>34370</v>
      </c>
      <c r="B9571" t="s">
        <v>6444</v>
      </c>
      <c r="C9571" t="s">
        <v>1809</v>
      </c>
      <c r="D9571" t="s">
        <v>1810</v>
      </c>
      <c r="E9571" s="698" t="s">
        <v>6445</v>
      </c>
    </row>
    <row r="9572" spans="1:5" hidden="1">
      <c r="A9572">
        <v>34372</v>
      </c>
      <c r="B9572" t="s">
        <v>6446</v>
      </c>
      <c r="C9572" t="s">
        <v>1809</v>
      </c>
      <c r="D9572" t="s">
        <v>1810</v>
      </c>
      <c r="E9572" s="698" t="s">
        <v>6447</v>
      </c>
    </row>
    <row r="9573" spans="1:5" hidden="1">
      <c r="A9573">
        <v>36896</v>
      </c>
      <c r="B9573" t="s">
        <v>6448</v>
      </c>
      <c r="C9573" t="s">
        <v>1809</v>
      </c>
      <c r="D9573" t="s">
        <v>1817</v>
      </c>
      <c r="E9573" s="698" t="s">
        <v>6449</v>
      </c>
    </row>
    <row r="9574" spans="1:5" hidden="1">
      <c r="A9574">
        <v>34367</v>
      </c>
      <c r="B9574" t="s">
        <v>6450</v>
      </c>
      <c r="C9574" t="s">
        <v>1809</v>
      </c>
      <c r="D9574" t="s">
        <v>1810</v>
      </c>
      <c r="E9574" s="698" t="s">
        <v>6451</v>
      </c>
    </row>
    <row r="9575" spans="1:5" hidden="1">
      <c r="A9575">
        <v>36897</v>
      </c>
      <c r="B9575" t="s">
        <v>6452</v>
      </c>
      <c r="C9575" t="s">
        <v>1809</v>
      </c>
      <c r="D9575" t="s">
        <v>1810</v>
      </c>
      <c r="E9575" s="698" t="s">
        <v>6453</v>
      </c>
    </row>
    <row r="9576" spans="1:5" hidden="1">
      <c r="A9576">
        <v>34369</v>
      </c>
      <c r="B9576" t="s">
        <v>6454</v>
      </c>
      <c r="C9576" t="s">
        <v>1809</v>
      </c>
      <c r="D9576" t="s">
        <v>1810</v>
      </c>
      <c r="E9576" s="698" t="s">
        <v>6455</v>
      </c>
    </row>
    <row r="9577" spans="1:5" hidden="1">
      <c r="A9577">
        <v>34364</v>
      </c>
      <c r="B9577" t="s">
        <v>6456</v>
      </c>
      <c r="C9577" t="s">
        <v>1809</v>
      </c>
      <c r="D9577" t="s">
        <v>1810</v>
      </c>
      <c r="E9577" s="698" t="s">
        <v>6457</v>
      </c>
    </row>
    <row r="9578" spans="1:5" hidden="1">
      <c r="A9578">
        <v>40659</v>
      </c>
      <c r="B9578" t="s">
        <v>6458</v>
      </c>
      <c r="C9578" t="s">
        <v>1835</v>
      </c>
      <c r="D9578" t="s">
        <v>1836</v>
      </c>
      <c r="E9578" s="698" t="s">
        <v>6459</v>
      </c>
    </row>
    <row r="9579" spans="1:5" hidden="1">
      <c r="A9579">
        <v>40660</v>
      </c>
      <c r="B9579" t="s">
        <v>6460</v>
      </c>
      <c r="C9579" t="s">
        <v>1835</v>
      </c>
      <c r="D9579" t="s">
        <v>1836</v>
      </c>
      <c r="E9579" s="698" t="s">
        <v>6461</v>
      </c>
    </row>
    <row r="9580" spans="1:5" hidden="1">
      <c r="A9580">
        <v>40661</v>
      </c>
      <c r="B9580" t="s">
        <v>6462</v>
      </c>
      <c r="C9580" t="s">
        <v>1835</v>
      </c>
      <c r="D9580" t="s">
        <v>1836</v>
      </c>
      <c r="E9580" s="698" t="s">
        <v>6463</v>
      </c>
    </row>
    <row r="9581" spans="1:5" hidden="1">
      <c r="A9581">
        <v>3421</v>
      </c>
      <c r="B9581" t="s">
        <v>6464</v>
      </c>
      <c r="C9581" t="s">
        <v>1835</v>
      </c>
      <c r="D9581" t="s">
        <v>1836</v>
      </c>
      <c r="E9581" s="698" t="s">
        <v>6465</v>
      </c>
    </row>
    <row r="9582" spans="1:5" hidden="1">
      <c r="A9582">
        <v>599</v>
      </c>
      <c r="B9582" t="s">
        <v>6466</v>
      </c>
      <c r="C9582" t="s">
        <v>1835</v>
      </c>
      <c r="D9582" t="s">
        <v>1810</v>
      </c>
      <c r="E9582" s="698" t="s">
        <v>6467</v>
      </c>
    </row>
    <row r="9583" spans="1:5" hidden="1">
      <c r="A9583">
        <v>34381</v>
      </c>
      <c r="B9583" t="s">
        <v>6468</v>
      </c>
      <c r="C9583" t="s">
        <v>1809</v>
      </c>
      <c r="D9583" t="s">
        <v>1810</v>
      </c>
      <c r="E9583" s="698" t="s">
        <v>6469</v>
      </c>
    </row>
    <row r="9584" spans="1:5" hidden="1">
      <c r="A9584">
        <v>3423</v>
      </c>
      <c r="B9584" t="s">
        <v>6470</v>
      </c>
      <c r="C9584" t="s">
        <v>1835</v>
      </c>
      <c r="D9584" t="s">
        <v>1836</v>
      </c>
      <c r="E9584" s="698" t="s">
        <v>6471</v>
      </c>
    </row>
    <row r="9585" spans="1:5" hidden="1">
      <c r="A9585">
        <v>34797</v>
      </c>
      <c r="B9585" t="s">
        <v>6472</v>
      </c>
      <c r="C9585" t="s">
        <v>1809</v>
      </c>
      <c r="D9585" t="s">
        <v>1836</v>
      </c>
      <c r="E9585" s="698" t="s">
        <v>6473</v>
      </c>
    </row>
    <row r="9586" spans="1:5" hidden="1">
      <c r="A9586">
        <v>25964</v>
      </c>
      <c r="B9586" t="s">
        <v>6474</v>
      </c>
      <c r="C9586" t="s">
        <v>2167</v>
      </c>
      <c r="D9586" t="s">
        <v>1810</v>
      </c>
      <c r="E9586" s="698" t="s">
        <v>6475</v>
      </c>
    </row>
    <row r="9587" spans="1:5" hidden="1">
      <c r="A9587">
        <v>41077</v>
      </c>
      <c r="B9587" t="s">
        <v>6476</v>
      </c>
      <c r="C9587" t="s">
        <v>2170</v>
      </c>
      <c r="D9587" t="s">
        <v>1810</v>
      </c>
      <c r="E9587" s="698" t="s">
        <v>6477</v>
      </c>
    </row>
    <row r="9588" spans="1:5" hidden="1">
      <c r="A9588">
        <v>20159</v>
      </c>
      <c r="B9588" t="s">
        <v>6478</v>
      </c>
      <c r="C9588" t="s">
        <v>1809</v>
      </c>
      <c r="D9588" t="s">
        <v>1810</v>
      </c>
      <c r="E9588" s="698" t="s">
        <v>6479</v>
      </c>
    </row>
    <row r="9589" spans="1:5" hidden="1">
      <c r="A9589">
        <v>37963</v>
      </c>
      <c r="B9589" t="s">
        <v>6480</v>
      </c>
      <c r="C9589" t="s">
        <v>1809</v>
      </c>
      <c r="D9589" t="s">
        <v>1810</v>
      </c>
      <c r="E9589" s="698" t="s">
        <v>6481</v>
      </c>
    </row>
    <row r="9590" spans="1:5" hidden="1">
      <c r="A9590">
        <v>37964</v>
      </c>
      <c r="B9590" t="s">
        <v>6482</v>
      </c>
      <c r="C9590" t="s">
        <v>1809</v>
      </c>
      <c r="D9590" t="s">
        <v>1810</v>
      </c>
      <c r="E9590" s="698" t="s">
        <v>4371</v>
      </c>
    </row>
    <row r="9591" spans="1:5" hidden="1">
      <c r="A9591">
        <v>37965</v>
      </c>
      <c r="B9591" t="s">
        <v>6483</v>
      </c>
      <c r="C9591" t="s">
        <v>1809</v>
      </c>
      <c r="D9591" t="s">
        <v>1810</v>
      </c>
      <c r="E9591" s="698" t="s">
        <v>5936</v>
      </c>
    </row>
    <row r="9592" spans="1:5" hidden="1">
      <c r="A9592">
        <v>37966</v>
      </c>
      <c r="B9592" t="s">
        <v>6484</v>
      </c>
      <c r="C9592" t="s">
        <v>1809</v>
      </c>
      <c r="D9592" t="s">
        <v>1810</v>
      </c>
      <c r="E9592" s="698" t="s">
        <v>6485</v>
      </c>
    </row>
    <row r="9593" spans="1:5" hidden="1">
      <c r="A9593">
        <v>37967</v>
      </c>
      <c r="B9593" t="s">
        <v>6486</v>
      </c>
      <c r="C9593" t="s">
        <v>1809</v>
      </c>
      <c r="D9593" t="s">
        <v>1810</v>
      </c>
      <c r="E9593" s="698" t="s">
        <v>6487</v>
      </c>
    </row>
    <row r="9594" spans="1:5" hidden="1">
      <c r="A9594">
        <v>37968</v>
      </c>
      <c r="B9594" t="s">
        <v>6488</v>
      </c>
      <c r="C9594" t="s">
        <v>1809</v>
      </c>
      <c r="D9594" t="s">
        <v>1810</v>
      </c>
      <c r="E9594" s="698" t="s">
        <v>6489</v>
      </c>
    </row>
    <row r="9595" spans="1:5" hidden="1">
      <c r="A9595">
        <v>37969</v>
      </c>
      <c r="B9595" t="s">
        <v>6490</v>
      </c>
      <c r="C9595" t="s">
        <v>1809</v>
      </c>
      <c r="D9595" t="s">
        <v>1810</v>
      </c>
      <c r="E9595" s="698" t="s">
        <v>6491</v>
      </c>
    </row>
    <row r="9596" spans="1:5" hidden="1">
      <c r="A9596">
        <v>37970</v>
      </c>
      <c r="B9596" t="s">
        <v>6492</v>
      </c>
      <c r="C9596" t="s">
        <v>1809</v>
      </c>
      <c r="D9596" t="s">
        <v>1810</v>
      </c>
      <c r="E9596" s="698" t="s">
        <v>6493</v>
      </c>
    </row>
    <row r="9597" spans="1:5" hidden="1">
      <c r="A9597">
        <v>21118</v>
      </c>
      <c r="B9597" t="s">
        <v>6494</v>
      </c>
      <c r="C9597" t="s">
        <v>1809</v>
      </c>
      <c r="D9597" t="s">
        <v>1817</v>
      </c>
      <c r="E9597" s="698" t="s">
        <v>6495</v>
      </c>
    </row>
    <row r="9598" spans="1:5" hidden="1">
      <c r="A9598">
        <v>37956</v>
      </c>
      <c r="B9598" t="s">
        <v>6496</v>
      </c>
      <c r="C9598" t="s">
        <v>1809</v>
      </c>
      <c r="D9598" t="s">
        <v>1810</v>
      </c>
      <c r="E9598" s="698" t="s">
        <v>6497</v>
      </c>
    </row>
    <row r="9599" spans="1:5" hidden="1">
      <c r="A9599">
        <v>37957</v>
      </c>
      <c r="B9599" t="s">
        <v>6498</v>
      </c>
      <c r="C9599" t="s">
        <v>1809</v>
      </c>
      <c r="D9599" t="s">
        <v>1810</v>
      </c>
      <c r="E9599" s="698" t="s">
        <v>6499</v>
      </c>
    </row>
    <row r="9600" spans="1:5" hidden="1">
      <c r="A9600">
        <v>37958</v>
      </c>
      <c r="B9600" t="s">
        <v>6500</v>
      </c>
      <c r="C9600" t="s">
        <v>1809</v>
      </c>
      <c r="D9600" t="s">
        <v>1810</v>
      </c>
      <c r="E9600" s="698" t="s">
        <v>6485</v>
      </c>
    </row>
    <row r="9601" spans="1:5" hidden="1">
      <c r="A9601">
        <v>37959</v>
      </c>
      <c r="B9601" t="s">
        <v>6501</v>
      </c>
      <c r="C9601" t="s">
        <v>1809</v>
      </c>
      <c r="D9601" t="s">
        <v>1810</v>
      </c>
      <c r="E9601" s="698" t="s">
        <v>6487</v>
      </c>
    </row>
    <row r="9602" spans="1:5" hidden="1">
      <c r="A9602">
        <v>37960</v>
      </c>
      <c r="B9602" t="s">
        <v>6502</v>
      </c>
      <c r="C9602" t="s">
        <v>1809</v>
      </c>
      <c r="D9602" t="s">
        <v>1810</v>
      </c>
      <c r="E9602" s="698" t="s">
        <v>6503</v>
      </c>
    </row>
    <row r="9603" spans="1:5" hidden="1">
      <c r="A9603">
        <v>37961</v>
      </c>
      <c r="B9603" t="s">
        <v>6504</v>
      </c>
      <c r="C9603" t="s">
        <v>1809</v>
      </c>
      <c r="D9603" t="s">
        <v>1810</v>
      </c>
      <c r="E9603" s="698" t="s">
        <v>6505</v>
      </c>
    </row>
    <row r="9604" spans="1:5" hidden="1">
      <c r="A9604">
        <v>37962</v>
      </c>
      <c r="B9604" t="s">
        <v>6506</v>
      </c>
      <c r="C9604" t="s">
        <v>1809</v>
      </c>
      <c r="D9604" t="s">
        <v>1810</v>
      </c>
      <c r="E9604" s="698" t="s">
        <v>6507</v>
      </c>
    </row>
    <row r="9605" spans="1:5" hidden="1">
      <c r="A9605">
        <v>3533</v>
      </c>
      <c r="B9605" t="s">
        <v>6508</v>
      </c>
      <c r="C9605" t="s">
        <v>1809</v>
      </c>
      <c r="D9605" t="s">
        <v>1810</v>
      </c>
      <c r="E9605" s="698" t="s">
        <v>2878</v>
      </c>
    </row>
    <row r="9606" spans="1:5" hidden="1">
      <c r="A9606">
        <v>3538</v>
      </c>
      <c r="B9606" t="s">
        <v>6509</v>
      </c>
      <c r="C9606" t="s">
        <v>1809</v>
      </c>
      <c r="D9606" t="s">
        <v>1810</v>
      </c>
      <c r="E9606" s="698" t="s">
        <v>3381</v>
      </c>
    </row>
    <row r="9607" spans="1:5" hidden="1">
      <c r="A9607">
        <v>3497</v>
      </c>
      <c r="B9607" t="s">
        <v>6510</v>
      </c>
      <c r="C9607" t="s">
        <v>1809</v>
      </c>
      <c r="D9607" t="s">
        <v>1810</v>
      </c>
      <c r="E9607" s="698" t="s">
        <v>6511</v>
      </c>
    </row>
    <row r="9608" spans="1:5" hidden="1">
      <c r="A9608">
        <v>3498</v>
      </c>
      <c r="B9608" t="s">
        <v>6512</v>
      </c>
      <c r="C9608" t="s">
        <v>1809</v>
      </c>
      <c r="D9608" t="s">
        <v>1810</v>
      </c>
      <c r="E9608" s="698" t="s">
        <v>5555</v>
      </c>
    </row>
    <row r="9609" spans="1:5" hidden="1">
      <c r="A9609">
        <v>3496</v>
      </c>
      <c r="B9609" t="s">
        <v>6513</v>
      </c>
      <c r="C9609" t="s">
        <v>1809</v>
      </c>
      <c r="D9609" t="s">
        <v>1810</v>
      </c>
      <c r="E9609" s="698" t="s">
        <v>3865</v>
      </c>
    </row>
    <row r="9610" spans="1:5" hidden="1">
      <c r="A9610">
        <v>38429</v>
      </c>
      <c r="B9610" t="s">
        <v>6514</v>
      </c>
      <c r="C9610" t="s">
        <v>1809</v>
      </c>
      <c r="D9610" t="s">
        <v>1810</v>
      </c>
      <c r="E9610" s="698" t="s">
        <v>3893</v>
      </c>
    </row>
    <row r="9611" spans="1:5" hidden="1">
      <c r="A9611">
        <v>38431</v>
      </c>
      <c r="B9611" t="s">
        <v>6515</v>
      </c>
      <c r="C9611" t="s">
        <v>1809</v>
      </c>
      <c r="D9611" t="s">
        <v>1810</v>
      </c>
      <c r="E9611" s="698" t="s">
        <v>6516</v>
      </c>
    </row>
    <row r="9612" spans="1:5" hidden="1">
      <c r="A9612">
        <v>38430</v>
      </c>
      <c r="B9612" t="s">
        <v>6517</v>
      </c>
      <c r="C9612" t="s">
        <v>1809</v>
      </c>
      <c r="D9612" t="s">
        <v>1810</v>
      </c>
      <c r="E9612" s="698" t="s">
        <v>6518</v>
      </c>
    </row>
    <row r="9613" spans="1:5" hidden="1">
      <c r="A9613">
        <v>36348</v>
      </c>
      <c r="B9613" t="s">
        <v>6519</v>
      </c>
      <c r="C9613" t="s">
        <v>1809</v>
      </c>
      <c r="D9613" t="s">
        <v>1836</v>
      </c>
      <c r="E9613" s="698" t="s">
        <v>1885</v>
      </c>
    </row>
    <row r="9614" spans="1:5" hidden="1">
      <c r="A9614">
        <v>36349</v>
      </c>
      <c r="B9614" t="s">
        <v>6520</v>
      </c>
      <c r="C9614" t="s">
        <v>1809</v>
      </c>
      <c r="D9614" t="s">
        <v>1836</v>
      </c>
      <c r="E9614" s="698" t="s">
        <v>6521</v>
      </c>
    </row>
    <row r="9615" spans="1:5" hidden="1">
      <c r="A9615">
        <v>38433</v>
      </c>
      <c r="B9615" t="s">
        <v>6522</v>
      </c>
      <c r="C9615" t="s">
        <v>1809</v>
      </c>
      <c r="D9615" t="s">
        <v>1836</v>
      </c>
      <c r="E9615" s="698" t="s">
        <v>2867</v>
      </c>
    </row>
    <row r="9616" spans="1:5" hidden="1">
      <c r="A9616">
        <v>38440</v>
      </c>
      <c r="B9616" t="s">
        <v>6523</v>
      </c>
      <c r="C9616" t="s">
        <v>1809</v>
      </c>
      <c r="D9616" t="s">
        <v>1836</v>
      </c>
      <c r="E9616" s="698" t="s">
        <v>6524</v>
      </c>
    </row>
    <row r="9617" spans="1:5" hidden="1">
      <c r="A9617">
        <v>36359</v>
      </c>
      <c r="B9617" t="s">
        <v>6525</v>
      </c>
      <c r="C9617" t="s">
        <v>1809</v>
      </c>
      <c r="D9617" t="s">
        <v>1836</v>
      </c>
      <c r="E9617" s="698" t="s">
        <v>5028</v>
      </c>
    </row>
    <row r="9618" spans="1:5" hidden="1">
      <c r="A9618">
        <v>36360</v>
      </c>
      <c r="B9618" t="s">
        <v>6526</v>
      </c>
      <c r="C9618" t="s">
        <v>1809</v>
      </c>
      <c r="D9618" t="s">
        <v>1836</v>
      </c>
      <c r="E9618" s="698" t="s">
        <v>2328</v>
      </c>
    </row>
    <row r="9619" spans="1:5" hidden="1">
      <c r="A9619">
        <v>38434</v>
      </c>
      <c r="B9619" t="s">
        <v>6527</v>
      </c>
      <c r="C9619" t="s">
        <v>1809</v>
      </c>
      <c r="D9619" t="s">
        <v>1836</v>
      </c>
      <c r="E9619" s="698" t="s">
        <v>6528</v>
      </c>
    </row>
    <row r="9620" spans="1:5" hidden="1">
      <c r="A9620">
        <v>38435</v>
      </c>
      <c r="B9620" t="s">
        <v>6529</v>
      </c>
      <c r="C9620" t="s">
        <v>1809</v>
      </c>
      <c r="D9620" t="s">
        <v>1836</v>
      </c>
      <c r="E9620" s="698" t="s">
        <v>5573</v>
      </c>
    </row>
    <row r="9621" spans="1:5" hidden="1">
      <c r="A9621">
        <v>38436</v>
      </c>
      <c r="B9621" t="s">
        <v>6530</v>
      </c>
      <c r="C9621" t="s">
        <v>1809</v>
      </c>
      <c r="D9621" t="s">
        <v>1836</v>
      </c>
      <c r="E9621" s="698" t="s">
        <v>6531</v>
      </c>
    </row>
    <row r="9622" spans="1:5" hidden="1">
      <c r="A9622">
        <v>38437</v>
      </c>
      <c r="B9622" t="s">
        <v>6532</v>
      </c>
      <c r="C9622" t="s">
        <v>1809</v>
      </c>
      <c r="D9622" t="s">
        <v>1836</v>
      </c>
      <c r="E9622" s="698" t="s">
        <v>6533</v>
      </c>
    </row>
    <row r="9623" spans="1:5" hidden="1">
      <c r="A9623">
        <v>38438</v>
      </c>
      <c r="B9623" t="s">
        <v>6534</v>
      </c>
      <c r="C9623" t="s">
        <v>1809</v>
      </c>
      <c r="D9623" t="s">
        <v>1836</v>
      </c>
      <c r="E9623" s="698" t="s">
        <v>4133</v>
      </c>
    </row>
    <row r="9624" spans="1:5" hidden="1">
      <c r="A9624">
        <v>38439</v>
      </c>
      <c r="B9624" t="s">
        <v>6535</v>
      </c>
      <c r="C9624" t="s">
        <v>1809</v>
      </c>
      <c r="D9624" t="s">
        <v>1836</v>
      </c>
      <c r="E9624" s="698" t="s">
        <v>6536</v>
      </c>
    </row>
    <row r="9625" spans="1:5" hidden="1">
      <c r="A9625">
        <v>10836</v>
      </c>
      <c r="B9625" t="s">
        <v>6537</v>
      </c>
      <c r="C9625" t="s">
        <v>1809</v>
      </c>
      <c r="D9625" t="s">
        <v>1810</v>
      </c>
      <c r="E9625" s="698" t="s">
        <v>6538</v>
      </c>
    </row>
    <row r="9626" spans="1:5" hidden="1">
      <c r="A9626">
        <v>20128</v>
      </c>
      <c r="B9626" t="s">
        <v>6539</v>
      </c>
      <c r="C9626" t="s">
        <v>1809</v>
      </c>
      <c r="D9626" t="s">
        <v>1810</v>
      </c>
      <c r="E9626" s="698" t="s">
        <v>6540</v>
      </c>
    </row>
    <row r="9627" spans="1:5" hidden="1">
      <c r="A9627">
        <v>20131</v>
      </c>
      <c r="B9627" t="s">
        <v>6541</v>
      </c>
      <c r="C9627" t="s">
        <v>1809</v>
      </c>
      <c r="D9627" t="s">
        <v>1810</v>
      </c>
      <c r="E9627" s="698" t="s">
        <v>6542</v>
      </c>
    </row>
    <row r="9628" spans="1:5" hidden="1">
      <c r="A9628">
        <v>3521</v>
      </c>
      <c r="B9628" t="s">
        <v>6543</v>
      </c>
      <c r="C9628" t="s">
        <v>1809</v>
      </c>
      <c r="D9628" t="s">
        <v>1810</v>
      </c>
      <c r="E9628" s="698" t="s">
        <v>3228</v>
      </c>
    </row>
    <row r="9629" spans="1:5" hidden="1">
      <c r="A9629">
        <v>3531</v>
      </c>
      <c r="B9629" t="s">
        <v>6544</v>
      </c>
      <c r="C9629" t="s">
        <v>1809</v>
      </c>
      <c r="D9629" t="s">
        <v>1810</v>
      </c>
      <c r="E9629" s="698" t="s">
        <v>2817</v>
      </c>
    </row>
    <row r="9630" spans="1:5" hidden="1">
      <c r="A9630">
        <v>3522</v>
      </c>
      <c r="B9630" t="s">
        <v>6545</v>
      </c>
      <c r="C9630" t="s">
        <v>1809</v>
      </c>
      <c r="D9630" t="s">
        <v>1810</v>
      </c>
      <c r="E9630" s="698" t="s">
        <v>3636</v>
      </c>
    </row>
    <row r="9631" spans="1:5" hidden="1">
      <c r="A9631">
        <v>3527</v>
      </c>
      <c r="B9631" t="s">
        <v>6546</v>
      </c>
      <c r="C9631" t="s">
        <v>1809</v>
      </c>
      <c r="D9631" t="s">
        <v>1810</v>
      </c>
      <c r="E9631" s="698" t="s">
        <v>6547</v>
      </c>
    </row>
    <row r="9632" spans="1:5" hidden="1">
      <c r="A9632">
        <v>10835</v>
      </c>
      <c r="B9632" t="s">
        <v>6548</v>
      </c>
      <c r="C9632" t="s">
        <v>1809</v>
      </c>
      <c r="D9632" t="s">
        <v>1810</v>
      </c>
      <c r="E9632" s="698" t="s">
        <v>6549</v>
      </c>
    </row>
    <row r="9633" spans="1:5" hidden="1">
      <c r="A9633">
        <v>3475</v>
      </c>
      <c r="B9633" t="s">
        <v>6550</v>
      </c>
      <c r="C9633" t="s">
        <v>1809</v>
      </c>
      <c r="D9633" t="s">
        <v>1810</v>
      </c>
      <c r="E9633" s="698" t="s">
        <v>6551</v>
      </c>
    </row>
    <row r="9634" spans="1:5" hidden="1">
      <c r="A9634">
        <v>3485</v>
      </c>
      <c r="B9634" t="s">
        <v>6552</v>
      </c>
      <c r="C9634" t="s">
        <v>1809</v>
      </c>
      <c r="D9634" t="s">
        <v>1810</v>
      </c>
      <c r="E9634" s="698" t="s">
        <v>5948</v>
      </c>
    </row>
    <row r="9635" spans="1:5" hidden="1">
      <c r="A9635">
        <v>3534</v>
      </c>
      <c r="B9635" t="s">
        <v>6553</v>
      </c>
      <c r="C9635" t="s">
        <v>1809</v>
      </c>
      <c r="D9635" t="s">
        <v>1810</v>
      </c>
      <c r="E9635" s="698" t="s">
        <v>6554</v>
      </c>
    </row>
    <row r="9636" spans="1:5" hidden="1">
      <c r="A9636">
        <v>3543</v>
      </c>
      <c r="B9636" t="s">
        <v>6555</v>
      </c>
      <c r="C9636" t="s">
        <v>1809</v>
      </c>
      <c r="D9636" t="s">
        <v>1810</v>
      </c>
      <c r="E9636" s="698" t="s">
        <v>2284</v>
      </c>
    </row>
    <row r="9637" spans="1:5" hidden="1">
      <c r="A9637">
        <v>3482</v>
      </c>
      <c r="B9637" t="s">
        <v>6556</v>
      </c>
      <c r="C9637" t="s">
        <v>1809</v>
      </c>
      <c r="D9637" t="s">
        <v>1810</v>
      </c>
      <c r="E9637" s="698" t="s">
        <v>6557</v>
      </c>
    </row>
    <row r="9638" spans="1:5" hidden="1">
      <c r="A9638">
        <v>3505</v>
      </c>
      <c r="B9638" t="s">
        <v>6558</v>
      </c>
      <c r="C9638" t="s">
        <v>1809</v>
      </c>
      <c r="D9638" t="s">
        <v>1810</v>
      </c>
      <c r="E9638" s="698" t="s">
        <v>2282</v>
      </c>
    </row>
    <row r="9639" spans="1:5" hidden="1">
      <c r="A9639">
        <v>3516</v>
      </c>
      <c r="B9639" t="s">
        <v>6559</v>
      </c>
      <c r="C9639" t="s">
        <v>1809</v>
      </c>
      <c r="D9639" t="s">
        <v>1810</v>
      </c>
      <c r="E9639" s="698" t="s">
        <v>6560</v>
      </c>
    </row>
    <row r="9640" spans="1:5" hidden="1">
      <c r="A9640">
        <v>3517</v>
      </c>
      <c r="B9640" t="s">
        <v>6561</v>
      </c>
      <c r="C9640" t="s">
        <v>1809</v>
      </c>
      <c r="D9640" t="s">
        <v>1810</v>
      </c>
      <c r="E9640" s="698" t="s">
        <v>6562</v>
      </c>
    </row>
    <row r="9641" spans="1:5" hidden="1">
      <c r="A9641">
        <v>3515</v>
      </c>
      <c r="B9641" t="s">
        <v>6563</v>
      </c>
      <c r="C9641" t="s">
        <v>1809</v>
      </c>
      <c r="D9641" t="s">
        <v>1810</v>
      </c>
      <c r="E9641" s="698" t="s">
        <v>6564</v>
      </c>
    </row>
    <row r="9642" spans="1:5" hidden="1">
      <c r="A9642">
        <v>20147</v>
      </c>
      <c r="B9642" t="s">
        <v>6565</v>
      </c>
      <c r="C9642" t="s">
        <v>1809</v>
      </c>
      <c r="D9642" t="s">
        <v>1810</v>
      </c>
      <c r="E9642" s="698" t="s">
        <v>6566</v>
      </c>
    </row>
    <row r="9643" spans="1:5" hidden="1">
      <c r="A9643">
        <v>3524</v>
      </c>
      <c r="B9643" t="s">
        <v>6567</v>
      </c>
      <c r="C9643" t="s">
        <v>1809</v>
      </c>
      <c r="D9643" t="s">
        <v>1810</v>
      </c>
      <c r="E9643" s="698" t="s">
        <v>4678</v>
      </c>
    </row>
    <row r="9644" spans="1:5" hidden="1">
      <c r="A9644">
        <v>3532</v>
      </c>
      <c r="B9644" t="s">
        <v>6568</v>
      </c>
      <c r="C9644" t="s">
        <v>1809</v>
      </c>
      <c r="D9644" t="s">
        <v>1810</v>
      </c>
      <c r="E9644" s="698" t="s">
        <v>6569</v>
      </c>
    </row>
    <row r="9645" spans="1:5" hidden="1">
      <c r="A9645">
        <v>3528</v>
      </c>
      <c r="B9645" t="s">
        <v>6570</v>
      </c>
      <c r="C9645" t="s">
        <v>1809</v>
      </c>
      <c r="D9645" t="s">
        <v>1810</v>
      </c>
      <c r="E9645" s="698" t="s">
        <v>6571</v>
      </c>
    </row>
    <row r="9646" spans="1:5" hidden="1">
      <c r="A9646">
        <v>37952</v>
      </c>
      <c r="B9646" t="s">
        <v>6572</v>
      </c>
      <c r="C9646" t="s">
        <v>1809</v>
      </c>
      <c r="D9646" t="s">
        <v>1810</v>
      </c>
      <c r="E9646" s="698" t="s">
        <v>6573</v>
      </c>
    </row>
    <row r="9647" spans="1:5" hidden="1">
      <c r="A9647">
        <v>37951</v>
      </c>
      <c r="B9647" t="s">
        <v>6574</v>
      </c>
      <c r="C9647" t="s">
        <v>1809</v>
      </c>
      <c r="D9647" t="s">
        <v>1810</v>
      </c>
      <c r="E9647" s="698" t="s">
        <v>6019</v>
      </c>
    </row>
    <row r="9648" spans="1:5" hidden="1">
      <c r="A9648">
        <v>3518</v>
      </c>
      <c r="B9648" t="s">
        <v>6575</v>
      </c>
      <c r="C9648" t="s">
        <v>1809</v>
      </c>
      <c r="D9648" t="s">
        <v>1810</v>
      </c>
      <c r="E9648" s="698" t="s">
        <v>2203</v>
      </c>
    </row>
    <row r="9649" spans="1:5" hidden="1">
      <c r="A9649">
        <v>3519</v>
      </c>
      <c r="B9649" t="s">
        <v>6576</v>
      </c>
      <c r="C9649" t="s">
        <v>1809</v>
      </c>
      <c r="D9649" t="s">
        <v>1810</v>
      </c>
      <c r="E9649" s="698" t="s">
        <v>4680</v>
      </c>
    </row>
    <row r="9650" spans="1:5" hidden="1">
      <c r="A9650">
        <v>3520</v>
      </c>
      <c r="B9650" t="s">
        <v>6577</v>
      </c>
      <c r="C9650" t="s">
        <v>1809</v>
      </c>
      <c r="D9650" t="s">
        <v>1810</v>
      </c>
      <c r="E9650" s="698" t="s">
        <v>6578</v>
      </c>
    </row>
    <row r="9651" spans="1:5" hidden="1">
      <c r="A9651">
        <v>37950</v>
      </c>
      <c r="B9651" t="s">
        <v>6579</v>
      </c>
      <c r="C9651" t="s">
        <v>1809</v>
      </c>
      <c r="D9651" t="s">
        <v>1810</v>
      </c>
      <c r="E9651" s="698" t="s">
        <v>6542</v>
      </c>
    </row>
    <row r="9652" spans="1:5" hidden="1">
      <c r="A9652">
        <v>37949</v>
      </c>
      <c r="B9652" t="s">
        <v>6580</v>
      </c>
      <c r="C9652" t="s">
        <v>1809</v>
      </c>
      <c r="D9652" t="s">
        <v>1810</v>
      </c>
      <c r="E9652" s="698" t="s">
        <v>6581</v>
      </c>
    </row>
    <row r="9653" spans="1:5" hidden="1">
      <c r="A9653">
        <v>3526</v>
      </c>
      <c r="B9653" t="s">
        <v>6582</v>
      </c>
      <c r="C9653" t="s">
        <v>1809</v>
      </c>
      <c r="D9653" t="s">
        <v>1810</v>
      </c>
      <c r="E9653" s="698" t="s">
        <v>4888</v>
      </c>
    </row>
    <row r="9654" spans="1:5" hidden="1">
      <c r="A9654">
        <v>3509</v>
      </c>
      <c r="B9654" t="s">
        <v>6583</v>
      </c>
      <c r="C9654" t="s">
        <v>1809</v>
      </c>
      <c r="D9654" t="s">
        <v>1810</v>
      </c>
      <c r="E9654" s="698" t="s">
        <v>6557</v>
      </c>
    </row>
    <row r="9655" spans="1:5" hidden="1">
      <c r="A9655">
        <v>3530</v>
      </c>
      <c r="B9655" t="s">
        <v>6584</v>
      </c>
      <c r="C9655" t="s">
        <v>1809</v>
      </c>
      <c r="D9655" t="s">
        <v>1810</v>
      </c>
      <c r="E9655" s="698" t="s">
        <v>6585</v>
      </c>
    </row>
    <row r="9656" spans="1:5" hidden="1">
      <c r="A9656">
        <v>3542</v>
      </c>
      <c r="B9656" t="s">
        <v>6586</v>
      </c>
      <c r="C9656" t="s">
        <v>1809</v>
      </c>
      <c r="D9656" t="s">
        <v>1810</v>
      </c>
      <c r="E9656" s="698" t="s">
        <v>6587</v>
      </c>
    </row>
    <row r="9657" spans="1:5" hidden="1">
      <c r="A9657">
        <v>3529</v>
      </c>
      <c r="B9657" t="s">
        <v>6588</v>
      </c>
      <c r="C9657" t="s">
        <v>1809</v>
      </c>
      <c r="D9657" t="s">
        <v>1810</v>
      </c>
      <c r="E9657" s="698" t="s">
        <v>6589</v>
      </c>
    </row>
    <row r="9658" spans="1:5" hidden="1">
      <c r="A9658">
        <v>3536</v>
      </c>
      <c r="B9658" t="s">
        <v>6590</v>
      </c>
      <c r="C9658" t="s">
        <v>1809</v>
      </c>
      <c r="D9658" t="s">
        <v>1810</v>
      </c>
      <c r="E9658" s="698" t="s">
        <v>3120</v>
      </c>
    </row>
    <row r="9659" spans="1:5" hidden="1">
      <c r="A9659">
        <v>3535</v>
      </c>
      <c r="B9659" t="s">
        <v>6591</v>
      </c>
      <c r="C9659" t="s">
        <v>1809</v>
      </c>
      <c r="D9659" t="s">
        <v>1810</v>
      </c>
      <c r="E9659" s="698" t="s">
        <v>6592</v>
      </c>
    </row>
    <row r="9660" spans="1:5" hidden="1">
      <c r="A9660">
        <v>3540</v>
      </c>
      <c r="B9660" t="s">
        <v>6593</v>
      </c>
      <c r="C9660" t="s">
        <v>1809</v>
      </c>
      <c r="D9660" t="s">
        <v>1810</v>
      </c>
      <c r="E9660" s="698" t="s">
        <v>3998</v>
      </c>
    </row>
    <row r="9661" spans="1:5" hidden="1">
      <c r="A9661">
        <v>3539</v>
      </c>
      <c r="B9661" t="s">
        <v>6594</v>
      </c>
      <c r="C9661" t="s">
        <v>1809</v>
      </c>
      <c r="D9661" t="s">
        <v>1810</v>
      </c>
      <c r="E9661" s="698" t="s">
        <v>3511</v>
      </c>
    </row>
    <row r="9662" spans="1:5" hidden="1">
      <c r="A9662">
        <v>3513</v>
      </c>
      <c r="B9662" t="s">
        <v>6595</v>
      </c>
      <c r="C9662" t="s">
        <v>1809</v>
      </c>
      <c r="D9662" t="s">
        <v>1810</v>
      </c>
      <c r="E9662" s="698" t="s">
        <v>6596</v>
      </c>
    </row>
    <row r="9663" spans="1:5" hidden="1">
      <c r="A9663">
        <v>3492</v>
      </c>
      <c r="B9663" t="s">
        <v>6597</v>
      </c>
      <c r="C9663" t="s">
        <v>1809</v>
      </c>
      <c r="D9663" t="s">
        <v>1810</v>
      </c>
      <c r="E9663" s="698" t="s">
        <v>6598</v>
      </c>
    </row>
    <row r="9664" spans="1:5" hidden="1">
      <c r="A9664">
        <v>3491</v>
      </c>
      <c r="B9664" t="s">
        <v>6599</v>
      </c>
      <c r="C9664" t="s">
        <v>1809</v>
      </c>
      <c r="D9664" t="s">
        <v>1810</v>
      </c>
      <c r="E9664" s="698" t="s">
        <v>6600</v>
      </c>
    </row>
    <row r="9665" spans="1:5" hidden="1">
      <c r="A9665">
        <v>3493</v>
      </c>
      <c r="B9665" t="s">
        <v>6601</v>
      </c>
      <c r="C9665" t="s">
        <v>1809</v>
      </c>
      <c r="D9665" t="s">
        <v>1810</v>
      </c>
      <c r="E9665" s="698" t="s">
        <v>6602</v>
      </c>
    </row>
    <row r="9666" spans="1:5" hidden="1">
      <c r="A9666">
        <v>12628</v>
      </c>
      <c r="B9666" t="s">
        <v>6603</v>
      </c>
      <c r="C9666" t="s">
        <v>1809</v>
      </c>
      <c r="D9666" t="s">
        <v>1836</v>
      </c>
      <c r="E9666" s="698" t="s">
        <v>2871</v>
      </c>
    </row>
    <row r="9667" spans="1:5" hidden="1">
      <c r="A9667">
        <v>12629</v>
      </c>
      <c r="B9667" t="s">
        <v>6604</v>
      </c>
      <c r="C9667" t="s">
        <v>1809</v>
      </c>
      <c r="D9667" t="s">
        <v>1836</v>
      </c>
      <c r="E9667" s="698" t="s">
        <v>4839</v>
      </c>
    </row>
    <row r="9668" spans="1:5" hidden="1">
      <c r="A9668">
        <v>3481</v>
      </c>
      <c r="B9668" t="s">
        <v>6605</v>
      </c>
      <c r="C9668" t="s">
        <v>1809</v>
      </c>
      <c r="D9668" t="s">
        <v>1810</v>
      </c>
      <c r="E9668" s="698" t="s">
        <v>6606</v>
      </c>
    </row>
    <row r="9669" spans="1:5" hidden="1">
      <c r="A9669">
        <v>3510</v>
      </c>
      <c r="B9669" t="s">
        <v>6607</v>
      </c>
      <c r="C9669" t="s">
        <v>1809</v>
      </c>
      <c r="D9669" t="s">
        <v>1810</v>
      </c>
      <c r="E9669" s="698" t="s">
        <v>6173</v>
      </c>
    </row>
    <row r="9670" spans="1:5" hidden="1">
      <c r="A9670">
        <v>3508</v>
      </c>
      <c r="B9670" t="s">
        <v>6608</v>
      </c>
      <c r="C9670" t="s">
        <v>1809</v>
      </c>
      <c r="D9670" t="s">
        <v>1810</v>
      </c>
      <c r="E9670" s="698" t="s">
        <v>6609</v>
      </c>
    </row>
    <row r="9671" spans="1:5" hidden="1">
      <c r="A9671">
        <v>38939</v>
      </c>
      <c r="B9671" t="s">
        <v>6610</v>
      </c>
      <c r="C9671" t="s">
        <v>1809</v>
      </c>
      <c r="D9671" t="s">
        <v>1836</v>
      </c>
      <c r="E9671" s="698" t="s">
        <v>6611</v>
      </c>
    </row>
    <row r="9672" spans="1:5" hidden="1">
      <c r="A9672">
        <v>38940</v>
      </c>
      <c r="B9672" t="s">
        <v>6612</v>
      </c>
      <c r="C9672" t="s">
        <v>1809</v>
      </c>
      <c r="D9672" t="s">
        <v>1836</v>
      </c>
      <c r="E9672" s="698" t="s">
        <v>6613</v>
      </c>
    </row>
    <row r="9673" spans="1:5" hidden="1">
      <c r="A9673">
        <v>38941</v>
      </c>
      <c r="B9673" t="s">
        <v>6614</v>
      </c>
      <c r="C9673" t="s">
        <v>1809</v>
      </c>
      <c r="D9673" t="s">
        <v>1836</v>
      </c>
      <c r="E9673" s="698" t="s">
        <v>6615</v>
      </c>
    </row>
    <row r="9674" spans="1:5" hidden="1">
      <c r="A9674">
        <v>38942</v>
      </c>
      <c r="B9674" t="s">
        <v>6616</v>
      </c>
      <c r="C9674" t="s">
        <v>1809</v>
      </c>
      <c r="D9674" t="s">
        <v>1836</v>
      </c>
      <c r="E9674" s="698" t="s">
        <v>6617</v>
      </c>
    </row>
    <row r="9675" spans="1:5" hidden="1">
      <c r="A9675">
        <v>38987</v>
      </c>
      <c r="B9675" t="s">
        <v>6618</v>
      </c>
      <c r="C9675" t="s">
        <v>1809</v>
      </c>
      <c r="D9675" t="s">
        <v>1836</v>
      </c>
      <c r="E9675" s="698" t="s">
        <v>6619</v>
      </c>
    </row>
    <row r="9676" spans="1:5" hidden="1">
      <c r="A9676">
        <v>38988</v>
      </c>
      <c r="B9676" t="s">
        <v>6620</v>
      </c>
      <c r="C9676" t="s">
        <v>1809</v>
      </c>
      <c r="D9676" t="s">
        <v>1836</v>
      </c>
      <c r="E9676" s="698" t="s">
        <v>3755</v>
      </c>
    </row>
    <row r="9677" spans="1:5" hidden="1">
      <c r="A9677">
        <v>38989</v>
      </c>
      <c r="B9677" t="s">
        <v>6621</v>
      </c>
      <c r="C9677" t="s">
        <v>1809</v>
      </c>
      <c r="D9677" t="s">
        <v>1836</v>
      </c>
      <c r="E9677" s="698" t="s">
        <v>6622</v>
      </c>
    </row>
    <row r="9678" spans="1:5" hidden="1">
      <c r="A9678">
        <v>38990</v>
      </c>
      <c r="B9678" t="s">
        <v>6623</v>
      </c>
      <c r="C9678" t="s">
        <v>1809</v>
      </c>
      <c r="D9678" t="s">
        <v>1836</v>
      </c>
      <c r="E9678" s="698" t="s">
        <v>6624</v>
      </c>
    </row>
    <row r="9679" spans="1:5" hidden="1">
      <c r="A9679">
        <v>38991</v>
      </c>
      <c r="B9679" t="s">
        <v>6625</v>
      </c>
      <c r="C9679" t="s">
        <v>1809</v>
      </c>
      <c r="D9679" t="s">
        <v>1836</v>
      </c>
      <c r="E9679" s="698" t="s">
        <v>6626</v>
      </c>
    </row>
    <row r="9680" spans="1:5" hidden="1">
      <c r="A9680">
        <v>38913</v>
      </c>
      <c r="B9680" t="s">
        <v>6627</v>
      </c>
      <c r="C9680" t="s">
        <v>1809</v>
      </c>
      <c r="D9680" t="s">
        <v>1836</v>
      </c>
      <c r="E9680" s="698" t="s">
        <v>6628</v>
      </c>
    </row>
    <row r="9681" spans="1:5" hidden="1">
      <c r="A9681">
        <v>38914</v>
      </c>
      <c r="B9681" t="s">
        <v>6629</v>
      </c>
      <c r="C9681" t="s">
        <v>1809</v>
      </c>
      <c r="D9681" t="s">
        <v>1836</v>
      </c>
      <c r="E9681" s="698" t="s">
        <v>6630</v>
      </c>
    </row>
    <row r="9682" spans="1:5" hidden="1">
      <c r="A9682">
        <v>38915</v>
      </c>
      <c r="B9682" t="s">
        <v>6631</v>
      </c>
      <c r="C9682" t="s">
        <v>1809</v>
      </c>
      <c r="D9682" t="s">
        <v>1836</v>
      </c>
      <c r="E9682" s="698" t="s">
        <v>3262</v>
      </c>
    </row>
    <row r="9683" spans="1:5" hidden="1">
      <c r="A9683">
        <v>38916</v>
      </c>
      <c r="B9683" t="s">
        <v>6632</v>
      </c>
      <c r="C9683" t="s">
        <v>1809</v>
      </c>
      <c r="D9683" t="s">
        <v>1836</v>
      </c>
      <c r="E9683" s="698" t="s">
        <v>6633</v>
      </c>
    </row>
    <row r="9684" spans="1:5" hidden="1">
      <c r="A9684">
        <v>39300</v>
      </c>
      <c r="B9684" t="s">
        <v>6634</v>
      </c>
      <c r="C9684" t="s">
        <v>1809</v>
      </c>
      <c r="D9684" t="s">
        <v>1836</v>
      </c>
      <c r="E9684" s="698" t="s">
        <v>5302</v>
      </c>
    </row>
    <row r="9685" spans="1:5" hidden="1">
      <c r="A9685">
        <v>39301</v>
      </c>
      <c r="B9685" t="s">
        <v>6635</v>
      </c>
      <c r="C9685" t="s">
        <v>1809</v>
      </c>
      <c r="D9685" t="s">
        <v>1836</v>
      </c>
      <c r="E9685" s="698" t="s">
        <v>6636</v>
      </c>
    </row>
    <row r="9686" spans="1:5" hidden="1">
      <c r="A9686">
        <v>39302</v>
      </c>
      <c r="B9686" t="s">
        <v>6637</v>
      </c>
      <c r="C9686" t="s">
        <v>1809</v>
      </c>
      <c r="D9686" t="s">
        <v>1836</v>
      </c>
      <c r="E9686" s="698" t="s">
        <v>6638</v>
      </c>
    </row>
    <row r="9687" spans="1:5" hidden="1">
      <c r="A9687">
        <v>39303</v>
      </c>
      <c r="B9687" t="s">
        <v>6639</v>
      </c>
      <c r="C9687" t="s">
        <v>1809</v>
      </c>
      <c r="D9687" t="s">
        <v>1836</v>
      </c>
      <c r="E9687" s="698" t="s">
        <v>3242</v>
      </c>
    </row>
    <row r="9688" spans="1:5" hidden="1">
      <c r="A9688">
        <v>38923</v>
      </c>
      <c r="B9688" t="s">
        <v>6640</v>
      </c>
      <c r="C9688" t="s">
        <v>1809</v>
      </c>
      <c r="D9688" t="s">
        <v>1836</v>
      </c>
      <c r="E9688" s="698" t="s">
        <v>6641</v>
      </c>
    </row>
    <row r="9689" spans="1:5" hidden="1">
      <c r="A9689">
        <v>38925</v>
      </c>
      <c r="B9689" t="s">
        <v>6642</v>
      </c>
      <c r="C9689" t="s">
        <v>1809</v>
      </c>
      <c r="D9689" t="s">
        <v>1836</v>
      </c>
      <c r="E9689" s="698" t="s">
        <v>6643</v>
      </c>
    </row>
    <row r="9690" spans="1:5" hidden="1">
      <c r="A9690">
        <v>38926</v>
      </c>
      <c r="B9690" t="s">
        <v>6644</v>
      </c>
      <c r="C9690" t="s">
        <v>1809</v>
      </c>
      <c r="D9690" t="s">
        <v>1836</v>
      </c>
      <c r="E9690" s="698" t="s">
        <v>6102</v>
      </c>
    </row>
    <row r="9691" spans="1:5" hidden="1">
      <c r="A9691">
        <v>38927</v>
      </c>
      <c r="B9691" t="s">
        <v>6645</v>
      </c>
      <c r="C9691" t="s">
        <v>1809</v>
      </c>
      <c r="D9691" t="s">
        <v>1836</v>
      </c>
      <c r="E9691" s="698" t="s">
        <v>6646</v>
      </c>
    </row>
    <row r="9692" spans="1:5" hidden="1">
      <c r="A9692">
        <v>39304</v>
      </c>
      <c r="B9692" t="s">
        <v>6647</v>
      </c>
      <c r="C9692" t="s">
        <v>1809</v>
      </c>
      <c r="D9692" t="s">
        <v>1836</v>
      </c>
      <c r="E9692" s="698" t="s">
        <v>6648</v>
      </c>
    </row>
    <row r="9693" spans="1:5" hidden="1">
      <c r="A9693">
        <v>38924</v>
      </c>
      <c r="B9693" t="s">
        <v>6649</v>
      </c>
      <c r="C9693" t="s">
        <v>1809</v>
      </c>
      <c r="D9693" t="s">
        <v>1836</v>
      </c>
      <c r="E9693" s="698" t="s">
        <v>6650</v>
      </c>
    </row>
    <row r="9694" spans="1:5" hidden="1">
      <c r="A9694">
        <v>39305</v>
      </c>
      <c r="B9694" t="s">
        <v>6651</v>
      </c>
      <c r="C9694" t="s">
        <v>1809</v>
      </c>
      <c r="D9694" t="s">
        <v>1836</v>
      </c>
      <c r="E9694" s="698" t="s">
        <v>2809</v>
      </c>
    </row>
    <row r="9695" spans="1:5" hidden="1">
      <c r="A9695">
        <v>39306</v>
      </c>
      <c r="B9695" t="s">
        <v>6652</v>
      </c>
      <c r="C9695" t="s">
        <v>1809</v>
      </c>
      <c r="D9695" t="s">
        <v>1836</v>
      </c>
      <c r="E9695" s="698" t="s">
        <v>6653</v>
      </c>
    </row>
    <row r="9696" spans="1:5" hidden="1">
      <c r="A9696">
        <v>38928</v>
      </c>
      <c r="B9696" t="s">
        <v>6654</v>
      </c>
      <c r="C9696" t="s">
        <v>1809</v>
      </c>
      <c r="D9696" t="s">
        <v>1836</v>
      </c>
      <c r="E9696" s="698" t="s">
        <v>6655</v>
      </c>
    </row>
    <row r="9697" spans="1:5" hidden="1">
      <c r="A9697">
        <v>38929</v>
      </c>
      <c r="B9697" t="s">
        <v>6656</v>
      </c>
      <c r="C9697" t="s">
        <v>1809</v>
      </c>
      <c r="D9697" t="s">
        <v>1836</v>
      </c>
      <c r="E9697" s="698" t="s">
        <v>6657</v>
      </c>
    </row>
    <row r="9698" spans="1:5" hidden="1">
      <c r="A9698">
        <v>39307</v>
      </c>
      <c r="B9698" t="s">
        <v>6658</v>
      </c>
      <c r="C9698" t="s">
        <v>1809</v>
      </c>
      <c r="D9698" t="s">
        <v>1836</v>
      </c>
      <c r="E9698" s="698" t="s">
        <v>6659</v>
      </c>
    </row>
    <row r="9699" spans="1:5" hidden="1">
      <c r="A9699">
        <v>38930</v>
      </c>
      <c r="B9699" t="s">
        <v>6660</v>
      </c>
      <c r="C9699" t="s">
        <v>1809</v>
      </c>
      <c r="D9699" t="s">
        <v>1836</v>
      </c>
      <c r="E9699" s="698" t="s">
        <v>6661</v>
      </c>
    </row>
    <row r="9700" spans="1:5" hidden="1">
      <c r="A9700">
        <v>38931</v>
      </c>
      <c r="B9700" t="s">
        <v>6662</v>
      </c>
      <c r="C9700" t="s">
        <v>1809</v>
      </c>
      <c r="D9700" t="s">
        <v>1836</v>
      </c>
      <c r="E9700" s="698" t="s">
        <v>5223</v>
      </c>
    </row>
    <row r="9701" spans="1:5" hidden="1">
      <c r="A9701">
        <v>38932</v>
      </c>
      <c r="B9701" t="s">
        <v>6663</v>
      </c>
      <c r="C9701" t="s">
        <v>1809</v>
      </c>
      <c r="D9701" t="s">
        <v>1836</v>
      </c>
      <c r="E9701" s="698" t="s">
        <v>1843</v>
      </c>
    </row>
    <row r="9702" spans="1:5" hidden="1">
      <c r="A9702">
        <v>38934</v>
      </c>
      <c r="B9702" t="s">
        <v>6664</v>
      </c>
      <c r="C9702" t="s">
        <v>1809</v>
      </c>
      <c r="D9702" t="s">
        <v>1836</v>
      </c>
      <c r="E9702" s="698" t="s">
        <v>6665</v>
      </c>
    </row>
    <row r="9703" spans="1:5" hidden="1">
      <c r="A9703">
        <v>38935</v>
      </c>
      <c r="B9703" t="s">
        <v>6666</v>
      </c>
      <c r="C9703" t="s">
        <v>1809</v>
      </c>
      <c r="D9703" t="s">
        <v>1836</v>
      </c>
      <c r="E9703" s="698" t="s">
        <v>5523</v>
      </c>
    </row>
    <row r="9704" spans="1:5" hidden="1">
      <c r="A9704">
        <v>38936</v>
      </c>
      <c r="B9704" t="s">
        <v>6667</v>
      </c>
      <c r="C9704" t="s">
        <v>1809</v>
      </c>
      <c r="D9704" t="s">
        <v>1836</v>
      </c>
      <c r="E9704" s="698" t="s">
        <v>6668</v>
      </c>
    </row>
    <row r="9705" spans="1:5" hidden="1">
      <c r="A9705">
        <v>38937</v>
      </c>
      <c r="B9705" t="s">
        <v>6669</v>
      </c>
      <c r="C9705" t="s">
        <v>1809</v>
      </c>
      <c r="D9705" t="s">
        <v>1836</v>
      </c>
      <c r="E9705" s="698" t="s">
        <v>6670</v>
      </c>
    </row>
    <row r="9706" spans="1:5" hidden="1">
      <c r="A9706">
        <v>38938</v>
      </c>
      <c r="B9706" t="s">
        <v>6671</v>
      </c>
      <c r="C9706" t="s">
        <v>1809</v>
      </c>
      <c r="D9706" t="s">
        <v>1836</v>
      </c>
      <c r="E9706" s="698" t="s">
        <v>6672</v>
      </c>
    </row>
    <row r="9707" spans="1:5" hidden="1">
      <c r="A9707">
        <v>3489</v>
      </c>
      <c r="B9707" t="s">
        <v>6673</v>
      </c>
      <c r="C9707" t="s">
        <v>1809</v>
      </c>
      <c r="D9707" t="s">
        <v>1810</v>
      </c>
      <c r="E9707" s="698" t="s">
        <v>6674</v>
      </c>
    </row>
    <row r="9708" spans="1:5" hidden="1">
      <c r="A9708">
        <v>20151</v>
      </c>
      <c r="B9708" t="s">
        <v>6675</v>
      </c>
      <c r="C9708" t="s">
        <v>1809</v>
      </c>
      <c r="D9708" t="s">
        <v>1810</v>
      </c>
      <c r="E9708" s="698" t="s">
        <v>6676</v>
      </c>
    </row>
    <row r="9709" spans="1:5" hidden="1">
      <c r="A9709">
        <v>20152</v>
      </c>
      <c r="B9709" t="s">
        <v>6677</v>
      </c>
      <c r="C9709" t="s">
        <v>1809</v>
      </c>
      <c r="D9709" t="s">
        <v>1810</v>
      </c>
      <c r="E9709" s="698" t="s">
        <v>6678</v>
      </c>
    </row>
    <row r="9710" spans="1:5" hidden="1">
      <c r="A9710">
        <v>20148</v>
      </c>
      <c r="B9710" t="s">
        <v>6679</v>
      </c>
      <c r="C9710" t="s">
        <v>1809</v>
      </c>
      <c r="D9710" t="s">
        <v>1810</v>
      </c>
      <c r="E9710" s="698" t="s">
        <v>5756</v>
      </c>
    </row>
    <row r="9711" spans="1:5" hidden="1">
      <c r="A9711">
        <v>20149</v>
      </c>
      <c r="B9711" t="s">
        <v>6680</v>
      </c>
      <c r="C9711" t="s">
        <v>1809</v>
      </c>
      <c r="D9711" t="s">
        <v>1810</v>
      </c>
      <c r="E9711" s="698" t="s">
        <v>6168</v>
      </c>
    </row>
    <row r="9712" spans="1:5" hidden="1">
      <c r="A9712">
        <v>20150</v>
      </c>
      <c r="B9712" t="s">
        <v>6681</v>
      </c>
      <c r="C9712" t="s">
        <v>1809</v>
      </c>
      <c r="D9712" t="s">
        <v>1810</v>
      </c>
      <c r="E9712" s="698" t="s">
        <v>6682</v>
      </c>
    </row>
    <row r="9713" spans="1:5" hidden="1">
      <c r="A9713">
        <v>20157</v>
      </c>
      <c r="B9713" t="s">
        <v>6683</v>
      </c>
      <c r="C9713" t="s">
        <v>1809</v>
      </c>
      <c r="D9713" t="s">
        <v>1810</v>
      </c>
      <c r="E9713" s="698" t="s">
        <v>6684</v>
      </c>
    </row>
    <row r="9714" spans="1:5" hidden="1">
      <c r="A9714">
        <v>20158</v>
      </c>
      <c r="B9714" t="s">
        <v>6685</v>
      </c>
      <c r="C9714" t="s">
        <v>1809</v>
      </c>
      <c r="D9714" t="s">
        <v>1810</v>
      </c>
      <c r="E9714" s="698" t="s">
        <v>3305</v>
      </c>
    </row>
    <row r="9715" spans="1:5" hidden="1">
      <c r="A9715">
        <v>20154</v>
      </c>
      <c r="B9715" t="s">
        <v>6686</v>
      </c>
      <c r="C9715" t="s">
        <v>1809</v>
      </c>
      <c r="D9715" t="s">
        <v>1810</v>
      </c>
      <c r="E9715" s="698" t="s">
        <v>2147</v>
      </c>
    </row>
    <row r="9716" spans="1:5" hidden="1">
      <c r="A9716">
        <v>20155</v>
      </c>
      <c r="B9716" t="s">
        <v>6687</v>
      </c>
      <c r="C9716" t="s">
        <v>1809</v>
      </c>
      <c r="D9716" t="s">
        <v>1810</v>
      </c>
      <c r="E9716" s="698" t="s">
        <v>6688</v>
      </c>
    </row>
    <row r="9717" spans="1:5" hidden="1">
      <c r="A9717">
        <v>20156</v>
      </c>
      <c r="B9717" t="s">
        <v>6689</v>
      </c>
      <c r="C9717" t="s">
        <v>1809</v>
      </c>
      <c r="D9717" t="s">
        <v>1810</v>
      </c>
      <c r="E9717" s="698" t="s">
        <v>6690</v>
      </c>
    </row>
    <row r="9718" spans="1:5" hidden="1">
      <c r="A9718">
        <v>3512</v>
      </c>
      <c r="B9718" t="s">
        <v>6691</v>
      </c>
      <c r="C9718" t="s">
        <v>1809</v>
      </c>
      <c r="D9718" t="s">
        <v>1810</v>
      </c>
      <c r="E9718" s="698" t="s">
        <v>6692</v>
      </c>
    </row>
    <row r="9719" spans="1:5" hidden="1">
      <c r="A9719">
        <v>3499</v>
      </c>
      <c r="B9719" t="s">
        <v>6693</v>
      </c>
      <c r="C9719" t="s">
        <v>1809</v>
      </c>
      <c r="D9719" t="s">
        <v>1810</v>
      </c>
      <c r="E9719" s="698" t="s">
        <v>3209</v>
      </c>
    </row>
    <row r="9720" spans="1:5" hidden="1">
      <c r="A9720">
        <v>3500</v>
      </c>
      <c r="B9720" t="s">
        <v>6694</v>
      </c>
      <c r="C9720" t="s">
        <v>1809</v>
      </c>
      <c r="D9720" t="s">
        <v>1810</v>
      </c>
      <c r="E9720" s="698" t="s">
        <v>3887</v>
      </c>
    </row>
    <row r="9721" spans="1:5" hidden="1">
      <c r="A9721">
        <v>3501</v>
      </c>
      <c r="B9721" t="s">
        <v>6695</v>
      </c>
      <c r="C9721" t="s">
        <v>1809</v>
      </c>
      <c r="D9721" t="s">
        <v>1810</v>
      </c>
      <c r="E9721" s="698" t="s">
        <v>6696</v>
      </c>
    </row>
    <row r="9722" spans="1:5" hidden="1">
      <c r="A9722">
        <v>3502</v>
      </c>
      <c r="B9722" t="s">
        <v>6697</v>
      </c>
      <c r="C9722" t="s">
        <v>1809</v>
      </c>
      <c r="D9722" t="s">
        <v>1810</v>
      </c>
      <c r="E9722" s="698" t="s">
        <v>6698</v>
      </c>
    </row>
    <row r="9723" spans="1:5" hidden="1">
      <c r="A9723">
        <v>3503</v>
      </c>
      <c r="B9723" t="s">
        <v>6699</v>
      </c>
      <c r="C9723" t="s">
        <v>1809</v>
      </c>
      <c r="D9723" t="s">
        <v>1810</v>
      </c>
      <c r="E9723" s="698" t="s">
        <v>2201</v>
      </c>
    </row>
    <row r="9724" spans="1:5" hidden="1">
      <c r="A9724">
        <v>3477</v>
      </c>
      <c r="B9724" t="s">
        <v>6700</v>
      </c>
      <c r="C9724" t="s">
        <v>1809</v>
      </c>
      <c r="D9724" t="s">
        <v>1810</v>
      </c>
      <c r="E9724" s="698" t="s">
        <v>6701</v>
      </c>
    </row>
    <row r="9725" spans="1:5" hidden="1">
      <c r="A9725">
        <v>3478</v>
      </c>
      <c r="B9725" t="s">
        <v>6702</v>
      </c>
      <c r="C9725" t="s">
        <v>1809</v>
      </c>
      <c r="D9725" t="s">
        <v>1810</v>
      </c>
      <c r="E9725" s="698" t="s">
        <v>6703</v>
      </c>
    </row>
    <row r="9726" spans="1:5" hidden="1">
      <c r="A9726">
        <v>3525</v>
      </c>
      <c r="B9726" t="s">
        <v>6704</v>
      </c>
      <c r="C9726" t="s">
        <v>1809</v>
      </c>
      <c r="D9726" t="s">
        <v>1810</v>
      </c>
      <c r="E9726" s="698" t="s">
        <v>6705</v>
      </c>
    </row>
    <row r="9727" spans="1:5" hidden="1">
      <c r="A9727">
        <v>3511</v>
      </c>
      <c r="B9727" t="s">
        <v>6706</v>
      </c>
      <c r="C9727" t="s">
        <v>1809</v>
      </c>
      <c r="D9727" t="s">
        <v>1810</v>
      </c>
      <c r="E9727" s="698" t="s">
        <v>6707</v>
      </c>
    </row>
    <row r="9728" spans="1:5" hidden="1">
      <c r="A9728">
        <v>38917</v>
      </c>
      <c r="B9728" t="s">
        <v>6708</v>
      </c>
      <c r="C9728" t="s">
        <v>1809</v>
      </c>
      <c r="D9728" t="s">
        <v>1836</v>
      </c>
      <c r="E9728" s="698" t="s">
        <v>6709</v>
      </c>
    </row>
    <row r="9729" spans="1:5" hidden="1">
      <c r="A9729">
        <v>38919</v>
      </c>
      <c r="B9729" t="s">
        <v>6710</v>
      </c>
      <c r="C9729" t="s">
        <v>1809</v>
      </c>
      <c r="D9729" t="s">
        <v>1836</v>
      </c>
      <c r="E9729" s="698" t="s">
        <v>6711</v>
      </c>
    </row>
    <row r="9730" spans="1:5" hidden="1">
      <c r="A9730">
        <v>38922</v>
      </c>
      <c r="B9730" t="s">
        <v>6712</v>
      </c>
      <c r="C9730" t="s">
        <v>1809</v>
      </c>
      <c r="D9730" t="s">
        <v>1836</v>
      </c>
      <c r="E9730" s="698" t="s">
        <v>6713</v>
      </c>
    </row>
    <row r="9731" spans="1:5" hidden="1">
      <c r="A9731">
        <v>38921</v>
      </c>
      <c r="B9731" t="s">
        <v>6714</v>
      </c>
      <c r="C9731" t="s">
        <v>1809</v>
      </c>
      <c r="D9731" t="s">
        <v>1836</v>
      </c>
      <c r="E9731" s="698" t="s">
        <v>6715</v>
      </c>
    </row>
    <row r="9732" spans="1:5" hidden="1">
      <c r="A9732">
        <v>38918</v>
      </c>
      <c r="B9732" t="s">
        <v>6716</v>
      </c>
      <c r="C9732" t="s">
        <v>1809</v>
      </c>
      <c r="D9732" t="s">
        <v>1836</v>
      </c>
      <c r="E9732" s="698" t="s">
        <v>6717</v>
      </c>
    </row>
    <row r="9733" spans="1:5" hidden="1">
      <c r="A9733">
        <v>38920</v>
      </c>
      <c r="B9733" t="s">
        <v>6718</v>
      </c>
      <c r="C9733" t="s">
        <v>1809</v>
      </c>
      <c r="D9733" t="s">
        <v>1836</v>
      </c>
      <c r="E9733" s="698" t="s">
        <v>6719</v>
      </c>
    </row>
    <row r="9734" spans="1:5" hidden="1">
      <c r="A9734">
        <v>12032</v>
      </c>
      <c r="B9734" t="s">
        <v>6720</v>
      </c>
      <c r="C9734" t="s">
        <v>2778</v>
      </c>
      <c r="D9734" t="s">
        <v>1810</v>
      </c>
      <c r="E9734" s="698" t="s">
        <v>6721</v>
      </c>
    </row>
    <row r="9735" spans="1:5" hidden="1">
      <c r="A9735">
        <v>12030</v>
      </c>
      <c r="B9735" t="s">
        <v>6722</v>
      </c>
      <c r="C9735" t="s">
        <v>2778</v>
      </c>
      <c r="D9735" t="s">
        <v>1810</v>
      </c>
      <c r="E9735" s="698" t="s">
        <v>6723</v>
      </c>
    </row>
    <row r="9736" spans="1:5" hidden="1">
      <c r="A9736">
        <v>10908</v>
      </c>
      <c r="B9736" t="s">
        <v>6724</v>
      </c>
      <c r="C9736" t="s">
        <v>1809</v>
      </c>
      <c r="D9736" t="s">
        <v>1810</v>
      </c>
      <c r="E9736" s="698" t="s">
        <v>6725</v>
      </c>
    </row>
    <row r="9737" spans="1:5" hidden="1">
      <c r="A9737">
        <v>10909</v>
      </c>
      <c r="B9737" t="s">
        <v>6726</v>
      </c>
      <c r="C9737" t="s">
        <v>1809</v>
      </c>
      <c r="D9737" t="s">
        <v>1810</v>
      </c>
      <c r="E9737" s="698" t="s">
        <v>5461</v>
      </c>
    </row>
    <row r="9738" spans="1:5" hidden="1">
      <c r="A9738">
        <v>3669</v>
      </c>
      <c r="B9738" t="s">
        <v>6727</v>
      </c>
      <c r="C9738" t="s">
        <v>1809</v>
      </c>
      <c r="D9738" t="s">
        <v>1810</v>
      </c>
      <c r="E9738" s="698" t="s">
        <v>5440</v>
      </c>
    </row>
    <row r="9739" spans="1:5" hidden="1">
      <c r="A9739">
        <v>20138</v>
      </c>
      <c r="B9739" t="s">
        <v>6728</v>
      </c>
      <c r="C9739" t="s">
        <v>1809</v>
      </c>
      <c r="D9739" t="s">
        <v>1810</v>
      </c>
      <c r="E9739" s="698" t="s">
        <v>6729</v>
      </c>
    </row>
    <row r="9740" spans="1:5" hidden="1">
      <c r="A9740">
        <v>20139</v>
      </c>
      <c r="B9740" t="s">
        <v>6730</v>
      </c>
      <c r="C9740" t="s">
        <v>1809</v>
      </c>
      <c r="D9740" t="s">
        <v>1810</v>
      </c>
      <c r="E9740" s="698" t="s">
        <v>6731</v>
      </c>
    </row>
    <row r="9741" spans="1:5" hidden="1">
      <c r="A9741">
        <v>3668</v>
      </c>
      <c r="B9741" t="s">
        <v>6732</v>
      </c>
      <c r="C9741" t="s">
        <v>1809</v>
      </c>
      <c r="D9741" t="s">
        <v>1810</v>
      </c>
      <c r="E9741" s="698" t="s">
        <v>4137</v>
      </c>
    </row>
    <row r="9742" spans="1:5" hidden="1">
      <c r="A9742">
        <v>3656</v>
      </c>
      <c r="B9742" t="s">
        <v>6733</v>
      </c>
      <c r="C9742" t="s">
        <v>1809</v>
      </c>
      <c r="D9742" t="s">
        <v>1810</v>
      </c>
      <c r="E9742" s="698" t="s">
        <v>6734</v>
      </c>
    </row>
    <row r="9743" spans="1:5" hidden="1">
      <c r="A9743">
        <v>10911</v>
      </c>
      <c r="B9743" t="s">
        <v>6735</v>
      </c>
      <c r="C9743" t="s">
        <v>1809</v>
      </c>
      <c r="D9743" t="s">
        <v>1810</v>
      </c>
      <c r="E9743" s="698" t="s">
        <v>6736</v>
      </c>
    </row>
    <row r="9744" spans="1:5" hidden="1">
      <c r="A9744">
        <v>3654</v>
      </c>
      <c r="B9744" t="s">
        <v>6737</v>
      </c>
      <c r="C9744" t="s">
        <v>1809</v>
      </c>
      <c r="D9744" t="s">
        <v>1810</v>
      </c>
      <c r="E9744" s="698" t="s">
        <v>4801</v>
      </c>
    </row>
    <row r="9745" spans="1:5" hidden="1">
      <c r="A9745">
        <v>3664</v>
      </c>
      <c r="B9745" t="s">
        <v>6738</v>
      </c>
      <c r="C9745" t="s">
        <v>1809</v>
      </c>
      <c r="D9745" t="s">
        <v>1810</v>
      </c>
      <c r="E9745" s="698" t="s">
        <v>6739</v>
      </c>
    </row>
    <row r="9746" spans="1:5" hidden="1">
      <c r="A9746">
        <v>3657</v>
      </c>
      <c r="B9746" t="s">
        <v>6740</v>
      </c>
      <c r="C9746" t="s">
        <v>1809</v>
      </c>
      <c r="D9746" t="s">
        <v>1810</v>
      </c>
      <c r="E9746" s="698" t="s">
        <v>6741</v>
      </c>
    </row>
    <row r="9747" spans="1:5" hidden="1">
      <c r="A9747">
        <v>12625</v>
      </c>
      <c r="B9747" t="s">
        <v>6742</v>
      </c>
      <c r="C9747" t="s">
        <v>1809</v>
      </c>
      <c r="D9747" t="s">
        <v>1836</v>
      </c>
      <c r="E9747" s="698" t="s">
        <v>6743</v>
      </c>
    </row>
    <row r="9748" spans="1:5" hidden="1">
      <c r="A9748">
        <v>20136</v>
      </c>
      <c r="B9748" t="s">
        <v>6744</v>
      </c>
      <c r="C9748" t="s">
        <v>1809</v>
      </c>
      <c r="D9748" t="s">
        <v>1810</v>
      </c>
      <c r="E9748" s="698" t="s">
        <v>6745</v>
      </c>
    </row>
    <row r="9749" spans="1:5" hidden="1">
      <c r="A9749">
        <v>20144</v>
      </c>
      <c r="B9749" t="s">
        <v>6746</v>
      </c>
      <c r="C9749" t="s">
        <v>1809</v>
      </c>
      <c r="D9749" t="s">
        <v>1810</v>
      </c>
      <c r="E9749" s="698" t="s">
        <v>6747</v>
      </c>
    </row>
    <row r="9750" spans="1:5" hidden="1">
      <c r="A9750">
        <v>20143</v>
      </c>
      <c r="B9750" t="s">
        <v>6748</v>
      </c>
      <c r="C9750" t="s">
        <v>1809</v>
      </c>
      <c r="D9750" t="s">
        <v>1810</v>
      </c>
      <c r="E9750" s="698" t="s">
        <v>6749</v>
      </c>
    </row>
    <row r="9751" spans="1:5" hidden="1">
      <c r="A9751">
        <v>20145</v>
      </c>
      <c r="B9751" t="s">
        <v>6750</v>
      </c>
      <c r="C9751" t="s">
        <v>1809</v>
      </c>
      <c r="D9751" t="s">
        <v>1810</v>
      </c>
      <c r="E9751" s="698" t="s">
        <v>6751</v>
      </c>
    </row>
    <row r="9752" spans="1:5" hidden="1">
      <c r="A9752">
        <v>20146</v>
      </c>
      <c r="B9752" t="s">
        <v>6752</v>
      </c>
      <c r="C9752" t="s">
        <v>1809</v>
      </c>
      <c r="D9752" t="s">
        <v>1810</v>
      </c>
      <c r="E9752" s="698" t="s">
        <v>5334</v>
      </c>
    </row>
    <row r="9753" spans="1:5" hidden="1">
      <c r="A9753">
        <v>20140</v>
      </c>
      <c r="B9753" t="s">
        <v>6753</v>
      </c>
      <c r="C9753" t="s">
        <v>1809</v>
      </c>
      <c r="D9753" t="s">
        <v>1810</v>
      </c>
      <c r="E9753" s="698" t="s">
        <v>6754</v>
      </c>
    </row>
    <row r="9754" spans="1:5" hidden="1">
      <c r="A9754">
        <v>20141</v>
      </c>
      <c r="B9754" t="s">
        <v>6755</v>
      </c>
      <c r="C9754" t="s">
        <v>1809</v>
      </c>
      <c r="D9754" t="s">
        <v>1810</v>
      </c>
      <c r="E9754" s="698" t="s">
        <v>1970</v>
      </c>
    </row>
    <row r="9755" spans="1:5" hidden="1">
      <c r="A9755">
        <v>20142</v>
      </c>
      <c r="B9755" t="s">
        <v>6756</v>
      </c>
      <c r="C9755" t="s">
        <v>1809</v>
      </c>
      <c r="D9755" t="s">
        <v>1810</v>
      </c>
      <c r="E9755" s="698" t="s">
        <v>6757</v>
      </c>
    </row>
    <row r="9756" spans="1:5" hidden="1">
      <c r="A9756">
        <v>3659</v>
      </c>
      <c r="B9756" t="s">
        <v>6758</v>
      </c>
      <c r="C9756" t="s">
        <v>1809</v>
      </c>
      <c r="D9756" t="s">
        <v>1810</v>
      </c>
      <c r="E9756" s="698" t="s">
        <v>4587</v>
      </c>
    </row>
    <row r="9757" spans="1:5" hidden="1">
      <c r="A9757">
        <v>3660</v>
      </c>
      <c r="B9757" t="s">
        <v>6759</v>
      </c>
      <c r="C9757" t="s">
        <v>1809</v>
      </c>
      <c r="D9757" t="s">
        <v>1810</v>
      </c>
      <c r="E9757" s="698" t="s">
        <v>6760</v>
      </c>
    </row>
    <row r="9758" spans="1:5" hidden="1">
      <c r="A9758">
        <v>3662</v>
      </c>
      <c r="B9758" t="s">
        <v>6761</v>
      </c>
      <c r="C9758" t="s">
        <v>1809</v>
      </c>
      <c r="D9758" t="s">
        <v>1810</v>
      </c>
      <c r="E9758" s="698" t="s">
        <v>4854</v>
      </c>
    </row>
    <row r="9759" spans="1:5" hidden="1">
      <c r="A9759">
        <v>3661</v>
      </c>
      <c r="B9759" t="s">
        <v>6762</v>
      </c>
      <c r="C9759" t="s">
        <v>1809</v>
      </c>
      <c r="D9759" t="s">
        <v>1810</v>
      </c>
      <c r="E9759" s="698" t="s">
        <v>2136</v>
      </c>
    </row>
    <row r="9760" spans="1:5" hidden="1">
      <c r="A9760">
        <v>3658</v>
      </c>
      <c r="B9760" t="s">
        <v>6763</v>
      </c>
      <c r="C9760" t="s">
        <v>1809</v>
      </c>
      <c r="D9760" t="s">
        <v>1810</v>
      </c>
      <c r="E9760" s="698" t="s">
        <v>6764</v>
      </c>
    </row>
    <row r="9761" spans="1:5" hidden="1">
      <c r="A9761">
        <v>3670</v>
      </c>
      <c r="B9761" t="s">
        <v>6765</v>
      </c>
      <c r="C9761" t="s">
        <v>1809</v>
      </c>
      <c r="D9761" t="s">
        <v>1810</v>
      </c>
      <c r="E9761" s="698" t="s">
        <v>6766</v>
      </c>
    </row>
    <row r="9762" spans="1:5" hidden="1">
      <c r="A9762">
        <v>3666</v>
      </c>
      <c r="B9762" t="s">
        <v>6767</v>
      </c>
      <c r="C9762" t="s">
        <v>1809</v>
      </c>
      <c r="D9762" t="s">
        <v>1810</v>
      </c>
      <c r="E9762" s="698" t="s">
        <v>3101</v>
      </c>
    </row>
    <row r="9763" spans="1:5" hidden="1">
      <c r="A9763">
        <v>14157</v>
      </c>
      <c r="B9763" t="s">
        <v>6768</v>
      </c>
      <c r="C9763" t="s">
        <v>1809</v>
      </c>
      <c r="D9763" t="s">
        <v>1836</v>
      </c>
      <c r="E9763" s="698" t="s">
        <v>6003</v>
      </c>
    </row>
    <row r="9764" spans="1:5" hidden="1">
      <c r="A9764">
        <v>3653</v>
      </c>
      <c r="B9764" t="s">
        <v>6769</v>
      </c>
      <c r="C9764" t="s">
        <v>1809</v>
      </c>
      <c r="D9764" t="s">
        <v>1836</v>
      </c>
      <c r="E9764" s="698" t="s">
        <v>6770</v>
      </c>
    </row>
    <row r="9765" spans="1:5" hidden="1">
      <c r="A9765">
        <v>3649</v>
      </c>
      <c r="B9765" t="s">
        <v>6771</v>
      </c>
      <c r="C9765" t="s">
        <v>1809</v>
      </c>
      <c r="D9765" t="s">
        <v>1836</v>
      </c>
      <c r="E9765" s="698" t="s">
        <v>6772</v>
      </c>
    </row>
    <row r="9766" spans="1:5" hidden="1">
      <c r="A9766">
        <v>42696</v>
      </c>
      <c r="B9766" t="s">
        <v>6773</v>
      </c>
      <c r="C9766" t="s">
        <v>1809</v>
      </c>
      <c r="D9766" t="s">
        <v>1836</v>
      </c>
      <c r="E9766" s="698" t="s">
        <v>6774</v>
      </c>
    </row>
    <row r="9767" spans="1:5" hidden="1">
      <c r="A9767">
        <v>42697</v>
      </c>
      <c r="B9767" t="s">
        <v>6775</v>
      </c>
      <c r="C9767" t="s">
        <v>1809</v>
      </c>
      <c r="D9767" t="s">
        <v>1836</v>
      </c>
      <c r="E9767" s="698" t="s">
        <v>6776</v>
      </c>
    </row>
    <row r="9768" spans="1:5" hidden="1">
      <c r="A9768">
        <v>42698</v>
      </c>
      <c r="B9768" t="s">
        <v>6777</v>
      </c>
      <c r="C9768" t="s">
        <v>1809</v>
      </c>
      <c r="D9768" t="s">
        <v>1836</v>
      </c>
      <c r="E9768" s="698" t="s">
        <v>6778</v>
      </c>
    </row>
    <row r="9769" spans="1:5" hidden="1">
      <c r="A9769">
        <v>39875</v>
      </c>
      <c r="B9769" t="s">
        <v>6779</v>
      </c>
      <c r="C9769" t="s">
        <v>1809</v>
      </c>
      <c r="D9769" t="s">
        <v>1836</v>
      </c>
      <c r="E9769" s="698" t="s">
        <v>6780</v>
      </c>
    </row>
    <row r="9770" spans="1:5" hidden="1">
      <c r="A9770">
        <v>39876</v>
      </c>
      <c r="B9770" t="s">
        <v>6781</v>
      </c>
      <c r="C9770" t="s">
        <v>1809</v>
      </c>
      <c r="D9770" t="s">
        <v>1836</v>
      </c>
      <c r="E9770" s="698" t="s">
        <v>6782</v>
      </c>
    </row>
    <row r="9771" spans="1:5" hidden="1">
      <c r="A9771">
        <v>39877</v>
      </c>
      <c r="B9771" t="s">
        <v>6783</v>
      </c>
      <c r="C9771" t="s">
        <v>1809</v>
      </c>
      <c r="D9771" t="s">
        <v>1836</v>
      </c>
      <c r="E9771" s="698" t="s">
        <v>6784</v>
      </c>
    </row>
    <row r="9772" spans="1:5" hidden="1">
      <c r="A9772">
        <v>39878</v>
      </c>
      <c r="B9772" t="s">
        <v>6785</v>
      </c>
      <c r="C9772" t="s">
        <v>1809</v>
      </c>
      <c r="D9772" t="s">
        <v>1836</v>
      </c>
      <c r="E9772" s="698" t="s">
        <v>6786</v>
      </c>
    </row>
    <row r="9773" spans="1:5" hidden="1">
      <c r="A9773">
        <v>39872</v>
      </c>
      <c r="B9773" t="s">
        <v>6787</v>
      </c>
      <c r="C9773" t="s">
        <v>1809</v>
      </c>
      <c r="D9773" t="s">
        <v>1836</v>
      </c>
      <c r="E9773" s="698" t="s">
        <v>6788</v>
      </c>
    </row>
    <row r="9774" spans="1:5" hidden="1">
      <c r="A9774">
        <v>39873</v>
      </c>
      <c r="B9774" t="s">
        <v>6789</v>
      </c>
      <c r="C9774" t="s">
        <v>1809</v>
      </c>
      <c r="D9774" t="s">
        <v>1836</v>
      </c>
      <c r="E9774" s="698" t="s">
        <v>6790</v>
      </c>
    </row>
    <row r="9775" spans="1:5" hidden="1">
      <c r="A9775">
        <v>39874</v>
      </c>
      <c r="B9775" t="s">
        <v>6791</v>
      </c>
      <c r="C9775" t="s">
        <v>1809</v>
      </c>
      <c r="D9775" t="s">
        <v>1836</v>
      </c>
      <c r="E9775" s="698" t="s">
        <v>6792</v>
      </c>
    </row>
    <row r="9776" spans="1:5" hidden="1">
      <c r="A9776">
        <v>3674</v>
      </c>
      <c r="B9776" t="s">
        <v>6793</v>
      </c>
      <c r="C9776" t="s">
        <v>1856</v>
      </c>
      <c r="D9776" t="s">
        <v>1836</v>
      </c>
      <c r="E9776" s="698" t="s">
        <v>6794</v>
      </c>
    </row>
    <row r="9777" spans="1:5" hidden="1">
      <c r="A9777">
        <v>3681</v>
      </c>
      <c r="B9777" t="s">
        <v>6795</v>
      </c>
      <c r="C9777" t="s">
        <v>1856</v>
      </c>
      <c r="D9777" t="s">
        <v>1836</v>
      </c>
      <c r="E9777" s="698" t="s">
        <v>6796</v>
      </c>
    </row>
    <row r="9778" spans="1:5" hidden="1">
      <c r="A9778">
        <v>3676</v>
      </c>
      <c r="B9778" t="s">
        <v>6797</v>
      </c>
      <c r="C9778" t="s">
        <v>1856</v>
      </c>
      <c r="D9778" t="s">
        <v>1836</v>
      </c>
      <c r="E9778" s="698" t="s">
        <v>6798</v>
      </c>
    </row>
    <row r="9779" spans="1:5" hidden="1">
      <c r="A9779">
        <v>3679</v>
      </c>
      <c r="B9779" t="s">
        <v>6799</v>
      </c>
      <c r="C9779" t="s">
        <v>1856</v>
      </c>
      <c r="D9779" t="s">
        <v>1836</v>
      </c>
      <c r="E9779" s="698" t="s">
        <v>6800</v>
      </c>
    </row>
    <row r="9780" spans="1:5" hidden="1">
      <c r="A9780">
        <v>3672</v>
      </c>
      <c r="B9780" t="s">
        <v>6801</v>
      </c>
      <c r="C9780" t="s">
        <v>1856</v>
      </c>
      <c r="D9780" t="s">
        <v>1836</v>
      </c>
      <c r="E9780" s="698" t="s">
        <v>6802</v>
      </c>
    </row>
    <row r="9781" spans="1:5" hidden="1">
      <c r="A9781">
        <v>3671</v>
      </c>
      <c r="B9781" t="s">
        <v>6803</v>
      </c>
      <c r="C9781" t="s">
        <v>1856</v>
      </c>
      <c r="D9781" t="s">
        <v>1836</v>
      </c>
      <c r="E9781" s="698" t="s">
        <v>2822</v>
      </c>
    </row>
    <row r="9782" spans="1:5" hidden="1">
      <c r="A9782">
        <v>3673</v>
      </c>
      <c r="B9782" t="s">
        <v>6804</v>
      </c>
      <c r="C9782" t="s">
        <v>1856</v>
      </c>
      <c r="D9782" t="s">
        <v>1836</v>
      </c>
      <c r="E9782" s="698" t="s">
        <v>5737</v>
      </c>
    </row>
    <row r="9783" spans="1:5" hidden="1">
      <c r="A9783">
        <v>38394</v>
      </c>
      <c r="B9783" t="s">
        <v>6805</v>
      </c>
      <c r="C9783" t="s">
        <v>1809</v>
      </c>
      <c r="D9783" t="s">
        <v>1810</v>
      </c>
      <c r="E9783" s="698" t="s">
        <v>6806</v>
      </c>
    </row>
    <row r="9784" spans="1:5" hidden="1">
      <c r="A9784">
        <v>3729</v>
      </c>
      <c r="B9784" t="s">
        <v>6807</v>
      </c>
      <c r="C9784" t="s">
        <v>1809</v>
      </c>
      <c r="D9784" t="s">
        <v>1810</v>
      </c>
      <c r="E9784" s="698" t="s">
        <v>6808</v>
      </c>
    </row>
    <row r="9785" spans="1:5" hidden="1">
      <c r="A9785">
        <v>39357</v>
      </c>
      <c r="B9785" t="s">
        <v>6809</v>
      </c>
      <c r="C9785" t="s">
        <v>1809</v>
      </c>
      <c r="D9785" t="s">
        <v>1836</v>
      </c>
      <c r="E9785" s="698" t="s">
        <v>6810</v>
      </c>
    </row>
    <row r="9786" spans="1:5" hidden="1">
      <c r="A9786">
        <v>39358</v>
      </c>
      <c r="B9786" t="s">
        <v>6811</v>
      </c>
      <c r="C9786" t="s">
        <v>1809</v>
      </c>
      <c r="D9786" t="s">
        <v>1836</v>
      </c>
      <c r="E9786" s="698" t="s">
        <v>6812</v>
      </c>
    </row>
    <row r="9787" spans="1:5" hidden="1">
      <c r="A9787">
        <v>39356</v>
      </c>
      <c r="B9787" t="s">
        <v>6813</v>
      </c>
      <c r="C9787" t="s">
        <v>1809</v>
      </c>
      <c r="D9787" t="s">
        <v>1836</v>
      </c>
      <c r="E9787" s="698" t="s">
        <v>6814</v>
      </c>
    </row>
    <row r="9788" spans="1:5" hidden="1">
      <c r="A9788">
        <v>39355</v>
      </c>
      <c r="B9788" t="s">
        <v>6815</v>
      </c>
      <c r="C9788" t="s">
        <v>1809</v>
      </c>
      <c r="D9788" t="s">
        <v>1836</v>
      </c>
      <c r="E9788" s="698" t="s">
        <v>6816</v>
      </c>
    </row>
    <row r="9789" spans="1:5" hidden="1">
      <c r="A9789">
        <v>39353</v>
      </c>
      <c r="B9789" t="s">
        <v>6817</v>
      </c>
      <c r="C9789" t="s">
        <v>1809</v>
      </c>
      <c r="D9789" t="s">
        <v>1836</v>
      </c>
      <c r="E9789" s="698" t="s">
        <v>6818</v>
      </c>
    </row>
    <row r="9790" spans="1:5" hidden="1">
      <c r="A9790">
        <v>39354</v>
      </c>
      <c r="B9790" t="s">
        <v>6819</v>
      </c>
      <c r="C9790" t="s">
        <v>1809</v>
      </c>
      <c r="D9790" t="s">
        <v>1836</v>
      </c>
      <c r="E9790" s="698" t="s">
        <v>6820</v>
      </c>
    </row>
    <row r="9791" spans="1:5" hidden="1">
      <c r="A9791">
        <v>39398</v>
      </c>
      <c r="B9791" t="s">
        <v>6821</v>
      </c>
      <c r="C9791" t="s">
        <v>1809</v>
      </c>
      <c r="D9791" t="s">
        <v>1810</v>
      </c>
      <c r="E9791" s="698" t="s">
        <v>6822</v>
      </c>
    </row>
    <row r="9792" spans="1:5" hidden="1">
      <c r="A9792">
        <v>13343</v>
      </c>
      <c r="B9792" t="s">
        <v>6823</v>
      </c>
      <c r="C9792" t="s">
        <v>1809</v>
      </c>
      <c r="D9792" t="s">
        <v>1836</v>
      </c>
      <c r="E9792" s="698" t="s">
        <v>6824</v>
      </c>
    </row>
    <row r="9793" spans="1:5" hidden="1">
      <c r="A9793">
        <v>12118</v>
      </c>
      <c r="B9793" t="s">
        <v>6825</v>
      </c>
      <c r="C9793" t="s">
        <v>1809</v>
      </c>
      <c r="D9793" t="s">
        <v>1810</v>
      </c>
      <c r="E9793" s="698" t="s">
        <v>6826</v>
      </c>
    </row>
    <row r="9794" spans="1:5" hidden="1">
      <c r="A9794">
        <v>39482</v>
      </c>
      <c r="B9794" t="s">
        <v>6827</v>
      </c>
      <c r="C9794" t="s">
        <v>1809</v>
      </c>
      <c r="D9794" t="s">
        <v>1810</v>
      </c>
      <c r="E9794" s="698" t="s">
        <v>6828</v>
      </c>
    </row>
    <row r="9795" spans="1:5" hidden="1">
      <c r="A9795">
        <v>39486</v>
      </c>
      <c r="B9795" t="s">
        <v>6829</v>
      </c>
      <c r="C9795" t="s">
        <v>1809</v>
      </c>
      <c r="D9795" t="s">
        <v>1810</v>
      </c>
      <c r="E9795" s="698" t="s">
        <v>6830</v>
      </c>
    </row>
    <row r="9796" spans="1:5" hidden="1">
      <c r="A9796">
        <v>39484</v>
      </c>
      <c r="B9796" t="s">
        <v>6831</v>
      </c>
      <c r="C9796" t="s">
        <v>1809</v>
      </c>
      <c r="D9796" t="s">
        <v>1810</v>
      </c>
      <c r="E9796" s="698" t="s">
        <v>6828</v>
      </c>
    </row>
    <row r="9797" spans="1:5" hidden="1">
      <c r="A9797">
        <v>39488</v>
      </c>
      <c r="B9797" t="s">
        <v>6832</v>
      </c>
      <c r="C9797" t="s">
        <v>1809</v>
      </c>
      <c r="D9797" t="s">
        <v>1810</v>
      </c>
      <c r="E9797" s="698" t="s">
        <v>6833</v>
      </c>
    </row>
    <row r="9798" spans="1:5" hidden="1">
      <c r="A9798">
        <v>39485</v>
      </c>
      <c r="B9798" t="s">
        <v>6834</v>
      </c>
      <c r="C9798" t="s">
        <v>1809</v>
      </c>
      <c r="D9798" t="s">
        <v>1810</v>
      </c>
      <c r="E9798" s="698" t="s">
        <v>6828</v>
      </c>
    </row>
    <row r="9799" spans="1:5" hidden="1">
      <c r="A9799">
        <v>39489</v>
      </c>
      <c r="B9799" t="s">
        <v>6835</v>
      </c>
      <c r="C9799" t="s">
        <v>1809</v>
      </c>
      <c r="D9799" t="s">
        <v>1810</v>
      </c>
      <c r="E9799" s="698" t="s">
        <v>6836</v>
      </c>
    </row>
    <row r="9800" spans="1:5" hidden="1">
      <c r="A9800">
        <v>39490</v>
      </c>
      <c r="B9800" t="s">
        <v>6837</v>
      </c>
      <c r="C9800" t="s">
        <v>1809</v>
      </c>
      <c r="D9800" t="s">
        <v>1810</v>
      </c>
      <c r="E9800" s="698" t="s">
        <v>6838</v>
      </c>
    </row>
    <row r="9801" spans="1:5" hidden="1">
      <c r="A9801">
        <v>39494</v>
      </c>
      <c r="B9801" t="s">
        <v>6839</v>
      </c>
      <c r="C9801" t="s">
        <v>1809</v>
      </c>
      <c r="D9801" t="s">
        <v>1810</v>
      </c>
      <c r="E9801" s="698" t="s">
        <v>6840</v>
      </c>
    </row>
    <row r="9802" spans="1:5" hidden="1">
      <c r="A9802">
        <v>39495</v>
      </c>
      <c r="B9802" t="s">
        <v>6841</v>
      </c>
      <c r="C9802" t="s">
        <v>1809</v>
      </c>
      <c r="D9802" t="s">
        <v>1810</v>
      </c>
      <c r="E9802" s="698" t="s">
        <v>6842</v>
      </c>
    </row>
    <row r="9803" spans="1:5" hidden="1">
      <c r="A9803">
        <v>39496</v>
      </c>
      <c r="B9803" t="s">
        <v>6843</v>
      </c>
      <c r="C9803" t="s">
        <v>1809</v>
      </c>
      <c r="D9803" t="s">
        <v>1810</v>
      </c>
      <c r="E9803" s="698" t="s">
        <v>6844</v>
      </c>
    </row>
    <row r="9804" spans="1:5" hidden="1">
      <c r="A9804">
        <v>39492</v>
      </c>
      <c r="B9804" t="s">
        <v>6845</v>
      </c>
      <c r="C9804" t="s">
        <v>1809</v>
      </c>
      <c r="D9804" t="s">
        <v>1810</v>
      </c>
      <c r="E9804" s="698" t="s">
        <v>6846</v>
      </c>
    </row>
    <row r="9805" spans="1:5" hidden="1">
      <c r="A9805">
        <v>39497</v>
      </c>
      <c r="B9805" t="s">
        <v>6847</v>
      </c>
      <c r="C9805" t="s">
        <v>1809</v>
      </c>
      <c r="D9805" t="s">
        <v>1810</v>
      </c>
      <c r="E9805" s="698" t="s">
        <v>6848</v>
      </c>
    </row>
    <row r="9806" spans="1:5" hidden="1">
      <c r="A9806">
        <v>39493</v>
      </c>
      <c r="B9806" t="s">
        <v>6849</v>
      </c>
      <c r="C9806" t="s">
        <v>1809</v>
      </c>
      <c r="D9806" t="s">
        <v>1810</v>
      </c>
      <c r="E9806" s="698" t="s">
        <v>6850</v>
      </c>
    </row>
    <row r="9807" spans="1:5" hidden="1">
      <c r="A9807">
        <v>39500</v>
      </c>
      <c r="B9807" t="s">
        <v>6851</v>
      </c>
      <c r="C9807" t="s">
        <v>1809</v>
      </c>
      <c r="D9807" t="s">
        <v>1810</v>
      </c>
      <c r="E9807" s="698" t="s">
        <v>6852</v>
      </c>
    </row>
    <row r="9808" spans="1:5" hidden="1">
      <c r="A9808">
        <v>39498</v>
      </c>
      <c r="B9808" t="s">
        <v>6853</v>
      </c>
      <c r="C9808" t="s">
        <v>1809</v>
      </c>
      <c r="D9808" t="s">
        <v>1810</v>
      </c>
      <c r="E9808" s="698" t="s">
        <v>6854</v>
      </c>
    </row>
    <row r="9809" spans="1:5" hidden="1">
      <c r="A9809">
        <v>43628</v>
      </c>
      <c r="B9809" t="s">
        <v>6855</v>
      </c>
      <c r="C9809" t="s">
        <v>1809</v>
      </c>
      <c r="D9809" t="s">
        <v>1810</v>
      </c>
      <c r="E9809" s="698" t="s">
        <v>6856</v>
      </c>
    </row>
    <row r="9810" spans="1:5" hidden="1">
      <c r="A9810">
        <v>39501</v>
      </c>
      <c r="B9810" t="s">
        <v>6857</v>
      </c>
      <c r="C9810" t="s">
        <v>1809</v>
      </c>
      <c r="D9810" t="s">
        <v>1810</v>
      </c>
      <c r="E9810" s="698" t="s">
        <v>6858</v>
      </c>
    </row>
    <row r="9811" spans="1:5" hidden="1">
      <c r="A9811">
        <v>39499</v>
      </c>
      <c r="B9811" t="s">
        <v>6859</v>
      </c>
      <c r="C9811" t="s">
        <v>1809</v>
      </c>
      <c r="D9811" t="s">
        <v>1810</v>
      </c>
      <c r="E9811" s="698" t="s">
        <v>6860</v>
      </c>
    </row>
    <row r="9812" spans="1:5" hidden="1">
      <c r="A9812">
        <v>43621</v>
      </c>
      <c r="B9812" t="s">
        <v>6861</v>
      </c>
      <c r="C9812" t="s">
        <v>1809</v>
      </c>
      <c r="D9812" t="s">
        <v>1810</v>
      </c>
      <c r="E9812" s="698" t="s">
        <v>6862</v>
      </c>
    </row>
    <row r="9813" spans="1:5" hidden="1">
      <c r="A9813">
        <v>3733</v>
      </c>
      <c r="B9813" t="s">
        <v>6863</v>
      </c>
      <c r="C9813" t="s">
        <v>1835</v>
      </c>
      <c r="D9813" t="s">
        <v>1836</v>
      </c>
      <c r="E9813" s="698" t="s">
        <v>6864</v>
      </c>
    </row>
    <row r="9814" spans="1:5" hidden="1">
      <c r="A9814">
        <v>3731</v>
      </c>
      <c r="B9814" t="s">
        <v>6865</v>
      </c>
      <c r="C9814" t="s">
        <v>1835</v>
      </c>
      <c r="D9814" t="s">
        <v>1836</v>
      </c>
      <c r="E9814" s="698" t="s">
        <v>6866</v>
      </c>
    </row>
    <row r="9815" spans="1:5" hidden="1">
      <c r="A9815">
        <v>38137</v>
      </c>
      <c r="B9815" t="s">
        <v>6867</v>
      </c>
      <c r="C9815" t="s">
        <v>1835</v>
      </c>
      <c r="D9815" t="s">
        <v>1836</v>
      </c>
      <c r="E9815" s="698" t="s">
        <v>6868</v>
      </c>
    </row>
    <row r="9816" spans="1:5" hidden="1">
      <c r="A9816">
        <v>38135</v>
      </c>
      <c r="B9816" t="s">
        <v>6869</v>
      </c>
      <c r="C9816" t="s">
        <v>1835</v>
      </c>
      <c r="D9816" t="s">
        <v>1836</v>
      </c>
      <c r="E9816" s="698" t="s">
        <v>6870</v>
      </c>
    </row>
    <row r="9817" spans="1:5" hidden="1">
      <c r="A9817">
        <v>38138</v>
      </c>
      <c r="B9817" t="s">
        <v>6871</v>
      </c>
      <c r="C9817" t="s">
        <v>1835</v>
      </c>
      <c r="D9817" t="s">
        <v>1836</v>
      </c>
      <c r="E9817" s="698" t="s">
        <v>6872</v>
      </c>
    </row>
    <row r="9818" spans="1:5" hidden="1">
      <c r="A9818">
        <v>3736</v>
      </c>
      <c r="B9818" t="s">
        <v>6873</v>
      </c>
      <c r="C9818" t="s">
        <v>1835</v>
      </c>
      <c r="D9818" t="s">
        <v>1817</v>
      </c>
      <c r="E9818" s="698" t="s">
        <v>6874</v>
      </c>
    </row>
    <row r="9819" spans="1:5" hidden="1">
      <c r="A9819">
        <v>3741</v>
      </c>
      <c r="B9819" t="s">
        <v>6875</v>
      </c>
      <c r="C9819" t="s">
        <v>1835</v>
      </c>
      <c r="D9819" t="s">
        <v>1810</v>
      </c>
      <c r="E9819" s="698" t="s">
        <v>6876</v>
      </c>
    </row>
    <row r="9820" spans="1:5" hidden="1">
      <c r="A9820">
        <v>3745</v>
      </c>
      <c r="B9820" t="s">
        <v>6877</v>
      </c>
      <c r="C9820" t="s">
        <v>1835</v>
      </c>
      <c r="D9820" t="s">
        <v>1810</v>
      </c>
      <c r="E9820" s="698" t="s">
        <v>6878</v>
      </c>
    </row>
    <row r="9821" spans="1:5" hidden="1">
      <c r="A9821">
        <v>3743</v>
      </c>
      <c r="B9821" t="s">
        <v>6879</v>
      </c>
      <c r="C9821" t="s">
        <v>1835</v>
      </c>
      <c r="D9821" t="s">
        <v>1810</v>
      </c>
      <c r="E9821" s="698" t="s">
        <v>6880</v>
      </c>
    </row>
    <row r="9822" spans="1:5" hidden="1">
      <c r="A9822">
        <v>3744</v>
      </c>
      <c r="B9822" t="s">
        <v>6881</v>
      </c>
      <c r="C9822" t="s">
        <v>1835</v>
      </c>
      <c r="D9822" t="s">
        <v>1810</v>
      </c>
      <c r="E9822" s="698" t="s">
        <v>6882</v>
      </c>
    </row>
    <row r="9823" spans="1:5" hidden="1">
      <c r="A9823">
        <v>3739</v>
      </c>
      <c r="B9823" t="s">
        <v>6883</v>
      </c>
      <c r="C9823" t="s">
        <v>1835</v>
      </c>
      <c r="D9823" t="s">
        <v>1810</v>
      </c>
      <c r="E9823" s="698" t="s">
        <v>6884</v>
      </c>
    </row>
    <row r="9824" spans="1:5" hidden="1">
      <c r="A9824">
        <v>3737</v>
      </c>
      <c r="B9824" t="s">
        <v>727</v>
      </c>
      <c r="C9824" t="s">
        <v>1835</v>
      </c>
      <c r="D9824" t="s">
        <v>1810</v>
      </c>
      <c r="E9824" s="698" t="s">
        <v>6885</v>
      </c>
    </row>
    <row r="9825" spans="1:5" hidden="1">
      <c r="A9825">
        <v>3738</v>
      </c>
      <c r="B9825" t="s">
        <v>6886</v>
      </c>
      <c r="C9825" t="s">
        <v>1835</v>
      </c>
      <c r="D9825" t="s">
        <v>1810</v>
      </c>
      <c r="E9825" s="698" t="s">
        <v>6887</v>
      </c>
    </row>
    <row r="9826" spans="1:5" hidden="1">
      <c r="A9826">
        <v>3747</v>
      </c>
      <c r="B9826" t="s">
        <v>6888</v>
      </c>
      <c r="C9826" t="s">
        <v>1835</v>
      </c>
      <c r="D9826" t="s">
        <v>1810</v>
      </c>
      <c r="E9826" s="698" t="s">
        <v>6882</v>
      </c>
    </row>
    <row r="9827" spans="1:5" hidden="1">
      <c r="A9827">
        <v>11649</v>
      </c>
      <c r="B9827" t="s">
        <v>6889</v>
      </c>
      <c r="C9827" t="s">
        <v>1809</v>
      </c>
      <c r="D9827" t="s">
        <v>1810</v>
      </c>
      <c r="E9827" s="698" t="s">
        <v>6890</v>
      </c>
    </row>
    <row r="9828" spans="1:5" hidden="1">
      <c r="A9828">
        <v>11650</v>
      </c>
      <c r="B9828" t="s">
        <v>6891</v>
      </c>
      <c r="C9828" t="s">
        <v>1809</v>
      </c>
      <c r="D9828" t="s">
        <v>1810</v>
      </c>
      <c r="E9828" s="698" t="s">
        <v>6892</v>
      </c>
    </row>
    <row r="9829" spans="1:5" hidden="1">
      <c r="A9829">
        <v>3742</v>
      </c>
      <c r="B9829" t="s">
        <v>6893</v>
      </c>
      <c r="C9829" t="s">
        <v>1835</v>
      </c>
      <c r="D9829" t="s">
        <v>1810</v>
      </c>
      <c r="E9829" s="698" t="s">
        <v>6894</v>
      </c>
    </row>
    <row r="9830" spans="1:5" hidden="1">
      <c r="A9830">
        <v>3746</v>
      </c>
      <c r="B9830" t="s">
        <v>6895</v>
      </c>
      <c r="C9830" t="s">
        <v>1835</v>
      </c>
      <c r="D9830" t="s">
        <v>1810</v>
      </c>
      <c r="E9830" s="698" t="s">
        <v>6896</v>
      </c>
    </row>
    <row r="9831" spans="1:5" hidden="1">
      <c r="A9831">
        <v>21106</v>
      </c>
      <c r="B9831" t="s">
        <v>6897</v>
      </c>
      <c r="C9831" t="s">
        <v>1949</v>
      </c>
      <c r="D9831" t="s">
        <v>1836</v>
      </c>
      <c r="E9831" s="698" t="s">
        <v>6898</v>
      </c>
    </row>
    <row r="9832" spans="1:5" hidden="1">
      <c r="A9832">
        <v>3755</v>
      </c>
      <c r="B9832" t="s">
        <v>6899</v>
      </c>
      <c r="C9832" t="s">
        <v>1809</v>
      </c>
      <c r="D9832" t="s">
        <v>1810</v>
      </c>
      <c r="E9832" s="698" t="s">
        <v>6900</v>
      </c>
    </row>
    <row r="9833" spans="1:5" hidden="1">
      <c r="A9833">
        <v>3750</v>
      </c>
      <c r="B9833" t="s">
        <v>6901</v>
      </c>
      <c r="C9833" t="s">
        <v>1809</v>
      </c>
      <c r="D9833" t="s">
        <v>1810</v>
      </c>
      <c r="E9833" s="698" t="s">
        <v>6902</v>
      </c>
    </row>
    <row r="9834" spans="1:5" hidden="1">
      <c r="A9834">
        <v>3756</v>
      </c>
      <c r="B9834" t="s">
        <v>6903</v>
      </c>
      <c r="C9834" t="s">
        <v>1809</v>
      </c>
      <c r="D9834" t="s">
        <v>1810</v>
      </c>
      <c r="E9834" s="698" t="s">
        <v>6904</v>
      </c>
    </row>
    <row r="9835" spans="1:5" hidden="1">
      <c r="A9835">
        <v>39377</v>
      </c>
      <c r="B9835" t="s">
        <v>6905</v>
      </c>
      <c r="C9835" t="s">
        <v>1809</v>
      </c>
      <c r="D9835" t="s">
        <v>1810</v>
      </c>
      <c r="E9835" s="698" t="s">
        <v>6906</v>
      </c>
    </row>
    <row r="9836" spans="1:5" hidden="1">
      <c r="A9836">
        <v>38191</v>
      </c>
      <c r="B9836" t="s">
        <v>6907</v>
      </c>
      <c r="C9836" t="s">
        <v>1809</v>
      </c>
      <c r="D9836" t="s">
        <v>1810</v>
      </c>
      <c r="E9836" s="698" t="s">
        <v>4053</v>
      </c>
    </row>
    <row r="9837" spans="1:5" hidden="1">
      <c r="A9837">
        <v>39381</v>
      </c>
      <c r="B9837" t="s">
        <v>6908</v>
      </c>
      <c r="C9837" t="s">
        <v>1809</v>
      </c>
      <c r="D9837" t="s">
        <v>1810</v>
      </c>
      <c r="E9837" s="698" t="s">
        <v>5767</v>
      </c>
    </row>
    <row r="9838" spans="1:5" hidden="1">
      <c r="A9838">
        <v>38780</v>
      </c>
      <c r="B9838" t="s">
        <v>6909</v>
      </c>
      <c r="C9838" t="s">
        <v>1809</v>
      </c>
      <c r="D9838" t="s">
        <v>1810</v>
      </c>
      <c r="E9838" s="698" t="s">
        <v>6910</v>
      </c>
    </row>
    <row r="9839" spans="1:5" hidden="1">
      <c r="A9839">
        <v>38781</v>
      </c>
      <c r="B9839" t="s">
        <v>6911</v>
      </c>
      <c r="C9839" t="s">
        <v>1809</v>
      </c>
      <c r="D9839" t="s">
        <v>1810</v>
      </c>
      <c r="E9839" s="698" t="s">
        <v>6912</v>
      </c>
    </row>
    <row r="9840" spans="1:5" hidden="1">
      <c r="A9840">
        <v>38192</v>
      </c>
      <c r="B9840" t="s">
        <v>6913</v>
      </c>
      <c r="C9840" t="s">
        <v>1809</v>
      </c>
      <c r="D9840" t="s">
        <v>1810</v>
      </c>
      <c r="E9840" s="698" t="s">
        <v>6914</v>
      </c>
    </row>
    <row r="9841" spans="1:5" hidden="1">
      <c r="A9841">
        <v>3753</v>
      </c>
      <c r="B9841" t="s">
        <v>6915</v>
      </c>
      <c r="C9841" t="s">
        <v>1809</v>
      </c>
      <c r="D9841" t="s">
        <v>1810</v>
      </c>
      <c r="E9841" s="698" t="s">
        <v>6916</v>
      </c>
    </row>
    <row r="9842" spans="1:5" hidden="1">
      <c r="A9842">
        <v>38782</v>
      </c>
      <c r="B9842" t="s">
        <v>6917</v>
      </c>
      <c r="C9842" t="s">
        <v>1809</v>
      </c>
      <c r="D9842" t="s">
        <v>1810</v>
      </c>
      <c r="E9842" s="698" t="s">
        <v>6918</v>
      </c>
    </row>
    <row r="9843" spans="1:5" hidden="1">
      <c r="A9843">
        <v>38778</v>
      </c>
      <c r="B9843" t="s">
        <v>6919</v>
      </c>
      <c r="C9843" t="s">
        <v>1809</v>
      </c>
      <c r="D9843" t="s">
        <v>1810</v>
      </c>
      <c r="E9843" s="698" t="s">
        <v>2243</v>
      </c>
    </row>
    <row r="9844" spans="1:5" hidden="1">
      <c r="A9844">
        <v>38779</v>
      </c>
      <c r="B9844" t="s">
        <v>6920</v>
      </c>
      <c r="C9844" t="s">
        <v>1809</v>
      </c>
      <c r="D9844" t="s">
        <v>1810</v>
      </c>
      <c r="E9844" s="698" t="s">
        <v>6921</v>
      </c>
    </row>
    <row r="9845" spans="1:5" hidden="1">
      <c r="A9845">
        <v>39388</v>
      </c>
      <c r="B9845" t="s">
        <v>6922</v>
      </c>
      <c r="C9845" t="s">
        <v>1809</v>
      </c>
      <c r="D9845" t="s">
        <v>1810</v>
      </c>
      <c r="E9845" s="698" t="s">
        <v>2162</v>
      </c>
    </row>
    <row r="9846" spans="1:5" hidden="1">
      <c r="A9846">
        <v>39387</v>
      </c>
      <c r="B9846" t="s">
        <v>6923</v>
      </c>
      <c r="C9846" t="s">
        <v>1809</v>
      </c>
      <c r="D9846" t="s">
        <v>1810</v>
      </c>
      <c r="E9846" s="698" t="s">
        <v>6924</v>
      </c>
    </row>
    <row r="9847" spans="1:5" hidden="1">
      <c r="A9847">
        <v>39386</v>
      </c>
      <c r="B9847" t="s">
        <v>6925</v>
      </c>
      <c r="C9847" t="s">
        <v>1809</v>
      </c>
      <c r="D9847" t="s">
        <v>1810</v>
      </c>
      <c r="E9847" s="698" t="s">
        <v>6926</v>
      </c>
    </row>
    <row r="9848" spans="1:5" hidden="1">
      <c r="A9848">
        <v>38194</v>
      </c>
      <c r="B9848" t="s">
        <v>6927</v>
      </c>
      <c r="C9848" t="s">
        <v>1809</v>
      </c>
      <c r="D9848" t="s">
        <v>1817</v>
      </c>
      <c r="E9848" s="698" t="s">
        <v>6928</v>
      </c>
    </row>
    <row r="9849" spans="1:5" hidden="1">
      <c r="A9849">
        <v>38193</v>
      </c>
      <c r="B9849" t="s">
        <v>6929</v>
      </c>
      <c r="C9849" t="s">
        <v>1809</v>
      </c>
      <c r="D9849" t="s">
        <v>1810</v>
      </c>
      <c r="E9849" s="698" t="s">
        <v>6930</v>
      </c>
    </row>
    <row r="9850" spans="1:5" hidden="1">
      <c r="A9850">
        <v>12216</v>
      </c>
      <c r="B9850" t="s">
        <v>6931</v>
      </c>
      <c r="C9850" t="s">
        <v>1809</v>
      </c>
      <c r="D9850" t="s">
        <v>1810</v>
      </c>
      <c r="E9850" s="698" t="s">
        <v>6932</v>
      </c>
    </row>
    <row r="9851" spans="1:5" hidden="1">
      <c r="A9851">
        <v>3757</v>
      </c>
      <c r="B9851" t="s">
        <v>6933</v>
      </c>
      <c r="C9851" t="s">
        <v>1809</v>
      </c>
      <c r="D9851" t="s">
        <v>1810</v>
      </c>
      <c r="E9851" s="698" t="s">
        <v>3927</v>
      </c>
    </row>
    <row r="9852" spans="1:5" hidden="1">
      <c r="A9852">
        <v>3758</v>
      </c>
      <c r="B9852" t="s">
        <v>6934</v>
      </c>
      <c r="C9852" t="s">
        <v>1809</v>
      </c>
      <c r="D9852" t="s">
        <v>1810</v>
      </c>
      <c r="E9852" s="698" t="s">
        <v>6935</v>
      </c>
    </row>
    <row r="9853" spans="1:5" hidden="1">
      <c r="A9853">
        <v>12214</v>
      </c>
      <c r="B9853" t="s">
        <v>6936</v>
      </c>
      <c r="C9853" t="s">
        <v>1809</v>
      </c>
      <c r="D9853" t="s">
        <v>1810</v>
      </c>
      <c r="E9853" s="698" t="s">
        <v>6937</v>
      </c>
    </row>
    <row r="9854" spans="1:5" hidden="1">
      <c r="A9854">
        <v>3749</v>
      </c>
      <c r="B9854" t="s">
        <v>6938</v>
      </c>
      <c r="C9854" t="s">
        <v>1809</v>
      </c>
      <c r="D9854" t="s">
        <v>1817</v>
      </c>
      <c r="E9854" s="698" t="s">
        <v>6939</v>
      </c>
    </row>
    <row r="9855" spans="1:5" hidden="1">
      <c r="A9855">
        <v>3751</v>
      </c>
      <c r="B9855" t="s">
        <v>6940</v>
      </c>
      <c r="C9855" t="s">
        <v>1809</v>
      </c>
      <c r="D9855" t="s">
        <v>1810</v>
      </c>
      <c r="E9855" s="698" t="s">
        <v>6941</v>
      </c>
    </row>
    <row r="9856" spans="1:5" hidden="1">
      <c r="A9856">
        <v>39376</v>
      </c>
      <c r="B9856" t="s">
        <v>6942</v>
      </c>
      <c r="C9856" t="s">
        <v>1809</v>
      </c>
      <c r="D9856" t="s">
        <v>1810</v>
      </c>
      <c r="E9856" s="698" t="s">
        <v>6943</v>
      </c>
    </row>
    <row r="9857" spans="1:5" hidden="1">
      <c r="A9857">
        <v>3752</v>
      </c>
      <c r="B9857" t="s">
        <v>6944</v>
      </c>
      <c r="C9857" t="s">
        <v>1809</v>
      </c>
      <c r="D9857" t="s">
        <v>1810</v>
      </c>
      <c r="E9857" s="698" t="s">
        <v>5400</v>
      </c>
    </row>
    <row r="9858" spans="1:5" hidden="1">
      <c r="A9858">
        <v>746</v>
      </c>
      <c r="B9858" t="s">
        <v>6945</v>
      </c>
      <c r="C9858" t="s">
        <v>1809</v>
      </c>
      <c r="D9858" t="s">
        <v>1817</v>
      </c>
      <c r="E9858" s="698" t="s">
        <v>6946</v>
      </c>
    </row>
    <row r="9859" spans="1:5" hidden="1">
      <c r="A9859">
        <v>20269</v>
      </c>
      <c r="B9859" t="s">
        <v>6947</v>
      </c>
      <c r="C9859" t="s">
        <v>1809</v>
      </c>
      <c r="D9859" t="s">
        <v>1810</v>
      </c>
      <c r="E9859" s="698" t="s">
        <v>6948</v>
      </c>
    </row>
    <row r="9860" spans="1:5" hidden="1">
      <c r="A9860">
        <v>20270</v>
      </c>
      <c r="B9860" t="s">
        <v>6949</v>
      </c>
      <c r="C9860" t="s">
        <v>1809</v>
      </c>
      <c r="D9860" t="s">
        <v>1810</v>
      </c>
      <c r="E9860" s="698" t="s">
        <v>6950</v>
      </c>
    </row>
    <row r="9861" spans="1:5" hidden="1">
      <c r="A9861">
        <v>11696</v>
      </c>
      <c r="B9861" t="s">
        <v>6951</v>
      </c>
      <c r="C9861" t="s">
        <v>1809</v>
      </c>
      <c r="D9861" t="s">
        <v>1810</v>
      </c>
      <c r="E9861" s="698" t="s">
        <v>6952</v>
      </c>
    </row>
    <row r="9862" spans="1:5" hidden="1">
      <c r="A9862">
        <v>10427</v>
      </c>
      <c r="B9862" t="s">
        <v>6953</v>
      </c>
      <c r="C9862" t="s">
        <v>1809</v>
      </c>
      <c r="D9862" t="s">
        <v>1810</v>
      </c>
      <c r="E9862" s="698" t="s">
        <v>6954</v>
      </c>
    </row>
    <row r="9863" spans="1:5" hidden="1">
      <c r="A9863">
        <v>10428</v>
      </c>
      <c r="B9863" t="s">
        <v>6955</v>
      </c>
      <c r="C9863" t="s">
        <v>1809</v>
      </c>
      <c r="D9863" t="s">
        <v>1810</v>
      </c>
      <c r="E9863" s="698" t="s">
        <v>6956</v>
      </c>
    </row>
    <row r="9864" spans="1:5" hidden="1">
      <c r="A9864">
        <v>36521</v>
      </c>
      <c r="B9864" t="s">
        <v>6957</v>
      </c>
      <c r="C9864" t="s">
        <v>1809</v>
      </c>
      <c r="D9864" t="s">
        <v>1810</v>
      </c>
      <c r="E9864" s="698" t="s">
        <v>6958</v>
      </c>
    </row>
    <row r="9865" spans="1:5" hidden="1">
      <c r="A9865">
        <v>36794</v>
      </c>
      <c r="B9865" t="s">
        <v>6959</v>
      </c>
      <c r="C9865" t="s">
        <v>1809</v>
      </c>
      <c r="D9865" t="s">
        <v>1810</v>
      </c>
      <c r="E9865" s="698" t="s">
        <v>6960</v>
      </c>
    </row>
    <row r="9866" spans="1:5" hidden="1">
      <c r="A9866">
        <v>10426</v>
      </c>
      <c r="B9866" t="s">
        <v>6961</v>
      </c>
      <c r="C9866" t="s">
        <v>1809</v>
      </c>
      <c r="D9866" t="s">
        <v>1810</v>
      </c>
      <c r="E9866" s="698" t="s">
        <v>6962</v>
      </c>
    </row>
    <row r="9867" spans="1:5" hidden="1">
      <c r="A9867">
        <v>10425</v>
      </c>
      <c r="B9867" t="s">
        <v>6963</v>
      </c>
      <c r="C9867" t="s">
        <v>1809</v>
      </c>
      <c r="D9867" t="s">
        <v>1810</v>
      </c>
      <c r="E9867" s="698" t="s">
        <v>6964</v>
      </c>
    </row>
    <row r="9868" spans="1:5" hidden="1">
      <c r="A9868">
        <v>10431</v>
      </c>
      <c r="B9868" t="s">
        <v>6965</v>
      </c>
      <c r="C9868" t="s">
        <v>1809</v>
      </c>
      <c r="D9868" t="s">
        <v>1810</v>
      </c>
      <c r="E9868" s="698" t="s">
        <v>6966</v>
      </c>
    </row>
    <row r="9869" spans="1:5" hidden="1">
      <c r="A9869">
        <v>10429</v>
      </c>
      <c r="B9869" t="s">
        <v>6967</v>
      </c>
      <c r="C9869" t="s">
        <v>1809</v>
      </c>
      <c r="D9869" t="s">
        <v>1810</v>
      </c>
      <c r="E9869" s="698" t="s">
        <v>6968</v>
      </c>
    </row>
    <row r="9870" spans="1:5" hidden="1">
      <c r="A9870">
        <v>2354</v>
      </c>
      <c r="B9870" t="s">
        <v>6969</v>
      </c>
      <c r="C9870" t="s">
        <v>2167</v>
      </c>
      <c r="D9870" t="s">
        <v>1810</v>
      </c>
      <c r="E9870" s="698" t="s">
        <v>2094</v>
      </c>
    </row>
    <row r="9871" spans="1:5" hidden="1">
      <c r="A9871">
        <v>40932</v>
      </c>
      <c r="B9871" t="s">
        <v>6970</v>
      </c>
      <c r="C9871" t="s">
        <v>2170</v>
      </c>
      <c r="D9871" t="s">
        <v>1810</v>
      </c>
      <c r="E9871" s="698" t="s">
        <v>6971</v>
      </c>
    </row>
    <row r="9872" spans="1:5" hidden="1">
      <c r="A9872">
        <v>10853</v>
      </c>
      <c r="B9872" t="s">
        <v>6972</v>
      </c>
      <c r="C9872" t="s">
        <v>1809</v>
      </c>
      <c r="D9872" t="s">
        <v>1810</v>
      </c>
      <c r="E9872" s="698" t="s">
        <v>6973</v>
      </c>
    </row>
    <row r="9873" spans="1:5" hidden="1">
      <c r="A9873">
        <v>5093</v>
      </c>
      <c r="B9873" t="s">
        <v>6974</v>
      </c>
      <c r="C9873" t="s">
        <v>2709</v>
      </c>
      <c r="D9873" t="s">
        <v>1810</v>
      </c>
      <c r="E9873" s="698" t="s">
        <v>6975</v>
      </c>
    </row>
    <row r="9874" spans="1:5" hidden="1">
      <c r="A9874">
        <v>44331</v>
      </c>
      <c r="B9874" t="s">
        <v>6976</v>
      </c>
      <c r="C9874" t="s">
        <v>1847</v>
      </c>
      <c r="D9874" t="s">
        <v>1810</v>
      </c>
      <c r="E9874" s="698" t="s">
        <v>6977</v>
      </c>
    </row>
    <row r="9875" spans="1:5" hidden="1">
      <c r="A9875">
        <v>37768</v>
      </c>
      <c r="B9875" t="s">
        <v>6978</v>
      </c>
      <c r="C9875" t="s">
        <v>1809</v>
      </c>
      <c r="D9875" t="s">
        <v>1836</v>
      </c>
      <c r="E9875" s="698" t="s">
        <v>6979</v>
      </c>
    </row>
    <row r="9876" spans="1:5" hidden="1">
      <c r="A9876">
        <v>37773</v>
      </c>
      <c r="B9876" t="s">
        <v>6980</v>
      </c>
      <c r="C9876" t="s">
        <v>1809</v>
      </c>
      <c r="D9876" t="s">
        <v>1836</v>
      </c>
      <c r="E9876" s="698" t="s">
        <v>6981</v>
      </c>
    </row>
    <row r="9877" spans="1:5" hidden="1">
      <c r="A9877">
        <v>37769</v>
      </c>
      <c r="B9877" t="s">
        <v>6982</v>
      </c>
      <c r="C9877" t="s">
        <v>1809</v>
      </c>
      <c r="D9877" t="s">
        <v>1836</v>
      </c>
      <c r="E9877" s="698" t="s">
        <v>6983</v>
      </c>
    </row>
    <row r="9878" spans="1:5" hidden="1">
      <c r="A9878">
        <v>37770</v>
      </c>
      <c r="B9878" t="s">
        <v>6984</v>
      </c>
      <c r="C9878" t="s">
        <v>1809</v>
      </c>
      <c r="D9878" t="s">
        <v>1836</v>
      </c>
      <c r="E9878" s="698" t="s">
        <v>6985</v>
      </c>
    </row>
    <row r="9879" spans="1:5" hidden="1">
      <c r="A9879">
        <v>38382</v>
      </c>
      <c r="B9879" t="s">
        <v>6986</v>
      </c>
      <c r="C9879" t="s">
        <v>1809</v>
      </c>
      <c r="D9879" t="s">
        <v>1810</v>
      </c>
      <c r="E9879" s="698" t="s">
        <v>3110</v>
      </c>
    </row>
    <row r="9880" spans="1:5" hidden="1">
      <c r="A9880">
        <v>38383</v>
      </c>
      <c r="B9880" t="s">
        <v>6987</v>
      </c>
      <c r="C9880" t="s">
        <v>1809</v>
      </c>
      <c r="D9880" t="s">
        <v>1810</v>
      </c>
      <c r="E9880" s="698" t="s">
        <v>5181</v>
      </c>
    </row>
    <row r="9881" spans="1:5" hidden="1">
      <c r="A9881">
        <v>3768</v>
      </c>
      <c r="B9881" t="s">
        <v>1615</v>
      </c>
      <c r="C9881" t="s">
        <v>1809</v>
      </c>
      <c r="D9881" t="s">
        <v>1810</v>
      </c>
      <c r="E9881" s="698" t="s">
        <v>4533</v>
      </c>
    </row>
    <row r="9882" spans="1:5" hidden="1">
      <c r="A9882">
        <v>3767</v>
      </c>
      <c r="B9882" t="s">
        <v>6988</v>
      </c>
      <c r="C9882" t="s">
        <v>1809</v>
      </c>
      <c r="D9882" t="s">
        <v>1810</v>
      </c>
      <c r="E9882" s="698" t="s">
        <v>2584</v>
      </c>
    </row>
    <row r="9883" spans="1:5" hidden="1">
      <c r="A9883">
        <v>13192</v>
      </c>
      <c r="B9883" t="s">
        <v>6989</v>
      </c>
      <c r="C9883" t="s">
        <v>1809</v>
      </c>
      <c r="D9883" t="s">
        <v>1810</v>
      </c>
      <c r="E9883" s="698" t="s">
        <v>6990</v>
      </c>
    </row>
    <row r="9884" spans="1:5" hidden="1">
      <c r="A9884">
        <v>38413</v>
      </c>
      <c r="B9884" t="s">
        <v>6991</v>
      </c>
      <c r="C9884" t="s">
        <v>1809</v>
      </c>
      <c r="D9884" t="s">
        <v>1810</v>
      </c>
      <c r="E9884" s="698" t="s">
        <v>6992</v>
      </c>
    </row>
    <row r="9885" spans="1:5" hidden="1">
      <c r="A9885">
        <v>42440</v>
      </c>
      <c r="B9885" t="s">
        <v>6993</v>
      </c>
      <c r="C9885" t="s">
        <v>1809</v>
      </c>
      <c r="D9885" t="s">
        <v>1836</v>
      </c>
      <c r="E9885" s="698" t="s">
        <v>6994</v>
      </c>
    </row>
    <row r="9886" spans="1:5" hidden="1">
      <c r="A9886">
        <v>20193</v>
      </c>
      <c r="B9886" t="s">
        <v>6995</v>
      </c>
      <c r="C9886" t="s">
        <v>6996</v>
      </c>
      <c r="D9886" t="s">
        <v>1810</v>
      </c>
      <c r="E9886" s="698" t="s">
        <v>4774</v>
      </c>
    </row>
    <row r="9887" spans="1:5" hidden="1">
      <c r="A9887">
        <v>10527</v>
      </c>
      <c r="B9887" t="s">
        <v>6997</v>
      </c>
      <c r="C9887" t="s">
        <v>6998</v>
      </c>
      <c r="D9887" t="s">
        <v>1817</v>
      </c>
      <c r="E9887" s="698" t="s">
        <v>6999</v>
      </c>
    </row>
    <row r="9888" spans="1:5" hidden="1">
      <c r="A9888">
        <v>41805</v>
      </c>
      <c r="B9888" t="s">
        <v>7000</v>
      </c>
      <c r="C9888" t="s">
        <v>2170</v>
      </c>
      <c r="D9888" t="s">
        <v>1836</v>
      </c>
      <c r="E9888" s="698" t="s">
        <v>5776</v>
      </c>
    </row>
    <row r="9889" spans="1:5" hidden="1">
      <c r="A9889">
        <v>40271</v>
      </c>
      <c r="B9889" t="s">
        <v>7001</v>
      </c>
      <c r="C9889" t="s">
        <v>2170</v>
      </c>
      <c r="D9889" t="s">
        <v>1810</v>
      </c>
      <c r="E9889" s="698" t="s">
        <v>7002</v>
      </c>
    </row>
    <row r="9890" spans="1:5" hidden="1">
      <c r="A9890">
        <v>40287</v>
      </c>
      <c r="B9890" t="s">
        <v>7003</v>
      </c>
      <c r="C9890" t="s">
        <v>2170</v>
      </c>
      <c r="D9890" t="s">
        <v>1810</v>
      </c>
      <c r="E9890" s="698" t="s">
        <v>3153</v>
      </c>
    </row>
    <row r="9891" spans="1:5" hidden="1">
      <c r="A9891">
        <v>40295</v>
      </c>
      <c r="B9891" t="s">
        <v>7004</v>
      </c>
      <c r="C9891" t="s">
        <v>2167</v>
      </c>
      <c r="D9891" t="s">
        <v>1836</v>
      </c>
      <c r="E9891" s="698" t="s">
        <v>7005</v>
      </c>
    </row>
    <row r="9892" spans="1:5" hidden="1">
      <c r="A9892">
        <v>745</v>
      </c>
      <c r="B9892" t="s">
        <v>7006</v>
      </c>
      <c r="C9892" t="s">
        <v>2167</v>
      </c>
      <c r="D9892" t="s">
        <v>1836</v>
      </c>
      <c r="E9892" s="698" t="s">
        <v>3705</v>
      </c>
    </row>
    <row r="9893" spans="1:5" hidden="1">
      <c r="A9893">
        <v>4084</v>
      </c>
      <c r="B9893" t="s">
        <v>7007</v>
      </c>
      <c r="C9893" t="s">
        <v>2167</v>
      </c>
      <c r="D9893" t="s">
        <v>1810</v>
      </c>
      <c r="E9893" s="698" t="s">
        <v>7008</v>
      </c>
    </row>
    <row r="9894" spans="1:5" hidden="1">
      <c r="A9894">
        <v>743</v>
      </c>
      <c r="B9894" t="s">
        <v>7009</v>
      </c>
      <c r="C9894" t="s">
        <v>2167</v>
      </c>
      <c r="D9894" t="s">
        <v>1817</v>
      </c>
      <c r="E9894" s="698" t="s">
        <v>7008</v>
      </c>
    </row>
    <row r="9895" spans="1:5" hidden="1">
      <c r="A9895">
        <v>40293</v>
      </c>
      <c r="B9895" t="s">
        <v>7010</v>
      </c>
      <c r="C9895" t="s">
        <v>2167</v>
      </c>
      <c r="D9895" t="s">
        <v>1810</v>
      </c>
      <c r="E9895" s="698" t="s">
        <v>5735</v>
      </c>
    </row>
    <row r="9896" spans="1:5" hidden="1">
      <c r="A9896">
        <v>40294</v>
      </c>
      <c r="B9896" t="s">
        <v>7011</v>
      </c>
      <c r="C9896" t="s">
        <v>2167</v>
      </c>
      <c r="D9896" t="s">
        <v>1810</v>
      </c>
      <c r="E9896" s="698" t="s">
        <v>7008</v>
      </c>
    </row>
    <row r="9897" spans="1:5" hidden="1">
      <c r="A9897">
        <v>4085</v>
      </c>
      <c r="B9897" t="s">
        <v>7012</v>
      </c>
      <c r="C9897" t="s">
        <v>2167</v>
      </c>
      <c r="D9897" t="s">
        <v>1810</v>
      </c>
      <c r="E9897" s="698" t="s">
        <v>2843</v>
      </c>
    </row>
    <row r="9898" spans="1:5" hidden="1">
      <c r="A9898">
        <v>10775</v>
      </c>
      <c r="B9898" t="s">
        <v>7013</v>
      </c>
      <c r="C9898" t="s">
        <v>2170</v>
      </c>
      <c r="D9898" t="s">
        <v>1836</v>
      </c>
      <c r="E9898" s="698" t="s">
        <v>7014</v>
      </c>
    </row>
    <row r="9899" spans="1:5" hidden="1">
      <c r="A9899">
        <v>10776</v>
      </c>
      <c r="B9899" t="s">
        <v>7015</v>
      </c>
      <c r="C9899" t="s">
        <v>2170</v>
      </c>
      <c r="D9899" t="s">
        <v>1836</v>
      </c>
      <c r="E9899" s="698" t="s">
        <v>7016</v>
      </c>
    </row>
    <row r="9900" spans="1:5" hidden="1">
      <c r="A9900">
        <v>10779</v>
      </c>
      <c r="B9900" t="s">
        <v>7017</v>
      </c>
      <c r="C9900" t="s">
        <v>2170</v>
      </c>
      <c r="D9900" t="s">
        <v>1836</v>
      </c>
      <c r="E9900" s="698" t="s">
        <v>7018</v>
      </c>
    </row>
    <row r="9901" spans="1:5" hidden="1">
      <c r="A9901">
        <v>10777</v>
      </c>
      <c r="B9901" t="s">
        <v>7019</v>
      </c>
      <c r="C9901" t="s">
        <v>2170</v>
      </c>
      <c r="D9901" t="s">
        <v>1836</v>
      </c>
      <c r="E9901" s="698" t="s">
        <v>7020</v>
      </c>
    </row>
    <row r="9902" spans="1:5" hidden="1">
      <c r="A9902">
        <v>10778</v>
      </c>
      <c r="B9902" t="s">
        <v>7021</v>
      </c>
      <c r="C9902" t="s">
        <v>2170</v>
      </c>
      <c r="D9902" t="s">
        <v>1836</v>
      </c>
      <c r="E9902" s="698" t="s">
        <v>7018</v>
      </c>
    </row>
    <row r="9903" spans="1:5" hidden="1">
      <c r="A9903">
        <v>40339</v>
      </c>
      <c r="B9903" t="s">
        <v>7022</v>
      </c>
      <c r="C9903" t="s">
        <v>2170</v>
      </c>
      <c r="D9903" t="s">
        <v>1810</v>
      </c>
      <c r="E9903" s="698" t="s">
        <v>3153</v>
      </c>
    </row>
    <row r="9904" spans="1:5" hidden="1">
      <c r="A9904">
        <v>10749</v>
      </c>
      <c r="B9904" t="s">
        <v>7023</v>
      </c>
      <c r="C9904" t="s">
        <v>2170</v>
      </c>
      <c r="D9904" t="s">
        <v>1810</v>
      </c>
      <c r="E9904" s="698" t="s">
        <v>7024</v>
      </c>
    </row>
    <row r="9905" spans="1:5" hidden="1">
      <c r="A9905">
        <v>40290</v>
      </c>
      <c r="B9905" t="s">
        <v>7025</v>
      </c>
      <c r="C9905" t="s">
        <v>2170</v>
      </c>
      <c r="D9905" t="s">
        <v>1810</v>
      </c>
      <c r="E9905" s="698" t="s">
        <v>4583</v>
      </c>
    </row>
    <row r="9906" spans="1:5" hidden="1">
      <c r="A9906">
        <v>3346</v>
      </c>
      <c r="B9906" t="s">
        <v>7026</v>
      </c>
      <c r="C9906" t="s">
        <v>2167</v>
      </c>
      <c r="D9906" t="s">
        <v>1836</v>
      </c>
      <c r="E9906" s="698" t="s">
        <v>7027</v>
      </c>
    </row>
    <row r="9907" spans="1:5" hidden="1">
      <c r="A9907">
        <v>3348</v>
      </c>
      <c r="B9907" t="s">
        <v>7028</v>
      </c>
      <c r="C9907" t="s">
        <v>2167</v>
      </c>
      <c r="D9907" t="s">
        <v>1836</v>
      </c>
      <c r="E9907" s="698" t="s">
        <v>7029</v>
      </c>
    </row>
    <row r="9908" spans="1:5" hidden="1">
      <c r="A9908">
        <v>39833</v>
      </c>
      <c r="B9908" t="s">
        <v>7030</v>
      </c>
      <c r="C9908" t="s">
        <v>2167</v>
      </c>
      <c r="D9908" t="s">
        <v>1836</v>
      </c>
      <c r="E9908" s="698" t="s">
        <v>7031</v>
      </c>
    </row>
    <row r="9909" spans="1:5" hidden="1">
      <c r="A9909">
        <v>7252</v>
      </c>
      <c r="B9909" t="s">
        <v>7032</v>
      </c>
      <c r="C9909" t="s">
        <v>2167</v>
      </c>
      <c r="D9909" t="s">
        <v>1836</v>
      </c>
      <c r="E9909" s="698" t="s">
        <v>3830</v>
      </c>
    </row>
    <row r="9910" spans="1:5" hidden="1">
      <c r="A9910">
        <v>4778</v>
      </c>
      <c r="B9910" t="s">
        <v>7033</v>
      </c>
      <c r="C9910" t="s">
        <v>2167</v>
      </c>
      <c r="D9910" t="s">
        <v>1836</v>
      </c>
      <c r="E9910" s="698" t="s">
        <v>7034</v>
      </c>
    </row>
    <row r="9911" spans="1:5" hidden="1">
      <c r="A9911">
        <v>4780</v>
      </c>
      <c r="B9911" t="s">
        <v>7035</v>
      </c>
      <c r="C9911" t="s">
        <v>2167</v>
      </c>
      <c r="D9911" t="s">
        <v>1836</v>
      </c>
      <c r="E9911" s="698" t="s">
        <v>2203</v>
      </c>
    </row>
    <row r="9912" spans="1:5" hidden="1">
      <c r="A9912">
        <v>10809</v>
      </c>
      <c r="B9912" t="s">
        <v>7036</v>
      </c>
      <c r="C9912" t="s">
        <v>2167</v>
      </c>
      <c r="D9912" t="s">
        <v>1836</v>
      </c>
      <c r="E9912" s="698" t="s">
        <v>1877</v>
      </c>
    </row>
    <row r="9913" spans="1:5" hidden="1">
      <c r="A9913">
        <v>10811</v>
      </c>
      <c r="B9913" t="s">
        <v>7037</v>
      </c>
      <c r="C9913" t="s">
        <v>2167</v>
      </c>
      <c r="D9913" t="s">
        <v>1836</v>
      </c>
      <c r="E9913" s="698" t="s">
        <v>6560</v>
      </c>
    </row>
    <row r="9914" spans="1:5" hidden="1">
      <c r="A9914">
        <v>7247</v>
      </c>
      <c r="B9914" t="s">
        <v>7038</v>
      </c>
      <c r="C9914" t="s">
        <v>2167</v>
      </c>
      <c r="D9914" t="s">
        <v>1836</v>
      </c>
      <c r="E9914" s="698" t="s">
        <v>3830</v>
      </c>
    </row>
    <row r="9915" spans="1:5" hidden="1">
      <c r="A9915">
        <v>40291</v>
      </c>
      <c r="B9915" t="s">
        <v>7039</v>
      </c>
      <c r="C9915" t="s">
        <v>2170</v>
      </c>
      <c r="D9915" t="s">
        <v>1810</v>
      </c>
      <c r="E9915" s="698" t="s">
        <v>7040</v>
      </c>
    </row>
    <row r="9916" spans="1:5" hidden="1">
      <c r="A9916">
        <v>40275</v>
      </c>
      <c r="B9916" t="s">
        <v>7041</v>
      </c>
      <c r="C9916" t="s">
        <v>2170</v>
      </c>
      <c r="D9916" t="s">
        <v>1810</v>
      </c>
      <c r="E9916" s="698" t="s">
        <v>6999</v>
      </c>
    </row>
    <row r="9917" spans="1:5" hidden="1">
      <c r="A9917">
        <v>42408</v>
      </c>
      <c r="B9917" t="s">
        <v>7042</v>
      </c>
      <c r="C9917" t="s">
        <v>1835</v>
      </c>
      <c r="D9917" t="s">
        <v>1810</v>
      </c>
      <c r="E9917" s="698" t="s">
        <v>7043</v>
      </c>
    </row>
    <row r="9918" spans="1:5" hidden="1">
      <c r="A9918">
        <v>3777</v>
      </c>
      <c r="B9918" t="s">
        <v>7044</v>
      </c>
      <c r="C9918" t="s">
        <v>1835</v>
      </c>
      <c r="D9918" t="s">
        <v>1817</v>
      </c>
      <c r="E9918" s="698" t="s">
        <v>3828</v>
      </c>
    </row>
    <row r="9919" spans="1:5" hidden="1">
      <c r="A9919">
        <v>3798</v>
      </c>
      <c r="B9919" t="s">
        <v>7045</v>
      </c>
      <c r="C9919" t="s">
        <v>1809</v>
      </c>
      <c r="D9919" t="s">
        <v>1836</v>
      </c>
      <c r="E9919" s="698" t="s">
        <v>7046</v>
      </c>
    </row>
    <row r="9920" spans="1:5" hidden="1">
      <c r="A9920">
        <v>38769</v>
      </c>
      <c r="B9920" t="s">
        <v>7047</v>
      </c>
      <c r="C9920" t="s">
        <v>1809</v>
      </c>
      <c r="D9920" t="s">
        <v>1836</v>
      </c>
      <c r="E9920" s="698" t="s">
        <v>7048</v>
      </c>
    </row>
    <row r="9921" spans="1:5" hidden="1">
      <c r="A9921">
        <v>39510</v>
      </c>
      <c r="B9921" t="s">
        <v>7049</v>
      </c>
      <c r="C9921" t="s">
        <v>1809</v>
      </c>
      <c r="D9921" t="s">
        <v>1836</v>
      </c>
      <c r="E9921" s="698" t="s">
        <v>7050</v>
      </c>
    </row>
    <row r="9922" spans="1:5" hidden="1">
      <c r="A9922">
        <v>38776</v>
      </c>
      <c r="B9922" t="s">
        <v>7051</v>
      </c>
      <c r="C9922" t="s">
        <v>1809</v>
      </c>
      <c r="D9922" t="s">
        <v>1836</v>
      </c>
      <c r="E9922" s="698" t="s">
        <v>7052</v>
      </c>
    </row>
    <row r="9923" spans="1:5" hidden="1">
      <c r="A9923">
        <v>38774</v>
      </c>
      <c r="B9923" t="s">
        <v>7053</v>
      </c>
      <c r="C9923" t="s">
        <v>1809</v>
      </c>
      <c r="D9923" t="s">
        <v>1810</v>
      </c>
      <c r="E9923" s="698" t="s">
        <v>2112</v>
      </c>
    </row>
    <row r="9924" spans="1:5" hidden="1">
      <c r="A9924">
        <v>42247</v>
      </c>
      <c r="B9924" t="s">
        <v>7054</v>
      </c>
      <c r="C9924" t="s">
        <v>1809</v>
      </c>
      <c r="D9924" t="s">
        <v>1810</v>
      </c>
      <c r="E9924" s="698" t="s">
        <v>7055</v>
      </c>
    </row>
    <row r="9925" spans="1:5" hidden="1">
      <c r="A9925">
        <v>42248</v>
      </c>
      <c r="B9925" t="s">
        <v>7056</v>
      </c>
      <c r="C9925" t="s">
        <v>1809</v>
      </c>
      <c r="D9925" t="s">
        <v>1810</v>
      </c>
      <c r="E9925" s="698" t="s">
        <v>7057</v>
      </c>
    </row>
    <row r="9926" spans="1:5" hidden="1">
      <c r="A9926">
        <v>42249</v>
      </c>
      <c r="B9926" t="s">
        <v>7058</v>
      </c>
      <c r="C9926" t="s">
        <v>1809</v>
      </c>
      <c r="D9926" t="s">
        <v>1810</v>
      </c>
      <c r="E9926" s="698" t="s">
        <v>7059</v>
      </c>
    </row>
    <row r="9927" spans="1:5" hidden="1">
      <c r="A9927">
        <v>42244</v>
      </c>
      <c r="B9927" t="s">
        <v>7060</v>
      </c>
      <c r="C9927" t="s">
        <v>1809</v>
      </c>
      <c r="D9927" t="s">
        <v>1810</v>
      </c>
      <c r="E9927" s="698" t="s">
        <v>7061</v>
      </c>
    </row>
    <row r="9928" spans="1:5" hidden="1">
      <c r="A9928">
        <v>42245</v>
      </c>
      <c r="B9928" t="s">
        <v>7062</v>
      </c>
      <c r="C9928" t="s">
        <v>1809</v>
      </c>
      <c r="D9928" t="s">
        <v>1810</v>
      </c>
      <c r="E9928" s="698" t="s">
        <v>7063</v>
      </c>
    </row>
    <row r="9929" spans="1:5" hidden="1">
      <c r="A9929">
        <v>42246</v>
      </c>
      <c r="B9929" t="s">
        <v>7064</v>
      </c>
      <c r="C9929" t="s">
        <v>1809</v>
      </c>
      <c r="D9929" t="s">
        <v>1810</v>
      </c>
      <c r="E9929" s="698" t="s">
        <v>7065</v>
      </c>
    </row>
    <row r="9930" spans="1:5" hidden="1">
      <c r="A9930">
        <v>42243</v>
      </c>
      <c r="B9930" t="s">
        <v>7066</v>
      </c>
      <c r="C9930" t="s">
        <v>1809</v>
      </c>
      <c r="D9930" t="s">
        <v>1810</v>
      </c>
      <c r="E9930" s="698" t="s">
        <v>7067</v>
      </c>
    </row>
    <row r="9931" spans="1:5" hidden="1">
      <c r="A9931">
        <v>38889</v>
      </c>
      <c r="B9931" t="s">
        <v>7068</v>
      </c>
      <c r="C9931" t="s">
        <v>1809</v>
      </c>
      <c r="D9931" t="s">
        <v>1836</v>
      </c>
      <c r="E9931" s="698" t="s">
        <v>7069</v>
      </c>
    </row>
    <row r="9932" spans="1:5" hidden="1">
      <c r="A9932">
        <v>38784</v>
      </c>
      <c r="B9932" t="s">
        <v>7070</v>
      </c>
      <c r="C9932" t="s">
        <v>1809</v>
      </c>
      <c r="D9932" t="s">
        <v>1836</v>
      </c>
      <c r="E9932" s="698" t="s">
        <v>7071</v>
      </c>
    </row>
    <row r="9933" spans="1:5" hidden="1">
      <c r="A9933">
        <v>3788</v>
      </c>
      <c r="B9933" t="s">
        <v>7072</v>
      </c>
      <c r="C9933" t="s">
        <v>1809</v>
      </c>
      <c r="D9933" t="s">
        <v>1836</v>
      </c>
      <c r="E9933" s="698" t="s">
        <v>7073</v>
      </c>
    </row>
    <row r="9934" spans="1:5" hidden="1">
      <c r="A9934">
        <v>12230</v>
      </c>
      <c r="B9934" t="s">
        <v>7074</v>
      </c>
      <c r="C9934" t="s">
        <v>1809</v>
      </c>
      <c r="D9934" t="s">
        <v>1836</v>
      </c>
      <c r="E9934" s="698" t="s">
        <v>7075</v>
      </c>
    </row>
    <row r="9935" spans="1:5" hidden="1">
      <c r="A9935">
        <v>3780</v>
      </c>
      <c r="B9935" t="s">
        <v>7076</v>
      </c>
      <c r="C9935" t="s">
        <v>1809</v>
      </c>
      <c r="D9935" t="s">
        <v>1836</v>
      </c>
      <c r="E9935" s="698" t="s">
        <v>7077</v>
      </c>
    </row>
    <row r="9936" spans="1:5" hidden="1">
      <c r="A9936">
        <v>12231</v>
      </c>
      <c r="B9936" t="s">
        <v>7078</v>
      </c>
      <c r="C9936" t="s">
        <v>1809</v>
      </c>
      <c r="D9936" t="s">
        <v>1836</v>
      </c>
      <c r="E9936" s="698" t="s">
        <v>7079</v>
      </c>
    </row>
    <row r="9937" spans="1:5" hidden="1">
      <c r="A9937">
        <v>3811</v>
      </c>
      <c r="B9937" t="s">
        <v>7080</v>
      </c>
      <c r="C9937" t="s">
        <v>1809</v>
      </c>
      <c r="D9937" t="s">
        <v>1836</v>
      </c>
      <c r="E9937" s="698" t="s">
        <v>7081</v>
      </c>
    </row>
    <row r="9938" spans="1:5" hidden="1">
      <c r="A9938">
        <v>12232</v>
      </c>
      <c r="B9938" t="s">
        <v>7082</v>
      </c>
      <c r="C9938" t="s">
        <v>1809</v>
      </c>
      <c r="D9938" t="s">
        <v>1836</v>
      </c>
      <c r="E9938" s="698" t="s">
        <v>7083</v>
      </c>
    </row>
    <row r="9939" spans="1:5" hidden="1">
      <c r="A9939">
        <v>3799</v>
      </c>
      <c r="B9939" t="s">
        <v>7084</v>
      </c>
      <c r="C9939" t="s">
        <v>1809</v>
      </c>
      <c r="D9939" t="s">
        <v>1836</v>
      </c>
      <c r="E9939" s="698" t="s">
        <v>7085</v>
      </c>
    </row>
    <row r="9940" spans="1:5" hidden="1">
      <c r="A9940">
        <v>12239</v>
      </c>
      <c r="B9940" t="s">
        <v>7086</v>
      </c>
      <c r="C9940" t="s">
        <v>1809</v>
      </c>
      <c r="D9940" t="s">
        <v>1836</v>
      </c>
      <c r="E9940" s="698" t="s">
        <v>7087</v>
      </c>
    </row>
    <row r="9941" spans="1:5" hidden="1">
      <c r="A9941">
        <v>38773</v>
      </c>
      <c r="B9941" t="s">
        <v>7088</v>
      </c>
      <c r="C9941" t="s">
        <v>1809</v>
      </c>
      <c r="D9941" t="s">
        <v>1836</v>
      </c>
      <c r="E9941" s="698" t="s">
        <v>7089</v>
      </c>
    </row>
    <row r="9942" spans="1:5" hidden="1">
      <c r="A9942">
        <v>12271</v>
      </c>
      <c r="B9942" t="s">
        <v>7090</v>
      </c>
      <c r="C9942" t="s">
        <v>1809</v>
      </c>
      <c r="D9942" t="s">
        <v>1836</v>
      </c>
      <c r="E9942" s="698" t="s">
        <v>7091</v>
      </c>
    </row>
    <row r="9943" spans="1:5" hidden="1">
      <c r="A9943">
        <v>38785</v>
      </c>
      <c r="B9943" t="s">
        <v>7092</v>
      </c>
      <c r="C9943" t="s">
        <v>1809</v>
      </c>
      <c r="D9943" t="s">
        <v>1836</v>
      </c>
      <c r="E9943" s="698" t="s">
        <v>7093</v>
      </c>
    </row>
    <row r="9944" spans="1:5" hidden="1">
      <c r="A9944">
        <v>38786</v>
      </c>
      <c r="B9944" t="s">
        <v>7094</v>
      </c>
      <c r="C9944" t="s">
        <v>1809</v>
      </c>
      <c r="D9944" t="s">
        <v>1836</v>
      </c>
      <c r="E9944" s="698" t="s">
        <v>7095</v>
      </c>
    </row>
    <row r="9945" spans="1:5" hidden="1">
      <c r="A9945">
        <v>39385</v>
      </c>
      <c r="B9945" t="s">
        <v>7096</v>
      </c>
      <c r="C9945" t="s">
        <v>1809</v>
      </c>
      <c r="D9945" t="s">
        <v>1810</v>
      </c>
      <c r="E9945" s="698" t="s">
        <v>3126</v>
      </c>
    </row>
    <row r="9946" spans="1:5" hidden="1">
      <c r="A9946">
        <v>39389</v>
      </c>
      <c r="B9946" t="s">
        <v>7097</v>
      </c>
      <c r="C9946" t="s">
        <v>1809</v>
      </c>
      <c r="D9946" t="s">
        <v>1810</v>
      </c>
      <c r="E9946" s="698" t="s">
        <v>5855</v>
      </c>
    </row>
    <row r="9947" spans="1:5" hidden="1">
      <c r="A9947">
        <v>39390</v>
      </c>
      <c r="B9947" t="s">
        <v>7098</v>
      </c>
      <c r="C9947" t="s">
        <v>1809</v>
      </c>
      <c r="D9947" t="s">
        <v>1810</v>
      </c>
      <c r="E9947" s="698" t="s">
        <v>7099</v>
      </c>
    </row>
    <row r="9948" spans="1:5" hidden="1">
      <c r="A9948">
        <v>39391</v>
      </c>
      <c r="B9948" t="s">
        <v>7100</v>
      </c>
      <c r="C9948" t="s">
        <v>1809</v>
      </c>
      <c r="D9948" t="s">
        <v>1810</v>
      </c>
      <c r="E9948" s="698" t="s">
        <v>7101</v>
      </c>
    </row>
    <row r="9949" spans="1:5" hidden="1">
      <c r="A9949">
        <v>3803</v>
      </c>
      <c r="B9949" t="s">
        <v>7102</v>
      </c>
      <c r="C9949" t="s">
        <v>1809</v>
      </c>
      <c r="D9949" t="s">
        <v>1836</v>
      </c>
      <c r="E9949" s="698" t="s">
        <v>7103</v>
      </c>
    </row>
    <row r="9950" spans="1:5" hidden="1">
      <c r="A9950">
        <v>38770</v>
      </c>
      <c r="B9950" t="s">
        <v>7104</v>
      </c>
      <c r="C9950" t="s">
        <v>1809</v>
      </c>
      <c r="D9950" t="s">
        <v>1836</v>
      </c>
      <c r="E9950" s="698" t="s">
        <v>7105</v>
      </c>
    </row>
    <row r="9951" spans="1:5" hidden="1">
      <c r="A9951">
        <v>12267</v>
      </c>
      <c r="B9951" t="s">
        <v>7106</v>
      </c>
      <c r="C9951" t="s">
        <v>1809</v>
      </c>
      <c r="D9951" t="s">
        <v>1836</v>
      </c>
      <c r="E9951" s="698" t="s">
        <v>7107</v>
      </c>
    </row>
    <row r="9952" spans="1:5" hidden="1">
      <c r="A9952">
        <v>43265</v>
      </c>
      <c r="B9952" t="s">
        <v>7108</v>
      </c>
      <c r="C9952" t="s">
        <v>1809</v>
      </c>
      <c r="D9952" t="s">
        <v>1810</v>
      </c>
      <c r="E9952" s="698" t="s">
        <v>7109</v>
      </c>
    </row>
    <row r="9953" spans="1:5" hidden="1">
      <c r="A9953">
        <v>12266</v>
      </c>
      <c r="B9953" t="s">
        <v>7110</v>
      </c>
      <c r="C9953" t="s">
        <v>1809</v>
      </c>
      <c r="D9953" t="s">
        <v>1836</v>
      </c>
      <c r="E9953" s="698" t="s">
        <v>7111</v>
      </c>
    </row>
    <row r="9954" spans="1:5" hidden="1">
      <c r="A9954">
        <v>39378</v>
      </c>
      <c r="B9954" t="s">
        <v>7112</v>
      </c>
      <c r="C9954" t="s">
        <v>1809</v>
      </c>
      <c r="D9954" t="s">
        <v>1836</v>
      </c>
      <c r="E9954" s="698" t="s">
        <v>7113</v>
      </c>
    </row>
    <row r="9955" spans="1:5" hidden="1">
      <c r="A9955">
        <v>43543</v>
      </c>
      <c r="B9955" t="s">
        <v>7114</v>
      </c>
      <c r="C9955" t="s">
        <v>1809</v>
      </c>
      <c r="D9955" t="s">
        <v>1836</v>
      </c>
      <c r="E9955" s="698" t="s">
        <v>7115</v>
      </c>
    </row>
    <row r="9956" spans="1:5" hidden="1">
      <c r="A9956">
        <v>38775</v>
      </c>
      <c r="B9956" t="s">
        <v>7116</v>
      </c>
      <c r="C9956" t="s">
        <v>1809</v>
      </c>
      <c r="D9956" t="s">
        <v>1836</v>
      </c>
      <c r="E9956" s="698" t="s">
        <v>7117</v>
      </c>
    </row>
    <row r="9957" spans="1:5" hidden="1">
      <c r="A9957">
        <v>21119</v>
      </c>
      <c r="B9957" t="s">
        <v>7118</v>
      </c>
      <c r="C9957" t="s">
        <v>1809</v>
      </c>
      <c r="D9957" t="s">
        <v>1810</v>
      </c>
      <c r="E9957" s="698" t="s">
        <v>7119</v>
      </c>
    </row>
    <row r="9958" spans="1:5" hidden="1">
      <c r="A9958">
        <v>37974</v>
      </c>
      <c r="B9958" t="s">
        <v>7120</v>
      </c>
      <c r="C9958" t="s">
        <v>1809</v>
      </c>
      <c r="D9958" t="s">
        <v>1810</v>
      </c>
      <c r="E9958" s="698" t="s">
        <v>5493</v>
      </c>
    </row>
    <row r="9959" spans="1:5" hidden="1">
      <c r="A9959">
        <v>37975</v>
      </c>
      <c r="B9959" t="s">
        <v>7121</v>
      </c>
      <c r="C9959" t="s">
        <v>1809</v>
      </c>
      <c r="D9959" t="s">
        <v>1810</v>
      </c>
      <c r="E9959" s="698" t="s">
        <v>5602</v>
      </c>
    </row>
    <row r="9960" spans="1:5" hidden="1">
      <c r="A9960">
        <v>37976</v>
      </c>
      <c r="B9960" t="s">
        <v>7122</v>
      </c>
      <c r="C9960" t="s">
        <v>1809</v>
      </c>
      <c r="D9960" t="s">
        <v>1810</v>
      </c>
      <c r="E9960" s="698" t="s">
        <v>7123</v>
      </c>
    </row>
    <row r="9961" spans="1:5" hidden="1">
      <c r="A9961">
        <v>37977</v>
      </c>
      <c r="B9961" t="s">
        <v>7124</v>
      </c>
      <c r="C9961" t="s">
        <v>1809</v>
      </c>
      <c r="D9961" t="s">
        <v>1810</v>
      </c>
      <c r="E9961" s="698" t="s">
        <v>7125</v>
      </c>
    </row>
    <row r="9962" spans="1:5" hidden="1">
      <c r="A9962">
        <v>37978</v>
      </c>
      <c r="B9962" t="s">
        <v>7126</v>
      </c>
      <c r="C9962" t="s">
        <v>1809</v>
      </c>
      <c r="D9962" t="s">
        <v>1810</v>
      </c>
      <c r="E9962" s="698" t="s">
        <v>7127</v>
      </c>
    </row>
    <row r="9963" spans="1:5" hidden="1">
      <c r="A9963">
        <v>37979</v>
      </c>
      <c r="B9963" t="s">
        <v>7128</v>
      </c>
      <c r="C9963" t="s">
        <v>1809</v>
      </c>
      <c r="D9963" t="s">
        <v>1810</v>
      </c>
      <c r="E9963" s="698" t="s">
        <v>7129</v>
      </c>
    </row>
    <row r="9964" spans="1:5" hidden="1">
      <c r="A9964">
        <v>37980</v>
      </c>
      <c r="B9964" t="s">
        <v>7130</v>
      </c>
      <c r="C9964" t="s">
        <v>1809</v>
      </c>
      <c r="D9964" t="s">
        <v>1810</v>
      </c>
      <c r="E9964" s="698" t="s">
        <v>7131</v>
      </c>
    </row>
    <row r="9965" spans="1:5" hidden="1">
      <c r="A9965">
        <v>36147</v>
      </c>
      <c r="B9965" t="s">
        <v>7132</v>
      </c>
      <c r="C9965" t="s">
        <v>2709</v>
      </c>
      <c r="D9965" t="s">
        <v>1810</v>
      </c>
      <c r="E9965" s="698" t="s">
        <v>7133</v>
      </c>
    </row>
    <row r="9966" spans="1:5" hidden="1">
      <c r="A9966">
        <v>12731</v>
      </c>
      <c r="B9966" t="s">
        <v>7134</v>
      </c>
      <c r="C9966" t="s">
        <v>1809</v>
      </c>
      <c r="D9966" t="s">
        <v>1836</v>
      </c>
      <c r="E9966" s="698" t="s">
        <v>7135</v>
      </c>
    </row>
    <row r="9967" spans="1:5" hidden="1">
      <c r="A9967">
        <v>12723</v>
      </c>
      <c r="B9967" t="s">
        <v>7136</v>
      </c>
      <c r="C9967" t="s">
        <v>1809</v>
      </c>
      <c r="D9967" t="s">
        <v>1836</v>
      </c>
      <c r="E9967" s="698" t="s">
        <v>7137</v>
      </c>
    </row>
    <row r="9968" spans="1:5" hidden="1">
      <c r="A9968">
        <v>12724</v>
      </c>
      <c r="B9968" t="s">
        <v>7138</v>
      </c>
      <c r="C9968" t="s">
        <v>1809</v>
      </c>
      <c r="D9968" t="s">
        <v>1836</v>
      </c>
      <c r="E9968" s="698" t="s">
        <v>3184</v>
      </c>
    </row>
    <row r="9969" spans="1:5" hidden="1">
      <c r="A9969">
        <v>12725</v>
      </c>
      <c r="B9969" t="s">
        <v>7139</v>
      </c>
      <c r="C9969" t="s">
        <v>1809</v>
      </c>
      <c r="D9969" t="s">
        <v>1836</v>
      </c>
      <c r="E9969" s="698" t="s">
        <v>7140</v>
      </c>
    </row>
    <row r="9970" spans="1:5" hidden="1">
      <c r="A9970">
        <v>12726</v>
      </c>
      <c r="B9970" t="s">
        <v>7141</v>
      </c>
      <c r="C9970" t="s">
        <v>1809</v>
      </c>
      <c r="D9970" t="s">
        <v>1836</v>
      </c>
      <c r="E9970" s="698" t="s">
        <v>7142</v>
      </c>
    </row>
    <row r="9971" spans="1:5" hidden="1">
      <c r="A9971">
        <v>12727</v>
      </c>
      <c r="B9971" t="s">
        <v>7143</v>
      </c>
      <c r="C9971" t="s">
        <v>1809</v>
      </c>
      <c r="D9971" t="s">
        <v>1836</v>
      </c>
      <c r="E9971" s="698" t="s">
        <v>7144</v>
      </c>
    </row>
    <row r="9972" spans="1:5" hidden="1">
      <c r="A9972">
        <v>12728</v>
      </c>
      <c r="B9972" t="s">
        <v>7145</v>
      </c>
      <c r="C9972" t="s">
        <v>1809</v>
      </c>
      <c r="D9972" t="s">
        <v>1836</v>
      </c>
      <c r="E9972" s="698" t="s">
        <v>7146</v>
      </c>
    </row>
    <row r="9973" spans="1:5" hidden="1">
      <c r="A9973">
        <v>12729</v>
      </c>
      <c r="B9973" t="s">
        <v>7147</v>
      </c>
      <c r="C9973" t="s">
        <v>1809</v>
      </c>
      <c r="D9973" t="s">
        <v>1836</v>
      </c>
      <c r="E9973" s="698" t="s">
        <v>7148</v>
      </c>
    </row>
    <row r="9974" spans="1:5" hidden="1">
      <c r="A9974">
        <v>12730</v>
      </c>
      <c r="B9974" t="s">
        <v>7149</v>
      </c>
      <c r="C9974" t="s">
        <v>1809</v>
      </c>
      <c r="D9974" t="s">
        <v>1836</v>
      </c>
      <c r="E9974" s="698" t="s">
        <v>7150</v>
      </c>
    </row>
    <row r="9975" spans="1:5" hidden="1">
      <c r="A9975">
        <v>3840</v>
      </c>
      <c r="B9975" t="s">
        <v>7151</v>
      </c>
      <c r="C9975" t="s">
        <v>1809</v>
      </c>
      <c r="D9975" t="s">
        <v>1836</v>
      </c>
      <c r="E9975" s="698" t="s">
        <v>4928</v>
      </c>
    </row>
    <row r="9976" spans="1:5" hidden="1">
      <c r="A9976">
        <v>3838</v>
      </c>
      <c r="B9976" t="s">
        <v>7152</v>
      </c>
      <c r="C9976" t="s">
        <v>1809</v>
      </c>
      <c r="D9976" t="s">
        <v>1836</v>
      </c>
      <c r="E9976" s="698" t="s">
        <v>7153</v>
      </c>
    </row>
    <row r="9977" spans="1:5" hidden="1">
      <c r="A9977">
        <v>3844</v>
      </c>
      <c r="B9977" t="s">
        <v>7154</v>
      </c>
      <c r="C9977" t="s">
        <v>1809</v>
      </c>
      <c r="D9977" t="s">
        <v>1836</v>
      </c>
      <c r="E9977" s="698" t="s">
        <v>7155</v>
      </c>
    </row>
    <row r="9978" spans="1:5" hidden="1">
      <c r="A9978">
        <v>3839</v>
      </c>
      <c r="B9978" t="s">
        <v>7156</v>
      </c>
      <c r="C9978" t="s">
        <v>1809</v>
      </c>
      <c r="D9978" t="s">
        <v>1836</v>
      </c>
      <c r="E9978" s="698" t="s">
        <v>7157</v>
      </c>
    </row>
    <row r="9979" spans="1:5" hidden="1">
      <c r="A9979">
        <v>3843</v>
      </c>
      <c r="B9979" t="s">
        <v>7158</v>
      </c>
      <c r="C9979" t="s">
        <v>1809</v>
      </c>
      <c r="D9979" t="s">
        <v>1836</v>
      </c>
      <c r="E9979" s="698" t="s">
        <v>7159</v>
      </c>
    </row>
    <row r="9980" spans="1:5" hidden="1">
      <c r="A9980">
        <v>3900</v>
      </c>
      <c r="B9980" t="s">
        <v>7160</v>
      </c>
      <c r="C9980" t="s">
        <v>1809</v>
      </c>
      <c r="D9980" t="s">
        <v>1810</v>
      </c>
      <c r="E9980" s="698" t="s">
        <v>7161</v>
      </c>
    </row>
    <row r="9981" spans="1:5" hidden="1">
      <c r="A9981">
        <v>3846</v>
      </c>
      <c r="B9981" t="s">
        <v>7162</v>
      </c>
      <c r="C9981" t="s">
        <v>1809</v>
      </c>
      <c r="D9981" t="s">
        <v>1810</v>
      </c>
      <c r="E9981" s="698" t="s">
        <v>6044</v>
      </c>
    </row>
    <row r="9982" spans="1:5" hidden="1">
      <c r="A9982">
        <v>3886</v>
      </c>
      <c r="B9982" t="s">
        <v>7163</v>
      </c>
      <c r="C9982" t="s">
        <v>1809</v>
      </c>
      <c r="D9982" t="s">
        <v>1810</v>
      </c>
      <c r="E9982" s="698" t="s">
        <v>3122</v>
      </c>
    </row>
    <row r="9983" spans="1:5" hidden="1">
      <c r="A9983">
        <v>3854</v>
      </c>
      <c r="B9983" t="s">
        <v>7164</v>
      </c>
      <c r="C9983" t="s">
        <v>1809</v>
      </c>
      <c r="D9983" t="s">
        <v>1810</v>
      </c>
      <c r="E9983" s="698" t="s">
        <v>4413</v>
      </c>
    </row>
    <row r="9984" spans="1:5" hidden="1">
      <c r="A9984">
        <v>3873</v>
      </c>
      <c r="B9984" t="s">
        <v>7165</v>
      </c>
      <c r="C9984" t="s">
        <v>1809</v>
      </c>
      <c r="D9984" t="s">
        <v>1810</v>
      </c>
      <c r="E9984" s="698" t="s">
        <v>7166</v>
      </c>
    </row>
    <row r="9985" spans="1:5" hidden="1">
      <c r="A9985">
        <v>38021</v>
      </c>
      <c r="B9985" t="s">
        <v>7167</v>
      </c>
      <c r="C9985" t="s">
        <v>1809</v>
      </c>
      <c r="D9985" t="s">
        <v>1810</v>
      </c>
      <c r="E9985" s="698" t="s">
        <v>7168</v>
      </c>
    </row>
    <row r="9986" spans="1:5" hidden="1">
      <c r="A9986">
        <v>3847</v>
      </c>
      <c r="B9986" t="s">
        <v>7169</v>
      </c>
      <c r="C9986" t="s">
        <v>1809</v>
      </c>
      <c r="D9986" t="s">
        <v>1810</v>
      </c>
      <c r="E9986" s="698" t="s">
        <v>7170</v>
      </c>
    </row>
    <row r="9987" spans="1:5" hidden="1">
      <c r="A9987">
        <v>38022</v>
      </c>
      <c r="B9987" t="s">
        <v>7171</v>
      </c>
      <c r="C9987" t="s">
        <v>1809</v>
      </c>
      <c r="D9987" t="s">
        <v>1810</v>
      </c>
      <c r="E9987" s="698" t="s">
        <v>7172</v>
      </c>
    </row>
    <row r="9988" spans="1:5" hidden="1">
      <c r="A9988">
        <v>3833</v>
      </c>
      <c r="B9988" t="s">
        <v>7173</v>
      </c>
      <c r="C9988" t="s">
        <v>1809</v>
      </c>
      <c r="D9988" t="s">
        <v>1836</v>
      </c>
      <c r="E9988" s="698" t="s">
        <v>4902</v>
      </c>
    </row>
    <row r="9989" spans="1:5" hidden="1">
      <c r="A9989">
        <v>3835</v>
      </c>
      <c r="B9989" t="s">
        <v>7174</v>
      </c>
      <c r="C9989" t="s">
        <v>1809</v>
      </c>
      <c r="D9989" t="s">
        <v>1836</v>
      </c>
      <c r="E9989" s="698" t="s">
        <v>7175</v>
      </c>
    </row>
    <row r="9990" spans="1:5" hidden="1">
      <c r="A9990">
        <v>3836</v>
      </c>
      <c r="B9990" t="s">
        <v>7176</v>
      </c>
      <c r="C9990" t="s">
        <v>1809</v>
      </c>
      <c r="D9990" t="s">
        <v>1836</v>
      </c>
      <c r="E9990" s="698" t="s">
        <v>7177</v>
      </c>
    </row>
    <row r="9991" spans="1:5" hidden="1">
      <c r="A9991">
        <v>3830</v>
      </c>
      <c r="B9991" t="s">
        <v>7178</v>
      </c>
      <c r="C9991" t="s">
        <v>1809</v>
      </c>
      <c r="D9991" t="s">
        <v>1836</v>
      </c>
      <c r="E9991" s="698" t="s">
        <v>7179</v>
      </c>
    </row>
    <row r="9992" spans="1:5" hidden="1">
      <c r="A9992">
        <v>3831</v>
      </c>
      <c r="B9992" t="s">
        <v>7180</v>
      </c>
      <c r="C9992" t="s">
        <v>1809</v>
      </c>
      <c r="D9992" t="s">
        <v>1836</v>
      </c>
      <c r="E9992" s="698" t="s">
        <v>7181</v>
      </c>
    </row>
    <row r="9993" spans="1:5" hidden="1">
      <c r="A9993">
        <v>37981</v>
      </c>
      <c r="B9993" t="s">
        <v>7182</v>
      </c>
      <c r="C9993" t="s">
        <v>1809</v>
      </c>
      <c r="D9993" t="s">
        <v>1810</v>
      </c>
      <c r="E9993" s="698" t="s">
        <v>7183</v>
      </c>
    </row>
    <row r="9994" spans="1:5" hidden="1">
      <c r="A9994">
        <v>37982</v>
      </c>
      <c r="B9994" t="s">
        <v>7184</v>
      </c>
      <c r="C9994" t="s">
        <v>1809</v>
      </c>
      <c r="D9994" t="s">
        <v>1810</v>
      </c>
      <c r="E9994" s="698" t="s">
        <v>1966</v>
      </c>
    </row>
    <row r="9995" spans="1:5" hidden="1">
      <c r="A9995">
        <v>37983</v>
      </c>
      <c r="B9995" t="s">
        <v>7185</v>
      </c>
      <c r="C9995" t="s">
        <v>1809</v>
      </c>
      <c r="D9995" t="s">
        <v>1810</v>
      </c>
      <c r="E9995" s="698" t="s">
        <v>2748</v>
      </c>
    </row>
    <row r="9996" spans="1:5" hidden="1">
      <c r="A9996">
        <v>37984</v>
      </c>
      <c r="B9996" t="s">
        <v>7186</v>
      </c>
      <c r="C9996" t="s">
        <v>1809</v>
      </c>
      <c r="D9996" t="s">
        <v>1810</v>
      </c>
      <c r="E9996" s="698" t="s">
        <v>7187</v>
      </c>
    </row>
    <row r="9997" spans="1:5" hidden="1">
      <c r="A9997">
        <v>37985</v>
      </c>
      <c r="B9997" t="s">
        <v>7188</v>
      </c>
      <c r="C9997" t="s">
        <v>1809</v>
      </c>
      <c r="D9997" t="s">
        <v>1810</v>
      </c>
      <c r="E9997" s="698" t="s">
        <v>7189</v>
      </c>
    </row>
    <row r="9998" spans="1:5" hidden="1">
      <c r="A9998">
        <v>3826</v>
      </c>
      <c r="B9998" t="s">
        <v>7190</v>
      </c>
      <c r="C9998" t="s">
        <v>1809</v>
      </c>
      <c r="D9998" t="s">
        <v>1836</v>
      </c>
      <c r="E9998" s="698" t="s">
        <v>7191</v>
      </c>
    </row>
    <row r="9999" spans="1:5" hidden="1">
      <c r="A9999">
        <v>3825</v>
      </c>
      <c r="B9999" t="s">
        <v>7192</v>
      </c>
      <c r="C9999" t="s">
        <v>1809</v>
      </c>
      <c r="D9999" t="s">
        <v>1836</v>
      </c>
      <c r="E9999" s="698" t="s">
        <v>4524</v>
      </c>
    </row>
    <row r="10000" spans="1:5" hidden="1">
      <c r="A10000">
        <v>3827</v>
      </c>
      <c r="B10000" t="s">
        <v>7193</v>
      </c>
      <c r="C10000" t="s">
        <v>1809</v>
      </c>
      <c r="D10000" t="s">
        <v>1836</v>
      </c>
      <c r="E10000" s="698" t="s">
        <v>7194</v>
      </c>
    </row>
    <row r="10001" spans="1:5" hidden="1">
      <c r="A10001">
        <v>20165</v>
      </c>
      <c r="B10001" t="s">
        <v>7195</v>
      </c>
      <c r="C10001" t="s">
        <v>1809</v>
      </c>
      <c r="D10001" t="s">
        <v>1810</v>
      </c>
      <c r="E10001" s="698" t="s">
        <v>7196</v>
      </c>
    </row>
    <row r="10002" spans="1:5" hidden="1">
      <c r="A10002">
        <v>20166</v>
      </c>
      <c r="B10002" t="s">
        <v>7197</v>
      </c>
      <c r="C10002" t="s">
        <v>1809</v>
      </c>
      <c r="D10002" t="s">
        <v>1810</v>
      </c>
      <c r="E10002" s="698" t="s">
        <v>7198</v>
      </c>
    </row>
    <row r="10003" spans="1:5" hidden="1">
      <c r="A10003">
        <v>20164</v>
      </c>
      <c r="B10003" t="s">
        <v>7199</v>
      </c>
      <c r="C10003" t="s">
        <v>1809</v>
      </c>
      <c r="D10003" t="s">
        <v>1810</v>
      </c>
      <c r="E10003" s="698" t="s">
        <v>7200</v>
      </c>
    </row>
    <row r="10004" spans="1:5" hidden="1">
      <c r="A10004">
        <v>3893</v>
      </c>
      <c r="B10004" t="s">
        <v>7201</v>
      </c>
      <c r="C10004" t="s">
        <v>1809</v>
      </c>
      <c r="D10004" t="s">
        <v>1810</v>
      </c>
      <c r="E10004" s="698" t="s">
        <v>7202</v>
      </c>
    </row>
    <row r="10005" spans="1:5" hidden="1">
      <c r="A10005">
        <v>3848</v>
      </c>
      <c r="B10005" t="s">
        <v>7203</v>
      </c>
      <c r="C10005" t="s">
        <v>1809</v>
      </c>
      <c r="D10005" t="s">
        <v>1810</v>
      </c>
      <c r="E10005" s="698" t="s">
        <v>7002</v>
      </c>
    </row>
    <row r="10006" spans="1:5" hidden="1">
      <c r="A10006">
        <v>3895</v>
      </c>
      <c r="B10006" t="s">
        <v>7204</v>
      </c>
      <c r="C10006" t="s">
        <v>1809</v>
      </c>
      <c r="D10006" t="s">
        <v>1810</v>
      </c>
      <c r="E10006" s="698" t="s">
        <v>4079</v>
      </c>
    </row>
    <row r="10007" spans="1:5" hidden="1">
      <c r="A10007">
        <v>12404</v>
      </c>
      <c r="B10007" t="s">
        <v>7205</v>
      </c>
      <c r="C10007" t="s">
        <v>1809</v>
      </c>
      <c r="D10007" t="s">
        <v>1810</v>
      </c>
      <c r="E10007" s="698" t="s">
        <v>6619</v>
      </c>
    </row>
    <row r="10008" spans="1:5" hidden="1">
      <c r="A10008">
        <v>3939</v>
      </c>
      <c r="B10008" t="s">
        <v>7206</v>
      </c>
      <c r="C10008" t="s">
        <v>1809</v>
      </c>
      <c r="D10008" t="s">
        <v>1810</v>
      </c>
      <c r="E10008" s="698" t="s">
        <v>3757</v>
      </c>
    </row>
    <row r="10009" spans="1:5" hidden="1">
      <c r="A10009">
        <v>3911</v>
      </c>
      <c r="B10009" t="s">
        <v>7207</v>
      </c>
      <c r="C10009" t="s">
        <v>1809</v>
      </c>
      <c r="D10009" t="s">
        <v>1810</v>
      </c>
      <c r="E10009" s="698" t="s">
        <v>7208</v>
      </c>
    </row>
    <row r="10010" spans="1:5" hidden="1">
      <c r="A10010">
        <v>3908</v>
      </c>
      <c r="B10010" t="s">
        <v>7209</v>
      </c>
      <c r="C10010" t="s">
        <v>1809</v>
      </c>
      <c r="D10010" t="s">
        <v>1810</v>
      </c>
      <c r="E10010" s="698" t="s">
        <v>5756</v>
      </c>
    </row>
    <row r="10011" spans="1:5" hidden="1">
      <c r="A10011">
        <v>3910</v>
      </c>
      <c r="B10011" t="s">
        <v>7210</v>
      </c>
      <c r="C10011" t="s">
        <v>1809</v>
      </c>
      <c r="D10011" t="s">
        <v>1810</v>
      </c>
      <c r="E10011" s="698" t="s">
        <v>7211</v>
      </c>
    </row>
    <row r="10012" spans="1:5" hidden="1">
      <c r="A10012">
        <v>3913</v>
      </c>
      <c r="B10012" t="s">
        <v>7212</v>
      </c>
      <c r="C10012" t="s">
        <v>1809</v>
      </c>
      <c r="D10012" t="s">
        <v>1810</v>
      </c>
      <c r="E10012" s="698" t="s">
        <v>7213</v>
      </c>
    </row>
    <row r="10013" spans="1:5" hidden="1">
      <c r="A10013">
        <v>3912</v>
      </c>
      <c r="B10013" t="s">
        <v>7214</v>
      </c>
      <c r="C10013" t="s">
        <v>1809</v>
      </c>
      <c r="D10013" t="s">
        <v>1810</v>
      </c>
      <c r="E10013" s="698" t="s">
        <v>7215</v>
      </c>
    </row>
    <row r="10014" spans="1:5" hidden="1">
      <c r="A10014">
        <v>3909</v>
      </c>
      <c r="B10014" t="s">
        <v>7216</v>
      </c>
      <c r="C10014" t="s">
        <v>1809</v>
      </c>
      <c r="D10014" t="s">
        <v>1810</v>
      </c>
      <c r="E10014" s="698" t="s">
        <v>7217</v>
      </c>
    </row>
    <row r="10015" spans="1:5" hidden="1">
      <c r="A10015">
        <v>3914</v>
      </c>
      <c r="B10015" t="s">
        <v>7218</v>
      </c>
      <c r="C10015" t="s">
        <v>1809</v>
      </c>
      <c r="D10015" t="s">
        <v>1810</v>
      </c>
      <c r="E10015" s="698" t="s">
        <v>7219</v>
      </c>
    </row>
    <row r="10016" spans="1:5" hidden="1">
      <c r="A10016">
        <v>3915</v>
      </c>
      <c r="B10016" t="s">
        <v>7220</v>
      </c>
      <c r="C10016" t="s">
        <v>1809</v>
      </c>
      <c r="D10016" t="s">
        <v>1810</v>
      </c>
      <c r="E10016" s="698" t="s">
        <v>7221</v>
      </c>
    </row>
    <row r="10017" spans="1:5" hidden="1">
      <c r="A10017">
        <v>3916</v>
      </c>
      <c r="B10017" t="s">
        <v>7222</v>
      </c>
      <c r="C10017" t="s">
        <v>1809</v>
      </c>
      <c r="D10017" t="s">
        <v>1810</v>
      </c>
      <c r="E10017" s="698" t="s">
        <v>7223</v>
      </c>
    </row>
    <row r="10018" spans="1:5" hidden="1">
      <c r="A10018">
        <v>3917</v>
      </c>
      <c r="B10018" t="s">
        <v>7224</v>
      </c>
      <c r="C10018" t="s">
        <v>1809</v>
      </c>
      <c r="D10018" t="s">
        <v>1810</v>
      </c>
      <c r="E10018" s="698" t="s">
        <v>7225</v>
      </c>
    </row>
    <row r="10019" spans="1:5" hidden="1">
      <c r="A10019">
        <v>1904</v>
      </c>
      <c r="B10019" t="s">
        <v>7226</v>
      </c>
      <c r="C10019" t="s">
        <v>1809</v>
      </c>
      <c r="D10019" t="s">
        <v>1810</v>
      </c>
      <c r="E10019" s="698" t="s">
        <v>1926</v>
      </c>
    </row>
    <row r="10020" spans="1:5" hidden="1">
      <c r="A10020">
        <v>1899</v>
      </c>
      <c r="B10020" t="s">
        <v>7227</v>
      </c>
      <c r="C10020" t="s">
        <v>1809</v>
      </c>
      <c r="D10020" t="s">
        <v>1810</v>
      </c>
      <c r="E10020" s="698" t="s">
        <v>7228</v>
      </c>
    </row>
    <row r="10021" spans="1:5" hidden="1">
      <c r="A10021">
        <v>1900</v>
      </c>
      <c r="B10021" t="s">
        <v>7229</v>
      </c>
      <c r="C10021" t="s">
        <v>1809</v>
      </c>
      <c r="D10021" t="s">
        <v>1810</v>
      </c>
      <c r="E10021" s="698" t="s">
        <v>7230</v>
      </c>
    </row>
    <row r="10022" spans="1:5" hidden="1">
      <c r="A10022">
        <v>12407</v>
      </c>
      <c r="B10022" t="s">
        <v>7231</v>
      </c>
      <c r="C10022" t="s">
        <v>1809</v>
      </c>
      <c r="D10022" t="s">
        <v>1810</v>
      </c>
      <c r="E10022" s="698" t="s">
        <v>7232</v>
      </c>
    </row>
    <row r="10023" spans="1:5" hidden="1">
      <c r="A10023">
        <v>12408</v>
      </c>
      <c r="B10023" t="s">
        <v>7233</v>
      </c>
      <c r="C10023" t="s">
        <v>1809</v>
      </c>
      <c r="D10023" t="s">
        <v>1810</v>
      </c>
      <c r="E10023" s="698" t="s">
        <v>7234</v>
      </c>
    </row>
    <row r="10024" spans="1:5" hidden="1">
      <c r="A10024">
        <v>12409</v>
      </c>
      <c r="B10024" t="s">
        <v>7235</v>
      </c>
      <c r="C10024" t="s">
        <v>1809</v>
      </c>
      <c r="D10024" t="s">
        <v>1810</v>
      </c>
      <c r="E10024" s="698" t="s">
        <v>7234</v>
      </c>
    </row>
    <row r="10025" spans="1:5" hidden="1">
      <c r="A10025">
        <v>12410</v>
      </c>
      <c r="B10025" t="s">
        <v>7236</v>
      </c>
      <c r="C10025" t="s">
        <v>1809</v>
      </c>
      <c r="D10025" t="s">
        <v>1810</v>
      </c>
      <c r="E10025" s="698" t="s">
        <v>4049</v>
      </c>
    </row>
    <row r="10026" spans="1:5" hidden="1">
      <c r="A10026">
        <v>3936</v>
      </c>
      <c r="B10026" t="s">
        <v>7237</v>
      </c>
      <c r="C10026" t="s">
        <v>1809</v>
      </c>
      <c r="D10026" t="s">
        <v>1810</v>
      </c>
      <c r="E10026" s="698" t="s">
        <v>6205</v>
      </c>
    </row>
    <row r="10027" spans="1:5" hidden="1">
      <c r="A10027">
        <v>3922</v>
      </c>
      <c r="B10027" t="s">
        <v>7238</v>
      </c>
      <c r="C10027" t="s">
        <v>1809</v>
      </c>
      <c r="D10027" t="s">
        <v>1810</v>
      </c>
      <c r="E10027" s="698" t="s">
        <v>7239</v>
      </c>
    </row>
    <row r="10028" spans="1:5" hidden="1">
      <c r="A10028">
        <v>3924</v>
      </c>
      <c r="B10028" t="s">
        <v>7240</v>
      </c>
      <c r="C10028" t="s">
        <v>1809</v>
      </c>
      <c r="D10028" t="s">
        <v>1810</v>
      </c>
      <c r="E10028" s="698" t="s">
        <v>6205</v>
      </c>
    </row>
    <row r="10029" spans="1:5" hidden="1">
      <c r="A10029">
        <v>3923</v>
      </c>
      <c r="B10029" t="s">
        <v>7241</v>
      </c>
      <c r="C10029" t="s">
        <v>1809</v>
      </c>
      <c r="D10029" t="s">
        <v>1810</v>
      </c>
      <c r="E10029" s="698" t="s">
        <v>6205</v>
      </c>
    </row>
    <row r="10030" spans="1:5" hidden="1">
      <c r="A10030">
        <v>3937</v>
      </c>
      <c r="B10030" t="s">
        <v>7242</v>
      </c>
      <c r="C10030" t="s">
        <v>1809</v>
      </c>
      <c r="D10030" t="s">
        <v>1810</v>
      </c>
      <c r="E10030" s="698" t="s">
        <v>7243</v>
      </c>
    </row>
    <row r="10031" spans="1:5" hidden="1">
      <c r="A10031">
        <v>3921</v>
      </c>
      <c r="B10031" t="s">
        <v>7244</v>
      </c>
      <c r="C10031" t="s">
        <v>1809</v>
      </c>
      <c r="D10031" t="s">
        <v>1810</v>
      </c>
      <c r="E10031" s="698" t="s">
        <v>7245</v>
      </c>
    </row>
    <row r="10032" spans="1:5" hidden="1">
      <c r="A10032">
        <v>3920</v>
      </c>
      <c r="B10032" t="s">
        <v>7246</v>
      </c>
      <c r="C10032" t="s">
        <v>1809</v>
      </c>
      <c r="D10032" t="s">
        <v>1810</v>
      </c>
      <c r="E10032" s="698" t="s">
        <v>7243</v>
      </c>
    </row>
    <row r="10033" spans="1:5" hidden="1">
      <c r="A10033">
        <v>3938</v>
      </c>
      <c r="B10033" t="s">
        <v>7247</v>
      </c>
      <c r="C10033" t="s">
        <v>1809</v>
      </c>
      <c r="D10033" t="s">
        <v>1810</v>
      </c>
      <c r="E10033" s="698" t="s">
        <v>4039</v>
      </c>
    </row>
    <row r="10034" spans="1:5" hidden="1">
      <c r="A10034">
        <v>3919</v>
      </c>
      <c r="B10034" t="s">
        <v>7248</v>
      </c>
      <c r="C10034" t="s">
        <v>1809</v>
      </c>
      <c r="D10034" t="s">
        <v>1810</v>
      </c>
      <c r="E10034" s="698" t="s">
        <v>5106</v>
      </c>
    </row>
    <row r="10035" spans="1:5" hidden="1">
      <c r="A10035">
        <v>3927</v>
      </c>
      <c r="B10035" t="s">
        <v>7249</v>
      </c>
      <c r="C10035" t="s">
        <v>1809</v>
      </c>
      <c r="D10035" t="s">
        <v>1810</v>
      </c>
      <c r="E10035" s="698" t="s">
        <v>3141</v>
      </c>
    </row>
    <row r="10036" spans="1:5" hidden="1">
      <c r="A10036">
        <v>3928</v>
      </c>
      <c r="B10036" t="s">
        <v>7250</v>
      </c>
      <c r="C10036" t="s">
        <v>1809</v>
      </c>
      <c r="D10036" t="s">
        <v>1810</v>
      </c>
      <c r="E10036" s="698" t="s">
        <v>3141</v>
      </c>
    </row>
    <row r="10037" spans="1:5" hidden="1">
      <c r="A10037">
        <v>3926</v>
      </c>
      <c r="B10037" t="s">
        <v>7251</v>
      </c>
      <c r="C10037" t="s">
        <v>1809</v>
      </c>
      <c r="D10037" t="s">
        <v>1810</v>
      </c>
      <c r="E10037" s="698" t="s">
        <v>7252</v>
      </c>
    </row>
    <row r="10038" spans="1:5" hidden="1">
      <c r="A10038">
        <v>3935</v>
      </c>
      <c r="B10038" t="s">
        <v>7253</v>
      </c>
      <c r="C10038" t="s">
        <v>1809</v>
      </c>
      <c r="D10038" t="s">
        <v>1810</v>
      </c>
      <c r="E10038" s="698" t="s">
        <v>7252</v>
      </c>
    </row>
    <row r="10039" spans="1:5" hidden="1">
      <c r="A10039">
        <v>3925</v>
      </c>
      <c r="B10039" t="s">
        <v>7254</v>
      </c>
      <c r="C10039" t="s">
        <v>1809</v>
      </c>
      <c r="D10039" t="s">
        <v>1810</v>
      </c>
      <c r="E10039" s="698" t="s">
        <v>7252</v>
      </c>
    </row>
    <row r="10040" spans="1:5" hidden="1">
      <c r="A10040">
        <v>12406</v>
      </c>
      <c r="B10040" t="s">
        <v>7255</v>
      </c>
      <c r="C10040" t="s">
        <v>1809</v>
      </c>
      <c r="D10040" t="s">
        <v>1810</v>
      </c>
      <c r="E10040" s="698" t="s">
        <v>7256</v>
      </c>
    </row>
    <row r="10041" spans="1:5" hidden="1">
      <c r="A10041">
        <v>3929</v>
      </c>
      <c r="B10041" t="s">
        <v>7257</v>
      </c>
      <c r="C10041" t="s">
        <v>1809</v>
      </c>
      <c r="D10041" t="s">
        <v>1810</v>
      </c>
      <c r="E10041" s="698" t="s">
        <v>7258</v>
      </c>
    </row>
    <row r="10042" spans="1:5" hidden="1">
      <c r="A10042">
        <v>3931</v>
      </c>
      <c r="B10042" t="s">
        <v>7259</v>
      </c>
      <c r="C10042" t="s">
        <v>1809</v>
      </c>
      <c r="D10042" t="s">
        <v>1810</v>
      </c>
      <c r="E10042" s="698" t="s">
        <v>7258</v>
      </c>
    </row>
    <row r="10043" spans="1:5" hidden="1">
      <c r="A10043">
        <v>3930</v>
      </c>
      <c r="B10043" t="s">
        <v>7260</v>
      </c>
      <c r="C10043" t="s">
        <v>1809</v>
      </c>
      <c r="D10043" t="s">
        <v>1810</v>
      </c>
      <c r="E10043" s="698" t="s">
        <v>7258</v>
      </c>
    </row>
    <row r="10044" spans="1:5" hidden="1">
      <c r="A10044">
        <v>3932</v>
      </c>
      <c r="B10044" t="s">
        <v>7261</v>
      </c>
      <c r="C10044" t="s">
        <v>1809</v>
      </c>
      <c r="D10044" t="s">
        <v>1810</v>
      </c>
      <c r="E10044" s="698" t="s">
        <v>7262</v>
      </c>
    </row>
    <row r="10045" spans="1:5" hidden="1">
      <c r="A10045">
        <v>3933</v>
      </c>
      <c r="B10045" t="s">
        <v>7263</v>
      </c>
      <c r="C10045" t="s">
        <v>1809</v>
      </c>
      <c r="D10045" t="s">
        <v>1810</v>
      </c>
      <c r="E10045" s="698" t="s">
        <v>7262</v>
      </c>
    </row>
    <row r="10046" spans="1:5" hidden="1">
      <c r="A10046">
        <v>3934</v>
      </c>
      <c r="B10046" t="s">
        <v>7264</v>
      </c>
      <c r="C10046" t="s">
        <v>1809</v>
      </c>
      <c r="D10046" t="s">
        <v>1810</v>
      </c>
      <c r="E10046" s="698" t="s">
        <v>7262</v>
      </c>
    </row>
    <row r="10047" spans="1:5" hidden="1">
      <c r="A10047">
        <v>40355</v>
      </c>
      <c r="B10047" t="s">
        <v>7265</v>
      </c>
      <c r="C10047" t="s">
        <v>1809</v>
      </c>
      <c r="D10047" t="s">
        <v>1836</v>
      </c>
      <c r="E10047" s="698" t="s">
        <v>7266</v>
      </c>
    </row>
    <row r="10048" spans="1:5" hidden="1">
      <c r="A10048">
        <v>40364</v>
      </c>
      <c r="B10048" t="s">
        <v>7267</v>
      </c>
      <c r="C10048" t="s">
        <v>1809</v>
      </c>
      <c r="D10048" t="s">
        <v>1836</v>
      </c>
      <c r="E10048" s="698" t="s">
        <v>7268</v>
      </c>
    </row>
    <row r="10049" spans="1:5" hidden="1">
      <c r="A10049">
        <v>40361</v>
      </c>
      <c r="B10049" t="s">
        <v>7269</v>
      </c>
      <c r="C10049" t="s">
        <v>1809</v>
      </c>
      <c r="D10049" t="s">
        <v>1836</v>
      </c>
      <c r="E10049" s="698" t="s">
        <v>7270</v>
      </c>
    </row>
    <row r="10050" spans="1:5" hidden="1">
      <c r="A10050">
        <v>40358</v>
      </c>
      <c r="B10050" t="s">
        <v>7271</v>
      </c>
      <c r="C10050" t="s">
        <v>1809</v>
      </c>
      <c r="D10050" t="s">
        <v>1836</v>
      </c>
      <c r="E10050" s="698" t="s">
        <v>7272</v>
      </c>
    </row>
    <row r="10051" spans="1:5" hidden="1">
      <c r="A10051">
        <v>40370</v>
      </c>
      <c r="B10051" t="s">
        <v>7273</v>
      </c>
      <c r="C10051" t="s">
        <v>1809</v>
      </c>
      <c r="D10051" t="s">
        <v>1836</v>
      </c>
      <c r="E10051" s="698" t="s">
        <v>7274</v>
      </c>
    </row>
    <row r="10052" spans="1:5" hidden="1">
      <c r="A10052">
        <v>40367</v>
      </c>
      <c r="B10052" t="s">
        <v>7275</v>
      </c>
      <c r="C10052" t="s">
        <v>1809</v>
      </c>
      <c r="D10052" t="s">
        <v>1836</v>
      </c>
      <c r="E10052" s="698" t="s">
        <v>7276</v>
      </c>
    </row>
    <row r="10053" spans="1:5" hidden="1">
      <c r="A10053">
        <v>40373</v>
      </c>
      <c r="B10053" t="s">
        <v>7277</v>
      </c>
      <c r="C10053" t="s">
        <v>1809</v>
      </c>
      <c r="D10053" t="s">
        <v>1836</v>
      </c>
      <c r="E10053" s="698" t="s">
        <v>7278</v>
      </c>
    </row>
    <row r="10054" spans="1:5" hidden="1">
      <c r="A10054">
        <v>38947</v>
      </c>
      <c r="B10054" t="s">
        <v>7279</v>
      </c>
      <c r="C10054" t="s">
        <v>1809</v>
      </c>
      <c r="D10054" t="s">
        <v>1836</v>
      </c>
      <c r="E10054" s="698" t="s">
        <v>4839</v>
      </c>
    </row>
    <row r="10055" spans="1:5" hidden="1">
      <c r="A10055">
        <v>38948</v>
      </c>
      <c r="B10055" t="s">
        <v>7280</v>
      </c>
      <c r="C10055" t="s">
        <v>1809</v>
      </c>
      <c r="D10055" t="s">
        <v>1836</v>
      </c>
      <c r="E10055" s="698" t="s">
        <v>4233</v>
      </c>
    </row>
    <row r="10056" spans="1:5" hidden="1">
      <c r="A10056">
        <v>38949</v>
      </c>
      <c r="B10056" t="s">
        <v>7281</v>
      </c>
      <c r="C10056" t="s">
        <v>1809</v>
      </c>
      <c r="D10056" t="s">
        <v>1836</v>
      </c>
      <c r="E10056" s="698" t="s">
        <v>7282</v>
      </c>
    </row>
    <row r="10057" spans="1:5" hidden="1">
      <c r="A10057">
        <v>38951</v>
      </c>
      <c r="B10057" t="s">
        <v>7283</v>
      </c>
      <c r="C10057" t="s">
        <v>1809</v>
      </c>
      <c r="D10057" t="s">
        <v>1836</v>
      </c>
      <c r="E10057" s="698" t="s">
        <v>7284</v>
      </c>
    </row>
    <row r="10058" spans="1:5" hidden="1">
      <c r="A10058">
        <v>39312</v>
      </c>
      <c r="B10058" t="s">
        <v>7285</v>
      </c>
      <c r="C10058" t="s">
        <v>1809</v>
      </c>
      <c r="D10058" t="s">
        <v>1836</v>
      </c>
      <c r="E10058" s="698" t="s">
        <v>7286</v>
      </c>
    </row>
    <row r="10059" spans="1:5" hidden="1">
      <c r="A10059">
        <v>39313</v>
      </c>
      <c r="B10059" t="s">
        <v>7287</v>
      </c>
      <c r="C10059" t="s">
        <v>1809</v>
      </c>
      <c r="D10059" t="s">
        <v>1836</v>
      </c>
      <c r="E10059" s="698" t="s">
        <v>7288</v>
      </c>
    </row>
    <row r="10060" spans="1:5" hidden="1">
      <c r="A10060">
        <v>38950</v>
      </c>
      <c r="B10060" t="s">
        <v>7289</v>
      </c>
      <c r="C10060" t="s">
        <v>1809</v>
      </c>
      <c r="D10060" t="s">
        <v>1836</v>
      </c>
      <c r="E10060" s="698" t="s">
        <v>7290</v>
      </c>
    </row>
    <row r="10061" spans="1:5" hidden="1">
      <c r="A10061">
        <v>39314</v>
      </c>
      <c r="B10061" t="s">
        <v>7291</v>
      </c>
      <c r="C10061" t="s">
        <v>1809</v>
      </c>
      <c r="D10061" t="s">
        <v>1836</v>
      </c>
      <c r="E10061" s="698" t="s">
        <v>7292</v>
      </c>
    </row>
    <row r="10062" spans="1:5" hidden="1">
      <c r="A10062">
        <v>3907</v>
      </c>
      <c r="B10062" t="s">
        <v>7293</v>
      </c>
      <c r="C10062" t="s">
        <v>1809</v>
      </c>
      <c r="D10062" t="s">
        <v>1810</v>
      </c>
      <c r="E10062" s="698" t="s">
        <v>6696</v>
      </c>
    </row>
    <row r="10063" spans="1:5" hidden="1">
      <c r="A10063">
        <v>3889</v>
      </c>
      <c r="B10063" t="s">
        <v>7294</v>
      </c>
      <c r="C10063" t="s">
        <v>1809</v>
      </c>
      <c r="D10063" t="s">
        <v>1810</v>
      </c>
      <c r="E10063" s="698" t="s">
        <v>7295</v>
      </c>
    </row>
    <row r="10064" spans="1:5" hidden="1">
      <c r="A10064">
        <v>3868</v>
      </c>
      <c r="B10064" t="s">
        <v>7296</v>
      </c>
      <c r="C10064" t="s">
        <v>1809</v>
      </c>
      <c r="D10064" t="s">
        <v>1810</v>
      </c>
      <c r="E10064" s="698" t="s">
        <v>7297</v>
      </c>
    </row>
    <row r="10065" spans="1:5" hidden="1">
      <c r="A10065">
        <v>3869</v>
      </c>
      <c r="B10065" t="s">
        <v>7298</v>
      </c>
      <c r="C10065" t="s">
        <v>1809</v>
      </c>
      <c r="D10065" t="s">
        <v>1810</v>
      </c>
      <c r="E10065" s="698" t="s">
        <v>7299</v>
      </c>
    </row>
    <row r="10066" spans="1:5" hidden="1">
      <c r="A10066">
        <v>3872</v>
      </c>
      <c r="B10066" t="s">
        <v>7300</v>
      </c>
      <c r="C10066" t="s">
        <v>1809</v>
      </c>
      <c r="D10066" t="s">
        <v>1810</v>
      </c>
      <c r="E10066" s="698" t="s">
        <v>7301</v>
      </c>
    </row>
    <row r="10067" spans="1:5" hidden="1">
      <c r="A10067">
        <v>3850</v>
      </c>
      <c r="B10067" t="s">
        <v>7302</v>
      </c>
      <c r="C10067" t="s">
        <v>1809</v>
      </c>
      <c r="D10067" t="s">
        <v>1810</v>
      </c>
      <c r="E10067" s="698" t="s">
        <v>5035</v>
      </c>
    </row>
    <row r="10068" spans="1:5" hidden="1">
      <c r="A10068">
        <v>38023</v>
      </c>
      <c r="B10068" t="s">
        <v>7303</v>
      </c>
      <c r="C10068" t="s">
        <v>1809</v>
      </c>
      <c r="D10068" t="s">
        <v>1810</v>
      </c>
      <c r="E10068" s="698" t="s">
        <v>6554</v>
      </c>
    </row>
    <row r="10069" spans="1:5" hidden="1">
      <c r="A10069">
        <v>37986</v>
      </c>
      <c r="B10069" t="s">
        <v>7304</v>
      </c>
      <c r="C10069" t="s">
        <v>1809</v>
      </c>
      <c r="D10069" t="s">
        <v>1810</v>
      </c>
      <c r="E10069" s="698" t="s">
        <v>2521</v>
      </c>
    </row>
    <row r="10070" spans="1:5" hidden="1">
      <c r="A10070">
        <v>37987</v>
      </c>
      <c r="B10070" t="s">
        <v>7305</v>
      </c>
      <c r="C10070" t="s">
        <v>1809</v>
      </c>
      <c r="D10070" t="s">
        <v>1810</v>
      </c>
      <c r="E10070" s="698" t="s">
        <v>7306</v>
      </c>
    </row>
    <row r="10071" spans="1:5" hidden="1">
      <c r="A10071">
        <v>37988</v>
      </c>
      <c r="B10071" t="s">
        <v>7307</v>
      </c>
      <c r="C10071" t="s">
        <v>1809</v>
      </c>
      <c r="D10071" t="s">
        <v>1810</v>
      </c>
      <c r="E10071" s="698" t="s">
        <v>7308</v>
      </c>
    </row>
    <row r="10072" spans="1:5" hidden="1">
      <c r="A10072">
        <v>21120</v>
      </c>
      <c r="B10072" t="s">
        <v>7309</v>
      </c>
      <c r="C10072" t="s">
        <v>1809</v>
      </c>
      <c r="D10072" t="s">
        <v>1810</v>
      </c>
      <c r="E10072" s="698" t="s">
        <v>7310</v>
      </c>
    </row>
    <row r="10073" spans="1:5" hidden="1">
      <c r="A10073">
        <v>39318</v>
      </c>
      <c r="B10073" t="s">
        <v>7311</v>
      </c>
      <c r="C10073" t="s">
        <v>1809</v>
      </c>
      <c r="D10073" t="s">
        <v>1810</v>
      </c>
      <c r="E10073" s="698" t="s">
        <v>2288</v>
      </c>
    </row>
    <row r="10074" spans="1:5" hidden="1">
      <c r="A10074">
        <v>20162</v>
      </c>
      <c r="B10074" t="s">
        <v>7312</v>
      </c>
      <c r="C10074" t="s">
        <v>1809</v>
      </c>
      <c r="D10074" t="s">
        <v>1810</v>
      </c>
      <c r="E10074" s="698" t="s">
        <v>7313</v>
      </c>
    </row>
    <row r="10075" spans="1:5" hidden="1">
      <c r="A10075">
        <v>40366</v>
      </c>
      <c r="B10075" t="s">
        <v>7314</v>
      </c>
      <c r="C10075" t="s">
        <v>1809</v>
      </c>
      <c r="D10075" t="s">
        <v>1836</v>
      </c>
      <c r="E10075" s="698" t="s">
        <v>7315</v>
      </c>
    </row>
    <row r="10076" spans="1:5" hidden="1">
      <c r="A10076">
        <v>40363</v>
      </c>
      <c r="B10076" t="s">
        <v>7316</v>
      </c>
      <c r="C10076" t="s">
        <v>1809</v>
      </c>
      <c r="D10076" t="s">
        <v>1836</v>
      </c>
      <c r="E10076" s="698" t="s">
        <v>7317</v>
      </c>
    </row>
    <row r="10077" spans="1:5" hidden="1">
      <c r="A10077">
        <v>40354</v>
      </c>
      <c r="B10077" t="s">
        <v>7318</v>
      </c>
      <c r="C10077" t="s">
        <v>1809</v>
      </c>
      <c r="D10077" t="s">
        <v>1836</v>
      </c>
      <c r="E10077" s="698" t="s">
        <v>7319</v>
      </c>
    </row>
    <row r="10078" spans="1:5" hidden="1">
      <c r="A10078">
        <v>40360</v>
      </c>
      <c r="B10078" t="s">
        <v>7320</v>
      </c>
      <c r="C10078" t="s">
        <v>1809</v>
      </c>
      <c r="D10078" t="s">
        <v>1836</v>
      </c>
      <c r="E10078" s="698" t="s">
        <v>7321</v>
      </c>
    </row>
    <row r="10079" spans="1:5" hidden="1">
      <c r="A10079">
        <v>40372</v>
      </c>
      <c r="B10079" t="s">
        <v>7322</v>
      </c>
      <c r="C10079" t="s">
        <v>1809</v>
      </c>
      <c r="D10079" t="s">
        <v>1836</v>
      </c>
      <c r="E10079" s="698" t="s">
        <v>7323</v>
      </c>
    </row>
    <row r="10080" spans="1:5" hidden="1">
      <c r="A10080">
        <v>40369</v>
      </c>
      <c r="B10080" t="s">
        <v>7324</v>
      </c>
      <c r="C10080" t="s">
        <v>1809</v>
      </c>
      <c r="D10080" t="s">
        <v>1836</v>
      </c>
      <c r="E10080" s="698" t="s">
        <v>7325</v>
      </c>
    </row>
    <row r="10081" spans="1:5" hidden="1">
      <c r="A10081">
        <v>40357</v>
      </c>
      <c r="B10081" t="s">
        <v>7326</v>
      </c>
      <c r="C10081" t="s">
        <v>1809</v>
      </c>
      <c r="D10081" t="s">
        <v>1836</v>
      </c>
      <c r="E10081" s="698" t="s">
        <v>7272</v>
      </c>
    </row>
    <row r="10082" spans="1:5" hidden="1">
      <c r="A10082">
        <v>40375</v>
      </c>
      <c r="B10082" t="s">
        <v>7327</v>
      </c>
      <c r="C10082" t="s">
        <v>1809</v>
      </c>
      <c r="D10082" t="s">
        <v>1836</v>
      </c>
      <c r="E10082" s="698" t="s">
        <v>7328</v>
      </c>
    </row>
    <row r="10083" spans="1:5" hidden="1">
      <c r="A10083">
        <v>1893</v>
      </c>
      <c r="B10083" t="s">
        <v>7329</v>
      </c>
      <c r="C10083" t="s">
        <v>1809</v>
      </c>
      <c r="D10083" t="s">
        <v>1810</v>
      </c>
      <c r="E10083" s="698" t="s">
        <v>7330</v>
      </c>
    </row>
    <row r="10084" spans="1:5" hidden="1">
      <c r="A10084">
        <v>1902</v>
      </c>
      <c r="B10084" t="s">
        <v>7331</v>
      </c>
      <c r="C10084" t="s">
        <v>1809</v>
      </c>
      <c r="D10084" t="s">
        <v>1810</v>
      </c>
      <c r="E10084" s="698" t="s">
        <v>7332</v>
      </c>
    </row>
    <row r="10085" spans="1:5" hidden="1">
      <c r="A10085">
        <v>1901</v>
      </c>
      <c r="B10085" t="s">
        <v>7333</v>
      </c>
      <c r="C10085" t="s">
        <v>1809</v>
      </c>
      <c r="D10085" t="s">
        <v>1810</v>
      </c>
      <c r="E10085" s="698" t="s">
        <v>3216</v>
      </c>
    </row>
    <row r="10086" spans="1:5" hidden="1">
      <c r="A10086">
        <v>1892</v>
      </c>
      <c r="B10086" t="s">
        <v>7334</v>
      </c>
      <c r="C10086" t="s">
        <v>1809</v>
      </c>
      <c r="D10086" t="s">
        <v>1810</v>
      </c>
      <c r="E10086" s="698" t="s">
        <v>2581</v>
      </c>
    </row>
    <row r="10087" spans="1:5" hidden="1">
      <c r="A10087">
        <v>1907</v>
      </c>
      <c r="B10087" t="s">
        <v>7335</v>
      </c>
      <c r="C10087" t="s">
        <v>1809</v>
      </c>
      <c r="D10087" t="s">
        <v>1810</v>
      </c>
      <c r="E10087" s="698" t="s">
        <v>7336</v>
      </c>
    </row>
    <row r="10088" spans="1:5" hidden="1">
      <c r="A10088">
        <v>1894</v>
      </c>
      <c r="B10088" t="s">
        <v>7337</v>
      </c>
      <c r="C10088" t="s">
        <v>1809</v>
      </c>
      <c r="D10088" t="s">
        <v>1810</v>
      </c>
      <c r="E10088" s="698" t="s">
        <v>1943</v>
      </c>
    </row>
    <row r="10089" spans="1:5" hidden="1">
      <c r="A10089">
        <v>1891</v>
      </c>
      <c r="B10089" t="s">
        <v>7338</v>
      </c>
      <c r="C10089" t="s">
        <v>1809</v>
      </c>
      <c r="D10089" t="s">
        <v>1810</v>
      </c>
      <c r="E10089" s="698" t="s">
        <v>5669</v>
      </c>
    </row>
    <row r="10090" spans="1:5" hidden="1">
      <c r="A10090">
        <v>1896</v>
      </c>
      <c r="B10090" t="s">
        <v>7339</v>
      </c>
      <c r="C10090" t="s">
        <v>1809</v>
      </c>
      <c r="D10090" t="s">
        <v>1810</v>
      </c>
      <c r="E10090" s="698" t="s">
        <v>7340</v>
      </c>
    </row>
    <row r="10091" spans="1:5" hidden="1">
      <c r="A10091">
        <v>1895</v>
      </c>
      <c r="B10091" t="s">
        <v>7341</v>
      </c>
      <c r="C10091" t="s">
        <v>1809</v>
      </c>
      <c r="D10091" t="s">
        <v>1810</v>
      </c>
      <c r="E10091" s="698" t="s">
        <v>7342</v>
      </c>
    </row>
    <row r="10092" spans="1:5" hidden="1">
      <c r="A10092">
        <v>2641</v>
      </c>
      <c r="B10092" t="s">
        <v>7343</v>
      </c>
      <c r="C10092" t="s">
        <v>1809</v>
      </c>
      <c r="D10092" t="s">
        <v>1810</v>
      </c>
      <c r="E10092" s="698" t="s">
        <v>7344</v>
      </c>
    </row>
    <row r="10093" spans="1:5" hidden="1">
      <c r="A10093">
        <v>2636</v>
      </c>
      <c r="B10093" t="s">
        <v>7345</v>
      </c>
      <c r="C10093" t="s">
        <v>1809</v>
      </c>
      <c r="D10093" t="s">
        <v>1810</v>
      </c>
      <c r="E10093" s="698" t="s">
        <v>7346</v>
      </c>
    </row>
    <row r="10094" spans="1:5" hidden="1">
      <c r="A10094">
        <v>2637</v>
      </c>
      <c r="B10094" t="s">
        <v>7347</v>
      </c>
      <c r="C10094" t="s">
        <v>1809</v>
      </c>
      <c r="D10094" t="s">
        <v>1810</v>
      </c>
      <c r="E10094" s="698" t="s">
        <v>7348</v>
      </c>
    </row>
    <row r="10095" spans="1:5" hidden="1">
      <c r="A10095">
        <v>2638</v>
      </c>
      <c r="B10095" t="s">
        <v>7349</v>
      </c>
      <c r="C10095" t="s">
        <v>1809</v>
      </c>
      <c r="D10095" t="s">
        <v>1810</v>
      </c>
      <c r="E10095" s="698" t="s">
        <v>7119</v>
      </c>
    </row>
    <row r="10096" spans="1:5" hidden="1">
      <c r="A10096">
        <v>2639</v>
      </c>
      <c r="B10096" t="s">
        <v>7350</v>
      </c>
      <c r="C10096" t="s">
        <v>1809</v>
      </c>
      <c r="D10096" t="s">
        <v>1810</v>
      </c>
      <c r="E10096" s="698" t="s">
        <v>7351</v>
      </c>
    </row>
    <row r="10097" spans="1:5" hidden="1">
      <c r="A10097">
        <v>2644</v>
      </c>
      <c r="B10097" t="s">
        <v>7352</v>
      </c>
      <c r="C10097" t="s">
        <v>1809</v>
      </c>
      <c r="D10097" t="s">
        <v>1810</v>
      </c>
      <c r="E10097" s="698" t="s">
        <v>7353</v>
      </c>
    </row>
    <row r="10098" spans="1:5" hidden="1">
      <c r="A10098">
        <v>2643</v>
      </c>
      <c r="B10098" t="s">
        <v>7354</v>
      </c>
      <c r="C10098" t="s">
        <v>1809</v>
      </c>
      <c r="D10098" t="s">
        <v>1810</v>
      </c>
      <c r="E10098" s="698" t="s">
        <v>7355</v>
      </c>
    </row>
    <row r="10099" spans="1:5" hidden="1">
      <c r="A10099">
        <v>2640</v>
      </c>
      <c r="B10099" t="s">
        <v>7356</v>
      </c>
      <c r="C10099" t="s">
        <v>1809</v>
      </c>
      <c r="D10099" t="s">
        <v>1810</v>
      </c>
      <c r="E10099" s="698" t="s">
        <v>5426</v>
      </c>
    </row>
    <row r="10100" spans="1:5" hidden="1">
      <c r="A10100">
        <v>2642</v>
      </c>
      <c r="B10100" t="s">
        <v>7357</v>
      </c>
      <c r="C10100" t="s">
        <v>1809</v>
      </c>
      <c r="D10100" t="s">
        <v>1810</v>
      </c>
      <c r="E10100" s="698" t="s">
        <v>7358</v>
      </c>
    </row>
    <row r="10101" spans="1:5" hidden="1">
      <c r="A10101">
        <v>38943</v>
      </c>
      <c r="B10101" t="s">
        <v>7359</v>
      </c>
      <c r="C10101" t="s">
        <v>1809</v>
      </c>
      <c r="D10101" t="s">
        <v>1836</v>
      </c>
      <c r="E10101" s="698" t="s">
        <v>2594</v>
      </c>
    </row>
    <row r="10102" spans="1:5" hidden="1">
      <c r="A10102">
        <v>38944</v>
      </c>
      <c r="B10102" t="s">
        <v>7360</v>
      </c>
      <c r="C10102" t="s">
        <v>1809</v>
      </c>
      <c r="D10102" t="s">
        <v>1836</v>
      </c>
      <c r="E10102" s="698" t="s">
        <v>7361</v>
      </c>
    </row>
    <row r="10103" spans="1:5" hidden="1">
      <c r="A10103">
        <v>38945</v>
      </c>
      <c r="B10103" t="s">
        <v>7362</v>
      </c>
      <c r="C10103" t="s">
        <v>1809</v>
      </c>
      <c r="D10103" t="s">
        <v>1836</v>
      </c>
      <c r="E10103" s="698" t="s">
        <v>7321</v>
      </c>
    </row>
    <row r="10104" spans="1:5" hidden="1">
      <c r="A10104">
        <v>38946</v>
      </c>
      <c r="B10104" t="s">
        <v>7363</v>
      </c>
      <c r="C10104" t="s">
        <v>1809</v>
      </c>
      <c r="D10104" t="s">
        <v>1836</v>
      </c>
      <c r="E10104" s="698" t="s">
        <v>2072</v>
      </c>
    </row>
    <row r="10105" spans="1:5" hidden="1">
      <c r="A10105">
        <v>39308</v>
      </c>
      <c r="B10105" t="s">
        <v>7364</v>
      </c>
      <c r="C10105" t="s">
        <v>1809</v>
      </c>
      <c r="D10105" t="s">
        <v>1836</v>
      </c>
      <c r="E10105" s="698" t="s">
        <v>7365</v>
      </c>
    </row>
    <row r="10106" spans="1:5" hidden="1">
      <c r="A10106">
        <v>39309</v>
      </c>
      <c r="B10106" t="s">
        <v>7366</v>
      </c>
      <c r="C10106" t="s">
        <v>1809</v>
      </c>
      <c r="D10106" t="s">
        <v>1836</v>
      </c>
      <c r="E10106" s="698" t="s">
        <v>7367</v>
      </c>
    </row>
    <row r="10107" spans="1:5" hidden="1">
      <c r="A10107">
        <v>39310</v>
      </c>
      <c r="B10107" t="s">
        <v>7368</v>
      </c>
      <c r="C10107" t="s">
        <v>1809</v>
      </c>
      <c r="D10107" t="s">
        <v>1836</v>
      </c>
      <c r="E10107" s="698" t="s">
        <v>7369</v>
      </c>
    </row>
    <row r="10108" spans="1:5" hidden="1">
      <c r="A10108">
        <v>39311</v>
      </c>
      <c r="B10108" t="s">
        <v>7370</v>
      </c>
      <c r="C10108" t="s">
        <v>1809</v>
      </c>
      <c r="D10108" t="s">
        <v>1836</v>
      </c>
      <c r="E10108" s="698" t="s">
        <v>7371</v>
      </c>
    </row>
    <row r="10109" spans="1:5" hidden="1">
      <c r="A10109">
        <v>39855</v>
      </c>
      <c r="B10109" t="s">
        <v>7372</v>
      </c>
      <c r="C10109" t="s">
        <v>1809</v>
      </c>
      <c r="D10109" t="s">
        <v>1836</v>
      </c>
      <c r="E10109" s="698" t="s">
        <v>7373</v>
      </c>
    </row>
    <row r="10110" spans="1:5" hidden="1">
      <c r="A10110">
        <v>39856</v>
      </c>
      <c r="B10110" t="s">
        <v>7374</v>
      </c>
      <c r="C10110" t="s">
        <v>1809</v>
      </c>
      <c r="D10110" t="s">
        <v>1836</v>
      </c>
      <c r="E10110" s="698" t="s">
        <v>7375</v>
      </c>
    </row>
    <row r="10111" spans="1:5" hidden="1">
      <c r="A10111">
        <v>39857</v>
      </c>
      <c r="B10111" t="s">
        <v>7376</v>
      </c>
      <c r="C10111" t="s">
        <v>1809</v>
      </c>
      <c r="D10111" t="s">
        <v>1836</v>
      </c>
      <c r="E10111" s="698" t="s">
        <v>7140</v>
      </c>
    </row>
    <row r="10112" spans="1:5" hidden="1">
      <c r="A10112">
        <v>39858</v>
      </c>
      <c r="B10112" t="s">
        <v>7377</v>
      </c>
      <c r="C10112" t="s">
        <v>1809</v>
      </c>
      <c r="D10112" t="s">
        <v>1836</v>
      </c>
      <c r="E10112" s="698" t="s">
        <v>6429</v>
      </c>
    </row>
    <row r="10113" spans="1:5" hidden="1">
      <c r="A10113">
        <v>39859</v>
      </c>
      <c r="B10113" t="s">
        <v>7378</v>
      </c>
      <c r="C10113" t="s">
        <v>1809</v>
      </c>
      <c r="D10113" t="s">
        <v>1836</v>
      </c>
      <c r="E10113" s="698" t="s">
        <v>7379</v>
      </c>
    </row>
    <row r="10114" spans="1:5" hidden="1">
      <c r="A10114">
        <v>39860</v>
      </c>
      <c r="B10114" t="s">
        <v>7380</v>
      </c>
      <c r="C10114" t="s">
        <v>1809</v>
      </c>
      <c r="D10114" t="s">
        <v>1836</v>
      </c>
      <c r="E10114" s="698" t="s">
        <v>7381</v>
      </c>
    </row>
    <row r="10115" spans="1:5" hidden="1">
      <c r="A10115">
        <v>39861</v>
      </c>
      <c r="B10115" t="s">
        <v>7382</v>
      </c>
      <c r="C10115" t="s">
        <v>1809</v>
      </c>
      <c r="D10115" t="s">
        <v>1836</v>
      </c>
      <c r="E10115" s="698" t="s">
        <v>7148</v>
      </c>
    </row>
    <row r="10116" spans="1:5" hidden="1">
      <c r="A10116">
        <v>38447</v>
      </c>
      <c r="B10116" t="s">
        <v>7383</v>
      </c>
      <c r="C10116" t="s">
        <v>1809</v>
      </c>
      <c r="D10116" t="s">
        <v>1836</v>
      </c>
      <c r="E10116" s="698" t="s">
        <v>7384</v>
      </c>
    </row>
    <row r="10117" spans="1:5" hidden="1">
      <c r="A10117">
        <v>36320</v>
      </c>
      <c r="B10117" t="s">
        <v>7385</v>
      </c>
      <c r="C10117" t="s">
        <v>1809</v>
      </c>
      <c r="D10117" t="s">
        <v>1836</v>
      </c>
      <c r="E10117" s="698" t="s">
        <v>1885</v>
      </c>
    </row>
    <row r="10118" spans="1:5" hidden="1">
      <c r="A10118">
        <v>36324</v>
      </c>
      <c r="B10118" t="s">
        <v>7386</v>
      </c>
      <c r="C10118" t="s">
        <v>1809</v>
      </c>
      <c r="D10118" t="s">
        <v>1836</v>
      </c>
      <c r="E10118" s="698" t="s">
        <v>7387</v>
      </c>
    </row>
    <row r="10119" spans="1:5" hidden="1">
      <c r="A10119">
        <v>38441</v>
      </c>
      <c r="B10119" t="s">
        <v>7388</v>
      </c>
      <c r="C10119" t="s">
        <v>1809</v>
      </c>
      <c r="D10119" t="s">
        <v>1836</v>
      </c>
      <c r="E10119" s="698" t="s">
        <v>2850</v>
      </c>
    </row>
    <row r="10120" spans="1:5" hidden="1">
      <c r="A10120">
        <v>38442</v>
      </c>
      <c r="B10120" t="s">
        <v>7389</v>
      </c>
      <c r="C10120" t="s">
        <v>1809</v>
      </c>
      <c r="D10120" t="s">
        <v>1836</v>
      </c>
      <c r="E10120" s="698" t="s">
        <v>2028</v>
      </c>
    </row>
    <row r="10121" spans="1:5" hidden="1">
      <c r="A10121">
        <v>38443</v>
      </c>
      <c r="B10121" t="s">
        <v>7390</v>
      </c>
      <c r="C10121" t="s">
        <v>1809</v>
      </c>
      <c r="D10121" t="s">
        <v>1836</v>
      </c>
      <c r="E10121" s="698" t="s">
        <v>3893</v>
      </c>
    </row>
    <row r="10122" spans="1:5" hidden="1">
      <c r="A10122">
        <v>38444</v>
      </c>
      <c r="B10122" t="s">
        <v>7391</v>
      </c>
      <c r="C10122" t="s">
        <v>1809</v>
      </c>
      <c r="D10122" t="s">
        <v>1836</v>
      </c>
      <c r="E10122" s="698" t="s">
        <v>7392</v>
      </c>
    </row>
    <row r="10123" spans="1:5" hidden="1">
      <c r="A10123">
        <v>38445</v>
      </c>
      <c r="B10123" t="s">
        <v>7393</v>
      </c>
      <c r="C10123" t="s">
        <v>1809</v>
      </c>
      <c r="D10123" t="s">
        <v>1836</v>
      </c>
      <c r="E10123" s="698" t="s">
        <v>7394</v>
      </c>
    </row>
    <row r="10124" spans="1:5" hidden="1">
      <c r="A10124">
        <v>38446</v>
      </c>
      <c r="B10124" t="s">
        <v>7395</v>
      </c>
      <c r="C10124" t="s">
        <v>1809</v>
      </c>
      <c r="D10124" t="s">
        <v>1836</v>
      </c>
      <c r="E10124" s="698" t="s">
        <v>7396</v>
      </c>
    </row>
    <row r="10125" spans="1:5" hidden="1">
      <c r="A10125">
        <v>3867</v>
      </c>
      <c r="B10125" t="s">
        <v>7397</v>
      </c>
      <c r="C10125" t="s">
        <v>1809</v>
      </c>
      <c r="D10125" t="s">
        <v>1810</v>
      </c>
      <c r="E10125" s="698" t="s">
        <v>7398</v>
      </c>
    </row>
    <row r="10126" spans="1:5" hidden="1">
      <c r="A10126">
        <v>3861</v>
      </c>
      <c r="B10126" t="s">
        <v>7399</v>
      </c>
      <c r="C10126" t="s">
        <v>1809</v>
      </c>
      <c r="D10126" t="s">
        <v>1810</v>
      </c>
      <c r="E10126" s="698" t="s">
        <v>7400</v>
      </c>
    </row>
    <row r="10127" spans="1:5" hidden="1">
      <c r="A10127">
        <v>3904</v>
      </c>
      <c r="B10127" t="s">
        <v>7401</v>
      </c>
      <c r="C10127" t="s">
        <v>1809</v>
      </c>
      <c r="D10127" t="s">
        <v>1810</v>
      </c>
      <c r="E10127" s="698" t="s">
        <v>7402</v>
      </c>
    </row>
    <row r="10128" spans="1:5" hidden="1">
      <c r="A10128">
        <v>3903</v>
      </c>
      <c r="B10128" t="s">
        <v>7403</v>
      </c>
      <c r="C10128" t="s">
        <v>1809</v>
      </c>
      <c r="D10128" t="s">
        <v>1810</v>
      </c>
      <c r="E10128" s="698" t="s">
        <v>7404</v>
      </c>
    </row>
    <row r="10129" spans="1:5" hidden="1">
      <c r="A10129">
        <v>3862</v>
      </c>
      <c r="B10129" t="s">
        <v>7405</v>
      </c>
      <c r="C10129" t="s">
        <v>1809</v>
      </c>
      <c r="D10129" t="s">
        <v>1810</v>
      </c>
      <c r="E10129" s="698" t="s">
        <v>5450</v>
      </c>
    </row>
    <row r="10130" spans="1:5" hidden="1">
      <c r="A10130">
        <v>3863</v>
      </c>
      <c r="B10130" t="s">
        <v>7406</v>
      </c>
      <c r="C10130" t="s">
        <v>1809</v>
      </c>
      <c r="D10130" t="s">
        <v>1810</v>
      </c>
      <c r="E10130" s="698" t="s">
        <v>7407</v>
      </c>
    </row>
    <row r="10131" spans="1:5" hidden="1">
      <c r="A10131">
        <v>3864</v>
      </c>
      <c r="B10131" t="s">
        <v>7408</v>
      </c>
      <c r="C10131" t="s">
        <v>1809</v>
      </c>
      <c r="D10131" t="s">
        <v>1810</v>
      </c>
      <c r="E10131" s="698" t="s">
        <v>3517</v>
      </c>
    </row>
    <row r="10132" spans="1:5" hidden="1">
      <c r="A10132">
        <v>3865</v>
      </c>
      <c r="B10132" t="s">
        <v>7409</v>
      </c>
      <c r="C10132" t="s">
        <v>1809</v>
      </c>
      <c r="D10132" t="s">
        <v>1810</v>
      </c>
      <c r="E10132" s="698" t="s">
        <v>6598</v>
      </c>
    </row>
    <row r="10133" spans="1:5" hidden="1">
      <c r="A10133">
        <v>3866</v>
      </c>
      <c r="B10133" t="s">
        <v>7410</v>
      </c>
      <c r="C10133" t="s">
        <v>1809</v>
      </c>
      <c r="D10133" t="s">
        <v>1810</v>
      </c>
      <c r="E10133" s="698" t="s">
        <v>7411</v>
      </c>
    </row>
    <row r="10134" spans="1:5" hidden="1">
      <c r="A10134">
        <v>3902</v>
      </c>
      <c r="B10134" t="s">
        <v>7412</v>
      </c>
      <c r="C10134" t="s">
        <v>1809</v>
      </c>
      <c r="D10134" t="s">
        <v>1810</v>
      </c>
      <c r="E10134" s="698" t="s">
        <v>7413</v>
      </c>
    </row>
    <row r="10135" spans="1:5" hidden="1">
      <c r="A10135">
        <v>3878</v>
      </c>
      <c r="B10135" t="s">
        <v>7414</v>
      </c>
      <c r="C10135" t="s">
        <v>1809</v>
      </c>
      <c r="D10135" t="s">
        <v>1810</v>
      </c>
      <c r="E10135" s="698" t="s">
        <v>7183</v>
      </c>
    </row>
    <row r="10136" spans="1:5" hidden="1">
      <c r="A10136">
        <v>3877</v>
      </c>
      <c r="B10136" t="s">
        <v>7415</v>
      </c>
      <c r="C10136" t="s">
        <v>1809</v>
      </c>
      <c r="D10136" t="s">
        <v>1810</v>
      </c>
      <c r="E10136" s="698" t="s">
        <v>5205</v>
      </c>
    </row>
    <row r="10137" spans="1:5" hidden="1">
      <c r="A10137">
        <v>3879</v>
      </c>
      <c r="B10137" t="s">
        <v>7416</v>
      </c>
      <c r="C10137" t="s">
        <v>1809</v>
      </c>
      <c r="D10137" t="s">
        <v>1810</v>
      </c>
      <c r="E10137" s="698" t="s">
        <v>7417</v>
      </c>
    </row>
    <row r="10138" spans="1:5" hidden="1">
      <c r="A10138">
        <v>3880</v>
      </c>
      <c r="B10138" t="s">
        <v>7418</v>
      </c>
      <c r="C10138" t="s">
        <v>1809</v>
      </c>
      <c r="D10138" t="s">
        <v>1810</v>
      </c>
      <c r="E10138" s="698" t="s">
        <v>5099</v>
      </c>
    </row>
    <row r="10139" spans="1:5" hidden="1">
      <c r="A10139">
        <v>12892</v>
      </c>
      <c r="B10139" t="s">
        <v>7419</v>
      </c>
      <c r="C10139" t="s">
        <v>2709</v>
      </c>
      <c r="D10139" t="s">
        <v>1810</v>
      </c>
      <c r="E10139" s="698" t="s">
        <v>7420</v>
      </c>
    </row>
    <row r="10140" spans="1:5" hidden="1">
      <c r="A10140">
        <v>3883</v>
      </c>
      <c r="B10140" t="s">
        <v>7421</v>
      </c>
      <c r="C10140" t="s">
        <v>1809</v>
      </c>
      <c r="D10140" t="s">
        <v>1810</v>
      </c>
      <c r="E10140" s="698" t="s">
        <v>3496</v>
      </c>
    </row>
    <row r="10141" spans="1:5" hidden="1">
      <c r="A10141">
        <v>3876</v>
      </c>
      <c r="B10141" t="s">
        <v>7422</v>
      </c>
      <c r="C10141" t="s">
        <v>1809</v>
      </c>
      <c r="D10141" t="s">
        <v>1810</v>
      </c>
      <c r="E10141" s="698" t="s">
        <v>6551</v>
      </c>
    </row>
    <row r="10142" spans="1:5" hidden="1">
      <c r="A10142">
        <v>3884</v>
      </c>
      <c r="B10142" t="s">
        <v>7423</v>
      </c>
      <c r="C10142" t="s">
        <v>1809</v>
      </c>
      <c r="D10142" t="s">
        <v>1810</v>
      </c>
      <c r="E10142" s="698" t="s">
        <v>2529</v>
      </c>
    </row>
    <row r="10143" spans="1:5" hidden="1">
      <c r="A10143">
        <v>3837</v>
      </c>
      <c r="B10143" t="s">
        <v>7424</v>
      </c>
      <c r="C10143" t="s">
        <v>1809</v>
      </c>
      <c r="D10143" t="s">
        <v>1836</v>
      </c>
      <c r="E10143" s="698" t="s">
        <v>7425</v>
      </c>
    </row>
    <row r="10144" spans="1:5" hidden="1">
      <c r="A10144">
        <v>3845</v>
      </c>
      <c r="B10144" t="s">
        <v>7426</v>
      </c>
      <c r="C10144" t="s">
        <v>1809</v>
      </c>
      <c r="D10144" t="s">
        <v>1836</v>
      </c>
      <c r="E10144" s="698" t="s">
        <v>7427</v>
      </c>
    </row>
    <row r="10145" spans="1:5" hidden="1">
      <c r="A10145">
        <v>11045</v>
      </c>
      <c r="B10145" t="s">
        <v>7428</v>
      </c>
      <c r="C10145" t="s">
        <v>1809</v>
      </c>
      <c r="D10145" t="s">
        <v>1836</v>
      </c>
      <c r="E10145" s="698" t="s">
        <v>7429</v>
      </c>
    </row>
    <row r="10146" spans="1:5" hidden="1">
      <c r="A10146">
        <v>20170</v>
      </c>
      <c r="B10146" t="s">
        <v>7430</v>
      </c>
      <c r="C10146" t="s">
        <v>1809</v>
      </c>
      <c r="D10146" t="s">
        <v>1810</v>
      </c>
      <c r="E10146" s="698" t="s">
        <v>3128</v>
      </c>
    </row>
    <row r="10147" spans="1:5" hidden="1">
      <c r="A10147">
        <v>20171</v>
      </c>
      <c r="B10147" t="s">
        <v>7431</v>
      </c>
      <c r="C10147" t="s">
        <v>1809</v>
      </c>
      <c r="D10147" t="s">
        <v>1810</v>
      </c>
      <c r="E10147" s="698" t="s">
        <v>7432</v>
      </c>
    </row>
    <row r="10148" spans="1:5" hidden="1">
      <c r="A10148">
        <v>20167</v>
      </c>
      <c r="B10148" t="s">
        <v>7433</v>
      </c>
      <c r="C10148" t="s">
        <v>1809</v>
      </c>
      <c r="D10148" t="s">
        <v>1810</v>
      </c>
      <c r="E10148" s="698" t="s">
        <v>7434</v>
      </c>
    </row>
    <row r="10149" spans="1:5" hidden="1">
      <c r="A10149">
        <v>20168</v>
      </c>
      <c r="B10149" t="s">
        <v>7435</v>
      </c>
      <c r="C10149" t="s">
        <v>1809</v>
      </c>
      <c r="D10149" t="s">
        <v>1810</v>
      </c>
      <c r="E10149" s="698" t="s">
        <v>6194</v>
      </c>
    </row>
    <row r="10150" spans="1:5" hidden="1">
      <c r="A10150">
        <v>20169</v>
      </c>
      <c r="B10150" t="s">
        <v>7436</v>
      </c>
      <c r="C10150" t="s">
        <v>1809</v>
      </c>
      <c r="D10150" t="s">
        <v>1810</v>
      </c>
      <c r="E10150" s="698" t="s">
        <v>4585</v>
      </c>
    </row>
    <row r="10151" spans="1:5" hidden="1">
      <c r="A10151">
        <v>3899</v>
      </c>
      <c r="B10151" t="s">
        <v>7437</v>
      </c>
      <c r="C10151" t="s">
        <v>1809</v>
      </c>
      <c r="D10151" t="s">
        <v>1810</v>
      </c>
      <c r="E10151" s="698" t="s">
        <v>5239</v>
      </c>
    </row>
    <row r="10152" spans="1:5" hidden="1">
      <c r="A10152">
        <v>38676</v>
      </c>
      <c r="B10152" t="s">
        <v>7438</v>
      </c>
      <c r="C10152" t="s">
        <v>1809</v>
      </c>
      <c r="D10152" t="s">
        <v>1810</v>
      </c>
      <c r="E10152" s="698" t="s">
        <v>7439</v>
      </c>
    </row>
    <row r="10153" spans="1:5" hidden="1">
      <c r="A10153">
        <v>3897</v>
      </c>
      <c r="B10153" t="s">
        <v>7440</v>
      </c>
      <c r="C10153" t="s">
        <v>1809</v>
      </c>
      <c r="D10153" t="s">
        <v>1810</v>
      </c>
      <c r="E10153" s="698" t="s">
        <v>7441</v>
      </c>
    </row>
    <row r="10154" spans="1:5" hidden="1">
      <c r="A10154">
        <v>3875</v>
      </c>
      <c r="B10154" t="s">
        <v>7442</v>
      </c>
      <c r="C10154" t="s">
        <v>1809</v>
      </c>
      <c r="D10154" t="s">
        <v>1810</v>
      </c>
      <c r="E10154" s="698" t="s">
        <v>7034</v>
      </c>
    </row>
    <row r="10155" spans="1:5" hidden="1">
      <c r="A10155">
        <v>3898</v>
      </c>
      <c r="B10155" t="s">
        <v>7443</v>
      </c>
      <c r="C10155" t="s">
        <v>1809</v>
      </c>
      <c r="D10155" t="s">
        <v>1810</v>
      </c>
      <c r="E10155" s="698" t="s">
        <v>5010</v>
      </c>
    </row>
    <row r="10156" spans="1:5" hidden="1">
      <c r="A10156">
        <v>3855</v>
      </c>
      <c r="B10156" t="s">
        <v>7444</v>
      </c>
      <c r="C10156" t="s">
        <v>1809</v>
      </c>
      <c r="D10156" t="s">
        <v>1810</v>
      </c>
      <c r="E10156" s="698" t="s">
        <v>7445</v>
      </c>
    </row>
    <row r="10157" spans="1:5" hidden="1">
      <c r="A10157">
        <v>3874</v>
      </c>
      <c r="B10157" t="s">
        <v>7446</v>
      </c>
      <c r="C10157" t="s">
        <v>1809</v>
      </c>
      <c r="D10157" t="s">
        <v>1810</v>
      </c>
      <c r="E10157" s="698" t="s">
        <v>7447</v>
      </c>
    </row>
    <row r="10158" spans="1:5" hidden="1">
      <c r="A10158">
        <v>3870</v>
      </c>
      <c r="B10158" t="s">
        <v>7448</v>
      </c>
      <c r="C10158" t="s">
        <v>1809</v>
      </c>
      <c r="D10158" t="s">
        <v>1810</v>
      </c>
      <c r="E10158" s="698" t="s">
        <v>4469</v>
      </c>
    </row>
    <row r="10159" spans="1:5" hidden="1">
      <c r="A10159">
        <v>38678</v>
      </c>
      <c r="B10159" t="s">
        <v>7449</v>
      </c>
      <c r="C10159" t="s">
        <v>1809</v>
      </c>
      <c r="D10159" t="s">
        <v>1810</v>
      </c>
      <c r="E10159" s="698" t="s">
        <v>7450</v>
      </c>
    </row>
    <row r="10160" spans="1:5" hidden="1">
      <c r="A10160">
        <v>3859</v>
      </c>
      <c r="B10160" t="s">
        <v>7451</v>
      </c>
      <c r="C10160" t="s">
        <v>1809</v>
      </c>
      <c r="D10160" t="s">
        <v>1810</v>
      </c>
      <c r="E10160" s="698" t="s">
        <v>7230</v>
      </c>
    </row>
    <row r="10161" spans="1:5" hidden="1">
      <c r="A10161">
        <v>3856</v>
      </c>
      <c r="B10161" t="s">
        <v>7452</v>
      </c>
      <c r="C10161" t="s">
        <v>1809</v>
      </c>
      <c r="D10161" t="s">
        <v>1810</v>
      </c>
      <c r="E10161" s="698" t="s">
        <v>2587</v>
      </c>
    </row>
    <row r="10162" spans="1:5" hidden="1">
      <c r="A10162">
        <v>3906</v>
      </c>
      <c r="B10162" t="s">
        <v>7453</v>
      </c>
      <c r="C10162" t="s">
        <v>1809</v>
      </c>
      <c r="D10162" t="s">
        <v>1810</v>
      </c>
      <c r="E10162" s="698" t="s">
        <v>7454</v>
      </c>
    </row>
    <row r="10163" spans="1:5" hidden="1">
      <c r="A10163">
        <v>3860</v>
      </c>
      <c r="B10163" t="s">
        <v>7455</v>
      </c>
      <c r="C10163" t="s">
        <v>1809</v>
      </c>
      <c r="D10163" t="s">
        <v>1810</v>
      </c>
      <c r="E10163" s="698" t="s">
        <v>5982</v>
      </c>
    </row>
    <row r="10164" spans="1:5" hidden="1">
      <c r="A10164">
        <v>3905</v>
      </c>
      <c r="B10164" t="s">
        <v>7456</v>
      </c>
      <c r="C10164" t="s">
        <v>1809</v>
      </c>
      <c r="D10164" t="s">
        <v>1810</v>
      </c>
      <c r="E10164" s="698" t="s">
        <v>4699</v>
      </c>
    </row>
    <row r="10165" spans="1:5" hidden="1">
      <c r="A10165">
        <v>3871</v>
      </c>
      <c r="B10165" t="s">
        <v>7457</v>
      </c>
      <c r="C10165" t="s">
        <v>1809</v>
      </c>
      <c r="D10165" t="s">
        <v>1810</v>
      </c>
      <c r="E10165" s="698" t="s">
        <v>5882</v>
      </c>
    </row>
    <row r="10166" spans="1:5" hidden="1">
      <c r="A10166">
        <v>37429</v>
      </c>
      <c r="B10166" t="s">
        <v>7458</v>
      </c>
      <c r="C10166" t="s">
        <v>1809</v>
      </c>
      <c r="D10166" t="s">
        <v>1836</v>
      </c>
      <c r="E10166" s="698" t="s">
        <v>7459</v>
      </c>
    </row>
    <row r="10167" spans="1:5" hidden="1">
      <c r="A10167">
        <v>37426</v>
      </c>
      <c r="B10167" t="s">
        <v>7460</v>
      </c>
      <c r="C10167" t="s">
        <v>1809</v>
      </c>
      <c r="D10167" t="s">
        <v>1836</v>
      </c>
      <c r="E10167" s="698" t="s">
        <v>7461</v>
      </c>
    </row>
    <row r="10168" spans="1:5" hidden="1">
      <c r="A10168">
        <v>37427</v>
      </c>
      <c r="B10168" t="s">
        <v>7462</v>
      </c>
      <c r="C10168" t="s">
        <v>1809</v>
      </c>
      <c r="D10168" t="s">
        <v>1836</v>
      </c>
      <c r="E10168" s="698" t="s">
        <v>2096</v>
      </c>
    </row>
    <row r="10169" spans="1:5" hidden="1">
      <c r="A10169">
        <v>37424</v>
      </c>
      <c r="B10169" t="s">
        <v>7463</v>
      </c>
      <c r="C10169" t="s">
        <v>1809</v>
      </c>
      <c r="D10169" t="s">
        <v>1836</v>
      </c>
      <c r="E10169" s="698" t="s">
        <v>7464</v>
      </c>
    </row>
    <row r="10170" spans="1:5" hidden="1">
      <c r="A10170">
        <v>37428</v>
      </c>
      <c r="B10170" t="s">
        <v>7465</v>
      </c>
      <c r="C10170" t="s">
        <v>1809</v>
      </c>
      <c r="D10170" t="s">
        <v>1836</v>
      </c>
      <c r="E10170" s="698" t="s">
        <v>7466</v>
      </c>
    </row>
    <row r="10171" spans="1:5" hidden="1">
      <c r="A10171">
        <v>37425</v>
      </c>
      <c r="B10171" t="s">
        <v>7467</v>
      </c>
      <c r="C10171" t="s">
        <v>1809</v>
      </c>
      <c r="D10171" t="s">
        <v>1836</v>
      </c>
      <c r="E10171" s="698" t="s">
        <v>7468</v>
      </c>
    </row>
    <row r="10172" spans="1:5" hidden="1">
      <c r="A10172">
        <v>11519</v>
      </c>
      <c r="B10172" t="s">
        <v>7469</v>
      </c>
      <c r="C10172" t="s">
        <v>2709</v>
      </c>
      <c r="D10172" t="s">
        <v>1810</v>
      </c>
      <c r="E10172" s="698" t="s">
        <v>7470</v>
      </c>
    </row>
    <row r="10173" spans="1:5" hidden="1">
      <c r="A10173">
        <v>11520</v>
      </c>
      <c r="B10173" t="s">
        <v>7471</v>
      </c>
      <c r="C10173" t="s">
        <v>2709</v>
      </c>
      <c r="D10173" t="s">
        <v>1810</v>
      </c>
      <c r="E10173" s="698" t="s">
        <v>1912</v>
      </c>
    </row>
    <row r="10174" spans="1:5" hidden="1">
      <c r="A10174">
        <v>11518</v>
      </c>
      <c r="B10174" t="s">
        <v>7472</v>
      </c>
      <c r="C10174" t="s">
        <v>2709</v>
      </c>
      <c r="D10174" t="s">
        <v>1810</v>
      </c>
      <c r="E10174" s="698" t="s">
        <v>7473</v>
      </c>
    </row>
    <row r="10175" spans="1:5" hidden="1">
      <c r="A10175">
        <v>38473</v>
      </c>
      <c r="B10175" t="s">
        <v>7474</v>
      </c>
      <c r="C10175" t="s">
        <v>1809</v>
      </c>
      <c r="D10175" t="s">
        <v>1810</v>
      </c>
      <c r="E10175" s="698" t="s">
        <v>7475</v>
      </c>
    </row>
    <row r="10176" spans="1:5" hidden="1">
      <c r="A10176">
        <v>4244</v>
      </c>
      <c r="B10176" t="s">
        <v>7476</v>
      </c>
      <c r="C10176" t="s">
        <v>2167</v>
      </c>
      <c r="D10176" t="s">
        <v>1810</v>
      </c>
      <c r="E10176" s="698" t="s">
        <v>7477</v>
      </c>
    </row>
    <row r="10177" spans="1:5" hidden="1">
      <c r="A10177">
        <v>40977</v>
      </c>
      <c r="B10177" t="s">
        <v>7478</v>
      </c>
      <c r="C10177" t="s">
        <v>2170</v>
      </c>
      <c r="D10177" t="s">
        <v>1810</v>
      </c>
      <c r="E10177" s="698" t="s">
        <v>7479</v>
      </c>
    </row>
    <row r="10178" spans="1:5" hidden="1">
      <c r="A10178">
        <v>4115</v>
      </c>
      <c r="B10178" t="s">
        <v>7480</v>
      </c>
      <c r="C10178" t="s">
        <v>1856</v>
      </c>
      <c r="D10178" t="s">
        <v>1810</v>
      </c>
      <c r="E10178" s="698" t="s">
        <v>7481</v>
      </c>
    </row>
    <row r="10179" spans="1:5" hidden="1">
      <c r="A10179">
        <v>4119</v>
      </c>
      <c r="B10179" t="s">
        <v>7482</v>
      </c>
      <c r="C10179" t="s">
        <v>1856</v>
      </c>
      <c r="D10179" t="s">
        <v>1810</v>
      </c>
      <c r="E10179" s="698" t="s">
        <v>7483</v>
      </c>
    </row>
    <row r="10180" spans="1:5" hidden="1">
      <c r="A10180">
        <v>2794</v>
      </c>
      <c r="B10180" t="s">
        <v>7484</v>
      </c>
      <c r="C10180" t="s">
        <v>1856</v>
      </c>
      <c r="D10180" t="s">
        <v>1810</v>
      </c>
      <c r="E10180" s="698" t="s">
        <v>7485</v>
      </c>
    </row>
    <row r="10181" spans="1:5" hidden="1">
      <c r="A10181">
        <v>2788</v>
      </c>
      <c r="B10181" t="s">
        <v>7486</v>
      </c>
      <c r="C10181" t="s">
        <v>1856</v>
      </c>
      <c r="D10181" t="s">
        <v>1810</v>
      </c>
      <c r="E10181" s="698" t="s">
        <v>7487</v>
      </c>
    </row>
    <row r="10182" spans="1:5" hidden="1">
      <c r="A10182">
        <v>4006</v>
      </c>
      <c r="B10182" t="s">
        <v>7488</v>
      </c>
      <c r="C10182" t="s">
        <v>2164</v>
      </c>
      <c r="D10182" t="s">
        <v>1810</v>
      </c>
      <c r="E10182" s="698" t="s">
        <v>7489</v>
      </c>
    </row>
    <row r="10183" spans="1:5" hidden="1">
      <c r="A10183">
        <v>36151</v>
      </c>
      <c r="B10183" t="s">
        <v>7490</v>
      </c>
      <c r="C10183" t="s">
        <v>1809</v>
      </c>
      <c r="D10183" t="s">
        <v>1810</v>
      </c>
      <c r="E10183" s="698" t="s">
        <v>7491</v>
      </c>
    </row>
    <row r="10184" spans="1:5" hidden="1">
      <c r="A10184">
        <v>37457</v>
      </c>
      <c r="B10184" t="s">
        <v>7492</v>
      </c>
      <c r="C10184" t="s">
        <v>1856</v>
      </c>
      <c r="D10184" t="s">
        <v>1836</v>
      </c>
      <c r="E10184" s="698" t="s">
        <v>7493</v>
      </c>
    </row>
    <row r="10185" spans="1:5" hidden="1">
      <c r="A10185">
        <v>37456</v>
      </c>
      <c r="B10185" t="s">
        <v>7494</v>
      </c>
      <c r="C10185" t="s">
        <v>1856</v>
      </c>
      <c r="D10185" t="s">
        <v>1836</v>
      </c>
      <c r="E10185" s="698" t="s">
        <v>1887</v>
      </c>
    </row>
    <row r="10186" spans="1:5" hidden="1">
      <c r="A10186">
        <v>37461</v>
      </c>
      <c r="B10186" t="s">
        <v>7495</v>
      </c>
      <c r="C10186" t="s">
        <v>1856</v>
      </c>
      <c r="D10186" t="s">
        <v>1836</v>
      </c>
      <c r="E10186" s="698" t="s">
        <v>3044</v>
      </c>
    </row>
    <row r="10187" spans="1:5" hidden="1">
      <c r="A10187">
        <v>37460</v>
      </c>
      <c r="B10187" t="s">
        <v>7496</v>
      </c>
      <c r="C10187" t="s">
        <v>1856</v>
      </c>
      <c r="D10187" t="s">
        <v>1836</v>
      </c>
      <c r="E10187" s="698" t="s">
        <v>7497</v>
      </c>
    </row>
    <row r="10188" spans="1:5" hidden="1">
      <c r="A10188">
        <v>37458</v>
      </c>
      <c r="B10188" t="s">
        <v>7498</v>
      </c>
      <c r="C10188" t="s">
        <v>1856</v>
      </c>
      <c r="D10188" t="s">
        <v>1836</v>
      </c>
      <c r="E10188" s="698" t="s">
        <v>5555</v>
      </c>
    </row>
    <row r="10189" spans="1:5" hidden="1">
      <c r="A10189">
        <v>37454</v>
      </c>
      <c r="B10189" t="s">
        <v>7499</v>
      </c>
      <c r="C10189" t="s">
        <v>1856</v>
      </c>
      <c r="D10189" t="s">
        <v>1836</v>
      </c>
      <c r="E10189" s="698" t="s">
        <v>7500</v>
      </c>
    </row>
    <row r="10190" spans="1:5" hidden="1">
      <c r="A10190">
        <v>37455</v>
      </c>
      <c r="B10190" t="s">
        <v>7501</v>
      </c>
      <c r="C10190" t="s">
        <v>1856</v>
      </c>
      <c r="D10190" t="s">
        <v>1836</v>
      </c>
      <c r="E10190" s="698" t="s">
        <v>7502</v>
      </c>
    </row>
    <row r="10191" spans="1:5" hidden="1">
      <c r="A10191">
        <v>37459</v>
      </c>
      <c r="B10191" t="s">
        <v>7503</v>
      </c>
      <c r="C10191" t="s">
        <v>1856</v>
      </c>
      <c r="D10191" t="s">
        <v>1836</v>
      </c>
      <c r="E10191" s="698" t="s">
        <v>7504</v>
      </c>
    </row>
    <row r="10192" spans="1:5" hidden="1">
      <c r="A10192">
        <v>21029</v>
      </c>
      <c r="B10192" t="s">
        <v>7505</v>
      </c>
      <c r="C10192" t="s">
        <v>1809</v>
      </c>
      <c r="D10192" t="s">
        <v>1817</v>
      </c>
      <c r="E10192" s="698" t="s">
        <v>7506</v>
      </c>
    </row>
    <row r="10193" spans="1:5" hidden="1">
      <c r="A10193">
        <v>21030</v>
      </c>
      <c r="B10193" t="s">
        <v>7507</v>
      </c>
      <c r="C10193" t="s">
        <v>1809</v>
      </c>
      <c r="D10193" t="s">
        <v>1810</v>
      </c>
      <c r="E10193" s="698" t="s">
        <v>7508</v>
      </c>
    </row>
    <row r="10194" spans="1:5" hidden="1">
      <c r="A10194">
        <v>21031</v>
      </c>
      <c r="B10194" t="s">
        <v>7509</v>
      </c>
      <c r="C10194" t="s">
        <v>1809</v>
      </c>
      <c r="D10194" t="s">
        <v>1810</v>
      </c>
      <c r="E10194" s="698" t="s">
        <v>7510</v>
      </c>
    </row>
    <row r="10195" spans="1:5" hidden="1">
      <c r="A10195">
        <v>21032</v>
      </c>
      <c r="B10195" t="s">
        <v>7511</v>
      </c>
      <c r="C10195" t="s">
        <v>1809</v>
      </c>
      <c r="D10195" t="s">
        <v>1810</v>
      </c>
      <c r="E10195" s="698" t="s">
        <v>7512</v>
      </c>
    </row>
    <row r="10196" spans="1:5" hidden="1">
      <c r="A10196">
        <v>37527</v>
      </c>
      <c r="B10196" t="s">
        <v>7513</v>
      </c>
      <c r="C10196" t="s">
        <v>1809</v>
      </c>
      <c r="D10196" t="s">
        <v>1810</v>
      </c>
      <c r="E10196" s="698" t="s">
        <v>7514</v>
      </c>
    </row>
    <row r="10197" spans="1:5" hidden="1">
      <c r="A10197">
        <v>37528</v>
      </c>
      <c r="B10197" t="s">
        <v>7515</v>
      </c>
      <c r="C10197" t="s">
        <v>1809</v>
      </c>
      <c r="D10197" t="s">
        <v>1810</v>
      </c>
      <c r="E10197" s="698" t="s">
        <v>7516</v>
      </c>
    </row>
    <row r="10198" spans="1:5" hidden="1">
      <c r="A10198">
        <v>37529</v>
      </c>
      <c r="B10198" t="s">
        <v>7517</v>
      </c>
      <c r="C10198" t="s">
        <v>1809</v>
      </c>
      <c r="D10198" t="s">
        <v>1810</v>
      </c>
      <c r="E10198" s="698" t="s">
        <v>7518</v>
      </c>
    </row>
    <row r="10199" spans="1:5" hidden="1">
      <c r="A10199">
        <v>37530</v>
      </c>
      <c r="B10199" t="s">
        <v>7519</v>
      </c>
      <c r="C10199" t="s">
        <v>1809</v>
      </c>
      <c r="D10199" t="s">
        <v>1810</v>
      </c>
      <c r="E10199" s="698" t="s">
        <v>7520</v>
      </c>
    </row>
    <row r="10200" spans="1:5" hidden="1">
      <c r="A10200">
        <v>21034</v>
      </c>
      <c r="B10200" t="s">
        <v>7521</v>
      </c>
      <c r="C10200" t="s">
        <v>1809</v>
      </c>
      <c r="D10200" t="s">
        <v>1810</v>
      </c>
      <c r="E10200" s="698" t="s">
        <v>7522</v>
      </c>
    </row>
    <row r="10201" spans="1:5" hidden="1">
      <c r="A10201">
        <v>37531</v>
      </c>
      <c r="B10201" t="s">
        <v>7523</v>
      </c>
      <c r="C10201" t="s">
        <v>1809</v>
      </c>
      <c r="D10201" t="s">
        <v>1810</v>
      </c>
      <c r="E10201" s="698" t="s">
        <v>7524</v>
      </c>
    </row>
    <row r="10202" spans="1:5" hidden="1">
      <c r="A10202">
        <v>21036</v>
      </c>
      <c r="B10202" t="s">
        <v>7525</v>
      </c>
      <c r="C10202" t="s">
        <v>1809</v>
      </c>
      <c r="D10202" t="s">
        <v>1810</v>
      </c>
      <c r="E10202" s="698" t="s">
        <v>7526</v>
      </c>
    </row>
    <row r="10203" spans="1:5" hidden="1">
      <c r="A10203">
        <v>21037</v>
      </c>
      <c r="B10203" t="s">
        <v>7527</v>
      </c>
      <c r="C10203" t="s">
        <v>1809</v>
      </c>
      <c r="D10203" t="s">
        <v>1810</v>
      </c>
      <c r="E10203" s="698" t="s">
        <v>7528</v>
      </c>
    </row>
    <row r="10204" spans="1:5" hidden="1">
      <c r="A10204">
        <v>20185</v>
      </c>
      <c r="B10204" t="s">
        <v>7529</v>
      </c>
      <c r="C10204" t="s">
        <v>1856</v>
      </c>
      <c r="D10204" t="s">
        <v>1836</v>
      </c>
      <c r="E10204" s="698" t="s">
        <v>7530</v>
      </c>
    </row>
    <row r="10205" spans="1:5" hidden="1">
      <c r="A10205">
        <v>20260</v>
      </c>
      <c r="B10205" t="s">
        <v>7531</v>
      </c>
      <c r="C10205" t="s">
        <v>1809</v>
      </c>
      <c r="D10205" t="s">
        <v>1836</v>
      </c>
      <c r="E10205" s="698" t="s">
        <v>5207</v>
      </c>
    </row>
    <row r="10206" spans="1:5" hidden="1">
      <c r="A10206">
        <v>37523</v>
      </c>
      <c r="B10206" t="s">
        <v>7532</v>
      </c>
      <c r="C10206" t="s">
        <v>1809</v>
      </c>
      <c r="D10206" t="s">
        <v>1836</v>
      </c>
      <c r="E10206" s="698" t="s">
        <v>7533</v>
      </c>
    </row>
    <row r="10207" spans="1:5" hidden="1">
      <c r="A10207">
        <v>37515</v>
      </c>
      <c r="B10207" t="s">
        <v>7534</v>
      </c>
      <c r="C10207" t="s">
        <v>1809</v>
      </c>
      <c r="D10207" t="s">
        <v>1836</v>
      </c>
      <c r="E10207" s="698" t="s">
        <v>7535</v>
      </c>
    </row>
    <row r="10208" spans="1:5" hidden="1">
      <c r="A10208">
        <v>12899</v>
      </c>
      <c r="B10208" t="s">
        <v>7536</v>
      </c>
      <c r="C10208" t="s">
        <v>1809</v>
      </c>
      <c r="D10208" t="s">
        <v>1836</v>
      </c>
      <c r="E10208" s="698" t="s">
        <v>7537</v>
      </c>
    </row>
    <row r="10209" spans="1:5" hidden="1">
      <c r="A10209">
        <v>12898</v>
      </c>
      <c r="B10209" t="s">
        <v>7538</v>
      </c>
      <c r="C10209" t="s">
        <v>1809</v>
      </c>
      <c r="D10209" t="s">
        <v>1836</v>
      </c>
      <c r="E10209" s="698" t="s">
        <v>7539</v>
      </c>
    </row>
    <row r="10210" spans="1:5" hidden="1">
      <c r="A10210">
        <v>42528</v>
      </c>
      <c r="B10210" t="s">
        <v>7540</v>
      </c>
      <c r="C10210" t="s">
        <v>1835</v>
      </c>
      <c r="D10210" t="s">
        <v>1810</v>
      </c>
      <c r="E10210" s="698" t="s">
        <v>2195</v>
      </c>
    </row>
    <row r="10211" spans="1:5" hidden="1">
      <c r="A10211">
        <v>39696</v>
      </c>
      <c r="B10211" t="s">
        <v>7541</v>
      </c>
      <c r="C10211" t="s">
        <v>1835</v>
      </c>
      <c r="D10211" t="s">
        <v>1817</v>
      </c>
      <c r="E10211" s="698" t="s">
        <v>7542</v>
      </c>
    </row>
    <row r="10212" spans="1:5" hidden="1">
      <c r="A10212">
        <v>39700</v>
      </c>
      <c r="B10212" t="s">
        <v>7543</v>
      </c>
      <c r="C10212" t="s">
        <v>1835</v>
      </c>
      <c r="D10212" t="s">
        <v>1810</v>
      </c>
      <c r="E10212" s="698" t="s">
        <v>7544</v>
      </c>
    </row>
    <row r="10213" spans="1:5" hidden="1">
      <c r="A10213">
        <v>11621</v>
      </c>
      <c r="B10213" t="s">
        <v>7545</v>
      </c>
      <c r="C10213" t="s">
        <v>1835</v>
      </c>
      <c r="D10213" t="s">
        <v>1810</v>
      </c>
      <c r="E10213" s="698" t="s">
        <v>3242</v>
      </c>
    </row>
    <row r="10214" spans="1:5" hidden="1">
      <c r="A10214">
        <v>4014</v>
      </c>
      <c r="B10214" t="s">
        <v>7546</v>
      </c>
      <c r="C10214" t="s">
        <v>1835</v>
      </c>
      <c r="D10214" t="s">
        <v>1810</v>
      </c>
      <c r="E10214" s="698" t="s">
        <v>7547</v>
      </c>
    </row>
    <row r="10215" spans="1:5" hidden="1">
      <c r="A10215">
        <v>4015</v>
      </c>
      <c r="B10215" t="s">
        <v>7548</v>
      </c>
      <c r="C10215" t="s">
        <v>1835</v>
      </c>
      <c r="D10215" t="s">
        <v>1810</v>
      </c>
      <c r="E10215" s="698" t="s">
        <v>7549</v>
      </c>
    </row>
    <row r="10216" spans="1:5" hidden="1">
      <c r="A10216">
        <v>4017</v>
      </c>
      <c r="B10216" t="s">
        <v>7550</v>
      </c>
      <c r="C10216" t="s">
        <v>1835</v>
      </c>
      <c r="D10216" t="s">
        <v>1810</v>
      </c>
      <c r="E10216" s="698" t="s">
        <v>7551</v>
      </c>
    </row>
    <row r="10217" spans="1:5" hidden="1">
      <c r="A10217">
        <v>4016</v>
      </c>
      <c r="B10217" t="s">
        <v>7552</v>
      </c>
      <c r="C10217" t="s">
        <v>1835</v>
      </c>
      <c r="D10217" t="s">
        <v>1817</v>
      </c>
      <c r="E10217" s="698" t="s">
        <v>7553</v>
      </c>
    </row>
    <row r="10218" spans="1:5" hidden="1">
      <c r="A10218">
        <v>39699</v>
      </c>
      <c r="B10218" t="s">
        <v>7554</v>
      </c>
      <c r="C10218" t="s">
        <v>1835</v>
      </c>
      <c r="D10218" t="s">
        <v>1810</v>
      </c>
      <c r="E10218" s="698" t="s">
        <v>7555</v>
      </c>
    </row>
    <row r="10219" spans="1:5" hidden="1">
      <c r="A10219">
        <v>38544</v>
      </c>
      <c r="B10219" t="s">
        <v>7556</v>
      </c>
      <c r="C10219" t="s">
        <v>1835</v>
      </c>
      <c r="D10219" t="s">
        <v>1810</v>
      </c>
      <c r="E10219" s="698" t="s">
        <v>7557</v>
      </c>
    </row>
    <row r="10220" spans="1:5" hidden="1">
      <c r="A10220">
        <v>38545</v>
      </c>
      <c r="B10220" t="s">
        <v>7558</v>
      </c>
      <c r="C10220" t="s">
        <v>1835</v>
      </c>
      <c r="D10220" t="s">
        <v>1810</v>
      </c>
      <c r="E10220" s="698" t="s">
        <v>7559</v>
      </c>
    </row>
    <row r="10221" spans="1:5" hidden="1">
      <c r="A10221">
        <v>42527</v>
      </c>
      <c r="B10221" t="s">
        <v>7560</v>
      </c>
      <c r="C10221" t="s">
        <v>1835</v>
      </c>
      <c r="D10221" t="s">
        <v>1810</v>
      </c>
      <c r="E10221" s="698" t="s">
        <v>2110</v>
      </c>
    </row>
    <row r="10222" spans="1:5" hidden="1">
      <c r="A10222">
        <v>39323</v>
      </c>
      <c r="B10222" t="s">
        <v>7561</v>
      </c>
      <c r="C10222" t="s">
        <v>1835</v>
      </c>
      <c r="D10222" t="s">
        <v>1810</v>
      </c>
      <c r="E10222" s="698" t="s">
        <v>7562</v>
      </c>
    </row>
    <row r="10223" spans="1:5" hidden="1">
      <c r="A10223">
        <v>626</v>
      </c>
      <c r="B10223" t="s">
        <v>7563</v>
      </c>
      <c r="C10223" t="s">
        <v>1949</v>
      </c>
      <c r="D10223" t="s">
        <v>1817</v>
      </c>
      <c r="E10223" s="698" t="s">
        <v>7564</v>
      </c>
    </row>
    <row r="10224" spans="1:5" hidden="1">
      <c r="A10224">
        <v>25860</v>
      </c>
      <c r="B10224" t="s">
        <v>7565</v>
      </c>
      <c r="C10224" t="s">
        <v>1835</v>
      </c>
      <c r="D10224" t="s">
        <v>1836</v>
      </c>
      <c r="E10224" s="698" t="s">
        <v>7566</v>
      </c>
    </row>
    <row r="10225" spans="1:5" hidden="1">
      <c r="A10225">
        <v>25861</v>
      </c>
      <c r="B10225" t="s">
        <v>7567</v>
      </c>
      <c r="C10225" t="s">
        <v>1835</v>
      </c>
      <c r="D10225" t="s">
        <v>1836</v>
      </c>
      <c r="E10225" s="698" t="s">
        <v>7568</v>
      </c>
    </row>
    <row r="10226" spans="1:5" hidden="1">
      <c r="A10226">
        <v>25862</v>
      </c>
      <c r="B10226" t="s">
        <v>7569</v>
      </c>
      <c r="C10226" t="s">
        <v>1835</v>
      </c>
      <c r="D10226" t="s">
        <v>1836</v>
      </c>
      <c r="E10226" s="698" t="s">
        <v>7570</v>
      </c>
    </row>
    <row r="10227" spans="1:5" hidden="1">
      <c r="A10227">
        <v>25863</v>
      </c>
      <c r="B10227" t="s">
        <v>7571</v>
      </c>
      <c r="C10227" t="s">
        <v>1835</v>
      </c>
      <c r="D10227" t="s">
        <v>1836</v>
      </c>
      <c r="E10227" s="698" t="s">
        <v>7572</v>
      </c>
    </row>
    <row r="10228" spans="1:5" hidden="1">
      <c r="A10228">
        <v>25864</v>
      </c>
      <c r="B10228" t="s">
        <v>7573</v>
      </c>
      <c r="C10228" t="s">
        <v>1835</v>
      </c>
      <c r="D10228" t="s">
        <v>1836</v>
      </c>
      <c r="E10228" s="698" t="s">
        <v>7574</v>
      </c>
    </row>
    <row r="10229" spans="1:5" hidden="1">
      <c r="A10229">
        <v>25865</v>
      </c>
      <c r="B10229" t="s">
        <v>7575</v>
      </c>
      <c r="C10229" t="s">
        <v>1835</v>
      </c>
      <c r="D10229" t="s">
        <v>1836</v>
      </c>
      <c r="E10229" s="698" t="s">
        <v>7576</v>
      </c>
    </row>
    <row r="10230" spans="1:5" hidden="1">
      <c r="A10230">
        <v>25866</v>
      </c>
      <c r="B10230" t="s">
        <v>7577</v>
      </c>
      <c r="C10230" t="s">
        <v>1835</v>
      </c>
      <c r="D10230" t="s">
        <v>1836</v>
      </c>
      <c r="E10230" s="698" t="s">
        <v>7578</v>
      </c>
    </row>
    <row r="10231" spans="1:5" hidden="1">
      <c r="A10231">
        <v>25868</v>
      </c>
      <c r="B10231" t="s">
        <v>7579</v>
      </c>
      <c r="C10231" t="s">
        <v>1835</v>
      </c>
      <c r="D10231" t="s">
        <v>1836</v>
      </c>
      <c r="E10231" s="698" t="s">
        <v>2250</v>
      </c>
    </row>
    <row r="10232" spans="1:5" hidden="1">
      <c r="A10232">
        <v>25869</v>
      </c>
      <c r="B10232" t="s">
        <v>7580</v>
      </c>
      <c r="C10232" t="s">
        <v>1835</v>
      </c>
      <c r="D10232" t="s">
        <v>1836</v>
      </c>
      <c r="E10232" s="698" t="s">
        <v>7581</v>
      </c>
    </row>
    <row r="10233" spans="1:5" hidden="1">
      <c r="A10233">
        <v>25870</v>
      </c>
      <c r="B10233" t="s">
        <v>7582</v>
      </c>
      <c r="C10233" t="s">
        <v>1835</v>
      </c>
      <c r="D10233" t="s">
        <v>1836</v>
      </c>
      <c r="E10233" s="698" t="s">
        <v>7079</v>
      </c>
    </row>
    <row r="10234" spans="1:5" hidden="1">
      <c r="A10234">
        <v>25871</v>
      </c>
      <c r="B10234" t="s">
        <v>7583</v>
      </c>
      <c r="C10234" t="s">
        <v>1835</v>
      </c>
      <c r="D10234" t="s">
        <v>1836</v>
      </c>
      <c r="E10234" s="698" t="s">
        <v>7584</v>
      </c>
    </row>
    <row r="10235" spans="1:5" hidden="1">
      <c r="A10235">
        <v>25867</v>
      </c>
      <c r="B10235" t="s">
        <v>7585</v>
      </c>
      <c r="C10235" t="s">
        <v>1835</v>
      </c>
      <c r="D10235" t="s">
        <v>1836</v>
      </c>
      <c r="E10235" s="698" t="s">
        <v>7586</v>
      </c>
    </row>
    <row r="10236" spans="1:5" hidden="1">
      <c r="A10236">
        <v>25872</v>
      </c>
      <c r="B10236" t="s">
        <v>7587</v>
      </c>
      <c r="C10236" t="s">
        <v>1835</v>
      </c>
      <c r="D10236" t="s">
        <v>1836</v>
      </c>
      <c r="E10236" s="698" t="s">
        <v>7588</v>
      </c>
    </row>
    <row r="10237" spans="1:5" hidden="1">
      <c r="A10237">
        <v>25873</v>
      </c>
      <c r="B10237" t="s">
        <v>7589</v>
      </c>
      <c r="C10237" t="s">
        <v>1835</v>
      </c>
      <c r="D10237" t="s">
        <v>1836</v>
      </c>
      <c r="E10237" s="698" t="s">
        <v>7590</v>
      </c>
    </row>
    <row r="10238" spans="1:5" hidden="1">
      <c r="A10238">
        <v>11479</v>
      </c>
      <c r="B10238" t="s">
        <v>7591</v>
      </c>
      <c r="C10238" t="s">
        <v>1809</v>
      </c>
      <c r="D10238" t="s">
        <v>1810</v>
      </c>
      <c r="E10238" s="698" t="s">
        <v>7592</v>
      </c>
    </row>
    <row r="10239" spans="1:5" hidden="1">
      <c r="A10239">
        <v>11481</v>
      </c>
      <c r="B10239" t="s">
        <v>7593</v>
      </c>
      <c r="C10239" t="s">
        <v>1809</v>
      </c>
      <c r="D10239" t="s">
        <v>1810</v>
      </c>
      <c r="E10239" s="698" t="s">
        <v>7594</v>
      </c>
    </row>
    <row r="10240" spans="1:5" hidden="1">
      <c r="A10240">
        <v>43609</v>
      </c>
      <c r="B10240" t="s">
        <v>7595</v>
      </c>
      <c r="C10240" t="s">
        <v>1809</v>
      </c>
      <c r="D10240" t="s">
        <v>1810</v>
      </c>
      <c r="E10240" s="698" t="s">
        <v>7594</v>
      </c>
    </row>
    <row r="10241" spans="1:5" hidden="1">
      <c r="A10241">
        <v>11478</v>
      </c>
      <c r="B10241" t="s">
        <v>7596</v>
      </c>
      <c r="C10241" t="s">
        <v>1809</v>
      </c>
      <c r="D10241" t="s">
        <v>1810</v>
      </c>
      <c r="E10241" s="698" t="s">
        <v>7597</v>
      </c>
    </row>
    <row r="10242" spans="1:5" hidden="1">
      <c r="A10242">
        <v>43608</v>
      </c>
      <c r="B10242" t="s">
        <v>7598</v>
      </c>
      <c r="C10242" t="s">
        <v>1809</v>
      </c>
      <c r="D10242" t="s">
        <v>1810</v>
      </c>
      <c r="E10242" s="698" t="s">
        <v>7599</v>
      </c>
    </row>
    <row r="10243" spans="1:5" hidden="1">
      <c r="A10243">
        <v>11476</v>
      </c>
      <c r="B10243" t="s">
        <v>7600</v>
      </c>
      <c r="C10243" t="s">
        <v>1809</v>
      </c>
      <c r="D10243" t="s">
        <v>1810</v>
      </c>
      <c r="E10243" s="698" t="s">
        <v>7599</v>
      </c>
    </row>
    <row r="10244" spans="1:5" hidden="1">
      <c r="A10244">
        <v>40637</v>
      </c>
      <c r="B10244" t="s">
        <v>7601</v>
      </c>
      <c r="C10244" t="s">
        <v>1809</v>
      </c>
      <c r="D10244" t="s">
        <v>1836</v>
      </c>
      <c r="E10244" s="698" t="s">
        <v>7602</v>
      </c>
    </row>
    <row r="10245" spans="1:5" hidden="1">
      <c r="A10245">
        <v>13836</v>
      </c>
      <c r="B10245" t="s">
        <v>7603</v>
      </c>
      <c r="C10245" t="s">
        <v>1809</v>
      </c>
      <c r="D10245" t="s">
        <v>1836</v>
      </c>
      <c r="E10245" s="698" t="s">
        <v>7604</v>
      </c>
    </row>
    <row r="10246" spans="1:5" hidden="1">
      <c r="A10246">
        <v>14534</v>
      </c>
      <c r="B10246" t="s">
        <v>7605</v>
      </c>
      <c r="C10246" t="s">
        <v>1809</v>
      </c>
      <c r="D10246" t="s">
        <v>1836</v>
      </c>
      <c r="E10246" s="698" t="s">
        <v>7606</v>
      </c>
    </row>
    <row r="10247" spans="1:5" hidden="1">
      <c r="A10247">
        <v>14619</v>
      </c>
      <c r="B10247" t="s">
        <v>7607</v>
      </c>
      <c r="C10247" t="s">
        <v>1809</v>
      </c>
      <c r="D10247" t="s">
        <v>1810</v>
      </c>
      <c r="E10247" s="698" t="s">
        <v>7608</v>
      </c>
    </row>
    <row r="10248" spans="1:5" hidden="1">
      <c r="A10248">
        <v>14535</v>
      </c>
      <c r="B10248" t="s">
        <v>7609</v>
      </c>
      <c r="C10248" t="s">
        <v>1809</v>
      </c>
      <c r="D10248" t="s">
        <v>1836</v>
      </c>
      <c r="E10248" s="698" t="s">
        <v>7610</v>
      </c>
    </row>
    <row r="10249" spans="1:5" hidden="1">
      <c r="A10249">
        <v>39813</v>
      </c>
      <c r="B10249" t="s">
        <v>7611</v>
      </c>
      <c r="C10249" t="s">
        <v>1809</v>
      </c>
      <c r="D10249" t="s">
        <v>1836</v>
      </c>
      <c r="E10249" s="698" t="s">
        <v>7612</v>
      </c>
    </row>
    <row r="10250" spans="1:5" hidden="1">
      <c r="A10250">
        <v>40403</v>
      </c>
      <c r="B10250" t="s">
        <v>7613</v>
      </c>
      <c r="C10250" t="s">
        <v>1809</v>
      </c>
      <c r="D10250" t="s">
        <v>1810</v>
      </c>
      <c r="E10250" s="698" t="s">
        <v>7614</v>
      </c>
    </row>
    <row r="10251" spans="1:5" hidden="1">
      <c r="A10251">
        <v>12868</v>
      </c>
      <c r="B10251" t="s">
        <v>7615</v>
      </c>
      <c r="C10251" t="s">
        <v>2167</v>
      </c>
      <c r="D10251" t="s">
        <v>1810</v>
      </c>
      <c r="E10251" s="698" t="s">
        <v>6291</v>
      </c>
    </row>
    <row r="10252" spans="1:5" hidden="1">
      <c r="A10252">
        <v>40916</v>
      </c>
      <c r="B10252" t="s">
        <v>7616</v>
      </c>
      <c r="C10252" t="s">
        <v>2170</v>
      </c>
      <c r="D10252" t="s">
        <v>1810</v>
      </c>
      <c r="E10252" s="698" t="s">
        <v>7617</v>
      </c>
    </row>
    <row r="10253" spans="1:5" hidden="1">
      <c r="A10253">
        <v>4755</v>
      </c>
      <c r="B10253" t="s">
        <v>7618</v>
      </c>
      <c r="C10253" t="s">
        <v>2167</v>
      </c>
      <c r="D10253" t="s">
        <v>1810</v>
      </c>
      <c r="E10253" s="698" t="s">
        <v>6291</v>
      </c>
    </row>
    <row r="10254" spans="1:5" hidden="1">
      <c r="A10254">
        <v>41067</v>
      </c>
      <c r="B10254" t="s">
        <v>7619</v>
      </c>
      <c r="C10254" t="s">
        <v>2170</v>
      </c>
      <c r="D10254" t="s">
        <v>1810</v>
      </c>
      <c r="E10254" s="698" t="s">
        <v>7620</v>
      </c>
    </row>
    <row r="10255" spans="1:5" hidden="1">
      <c r="A10255">
        <v>38463</v>
      </c>
      <c r="B10255" t="s">
        <v>7621</v>
      </c>
      <c r="C10255" t="s">
        <v>1809</v>
      </c>
      <c r="D10255" t="s">
        <v>1810</v>
      </c>
      <c r="E10255" s="698" t="s">
        <v>7622</v>
      </c>
    </row>
    <row r="10256" spans="1:5" hidden="1">
      <c r="A10256">
        <v>40703</v>
      </c>
      <c r="B10256" t="s">
        <v>7623</v>
      </c>
      <c r="C10256" t="s">
        <v>1809</v>
      </c>
      <c r="D10256" t="s">
        <v>1817</v>
      </c>
      <c r="E10256" s="698" t="s">
        <v>7624</v>
      </c>
    </row>
    <row r="10257" spans="1:5" hidden="1">
      <c r="A10257">
        <v>14531</v>
      </c>
      <c r="B10257" t="s">
        <v>7625</v>
      </c>
      <c r="C10257" t="s">
        <v>1809</v>
      </c>
      <c r="D10257" t="s">
        <v>1810</v>
      </c>
      <c r="E10257" s="698" t="s">
        <v>7626</v>
      </c>
    </row>
    <row r="10258" spans="1:5" hidden="1">
      <c r="A10258">
        <v>36533</v>
      </c>
      <c r="B10258" t="s">
        <v>7627</v>
      </c>
      <c r="C10258" t="s">
        <v>1809</v>
      </c>
      <c r="D10258" t="s">
        <v>1810</v>
      </c>
      <c r="E10258" s="698" t="s">
        <v>7628</v>
      </c>
    </row>
    <row r="10259" spans="1:5" hidden="1">
      <c r="A10259">
        <v>11616</v>
      </c>
      <c r="B10259" t="s">
        <v>7629</v>
      </c>
      <c r="C10259" t="s">
        <v>1809</v>
      </c>
      <c r="D10259" t="s">
        <v>1810</v>
      </c>
      <c r="E10259" s="698" t="s">
        <v>7630</v>
      </c>
    </row>
    <row r="10260" spans="1:5" hidden="1">
      <c r="A10260">
        <v>41898</v>
      </c>
      <c r="B10260" t="s">
        <v>7631</v>
      </c>
      <c r="C10260" t="s">
        <v>1809</v>
      </c>
      <c r="D10260" t="s">
        <v>1810</v>
      </c>
      <c r="E10260" s="698" t="s">
        <v>7632</v>
      </c>
    </row>
    <row r="10261" spans="1:5" hidden="1">
      <c r="A10261">
        <v>13447</v>
      </c>
      <c r="B10261" t="s">
        <v>7633</v>
      </c>
      <c r="C10261" t="s">
        <v>1809</v>
      </c>
      <c r="D10261" t="s">
        <v>1810</v>
      </c>
      <c r="E10261" s="698" t="s">
        <v>7634</v>
      </c>
    </row>
    <row r="10262" spans="1:5" hidden="1">
      <c r="A10262">
        <v>14529</v>
      </c>
      <c r="B10262" t="s">
        <v>7635</v>
      </c>
      <c r="C10262" t="s">
        <v>1809</v>
      </c>
      <c r="D10262" t="s">
        <v>1810</v>
      </c>
      <c r="E10262" s="698" t="s">
        <v>7636</v>
      </c>
    </row>
    <row r="10263" spans="1:5" hidden="1">
      <c r="A10263">
        <v>10747</v>
      </c>
      <c r="B10263" t="s">
        <v>7637</v>
      </c>
      <c r="C10263" t="s">
        <v>1809</v>
      </c>
      <c r="D10263" t="s">
        <v>1810</v>
      </c>
      <c r="E10263" s="698" t="s">
        <v>7638</v>
      </c>
    </row>
    <row r="10264" spans="1:5" hidden="1">
      <c r="A10264">
        <v>36141</v>
      </c>
      <c r="B10264" t="s">
        <v>7639</v>
      </c>
      <c r="C10264" t="s">
        <v>1809</v>
      </c>
      <c r="D10264" t="s">
        <v>1810</v>
      </c>
      <c r="E10264" s="698" t="s">
        <v>7640</v>
      </c>
    </row>
    <row r="10265" spans="1:5" hidden="1">
      <c r="A10265">
        <v>39434</v>
      </c>
      <c r="B10265" t="s">
        <v>7641</v>
      </c>
      <c r="C10265" t="s">
        <v>1949</v>
      </c>
      <c r="D10265" t="s">
        <v>1810</v>
      </c>
      <c r="E10265" s="698" t="s">
        <v>7642</v>
      </c>
    </row>
    <row r="10266" spans="1:5" hidden="1">
      <c r="A10266">
        <v>39433</v>
      </c>
      <c r="B10266" t="s">
        <v>7643</v>
      </c>
      <c r="C10266" t="s">
        <v>1949</v>
      </c>
      <c r="D10266" t="s">
        <v>1810</v>
      </c>
      <c r="E10266" s="698" t="s">
        <v>7644</v>
      </c>
    </row>
    <row r="10267" spans="1:5" hidden="1">
      <c r="A10267">
        <v>4049</v>
      </c>
      <c r="B10267" t="s">
        <v>7645</v>
      </c>
      <c r="C10267" t="s">
        <v>1847</v>
      </c>
      <c r="D10267" t="s">
        <v>1810</v>
      </c>
      <c r="E10267" s="698" t="s">
        <v>7646</v>
      </c>
    </row>
    <row r="10268" spans="1:5" hidden="1">
      <c r="A10268">
        <v>38120</v>
      </c>
      <c r="B10268" t="s">
        <v>7647</v>
      </c>
      <c r="C10268" t="s">
        <v>1949</v>
      </c>
      <c r="D10268" t="s">
        <v>1810</v>
      </c>
      <c r="E10268" s="698" t="s">
        <v>7648</v>
      </c>
    </row>
    <row r="10269" spans="1:5" hidden="1">
      <c r="A10269">
        <v>38877</v>
      </c>
      <c r="B10269" t="s">
        <v>7649</v>
      </c>
      <c r="C10269" t="s">
        <v>1949</v>
      </c>
      <c r="D10269" t="s">
        <v>1810</v>
      </c>
      <c r="E10269" s="698" t="s">
        <v>7650</v>
      </c>
    </row>
    <row r="10270" spans="1:5" hidden="1">
      <c r="A10270">
        <v>34546</v>
      </c>
      <c r="B10270" t="s">
        <v>7651</v>
      </c>
      <c r="C10270" t="s">
        <v>1949</v>
      </c>
      <c r="D10270" t="s">
        <v>1810</v>
      </c>
      <c r="E10270" s="698" t="s">
        <v>7652</v>
      </c>
    </row>
    <row r="10271" spans="1:5" hidden="1">
      <c r="A10271">
        <v>10498</v>
      </c>
      <c r="B10271" t="s">
        <v>7653</v>
      </c>
      <c r="C10271" t="s">
        <v>1949</v>
      </c>
      <c r="D10271" t="s">
        <v>1810</v>
      </c>
      <c r="E10271" s="698" t="s">
        <v>7654</v>
      </c>
    </row>
    <row r="10272" spans="1:5" hidden="1">
      <c r="A10272">
        <v>4823</v>
      </c>
      <c r="B10272" t="s">
        <v>678</v>
      </c>
      <c r="C10272" t="s">
        <v>1949</v>
      </c>
      <c r="D10272" t="s">
        <v>1810</v>
      </c>
      <c r="E10272" s="698" t="s">
        <v>7655</v>
      </c>
    </row>
    <row r="10273" spans="1:5" hidden="1">
      <c r="A10273">
        <v>41387</v>
      </c>
      <c r="B10273" t="s">
        <v>7656</v>
      </c>
      <c r="C10273" t="s">
        <v>1856</v>
      </c>
      <c r="D10273" t="s">
        <v>1810</v>
      </c>
      <c r="E10273" s="698" t="s">
        <v>7657</v>
      </c>
    </row>
    <row r="10274" spans="1:5" hidden="1">
      <c r="A10274">
        <v>41388</v>
      </c>
      <c r="B10274" t="s">
        <v>7658</v>
      </c>
      <c r="C10274" t="s">
        <v>1856</v>
      </c>
      <c r="D10274" t="s">
        <v>1810</v>
      </c>
      <c r="E10274" s="698" t="s">
        <v>7325</v>
      </c>
    </row>
    <row r="10275" spans="1:5" hidden="1">
      <c r="A10275">
        <v>41380</v>
      </c>
      <c r="B10275" t="s">
        <v>7659</v>
      </c>
      <c r="C10275" t="s">
        <v>1809</v>
      </c>
      <c r="D10275" t="s">
        <v>1810</v>
      </c>
      <c r="E10275" s="698" t="s">
        <v>7660</v>
      </c>
    </row>
    <row r="10276" spans="1:5" hidden="1">
      <c r="A10276">
        <v>41381</v>
      </c>
      <c r="B10276" t="s">
        <v>7661</v>
      </c>
      <c r="C10276" t="s">
        <v>1809</v>
      </c>
      <c r="D10276" t="s">
        <v>1810</v>
      </c>
      <c r="E10276" s="698" t="s">
        <v>7662</v>
      </c>
    </row>
    <row r="10277" spans="1:5" hidden="1">
      <c r="A10277">
        <v>41382</v>
      </c>
      <c r="B10277" t="s">
        <v>7663</v>
      </c>
      <c r="C10277" t="s">
        <v>1809</v>
      </c>
      <c r="D10277" t="s">
        <v>1810</v>
      </c>
      <c r="E10277" s="698" t="s">
        <v>7664</v>
      </c>
    </row>
    <row r="10278" spans="1:5" hidden="1">
      <c r="A10278">
        <v>41383</v>
      </c>
      <c r="B10278" t="s">
        <v>7665</v>
      </c>
      <c r="C10278" t="s">
        <v>1809</v>
      </c>
      <c r="D10278" t="s">
        <v>1810</v>
      </c>
      <c r="E10278" s="698" t="s">
        <v>7666</v>
      </c>
    </row>
    <row r="10279" spans="1:5" hidden="1">
      <c r="A10279">
        <v>41385</v>
      </c>
      <c r="B10279" t="s">
        <v>7667</v>
      </c>
      <c r="C10279" t="s">
        <v>1809</v>
      </c>
      <c r="D10279" t="s">
        <v>1810</v>
      </c>
      <c r="E10279" s="698" t="s">
        <v>7668</v>
      </c>
    </row>
    <row r="10280" spans="1:5" hidden="1">
      <c r="A10280">
        <v>11079</v>
      </c>
      <c r="B10280" t="s">
        <v>7669</v>
      </c>
      <c r="C10280" t="s">
        <v>2164</v>
      </c>
      <c r="D10280" t="s">
        <v>1810</v>
      </c>
      <c r="E10280" s="698" t="s">
        <v>7670</v>
      </c>
    </row>
    <row r="10281" spans="1:5" hidden="1">
      <c r="A10281">
        <v>11082</v>
      </c>
      <c r="B10281" t="s">
        <v>7671</v>
      </c>
      <c r="C10281" t="s">
        <v>2164</v>
      </c>
      <c r="D10281" t="s">
        <v>1810</v>
      </c>
      <c r="E10281" s="698" t="s">
        <v>7670</v>
      </c>
    </row>
    <row r="10282" spans="1:5" hidden="1">
      <c r="A10282">
        <v>4058</v>
      </c>
      <c r="B10282" t="s">
        <v>7672</v>
      </c>
      <c r="C10282" t="s">
        <v>2167</v>
      </c>
      <c r="D10282" t="s">
        <v>1810</v>
      </c>
      <c r="E10282" s="698" t="s">
        <v>4439</v>
      </c>
    </row>
    <row r="10283" spans="1:5" hidden="1">
      <c r="A10283">
        <v>40974</v>
      </c>
      <c r="B10283" t="s">
        <v>7673</v>
      </c>
      <c r="C10283" t="s">
        <v>2170</v>
      </c>
      <c r="D10283" t="s">
        <v>1810</v>
      </c>
      <c r="E10283" s="698" t="s">
        <v>7674</v>
      </c>
    </row>
    <row r="10284" spans="1:5" hidden="1">
      <c r="A10284">
        <v>34794</v>
      </c>
      <c r="B10284" t="s">
        <v>7675</v>
      </c>
      <c r="C10284" t="s">
        <v>2167</v>
      </c>
      <c r="D10284" t="s">
        <v>1810</v>
      </c>
      <c r="E10284" s="698" t="s">
        <v>3124</v>
      </c>
    </row>
    <row r="10285" spans="1:5" hidden="1">
      <c r="A10285">
        <v>40925</v>
      </c>
      <c r="B10285" t="s">
        <v>7676</v>
      </c>
      <c r="C10285" t="s">
        <v>2170</v>
      </c>
      <c r="D10285" t="s">
        <v>1810</v>
      </c>
      <c r="E10285" s="698" t="s">
        <v>7677</v>
      </c>
    </row>
    <row r="10286" spans="1:5" hidden="1">
      <c r="A10286">
        <v>13741</v>
      </c>
      <c r="B10286" t="s">
        <v>7678</v>
      </c>
      <c r="C10286" t="s">
        <v>1809</v>
      </c>
      <c r="D10286" t="s">
        <v>1810</v>
      </c>
      <c r="E10286" s="698" t="s">
        <v>7679</v>
      </c>
    </row>
    <row r="10287" spans="1:5" hidden="1">
      <c r="A10287">
        <v>3288</v>
      </c>
      <c r="B10287" t="s">
        <v>7680</v>
      </c>
      <c r="C10287" t="s">
        <v>1856</v>
      </c>
      <c r="D10287" t="s">
        <v>1817</v>
      </c>
      <c r="E10287" s="698" t="s">
        <v>7681</v>
      </c>
    </row>
    <row r="10288" spans="1:5" hidden="1">
      <c r="A10288">
        <v>13587</v>
      </c>
      <c r="B10288" t="s">
        <v>7682</v>
      </c>
      <c r="C10288" t="s">
        <v>1856</v>
      </c>
      <c r="D10288" t="s">
        <v>1810</v>
      </c>
      <c r="E10288" s="698" t="s">
        <v>7683</v>
      </c>
    </row>
    <row r="10289" spans="1:5" hidden="1">
      <c r="A10289">
        <v>38598</v>
      </c>
      <c r="B10289" t="s">
        <v>7684</v>
      </c>
      <c r="C10289" t="s">
        <v>1809</v>
      </c>
      <c r="D10289" t="s">
        <v>1810</v>
      </c>
      <c r="E10289" s="698" t="s">
        <v>2880</v>
      </c>
    </row>
    <row r="10290" spans="1:5" hidden="1">
      <c r="A10290">
        <v>38595</v>
      </c>
      <c r="B10290" t="s">
        <v>7685</v>
      </c>
      <c r="C10290" t="s">
        <v>1809</v>
      </c>
      <c r="D10290" t="s">
        <v>1810</v>
      </c>
      <c r="E10290" s="698" t="s">
        <v>7119</v>
      </c>
    </row>
    <row r="10291" spans="1:5" hidden="1">
      <c r="A10291">
        <v>38592</v>
      </c>
      <c r="B10291" t="s">
        <v>7686</v>
      </c>
      <c r="C10291" t="s">
        <v>1809</v>
      </c>
      <c r="D10291" t="s">
        <v>1810</v>
      </c>
      <c r="E10291" s="698" t="s">
        <v>5194</v>
      </c>
    </row>
    <row r="10292" spans="1:5" hidden="1">
      <c r="A10292">
        <v>38588</v>
      </c>
      <c r="B10292" t="s">
        <v>7687</v>
      </c>
      <c r="C10292" t="s">
        <v>1809</v>
      </c>
      <c r="D10292" t="s">
        <v>1810</v>
      </c>
      <c r="E10292" s="698" t="s">
        <v>1867</v>
      </c>
    </row>
    <row r="10293" spans="1:5" hidden="1">
      <c r="A10293">
        <v>38593</v>
      </c>
      <c r="B10293" t="s">
        <v>7688</v>
      </c>
      <c r="C10293" t="s">
        <v>1809</v>
      </c>
      <c r="D10293" t="s">
        <v>1810</v>
      </c>
      <c r="E10293" s="698" t="s">
        <v>5507</v>
      </c>
    </row>
    <row r="10294" spans="1:5" hidden="1">
      <c r="A10294">
        <v>38589</v>
      </c>
      <c r="B10294" t="s">
        <v>7689</v>
      </c>
      <c r="C10294" t="s">
        <v>1809</v>
      </c>
      <c r="D10294" t="s">
        <v>1810</v>
      </c>
      <c r="E10294" s="698" t="s">
        <v>2023</v>
      </c>
    </row>
    <row r="10295" spans="1:5" hidden="1">
      <c r="A10295">
        <v>38594</v>
      </c>
      <c r="B10295" t="s">
        <v>7690</v>
      </c>
      <c r="C10295" t="s">
        <v>1809</v>
      </c>
      <c r="D10295" t="s">
        <v>1810</v>
      </c>
      <c r="E10295" s="698" t="s">
        <v>6549</v>
      </c>
    </row>
    <row r="10296" spans="1:5" hidden="1">
      <c r="A10296">
        <v>34773</v>
      </c>
      <c r="B10296" t="s">
        <v>7691</v>
      </c>
      <c r="C10296" t="s">
        <v>1809</v>
      </c>
      <c r="D10296" t="s">
        <v>1810</v>
      </c>
      <c r="E10296" s="698" t="s">
        <v>4871</v>
      </c>
    </row>
    <row r="10297" spans="1:5" hidden="1">
      <c r="A10297">
        <v>34769</v>
      </c>
      <c r="B10297" t="s">
        <v>7692</v>
      </c>
      <c r="C10297" t="s">
        <v>1809</v>
      </c>
      <c r="D10297" t="s">
        <v>1810</v>
      </c>
      <c r="E10297" s="698" t="s">
        <v>2869</v>
      </c>
    </row>
    <row r="10298" spans="1:5" hidden="1">
      <c r="A10298">
        <v>34763</v>
      </c>
      <c r="B10298" t="s">
        <v>7693</v>
      </c>
      <c r="C10298" t="s">
        <v>1809</v>
      </c>
      <c r="D10298" t="s">
        <v>1810</v>
      </c>
      <c r="E10298" s="698" t="s">
        <v>7230</v>
      </c>
    </row>
    <row r="10299" spans="1:5" hidden="1">
      <c r="A10299">
        <v>34774</v>
      </c>
      <c r="B10299" t="s">
        <v>7694</v>
      </c>
      <c r="C10299" t="s">
        <v>1809</v>
      </c>
      <c r="D10299" t="s">
        <v>1810</v>
      </c>
      <c r="E10299" s="698" t="s">
        <v>7695</v>
      </c>
    </row>
    <row r="10300" spans="1:5" hidden="1">
      <c r="A10300">
        <v>34771</v>
      </c>
      <c r="B10300" t="s">
        <v>7696</v>
      </c>
      <c r="C10300" t="s">
        <v>1809</v>
      </c>
      <c r="D10300" t="s">
        <v>1810</v>
      </c>
      <c r="E10300" s="698" t="s">
        <v>7502</v>
      </c>
    </row>
    <row r="10301" spans="1:5" hidden="1">
      <c r="A10301">
        <v>34764</v>
      </c>
      <c r="B10301" t="s">
        <v>7697</v>
      </c>
      <c r="C10301" t="s">
        <v>1809</v>
      </c>
      <c r="D10301" t="s">
        <v>1810</v>
      </c>
      <c r="E10301" s="698" t="s">
        <v>4499</v>
      </c>
    </row>
    <row r="10302" spans="1:5" hidden="1">
      <c r="A10302">
        <v>34788</v>
      </c>
      <c r="B10302" t="s">
        <v>7698</v>
      </c>
      <c r="C10302" t="s">
        <v>1809</v>
      </c>
      <c r="D10302" t="s">
        <v>1810</v>
      </c>
      <c r="E10302" s="698" t="s">
        <v>7699</v>
      </c>
    </row>
    <row r="10303" spans="1:5" hidden="1">
      <c r="A10303">
        <v>34781</v>
      </c>
      <c r="B10303" t="s">
        <v>7700</v>
      </c>
      <c r="C10303" t="s">
        <v>1809</v>
      </c>
      <c r="D10303" t="s">
        <v>1810</v>
      </c>
      <c r="E10303" s="698" t="s">
        <v>5753</v>
      </c>
    </row>
    <row r="10304" spans="1:5" hidden="1">
      <c r="A10304">
        <v>41682</v>
      </c>
      <c r="B10304" t="s">
        <v>7701</v>
      </c>
      <c r="C10304" t="s">
        <v>1809</v>
      </c>
      <c r="D10304" t="s">
        <v>1810</v>
      </c>
      <c r="E10304" s="698" t="s">
        <v>7702</v>
      </c>
    </row>
    <row r="10305" spans="1:5" hidden="1">
      <c r="A10305">
        <v>41683</v>
      </c>
      <c r="B10305" t="s">
        <v>7703</v>
      </c>
      <c r="C10305" t="s">
        <v>1809</v>
      </c>
      <c r="D10305" t="s">
        <v>1810</v>
      </c>
      <c r="E10305" s="698" t="s">
        <v>4902</v>
      </c>
    </row>
    <row r="10306" spans="1:5" hidden="1">
      <c r="A10306">
        <v>41680</v>
      </c>
      <c r="B10306" t="s">
        <v>7704</v>
      </c>
      <c r="C10306" t="s">
        <v>1809</v>
      </c>
      <c r="D10306" t="s">
        <v>1810</v>
      </c>
      <c r="E10306" s="698" t="s">
        <v>7477</v>
      </c>
    </row>
    <row r="10307" spans="1:5" hidden="1">
      <c r="A10307">
        <v>41679</v>
      </c>
      <c r="B10307" t="s">
        <v>7705</v>
      </c>
      <c r="C10307" t="s">
        <v>1809</v>
      </c>
      <c r="D10307" t="s">
        <v>1810</v>
      </c>
      <c r="E10307" s="698" t="s">
        <v>7706</v>
      </c>
    </row>
    <row r="10308" spans="1:5" hidden="1">
      <c r="A10308">
        <v>41681</v>
      </c>
      <c r="B10308" t="s">
        <v>7707</v>
      </c>
      <c r="C10308" t="s">
        <v>1809</v>
      </c>
      <c r="D10308" t="s">
        <v>1810</v>
      </c>
      <c r="E10308" s="698" t="s">
        <v>7708</v>
      </c>
    </row>
    <row r="10309" spans="1:5" hidden="1">
      <c r="A10309">
        <v>43386</v>
      </c>
      <c r="B10309" t="s">
        <v>7709</v>
      </c>
      <c r="C10309" t="s">
        <v>1809</v>
      </c>
      <c r="D10309" t="s">
        <v>1810</v>
      </c>
      <c r="E10309" s="698" t="s">
        <v>7710</v>
      </c>
    </row>
    <row r="10310" spans="1:5" hidden="1">
      <c r="A10310">
        <v>4059</v>
      </c>
      <c r="B10310" t="s">
        <v>7711</v>
      </c>
      <c r="C10310" t="s">
        <v>1856</v>
      </c>
      <c r="D10310" t="s">
        <v>1810</v>
      </c>
      <c r="E10310" s="698" t="s">
        <v>7702</v>
      </c>
    </row>
    <row r="10311" spans="1:5" hidden="1">
      <c r="A10311">
        <v>4062</v>
      </c>
      <c r="B10311" t="s">
        <v>7712</v>
      </c>
      <c r="C10311" t="s">
        <v>1809</v>
      </c>
      <c r="D10311" t="s">
        <v>1810</v>
      </c>
      <c r="E10311" s="698" t="s">
        <v>7702</v>
      </c>
    </row>
    <row r="10312" spans="1:5" hidden="1">
      <c r="A10312">
        <v>4061</v>
      </c>
      <c r="B10312" t="s">
        <v>7713</v>
      </c>
      <c r="C10312" t="s">
        <v>1809</v>
      </c>
      <c r="D10312" t="s">
        <v>1810</v>
      </c>
      <c r="E10312" s="698" t="s">
        <v>7714</v>
      </c>
    </row>
    <row r="10313" spans="1:5" hidden="1">
      <c r="A10313">
        <v>41315</v>
      </c>
      <c r="B10313" t="s">
        <v>7715</v>
      </c>
      <c r="C10313" t="s">
        <v>1949</v>
      </c>
      <c r="D10313" t="s">
        <v>1810</v>
      </c>
      <c r="E10313" s="698" t="s">
        <v>7716</v>
      </c>
    </row>
    <row r="10314" spans="1:5" hidden="1">
      <c r="A10314">
        <v>43148</v>
      </c>
      <c r="B10314" t="s">
        <v>7717</v>
      </c>
      <c r="C10314" t="s">
        <v>1949</v>
      </c>
      <c r="D10314" t="s">
        <v>1810</v>
      </c>
      <c r="E10314" s="698" t="s">
        <v>7718</v>
      </c>
    </row>
    <row r="10315" spans="1:5" hidden="1">
      <c r="A10315">
        <v>43147</v>
      </c>
      <c r="B10315" t="s">
        <v>7719</v>
      </c>
      <c r="C10315" t="s">
        <v>1949</v>
      </c>
      <c r="D10315" t="s">
        <v>1810</v>
      </c>
      <c r="E10315" s="698" t="s">
        <v>7720</v>
      </c>
    </row>
    <row r="10316" spans="1:5" hidden="1">
      <c r="A10316">
        <v>10608</v>
      </c>
      <c r="B10316" t="s">
        <v>7721</v>
      </c>
      <c r="C10316" t="s">
        <v>1809</v>
      </c>
      <c r="D10316" t="s">
        <v>1836</v>
      </c>
      <c r="E10316" s="698" t="s">
        <v>7722</v>
      </c>
    </row>
    <row r="10317" spans="1:5" hidden="1">
      <c r="A10317">
        <v>4069</v>
      </c>
      <c r="B10317" t="s">
        <v>7723</v>
      </c>
      <c r="C10317" t="s">
        <v>2167</v>
      </c>
      <c r="D10317" t="s">
        <v>1810</v>
      </c>
      <c r="E10317" s="698" t="s">
        <v>7724</v>
      </c>
    </row>
    <row r="10318" spans="1:5" hidden="1">
      <c r="A10318">
        <v>40819</v>
      </c>
      <c r="B10318" t="s">
        <v>7725</v>
      </c>
      <c r="C10318" t="s">
        <v>2170</v>
      </c>
      <c r="D10318" t="s">
        <v>1810</v>
      </c>
      <c r="E10318" s="698" t="s">
        <v>7726</v>
      </c>
    </row>
    <row r="10319" spans="1:5" hidden="1">
      <c r="A10319">
        <v>34361</v>
      </c>
      <c r="B10319" t="s">
        <v>7727</v>
      </c>
      <c r="C10319" t="s">
        <v>1949</v>
      </c>
      <c r="D10319" t="s">
        <v>1810</v>
      </c>
      <c r="E10319" s="698" t="s">
        <v>4699</v>
      </c>
    </row>
    <row r="10320" spans="1:5" hidden="1">
      <c r="A10320">
        <v>36512</v>
      </c>
      <c r="B10320" t="s">
        <v>7728</v>
      </c>
      <c r="C10320" t="s">
        <v>1809</v>
      </c>
      <c r="D10320" t="s">
        <v>1836</v>
      </c>
      <c r="E10320" s="698" t="s">
        <v>7729</v>
      </c>
    </row>
    <row r="10321" spans="1:5" hidden="1">
      <c r="A10321">
        <v>25972</v>
      </c>
      <c r="B10321" t="s">
        <v>7730</v>
      </c>
      <c r="C10321" t="s">
        <v>1949</v>
      </c>
      <c r="D10321" t="s">
        <v>1810</v>
      </c>
      <c r="E10321" s="698" t="s">
        <v>6365</v>
      </c>
    </row>
    <row r="10322" spans="1:5" hidden="1">
      <c r="A10322">
        <v>25973</v>
      </c>
      <c r="B10322" t="s">
        <v>7731</v>
      </c>
      <c r="C10322" t="s">
        <v>1949</v>
      </c>
      <c r="D10322" t="s">
        <v>1810</v>
      </c>
      <c r="E10322" s="698" t="s">
        <v>6365</v>
      </c>
    </row>
    <row r="10323" spans="1:5" hidden="1">
      <c r="A10323">
        <v>11697</v>
      </c>
      <c r="B10323" t="s">
        <v>7732</v>
      </c>
      <c r="C10323" t="s">
        <v>1809</v>
      </c>
      <c r="D10323" t="s">
        <v>1810</v>
      </c>
      <c r="E10323" s="698" t="s">
        <v>7733</v>
      </c>
    </row>
    <row r="10324" spans="1:5" hidden="1">
      <c r="A10324">
        <v>11698</v>
      </c>
      <c r="B10324" t="s">
        <v>7734</v>
      </c>
      <c r="C10324" t="s">
        <v>1809</v>
      </c>
      <c r="D10324" t="s">
        <v>1810</v>
      </c>
      <c r="E10324" s="698" t="s">
        <v>7735</v>
      </c>
    </row>
    <row r="10325" spans="1:5" hidden="1">
      <c r="A10325">
        <v>10432</v>
      </c>
      <c r="B10325" t="s">
        <v>7736</v>
      </c>
      <c r="C10325" t="s">
        <v>1809</v>
      </c>
      <c r="D10325" t="s">
        <v>1810</v>
      </c>
      <c r="E10325" s="698" t="s">
        <v>7737</v>
      </c>
    </row>
    <row r="10326" spans="1:5" hidden="1">
      <c r="A10326">
        <v>11699</v>
      </c>
      <c r="B10326" t="s">
        <v>7738</v>
      </c>
      <c r="C10326" t="s">
        <v>1809</v>
      </c>
      <c r="D10326" t="s">
        <v>1810</v>
      </c>
      <c r="E10326" s="698" t="s">
        <v>7739</v>
      </c>
    </row>
    <row r="10327" spans="1:5" hidden="1">
      <c r="A10327">
        <v>44020</v>
      </c>
      <c r="B10327" t="s">
        <v>7740</v>
      </c>
      <c r="C10327" t="s">
        <v>1809</v>
      </c>
      <c r="D10327" t="s">
        <v>1810</v>
      </c>
      <c r="E10327" s="698" t="s">
        <v>7741</v>
      </c>
    </row>
    <row r="10328" spans="1:5" hidden="1">
      <c r="A10328">
        <v>41420</v>
      </c>
      <c r="B10328" t="s">
        <v>7742</v>
      </c>
      <c r="C10328" t="s">
        <v>1809</v>
      </c>
      <c r="D10328" t="s">
        <v>1810</v>
      </c>
      <c r="E10328" s="698" t="s">
        <v>7743</v>
      </c>
    </row>
    <row r="10329" spans="1:5" hidden="1">
      <c r="A10329">
        <v>41422</v>
      </c>
      <c r="B10329" t="s">
        <v>7744</v>
      </c>
      <c r="C10329" t="s">
        <v>1809</v>
      </c>
      <c r="D10329" t="s">
        <v>1810</v>
      </c>
      <c r="E10329" s="698" t="s">
        <v>7745</v>
      </c>
    </row>
    <row r="10330" spans="1:5" hidden="1">
      <c r="A10330">
        <v>41425</v>
      </c>
      <c r="B10330" t="s">
        <v>7746</v>
      </c>
      <c r="C10330" t="s">
        <v>1809</v>
      </c>
      <c r="D10330" t="s">
        <v>1810</v>
      </c>
      <c r="E10330" s="698" t="s">
        <v>5503</v>
      </c>
    </row>
    <row r="10331" spans="1:5" hidden="1">
      <c r="A10331">
        <v>41426</v>
      </c>
      <c r="B10331" t="s">
        <v>7747</v>
      </c>
      <c r="C10331" t="s">
        <v>1809</v>
      </c>
      <c r="D10331" t="s">
        <v>1810</v>
      </c>
      <c r="E10331" s="698" t="s">
        <v>7748</v>
      </c>
    </row>
    <row r="10332" spans="1:5" hidden="1">
      <c r="A10332">
        <v>41419</v>
      </c>
      <c r="B10332" t="s">
        <v>7749</v>
      </c>
      <c r="C10332" t="s">
        <v>1809</v>
      </c>
      <c r="D10332" t="s">
        <v>1810</v>
      </c>
      <c r="E10332" s="698" t="s">
        <v>3173</v>
      </c>
    </row>
    <row r="10333" spans="1:5" hidden="1">
      <c r="A10333">
        <v>41421</v>
      </c>
      <c r="B10333" t="s">
        <v>7750</v>
      </c>
      <c r="C10333" t="s">
        <v>1809</v>
      </c>
      <c r="D10333" t="s">
        <v>1810</v>
      </c>
      <c r="E10333" s="698" t="s">
        <v>7751</v>
      </c>
    </row>
    <row r="10334" spans="1:5" hidden="1">
      <c r="A10334">
        <v>41414</v>
      </c>
      <c r="B10334" t="s">
        <v>7752</v>
      </c>
      <c r="C10334" t="s">
        <v>1809</v>
      </c>
      <c r="D10334" t="s">
        <v>1810</v>
      </c>
      <c r="E10334" s="698" t="s">
        <v>7753</v>
      </c>
    </row>
    <row r="10335" spans="1:5" hidden="1">
      <c r="A10335">
        <v>41415</v>
      </c>
      <c r="B10335" t="s">
        <v>7754</v>
      </c>
      <c r="C10335" t="s">
        <v>1809</v>
      </c>
      <c r="D10335" t="s">
        <v>1810</v>
      </c>
      <c r="E10335" s="698" t="s">
        <v>2537</v>
      </c>
    </row>
    <row r="10336" spans="1:5" hidden="1">
      <c r="A10336">
        <v>37514</v>
      </c>
      <c r="B10336" t="s">
        <v>7755</v>
      </c>
      <c r="C10336" t="s">
        <v>1809</v>
      </c>
      <c r="D10336" t="s">
        <v>1836</v>
      </c>
      <c r="E10336" s="698" t="s">
        <v>7756</v>
      </c>
    </row>
    <row r="10337" spans="1:5" hidden="1">
      <c r="A10337">
        <v>37519</v>
      </c>
      <c r="B10337" t="s">
        <v>7757</v>
      </c>
      <c r="C10337" t="s">
        <v>1809</v>
      </c>
      <c r="D10337" t="s">
        <v>1836</v>
      </c>
      <c r="E10337" s="698" t="s">
        <v>7758</v>
      </c>
    </row>
    <row r="10338" spans="1:5" hidden="1">
      <c r="A10338">
        <v>37520</v>
      </c>
      <c r="B10338" t="s">
        <v>7759</v>
      </c>
      <c r="C10338" t="s">
        <v>1809</v>
      </c>
      <c r="D10338" t="s">
        <v>1836</v>
      </c>
      <c r="E10338" s="698" t="s">
        <v>7760</v>
      </c>
    </row>
    <row r="10339" spans="1:5" hidden="1">
      <c r="A10339">
        <v>37521</v>
      </c>
      <c r="B10339" t="s">
        <v>7761</v>
      </c>
      <c r="C10339" t="s">
        <v>1809</v>
      </c>
      <c r="D10339" t="s">
        <v>1836</v>
      </c>
      <c r="E10339" s="698" t="s">
        <v>7762</v>
      </c>
    </row>
    <row r="10340" spans="1:5" hidden="1">
      <c r="A10340">
        <v>37522</v>
      </c>
      <c r="B10340" t="s">
        <v>7763</v>
      </c>
      <c r="C10340" t="s">
        <v>1809</v>
      </c>
      <c r="D10340" t="s">
        <v>1836</v>
      </c>
      <c r="E10340" s="698" t="s">
        <v>7764</v>
      </c>
    </row>
    <row r="10341" spans="1:5" hidden="1">
      <c r="A10341">
        <v>21109</v>
      </c>
      <c r="B10341" t="s">
        <v>7765</v>
      </c>
      <c r="C10341" t="s">
        <v>1809</v>
      </c>
      <c r="D10341" t="s">
        <v>1810</v>
      </c>
      <c r="E10341" s="698" t="s">
        <v>4162</v>
      </c>
    </row>
    <row r="10342" spans="1:5" hidden="1">
      <c r="A10342">
        <v>11769</v>
      </c>
      <c r="B10342" t="s">
        <v>7766</v>
      </c>
      <c r="C10342" t="s">
        <v>1809</v>
      </c>
      <c r="D10342" t="s">
        <v>1810</v>
      </c>
      <c r="E10342" s="698" t="s">
        <v>7767</v>
      </c>
    </row>
    <row r="10343" spans="1:5" hidden="1">
      <c r="A10343">
        <v>36793</v>
      </c>
      <c r="B10343" t="s">
        <v>7768</v>
      </c>
      <c r="C10343" t="s">
        <v>1809</v>
      </c>
      <c r="D10343" t="s">
        <v>1810</v>
      </c>
      <c r="E10343" s="698" t="s">
        <v>7769</v>
      </c>
    </row>
    <row r="10344" spans="1:5" hidden="1">
      <c r="A10344">
        <v>37546</v>
      </c>
      <c r="B10344" t="s">
        <v>7770</v>
      </c>
      <c r="C10344" t="s">
        <v>1809</v>
      </c>
      <c r="D10344" t="s">
        <v>1810</v>
      </c>
      <c r="E10344" s="698" t="s">
        <v>7771</v>
      </c>
    </row>
    <row r="10345" spans="1:5" hidden="1">
      <c r="A10345">
        <v>37544</v>
      </c>
      <c r="B10345" t="s">
        <v>7772</v>
      </c>
      <c r="C10345" t="s">
        <v>1809</v>
      </c>
      <c r="D10345" t="s">
        <v>1810</v>
      </c>
      <c r="E10345" s="698" t="s">
        <v>7773</v>
      </c>
    </row>
    <row r="10346" spans="1:5" hidden="1">
      <c r="A10346">
        <v>37545</v>
      </c>
      <c r="B10346" t="s">
        <v>7774</v>
      </c>
      <c r="C10346" t="s">
        <v>1809</v>
      </c>
      <c r="D10346" t="s">
        <v>1810</v>
      </c>
      <c r="E10346" s="698" t="s">
        <v>7775</v>
      </c>
    </row>
    <row r="10347" spans="1:5" hidden="1">
      <c r="A10347">
        <v>11771</v>
      </c>
      <c r="B10347" t="s">
        <v>7776</v>
      </c>
      <c r="C10347" t="s">
        <v>1809</v>
      </c>
      <c r="D10347" t="s">
        <v>1810</v>
      </c>
      <c r="E10347" s="698" t="s">
        <v>7777</v>
      </c>
    </row>
    <row r="10348" spans="1:5" hidden="1">
      <c r="A10348">
        <v>39919</v>
      </c>
      <c r="B10348" t="s">
        <v>7778</v>
      </c>
      <c r="C10348" t="s">
        <v>1809</v>
      </c>
      <c r="D10348" t="s">
        <v>1810</v>
      </c>
      <c r="E10348" s="698" t="s">
        <v>7779</v>
      </c>
    </row>
    <row r="10349" spans="1:5" hidden="1">
      <c r="A10349">
        <v>38385</v>
      </c>
      <c r="B10349" t="s">
        <v>7780</v>
      </c>
      <c r="C10349" t="s">
        <v>1809</v>
      </c>
      <c r="D10349" t="s">
        <v>1810</v>
      </c>
      <c r="E10349" s="698" t="s">
        <v>7781</v>
      </c>
    </row>
    <row r="10350" spans="1:5" hidden="1">
      <c r="A10350">
        <v>37587</v>
      </c>
      <c r="B10350" t="s">
        <v>7782</v>
      </c>
      <c r="C10350" t="s">
        <v>1809</v>
      </c>
      <c r="D10350" t="s">
        <v>1810</v>
      </c>
      <c r="E10350" s="698" t="s">
        <v>7783</v>
      </c>
    </row>
    <row r="10351" spans="1:5" hidden="1">
      <c r="A10351">
        <v>36800</v>
      </c>
      <c r="B10351" t="s">
        <v>7784</v>
      </c>
      <c r="C10351" t="s">
        <v>1809</v>
      </c>
      <c r="D10351" t="s">
        <v>1810</v>
      </c>
      <c r="E10351" s="698" t="s">
        <v>7785</v>
      </c>
    </row>
    <row r="10352" spans="1:5" hidden="1">
      <c r="A10352">
        <v>11561</v>
      </c>
      <c r="B10352" t="s">
        <v>7786</v>
      </c>
      <c r="C10352" t="s">
        <v>1809</v>
      </c>
      <c r="D10352" t="s">
        <v>1810</v>
      </c>
      <c r="E10352" s="698" t="s">
        <v>7787</v>
      </c>
    </row>
    <row r="10353" spans="1:5" hidden="1">
      <c r="A10353">
        <v>43604</v>
      </c>
      <c r="B10353" t="s">
        <v>7788</v>
      </c>
      <c r="C10353" t="s">
        <v>1809</v>
      </c>
      <c r="D10353" t="s">
        <v>1810</v>
      </c>
      <c r="E10353" s="698" t="s">
        <v>7789</v>
      </c>
    </row>
    <row r="10354" spans="1:5" hidden="1">
      <c r="A10354">
        <v>11560</v>
      </c>
      <c r="B10354" t="s">
        <v>7790</v>
      </c>
      <c r="C10354" t="s">
        <v>1809</v>
      </c>
      <c r="D10354" t="s">
        <v>1810</v>
      </c>
      <c r="E10354" s="698" t="s">
        <v>7791</v>
      </c>
    </row>
    <row r="10355" spans="1:5" hidden="1">
      <c r="A10355">
        <v>11499</v>
      </c>
      <c r="B10355" t="s">
        <v>7792</v>
      </c>
      <c r="C10355" t="s">
        <v>1809</v>
      </c>
      <c r="D10355" t="s">
        <v>1810</v>
      </c>
      <c r="E10355" s="698" t="s">
        <v>7793</v>
      </c>
    </row>
    <row r="10356" spans="1:5" hidden="1">
      <c r="A10356">
        <v>34761</v>
      </c>
      <c r="B10356" t="s">
        <v>7794</v>
      </c>
      <c r="C10356" t="s">
        <v>2167</v>
      </c>
      <c r="D10356" t="s">
        <v>1810</v>
      </c>
      <c r="E10356" s="698" t="s">
        <v>4059</v>
      </c>
    </row>
    <row r="10357" spans="1:5" hidden="1">
      <c r="A10357">
        <v>40924</v>
      </c>
      <c r="B10357" t="s">
        <v>7795</v>
      </c>
      <c r="C10357" t="s">
        <v>2170</v>
      </c>
      <c r="D10357" t="s">
        <v>1810</v>
      </c>
      <c r="E10357" s="698" t="s">
        <v>7796</v>
      </c>
    </row>
    <row r="10358" spans="1:5" hidden="1">
      <c r="A10358">
        <v>25957</v>
      </c>
      <c r="B10358" t="s">
        <v>7797</v>
      </c>
      <c r="C10358" t="s">
        <v>2167</v>
      </c>
      <c r="D10358" t="s">
        <v>1810</v>
      </c>
      <c r="E10358" s="698" t="s">
        <v>4337</v>
      </c>
    </row>
    <row r="10359" spans="1:5" hidden="1">
      <c r="A10359">
        <v>40983</v>
      </c>
      <c r="B10359" t="s">
        <v>7798</v>
      </c>
      <c r="C10359" t="s">
        <v>2170</v>
      </c>
      <c r="D10359" t="s">
        <v>1810</v>
      </c>
      <c r="E10359" s="698" t="s">
        <v>7799</v>
      </c>
    </row>
    <row r="10360" spans="1:5" hidden="1">
      <c r="A10360">
        <v>2437</v>
      </c>
      <c r="B10360" t="s">
        <v>7800</v>
      </c>
      <c r="C10360" t="s">
        <v>2167</v>
      </c>
      <c r="D10360" t="s">
        <v>1810</v>
      </c>
      <c r="E10360" s="698" t="s">
        <v>7801</v>
      </c>
    </row>
    <row r="10361" spans="1:5" hidden="1">
      <c r="A10361">
        <v>40921</v>
      </c>
      <c r="B10361" t="s">
        <v>7802</v>
      </c>
      <c r="C10361" t="s">
        <v>2170</v>
      </c>
      <c r="D10361" t="s">
        <v>1810</v>
      </c>
      <c r="E10361" s="698" t="s">
        <v>7803</v>
      </c>
    </row>
    <row r="10362" spans="1:5" hidden="1">
      <c r="A10362">
        <v>14252</v>
      </c>
      <c r="B10362" t="s">
        <v>7804</v>
      </c>
      <c r="C10362" t="s">
        <v>1809</v>
      </c>
      <c r="D10362" t="s">
        <v>1810</v>
      </c>
      <c r="E10362" s="698" t="s">
        <v>7805</v>
      </c>
    </row>
    <row r="10363" spans="1:5" hidden="1">
      <c r="A10363">
        <v>730</v>
      </c>
      <c r="B10363" t="s">
        <v>7806</v>
      </c>
      <c r="C10363" t="s">
        <v>1809</v>
      </c>
      <c r="D10363" t="s">
        <v>1810</v>
      </c>
      <c r="E10363" s="698" t="s">
        <v>7807</v>
      </c>
    </row>
    <row r="10364" spans="1:5" hidden="1">
      <c r="A10364">
        <v>723</v>
      </c>
      <c r="B10364" t="s">
        <v>7808</v>
      </c>
      <c r="C10364" t="s">
        <v>1809</v>
      </c>
      <c r="D10364" t="s">
        <v>1810</v>
      </c>
      <c r="E10364" s="698" t="s">
        <v>7809</v>
      </c>
    </row>
    <row r="10365" spans="1:5" hidden="1">
      <c r="A10365">
        <v>36502</v>
      </c>
      <c r="B10365" t="s">
        <v>7810</v>
      </c>
      <c r="C10365" t="s">
        <v>1809</v>
      </c>
      <c r="D10365" t="s">
        <v>1810</v>
      </c>
      <c r="E10365" s="698" t="s">
        <v>7811</v>
      </c>
    </row>
    <row r="10366" spans="1:5" hidden="1">
      <c r="A10366">
        <v>36503</v>
      </c>
      <c r="B10366" t="s">
        <v>7812</v>
      </c>
      <c r="C10366" t="s">
        <v>1809</v>
      </c>
      <c r="D10366" t="s">
        <v>1810</v>
      </c>
      <c r="E10366" s="698" t="s">
        <v>7813</v>
      </c>
    </row>
    <row r="10367" spans="1:5" hidden="1">
      <c r="A10367">
        <v>4090</v>
      </c>
      <c r="B10367" t="s">
        <v>7814</v>
      </c>
      <c r="C10367" t="s">
        <v>1809</v>
      </c>
      <c r="D10367" t="s">
        <v>1836</v>
      </c>
      <c r="E10367" s="698" t="s">
        <v>7815</v>
      </c>
    </row>
    <row r="10368" spans="1:5" hidden="1">
      <c r="A10368">
        <v>13227</v>
      </c>
      <c r="B10368" t="s">
        <v>7816</v>
      </c>
      <c r="C10368" t="s">
        <v>1809</v>
      </c>
      <c r="D10368" t="s">
        <v>1836</v>
      </c>
      <c r="E10368" s="698" t="s">
        <v>7817</v>
      </c>
    </row>
    <row r="10369" spans="1:5" hidden="1">
      <c r="A10369">
        <v>10597</v>
      </c>
      <c r="B10369" t="s">
        <v>7818</v>
      </c>
      <c r="C10369" t="s">
        <v>1809</v>
      </c>
      <c r="D10369" t="s">
        <v>1836</v>
      </c>
      <c r="E10369" s="698" t="s">
        <v>7819</v>
      </c>
    </row>
    <row r="10370" spans="1:5" hidden="1">
      <c r="A10370">
        <v>39628</v>
      </c>
      <c r="B10370" t="s">
        <v>7820</v>
      </c>
      <c r="C10370" t="s">
        <v>1809</v>
      </c>
      <c r="D10370" t="s">
        <v>1836</v>
      </c>
      <c r="E10370" s="698" t="s">
        <v>7821</v>
      </c>
    </row>
    <row r="10371" spans="1:5" hidden="1">
      <c r="A10371">
        <v>39404</v>
      </c>
      <c r="B10371" t="s">
        <v>7822</v>
      </c>
      <c r="C10371" t="s">
        <v>1809</v>
      </c>
      <c r="D10371" t="s">
        <v>1836</v>
      </c>
      <c r="E10371" s="698" t="s">
        <v>7823</v>
      </c>
    </row>
    <row r="10372" spans="1:5" hidden="1">
      <c r="A10372">
        <v>39402</v>
      </c>
      <c r="B10372" t="s">
        <v>7824</v>
      </c>
      <c r="C10372" t="s">
        <v>1809</v>
      </c>
      <c r="D10372" t="s">
        <v>1836</v>
      </c>
      <c r="E10372" s="698" t="s">
        <v>7825</v>
      </c>
    </row>
    <row r="10373" spans="1:5" hidden="1">
      <c r="A10373">
        <v>39403</v>
      </c>
      <c r="B10373" t="s">
        <v>7826</v>
      </c>
      <c r="C10373" t="s">
        <v>1809</v>
      </c>
      <c r="D10373" t="s">
        <v>1836</v>
      </c>
      <c r="E10373" s="698" t="s">
        <v>7827</v>
      </c>
    </row>
    <row r="10374" spans="1:5" hidden="1">
      <c r="A10374">
        <v>4093</v>
      </c>
      <c r="B10374" t="s">
        <v>7828</v>
      </c>
      <c r="C10374" t="s">
        <v>2167</v>
      </c>
      <c r="D10374" t="s">
        <v>1810</v>
      </c>
      <c r="E10374" s="698" t="s">
        <v>7829</v>
      </c>
    </row>
    <row r="10375" spans="1:5" hidden="1">
      <c r="A10375">
        <v>10512</v>
      </c>
      <c r="B10375" t="s">
        <v>7830</v>
      </c>
      <c r="C10375" t="s">
        <v>2170</v>
      </c>
      <c r="D10375" t="s">
        <v>1810</v>
      </c>
      <c r="E10375" s="698" t="s">
        <v>7831</v>
      </c>
    </row>
    <row r="10376" spans="1:5" hidden="1">
      <c r="A10376">
        <v>20020</v>
      </c>
      <c r="B10376" t="s">
        <v>7832</v>
      </c>
      <c r="C10376" t="s">
        <v>2167</v>
      </c>
      <c r="D10376" t="s">
        <v>1810</v>
      </c>
      <c r="E10376" s="698" t="s">
        <v>7833</v>
      </c>
    </row>
    <row r="10377" spans="1:5" hidden="1">
      <c r="A10377">
        <v>41038</v>
      </c>
      <c r="B10377" t="s">
        <v>7834</v>
      </c>
      <c r="C10377" t="s">
        <v>2170</v>
      </c>
      <c r="D10377" t="s">
        <v>1810</v>
      </c>
      <c r="E10377" s="698" t="s">
        <v>7835</v>
      </c>
    </row>
    <row r="10378" spans="1:5" hidden="1">
      <c r="A10378">
        <v>4094</v>
      </c>
      <c r="B10378" t="s">
        <v>7836</v>
      </c>
      <c r="C10378" t="s">
        <v>2167</v>
      </c>
      <c r="D10378" t="s">
        <v>1810</v>
      </c>
      <c r="E10378" s="698" t="s">
        <v>7837</v>
      </c>
    </row>
    <row r="10379" spans="1:5" hidden="1">
      <c r="A10379">
        <v>40988</v>
      </c>
      <c r="B10379" t="s">
        <v>7838</v>
      </c>
      <c r="C10379" t="s">
        <v>2170</v>
      </c>
      <c r="D10379" t="s">
        <v>1810</v>
      </c>
      <c r="E10379" s="698" t="s">
        <v>7839</v>
      </c>
    </row>
    <row r="10380" spans="1:5" hidden="1">
      <c r="A10380">
        <v>4095</v>
      </c>
      <c r="B10380" t="s">
        <v>7840</v>
      </c>
      <c r="C10380" t="s">
        <v>2167</v>
      </c>
      <c r="D10380" t="s">
        <v>1810</v>
      </c>
      <c r="E10380" s="698" t="s">
        <v>7002</v>
      </c>
    </row>
    <row r="10381" spans="1:5" hidden="1">
      <c r="A10381">
        <v>40990</v>
      </c>
      <c r="B10381" t="s">
        <v>7841</v>
      </c>
      <c r="C10381" t="s">
        <v>2170</v>
      </c>
      <c r="D10381" t="s">
        <v>1810</v>
      </c>
      <c r="E10381" s="698" t="s">
        <v>7842</v>
      </c>
    </row>
    <row r="10382" spans="1:5" hidden="1">
      <c r="A10382">
        <v>4097</v>
      </c>
      <c r="B10382" t="s">
        <v>7843</v>
      </c>
      <c r="C10382" t="s">
        <v>2167</v>
      </c>
      <c r="D10382" t="s">
        <v>1810</v>
      </c>
      <c r="E10382" s="698" t="s">
        <v>7844</v>
      </c>
    </row>
    <row r="10383" spans="1:5" hidden="1">
      <c r="A10383">
        <v>40994</v>
      </c>
      <c r="B10383" t="s">
        <v>7845</v>
      </c>
      <c r="C10383" t="s">
        <v>2170</v>
      </c>
      <c r="D10383" t="s">
        <v>1810</v>
      </c>
      <c r="E10383" s="698" t="s">
        <v>7846</v>
      </c>
    </row>
    <row r="10384" spans="1:5" hidden="1">
      <c r="A10384">
        <v>4096</v>
      </c>
      <c r="B10384" t="s">
        <v>7847</v>
      </c>
      <c r="C10384" t="s">
        <v>2167</v>
      </c>
      <c r="D10384" t="s">
        <v>1810</v>
      </c>
      <c r="E10384" s="698" t="s">
        <v>7848</v>
      </c>
    </row>
    <row r="10385" spans="1:5" hidden="1">
      <c r="A10385">
        <v>40992</v>
      </c>
      <c r="B10385" t="s">
        <v>7849</v>
      </c>
      <c r="C10385" t="s">
        <v>2170</v>
      </c>
      <c r="D10385" t="s">
        <v>1810</v>
      </c>
      <c r="E10385" s="698" t="s">
        <v>7850</v>
      </c>
    </row>
    <row r="10386" spans="1:5" hidden="1">
      <c r="A10386">
        <v>13955</v>
      </c>
      <c r="B10386" t="s">
        <v>7851</v>
      </c>
      <c r="C10386" t="s">
        <v>1809</v>
      </c>
      <c r="D10386" t="s">
        <v>1810</v>
      </c>
      <c r="E10386" s="698" t="s">
        <v>7852</v>
      </c>
    </row>
    <row r="10387" spans="1:5" hidden="1">
      <c r="A10387">
        <v>4114</v>
      </c>
      <c r="B10387" t="s">
        <v>7853</v>
      </c>
      <c r="C10387" t="s">
        <v>1809</v>
      </c>
      <c r="D10387" t="s">
        <v>1810</v>
      </c>
      <c r="E10387" s="698" t="s">
        <v>7854</v>
      </c>
    </row>
    <row r="10388" spans="1:5" hidden="1">
      <c r="A10388">
        <v>36797</v>
      </c>
      <c r="B10388" t="s">
        <v>7855</v>
      </c>
      <c r="C10388" t="s">
        <v>1809</v>
      </c>
      <c r="D10388" t="s">
        <v>1810</v>
      </c>
      <c r="E10388" s="698" t="s">
        <v>7856</v>
      </c>
    </row>
    <row r="10389" spans="1:5" hidden="1">
      <c r="A10389">
        <v>4107</v>
      </c>
      <c r="B10389" t="s">
        <v>7857</v>
      </c>
      <c r="C10389" t="s">
        <v>1809</v>
      </c>
      <c r="D10389" t="s">
        <v>1810</v>
      </c>
      <c r="E10389" s="698" t="s">
        <v>7858</v>
      </c>
    </row>
    <row r="10390" spans="1:5" hidden="1">
      <c r="A10390">
        <v>4102</v>
      </c>
      <c r="B10390" t="s">
        <v>7859</v>
      </c>
      <c r="C10390" t="s">
        <v>1809</v>
      </c>
      <c r="D10390" t="s">
        <v>1817</v>
      </c>
      <c r="E10390" s="698" t="s">
        <v>7860</v>
      </c>
    </row>
    <row r="10391" spans="1:5" hidden="1">
      <c r="A10391">
        <v>36799</v>
      </c>
      <c r="B10391" t="s">
        <v>7861</v>
      </c>
      <c r="C10391" t="s">
        <v>1809</v>
      </c>
      <c r="D10391" t="s">
        <v>1810</v>
      </c>
      <c r="E10391" s="698" t="s">
        <v>7862</v>
      </c>
    </row>
    <row r="10392" spans="1:5" hidden="1">
      <c r="A10392">
        <v>2747</v>
      </c>
      <c r="B10392" t="s">
        <v>7863</v>
      </c>
      <c r="C10392" t="s">
        <v>1856</v>
      </c>
      <c r="D10392" t="s">
        <v>1810</v>
      </c>
      <c r="E10392" s="698" t="s">
        <v>3149</v>
      </c>
    </row>
    <row r="10393" spans="1:5" hidden="1">
      <c r="A10393">
        <v>21138</v>
      </c>
      <c r="B10393" t="s">
        <v>7864</v>
      </c>
      <c r="C10393" t="s">
        <v>1856</v>
      </c>
      <c r="D10393" t="s">
        <v>1817</v>
      </c>
      <c r="E10393" s="698" t="s">
        <v>6231</v>
      </c>
    </row>
    <row r="10394" spans="1:5" hidden="1">
      <c r="A10394">
        <v>10826</v>
      </c>
      <c r="B10394" t="s">
        <v>7865</v>
      </c>
      <c r="C10394" t="s">
        <v>1809</v>
      </c>
      <c r="D10394" t="s">
        <v>1810</v>
      </c>
      <c r="E10394" s="698" t="s">
        <v>7866</v>
      </c>
    </row>
    <row r="10395" spans="1:5" hidden="1">
      <c r="A10395">
        <v>365</v>
      </c>
      <c r="B10395" t="s">
        <v>7867</v>
      </c>
      <c r="C10395" t="s">
        <v>1809</v>
      </c>
      <c r="D10395" t="s">
        <v>1810</v>
      </c>
      <c r="E10395" s="698" t="s">
        <v>7868</v>
      </c>
    </row>
    <row r="10396" spans="1:5" hidden="1">
      <c r="A10396">
        <v>38639</v>
      </c>
      <c r="B10396" t="s">
        <v>7869</v>
      </c>
      <c r="C10396" t="s">
        <v>1809</v>
      </c>
      <c r="D10396" t="s">
        <v>1810</v>
      </c>
      <c r="E10396" s="698" t="s">
        <v>7870</v>
      </c>
    </row>
    <row r="10397" spans="1:5" hidden="1">
      <c r="A10397">
        <v>38640</v>
      </c>
      <c r="B10397" t="s">
        <v>7871</v>
      </c>
      <c r="C10397" t="s">
        <v>1809</v>
      </c>
      <c r="D10397" t="s">
        <v>1810</v>
      </c>
      <c r="E10397" s="698" t="s">
        <v>2837</v>
      </c>
    </row>
    <row r="10398" spans="1:5" hidden="1">
      <c r="A10398">
        <v>358</v>
      </c>
      <c r="B10398" t="s">
        <v>7872</v>
      </c>
      <c r="C10398" t="s">
        <v>1809</v>
      </c>
      <c r="D10398" t="s">
        <v>1810</v>
      </c>
      <c r="E10398" s="698" t="s">
        <v>7873</v>
      </c>
    </row>
    <row r="10399" spans="1:5" hidden="1">
      <c r="A10399">
        <v>359</v>
      </c>
      <c r="B10399" t="s">
        <v>7874</v>
      </c>
      <c r="C10399" t="s">
        <v>1809</v>
      </c>
      <c r="D10399" t="s">
        <v>1810</v>
      </c>
      <c r="E10399" s="698" t="s">
        <v>7875</v>
      </c>
    </row>
    <row r="10400" spans="1:5" hidden="1">
      <c r="A10400">
        <v>38641</v>
      </c>
      <c r="B10400" t="s">
        <v>7876</v>
      </c>
      <c r="C10400" t="s">
        <v>1809</v>
      </c>
      <c r="D10400" t="s">
        <v>1810</v>
      </c>
      <c r="E10400" s="698" t="s">
        <v>7877</v>
      </c>
    </row>
    <row r="10401" spans="1:5" hidden="1">
      <c r="A10401">
        <v>360</v>
      </c>
      <c r="B10401" t="s">
        <v>7878</v>
      </c>
      <c r="C10401" t="s">
        <v>1809</v>
      </c>
      <c r="D10401" t="s">
        <v>1817</v>
      </c>
      <c r="E10401" s="698" t="s">
        <v>1922</v>
      </c>
    </row>
    <row r="10402" spans="1:5" hidden="1">
      <c r="A10402">
        <v>42430</v>
      </c>
      <c r="B10402" t="s">
        <v>7879</v>
      </c>
      <c r="C10402" t="s">
        <v>1809</v>
      </c>
      <c r="D10402" t="s">
        <v>1836</v>
      </c>
      <c r="E10402" s="698" t="s">
        <v>7880</v>
      </c>
    </row>
    <row r="10403" spans="1:5" hidden="1">
      <c r="A10403">
        <v>4214</v>
      </c>
      <c r="B10403" t="s">
        <v>7881</v>
      </c>
      <c r="C10403" t="s">
        <v>1809</v>
      </c>
      <c r="D10403" t="s">
        <v>1810</v>
      </c>
      <c r="E10403" s="698" t="s">
        <v>1939</v>
      </c>
    </row>
    <row r="10404" spans="1:5" hidden="1">
      <c r="A10404">
        <v>4215</v>
      </c>
      <c r="B10404" t="s">
        <v>7882</v>
      </c>
      <c r="C10404" t="s">
        <v>1809</v>
      </c>
      <c r="D10404" t="s">
        <v>1810</v>
      </c>
      <c r="E10404" s="698" t="s">
        <v>7883</v>
      </c>
    </row>
    <row r="10405" spans="1:5" hidden="1">
      <c r="A10405">
        <v>4210</v>
      </c>
      <c r="B10405" t="s">
        <v>7884</v>
      </c>
      <c r="C10405" t="s">
        <v>1809</v>
      </c>
      <c r="D10405" t="s">
        <v>1810</v>
      </c>
      <c r="E10405" s="698" t="s">
        <v>1920</v>
      </c>
    </row>
    <row r="10406" spans="1:5" hidden="1">
      <c r="A10406">
        <v>4212</v>
      </c>
      <c r="B10406" t="s">
        <v>7885</v>
      </c>
      <c r="C10406" t="s">
        <v>1809</v>
      </c>
      <c r="D10406" t="s">
        <v>1810</v>
      </c>
      <c r="E10406" s="698" t="s">
        <v>7137</v>
      </c>
    </row>
    <row r="10407" spans="1:5" hidden="1">
      <c r="A10407">
        <v>4213</v>
      </c>
      <c r="B10407" t="s">
        <v>7886</v>
      </c>
      <c r="C10407" t="s">
        <v>1809</v>
      </c>
      <c r="D10407" t="s">
        <v>1810</v>
      </c>
      <c r="E10407" s="698" t="s">
        <v>1857</v>
      </c>
    </row>
    <row r="10408" spans="1:5" hidden="1">
      <c r="A10408">
        <v>4211</v>
      </c>
      <c r="B10408" t="s">
        <v>7887</v>
      </c>
      <c r="C10408" t="s">
        <v>1809</v>
      </c>
      <c r="D10408" t="s">
        <v>1810</v>
      </c>
      <c r="E10408" s="698" t="s">
        <v>7888</v>
      </c>
    </row>
    <row r="10409" spans="1:5" hidden="1">
      <c r="A10409">
        <v>4209</v>
      </c>
      <c r="B10409" t="s">
        <v>7889</v>
      </c>
      <c r="C10409" t="s">
        <v>1809</v>
      </c>
      <c r="D10409" t="s">
        <v>1810</v>
      </c>
      <c r="E10409" s="698" t="s">
        <v>3007</v>
      </c>
    </row>
    <row r="10410" spans="1:5" hidden="1">
      <c r="A10410">
        <v>4180</v>
      </c>
      <c r="B10410" t="s">
        <v>7890</v>
      </c>
      <c r="C10410" t="s">
        <v>1809</v>
      </c>
      <c r="D10410" t="s">
        <v>1810</v>
      </c>
      <c r="E10410" s="698" t="s">
        <v>7891</v>
      </c>
    </row>
    <row r="10411" spans="1:5" hidden="1">
      <c r="A10411">
        <v>4177</v>
      </c>
      <c r="B10411" t="s">
        <v>7892</v>
      </c>
      <c r="C10411" t="s">
        <v>1809</v>
      </c>
      <c r="D10411" t="s">
        <v>1810</v>
      </c>
      <c r="E10411" s="698" t="s">
        <v>7893</v>
      </c>
    </row>
    <row r="10412" spans="1:5" hidden="1">
      <c r="A10412">
        <v>4179</v>
      </c>
      <c r="B10412" t="s">
        <v>7894</v>
      </c>
      <c r="C10412" t="s">
        <v>1809</v>
      </c>
      <c r="D10412" t="s">
        <v>1810</v>
      </c>
      <c r="E10412" s="698" t="s">
        <v>5300</v>
      </c>
    </row>
    <row r="10413" spans="1:5" hidden="1">
      <c r="A10413">
        <v>4208</v>
      </c>
      <c r="B10413" t="s">
        <v>7895</v>
      </c>
      <c r="C10413" t="s">
        <v>1809</v>
      </c>
      <c r="D10413" t="s">
        <v>1810</v>
      </c>
      <c r="E10413" s="698" t="s">
        <v>7896</v>
      </c>
    </row>
    <row r="10414" spans="1:5" hidden="1">
      <c r="A10414">
        <v>4181</v>
      </c>
      <c r="B10414" t="s">
        <v>7897</v>
      </c>
      <c r="C10414" t="s">
        <v>1809</v>
      </c>
      <c r="D10414" t="s">
        <v>1810</v>
      </c>
      <c r="E10414" s="698" t="s">
        <v>7898</v>
      </c>
    </row>
    <row r="10415" spans="1:5" hidden="1">
      <c r="A10415">
        <v>4178</v>
      </c>
      <c r="B10415" t="s">
        <v>7899</v>
      </c>
      <c r="C10415" t="s">
        <v>1809</v>
      </c>
      <c r="D10415" t="s">
        <v>1810</v>
      </c>
      <c r="E10415" s="698" t="s">
        <v>7900</v>
      </c>
    </row>
    <row r="10416" spans="1:5" hidden="1">
      <c r="A10416">
        <v>4182</v>
      </c>
      <c r="B10416" t="s">
        <v>7901</v>
      </c>
      <c r="C10416" t="s">
        <v>1809</v>
      </c>
      <c r="D10416" t="s">
        <v>1810</v>
      </c>
      <c r="E10416" s="698" t="s">
        <v>7902</v>
      </c>
    </row>
    <row r="10417" spans="1:5" hidden="1">
      <c r="A10417">
        <v>4183</v>
      </c>
      <c r="B10417" t="s">
        <v>7903</v>
      </c>
      <c r="C10417" t="s">
        <v>1809</v>
      </c>
      <c r="D10417" t="s">
        <v>1810</v>
      </c>
      <c r="E10417" s="698" t="s">
        <v>7904</v>
      </c>
    </row>
    <row r="10418" spans="1:5" hidden="1">
      <c r="A10418">
        <v>4184</v>
      </c>
      <c r="B10418" t="s">
        <v>7905</v>
      </c>
      <c r="C10418" t="s">
        <v>1809</v>
      </c>
      <c r="D10418" t="s">
        <v>1810</v>
      </c>
      <c r="E10418" s="698" t="s">
        <v>7906</v>
      </c>
    </row>
    <row r="10419" spans="1:5" hidden="1">
      <c r="A10419">
        <v>4185</v>
      </c>
      <c r="B10419" t="s">
        <v>7907</v>
      </c>
      <c r="C10419" t="s">
        <v>1809</v>
      </c>
      <c r="D10419" t="s">
        <v>1810</v>
      </c>
      <c r="E10419" s="698" t="s">
        <v>7908</v>
      </c>
    </row>
    <row r="10420" spans="1:5" hidden="1">
      <c r="A10420">
        <v>4205</v>
      </c>
      <c r="B10420" t="s">
        <v>7909</v>
      </c>
      <c r="C10420" t="s">
        <v>1809</v>
      </c>
      <c r="D10420" t="s">
        <v>1810</v>
      </c>
      <c r="E10420" s="698" t="s">
        <v>7910</v>
      </c>
    </row>
    <row r="10421" spans="1:5" hidden="1">
      <c r="A10421">
        <v>4192</v>
      </c>
      <c r="B10421" t="s">
        <v>7911</v>
      </c>
      <c r="C10421" t="s">
        <v>1809</v>
      </c>
      <c r="D10421" t="s">
        <v>1810</v>
      </c>
      <c r="E10421" s="698" t="s">
        <v>7910</v>
      </c>
    </row>
    <row r="10422" spans="1:5" hidden="1">
      <c r="A10422">
        <v>4191</v>
      </c>
      <c r="B10422" t="s">
        <v>7912</v>
      </c>
      <c r="C10422" t="s">
        <v>1809</v>
      </c>
      <c r="D10422" t="s">
        <v>1810</v>
      </c>
      <c r="E10422" s="698" t="s">
        <v>7910</v>
      </c>
    </row>
    <row r="10423" spans="1:5" hidden="1">
      <c r="A10423">
        <v>4207</v>
      </c>
      <c r="B10423" t="s">
        <v>7913</v>
      </c>
      <c r="C10423" t="s">
        <v>1809</v>
      </c>
      <c r="D10423" t="s">
        <v>1810</v>
      </c>
      <c r="E10423" s="698" t="s">
        <v>7914</v>
      </c>
    </row>
    <row r="10424" spans="1:5" hidden="1">
      <c r="A10424">
        <v>4206</v>
      </c>
      <c r="B10424" t="s">
        <v>7915</v>
      </c>
      <c r="C10424" t="s">
        <v>1809</v>
      </c>
      <c r="D10424" t="s">
        <v>1810</v>
      </c>
      <c r="E10424" s="698" t="s">
        <v>2120</v>
      </c>
    </row>
    <row r="10425" spans="1:5" hidden="1">
      <c r="A10425">
        <v>4190</v>
      </c>
      <c r="B10425" t="s">
        <v>7916</v>
      </c>
      <c r="C10425" t="s">
        <v>1809</v>
      </c>
      <c r="D10425" t="s">
        <v>1810</v>
      </c>
      <c r="E10425" s="698" t="s">
        <v>2120</v>
      </c>
    </row>
    <row r="10426" spans="1:5" hidden="1">
      <c r="A10426">
        <v>4186</v>
      </c>
      <c r="B10426" t="s">
        <v>7917</v>
      </c>
      <c r="C10426" t="s">
        <v>1809</v>
      </c>
      <c r="D10426" t="s">
        <v>1810</v>
      </c>
      <c r="E10426" s="698" t="s">
        <v>2857</v>
      </c>
    </row>
    <row r="10427" spans="1:5" hidden="1">
      <c r="A10427">
        <v>4188</v>
      </c>
      <c r="B10427" t="s">
        <v>7918</v>
      </c>
      <c r="C10427" t="s">
        <v>1809</v>
      </c>
      <c r="D10427" t="s">
        <v>1810</v>
      </c>
      <c r="E10427" s="698" t="s">
        <v>7919</v>
      </c>
    </row>
    <row r="10428" spans="1:5" hidden="1">
      <c r="A10428">
        <v>4189</v>
      </c>
      <c r="B10428" t="s">
        <v>7920</v>
      </c>
      <c r="C10428" t="s">
        <v>1809</v>
      </c>
      <c r="D10428" t="s">
        <v>1810</v>
      </c>
      <c r="E10428" s="698" t="s">
        <v>7919</v>
      </c>
    </row>
    <row r="10429" spans="1:5" hidden="1">
      <c r="A10429">
        <v>4197</v>
      </c>
      <c r="B10429" t="s">
        <v>7921</v>
      </c>
      <c r="C10429" t="s">
        <v>1809</v>
      </c>
      <c r="D10429" t="s">
        <v>1810</v>
      </c>
      <c r="E10429" s="698" t="s">
        <v>7922</v>
      </c>
    </row>
    <row r="10430" spans="1:5" hidden="1">
      <c r="A10430">
        <v>4194</v>
      </c>
      <c r="B10430" t="s">
        <v>7923</v>
      </c>
      <c r="C10430" t="s">
        <v>1809</v>
      </c>
      <c r="D10430" t="s">
        <v>1810</v>
      </c>
      <c r="E10430" s="698" t="s">
        <v>6615</v>
      </c>
    </row>
    <row r="10431" spans="1:5" hidden="1">
      <c r="A10431">
        <v>4193</v>
      </c>
      <c r="B10431" t="s">
        <v>7924</v>
      </c>
      <c r="C10431" t="s">
        <v>1809</v>
      </c>
      <c r="D10431" t="s">
        <v>1810</v>
      </c>
      <c r="E10431" s="698" t="s">
        <v>6615</v>
      </c>
    </row>
    <row r="10432" spans="1:5" hidden="1">
      <c r="A10432">
        <v>4204</v>
      </c>
      <c r="B10432" t="s">
        <v>7925</v>
      </c>
      <c r="C10432" t="s">
        <v>1809</v>
      </c>
      <c r="D10432" t="s">
        <v>1810</v>
      </c>
      <c r="E10432" s="698" t="s">
        <v>6615</v>
      </c>
    </row>
    <row r="10433" spans="1:5" hidden="1">
      <c r="A10433">
        <v>4187</v>
      </c>
      <c r="B10433" t="s">
        <v>7926</v>
      </c>
      <c r="C10433" t="s">
        <v>1809</v>
      </c>
      <c r="D10433" t="s">
        <v>1810</v>
      </c>
      <c r="E10433" s="698" t="s">
        <v>6100</v>
      </c>
    </row>
    <row r="10434" spans="1:5" hidden="1">
      <c r="A10434">
        <v>4202</v>
      </c>
      <c r="B10434" t="s">
        <v>7927</v>
      </c>
      <c r="C10434" t="s">
        <v>1809</v>
      </c>
      <c r="D10434" t="s">
        <v>1810</v>
      </c>
      <c r="E10434" s="698" t="s">
        <v>7928</v>
      </c>
    </row>
    <row r="10435" spans="1:5" hidden="1">
      <c r="A10435">
        <v>4203</v>
      </c>
      <c r="B10435" t="s">
        <v>7929</v>
      </c>
      <c r="C10435" t="s">
        <v>1809</v>
      </c>
      <c r="D10435" t="s">
        <v>1810</v>
      </c>
      <c r="E10435" s="698" t="s">
        <v>7930</v>
      </c>
    </row>
    <row r="10436" spans="1:5" hidden="1">
      <c r="A10436">
        <v>40368</v>
      </c>
      <c r="B10436" t="s">
        <v>7931</v>
      </c>
      <c r="C10436" t="s">
        <v>1809</v>
      </c>
      <c r="D10436" t="s">
        <v>1836</v>
      </c>
      <c r="E10436" s="698" t="s">
        <v>7932</v>
      </c>
    </row>
    <row r="10437" spans="1:5" hidden="1">
      <c r="A10437">
        <v>40365</v>
      </c>
      <c r="B10437" t="s">
        <v>7933</v>
      </c>
      <c r="C10437" t="s">
        <v>1809</v>
      </c>
      <c r="D10437" t="s">
        <v>1836</v>
      </c>
      <c r="E10437" s="698" t="s">
        <v>7934</v>
      </c>
    </row>
    <row r="10438" spans="1:5" hidden="1">
      <c r="A10438">
        <v>40356</v>
      </c>
      <c r="B10438" t="s">
        <v>7935</v>
      </c>
      <c r="C10438" t="s">
        <v>1809</v>
      </c>
      <c r="D10438" t="s">
        <v>1836</v>
      </c>
      <c r="E10438" s="698" t="s">
        <v>5067</v>
      </c>
    </row>
    <row r="10439" spans="1:5" hidden="1">
      <c r="A10439">
        <v>40362</v>
      </c>
      <c r="B10439" t="s">
        <v>7936</v>
      </c>
      <c r="C10439" t="s">
        <v>1809</v>
      </c>
      <c r="D10439" t="s">
        <v>1836</v>
      </c>
      <c r="E10439" s="698" t="s">
        <v>7937</v>
      </c>
    </row>
    <row r="10440" spans="1:5" hidden="1">
      <c r="A10440">
        <v>40374</v>
      </c>
      <c r="B10440" t="s">
        <v>7938</v>
      </c>
      <c r="C10440" t="s">
        <v>1809</v>
      </c>
      <c r="D10440" t="s">
        <v>1836</v>
      </c>
      <c r="E10440" s="698" t="s">
        <v>7939</v>
      </c>
    </row>
    <row r="10441" spans="1:5" hidden="1">
      <c r="A10441">
        <v>40371</v>
      </c>
      <c r="B10441" t="s">
        <v>7940</v>
      </c>
      <c r="C10441" t="s">
        <v>1809</v>
      </c>
      <c r="D10441" t="s">
        <v>1836</v>
      </c>
      <c r="E10441" s="698" t="s">
        <v>7941</v>
      </c>
    </row>
    <row r="10442" spans="1:5" hidden="1">
      <c r="A10442">
        <v>40359</v>
      </c>
      <c r="B10442" t="s">
        <v>7942</v>
      </c>
      <c r="C10442" t="s">
        <v>1809</v>
      </c>
      <c r="D10442" t="s">
        <v>1836</v>
      </c>
      <c r="E10442" s="698" t="s">
        <v>7943</v>
      </c>
    </row>
    <row r="10443" spans="1:5" hidden="1">
      <c r="A10443">
        <v>7595</v>
      </c>
      <c r="B10443" t="s">
        <v>7944</v>
      </c>
      <c r="C10443" t="s">
        <v>2167</v>
      </c>
      <c r="D10443" t="s">
        <v>1810</v>
      </c>
      <c r="E10443" s="698" t="s">
        <v>7504</v>
      </c>
    </row>
    <row r="10444" spans="1:5" hidden="1">
      <c r="A10444">
        <v>41094</v>
      </c>
      <c r="B10444" t="s">
        <v>7945</v>
      </c>
      <c r="C10444" t="s">
        <v>2170</v>
      </c>
      <c r="D10444" t="s">
        <v>1810</v>
      </c>
      <c r="E10444" s="698" t="s">
        <v>7946</v>
      </c>
    </row>
    <row r="10445" spans="1:5" hidden="1">
      <c r="A10445">
        <v>39609</v>
      </c>
      <c r="B10445" t="s">
        <v>7947</v>
      </c>
      <c r="C10445" t="s">
        <v>1809</v>
      </c>
      <c r="D10445" t="s">
        <v>1810</v>
      </c>
      <c r="E10445" s="698" t="s">
        <v>7948</v>
      </c>
    </row>
    <row r="10446" spans="1:5" hidden="1">
      <c r="A10446">
        <v>39610</v>
      </c>
      <c r="B10446" t="s">
        <v>7949</v>
      </c>
      <c r="C10446" t="s">
        <v>1809</v>
      </c>
      <c r="D10446" t="s">
        <v>1810</v>
      </c>
      <c r="E10446" s="698" t="s">
        <v>7950</v>
      </c>
    </row>
    <row r="10447" spans="1:5" hidden="1">
      <c r="A10447">
        <v>39611</v>
      </c>
      <c r="B10447" t="s">
        <v>7951</v>
      </c>
      <c r="C10447" t="s">
        <v>1809</v>
      </c>
      <c r="D10447" t="s">
        <v>1810</v>
      </c>
      <c r="E10447" s="698" t="s">
        <v>7952</v>
      </c>
    </row>
    <row r="10448" spans="1:5" hidden="1">
      <c r="A10448">
        <v>39612</v>
      </c>
      <c r="B10448" t="s">
        <v>7953</v>
      </c>
      <c r="C10448" t="s">
        <v>1809</v>
      </c>
      <c r="D10448" t="s">
        <v>1810</v>
      </c>
      <c r="E10448" s="698" t="s">
        <v>7954</v>
      </c>
    </row>
    <row r="10449" spans="1:5" hidden="1">
      <c r="A10449">
        <v>39608</v>
      </c>
      <c r="B10449" t="s">
        <v>7955</v>
      </c>
      <c r="C10449" t="s">
        <v>1809</v>
      </c>
      <c r="D10449" t="s">
        <v>1810</v>
      </c>
      <c r="E10449" s="698" t="s">
        <v>7956</v>
      </c>
    </row>
    <row r="10450" spans="1:5" hidden="1">
      <c r="A10450">
        <v>38175</v>
      </c>
      <c r="B10450" t="s">
        <v>7957</v>
      </c>
      <c r="C10450" t="s">
        <v>1809</v>
      </c>
      <c r="D10450" t="s">
        <v>1810</v>
      </c>
      <c r="E10450" s="698" t="s">
        <v>2233</v>
      </c>
    </row>
    <row r="10451" spans="1:5" hidden="1">
      <c r="A10451">
        <v>38176</v>
      </c>
      <c r="B10451" t="s">
        <v>7958</v>
      </c>
      <c r="C10451" t="s">
        <v>1809</v>
      </c>
      <c r="D10451" t="s">
        <v>1810</v>
      </c>
      <c r="E10451" s="698" t="s">
        <v>7959</v>
      </c>
    </row>
    <row r="10452" spans="1:5" hidden="1">
      <c r="A10452">
        <v>36152</v>
      </c>
      <c r="B10452" t="s">
        <v>7960</v>
      </c>
      <c r="C10452" t="s">
        <v>1809</v>
      </c>
      <c r="D10452" t="s">
        <v>1810</v>
      </c>
      <c r="E10452" s="698" t="s">
        <v>3182</v>
      </c>
    </row>
    <row r="10453" spans="1:5" hidden="1">
      <c r="A10453">
        <v>11138</v>
      </c>
      <c r="B10453" t="s">
        <v>7961</v>
      </c>
      <c r="C10453" t="s">
        <v>1847</v>
      </c>
      <c r="D10453" t="s">
        <v>1810</v>
      </c>
      <c r="E10453" s="698" t="s">
        <v>1881</v>
      </c>
    </row>
    <row r="10454" spans="1:5" hidden="1">
      <c r="A10454">
        <v>4221</v>
      </c>
      <c r="B10454" t="s">
        <v>7962</v>
      </c>
      <c r="C10454" t="s">
        <v>1847</v>
      </c>
      <c r="D10454" t="s">
        <v>1817</v>
      </c>
      <c r="E10454" s="698" t="s">
        <v>7963</v>
      </c>
    </row>
    <row r="10455" spans="1:5" hidden="1">
      <c r="A10455">
        <v>4227</v>
      </c>
      <c r="B10455" t="s">
        <v>7964</v>
      </c>
      <c r="C10455" t="s">
        <v>1847</v>
      </c>
      <c r="D10455" t="s">
        <v>1817</v>
      </c>
      <c r="E10455" s="698" t="s">
        <v>7965</v>
      </c>
    </row>
    <row r="10456" spans="1:5" hidden="1">
      <c r="A10456">
        <v>38170</v>
      </c>
      <c r="B10456" t="s">
        <v>7966</v>
      </c>
      <c r="C10456" t="s">
        <v>1809</v>
      </c>
      <c r="D10456" t="s">
        <v>1810</v>
      </c>
      <c r="E10456" s="698" t="s">
        <v>7967</v>
      </c>
    </row>
    <row r="10457" spans="1:5" hidden="1">
      <c r="A10457">
        <v>4252</v>
      </c>
      <c r="B10457" t="s">
        <v>7968</v>
      </c>
      <c r="C10457" t="s">
        <v>2167</v>
      </c>
      <c r="D10457" t="s">
        <v>1810</v>
      </c>
      <c r="E10457" s="698" t="s">
        <v>7969</v>
      </c>
    </row>
    <row r="10458" spans="1:5" hidden="1">
      <c r="A10458">
        <v>40980</v>
      </c>
      <c r="B10458" t="s">
        <v>7970</v>
      </c>
      <c r="C10458" t="s">
        <v>2170</v>
      </c>
      <c r="D10458" t="s">
        <v>1810</v>
      </c>
      <c r="E10458" s="698" t="s">
        <v>7971</v>
      </c>
    </row>
    <row r="10459" spans="1:5" hidden="1">
      <c r="A10459">
        <v>4243</v>
      </c>
      <c r="B10459" t="s">
        <v>7972</v>
      </c>
      <c r="C10459" t="s">
        <v>2167</v>
      </c>
      <c r="D10459" t="s">
        <v>1810</v>
      </c>
      <c r="E10459" s="698" t="s">
        <v>7973</v>
      </c>
    </row>
    <row r="10460" spans="1:5" hidden="1">
      <c r="A10460">
        <v>41031</v>
      </c>
      <c r="B10460" t="s">
        <v>7974</v>
      </c>
      <c r="C10460" t="s">
        <v>2170</v>
      </c>
      <c r="D10460" t="s">
        <v>1810</v>
      </c>
      <c r="E10460" s="698" t="s">
        <v>7975</v>
      </c>
    </row>
    <row r="10461" spans="1:5" hidden="1">
      <c r="A10461">
        <v>37666</v>
      </c>
      <c r="B10461" t="s">
        <v>7976</v>
      </c>
      <c r="C10461" t="s">
        <v>2167</v>
      </c>
      <c r="D10461" t="s">
        <v>1810</v>
      </c>
      <c r="E10461" s="698" t="s">
        <v>5561</v>
      </c>
    </row>
    <row r="10462" spans="1:5" hidden="1">
      <c r="A10462">
        <v>40986</v>
      </c>
      <c r="B10462" t="s">
        <v>7977</v>
      </c>
      <c r="C10462" t="s">
        <v>2170</v>
      </c>
      <c r="D10462" t="s">
        <v>1810</v>
      </c>
      <c r="E10462" s="698" t="s">
        <v>7978</v>
      </c>
    </row>
    <row r="10463" spans="1:5" hidden="1">
      <c r="A10463">
        <v>4250</v>
      </c>
      <c r="B10463" t="s">
        <v>7979</v>
      </c>
      <c r="C10463" t="s">
        <v>2167</v>
      </c>
      <c r="D10463" t="s">
        <v>1810</v>
      </c>
      <c r="E10463" s="698" t="s">
        <v>7980</v>
      </c>
    </row>
    <row r="10464" spans="1:5" hidden="1">
      <c r="A10464">
        <v>40978</v>
      </c>
      <c r="B10464" t="s">
        <v>7981</v>
      </c>
      <c r="C10464" t="s">
        <v>2170</v>
      </c>
      <c r="D10464" t="s">
        <v>1810</v>
      </c>
      <c r="E10464" s="698" t="s">
        <v>7982</v>
      </c>
    </row>
    <row r="10465" spans="1:5" hidden="1">
      <c r="A10465">
        <v>25960</v>
      </c>
      <c r="B10465" t="s">
        <v>7983</v>
      </c>
      <c r="C10465" t="s">
        <v>2167</v>
      </c>
      <c r="D10465" t="s">
        <v>1810</v>
      </c>
      <c r="E10465" s="698" t="s">
        <v>7984</v>
      </c>
    </row>
    <row r="10466" spans="1:5" hidden="1">
      <c r="A10466">
        <v>41043</v>
      </c>
      <c r="B10466" t="s">
        <v>7985</v>
      </c>
      <c r="C10466" t="s">
        <v>2170</v>
      </c>
      <c r="D10466" t="s">
        <v>1810</v>
      </c>
      <c r="E10466" s="698" t="s">
        <v>7986</v>
      </c>
    </row>
    <row r="10467" spans="1:5" hidden="1">
      <c r="A10467">
        <v>4234</v>
      </c>
      <c r="B10467" t="s">
        <v>7987</v>
      </c>
      <c r="C10467" t="s">
        <v>2167</v>
      </c>
      <c r="D10467" t="s">
        <v>1817</v>
      </c>
      <c r="E10467" s="698" t="s">
        <v>2225</v>
      </c>
    </row>
    <row r="10468" spans="1:5" hidden="1">
      <c r="A10468">
        <v>40987</v>
      </c>
      <c r="B10468" t="s">
        <v>7988</v>
      </c>
      <c r="C10468" t="s">
        <v>2170</v>
      </c>
      <c r="D10468" t="s">
        <v>1810</v>
      </c>
      <c r="E10468" s="698" t="s">
        <v>2227</v>
      </c>
    </row>
    <row r="10469" spans="1:5" hidden="1">
      <c r="A10469">
        <v>4253</v>
      </c>
      <c r="B10469" t="s">
        <v>7989</v>
      </c>
      <c r="C10469" t="s">
        <v>2167</v>
      </c>
      <c r="D10469" t="s">
        <v>1810</v>
      </c>
      <c r="E10469" s="698" t="s">
        <v>7990</v>
      </c>
    </row>
    <row r="10470" spans="1:5" hidden="1">
      <c r="A10470">
        <v>40981</v>
      </c>
      <c r="B10470" t="s">
        <v>7991</v>
      </c>
      <c r="C10470" t="s">
        <v>2170</v>
      </c>
      <c r="D10470" t="s">
        <v>1810</v>
      </c>
      <c r="E10470" s="698" t="s">
        <v>7992</v>
      </c>
    </row>
    <row r="10471" spans="1:5" hidden="1">
      <c r="A10471">
        <v>4254</v>
      </c>
      <c r="B10471" t="s">
        <v>7993</v>
      </c>
      <c r="C10471" t="s">
        <v>2167</v>
      </c>
      <c r="D10471" t="s">
        <v>1810</v>
      </c>
      <c r="E10471" s="698" t="s">
        <v>7994</v>
      </c>
    </row>
    <row r="10472" spans="1:5" hidden="1">
      <c r="A10472">
        <v>41036</v>
      </c>
      <c r="B10472" t="s">
        <v>7995</v>
      </c>
      <c r="C10472" t="s">
        <v>2170</v>
      </c>
      <c r="D10472" t="s">
        <v>1810</v>
      </c>
      <c r="E10472" s="698" t="s">
        <v>7996</v>
      </c>
    </row>
    <row r="10473" spans="1:5" hidden="1">
      <c r="A10473">
        <v>4251</v>
      </c>
      <c r="B10473" t="s">
        <v>7997</v>
      </c>
      <c r="C10473" t="s">
        <v>2167</v>
      </c>
      <c r="D10473" t="s">
        <v>1810</v>
      </c>
      <c r="E10473" s="698" t="s">
        <v>3046</v>
      </c>
    </row>
    <row r="10474" spans="1:5" hidden="1">
      <c r="A10474">
        <v>40979</v>
      </c>
      <c r="B10474" t="s">
        <v>7998</v>
      </c>
      <c r="C10474" t="s">
        <v>2170</v>
      </c>
      <c r="D10474" t="s">
        <v>1810</v>
      </c>
      <c r="E10474" s="698" t="s">
        <v>7999</v>
      </c>
    </row>
    <row r="10475" spans="1:5" hidden="1">
      <c r="A10475">
        <v>4230</v>
      </c>
      <c r="B10475" t="s">
        <v>8000</v>
      </c>
      <c r="C10475" t="s">
        <v>2167</v>
      </c>
      <c r="D10475" t="s">
        <v>1810</v>
      </c>
      <c r="E10475" s="698" t="s">
        <v>7002</v>
      </c>
    </row>
    <row r="10476" spans="1:5" hidden="1">
      <c r="A10476">
        <v>40998</v>
      </c>
      <c r="B10476" t="s">
        <v>8001</v>
      </c>
      <c r="C10476" t="s">
        <v>2170</v>
      </c>
      <c r="D10476" t="s">
        <v>1810</v>
      </c>
      <c r="E10476" s="698" t="s">
        <v>7842</v>
      </c>
    </row>
    <row r="10477" spans="1:5" hidden="1">
      <c r="A10477">
        <v>4257</v>
      </c>
      <c r="B10477" t="s">
        <v>8002</v>
      </c>
      <c r="C10477" t="s">
        <v>2167</v>
      </c>
      <c r="D10477" t="s">
        <v>1810</v>
      </c>
      <c r="E10477" s="698" t="s">
        <v>8003</v>
      </c>
    </row>
    <row r="10478" spans="1:5" hidden="1">
      <c r="A10478">
        <v>40982</v>
      </c>
      <c r="B10478" t="s">
        <v>8004</v>
      </c>
      <c r="C10478" t="s">
        <v>2170</v>
      </c>
      <c r="D10478" t="s">
        <v>1810</v>
      </c>
      <c r="E10478" s="698" t="s">
        <v>8005</v>
      </c>
    </row>
    <row r="10479" spans="1:5" hidden="1">
      <c r="A10479">
        <v>4240</v>
      </c>
      <c r="B10479" t="s">
        <v>8006</v>
      </c>
      <c r="C10479" t="s">
        <v>2167</v>
      </c>
      <c r="D10479" t="s">
        <v>1810</v>
      </c>
      <c r="E10479" s="698" t="s">
        <v>4571</v>
      </c>
    </row>
    <row r="10480" spans="1:5" hidden="1">
      <c r="A10480">
        <v>41026</v>
      </c>
      <c r="B10480" t="s">
        <v>8007</v>
      </c>
      <c r="C10480" t="s">
        <v>2170</v>
      </c>
      <c r="D10480" t="s">
        <v>1810</v>
      </c>
      <c r="E10480" s="698" t="s">
        <v>8008</v>
      </c>
    </row>
    <row r="10481" spans="1:5" hidden="1">
      <c r="A10481">
        <v>4239</v>
      </c>
      <c r="B10481" t="s">
        <v>8009</v>
      </c>
      <c r="C10481" t="s">
        <v>2167</v>
      </c>
      <c r="D10481" t="s">
        <v>1810</v>
      </c>
      <c r="E10481" s="698" t="s">
        <v>7272</v>
      </c>
    </row>
    <row r="10482" spans="1:5" hidden="1">
      <c r="A10482">
        <v>41024</v>
      </c>
      <c r="B10482" t="s">
        <v>8010</v>
      </c>
      <c r="C10482" t="s">
        <v>2170</v>
      </c>
      <c r="D10482" t="s">
        <v>1810</v>
      </c>
      <c r="E10482" s="698" t="s">
        <v>8011</v>
      </c>
    </row>
    <row r="10483" spans="1:5" hidden="1">
      <c r="A10483">
        <v>4248</v>
      </c>
      <c r="B10483" t="s">
        <v>8012</v>
      </c>
      <c r="C10483" t="s">
        <v>2167</v>
      </c>
      <c r="D10483" t="s">
        <v>1810</v>
      </c>
      <c r="E10483" s="698" t="s">
        <v>8013</v>
      </c>
    </row>
    <row r="10484" spans="1:5" hidden="1">
      <c r="A10484">
        <v>41033</v>
      </c>
      <c r="B10484" t="s">
        <v>8014</v>
      </c>
      <c r="C10484" t="s">
        <v>2170</v>
      </c>
      <c r="D10484" t="s">
        <v>1810</v>
      </c>
      <c r="E10484" s="698" t="s">
        <v>8015</v>
      </c>
    </row>
    <row r="10485" spans="1:5" hidden="1">
      <c r="A10485">
        <v>25959</v>
      </c>
      <c r="B10485" t="s">
        <v>8016</v>
      </c>
      <c r="C10485" t="s">
        <v>2167</v>
      </c>
      <c r="D10485" t="s">
        <v>1810</v>
      </c>
      <c r="E10485" s="698" t="s">
        <v>1980</v>
      </c>
    </row>
    <row r="10486" spans="1:5" hidden="1">
      <c r="A10486">
        <v>41040</v>
      </c>
      <c r="B10486" t="s">
        <v>8017</v>
      </c>
      <c r="C10486" t="s">
        <v>2170</v>
      </c>
      <c r="D10486" t="s">
        <v>1810</v>
      </c>
      <c r="E10486" s="698" t="s">
        <v>8018</v>
      </c>
    </row>
    <row r="10487" spans="1:5" hidden="1">
      <c r="A10487">
        <v>4238</v>
      </c>
      <c r="B10487" t="s">
        <v>8019</v>
      </c>
      <c r="C10487" t="s">
        <v>2167</v>
      </c>
      <c r="D10487" t="s">
        <v>1810</v>
      </c>
      <c r="E10487" s="698" t="s">
        <v>7002</v>
      </c>
    </row>
    <row r="10488" spans="1:5" hidden="1">
      <c r="A10488">
        <v>41012</v>
      </c>
      <c r="B10488" t="s">
        <v>8020</v>
      </c>
      <c r="C10488" t="s">
        <v>2170</v>
      </c>
      <c r="D10488" t="s">
        <v>1810</v>
      </c>
      <c r="E10488" s="698" t="s">
        <v>7842</v>
      </c>
    </row>
    <row r="10489" spans="1:5" hidden="1">
      <c r="A10489">
        <v>4237</v>
      </c>
      <c r="B10489" t="s">
        <v>8021</v>
      </c>
      <c r="C10489" t="s">
        <v>2167</v>
      </c>
      <c r="D10489" t="s">
        <v>1810</v>
      </c>
      <c r="E10489" s="698" t="s">
        <v>6378</v>
      </c>
    </row>
    <row r="10490" spans="1:5" hidden="1">
      <c r="A10490">
        <v>41002</v>
      </c>
      <c r="B10490" t="s">
        <v>8022</v>
      </c>
      <c r="C10490" t="s">
        <v>2170</v>
      </c>
      <c r="D10490" t="s">
        <v>1810</v>
      </c>
      <c r="E10490" s="698" t="s">
        <v>6380</v>
      </c>
    </row>
    <row r="10491" spans="1:5" hidden="1">
      <c r="A10491">
        <v>4233</v>
      </c>
      <c r="B10491" t="s">
        <v>8023</v>
      </c>
      <c r="C10491" t="s">
        <v>2167</v>
      </c>
      <c r="D10491" t="s">
        <v>1810</v>
      </c>
      <c r="E10491" s="698" t="s">
        <v>7829</v>
      </c>
    </row>
    <row r="10492" spans="1:5" hidden="1">
      <c r="A10492">
        <v>41001</v>
      </c>
      <c r="B10492" t="s">
        <v>8024</v>
      </c>
      <c r="C10492" t="s">
        <v>2170</v>
      </c>
      <c r="D10492" t="s">
        <v>1810</v>
      </c>
      <c r="E10492" s="698" t="s">
        <v>8025</v>
      </c>
    </row>
    <row r="10493" spans="1:5" hidden="1">
      <c r="A10493">
        <v>2</v>
      </c>
      <c r="B10493" t="s">
        <v>8026</v>
      </c>
      <c r="C10493" t="s">
        <v>2164</v>
      </c>
      <c r="D10493" t="s">
        <v>1810</v>
      </c>
      <c r="E10493" s="698" t="s">
        <v>4275</v>
      </c>
    </row>
    <row r="10494" spans="1:5" hidden="1">
      <c r="A10494">
        <v>36517</v>
      </c>
      <c r="B10494" t="s">
        <v>8027</v>
      </c>
      <c r="C10494" t="s">
        <v>1809</v>
      </c>
      <c r="D10494" t="s">
        <v>1836</v>
      </c>
      <c r="E10494" s="698" t="s">
        <v>8028</v>
      </c>
    </row>
    <row r="10495" spans="1:5" hidden="1">
      <c r="A10495">
        <v>4262</v>
      </c>
      <c r="B10495" t="s">
        <v>8029</v>
      </c>
      <c r="C10495" t="s">
        <v>1809</v>
      </c>
      <c r="D10495" t="s">
        <v>1836</v>
      </c>
      <c r="E10495" s="698" t="s">
        <v>8030</v>
      </c>
    </row>
    <row r="10496" spans="1:5" hidden="1">
      <c r="A10496">
        <v>4263</v>
      </c>
      <c r="B10496" t="s">
        <v>8031</v>
      </c>
      <c r="C10496" t="s">
        <v>1809</v>
      </c>
      <c r="D10496" t="s">
        <v>1836</v>
      </c>
      <c r="E10496" s="698" t="s">
        <v>8032</v>
      </c>
    </row>
    <row r="10497" spans="1:5" hidden="1">
      <c r="A10497">
        <v>36518</v>
      </c>
      <c r="B10497" t="s">
        <v>8033</v>
      </c>
      <c r="C10497" t="s">
        <v>1809</v>
      </c>
      <c r="D10497" t="s">
        <v>1836</v>
      </c>
      <c r="E10497" s="698" t="s">
        <v>8034</v>
      </c>
    </row>
    <row r="10498" spans="1:5" hidden="1">
      <c r="A10498">
        <v>14221</v>
      </c>
      <c r="B10498" t="s">
        <v>8035</v>
      </c>
      <c r="C10498" t="s">
        <v>1809</v>
      </c>
      <c r="D10498" t="s">
        <v>1836</v>
      </c>
      <c r="E10498" s="698" t="s">
        <v>8036</v>
      </c>
    </row>
    <row r="10499" spans="1:5" hidden="1">
      <c r="A10499">
        <v>38402</v>
      </c>
      <c r="B10499" t="s">
        <v>8037</v>
      </c>
      <c r="C10499" t="s">
        <v>1809</v>
      </c>
      <c r="D10499" t="s">
        <v>1810</v>
      </c>
      <c r="E10499" s="698" t="s">
        <v>4430</v>
      </c>
    </row>
    <row r="10500" spans="1:5" hidden="1">
      <c r="A10500">
        <v>3412</v>
      </c>
      <c r="B10500" t="s">
        <v>8038</v>
      </c>
      <c r="C10500" t="s">
        <v>1835</v>
      </c>
      <c r="D10500" t="s">
        <v>1836</v>
      </c>
      <c r="E10500" s="698" t="s">
        <v>4729</v>
      </c>
    </row>
    <row r="10501" spans="1:5" hidden="1">
      <c r="A10501">
        <v>3413</v>
      </c>
      <c r="B10501" t="s">
        <v>8039</v>
      </c>
      <c r="C10501" t="s">
        <v>1835</v>
      </c>
      <c r="D10501" t="s">
        <v>1836</v>
      </c>
      <c r="E10501" s="698" t="s">
        <v>6657</v>
      </c>
    </row>
    <row r="10502" spans="1:5" hidden="1">
      <c r="A10502">
        <v>39744</v>
      </c>
      <c r="B10502" t="s">
        <v>8040</v>
      </c>
      <c r="C10502" t="s">
        <v>1835</v>
      </c>
      <c r="D10502" t="s">
        <v>1836</v>
      </c>
      <c r="E10502" s="698" t="s">
        <v>8041</v>
      </c>
    </row>
    <row r="10503" spans="1:5" hidden="1">
      <c r="A10503">
        <v>39745</v>
      </c>
      <c r="B10503" t="s">
        <v>8042</v>
      </c>
      <c r="C10503" t="s">
        <v>1835</v>
      </c>
      <c r="D10503" t="s">
        <v>1836</v>
      </c>
      <c r="E10503" s="698" t="s">
        <v>8043</v>
      </c>
    </row>
    <row r="10504" spans="1:5" hidden="1">
      <c r="A10504">
        <v>39637</v>
      </c>
      <c r="B10504" t="s">
        <v>8044</v>
      </c>
      <c r="C10504" t="s">
        <v>1835</v>
      </c>
      <c r="D10504" t="s">
        <v>1810</v>
      </c>
      <c r="E10504" s="698" t="s">
        <v>8045</v>
      </c>
    </row>
    <row r="10505" spans="1:5" hidden="1">
      <c r="A10505">
        <v>39638</v>
      </c>
      <c r="B10505" t="s">
        <v>8046</v>
      </c>
      <c r="C10505" t="s">
        <v>1835</v>
      </c>
      <c r="D10505" t="s">
        <v>1810</v>
      </c>
      <c r="E10505" s="698" t="s">
        <v>8047</v>
      </c>
    </row>
    <row r="10506" spans="1:5" hidden="1">
      <c r="A10506">
        <v>39639</v>
      </c>
      <c r="B10506" t="s">
        <v>8048</v>
      </c>
      <c r="C10506" t="s">
        <v>1835</v>
      </c>
      <c r="D10506" t="s">
        <v>1810</v>
      </c>
      <c r="E10506" s="698" t="s">
        <v>8049</v>
      </c>
    </row>
    <row r="10507" spans="1:5" hidden="1">
      <c r="A10507">
        <v>39517</v>
      </c>
      <c r="B10507" t="s">
        <v>8050</v>
      </c>
      <c r="C10507" t="s">
        <v>1835</v>
      </c>
      <c r="D10507" t="s">
        <v>1810</v>
      </c>
      <c r="E10507" s="698" t="s">
        <v>8051</v>
      </c>
    </row>
    <row r="10508" spans="1:5" hidden="1">
      <c r="A10508">
        <v>39518</v>
      </c>
      <c r="B10508" t="s">
        <v>8052</v>
      </c>
      <c r="C10508" t="s">
        <v>1835</v>
      </c>
      <c r="D10508" t="s">
        <v>1810</v>
      </c>
      <c r="E10508" s="698" t="s">
        <v>8053</v>
      </c>
    </row>
    <row r="10509" spans="1:5" hidden="1">
      <c r="A10509">
        <v>38366</v>
      </c>
      <c r="B10509" t="s">
        <v>8054</v>
      </c>
      <c r="C10509" t="s">
        <v>1835</v>
      </c>
      <c r="D10509" t="s">
        <v>1810</v>
      </c>
      <c r="E10509" s="698" t="s">
        <v>8055</v>
      </c>
    </row>
    <row r="10510" spans="1:5" hidden="1">
      <c r="A10510">
        <v>11703</v>
      </c>
      <c r="B10510" t="s">
        <v>8056</v>
      </c>
      <c r="C10510" t="s">
        <v>1809</v>
      </c>
      <c r="D10510" t="s">
        <v>1810</v>
      </c>
      <c r="E10510" s="698" t="s">
        <v>8057</v>
      </c>
    </row>
    <row r="10511" spans="1:5" hidden="1">
      <c r="A10511">
        <v>37400</v>
      </c>
      <c r="B10511" t="s">
        <v>1651</v>
      </c>
      <c r="C10511" t="s">
        <v>1809</v>
      </c>
      <c r="D10511" t="s">
        <v>1810</v>
      </c>
      <c r="E10511" s="698" t="s">
        <v>8058</v>
      </c>
    </row>
    <row r="10512" spans="1:5" hidden="1">
      <c r="A10512">
        <v>25400</v>
      </c>
      <c r="B10512" t="s">
        <v>8059</v>
      </c>
      <c r="C10512" t="s">
        <v>1809</v>
      </c>
      <c r="D10512" t="s">
        <v>1836</v>
      </c>
      <c r="E10512" s="698" t="s">
        <v>8060</v>
      </c>
    </row>
    <row r="10513" spans="1:5" hidden="1">
      <c r="A10513">
        <v>4276</v>
      </c>
      <c r="B10513" t="s">
        <v>8061</v>
      </c>
      <c r="C10513" t="s">
        <v>1809</v>
      </c>
      <c r="D10513" t="s">
        <v>1810</v>
      </c>
      <c r="E10513" s="698" t="s">
        <v>8062</v>
      </c>
    </row>
    <row r="10514" spans="1:5" hidden="1">
      <c r="A10514">
        <v>4273</v>
      </c>
      <c r="B10514" t="s">
        <v>8063</v>
      </c>
      <c r="C10514" t="s">
        <v>1809</v>
      </c>
      <c r="D10514" t="s">
        <v>1810</v>
      </c>
      <c r="E10514" s="698" t="s">
        <v>8064</v>
      </c>
    </row>
    <row r="10515" spans="1:5" hidden="1">
      <c r="A10515">
        <v>4274</v>
      </c>
      <c r="B10515" t="s">
        <v>8065</v>
      </c>
      <c r="C10515" t="s">
        <v>1809</v>
      </c>
      <c r="D10515" t="s">
        <v>1817</v>
      </c>
      <c r="E10515" s="698" t="s">
        <v>3951</v>
      </c>
    </row>
    <row r="10516" spans="1:5" hidden="1">
      <c r="A10516">
        <v>39438</v>
      </c>
      <c r="B10516" t="s">
        <v>8066</v>
      </c>
      <c r="C10516" t="s">
        <v>1809</v>
      </c>
      <c r="D10516" t="s">
        <v>1836</v>
      </c>
      <c r="E10516" s="698" t="s">
        <v>8067</v>
      </c>
    </row>
    <row r="10517" spans="1:5" hidden="1">
      <c r="A10517">
        <v>11963</v>
      </c>
      <c r="B10517" t="s">
        <v>8068</v>
      </c>
      <c r="C10517" t="s">
        <v>1809</v>
      </c>
      <c r="D10517" t="s">
        <v>1836</v>
      </c>
      <c r="E10517" s="698" t="s">
        <v>8069</v>
      </c>
    </row>
    <row r="10518" spans="1:5" hidden="1">
      <c r="A10518">
        <v>11964</v>
      </c>
      <c r="B10518" t="s">
        <v>8070</v>
      </c>
      <c r="C10518" t="s">
        <v>1809</v>
      </c>
      <c r="D10518" t="s">
        <v>1836</v>
      </c>
      <c r="E10518" s="698" t="s">
        <v>7699</v>
      </c>
    </row>
    <row r="10519" spans="1:5" hidden="1">
      <c r="A10519">
        <v>4379</v>
      </c>
      <c r="B10519" t="s">
        <v>8071</v>
      </c>
      <c r="C10519" t="s">
        <v>1809</v>
      </c>
      <c r="D10519" t="s">
        <v>1836</v>
      </c>
      <c r="E10519" s="698" t="s">
        <v>8072</v>
      </c>
    </row>
    <row r="10520" spans="1:5" hidden="1">
      <c r="A10520">
        <v>4377</v>
      </c>
      <c r="B10520" t="s">
        <v>8073</v>
      </c>
      <c r="C10520" t="s">
        <v>1809</v>
      </c>
      <c r="D10520" t="s">
        <v>1836</v>
      </c>
      <c r="E10520" s="698" t="s">
        <v>8074</v>
      </c>
    </row>
    <row r="10521" spans="1:5" hidden="1">
      <c r="A10521">
        <v>4356</v>
      </c>
      <c r="B10521" t="s">
        <v>8075</v>
      </c>
      <c r="C10521" t="s">
        <v>1809</v>
      </c>
      <c r="D10521" t="s">
        <v>1836</v>
      </c>
      <c r="E10521" s="698" t="s">
        <v>8067</v>
      </c>
    </row>
    <row r="10522" spans="1:5" hidden="1">
      <c r="A10522">
        <v>13246</v>
      </c>
      <c r="B10522" t="s">
        <v>8076</v>
      </c>
      <c r="C10522" t="s">
        <v>1809</v>
      </c>
      <c r="D10522" t="s">
        <v>1836</v>
      </c>
      <c r="E10522" s="698" t="s">
        <v>8077</v>
      </c>
    </row>
    <row r="10523" spans="1:5" hidden="1">
      <c r="A10523">
        <v>4346</v>
      </c>
      <c r="B10523" t="s">
        <v>8078</v>
      </c>
      <c r="C10523" t="s">
        <v>1809</v>
      </c>
      <c r="D10523" t="s">
        <v>1836</v>
      </c>
      <c r="E10523" s="698" t="s">
        <v>8079</v>
      </c>
    </row>
    <row r="10524" spans="1:5" hidden="1">
      <c r="A10524">
        <v>11955</v>
      </c>
      <c r="B10524" t="s">
        <v>8080</v>
      </c>
      <c r="C10524" t="s">
        <v>1809</v>
      </c>
      <c r="D10524" t="s">
        <v>1836</v>
      </c>
      <c r="E10524" s="698" t="s">
        <v>8081</v>
      </c>
    </row>
    <row r="10525" spans="1:5" hidden="1">
      <c r="A10525">
        <v>11960</v>
      </c>
      <c r="B10525" t="s">
        <v>8082</v>
      </c>
      <c r="C10525" t="s">
        <v>1809</v>
      </c>
      <c r="D10525" t="s">
        <v>1836</v>
      </c>
      <c r="E10525" s="698" t="s">
        <v>3021</v>
      </c>
    </row>
    <row r="10526" spans="1:5" hidden="1">
      <c r="A10526">
        <v>4333</v>
      </c>
      <c r="B10526" t="s">
        <v>8083</v>
      </c>
      <c r="C10526" t="s">
        <v>1809</v>
      </c>
      <c r="D10526" t="s">
        <v>1836</v>
      </c>
      <c r="E10526" s="698" t="s">
        <v>8067</v>
      </c>
    </row>
    <row r="10527" spans="1:5" hidden="1">
      <c r="A10527">
        <v>4358</v>
      </c>
      <c r="B10527" t="s">
        <v>8084</v>
      </c>
      <c r="C10527" t="s">
        <v>1809</v>
      </c>
      <c r="D10527" t="s">
        <v>1836</v>
      </c>
      <c r="E10527" s="698" t="s">
        <v>1914</v>
      </c>
    </row>
    <row r="10528" spans="1:5" hidden="1">
      <c r="A10528">
        <v>39435</v>
      </c>
      <c r="B10528" t="s">
        <v>8085</v>
      </c>
      <c r="C10528" t="s">
        <v>1809</v>
      </c>
      <c r="D10528" t="s">
        <v>1836</v>
      </c>
      <c r="E10528" s="698" t="s">
        <v>8086</v>
      </c>
    </row>
    <row r="10529" spans="1:5" hidden="1">
      <c r="A10529">
        <v>39436</v>
      </c>
      <c r="B10529" t="s">
        <v>8087</v>
      </c>
      <c r="C10529" t="s">
        <v>1809</v>
      </c>
      <c r="D10529" t="s">
        <v>1836</v>
      </c>
      <c r="E10529" s="698" t="s">
        <v>3735</v>
      </c>
    </row>
    <row r="10530" spans="1:5" hidden="1">
      <c r="A10530">
        <v>39437</v>
      </c>
      <c r="B10530" t="s">
        <v>8088</v>
      </c>
      <c r="C10530" t="s">
        <v>1809</v>
      </c>
      <c r="D10530" t="s">
        <v>1836</v>
      </c>
      <c r="E10530" s="698" t="s">
        <v>8089</v>
      </c>
    </row>
    <row r="10531" spans="1:5" hidden="1">
      <c r="A10531">
        <v>39439</v>
      </c>
      <c r="B10531" t="s">
        <v>8090</v>
      </c>
      <c r="C10531" t="s">
        <v>1809</v>
      </c>
      <c r="D10531" t="s">
        <v>1836</v>
      </c>
      <c r="E10531" s="698" t="s">
        <v>8091</v>
      </c>
    </row>
    <row r="10532" spans="1:5" hidden="1">
      <c r="A10532">
        <v>39440</v>
      </c>
      <c r="B10532" t="s">
        <v>8092</v>
      </c>
      <c r="C10532" t="s">
        <v>1809</v>
      </c>
      <c r="D10532" t="s">
        <v>1836</v>
      </c>
      <c r="E10532" s="698" t="s">
        <v>8093</v>
      </c>
    </row>
    <row r="10533" spans="1:5" hidden="1">
      <c r="A10533">
        <v>39441</v>
      </c>
      <c r="B10533" t="s">
        <v>8094</v>
      </c>
      <c r="C10533" t="s">
        <v>1809</v>
      </c>
      <c r="D10533" t="s">
        <v>1836</v>
      </c>
      <c r="E10533" s="698" t="s">
        <v>8067</v>
      </c>
    </row>
    <row r="10534" spans="1:5" hidden="1">
      <c r="A10534">
        <v>39442</v>
      </c>
      <c r="B10534" t="s">
        <v>8095</v>
      </c>
      <c r="C10534" t="s">
        <v>1809</v>
      </c>
      <c r="D10534" t="s">
        <v>1836</v>
      </c>
      <c r="E10534" s="698" t="s">
        <v>8074</v>
      </c>
    </row>
    <row r="10535" spans="1:5" hidden="1">
      <c r="A10535">
        <v>39443</v>
      </c>
      <c r="B10535" t="s">
        <v>8096</v>
      </c>
      <c r="C10535" t="s">
        <v>1809</v>
      </c>
      <c r="D10535" t="s">
        <v>1836</v>
      </c>
      <c r="E10535" s="698" t="s">
        <v>8097</v>
      </c>
    </row>
    <row r="10536" spans="1:5" hidden="1">
      <c r="A10536">
        <v>4329</v>
      </c>
      <c r="B10536" t="s">
        <v>8098</v>
      </c>
      <c r="C10536" t="s">
        <v>1809</v>
      </c>
      <c r="D10536" t="s">
        <v>1836</v>
      </c>
      <c r="E10536" s="698" t="s">
        <v>5985</v>
      </c>
    </row>
    <row r="10537" spans="1:5" hidden="1">
      <c r="A10537">
        <v>4383</v>
      </c>
      <c r="B10537" t="s">
        <v>8099</v>
      </c>
      <c r="C10537" t="s">
        <v>1809</v>
      </c>
      <c r="D10537" t="s">
        <v>1836</v>
      </c>
      <c r="E10537" s="698" t="s">
        <v>8100</v>
      </c>
    </row>
    <row r="10538" spans="1:5" hidden="1">
      <c r="A10538">
        <v>4344</v>
      </c>
      <c r="B10538" t="s">
        <v>8101</v>
      </c>
      <c r="C10538" t="s">
        <v>1809</v>
      </c>
      <c r="D10538" t="s">
        <v>1836</v>
      </c>
      <c r="E10538" s="698" t="s">
        <v>8102</v>
      </c>
    </row>
    <row r="10539" spans="1:5" hidden="1">
      <c r="A10539">
        <v>436</v>
      </c>
      <c r="B10539" t="s">
        <v>8103</v>
      </c>
      <c r="C10539" t="s">
        <v>1809</v>
      </c>
      <c r="D10539" t="s">
        <v>1836</v>
      </c>
      <c r="E10539" s="698" t="s">
        <v>4758</v>
      </c>
    </row>
    <row r="10540" spans="1:5" hidden="1">
      <c r="A10540">
        <v>442</v>
      </c>
      <c r="B10540" t="s">
        <v>8104</v>
      </c>
      <c r="C10540" t="s">
        <v>1809</v>
      </c>
      <c r="D10540" t="s">
        <v>1836</v>
      </c>
      <c r="E10540" s="698" t="s">
        <v>8105</v>
      </c>
    </row>
    <row r="10541" spans="1:5" hidden="1">
      <c r="A10541">
        <v>11953</v>
      </c>
      <c r="B10541" t="s">
        <v>8106</v>
      </c>
      <c r="C10541" t="s">
        <v>1809</v>
      </c>
      <c r="D10541" t="s">
        <v>1836</v>
      </c>
      <c r="E10541" s="698" t="s">
        <v>5194</v>
      </c>
    </row>
    <row r="10542" spans="1:5" hidden="1">
      <c r="A10542">
        <v>4335</v>
      </c>
      <c r="B10542" t="s">
        <v>8107</v>
      </c>
      <c r="C10542" t="s">
        <v>1809</v>
      </c>
      <c r="D10542" t="s">
        <v>1836</v>
      </c>
      <c r="E10542" s="698" t="s">
        <v>8108</v>
      </c>
    </row>
    <row r="10543" spans="1:5" hidden="1">
      <c r="A10543">
        <v>4334</v>
      </c>
      <c r="B10543" t="s">
        <v>8109</v>
      </c>
      <c r="C10543" t="s">
        <v>1809</v>
      </c>
      <c r="D10543" t="s">
        <v>1836</v>
      </c>
      <c r="E10543" s="698" t="s">
        <v>8110</v>
      </c>
    </row>
    <row r="10544" spans="1:5" hidden="1">
      <c r="A10544">
        <v>4343</v>
      </c>
      <c r="B10544" t="s">
        <v>8111</v>
      </c>
      <c r="C10544" t="s">
        <v>1809</v>
      </c>
      <c r="D10544" t="s">
        <v>1836</v>
      </c>
      <c r="E10544" s="698" t="s">
        <v>8112</v>
      </c>
    </row>
    <row r="10545" spans="1:5" hidden="1">
      <c r="A10545">
        <v>430</v>
      </c>
      <c r="B10545" t="s">
        <v>8113</v>
      </c>
      <c r="C10545" t="s">
        <v>1809</v>
      </c>
      <c r="D10545" t="s">
        <v>1836</v>
      </c>
      <c r="E10545" s="698" t="s">
        <v>5012</v>
      </c>
    </row>
    <row r="10546" spans="1:5" hidden="1">
      <c r="A10546">
        <v>441</v>
      </c>
      <c r="B10546" t="s">
        <v>8114</v>
      </c>
      <c r="C10546" t="s">
        <v>1809</v>
      </c>
      <c r="D10546" t="s">
        <v>1836</v>
      </c>
      <c r="E10546" s="698" t="s">
        <v>8115</v>
      </c>
    </row>
    <row r="10547" spans="1:5" hidden="1">
      <c r="A10547">
        <v>431</v>
      </c>
      <c r="B10547" t="s">
        <v>8116</v>
      </c>
      <c r="C10547" t="s">
        <v>1809</v>
      </c>
      <c r="D10547" t="s">
        <v>1836</v>
      </c>
      <c r="E10547" s="698" t="s">
        <v>8117</v>
      </c>
    </row>
    <row r="10548" spans="1:5" hidden="1">
      <c r="A10548">
        <v>432</v>
      </c>
      <c r="B10548" t="s">
        <v>8118</v>
      </c>
      <c r="C10548" t="s">
        <v>1809</v>
      </c>
      <c r="D10548" t="s">
        <v>1836</v>
      </c>
      <c r="E10548" s="698" t="s">
        <v>8119</v>
      </c>
    </row>
    <row r="10549" spans="1:5" hidden="1">
      <c r="A10549">
        <v>429</v>
      </c>
      <c r="B10549" t="s">
        <v>8120</v>
      </c>
      <c r="C10549" t="s">
        <v>1809</v>
      </c>
      <c r="D10549" t="s">
        <v>1836</v>
      </c>
      <c r="E10549" s="698" t="s">
        <v>2191</v>
      </c>
    </row>
    <row r="10550" spans="1:5" hidden="1">
      <c r="A10550">
        <v>439</v>
      </c>
      <c r="B10550" t="s">
        <v>8121</v>
      </c>
      <c r="C10550" t="s">
        <v>1809</v>
      </c>
      <c r="D10550" t="s">
        <v>1836</v>
      </c>
      <c r="E10550" s="698" t="s">
        <v>7829</v>
      </c>
    </row>
    <row r="10551" spans="1:5" hidden="1">
      <c r="A10551">
        <v>433</v>
      </c>
      <c r="B10551" t="s">
        <v>8122</v>
      </c>
      <c r="C10551" t="s">
        <v>1809</v>
      </c>
      <c r="D10551" t="s">
        <v>1836</v>
      </c>
      <c r="E10551" s="698" t="s">
        <v>8123</v>
      </c>
    </row>
    <row r="10552" spans="1:5" hidden="1">
      <c r="A10552">
        <v>437</v>
      </c>
      <c r="B10552" t="s">
        <v>8124</v>
      </c>
      <c r="C10552" t="s">
        <v>1809</v>
      </c>
      <c r="D10552" t="s">
        <v>1836</v>
      </c>
      <c r="E10552" s="698" t="s">
        <v>8125</v>
      </c>
    </row>
    <row r="10553" spans="1:5" hidden="1">
      <c r="A10553">
        <v>11790</v>
      </c>
      <c r="B10553" t="s">
        <v>8126</v>
      </c>
      <c r="C10553" t="s">
        <v>1809</v>
      </c>
      <c r="D10553" t="s">
        <v>1836</v>
      </c>
      <c r="E10553" s="698" t="s">
        <v>8127</v>
      </c>
    </row>
    <row r="10554" spans="1:5" hidden="1">
      <c r="A10554">
        <v>428</v>
      </c>
      <c r="B10554" t="s">
        <v>8128</v>
      </c>
      <c r="C10554" t="s">
        <v>1809</v>
      </c>
      <c r="D10554" t="s">
        <v>1836</v>
      </c>
      <c r="E10554" s="698" t="s">
        <v>3532</v>
      </c>
    </row>
    <row r="10555" spans="1:5" hidden="1">
      <c r="A10555">
        <v>4384</v>
      </c>
      <c r="B10555" t="s">
        <v>8129</v>
      </c>
      <c r="C10555" t="s">
        <v>1809</v>
      </c>
      <c r="D10555" t="s">
        <v>1836</v>
      </c>
      <c r="E10555" s="698" t="s">
        <v>8130</v>
      </c>
    </row>
    <row r="10556" spans="1:5" hidden="1">
      <c r="A10556">
        <v>4351</v>
      </c>
      <c r="B10556" t="s">
        <v>8131</v>
      </c>
      <c r="C10556" t="s">
        <v>1809</v>
      </c>
      <c r="D10556" t="s">
        <v>1836</v>
      </c>
      <c r="E10556" s="698" t="s">
        <v>3861</v>
      </c>
    </row>
    <row r="10557" spans="1:5" hidden="1">
      <c r="A10557">
        <v>11054</v>
      </c>
      <c r="B10557" t="s">
        <v>8132</v>
      </c>
      <c r="C10557" t="s">
        <v>1809</v>
      </c>
      <c r="D10557" t="s">
        <v>1810</v>
      </c>
      <c r="E10557" s="698" t="s">
        <v>5894</v>
      </c>
    </row>
    <row r="10558" spans="1:5" hidden="1">
      <c r="A10558">
        <v>11055</v>
      </c>
      <c r="B10558" t="s">
        <v>8133</v>
      </c>
      <c r="C10558" t="s">
        <v>1809</v>
      </c>
      <c r="D10558" t="s">
        <v>1810</v>
      </c>
      <c r="E10558" s="698" t="s">
        <v>8086</v>
      </c>
    </row>
    <row r="10559" spans="1:5" hidden="1">
      <c r="A10559">
        <v>11056</v>
      </c>
      <c r="B10559" t="s">
        <v>8134</v>
      </c>
      <c r="C10559" t="s">
        <v>1809</v>
      </c>
      <c r="D10559" t="s">
        <v>1810</v>
      </c>
      <c r="E10559" s="698" t="s">
        <v>1871</v>
      </c>
    </row>
    <row r="10560" spans="1:5" hidden="1">
      <c r="A10560">
        <v>11057</v>
      </c>
      <c r="B10560" t="s">
        <v>8135</v>
      </c>
      <c r="C10560" t="s">
        <v>1809</v>
      </c>
      <c r="D10560" t="s">
        <v>1810</v>
      </c>
      <c r="E10560" s="698" t="s">
        <v>8097</v>
      </c>
    </row>
    <row r="10561" spans="1:5" hidden="1">
      <c r="A10561">
        <v>11059</v>
      </c>
      <c r="B10561" t="s">
        <v>8136</v>
      </c>
      <c r="C10561" t="s">
        <v>1809</v>
      </c>
      <c r="D10561" t="s">
        <v>1810</v>
      </c>
      <c r="E10561" s="698" t="s">
        <v>8137</v>
      </c>
    </row>
    <row r="10562" spans="1:5" hidden="1">
      <c r="A10562">
        <v>11058</v>
      </c>
      <c r="B10562" t="s">
        <v>766</v>
      </c>
      <c r="C10562" t="s">
        <v>1809</v>
      </c>
      <c r="D10562" t="s">
        <v>1810</v>
      </c>
      <c r="E10562" s="698" t="s">
        <v>8138</v>
      </c>
    </row>
    <row r="10563" spans="1:5" hidden="1">
      <c r="A10563">
        <v>4380</v>
      </c>
      <c r="B10563" t="s">
        <v>8139</v>
      </c>
      <c r="C10563" t="s">
        <v>1809</v>
      </c>
      <c r="D10563" t="s">
        <v>1810</v>
      </c>
      <c r="E10563" s="698" t="s">
        <v>1914</v>
      </c>
    </row>
    <row r="10564" spans="1:5" hidden="1">
      <c r="A10564">
        <v>4299</v>
      </c>
      <c r="B10564" t="s">
        <v>8140</v>
      </c>
      <c r="C10564" t="s">
        <v>1809</v>
      </c>
      <c r="D10564" t="s">
        <v>1817</v>
      </c>
      <c r="E10564" s="698" t="s">
        <v>8141</v>
      </c>
    </row>
    <row r="10565" spans="1:5" hidden="1">
      <c r="A10565">
        <v>4304</v>
      </c>
      <c r="B10565" t="s">
        <v>8142</v>
      </c>
      <c r="C10565" t="s">
        <v>1809</v>
      </c>
      <c r="D10565" t="s">
        <v>1810</v>
      </c>
      <c r="E10565" s="698" t="s">
        <v>7346</v>
      </c>
    </row>
    <row r="10566" spans="1:5" hidden="1">
      <c r="A10566">
        <v>4305</v>
      </c>
      <c r="B10566" t="s">
        <v>8143</v>
      </c>
      <c r="C10566" t="s">
        <v>1809</v>
      </c>
      <c r="D10566" t="s">
        <v>1810</v>
      </c>
      <c r="E10566" s="698" t="s">
        <v>6019</v>
      </c>
    </row>
    <row r="10567" spans="1:5" hidden="1">
      <c r="A10567">
        <v>4306</v>
      </c>
      <c r="B10567" t="s">
        <v>8144</v>
      </c>
      <c r="C10567" t="s">
        <v>1809</v>
      </c>
      <c r="D10567" t="s">
        <v>1810</v>
      </c>
      <c r="E10567" s="698" t="s">
        <v>2513</v>
      </c>
    </row>
    <row r="10568" spans="1:5" hidden="1">
      <c r="A10568">
        <v>4308</v>
      </c>
      <c r="B10568" t="s">
        <v>8145</v>
      </c>
      <c r="C10568" t="s">
        <v>1809</v>
      </c>
      <c r="D10568" t="s">
        <v>1810</v>
      </c>
      <c r="E10568" s="698" t="s">
        <v>6554</v>
      </c>
    </row>
    <row r="10569" spans="1:5" hidden="1">
      <c r="A10569">
        <v>4302</v>
      </c>
      <c r="B10569" t="s">
        <v>8146</v>
      </c>
      <c r="C10569" t="s">
        <v>1809</v>
      </c>
      <c r="D10569" t="s">
        <v>1810</v>
      </c>
      <c r="E10569" s="698" t="s">
        <v>8147</v>
      </c>
    </row>
    <row r="10570" spans="1:5" hidden="1">
      <c r="A10570">
        <v>4300</v>
      </c>
      <c r="B10570" t="s">
        <v>8148</v>
      </c>
      <c r="C10570" t="s">
        <v>1809</v>
      </c>
      <c r="D10570" t="s">
        <v>1810</v>
      </c>
      <c r="E10570" s="698" t="s">
        <v>3016</v>
      </c>
    </row>
    <row r="10571" spans="1:5" hidden="1">
      <c r="A10571">
        <v>4301</v>
      </c>
      <c r="B10571" t="s">
        <v>8149</v>
      </c>
      <c r="C10571" t="s">
        <v>1809</v>
      </c>
      <c r="D10571" t="s">
        <v>1810</v>
      </c>
      <c r="E10571" s="698" t="s">
        <v>3171</v>
      </c>
    </row>
    <row r="10572" spans="1:5" hidden="1">
      <c r="A10572">
        <v>4320</v>
      </c>
      <c r="B10572" t="s">
        <v>8150</v>
      </c>
      <c r="C10572" t="s">
        <v>1809</v>
      </c>
      <c r="D10572" t="s">
        <v>1810</v>
      </c>
      <c r="E10572" s="698" t="s">
        <v>2841</v>
      </c>
    </row>
    <row r="10573" spans="1:5" hidden="1">
      <c r="A10573">
        <v>4318</v>
      </c>
      <c r="B10573" t="s">
        <v>8151</v>
      </c>
      <c r="C10573" t="s">
        <v>1809</v>
      </c>
      <c r="D10573" t="s">
        <v>1810</v>
      </c>
      <c r="E10573" s="698" t="s">
        <v>5737</v>
      </c>
    </row>
    <row r="10574" spans="1:5" hidden="1">
      <c r="A10574">
        <v>40547</v>
      </c>
      <c r="B10574" t="s">
        <v>8152</v>
      </c>
      <c r="C10574" t="s">
        <v>5964</v>
      </c>
      <c r="D10574" t="s">
        <v>1836</v>
      </c>
      <c r="E10574" s="698" t="s">
        <v>8153</v>
      </c>
    </row>
    <row r="10575" spans="1:5" hidden="1">
      <c r="A10575">
        <v>11962</v>
      </c>
      <c r="B10575" t="s">
        <v>8154</v>
      </c>
      <c r="C10575" t="s">
        <v>1809</v>
      </c>
      <c r="D10575" t="s">
        <v>1836</v>
      </c>
      <c r="E10575" s="698" t="s">
        <v>8089</v>
      </c>
    </row>
    <row r="10576" spans="1:5" hidden="1">
      <c r="A10576">
        <v>4332</v>
      </c>
      <c r="B10576" t="s">
        <v>8155</v>
      </c>
      <c r="C10576" t="s">
        <v>1809</v>
      </c>
      <c r="D10576" t="s">
        <v>1836</v>
      </c>
      <c r="E10576" s="698" t="s">
        <v>6589</v>
      </c>
    </row>
    <row r="10577" spans="1:5" hidden="1">
      <c r="A10577">
        <v>4331</v>
      </c>
      <c r="B10577" t="s">
        <v>8156</v>
      </c>
      <c r="C10577" t="s">
        <v>1809</v>
      </c>
      <c r="D10577" t="s">
        <v>1836</v>
      </c>
      <c r="E10577" s="698" t="s">
        <v>7034</v>
      </c>
    </row>
    <row r="10578" spans="1:5" hidden="1">
      <c r="A10578">
        <v>4336</v>
      </c>
      <c r="B10578" t="s">
        <v>8157</v>
      </c>
      <c r="C10578" t="s">
        <v>1809</v>
      </c>
      <c r="D10578" t="s">
        <v>1836</v>
      </c>
      <c r="E10578" s="698" t="s">
        <v>2282</v>
      </c>
    </row>
    <row r="10579" spans="1:5" hidden="1">
      <c r="A10579">
        <v>13294</v>
      </c>
      <c r="B10579" t="s">
        <v>8158</v>
      </c>
      <c r="C10579" t="s">
        <v>1809</v>
      </c>
      <c r="D10579" t="s">
        <v>1836</v>
      </c>
      <c r="E10579" s="698" t="s">
        <v>2822</v>
      </c>
    </row>
    <row r="10580" spans="1:5" hidden="1">
      <c r="A10580">
        <v>11948</v>
      </c>
      <c r="B10580" t="s">
        <v>8159</v>
      </c>
      <c r="C10580" t="s">
        <v>1809</v>
      </c>
      <c r="D10580" t="s">
        <v>1836</v>
      </c>
      <c r="E10580" s="698" t="s">
        <v>8160</v>
      </c>
    </row>
    <row r="10581" spans="1:5" hidden="1">
      <c r="A10581">
        <v>4382</v>
      </c>
      <c r="B10581" t="s">
        <v>8161</v>
      </c>
      <c r="C10581" t="s">
        <v>1809</v>
      </c>
      <c r="D10581" t="s">
        <v>1836</v>
      </c>
      <c r="E10581" s="698" t="s">
        <v>1926</v>
      </c>
    </row>
    <row r="10582" spans="1:5" hidden="1">
      <c r="A10582">
        <v>4354</v>
      </c>
      <c r="B10582" t="s">
        <v>8162</v>
      </c>
      <c r="C10582" t="s">
        <v>1809</v>
      </c>
      <c r="D10582" t="s">
        <v>1836</v>
      </c>
      <c r="E10582" s="698" t="s">
        <v>8163</v>
      </c>
    </row>
    <row r="10583" spans="1:5" hidden="1">
      <c r="A10583">
        <v>40839</v>
      </c>
      <c r="B10583" t="s">
        <v>8164</v>
      </c>
      <c r="C10583" t="s">
        <v>5964</v>
      </c>
      <c r="D10583" t="s">
        <v>1836</v>
      </c>
      <c r="E10583" s="698" t="s">
        <v>8165</v>
      </c>
    </row>
    <row r="10584" spans="1:5" hidden="1">
      <c r="A10584">
        <v>40552</v>
      </c>
      <c r="B10584" t="s">
        <v>8166</v>
      </c>
      <c r="C10584" t="s">
        <v>5964</v>
      </c>
      <c r="D10584" t="s">
        <v>1836</v>
      </c>
      <c r="E10584" s="698" t="s">
        <v>8167</v>
      </c>
    </row>
    <row r="10585" spans="1:5" hidden="1">
      <c r="A10585">
        <v>40549</v>
      </c>
      <c r="B10585" t="s">
        <v>8168</v>
      </c>
      <c r="C10585" t="s">
        <v>5964</v>
      </c>
      <c r="D10585" t="s">
        <v>1836</v>
      </c>
      <c r="E10585" s="698" t="s">
        <v>8169</v>
      </c>
    </row>
    <row r="10586" spans="1:5" hidden="1">
      <c r="A10586">
        <v>4385</v>
      </c>
      <c r="B10586" t="s">
        <v>8170</v>
      </c>
      <c r="C10586" t="s">
        <v>2819</v>
      </c>
      <c r="D10586" t="s">
        <v>1810</v>
      </c>
      <c r="E10586" s="698" t="s">
        <v>8171</v>
      </c>
    </row>
    <row r="10587" spans="1:5" hidden="1">
      <c r="A10587">
        <v>20078</v>
      </c>
      <c r="B10587" t="s">
        <v>8172</v>
      </c>
      <c r="C10587" t="s">
        <v>1809</v>
      </c>
      <c r="D10587" t="s">
        <v>1810</v>
      </c>
      <c r="E10587" s="698" t="s">
        <v>8173</v>
      </c>
    </row>
    <row r="10588" spans="1:5" hidden="1">
      <c r="A10588">
        <v>39897</v>
      </c>
      <c r="B10588" t="s">
        <v>8174</v>
      </c>
      <c r="C10588" t="s">
        <v>1809</v>
      </c>
      <c r="D10588" t="s">
        <v>1836</v>
      </c>
      <c r="E10588" s="698" t="s">
        <v>8175</v>
      </c>
    </row>
    <row r="10589" spans="1:5" hidden="1">
      <c r="A10589">
        <v>118</v>
      </c>
      <c r="B10589" t="s">
        <v>8176</v>
      </c>
      <c r="C10589" t="s">
        <v>1809</v>
      </c>
      <c r="D10589" t="s">
        <v>1810</v>
      </c>
      <c r="E10589" s="698" t="s">
        <v>8177</v>
      </c>
    </row>
    <row r="10590" spans="1:5" hidden="1">
      <c r="A10590">
        <v>4396</v>
      </c>
      <c r="B10590" t="s">
        <v>8178</v>
      </c>
      <c r="C10590" t="s">
        <v>1835</v>
      </c>
      <c r="D10590" t="s">
        <v>1810</v>
      </c>
      <c r="E10590" s="698" t="s">
        <v>8179</v>
      </c>
    </row>
    <row r="10591" spans="1:5" hidden="1">
      <c r="A10591">
        <v>36881</v>
      </c>
      <c r="B10591" t="s">
        <v>8180</v>
      </c>
      <c r="C10591" t="s">
        <v>1835</v>
      </c>
      <c r="D10591" t="s">
        <v>1810</v>
      </c>
      <c r="E10591" s="698" t="s">
        <v>8181</v>
      </c>
    </row>
    <row r="10592" spans="1:5" hidden="1">
      <c r="A10592">
        <v>4397</v>
      </c>
      <c r="B10592" t="s">
        <v>8182</v>
      </c>
      <c r="C10592" t="s">
        <v>1835</v>
      </c>
      <c r="D10592" t="s">
        <v>1810</v>
      </c>
      <c r="E10592" s="698" t="s">
        <v>8183</v>
      </c>
    </row>
    <row r="10593" spans="1:5" hidden="1">
      <c r="A10593">
        <v>36882</v>
      </c>
      <c r="B10593" t="s">
        <v>8184</v>
      </c>
      <c r="C10593" t="s">
        <v>1835</v>
      </c>
      <c r="D10593" t="s">
        <v>1810</v>
      </c>
      <c r="E10593" s="698" t="s">
        <v>8185</v>
      </c>
    </row>
    <row r="10594" spans="1:5" hidden="1">
      <c r="A10594">
        <v>4751</v>
      </c>
      <c r="B10594" t="s">
        <v>8186</v>
      </c>
      <c r="C10594" t="s">
        <v>2167</v>
      </c>
      <c r="D10594" t="s">
        <v>1810</v>
      </c>
      <c r="E10594" s="698" t="s">
        <v>8187</v>
      </c>
    </row>
    <row r="10595" spans="1:5" hidden="1">
      <c r="A10595">
        <v>41066</v>
      </c>
      <c r="B10595" t="s">
        <v>8188</v>
      </c>
      <c r="C10595" t="s">
        <v>2170</v>
      </c>
      <c r="D10595" t="s">
        <v>1810</v>
      </c>
      <c r="E10595" s="698" t="s">
        <v>8189</v>
      </c>
    </row>
    <row r="10596" spans="1:5" hidden="1">
      <c r="A10596">
        <v>39604</v>
      </c>
      <c r="B10596" t="s">
        <v>8190</v>
      </c>
      <c r="C10596" t="s">
        <v>1809</v>
      </c>
      <c r="D10596" t="s">
        <v>1810</v>
      </c>
      <c r="E10596" s="698" t="s">
        <v>7984</v>
      </c>
    </row>
    <row r="10597" spans="1:5" hidden="1">
      <c r="A10597">
        <v>39605</v>
      </c>
      <c r="B10597" t="s">
        <v>8191</v>
      </c>
      <c r="C10597" t="s">
        <v>1809</v>
      </c>
      <c r="D10597" t="s">
        <v>1810</v>
      </c>
      <c r="E10597" s="698" t="s">
        <v>8192</v>
      </c>
    </row>
    <row r="10598" spans="1:5" hidden="1">
      <c r="A10598">
        <v>39606</v>
      </c>
      <c r="B10598" t="s">
        <v>8193</v>
      </c>
      <c r="C10598" t="s">
        <v>1809</v>
      </c>
      <c r="D10598" t="s">
        <v>1810</v>
      </c>
      <c r="E10598" s="698" t="s">
        <v>6096</v>
      </c>
    </row>
    <row r="10599" spans="1:5" hidden="1">
      <c r="A10599">
        <v>39607</v>
      </c>
      <c r="B10599" t="s">
        <v>8194</v>
      </c>
      <c r="C10599" t="s">
        <v>1809</v>
      </c>
      <c r="D10599" t="s">
        <v>1810</v>
      </c>
      <c r="E10599" s="698" t="s">
        <v>6104</v>
      </c>
    </row>
    <row r="10600" spans="1:5" hidden="1">
      <c r="A10600">
        <v>39594</v>
      </c>
      <c r="B10600" t="s">
        <v>8195</v>
      </c>
      <c r="C10600" t="s">
        <v>1809</v>
      </c>
      <c r="D10600" t="s">
        <v>1817</v>
      </c>
      <c r="E10600" s="698" t="s">
        <v>8196</v>
      </c>
    </row>
    <row r="10601" spans="1:5" hidden="1">
      <c r="A10601">
        <v>39596</v>
      </c>
      <c r="B10601" t="s">
        <v>8197</v>
      </c>
      <c r="C10601" t="s">
        <v>1809</v>
      </c>
      <c r="D10601" t="s">
        <v>1810</v>
      </c>
      <c r="E10601" s="698" t="s">
        <v>8198</v>
      </c>
    </row>
    <row r="10602" spans="1:5" hidden="1">
      <c r="A10602">
        <v>39595</v>
      </c>
      <c r="B10602" t="s">
        <v>8199</v>
      </c>
      <c r="C10602" t="s">
        <v>1809</v>
      </c>
      <c r="D10602" t="s">
        <v>1810</v>
      </c>
      <c r="E10602" s="698" t="s">
        <v>8200</v>
      </c>
    </row>
    <row r="10603" spans="1:5" hidden="1">
      <c r="A10603">
        <v>39597</v>
      </c>
      <c r="B10603" t="s">
        <v>8201</v>
      </c>
      <c r="C10603" t="s">
        <v>1809</v>
      </c>
      <c r="D10603" t="s">
        <v>1810</v>
      </c>
      <c r="E10603" s="698" t="s">
        <v>8202</v>
      </c>
    </row>
    <row r="10604" spans="1:5" hidden="1">
      <c r="A10604">
        <v>10731</v>
      </c>
      <c r="B10604" t="s">
        <v>8203</v>
      </c>
      <c r="C10604" t="s">
        <v>1835</v>
      </c>
      <c r="D10604" t="s">
        <v>1817</v>
      </c>
      <c r="E10604" s="698" t="s">
        <v>8204</v>
      </c>
    </row>
    <row r="10605" spans="1:5" hidden="1">
      <c r="A10605">
        <v>4704</v>
      </c>
      <c r="B10605" t="s">
        <v>8205</v>
      </c>
      <c r="C10605" t="s">
        <v>1835</v>
      </c>
      <c r="D10605" t="s">
        <v>1810</v>
      </c>
      <c r="E10605" s="698" t="s">
        <v>8206</v>
      </c>
    </row>
    <row r="10606" spans="1:5" hidden="1">
      <c r="A10606">
        <v>10730</v>
      </c>
      <c r="B10606" t="s">
        <v>8207</v>
      </c>
      <c r="C10606" t="s">
        <v>1835</v>
      </c>
      <c r="D10606" t="s">
        <v>1810</v>
      </c>
      <c r="E10606" s="698" t="s">
        <v>8208</v>
      </c>
    </row>
    <row r="10607" spans="1:5" hidden="1">
      <c r="A10607">
        <v>4729</v>
      </c>
      <c r="B10607" t="s">
        <v>8209</v>
      </c>
      <c r="C10607" t="s">
        <v>2164</v>
      </c>
      <c r="D10607" t="s">
        <v>1810</v>
      </c>
      <c r="E10607" s="698" t="s">
        <v>8210</v>
      </c>
    </row>
    <row r="10608" spans="1:5" hidden="1">
      <c r="A10608">
        <v>4720</v>
      </c>
      <c r="B10608" t="s">
        <v>8211</v>
      </c>
      <c r="C10608" t="s">
        <v>2164</v>
      </c>
      <c r="D10608" t="s">
        <v>1810</v>
      </c>
      <c r="E10608" s="698" t="s">
        <v>4445</v>
      </c>
    </row>
    <row r="10609" spans="1:5" hidden="1">
      <c r="A10609">
        <v>4721</v>
      </c>
      <c r="B10609" t="s">
        <v>671</v>
      </c>
      <c r="C10609" t="s">
        <v>2164</v>
      </c>
      <c r="D10609" t="s">
        <v>1810</v>
      </c>
      <c r="E10609" s="698" t="s">
        <v>4914</v>
      </c>
    </row>
    <row r="10610" spans="1:5" hidden="1">
      <c r="A10610">
        <v>4718</v>
      </c>
      <c r="B10610" t="s">
        <v>672</v>
      </c>
      <c r="C10610" t="s">
        <v>2164</v>
      </c>
      <c r="D10610" t="s">
        <v>1817</v>
      </c>
      <c r="E10610" s="698" t="s">
        <v>8212</v>
      </c>
    </row>
    <row r="10611" spans="1:5" hidden="1">
      <c r="A10611">
        <v>4722</v>
      </c>
      <c r="B10611" t="s">
        <v>8213</v>
      </c>
      <c r="C10611" t="s">
        <v>2164</v>
      </c>
      <c r="D10611" t="s">
        <v>1810</v>
      </c>
      <c r="E10611" s="698" t="s">
        <v>8214</v>
      </c>
    </row>
    <row r="10612" spans="1:5" hidden="1">
      <c r="A10612">
        <v>4723</v>
      </c>
      <c r="B10612" t="s">
        <v>8215</v>
      </c>
      <c r="C10612" t="s">
        <v>2164</v>
      </c>
      <c r="D10612" t="s">
        <v>1810</v>
      </c>
      <c r="E10612" s="698" t="s">
        <v>8216</v>
      </c>
    </row>
    <row r="10613" spans="1:5" hidden="1">
      <c r="A10613">
        <v>4727</v>
      </c>
      <c r="B10613" t="s">
        <v>8217</v>
      </c>
      <c r="C10613" t="s">
        <v>2164</v>
      </c>
      <c r="D10613" t="s">
        <v>1810</v>
      </c>
      <c r="E10613" s="698" t="s">
        <v>8218</v>
      </c>
    </row>
    <row r="10614" spans="1:5" hidden="1">
      <c r="A10614">
        <v>4748</v>
      </c>
      <c r="B10614" t="s">
        <v>8219</v>
      </c>
      <c r="C10614" t="s">
        <v>2164</v>
      </c>
      <c r="D10614" t="s">
        <v>1810</v>
      </c>
      <c r="E10614" s="698" t="s">
        <v>8220</v>
      </c>
    </row>
    <row r="10615" spans="1:5" hidden="1">
      <c r="A10615">
        <v>4730</v>
      </c>
      <c r="B10615" t="s">
        <v>8221</v>
      </c>
      <c r="C10615" t="s">
        <v>2164</v>
      </c>
      <c r="D10615" t="s">
        <v>1810</v>
      </c>
      <c r="E10615" s="698" t="s">
        <v>3901</v>
      </c>
    </row>
    <row r="10616" spans="1:5" hidden="1">
      <c r="A10616">
        <v>13186</v>
      </c>
      <c r="B10616" t="s">
        <v>8222</v>
      </c>
      <c r="C10616" t="s">
        <v>2164</v>
      </c>
      <c r="D10616" t="s">
        <v>1810</v>
      </c>
      <c r="E10616" s="698" t="s">
        <v>3157</v>
      </c>
    </row>
    <row r="10617" spans="1:5" hidden="1">
      <c r="A10617">
        <v>10737</v>
      </c>
      <c r="B10617" t="s">
        <v>8223</v>
      </c>
      <c r="C10617" t="s">
        <v>1835</v>
      </c>
      <c r="D10617" t="s">
        <v>1810</v>
      </c>
      <c r="E10617" s="698" t="s">
        <v>8224</v>
      </c>
    </row>
    <row r="10618" spans="1:5" hidden="1">
      <c r="A10618">
        <v>10734</v>
      </c>
      <c r="B10618" t="s">
        <v>8225</v>
      </c>
      <c r="C10618" t="s">
        <v>1835</v>
      </c>
      <c r="D10618" t="s">
        <v>1810</v>
      </c>
      <c r="E10618" s="698" t="s">
        <v>8226</v>
      </c>
    </row>
    <row r="10619" spans="1:5" hidden="1">
      <c r="A10619">
        <v>4708</v>
      </c>
      <c r="B10619" t="s">
        <v>8227</v>
      </c>
      <c r="C10619" t="s">
        <v>1835</v>
      </c>
      <c r="D10619" t="s">
        <v>1810</v>
      </c>
      <c r="E10619" s="698" t="s">
        <v>8228</v>
      </c>
    </row>
    <row r="10620" spans="1:5" hidden="1">
      <c r="A10620">
        <v>4712</v>
      </c>
      <c r="B10620" t="s">
        <v>8229</v>
      </c>
      <c r="C10620" t="s">
        <v>1835</v>
      </c>
      <c r="D10620" t="s">
        <v>1810</v>
      </c>
      <c r="E10620" s="698" t="s">
        <v>8230</v>
      </c>
    </row>
    <row r="10621" spans="1:5" hidden="1">
      <c r="A10621">
        <v>4710</v>
      </c>
      <c r="B10621" t="s">
        <v>8231</v>
      </c>
      <c r="C10621" t="s">
        <v>1835</v>
      </c>
      <c r="D10621" t="s">
        <v>1810</v>
      </c>
      <c r="E10621" s="698" t="s">
        <v>8232</v>
      </c>
    </row>
    <row r="10622" spans="1:5" hidden="1">
      <c r="A10622">
        <v>4746</v>
      </c>
      <c r="B10622" t="s">
        <v>8233</v>
      </c>
      <c r="C10622" t="s">
        <v>2164</v>
      </c>
      <c r="D10622" t="s">
        <v>1810</v>
      </c>
      <c r="E10622" s="698" t="s">
        <v>8234</v>
      </c>
    </row>
    <row r="10623" spans="1:5" hidden="1">
      <c r="A10623">
        <v>4750</v>
      </c>
      <c r="B10623" t="s">
        <v>481</v>
      </c>
      <c r="C10623" t="s">
        <v>2167</v>
      </c>
      <c r="D10623" t="s">
        <v>1817</v>
      </c>
      <c r="E10623" s="698" t="s">
        <v>2225</v>
      </c>
    </row>
    <row r="10624" spans="1:5" hidden="1">
      <c r="A10624">
        <v>41065</v>
      </c>
      <c r="B10624" t="s">
        <v>8235</v>
      </c>
      <c r="C10624" t="s">
        <v>2170</v>
      </c>
      <c r="D10624" t="s">
        <v>1810</v>
      </c>
      <c r="E10624" s="698" t="s">
        <v>2227</v>
      </c>
    </row>
    <row r="10625" spans="1:5" hidden="1">
      <c r="A10625">
        <v>34747</v>
      </c>
      <c r="B10625" t="s">
        <v>8236</v>
      </c>
      <c r="C10625" t="s">
        <v>1856</v>
      </c>
      <c r="D10625" t="s">
        <v>1836</v>
      </c>
      <c r="E10625" s="698" t="s">
        <v>8237</v>
      </c>
    </row>
    <row r="10626" spans="1:5" hidden="1">
      <c r="A10626">
        <v>4826</v>
      </c>
      <c r="B10626" t="s">
        <v>8238</v>
      </c>
      <c r="C10626" t="s">
        <v>1856</v>
      </c>
      <c r="D10626" t="s">
        <v>1836</v>
      </c>
      <c r="E10626" s="698" t="s">
        <v>8239</v>
      </c>
    </row>
    <row r="10627" spans="1:5" hidden="1">
      <c r="A10627">
        <v>41975</v>
      </c>
      <c r="B10627" t="s">
        <v>8240</v>
      </c>
      <c r="C10627" t="s">
        <v>1835</v>
      </c>
      <c r="D10627" t="s">
        <v>1836</v>
      </c>
      <c r="E10627" s="698" t="s">
        <v>8241</v>
      </c>
    </row>
    <row r="10628" spans="1:5" hidden="1">
      <c r="A10628">
        <v>4825</v>
      </c>
      <c r="B10628" t="s">
        <v>8242</v>
      </c>
      <c r="C10628" t="s">
        <v>1856</v>
      </c>
      <c r="D10628" t="s">
        <v>1836</v>
      </c>
      <c r="E10628" s="698" t="s">
        <v>8243</v>
      </c>
    </row>
    <row r="10629" spans="1:5" hidden="1">
      <c r="A10629">
        <v>34744</v>
      </c>
      <c r="B10629" t="s">
        <v>8244</v>
      </c>
      <c r="C10629" t="s">
        <v>1835</v>
      </c>
      <c r="D10629" t="s">
        <v>1836</v>
      </c>
      <c r="E10629" s="698" t="s">
        <v>8245</v>
      </c>
    </row>
    <row r="10630" spans="1:5" hidden="1">
      <c r="A10630">
        <v>39430</v>
      </c>
      <c r="B10630" t="s">
        <v>8246</v>
      </c>
      <c r="C10630" t="s">
        <v>1809</v>
      </c>
      <c r="D10630" t="s">
        <v>1810</v>
      </c>
      <c r="E10630" s="698" t="s">
        <v>7332</v>
      </c>
    </row>
    <row r="10631" spans="1:5" hidden="1">
      <c r="A10631">
        <v>39573</v>
      </c>
      <c r="B10631" t="s">
        <v>8247</v>
      </c>
      <c r="C10631" t="s">
        <v>1809</v>
      </c>
      <c r="D10631" t="s">
        <v>1810</v>
      </c>
      <c r="E10631" s="698" t="s">
        <v>8248</v>
      </c>
    </row>
    <row r="10632" spans="1:5" hidden="1">
      <c r="A10632">
        <v>38410</v>
      </c>
      <c r="B10632" t="s">
        <v>8249</v>
      </c>
      <c r="C10632" t="s">
        <v>1809</v>
      </c>
      <c r="D10632" t="s">
        <v>1810</v>
      </c>
      <c r="E10632" s="698" t="s">
        <v>8250</v>
      </c>
    </row>
    <row r="10633" spans="1:5" hidden="1">
      <c r="A10633">
        <v>41596</v>
      </c>
      <c r="B10633" t="s">
        <v>8251</v>
      </c>
      <c r="C10633" t="s">
        <v>1949</v>
      </c>
      <c r="D10633" t="s">
        <v>1836</v>
      </c>
      <c r="E10633" s="698" t="s">
        <v>5031</v>
      </c>
    </row>
    <row r="10634" spans="1:5" hidden="1">
      <c r="A10634">
        <v>41598</v>
      </c>
      <c r="B10634" t="s">
        <v>8252</v>
      </c>
      <c r="C10634" t="s">
        <v>1949</v>
      </c>
      <c r="D10634" t="s">
        <v>1836</v>
      </c>
      <c r="E10634" s="698" t="s">
        <v>5031</v>
      </c>
    </row>
    <row r="10635" spans="1:5" hidden="1">
      <c r="A10635">
        <v>41594</v>
      </c>
      <c r="B10635" t="s">
        <v>8253</v>
      </c>
      <c r="C10635" t="s">
        <v>1949</v>
      </c>
      <c r="D10635" t="s">
        <v>1836</v>
      </c>
      <c r="E10635" s="698" t="s">
        <v>8254</v>
      </c>
    </row>
    <row r="10636" spans="1:5" hidden="1">
      <c r="A10636">
        <v>43663</v>
      </c>
      <c r="B10636" t="s">
        <v>8255</v>
      </c>
      <c r="C10636" t="s">
        <v>1949</v>
      </c>
      <c r="D10636" t="s">
        <v>1836</v>
      </c>
      <c r="E10636" s="698" t="s">
        <v>7969</v>
      </c>
    </row>
    <row r="10637" spans="1:5" hidden="1">
      <c r="A10637">
        <v>4766</v>
      </c>
      <c r="B10637" t="s">
        <v>8256</v>
      </c>
      <c r="C10637" t="s">
        <v>1949</v>
      </c>
      <c r="D10637" t="s">
        <v>1836</v>
      </c>
      <c r="E10637" s="698" t="s">
        <v>8257</v>
      </c>
    </row>
    <row r="10638" spans="1:5" hidden="1">
      <c r="A10638">
        <v>43664</v>
      </c>
      <c r="B10638" t="s">
        <v>8258</v>
      </c>
      <c r="C10638" t="s">
        <v>1949</v>
      </c>
      <c r="D10638" t="s">
        <v>1836</v>
      </c>
      <c r="E10638" s="698" t="s">
        <v>2606</v>
      </c>
    </row>
    <row r="10639" spans="1:5" hidden="1">
      <c r="A10639">
        <v>43082</v>
      </c>
      <c r="B10639" t="s">
        <v>8259</v>
      </c>
      <c r="C10639" t="s">
        <v>1949</v>
      </c>
      <c r="D10639" t="s">
        <v>1836</v>
      </c>
      <c r="E10639" s="698" t="s">
        <v>8260</v>
      </c>
    </row>
    <row r="10640" spans="1:5" hidden="1">
      <c r="A10640">
        <v>43665</v>
      </c>
      <c r="B10640" t="s">
        <v>8261</v>
      </c>
      <c r="C10640" t="s">
        <v>1949</v>
      </c>
      <c r="D10640" t="s">
        <v>1836</v>
      </c>
      <c r="E10640" s="698" t="s">
        <v>8257</v>
      </c>
    </row>
    <row r="10641" spans="1:5" hidden="1">
      <c r="A10641">
        <v>10966</v>
      </c>
      <c r="B10641" t="s">
        <v>8262</v>
      </c>
      <c r="C10641" t="s">
        <v>1949</v>
      </c>
      <c r="D10641" t="s">
        <v>1836</v>
      </c>
      <c r="E10641" s="698" t="s">
        <v>7969</v>
      </c>
    </row>
    <row r="10642" spans="1:5" hidden="1">
      <c r="A10642">
        <v>43692</v>
      </c>
      <c r="B10642" t="s">
        <v>8263</v>
      </c>
      <c r="C10642" t="s">
        <v>1949</v>
      </c>
      <c r="D10642" t="s">
        <v>1836</v>
      </c>
      <c r="E10642" s="698" t="s">
        <v>7969</v>
      </c>
    </row>
    <row r="10643" spans="1:5" hidden="1">
      <c r="A10643">
        <v>43083</v>
      </c>
      <c r="B10643" t="s">
        <v>8264</v>
      </c>
      <c r="C10643" t="s">
        <v>1949</v>
      </c>
      <c r="D10643" t="s">
        <v>1836</v>
      </c>
      <c r="E10643" s="698" t="s">
        <v>8265</v>
      </c>
    </row>
    <row r="10644" spans="1:5" hidden="1">
      <c r="A10644">
        <v>40535</v>
      </c>
      <c r="B10644" t="s">
        <v>8266</v>
      </c>
      <c r="C10644" t="s">
        <v>1949</v>
      </c>
      <c r="D10644" t="s">
        <v>1836</v>
      </c>
      <c r="E10644" s="698" t="s">
        <v>8265</v>
      </c>
    </row>
    <row r="10645" spans="1:5" hidden="1">
      <c r="A10645">
        <v>39427</v>
      </c>
      <c r="B10645" t="s">
        <v>8267</v>
      </c>
      <c r="C10645" t="s">
        <v>1856</v>
      </c>
      <c r="D10645" t="s">
        <v>1810</v>
      </c>
      <c r="E10645" s="698" t="s">
        <v>6921</v>
      </c>
    </row>
    <row r="10646" spans="1:5" hidden="1">
      <c r="A10646">
        <v>39424</v>
      </c>
      <c r="B10646" t="s">
        <v>8268</v>
      </c>
      <c r="C10646" t="s">
        <v>1856</v>
      </c>
      <c r="D10646" t="s">
        <v>1810</v>
      </c>
      <c r="E10646" s="698" t="s">
        <v>8269</v>
      </c>
    </row>
    <row r="10647" spans="1:5" hidden="1">
      <c r="A10647">
        <v>39425</v>
      </c>
      <c r="B10647" t="s">
        <v>8270</v>
      </c>
      <c r="C10647" t="s">
        <v>1856</v>
      </c>
      <c r="D10647" t="s">
        <v>1810</v>
      </c>
      <c r="E10647" s="698" t="s">
        <v>2850</v>
      </c>
    </row>
    <row r="10648" spans="1:5" hidden="1">
      <c r="A10648">
        <v>40664</v>
      </c>
      <c r="B10648" t="s">
        <v>8271</v>
      </c>
      <c r="C10648" t="s">
        <v>1949</v>
      </c>
      <c r="D10648" t="s">
        <v>1836</v>
      </c>
      <c r="E10648" s="698" t="s">
        <v>8272</v>
      </c>
    </row>
    <row r="10649" spans="1:5" hidden="1">
      <c r="A10649">
        <v>34360</v>
      </c>
      <c r="B10649" t="s">
        <v>771</v>
      </c>
      <c r="C10649" t="s">
        <v>1949</v>
      </c>
      <c r="D10649" t="s">
        <v>1836</v>
      </c>
      <c r="E10649" s="698" t="s">
        <v>8273</v>
      </c>
    </row>
    <row r="10650" spans="1:5" hidden="1">
      <c r="A10650">
        <v>20259</v>
      </c>
      <c r="B10650" t="s">
        <v>8274</v>
      </c>
      <c r="C10650" t="s">
        <v>1856</v>
      </c>
      <c r="D10650" t="s">
        <v>1836</v>
      </c>
      <c r="E10650" s="698" t="s">
        <v>8275</v>
      </c>
    </row>
    <row r="10651" spans="1:5" hidden="1">
      <c r="A10651">
        <v>14077</v>
      </c>
      <c r="B10651" t="s">
        <v>8276</v>
      </c>
      <c r="C10651" t="s">
        <v>1856</v>
      </c>
      <c r="D10651" t="s">
        <v>1836</v>
      </c>
      <c r="E10651" s="698" t="s">
        <v>8277</v>
      </c>
    </row>
    <row r="10652" spans="1:5" hidden="1">
      <c r="A10652">
        <v>3678</v>
      </c>
      <c r="B10652" t="s">
        <v>8278</v>
      </c>
      <c r="C10652" t="s">
        <v>1856</v>
      </c>
      <c r="D10652" t="s">
        <v>1836</v>
      </c>
      <c r="E10652" s="698" t="s">
        <v>5398</v>
      </c>
    </row>
    <row r="10653" spans="1:5" hidden="1">
      <c r="A10653">
        <v>39418</v>
      </c>
      <c r="B10653" t="s">
        <v>8279</v>
      </c>
      <c r="C10653" t="s">
        <v>1856</v>
      </c>
      <c r="D10653" t="s">
        <v>1810</v>
      </c>
      <c r="E10653" s="698" t="s">
        <v>8280</v>
      </c>
    </row>
    <row r="10654" spans="1:5" hidden="1">
      <c r="A10654">
        <v>39419</v>
      </c>
      <c r="B10654" t="s">
        <v>8281</v>
      </c>
      <c r="C10654" t="s">
        <v>1856</v>
      </c>
      <c r="D10654" t="s">
        <v>1810</v>
      </c>
      <c r="E10654" s="698" t="s">
        <v>5549</v>
      </c>
    </row>
    <row r="10655" spans="1:5" hidden="1">
      <c r="A10655">
        <v>39420</v>
      </c>
      <c r="B10655" t="s">
        <v>8282</v>
      </c>
      <c r="C10655" t="s">
        <v>1856</v>
      </c>
      <c r="D10655" t="s">
        <v>1810</v>
      </c>
      <c r="E10655" s="698" t="s">
        <v>8283</v>
      </c>
    </row>
    <row r="10656" spans="1:5" hidden="1">
      <c r="A10656">
        <v>39571</v>
      </c>
      <c r="B10656" t="s">
        <v>8284</v>
      </c>
      <c r="C10656" t="s">
        <v>1856</v>
      </c>
      <c r="D10656" t="s">
        <v>1810</v>
      </c>
      <c r="E10656" s="698" t="s">
        <v>4506</v>
      </c>
    </row>
    <row r="10657" spans="1:5" hidden="1">
      <c r="A10657">
        <v>39421</v>
      </c>
      <c r="B10657" t="s">
        <v>8285</v>
      </c>
      <c r="C10657" t="s">
        <v>1856</v>
      </c>
      <c r="D10657" t="s">
        <v>1810</v>
      </c>
      <c r="E10657" s="698" t="s">
        <v>8286</v>
      </c>
    </row>
    <row r="10658" spans="1:5" hidden="1">
      <c r="A10658">
        <v>39422</v>
      </c>
      <c r="B10658" t="s">
        <v>8287</v>
      </c>
      <c r="C10658" t="s">
        <v>1856</v>
      </c>
      <c r="D10658" t="s">
        <v>1817</v>
      </c>
      <c r="E10658" s="698" t="s">
        <v>8288</v>
      </c>
    </row>
    <row r="10659" spans="1:5" hidden="1">
      <c r="A10659">
        <v>39423</v>
      </c>
      <c r="B10659" t="s">
        <v>8289</v>
      </c>
      <c r="C10659" t="s">
        <v>1856</v>
      </c>
      <c r="D10659" t="s">
        <v>1810</v>
      </c>
      <c r="E10659" s="698" t="s">
        <v>8290</v>
      </c>
    </row>
    <row r="10660" spans="1:5" hidden="1">
      <c r="A10660">
        <v>39426</v>
      </c>
      <c r="B10660" t="s">
        <v>8291</v>
      </c>
      <c r="C10660" t="s">
        <v>1856</v>
      </c>
      <c r="D10660" t="s">
        <v>1810</v>
      </c>
      <c r="E10660" s="698" t="s">
        <v>8292</v>
      </c>
    </row>
    <row r="10661" spans="1:5" hidden="1">
      <c r="A10661">
        <v>39429</v>
      </c>
      <c r="B10661" t="s">
        <v>8293</v>
      </c>
      <c r="C10661" t="s">
        <v>1856</v>
      </c>
      <c r="D10661" t="s">
        <v>1810</v>
      </c>
      <c r="E10661" s="698" t="s">
        <v>4920</v>
      </c>
    </row>
    <row r="10662" spans="1:5" hidden="1">
      <c r="A10662">
        <v>39428</v>
      </c>
      <c r="B10662" t="s">
        <v>8294</v>
      </c>
      <c r="C10662" t="s">
        <v>1856</v>
      </c>
      <c r="D10662" t="s">
        <v>1810</v>
      </c>
      <c r="E10662" s="698" t="s">
        <v>8295</v>
      </c>
    </row>
    <row r="10663" spans="1:5" hidden="1">
      <c r="A10663">
        <v>39572</v>
      </c>
      <c r="B10663" t="s">
        <v>8296</v>
      </c>
      <c r="C10663" t="s">
        <v>1856</v>
      </c>
      <c r="D10663" t="s">
        <v>1810</v>
      </c>
      <c r="E10663" s="698" t="s">
        <v>3821</v>
      </c>
    </row>
    <row r="10664" spans="1:5" hidden="1">
      <c r="A10664">
        <v>39570</v>
      </c>
      <c r="B10664" t="s">
        <v>8297</v>
      </c>
      <c r="C10664" t="s">
        <v>1856</v>
      </c>
      <c r="D10664" t="s">
        <v>1810</v>
      </c>
      <c r="E10664" s="698" t="s">
        <v>5244</v>
      </c>
    </row>
    <row r="10665" spans="1:5" hidden="1">
      <c r="A10665">
        <v>39569</v>
      </c>
      <c r="B10665" t="s">
        <v>8298</v>
      </c>
      <c r="C10665" t="s">
        <v>1856</v>
      </c>
      <c r="D10665" t="s">
        <v>1810</v>
      </c>
      <c r="E10665" s="698" t="s">
        <v>8299</v>
      </c>
    </row>
    <row r="10666" spans="1:5" hidden="1">
      <c r="A10666">
        <v>11552</v>
      </c>
      <c r="B10666" t="s">
        <v>8300</v>
      </c>
      <c r="C10666" t="s">
        <v>1856</v>
      </c>
      <c r="D10666" t="s">
        <v>1810</v>
      </c>
      <c r="E10666" s="698" t="s">
        <v>8286</v>
      </c>
    </row>
    <row r="10667" spans="1:5" hidden="1">
      <c r="A10667">
        <v>40598</v>
      </c>
      <c r="B10667" t="s">
        <v>8301</v>
      </c>
      <c r="C10667" t="s">
        <v>1949</v>
      </c>
      <c r="D10667" t="s">
        <v>1836</v>
      </c>
      <c r="E10667" s="698" t="s">
        <v>8302</v>
      </c>
    </row>
    <row r="10668" spans="1:5" hidden="1">
      <c r="A10668">
        <v>39029</v>
      </c>
      <c r="B10668" t="s">
        <v>8303</v>
      </c>
      <c r="C10668" t="s">
        <v>1856</v>
      </c>
      <c r="D10668" t="s">
        <v>1810</v>
      </c>
      <c r="E10668" s="698" t="s">
        <v>8304</v>
      </c>
    </row>
    <row r="10669" spans="1:5" hidden="1">
      <c r="A10669">
        <v>39028</v>
      </c>
      <c r="B10669" t="s">
        <v>8305</v>
      </c>
      <c r="C10669" t="s">
        <v>1856</v>
      </c>
      <c r="D10669" t="s">
        <v>1810</v>
      </c>
      <c r="E10669" s="698" t="s">
        <v>8306</v>
      </c>
    </row>
    <row r="10670" spans="1:5" hidden="1">
      <c r="A10670">
        <v>39328</v>
      </c>
      <c r="B10670" t="s">
        <v>8307</v>
      </c>
      <c r="C10670" t="s">
        <v>1856</v>
      </c>
      <c r="D10670" t="s">
        <v>1810</v>
      </c>
      <c r="E10670" s="698" t="s">
        <v>2857</v>
      </c>
    </row>
    <row r="10671" spans="1:5" hidden="1">
      <c r="A10671">
        <v>38541</v>
      </c>
      <c r="B10671" t="s">
        <v>8308</v>
      </c>
      <c r="C10671" t="s">
        <v>1809</v>
      </c>
      <c r="D10671" t="s">
        <v>1836</v>
      </c>
      <c r="E10671" s="698" t="s">
        <v>8309</v>
      </c>
    </row>
    <row r="10672" spans="1:5" hidden="1">
      <c r="A10672">
        <v>38542</v>
      </c>
      <c r="B10672" t="s">
        <v>8310</v>
      </c>
      <c r="C10672" t="s">
        <v>1809</v>
      </c>
      <c r="D10672" t="s">
        <v>1836</v>
      </c>
      <c r="E10672" s="698" t="s">
        <v>8311</v>
      </c>
    </row>
    <row r="10673" spans="1:5" hidden="1">
      <c r="A10673">
        <v>38543</v>
      </c>
      <c r="B10673" t="s">
        <v>8312</v>
      </c>
      <c r="C10673" t="s">
        <v>1809</v>
      </c>
      <c r="D10673" t="s">
        <v>1836</v>
      </c>
      <c r="E10673" s="698" t="s">
        <v>8313</v>
      </c>
    </row>
    <row r="10674" spans="1:5" hidden="1">
      <c r="A10674">
        <v>40406</v>
      </c>
      <c r="B10674" t="s">
        <v>8314</v>
      </c>
      <c r="C10674" t="s">
        <v>1809</v>
      </c>
      <c r="D10674" t="s">
        <v>1810</v>
      </c>
      <c r="E10674" s="698" t="s">
        <v>8315</v>
      </c>
    </row>
    <row r="10675" spans="1:5" hidden="1">
      <c r="A10675">
        <v>40789</v>
      </c>
      <c r="B10675" t="s">
        <v>8316</v>
      </c>
      <c r="C10675" t="s">
        <v>1809</v>
      </c>
      <c r="D10675" t="s">
        <v>1810</v>
      </c>
      <c r="E10675" s="698" t="s">
        <v>8317</v>
      </c>
    </row>
    <row r="10676" spans="1:5" hidden="1">
      <c r="A10676">
        <v>40791</v>
      </c>
      <c r="B10676" t="s">
        <v>8318</v>
      </c>
      <c r="C10676" t="s">
        <v>1809</v>
      </c>
      <c r="D10676" t="s">
        <v>1810</v>
      </c>
      <c r="E10676" s="698" t="s">
        <v>8319</v>
      </c>
    </row>
    <row r="10677" spans="1:5" hidden="1">
      <c r="A10677">
        <v>11651</v>
      </c>
      <c r="B10677" t="s">
        <v>8320</v>
      </c>
      <c r="C10677" t="s">
        <v>1809</v>
      </c>
      <c r="D10677" t="s">
        <v>1810</v>
      </c>
      <c r="E10677" s="698" t="s">
        <v>8321</v>
      </c>
    </row>
    <row r="10678" spans="1:5" hidden="1">
      <c r="A10678">
        <v>40435</v>
      </c>
      <c r="B10678" t="s">
        <v>8322</v>
      </c>
      <c r="C10678" t="s">
        <v>1809</v>
      </c>
      <c r="D10678" t="s">
        <v>1836</v>
      </c>
      <c r="E10678" s="698" t="s">
        <v>8323</v>
      </c>
    </row>
    <row r="10679" spans="1:5" hidden="1">
      <c r="A10679">
        <v>39012</v>
      </c>
      <c r="B10679" t="s">
        <v>8324</v>
      </c>
      <c r="C10679" t="s">
        <v>1809</v>
      </c>
      <c r="D10679" t="s">
        <v>1836</v>
      </c>
      <c r="E10679" s="698" t="s">
        <v>8325</v>
      </c>
    </row>
    <row r="10680" spans="1:5" hidden="1">
      <c r="A10680">
        <v>13617</v>
      </c>
      <c r="B10680" t="s">
        <v>8326</v>
      </c>
      <c r="C10680" t="s">
        <v>1809</v>
      </c>
      <c r="D10680" t="s">
        <v>1810</v>
      </c>
      <c r="E10680" s="698" t="s">
        <v>8327</v>
      </c>
    </row>
    <row r="10681" spans="1:5" hidden="1">
      <c r="A10681">
        <v>35274</v>
      </c>
      <c r="B10681" t="s">
        <v>8328</v>
      </c>
      <c r="C10681" t="s">
        <v>1856</v>
      </c>
      <c r="D10681" t="s">
        <v>1810</v>
      </c>
      <c r="E10681" s="698" t="s">
        <v>8329</v>
      </c>
    </row>
    <row r="10682" spans="1:5" hidden="1">
      <c r="A10682">
        <v>35275</v>
      </c>
      <c r="B10682" t="s">
        <v>8330</v>
      </c>
      <c r="C10682" t="s">
        <v>1856</v>
      </c>
      <c r="D10682" t="s">
        <v>1810</v>
      </c>
      <c r="E10682" s="698" t="s">
        <v>8331</v>
      </c>
    </row>
    <row r="10683" spans="1:5" hidden="1">
      <c r="A10683">
        <v>35276</v>
      </c>
      <c r="B10683" t="s">
        <v>8332</v>
      </c>
      <c r="C10683" t="s">
        <v>1856</v>
      </c>
      <c r="D10683" t="s">
        <v>1810</v>
      </c>
      <c r="E10683" s="698" t="s">
        <v>8333</v>
      </c>
    </row>
    <row r="10684" spans="1:5" hidden="1">
      <c r="A10684">
        <v>38386</v>
      </c>
      <c r="B10684" t="s">
        <v>8334</v>
      </c>
      <c r="C10684" t="s">
        <v>1809</v>
      </c>
      <c r="D10684" t="s">
        <v>1810</v>
      </c>
      <c r="E10684" s="698" t="s">
        <v>8335</v>
      </c>
    </row>
    <row r="10685" spans="1:5" hidden="1">
      <c r="A10685">
        <v>11091</v>
      </c>
      <c r="B10685" t="s">
        <v>8336</v>
      </c>
      <c r="C10685" t="s">
        <v>1809</v>
      </c>
      <c r="D10685" t="s">
        <v>1810</v>
      </c>
      <c r="E10685" s="698" t="s">
        <v>2519</v>
      </c>
    </row>
    <row r="10686" spans="1:5" hidden="1">
      <c r="A10686">
        <v>37586</v>
      </c>
      <c r="B10686" t="s">
        <v>8337</v>
      </c>
      <c r="C10686" t="s">
        <v>5964</v>
      </c>
      <c r="D10686" t="s">
        <v>1836</v>
      </c>
      <c r="E10686" s="698" t="s">
        <v>8338</v>
      </c>
    </row>
    <row r="10687" spans="1:5" hidden="1">
      <c r="A10687">
        <v>37395</v>
      </c>
      <c r="B10687" t="s">
        <v>8339</v>
      </c>
      <c r="C10687" t="s">
        <v>5964</v>
      </c>
      <c r="D10687" t="s">
        <v>1836</v>
      </c>
      <c r="E10687" s="698" t="s">
        <v>4369</v>
      </c>
    </row>
    <row r="10688" spans="1:5" hidden="1">
      <c r="A10688">
        <v>14147</v>
      </c>
      <c r="B10688" t="s">
        <v>8340</v>
      </c>
      <c r="C10688" t="s">
        <v>5964</v>
      </c>
      <c r="D10688" t="s">
        <v>1836</v>
      </c>
      <c r="E10688" s="698" t="s">
        <v>8341</v>
      </c>
    </row>
    <row r="10689" spans="1:5" hidden="1">
      <c r="A10689">
        <v>37396</v>
      </c>
      <c r="B10689" t="s">
        <v>8342</v>
      </c>
      <c r="C10689" t="s">
        <v>5964</v>
      </c>
      <c r="D10689" t="s">
        <v>1836</v>
      </c>
      <c r="E10689" s="698" t="s">
        <v>8343</v>
      </c>
    </row>
    <row r="10690" spans="1:5" hidden="1">
      <c r="A10690">
        <v>37397</v>
      </c>
      <c r="B10690" t="s">
        <v>8344</v>
      </c>
      <c r="C10690" t="s">
        <v>5964</v>
      </c>
      <c r="D10690" t="s">
        <v>1836</v>
      </c>
      <c r="E10690" s="698" t="s">
        <v>8345</v>
      </c>
    </row>
    <row r="10691" spans="1:5" hidden="1">
      <c r="A10691">
        <v>43606</v>
      </c>
      <c r="B10691" t="s">
        <v>8346</v>
      </c>
      <c r="C10691" t="s">
        <v>1809</v>
      </c>
      <c r="D10691" t="s">
        <v>1810</v>
      </c>
      <c r="E10691" s="698" t="s">
        <v>4053</v>
      </c>
    </row>
    <row r="10692" spans="1:5" hidden="1">
      <c r="A10692">
        <v>444</v>
      </c>
      <c r="B10692" t="s">
        <v>8347</v>
      </c>
      <c r="C10692" t="s">
        <v>1809</v>
      </c>
      <c r="D10692" t="s">
        <v>1810</v>
      </c>
      <c r="E10692" s="698" t="s">
        <v>7564</v>
      </c>
    </row>
    <row r="10693" spans="1:5" hidden="1">
      <c r="A10693">
        <v>445</v>
      </c>
      <c r="B10693" t="s">
        <v>8348</v>
      </c>
      <c r="C10693" t="s">
        <v>1809</v>
      </c>
      <c r="D10693" t="s">
        <v>1810</v>
      </c>
      <c r="E10693" s="698" t="s">
        <v>8349</v>
      </c>
    </row>
    <row r="10694" spans="1:5" hidden="1">
      <c r="A10694">
        <v>4783</v>
      </c>
      <c r="B10694" t="s">
        <v>8350</v>
      </c>
      <c r="C10694" t="s">
        <v>2167</v>
      </c>
      <c r="D10694" t="s">
        <v>1817</v>
      </c>
      <c r="E10694" s="698" t="s">
        <v>2225</v>
      </c>
    </row>
    <row r="10695" spans="1:5" hidden="1">
      <c r="A10695">
        <v>41079</v>
      </c>
      <c r="B10695" t="s">
        <v>8351</v>
      </c>
      <c r="C10695" t="s">
        <v>2170</v>
      </c>
      <c r="D10695" t="s">
        <v>1810</v>
      </c>
      <c r="E10695" s="698" t="s">
        <v>2227</v>
      </c>
    </row>
    <row r="10696" spans="1:5" hidden="1">
      <c r="A10696">
        <v>12874</v>
      </c>
      <c r="B10696" t="s">
        <v>8352</v>
      </c>
      <c r="C10696" t="s">
        <v>2167</v>
      </c>
      <c r="D10696" t="s">
        <v>1810</v>
      </c>
      <c r="E10696" s="698" t="s">
        <v>8353</v>
      </c>
    </row>
    <row r="10697" spans="1:5" hidden="1">
      <c r="A10697">
        <v>41082</v>
      </c>
      <c r="B10697" t="s">
        <v>8354</v>
      </c>
      <c r="C10697" t="s">
        <v>2170</v>
      </c>
      <c r="D10697" t="s">
        <v>1810</v>
      </c>
      <c r="E10697" s="698" t="s">
        <v>8355</v>
      </c>
    </row>
    <row r="10698" spans="1:5" hidden="1">
      <c r="A10698">
        <v>4785</v>
      </c>
      <c r="B10698" t="s">
        <v>8356</v>
      </c>
      <c r="C10698" t="s">
        <v>2167</v>
      </c>
      <c r="D10698" t="s">
        <v>1810</v>
      </c>
      <c r="E10698" s="698" t="s">
        <v>8102</v>
      </c>
    </row>
    <row r="10699" spans="1:5" hidden="1">
      <c r="A10699">
        <v>41081</v>
      </c>
      <c r="B10699" t="s">
        <v>8357</v>
      </c>
      <c r="C10699" t="s">
        <v>2170</v>
      </c>
      <c r="D10699" t="s">
        <v>1810</v>
      </c>
      <c r="E10699" s="698" t="s">
        <v>8358</v>
      </c>
    </row>
    <row r="10700" spans="1:5" hidden="1">
      <c r="A10700">
        <v>4801</v>
      </c>
      <c r="B10700" t="s">
        <v>8359</v>
      </c>
      <c r="C10700" t="s">
        <v>1835</v>
      </c>
      <c r="D10700" t="s">
        <v>1810</v>
      </c>
      <c r="E10700" s="698" t="s">
        <v>5328</v>
      </c>
    </row>
    <row r="10701" spans="1:5" hidden="1">
      <c r="A10701">
        <v>4794</v>
      </c>
      <c r="B10701" t="s">
        <v>8360</v>
      </c>
      <c r="C10701" t="s">
        <v>1835</v>
      </c>
      <c r="D10701" t="s">
        <v>1810</v>
      </c>
      <c r="E10701" s="698" t="s">
        <v>8361</v>
      </c>
    </row>
    <row r="10702" spans="1:5" hidden="1">
      <c r="A10702">
        <v>4796</v>
      </c>
      <c r="B10702" t="s">
        <v>8362</v>
      </c>
      <c r="C10702" t="s">
        <v>1835</v>
      </c>
      <c r="D10702" t="s">
        <v>1810</v>
      </c>
      <c r="E10702" s="698" t="s">
        <v>8363</v>
      </c>
    </row>
    <row r="10703" spans="1:5" hidden="1">
      <c r="A10703">
        <v>4800</v>
      </c>
      <c r="B10703" t="s">
        <v>8364</v>
      </c>
      <c r="C10703" t="s">
        <v>1835</v>
      </c>
      <c r="D10703" t="s">
        <v>1810</v>
      </c>
      <c r="E10703" s="698" t="s">
        <v>8365</v>
      </c>
    </row>
    <row r="10704" spans="1:5" hidden="1">
      <c r="A10704">
        <v>4795</v>
      </c>
      <c r="B10704" t="s">
        <v>8366</v>
      </c>
      <c r="C10704" t="s">
        <v>1835</v>
      </c>
      <c r="D10704" t="s">
        <v>1810</v>
      </c>
      <c r="E10704" s="698" t="s">
        <v>8367</v>
      </c>
    </row>
    <row r="10705" spans="1:5" hidden="1">
      <c r="A10705">
        <v>39694</v>
      </c>
      <c r="B10705" t="s">
        <v>8368</v>
      </c>
      <c r="C10705" t="s">
        <v>1835</v>
      </c>
      <c r="D10705" t="s">
        <v>1810</v>
      </c>
      <c r="E10705" s="698" t="s">
        <v>8369</v>
      </c>
    </row>
    <row r="10706" spans="1:5" hidden="1">
      <c r="A10706">
        <v>1292</v>
      </c>
      <c r="B10706" t="s">
        <v>8370</v>
      </c>
      <c r="C10706" t="s">
        <v>1835</v>
      </c>
      <c r="D10706" t="s">
        <v>1810</v>
      </c>
      <c r="E10706" s="698" t="s">
        <v>8371</v>
      </c>
    </row>
    <row r="10707" spans="1:5" hidden="1">
      <c r="A10707">
        <v>1287</v>
      </c>
      <c r="B10707" t="s">
        <v>8372</v>
      </c>
      <c r="C10707" t="s">
        <v>1835</v>
      </c>
      <c r="D10707" t="s">
        <v>1817</v>
      </c>
      <c r="E10707" s="698" t="s">
        <v>8173</v>
      </c>
    </row>
    <row r="10708" spans="1:5" hidden="1">
      <c r="A10708">
        <v>1297</v>
      </c>
      <c r="B10708" t="s">
        <v>8373</v>
      </c>
      <c r="C10708" t="s">
        <v>1835</v>
      </c>
      <c r="D10708" t="s">
        <v>1810</v>
      </c>
      <c r="E10708" s="698" t="s">
        <v>8374</v>
      </c>
    </row>
    <row r="10709" spans="1:5" hidden="1">
      <c r="A10709">
        <v>4786</v>
      </c>
      <c r="B10709" t="s">
        <v>8375</v>
      </c>
      <c r="C10709" t="s">
        <v>1835</v>
      </c>
      <c r="D10709" t="s">
        <v>1836</v>
      </c>
      <c r="E10709" s="698" t="s">
        <v>8376</v>
      </c>
    </row>
    <row r="10710" spans="1:5" hidden="1">
      <c r="A10710">
        <v>10840</v>
      </c>
      <c r="B10710" t="s">
        <v>8377</v>
      </c>
      <c r="C10710" t="s">
        <v>1835</v>
      </c>
      <c r="D10710" t="s">
        <v>1836</v>
      </c>
      <c r="E10710" s="698" t="s">
        <v>8378</v>
      </c>
    </row>
    <row r="10711" spans="1:5" hidden="1">
      <c r="A10711">
        <v>10841</v>
      </c>
      <c r="B10711" t="s">
        <v>8379</v>
      </c>
      <c r="C10711" t="s">
        <v>1835</v>
      </c>
      <c r="D10711" t="s">
        <v>1836</v>
      </c>
      <c r="E10711" s="698" t="s">
        <v>8380</v>
      </c>
    </row>
    <row r="10712" spans="1:5" hidden="1">
      <c r="A10712">
        <v>25980</v>
      </c>
      <c r="B10712" t="s">
        <v>8381</v>
      </c>
      <c r="C10712" t="s">
        <v>1835</v>
      </c>
      <c r="D10712" t="s">
        <v>1836</v>
      </c>
      <c r="E10712" s="698" t="s">
        <v>8382</v>
      </c>
    </row>
    <row r="10713" spans="1:5" hidden="1">
      <c r="A10713">
        <v>10842</v>
      </c>
      <c r="B10713" t="s">
        <v>8383</v>
      </c>
      <c r="C10713" t="s">
        <v>1835</v>
      </c>
      <c r="D10713" t="s">
        <v>1836</v>
      </c>
      <c r="E10713" s="698" t="s">
        <v>8384</v>
      </c>
    </row>
    <row r="10714" spans="1:5" hidden="1">
      <c r="A10714">
        <v>21108</v>
      </c>
      <c r="B10714" t="s">
        <v>8385</v>
      </c>
      <c r="C10714" t="s">
        <v>1835</v>
      </c>
      <c r="D10714" t="s">
        <v>1810</v>
      </c>
      <c r="E10714" s="698" t="s">
        <v>8386</v>
      </c>
    </row>
    <row r="10715" spans="1:5" hidden="1">
      <c r="A10715">
        <v>38180</v>
      </c>
      <c r="B10715" t="s">
        <v>8387</v>
      </c>
      <c r="C10715" t="s">
        <v>1835</v>
      </c>
      <c r="D10715" t="s">
        <v>1810</v>
      </c>
      <c r="E10715" s="698" t="s">
        <v>8388</v>
      </c>
    </row>
    <row r="10716" spans="1:5" hidden="1">
      <c r="A10716">
        <v>40648</v>
      </c>
      <c r="B10716" t="s">
        <v>8389</v>
      </c>
      <c r="C10716" t="s">
        <v>1835</v>
      </c>
      <c r="D10716" t="s">
        <v>1836</v>
      </c>
      <c r="E10716" s="698" t="s">
        <v>8390</v>
      </c>
    </row>
    <row r="10717" spans="1:5" hidden="1">
      <c r="A10717">
        <v>40649</v>
      </c>
      <c r="B10717" t="s">
        <v>8391</v>
      </c>
      <c r="C10717" t="s">
        <v>1835</v>
      </c>
      <c r="D10717" t="s">
        <v>1836</v>
      </c>
      <c r="E10717" s="698" t="s">
        <v>8392</v>
      </c>
    </row>
    <row r="10718" spans="1:5" hidden="1">
      <c r="A10718">
        <v>40650</v>
      </c>
      <c r="B10718" t="s">
        <v>8393</v>
      </c>
      <c r="C10718" t="s">
        <v>1835</v>
      </c>
      <c r="D10718" t="s">
        <v>1836</v>
      </c>
      <c r="E10718" s="698" t="s">
        <v>8394</v>
      </c>
    </row>
    <row r="10719" spans="1:5" hidden="1">
      <c r="A10719">
        <v>40651</v>
      </c>
      <c r="B10719" t="s">
        <v>8395</v>
      </c>
      <c r="C10719" t="s">
        <v>1835</v>
      </c>
      <c r="D10719" t="s">
        <v>1836</v>
      </c>
      <c r="E10719" s="698" t="s">
        <v>8396</v>
      </c>
    </row>
    <row r="10720" spans="1:5" hidden="1">
      <c r="A10720">
        <v>40652</v>
      </c>
      <c r="B10720" t="s">
        <v>8397</v>
      </c>
      <c r="C10720" t="s">
        <v>1835</v>
      </c>
      <c r="D10720" t="s">
        <v>1836</v>
      </c>
      <c r="E10720" s="698" t="s">
        <v>8398</v>
      </c>
    </row>
    <row r="10721" spans="1:5" hidden="1">
      <c r="A10721">
        <v>40647</v>
      </c>
      <c r="B10721" t="s">
        <v>8399</v>
      </c>
      <c r="C10721" t="s">
        <v>1835</v>
      </c>
      <c r="D10721" t="s">
        <v>1836</v>
      </c>
      <c r="E10721" s="698" t="s">
        <v>8400</v>
      </c>
    </row>
    <row r="10722" spans="1:5" hidden="1">
      <c r="A10722">
        <v>40653</v>
      </c>
      <c r="B10722" t="s">
        <v>8401</v>
      </c>
      <c r="C10722" t="s">
        <v>1835</v>
      </c>
      <c r="D10722" t="s">
        <v>1836</v>
      </c>
      <c r="E10722" s="698" t="s">
        <v>8402</v>
      </c>
    </row>
    <row r="10723" spans="1:5" hidden="1">
      <c r="A10723">
        <v>36178</v>
      </c>
      <c r="B10723" t="s">
        <v>8403</v>
      </c>
      <c r="C10723" t="s">
        <v>1809</v>
      </c>
      <c r="D10723" t="s">
        <v>1810</v>
      </c>
      <c r="E10723" s="698" t="s">
        <v>8404</v>
      </c>
    </row>
    <row r="10724" spans="1:5" hidden="1">
      <c r="A10724">
        <v>38195</v>
      </c>
      <c r="B10724" t="s">
        <v>8405</v>
      </c>
      <c r="C10724" t="s">
        <v>1835</v>
      </c>
      <c r="D10724" t="s">
        <v>1810</v>
      </c>
      <c r="E10724" s="698" t="s">
        <v>8406</v>
      </c>
    </row>
    <row r="10725" spans="1:5" hidden="1">
      <c r="A10725">
        <v>38181</v>
      </c>
      <c r="B10725" t="s">
        <v>8407</v>
      </c>
      <c r="C10725" t="s">
        <v>1835</v>
      </c>
      <c r="D10725" t="s">
        <v>1810</v>
      </c>
      <c r="E10725" s="698" t="s">
        <v>8408</v>
      </c>
    </row>
    <row r="10726" spans="1:5" hidden="1">
      <c r="A10726">
        <v>38182</v>
      </c>
      <c r="B10726" t="s">
        <v>8409</v>
      </c>
      <c r="C10726" t="s">
        <v>1835</v>
      </c>
      <c r="D10726" t="s">
        <v>1810</v>
      </c>
      <c r="E10726" s="698" t="s">
        <v>8410</v>
      </c>
    </row>
    <row r="10727" spans="1:5" hidden="1">
      <c r="A10727">
        <v>38186</v>
      </c>
      <c r="B10727" t="s">
        <v>8411</v>
      </c>
      <c r="C10727" t="s">
        <v>1835</v>
      </c>
      <c r="D10727" t="s">
        <v>1810</v>
      </c>
      <c r="E10727" s="698" t="s">
        <v>8412</v>
      </c>
    </row>
    <row r="10728" spans="1:5" hidden="1">
      <c r="A10728">
        <v>38185</v>
      </c>
      <c r="B10728" t="s">
        <v>8413</v>
      </c>
      <c r="C10728" t="s">
        <v>1835</v>
      </c>
      <c r="D10728" t="s">
        <v>1810</v>
      </c>
      <c r="E10728" s="698" t="s">
        <v>8414</v>
      </c>
    </row>
    <row r="10729" spans="1:5" hidden="1">
      <c r="A10729">
        <v>40654</v>
      </c>
      <c r="B10729" t="s">
        <v>8415</v>
      </c>
      <c r="C10729" t="s">
        <v>1835</v>
      </c>
      <c r="D10729" t="s">
        <v>1836</v>
      </c>
      <c r="E10729" s="698" t="s">
        <v>8416</v>
      </c>
    </row>
    <row r="10730" spans="1:5" hidden="1">
      <c r="A10730">
        <v>25981</v>
      </c>
      <c r="B10730" t="s">
        <v>8417</v>
      </c>
      <c r="C10730" t="s">
        <v>1835</v>
      </c>
      <c r="D10730" t="s">
        <v>1836</v>
      </c>
      <c r="E10730" s="698" t="s">
        <v>8418</v>
      </c>
    </row>
    <row r="10731" spans="1:5" hidden="1">
      <c r="A10731">
        <v>4822</v>
      </c>
      <c r="B10731" t="s">
        <v>8419</v>
      </c>
      <c r="C10731" t="s">
        <v>1835</v>
      </c>
      <c r="D10731" t="s">
        <v>1836</v>
      </c>
      <c r="E10731" s="698" t="s">
        <v>8420</v>
      </c>
    </row>
    <row r="10732" spans="1:5" hidden="1">
      <c r="A10732">
        <v>4818</v>
      </c>
      <c r="B10732" t="s">
        <v>8421</v>
      </c>
      <c r="C10732" t="s">
        <v>1835</v>
      </c>
      <c r="D10732" t="s">
        <v>1836</v>
      </c>
      <c r="E10732" s="698" t="s">
        <v>8422</v>
      </c>
    </row>
    <row r="10733" spans="1:5" hidden="1">
      <c r="A10733">
        <v>39567</v>
      </c>
      <c r="B10733" t="s">
        <v>8423</v>
      </c>
      <c r="C10733" t="s">
        <v>1835</v>
      </c>
      <c r="D10733" t="s">
        <v>1810</v>
      </c>
      <c r="E10733" s="698" t="s">
        <v>8424</v>
      </c>
    </row>
    <row r="10734" spans="1:5" hidden="1">
      <c r="A10734">
        <v>39566</v>
      </c>
      <c r="B10734" t="s">
        <v>8425</v>
      </c>
      <c r="C10734" t="s">
        <v>1835</v>
      </c>
      <c r="D10734" t="s">
        <v>1810</v>
      </c>
      <c r="E10734" s="698" t="s">
        <v>8426</v>
      </c>
    </row>
    <row r="10735" spans="1:5" hidden="1">
      <c r="A10735">
        <v>39416</v>
      </c>
      <c r="B10735" t="s">
        <v>8427</v>
      </c>
      <c r="C10735" t="s">
        <v>1835</v>
      </c>
      <c r="D10735" t="s">
        <v>1810</v>
      </c>
      <c r="E10735" s="698" t="s">
        <v>8428</v>
      </c>
    </row>
    <row r="10736" spans="1:5" hidden="1">
      <c r="A10736">
        <v>39417</v>
      </c>
      <c r="B10736" t="s">
        <v>8429</v>
      </c>
      <c r="C10736" t="s">
        <v>1835</v>
      </c>
      <c r="D10736" t="s">
        <v>1810</v>
      </c>
      <c r="E10736" s="698" t="s">
        <v>4508</v>
      </c>
    </row>
    <row r="10737" spans="1:5" hidden="1">
      <c r="A10737">
        <v>39414</v>
      </c>
      <c r="B10737" t="s">
        <v>8430</v>
      </c>
      <c r="C10737" t="s">
        <v>1835</v>
      </c>
      <c r="D10737" t="s">
        <v>1810</v>
      </c>
      <c r="E10737" s="698" t="s">
        <v>8431</v>
      </c>
    </row>
    <row r="10738" spans="1:5" hidden="1">
      <c r="A10738">
        <v>39415</v>
      </c>
      <c r="B10738" t="s">
        <v>8432</v>
      </c>
      <c r="C10738" t="s">
        <v>1835</v>
      </c>
      <c r="D10738" t="s">
        <v>1810</v>
      </c>
      <c r="E10738" s="698" t="s">
        <v>8433</v>
      </c>
    </row>
    <row r="10739" spans="1:5" hidden="1">
      <c r="A10739">
        <v>39412</v>
      </c>
      <c r="B10739" t="s">
        <v>8434</v>
      </c>
      <c r="C10739" t="s">
        <v>1835</v>
      </c>
      <c r="D10739" t="s">
        <v>1817</v>
      </c>
      <c r="E10739" s="698" t="s">
        <v>8435</v>
      </c>
    </row>
    <row r="10740" spans="1:5" hidden="1">
      <c r="A10740">
        <v>39413</v>
      </c>
      <c r="B10740" t="s">
        <v>8436</v>
      </c>
      <c r="C10740" t="s">
        <v>1835</v>
      </c>
      <c r="D10740" t="s">
        <v>1810</v>
      </c>
      <c r="E10740" s="698" t="s">
        <v>8437</v>
      </c>
    </row>
    <row r="10741" spans="1:5" hidden="1">
      <c r="A10741">
        <v>11062</v>
      </c>
      <c r="B10741" t="s">
        <v>8438</v>
      </c>
      <c r="C10741" t="s">
        <v>1835</v>
      </c>
      <c r="D10741" t="s">
        <v>1810</v>
      </c>
      <c r="E10741" s="698" t="s">
        <v>8439</v>
      </c>
    </row>
    <row r="10742" spans="1:5" hidden="1">
      <c r="A10742">
        <v>11063</v>
      </c>
      <c r="B10742" t="s">
        <v>8440</v>
      </c>
      <c r="C10742" t="s">
        <v>1835</v>
      </c>
      <c r="D10742" t="s">
        <v>1810</v>
      </c>
      <c r="E10742" s="698" t="s">
        <v>8441</v>
      </c>
    </row>
    <row r="10743" spans="1:5" hidden="1">
      <c r="A10743">
        <v>13521</v>
      </c>
      <c r="B10743" t="s">
        <v>8442</v>
      </c>
      <c r="C10743" t="s">
        <v>1809</v>
      </c>
      <c r="D10743" t="s">
        <v>1836</v>
      </c>
      <c r="E10743" s="698" t="s">
        <v>8443</v>
      </c>
    </row>
    <row r="10744" spans="1:5" hidden="1">
      <c r="A10744">
        <v>10851</v>
      </c>
      <c r="B10744" t="s">
        <v>8444</v>
      </c>
      <c r="C10744" t="s">
        <v>1809</v>
      </c>
      <c r="D10744" t="s">
        <v>1810</v>
      </c>
      <c r="E10744" s="698" t="s">
        <v>8445</v>
      </c>
    </row>
    <row r="10745" spans="1:5" hidden="1">
      <c r="A10745">
        <v>39515</v>
      </c>
      <c r="B10745" t="s">
        <v>8446</v>
      </c>
      <c r="C10745" t="s">
        <v>1809</v>
      </c>
      <c r="D10745" t="s">
        <v>1836</v>
      </c>
      <c r="E10745" s="698" t="s">
        <v>8447</v>
      </c>
    </row>
    <row r="10746" spans="1:5" hidden="1">
      <c r="A10746">
        <v>39516</v>
      </c>
      <c r="B10746" t="s">
        <v>8448</v>
      </c>
      <c r="C10746" t="s">
        <v>1809</v>
      </c>
      <c r="D10746" t="s">
        <v>1836</v>
      </c>
      <c r="E10746" s="698" t="s">
        <v>2088</v>
      </c>
    </row>
    <row r="10747" spans="1:5" hidden="1">
      <c r="A10747">
        <v>39514</v>
      </c>
      <c r="B10747" t="s">
        <v>8449</v>
      </c>
      <c r="C10747" t="s">
        <v>1809</v>
      </c>
      <c r="D10747" t="s">
        <v>1836</v>
      </c>
      <c r="E10747" s="698" t="s">
        <v>5461</v>
      </c>
    </row>
    <row r="10748" spans="1:5" hidden="1">
      <c r="A10748">
        <v>4812</v>
      </c>
      <c r="B10748" t="s">
        <v>8450</v>
      </c>
      <c r="C10748" t="s">
        <v>1835</v>
      </c>
      <c r="D10748" t="s">
        <v>1810</v>
      </c>
      <c r="E10748" s="698" t="s">
        <v>5112</v>
      </c>
    </row>
    <row r="10749" spans="1:5" hidden="1">
      <c r="A10749">
        <v>10849</v>
      </c>
      <c r="B10749" t="s">
        <v>8451</v>
      </c>
      <c r="C10749" t="s">
        <v>1809</v>
      </c>
      <c r="D10749" t="s">
        <v>1836</v>
      </c>
      <c r="E10749" s="698" t="s">
        <v>8452</v>
      </c>
    </row>
    <row r="10750" spans="1:5" hidden="1">
      <c r="A10750">
        <v>10848</v>
      </c>
      <c r="B10750" t="s">
        <v>8453</v>
      </c>
      <c r="C10750" t="s">
        <v>1809</v>
      </c>
      <c r="D10750" t="s">
        <v>1836</v>
      </c>
      <c r="E10750" s="698" t="s">
        <v>8454</v>
      </c>
    </row>
    <row r="10751" spans="1:5" hidden="1">
      <c r="A10751">
        <v>4813</v>
      </c>
      <c r="B10751" t="s">
        <v>8455</v>
      </c>
      <c r="C10751" t="s">
        <v>1835</v>
      </c>
      <c r="D10751" t="s">
        <v>1836</v>
      </c>
      <c r="E10751" s="698" t="s">
        <v>8456</v>
      </c>
    </row>
    <row r="10752" spans="1:5" hidden="1">
      <c r="A10752">
        <v>37560</v>
      </c>
      <c r="B10752" t="s">
        <v>8457</v>
      </c>
      <c r="C10752" t="s">
        <v>1809</v>
      </c>
      <c r="D10752" t="s">
        <v>1836</v>
      </c>
      <c r="E10752" s="698" t="s">
        <v>4912</v>
      </c>
    </row>
    <row r="10753" spans="1:5" hidden="1">
      <c r="A10753">
        <v>37557</v>
      </c>
      <c r="B10753" t="s">
        <v>8458</v>
      </c>
      <c r="C10753" t="s">
        <v>1809</v>
      </c>
      <c r="D10753" t="s">
        <v>1836</v>
      </c>
      <c r="E10753" s="698" t="s">
        <v>8459</v>
      </c>
    </row>
    <row r="10754" spans="1:5" hidden="1">
      <c r="A10754">
        <v>37556</v>
      </c>
      <c r="B10754" t="s">
        <v>8460</v>
      </c>
      <c r="C10754" t="s">
        <v>1809</v>
      </c>
      <c r="D10754" t="s">
        <v>1836</v>
      </c>
      <c r="E10754" s="698" t="s">
        <v>8461</v>
      </c>
    </row>
    <row r="10755" spans="1:5" hidden="1">
      <c r="A10755">
        <v>37559</v>
      </c>
      <c r="B10755" t="s">
        <v>8462</v>
      </c>
      <c r="C10755" t="s">
        <v>1809</v>
      </c>
      <c r="D10755" t="s">
        <v>1836</v>
      </c>
      <c r="E10755" s="698" t="s">
        <v>8463</v>
      </c>
    </row>
    <row r="10756" spans="1:5" hidden="1">
      <c r="A10756">
        <v>37539</v>
      </c>
      <c r="B10756" t="s">
        <v>8464</v>
      </c>
      <c r="C10756" t="s">
        <v>1809</v>
      </c>
      <c r="D10756" t="s">
        <v>1836</v>
      </c>
      <c r="E10756" s="698" t="s">
        <v>8465</v>
      </c>
    </row>
    <row r="10757" spans="1:5" hidden="1">
      <c r="A10757">
        <v>37558</v>
      </c>
      <c r="B10757" t="s">
        <v>8466</v>
      </c>
      <c r="C10757" t="s">
        <v>1809</v>
      </c>
      <c r="D10757" t="s">
        <v>1836</v>
      </c>
      <c r="E10757" s="698" t="s">
        <v>8467</v>
      </c>
    </row>
    <row r="10758" spans="1:5" hidden="1">
      <c r="A10758">
        <v>34723</v>
      </c>
      <c r="B10758" t="s">
        <v>8468</v>
      </c>
      <c r="C10758" t="s">
        <v>1835</v>
      </c>
      <c r="D10758" t="s">
        <v>1836</v>
      </c>
      <c r="E10758" s="698" t="s">
        <v>8469</v>
      </c>
    </row>
    <row r="10759" spans="1:5" hidden="1">
      <c r="A10759">
        <v>34721</v>
      </c>
      <c r="B10759" t="s">
        <v>8470</v>
      </c>
      <c r="C10759" t="s">
        <v>1835</v>
      </c>
      <c r="D10759" t="s">
        <v>1836</v>
      </c>
      <c r="E10759" s="698" t="s">
        <v>8471</v>
      </c>
    </row>
    <row r="10760" spans="1:5" hidden="1">
      <c r="A10760">
        <v>4309</v>
      </c>
      <c r="B10760" t="s">
        <v>8472</v>
      </c>
      <c r="C10760" t="s">
        <v>1809</v>
      </c>
      <c r="D10760" t="s">
        <v>1810</v>
      </c>
      <c r="E10760" s="698" t="s">
        <v>8473</v>
      </c>
    </row>
    <row r="10761" spans="1:5" hidden="1">
      <c r="A10761">
        <v>4307</v>
      </c>
      <c r="B10761" t="s">
        <v>8474</v>
      </c>
      <c r="C10761" t="s">
        <v>1809</v>
      </c>
      <c r="D10761" t="s">
        <v>1810</v>
      </c>
      <c r="E10761" s="698" t="s">
        <v>8475</v>
      </c>
    </row>
    <row r="10762" spans="1:5" hidden="1">
      <c r="A10762">
        <v>10850</v>
      </c>
      <c r="B10762" t="s">
        <v>8476</v>
      </c>
      <c r="C10762" t="s">
        <v>1809</v>
      </c>
      <c r="D10762" t="s">
        <v>1836</v>
      </c>
      <c r="E10762" s="698" t="s">
        <v>8477</v>
      </c>
    </row>
    <row r="10763" spans="1:5" hidden="1">
      <c r="A10763">
        <v>42438</v>
      </c>
      <c r="B10763" t="s">
        <v>8478</v>
      </c>
      <c r="C10763" t="s">
        <v>1809</v>
      </c>
      <c r="D10763" t="s">
        <v>1836</v>
      </c>
      <c r="E10763" s="698" t="s">
        <v>8479</v>
      </c>
    </row>
    <row r="10764" spans="1:5" hidden="1">
      <c r="A10764">
        <v>4792</v>
      </c>
      <c r="B10764" t="s">
        <v>8480</v>
      </c>
      <c r="C10764" t="s">
        <v>1835</v>
      </c>
      <c r="D10764" t="s">
        <v>1810</v>
      </c>
      <c r="E10764" s="698" t="s">
        <v>8481</v>
      </c>
    </row>
    <row r="10765" spans="1:5" hidden="1">
      <c r="A10765">
        <v>4790</v>
      </c>
      <c r="B10765" t="s">
        <v>8482</v>
      </c>
      <c r="C10765" t="s">
        <v>1835</v>
      </c>
      <c r="D10765" t="s">
        <v>1817</v>
      </c>
      <c r="E10765" s="698" t="s">
        <v>8483</v>
      </c>
    </row>
    <row r="10766" spans="1:5" hidden="1">
      <c r="A10766">
        <v>40671</v>
      </c>
      <c r="B10766" t="s">
        <v>8484</v>
      </c>
      <c r="C10766" t="s">
        <v>1835</v>
      </c>
      <c r="D10766" t="s">
        <v>1810</v>
      </c>
      <c r="E10766" s="698" t="s">
        <v>8485</v>
      </c>
    </row>
    <row r="10767" spans="1:5" hidden="1">
      <c r="A10767">
        <v>7552</v>
      </c>
      <c r="B10767" t="s">
        <v>8486</v>
      </c>
      <c r="C10767" t="s">
        <v>1809</v>
      </c>
      <c r="D10767" t="s">
        <v>1810</v>
      </c>
      <c r="E10767" s="698" t="s">
        <v>8487</v>
      </c>
    </row>
    <row r="10768" spans="1:5" hidden="1">
      <c r="A10768">
        <v>4893</v>
      </c>
      <c r="B10768" t="s">
        <v>8488</v>
      </c>
      <c r="C10768" t="s">
        <v>1809</v>
      </c>
      <c r="D10768" t="s">
        <v>1810</v>
      </c>
      <c r="E10768" s="698" t="s">
        <v>8489</v>
      </c>
    </row>
    <row r="10769" spans="1:5" hidden="1">
      <c r="A10769">
        <v>4894</v>
      </c>
      <c r="B10769" t="s">
        <v>8490</v>
      </c>
      <c r="C10769" t="s">
        <v>1809</v>
      </c>
      <c r="D10769" t="s">
        <v>1810</v>
      </c>
      <c r="E10769" s="698" t="s">
        <v>8491</v>
      </c>
    </row>
    <row r="10770" spans="1:5" hidden="1">
      <c r="A10770">
        <v>4888</v>
      </c>
      <c r="B10770" t="s">
        <v>8492</v>
      </c>
      <c r="C10770" t="s">
        <v>1809</v>
      </c>
      <c r="D10770" t="s">
        <v>1810</v>
      </c>
      <c r="E10770" s="698" t="s">
        <v>2328</v>
      </c>
    </row>
    <row r="10771" spans="1:5" hidden="1">
      <c r="A10771">
        <v>4890</v>
      </c>
      <c r="B10771" t="s">
        <v>8493</v>
      </c>
      <c r="C10771" t="s">
        <v>1809</v>
      </c>
      <c r="D10771" t="s">
        <v>1810</v>
      </c>
      <c r="E10771" s="698" t="s">
        <v>6403</v>
      </c>
    </row>
    <row r="10772" spans="1:5" hidden="1">
      <c r="A10772">
        <v>12411</v>
      </c>
      <c r="B10772" t="s">
        <v>8494</v>
      </c>
      <c r="C10772" t="s">
        <v>1809</v>
      </c>
      <c r="D10772" t="s">
        <v>1810</v>
      </c>
      <c r="E10772" s="698" t="s">
        <v>8495</v>
      </c>
    </row>
    <row r="10773" spans="1:5" hidden="1">
      <c r="A10773">
        <v>4891</v>
      </c>
      <c r="B10773" t="s">
        <v>8496</v>
      </c>
      <c r="C10773" t="s">
        <v>1809</v>
      </c>
      <c r="D10773" t="s">
        <v>1810</v>
      </c>
      <c r="E10773" s="698" t="s">
        <v>8497</v>
      </c>
    </row>
    <row r="10774" spans="1:5" hidden="1">
      <c r="A10774">
        <v>4889</v>
      </c>
      <c r="B10774" t="s">
        <v>8498</v>
      </c>
      <c r="C10774" t="s">
        <v>1809</v>
      </c>
      <c r="D10774" t="s">
        <v>1810</v>
      </c>
      <c r="E10774" s="698" t="s">
        <v>2865</v>
      </c>
    </row>
    <row r="10775" spans="1:5" hidden="1">
      <c r="A10775">
        <v>4892</v>
      </c>
      <c r="B10775" t="s">
        <v>8499</v>
      </c>
      <c r="C10775" t="s">
        <v>1809</v>
      </c>
      <c r="D10775" t="s">
        <v>1810</v>
      </c>
      <c r="E10775" s="698" t="s">
        <v>8500</v>
      </c>
    </row>
    <row r="10776" spans="1:5" hidden="1">
      <c r="A10776">
        <v>12412</v>
      </c>
      <c r="B10776" t="s">
        <v>8501</v>
      </c>
      <c r="C10776" t="s">
        <v>1809</v>
      </c>
      <c r="D10776" t="s">
        <v>1810</v>
      </c>
      <c r="E10776" s="698" t="s">
        <v>8502</v>
      </c>
    </row>
    <row r="10777" spans="1:5" hidden="1">
      <c r="A10777">
        <v>11073</v>
      </c>
      <c r="B10777" t="s">
        <v>8503</v>
      </c>
      <c r="C10777" t="s">
        <v>1809</v>
      </c>
      <c r="D10777" t="s">
        <v>1810</v>
      </c>
      <c r="E10777" s="698" t="s">
        <v>8504</v>
      </c>
    </row>
    <row r="10778" spans="1:5" hidden="1">
      <c r="A10778">
        <v>11071</v>
      </c>
      <c r="B10778" t="s">
        <v>8505</v>
      </c>
      <c r="C10778" t="s">
        <v>1809</v>
      </c>
      <c r="D10778" t="s">
        <v>1810</v>
      </c>
      <c r="E10778" s="698" t="s">
        <v>6688</v>
      </c>
    </row>
    <row r="10779" spans="1:5" hidden="1">
      <c r="A10779">
        <v>11072</v>
      </c>
      <c r="B10779" t="s">
        <v>8506</v>
      </c>
      <c r="C10779" t="s">
        <v>1809</v>
      </c>
      <c r="D10779" t="s">
        <v>1810</v>
      </c>
      <c r="E10779" s="698" t="s">
        <v>7137</v>
      </c>
    </row>
    <row r="10780" spans="1:5" hidden="1">
      <c r="A10780">
        <v>4895</v>
      </c>
      <c r="B10780" t="s">
        <v>8507</v>
      </c>
      <c r="C10780" t="s">
        <v>1809</v>
      </c>
      <c r="D10780" t="s">
        <v>1810</v>
      </c>
      <c r="E10780" s="698" t="s">
        <v>5638</v>
      </c>
    </row>
    <row r="10781" spans="1:5" hidden="1">
      <c r="A10781">
        <v>4907</v>
      </c>
      <c r="B10781" t="s">
        <v>8508</v>
      </c>
      <c r="C10781" t="s">
        <v>1809</v>
      </c>
      <c r="D10781" t="s">
        <v>1836</v>
      </c>
      <c r="E10781" s="698" t="s">
        <v>8509</v>
      </c>
    </row>
    <row r="10782" spans="1:5" hidden="1">
      <c r="A10782">
        <v>4902</v>
      </c>
      <c r="B10782" t="s">
        <v>8510</v>
      </c>
      <c r="C10782" t="s">
        <v>1809</v>
      </c>
      <c r="D10782" t="s">
        <v>1836</v>
      </c>
      <c r="E10782" s="698" t="s">
        <v>8511</v>
      </c>
    </row>
    <row r="10783" spans="1:5" hidden="1">
      <c r="A10783">
        <v>4908</v>
      </c>
      <c r="B10783" t="s">
        <v>8512</v>
      </c>
      <c r="C10783" t="s">
        <v>1809</v>
      </c>
      <c r="D10783" t="s">
        <v>1836</v>
      </c>
      <c r="E10783" s="698" t="s">
        <v>8513</v>
      </c>
    </row>
    <row r="10784" spans="1:5" hidden="1">
      <c r="A10784">
        <v>4909</v>
      </c>
      <c r="B10784" t="s">
        <v>8514</v>
      </c>
      <c r="C10784" t="s">
        <v>1809</v>
      </c>
      <c r="D10784" t="s">
        <v>1836</v>
      </c>
      <c r="E10784" s="698" t="s">
        <v>8515</v>
      </c>
    </row>
    <row r="10785" spans="1:5" hidden="1">
      <c r="A10785">
        <v>4903</v>
      </c>
      <c r="B10785" t="s">
        <v>8516</v>
      </c>
      <c r="C10785" t="s">
        <v>1809</v>
      </c>
      <c r="D10785" t="s">
        <v>1836</v>
      </c>
      <c r="E10785" s="698" t="s">
        <v>8517</v>
      </c>
    </row>
    <row r="10786" spans="1:5" hidden="1">
      <c r="A10786">
        <v>4897</v>
      </c>
      <c r="B10786" t="s">
        <v>8518</v>
      </c>
      <c r="C10786" t="s">
        <v>1809</v>
      </c>
      <c r="D10786" t="s">
        <v>1810</v>
      </c>
      <c r="E10786" s="698" t="s">
        <v>8519</v>
      </c>
    </row>
    <row r="10787" spans="1:5" hidden="1">
      <c r="A10787">
        <v>4896</v>
      </c>
      <c r="B10787" t="s">
        <v>8520</v>
      </c>
      <c r="C10787" t="s">
        <v>1809</v>
      </c>
      <c r="D10787" t="s">
        <v>1810</v>
      </c>
      <c r="E10787" s="698" t="s">
        <v>2598</v>
      </c>
    </row>
    <row r="10788" spans="1:5" hidden="1">
      <c r="A10788">
        <v>4900</v>
      </c>
      <c r="B10788" t="s">
        <v>8521</v>
      </c>
      <c r="C10788" t="s">
        <v>1809</v>
      </c>
      <c r="D10788" t="s">
        <v>1810</v>
      </c>
      <c r="E10788" s="698" t="s">
        <v>8522</v>
      </c>
    </row>
    <row r="10789" spans="1:5" hidden="1">
      <c r="A10789">
        <v>4898</v>
      </c>
      <c r="B10789" t="s">
        <v>8523</v>
      </c>
      <c r="C10789" t="s">
        <v>1809</v>
      </c>
      <c r="D10789" t="s">
        <v>1810</v>
      </c>
      <c r="E10789" s="698" t="s">
        <v>5004</v>
      </c>
    </row>
    <row r="10790" spans="1:5" hidden="1">
      <c r="A10790">
        <v>4899</v>
      </c>
      <c r="B10790" t="s">
        <v>8524</v>
      </c>
      <c r="C10790" t="s">
        <v>1809</v>
      </c>
      <c r="D10790" t="s">
        <v>1810</v>
      </c>
      <c r="E10790" s="698" t="s">
        <v>7973</v>
      </c>
    </row>
    <row r="10791" spans="1:5" hidden="1">
      <c r="A10791">
        <v>11096</v>
      </c>
      <c r="B10791" t="s">
        <v>8525</v>
      </c>
      <c r="C10791" t="s">
        <v>1949</v>
      </c>
      <c r="D10791" t="s">
        <v>1810</v>
      </c>
      <c r="E10791" s="698" t="s">
        <v>3024</v>
      </c>
    </row>
    <row r="10792" spans="1:5" hidden="1">
      <c r="A10792">
        <v>4741</v>
      </c>
      <c r="B10792" t="s">
        <v>8526</v>
      </c>
      <c r="C10792" t="s">
        <v>2164</v>
      </c>
      <c r="D10792" t="s">
        <v>1810</v>
      </c>
      <c r="E10792" s="698" t="s">
        <v>8214</v>
      </c>
    </row>
    <row r="10793" spans="1:5" hidden="1">
      <c r="A10793">
        <v>4752</v>
      </c>
      <c r="B10793" t="s">
        <v>8527</v>
      </c>
      <c r="C10793" t="s">
        <v>2167</v>
      </c>
      <c r="D10793" t="s">
        <v>1810</v>
      </c>
      <c r="E10793" s="698" t="s">
        <v>7990</v>
      </c>
    </row>
    <row r="10794" spans="1:5" hidden="1">
      <c r="A10794">
        <v>41091</v>
      </c>
      <c r="B10794" t="s">
        <v>8528</v>
      </c>
      <c r="C10794" t="s">
        <v>2170</v>
      </c>
      <c r="D10794" t="s">
        <v>1810</v>
      </c>
      <c r="E10794" s="698" t="s">
        <v>7992</v>
      </c>
    </row>
    <row r="10795" spans="1:5" hidden="1">
      <c r="A10795">
        <v>13954</v>
      </c>
      <c r="B10795" t="s">
        <v>8529</v>
      </c>
      <c r="C10795" t="s">
        <v>1809</v>
      </c>
      <c r="D10795" t="s">
        <v>1836</v>
      </c>
      <c r="E10795" s="698" t="s">
        <v>8530</v>
      </c>
    </row>
    <row r="10796" spans="1:5" hidden="1">
      <c r="A10796">
        <v>3411</v>
      </c>
      <c r="B10796" t="s">
        <v>8531</v>
      </c>
      <c r="C10796" t="s">
        <v>1949</v>
      </c>
      <c r="D10796" t="s">
        <v>1836</v>
      </c>
      <c r="E10796" s="698" t="s">
        <v>8532</v>
      </c>
    </row>
    <row r="10797" spans="1:5" hidden="1">
      <c r="A10797">
        <v>39995</v>
      </c>
      <c r="B10797" t="s">
        <v>8533</v>
      </c>
      <c r="C10797" t="s">
        <v>2164</v>
      </c>
      <c r="D10797" t="s">
        <v>1836</v>
      </c>
      <c r="E10797" s="698" t="s">
        <v>8534</v>
      </c>
    </row>
    <row r="10798" spans="1:5" hidden="1">
      <c r="A10798">
        <v>11615</v>
      </c>
      <c r="B10798" t="s">
        <v>8535</v>
      </c>
      <c r="C10798" t="s">
        <v>1835</v>
      </c>
      <c r="D10798" t="s">
        <v>1836</v>
      </c>
      <c r="E10798" s="698" t="s">
        <v>8536</v>
      </c>
    </row>
    <row r="10799" spans="1:5" hidden="1">
      <c r="A10799">
        <v>3408</v>
      </c>
      <c r="B10799" t="s">
        <v>8537</v>
      </c>
      <c r="C10799" t="s">
        <v>1835</v>
      </c>
      <c r="D10799" t="s">
        <v>1836</v>
      </c>
      <c r="E10799" s="698" t="s">
        <v>7166</v>
      </c>
    </row>
    <row r="10800" spans="1:5" hidden="1">
      <c r="A10800">
        <v>3409</v>
      </c>
      <c r="B10800" t="s">
        <v>8538</v>
      </c>
      <c r="C10800" t="s">
        <v>1835</v>
      </c>
      <c r="D10800" t="s">
        <v>1836</v>
      </c>
      <c r="E10800" s="698" t="s">
        <v>8539</v>
      </c>
    </row>
    <row r="10801" spans="1:5" hidden="1">
      <c r="A10801">
        <v>11427</v>
      </c>
      <c r="B10801" t="s">
        <v>8540</v>
      </c>
      <c r="C10801" t="s">
        <v>1949</v>
      </c>
      <c r="D10801" t="s">
        <v>1836</v>
      </c>
      <c r="E10801" s="698" t="s">
        <v>8541</v>
      </c>
    </row>
    <row r="10802" spans="1:5" hidden="1">
      <c r="A10802">
        <v>4491</v>
      </c>
      <c r="B10802" t="s">
        <v>8542</v>
      </c>
      <c r="C10802" t="s">
        <v>1856</v>
      </c>
      <c r="D10802" t="s">
        <v>1810</v>
      </c>
      <c r="E10802" s="698" t="s">
        <v>8543</v>
      </c>
    </row>
    <row r="10803" spans="1:5" hidden="1">
      <c r="A10803">
        <v>2745</v>
      </c>
      <c r="B10803" t="s">
        <v>8544</v>
      </c>
      <c r="C10803" t="s">
        <v>1856</v>
      </c>
      <c r="D10803" t="s">
        <v>1810</v>
      </c>
      <c r="E10803" s="698" t="s">
        <v>3101</v>
      </c>
    </row>
    <row r="10804" spans="1:5" hidden="1">
      <c r="A10804">
        <v>14439</v>
      </c>
      <c r="B10804" t="s">
        <v>8545</v>
      </c>
      <c r="C10804" t="s">
        <v>1856</v>
      </c>
      <c r="D10804" t="s">
        <v>1810</v>
      </c>
      <c r="E10804" s="698" t="s">
        <v>8546</v>
      </c>
    </row>
    <row r="10805" spans="1:5" hidden="1">
      <c r="A10805">
        <v>26022</v>
      </c>
      <c r="B10805" t="s">
        <v>8547</v>
      </c>
      <c r="C10805" t="s">
        <v>1809</v>
      </c>
      <c r="D10805" t="s">
        <v>1810</v>
      </c>
      <c r="E10805" s="698" t="s">
        <v>8548</v>
      </c>
    </row>
    <row r="10806" spans="1:5" hidden="1">
      <c r="A10806">
        <v>12362</v>
      </c>
      <c r="B10806" t="s">
        <v>8549</v>
      </c>
      <c r="C10806" t="s">
        <v>1809</v>
      </c>
      <c r="D10806" t="s">
        <v>1810</v>
      </c>
      <c r="E10806" s="698" t="s">
        <v>8550</v>
      </c>
    </row>
    <row r="10807" spans="1:5" hidden="1">
      <c r="A10807">
        <v>421</v>
      </c>
      <c r="B10807" t="s">
        <v>8551</v>
      </c>
      <c r="C10807" t="s">
        <v>1809</v>
      </c>
      <c r="D10807" t="s">
        <v>1836</v>
      </c>
      <c r="E10807" s="698" t="s">
        <v>8552</v>
      </c>
    </row>
    <row r="10808" spans="1:5" hidden="1">
      <c r="A10808">
        <v>14148</v>
      </c>
      <c r="B10808" t="s">
        <v>8553</v>
      </c>
      <c r="C10808" t="s">
        <v>1809</v>
      </c>
      <c r="D10808" t="s">
        <v>1836</v>
      </c>
      <c r="E10808" s="698" t="s">
        <v>7228</v>
      </c>
    </row>
    <row r="10809" spans="1:5" hidden="1">
      <c r="A10809">
        <v>4341</v>
      </c>
      <c r="B10809" t="s">
        <v>8554</v>
      </c>
      <c r="C10809" t="s">
        <v>1809</v>
      </c>
      <c r="D10809" t="s">
        <v>1836</v>
      </c>
      <c r="E10809" s="698" t="s">
        <v>3208</v>
      </c>
    </row>
    <row r="10810" spans="1:5" hidden="1">
      <c r="A10810">
        <v>4337</v>
      </c>
      <c r="B10810" t="s">
        <v>8555</v>
      </c>
      <c r="C10810" t="s">
        <v>1809</v>
      </c>
      <c r="D10810" t="s">
        <v>1836</v>
      </c>
      <c r="E10810" s="698" t="s">
        <v>8556</v>
      </c>
    </row>
    <row r="10811" spans="1:5" hidden="1">
      <c r="A10811">
        <v>4339</v>
      </c>
      <c r="B10811" t="s">
        <v>8557</v>
      </c>
      <c r="C10811" t="s">
        <v>1809</v>
      </c>
      <c r="D10811" t="s">
        <v>1836</v>
      </c>
      <c r="E10811" s="698" t="s">
        <v>8558</v>
      </c>
    </row>
    <row r="10812" spans="1:5" hidden="1">
      <c r="A10812">
        <v>39997</v>
      </c>
      <c r="B10812" t="s">
        <v>1664</v>
      </c>
      <c r="C10812" t="s">
        <v>1809</v>
      </c>
      <c r="D10812" t="s">
        <v>1836</v>
      </c>
      <c r="E10812" s="698" t="s">
        <v>5730</v>
      </c>
    </row>
    <row r="10813" spans="1:5" hidden="1">
      <c r="A10813">
        <v>11971</v>
      </c>
      <c r="B10813" t="s">
        <v>8559</v>
      </c>
      <c r="C10813" t="s">
        <v>1809</v>
      </c>
      <c r="D10813" t="s">
        <v>1836</v>
      </c>
      <c r="E10813" s="698" t="s">
        <v>2813</v>
      </c>
    </row>
    <row r="10814" spans="1:5" hidden="1">
      <c r="A10814">
        <v>4342</v>
      </c>
      <c r="B10814" t="s">
        <v>1694</v>
      </c>
      <c r="C10814" t="s">
        <v>1809</v>
      </c>
      <c r="D10814" t="s">
        <v>1836</v>
      </c>
      <c r="E10814" s="698" t="s">
        <v>8089</v>
      </c>
    </row>
    <row r="10815" spans="1:5" hidden="1">
      <c r="A10815">
        <v>4330</v>
      </c>
      <c r="B10815" t="s">
        <v>8560</v>
      </c>
      <c r="C10815" t="s">
        <v>1809</v>
      </c>
      <c r="D10815" t="s">
        <v>1836</v>
      </c>
      <c r="E10815" s="698" t="s">
        <v>3021</v>
      </c>
    </row>
    <row r="10816" spans="1:5" hidden="1">
      <c r="A10816">
        <v>4340</v>
      </c>
      <c r="B10816" t="s">
        <v>8561</v>
      </c>
      <c r="C10816" t="s">
        <v>1809</v>
      </c>
      <c r="D10816" t="s">
        <v>1836</v>
      </c>
      <c r="E10816" s="698" t="s">
        <v>7402</v>
      </c>
    </row>
    <row r="10817" spans="1:5" hidden="1">
      <c r="A10817">
        <v>5088</v>
      </c>
      <c r="B10817" t="s">
        <v>8562</v>
      </c>
      <c r="C10817" t="s">
        <v>1809</v>
      </c>
      <c r="D10817" t="s">
        <v>1810</v>
      </c>
      <c r="E10817" s="698" t="s">
        <v>6168</v>
      </c>
    </row>
    <row r="10818" spans="1:5" hidden="1">
      <c r="A10818">
        <v>11154</v>
      </c>
      <c r="B10818" t="s">
        <v>8563</v>
      </c>
      <c r="C10818" t="s">
        <v>1809</v>
      </c>
      <c r="D10818" t="s">
        <v>1810</v>
      </c>
      <c r="E10818" s="698" t="s">
        <v>8564</v>
      </c>
    </row>
    <row r="10819" spans="1:5" hidden="1">
      <c r="A10819">
        <v>4989</v>
      </c>
      <c r="B10819" t="s">
        <v>8565</v>
      </c>
      <c r="C10819" t="s">
        <v>1809</v>
      </c>
      <c r="D10819" t="s">
        <v>1810</v>
      </c>
      <c r="E10819" s="698" t="s">
        <v>8566</v>
      </c>
    </row>
    <row r="10820" spans="1:5" hidden="1">
      <c r="A10820">
        <v>4982</v>
      </c>
      <c r="B10820" t="s">
        <v>8567</v>
      </c>
      <c r="C10820" t="s">
        <v>1809</v>
      </c>
      <c r="D10820" t="s">
        <v>1810</v>
      </c>
      <c r="E10820" s="698" t="s">
        <v>8568</v>
      </c>
    </row>
    <row r="10821" spans="1:5" hidden="1">
      <c r="A10821">
        <v>4962</v>
      </c>
      <c r="B10821" t="s">
        <v>8569</v>
      </c>
      <c r="C10821" t="s">
        <v>1809</v>
      </c>
      <c r="D10821" t="s">
        <v>1810</v>
      </c>
      <c r="E10821" s="698" t="s">
        <v>6435</v>
      </c>
    </row>
    <row r="10822" spans="1:5" hidden="1">
      <c r="A10822">
        <v>4981</v>
      </c>
      <c r="B10822" t="s">
        <v>8570</v>
      </c>
      <c r="C10822" t="s">
        <v>1809</v>
      </c>
      <c r="D10822" t="s">
        <v>1817</v>
      </c>
      <c r="E10822" s="698" t="s">
        <v>8571</v>
      </c>
    </row>
    <row r="10823" spans="1:5" hidden="1">
      <c r="A10823">
        <v>4964</v>
      </c>
      <c r="B10823" t="s">
        <v>8572</v>
      </c>
      <c r="C10823" t="s">
        <v>1809</v>
      </c>
      <c r="D10823" t="s">
        <v>1810</v>
      </c>
      <c r="E10823" s="698" t="s">
        <v>8573</v>
      </c>
    </row>
    <row r="10824" spans="1:5" hidden="1">
      <c r="A10824">
        <v>4992</v>
      </c>
      <c r="B10824" t="s">
        <v>8574</v>
      </c>
      <c r="C10824" t="s">
        <v>1809</v>
      </c>
      <c r="D10824" t="s">
        <v>1810</v>
      </c>
      <c r="E10824" s="698" t="s">
        <v>8575</v>
      </c>
    </row>
    <row r="10825" spans="1:5" hidden="1">
      <c r="A10825">
        <v>4987</v>
      </c>
      <c r="B10825" t="s">
        <v>8576</v>
      </c>
      <c r="C10825" t="s">
        <v>1809</v>
      </c>
      <c r="D10825" t="s">
        <v>1810</v>
      </c>
      <c r="E10825" s="698" t="s">
        <v>8577</v>
      </c>
    </row>
    <row r="10826" spans="1:5" hidden="1">
      <c r="A10826">
        <v>39021</v>
      </c>
      <c r="B10826" t="s">
        <v>8578</v>
      </c>
      <c r="C10826" t="s">
        <v>1809</v>
      </c>
      <c r="D10826" t="s">
        <v>1810</v>
      </c>
      <c r="E10826" s="698" t="s">
        <v>8579</v>
      </c>
    </row>
    <row r="10827" spans="1:5" hidden="1">
      <c r="A10827">
        <v>39022</v>
      </c>
      <c r="B10827" t="s">
        <v>8580</v>
      </c>
      <c r="C10827" t="s">
        <v>1809</v>
      </c>
      <c r="D10827" t="s">
        <v>1817</v>
      </c>
      <c r="E10827" s="698" t="s">
        <v>8581</v>
      </c>
    </row>
    <row r="10828" spans="1:5" hidden="1">
      <c r="A10828">
        <v>39024</v>
      </c>
      <c r="B10828" t="s">
        <v>8582</v>
      </c>
      <c r="C10828" t="s">
        <v>1809</v>
      </c>
      <c r="D10828" t="s">
        <v>1836</v>
      </c>
      <c r="E10828" s="698" t="s">
        <v>8583</v>
      </c>
    </row>
    <row r="10829" spans="1:5" hidden="1">
      <c r="A10829">
        <v>4914</v>
      </c>
      <c r="B10829" t="s">
        <v>8584</v>
      </c>
      <c r="C10829" t="s">
        <v>1835</v>
      </c>
      <c r="D10829" t="s">
        <v>1836</v>
      </c>
      <c r="E10829" s="698" t="s">
        <v>8585</v>
      </c>
    </row>
    <row r="10830" spans="1:5" hidden="1">
      <c r="A10830">
        <v>4917</v>
      </c>
      <c r="B10830" t="s">
        <v>8586</v>
      </c>
      <c r="C10830" t="s">
        <v>1835</v>
      </c>
      <c r="D10830" t="s">
        <v>1836</v>
      </c>
      <c r="E10830" s="698" t="s">
        <v>8587</v>
      </c>
    </row>
    <row r="10831" spans="1:5" hidden="1">
      <c r="A10831">
        <v>39025</v>
      </c>
      <c r="B10831" t="s">
        <v>8588</v>
      </c>
      <c r="C10831" t="s">
        <v>1809</v>
      </c>
      <c r="D10831" t="s">
        <v>1836</v>
      </c>
      <c r="E10831" s="698" t="s">
        <v>8589</v>
      </c>
    </row>
    <row r="10832" spans="1:5" hidden="1">
      <c r="A10832">
        <v>4930</v>
      </c>
      <c r="B10832" t="s">
        <v>8590</v>
      </c>
      <c r="C10832" t="s">
        <v>1835</v>
      </c>
      <c r="D10832" t="s">
        <v>1810</v>
      </c>
      <c r="E10832" s="698" t="s">
        <v>8591</v>
      </c>
    </row>
    <row r="10833" spans="1:5" hidden="1">
      <c r="A10833">
        <v>4922</v>
      </c>
      <c r="B10833" t="s">
        <v>8592</v>
      </c>
      <c r="C10833" t="s">
        <v>1835</v>
      </c>
      <c r="D10833" t="s">
        <v>1836</v>
      </c>
      <c r="E10833" s="698" t="s">
        <v>8593</v>
      </c>
    </row>
    <row r="10834" spans="1:5" hidden="1">
      <c r="A10834">
        <v>4911</v>
      </c>
      <c r="B10834" t="s">
        <v>8594</v>
      </c>
      <c r="C10834" t="s">
        <v>1835</v>
      </c>
      <c r="D10834" t="s">
        <v>1810</v>
      </c>
      <c r="E10834" s="698" t="s">
        <v>8595</v>
      </c>
    </row>
    <row r="10835" spans="1:5" hidden="1">
      <c r="A10835">
        <v>37518</v>
      </c>
      <c r="B10835" t="s">
        <v>8596</v>
      </c>
      <c r="C10835" t="s">
        <v>1835</v>
      </c>
      <c r="D10835" t="s">
        <v>1810</v>
      </c>
      <c r="E10835" s="698" t="s">
        <v>8597</v>
      </c>
    </row>
    <row r="10836" spans="1:5" hidden="1">
      <c r="A10836">
        <v>4910</v>
      </c>
      <c r="B10836" t="s">
        <v>8598</v>
      </c>
      <c r="C10836" t="s">
        <v>1835</v>
      </c>
      <c r="D10836" t="s">
        <v>1810</v>
      </c>
      <c r="E10836" s="698" t="s">
        <v>8599</v>
      </c>
    </row>
    <row r="10837" spans="1:5" hidden="1">
      <c r="A10837">
        <v>4943</v>
      </c>
      <c r="B10837" t="s">
        <v>8600</v>
      </c>
      <c r="C10837" t="s">
        <v>1835</v>
      </c>
      <c r="D10837" t="s">
        <v>1810</v>
      </c>
      <c r="E10837" s="698" t="s">
        <v>8601</v>
      </c>
    </row>
    <row r="10838" spans="1:5" hidden="1">
      <c r="A10838">
        <v>5002</v>
      </c>
      <c r="B10838" t="s">
        <v>8602</v>
      </c>
      <c r="C10838" t="s">
        <v>1835</v>
      </c>
      <c r="D10838" t="s">
        <v>1836</v>
      </c>
      <c r="E10838" s="698" t="s">
        <v>8603</v>
      </c>
    </row>
    <row r="10839" spans="1:5" hidden="1">
      <c r="A10839">
        <v>4977</v>
      </c>
      <c r="B10839" t="s">
        <v>8604</v>
      </c>
      <c r="C10839" t="s">
        <v>1835</v>
      </c>
      <c r="D10839" t="s">
        <v>1836</v>
      </c>
      <c r="E10839" s="698" t="s">
        <v>8605</v>
      </c>
    </row>
    <row r="10840" spans="1:5" hidden="1">
      <c r="A10840">
        <v>5028</v>
      </c>
      <c r="B10840" t="s">
        <v>8606</v>
      </c>
      <c r="C10840" t="s">
        <v>1835</v>
      </c>
      <c r="D10840" t="s">
        <v>1836</v>
      </c>
      <c r="E10840" s="698" t="s">
        <v>8607</v>
      </c>
    </row>
    <row r="10841" spans="1:5" hidden="1">
      <c r="A10841">
        <v>4998</v>
      </c>
      <c r="B10841" t="s">
        <v>8608</v>
      </c>
      <c r="C10841" t="s">
        <v>1835</v>
      </c>
      <c r="D10841" t="s">
        <v>1836</v>
      </c>
      <c r="E10841" s="698" t="s">
        <v>8609</v>
      </c>
    </row>
    <row r="10842" spans="1:5" hidden="1">
      <c r="A10842">
        <v>4969</v>
      </c>
      <c r="B10842" t="s">
        <v>8610</v>
      </c>
      <c r="C10842" t="s">
        <v>1835</v>
      </c>
      <c r="D10842" t="s">
        <v>1836</v>
      </c>
      <c r="E10842" s="698" t="s">
        <v>8611</v>
      </c>
    </row>
    <row r="10843" spans="1:5" hidden="1">
      <c r="A10843">
        <v>11364</v>
      </c>
      <c r="B10843" t="s">
        <v>8612</v>
      </c>
      <c r="C10843" t="s">
        <v>1809</v>
      </c>
      <c r="D10843" t="s">
        <v>1810</v>
      </c>
      <c r="E10843" s="698" t="s">
        <v>8613</v>
      </c>
    </row>
    <row r="10844" spans="1:5" hidden="1">
      <c r="A10844">
        <v>11365</v>
      </c>
      <c r="B10844" t="s">
        <v>8614</v>
      </c>
      <c r="C10844" t="s">
        <v>1809</v>
      </c>
      <c r="D10844" t="s">
        <v>1810</v>
      </c>
      <c r="E10844" s="698" t="s">
        <v>8615</v>
      </c>
    </row>
    <row r="10845" spans="1:5" hidden="1">
      <c r="A10845">
        <v>11366</v>
      </c>
      <c r="B10845" t="s">
        <v>8616</v>
      </c>
      <c r="C10845" t="s">
        <v>1809</v>
      </c>
      <c r="D10845" t="s">
        <v>1810</v>
      </c>
      <c r="E10845" s="698" t="s">
        <v>8617</v>
      </c>
    </row>
    <row r="10846" spans="1:5" hidden="1">
      <c r="A10846">
        <v>43777</v>
      </c>
      <c r="B10846" t="s">
        <v>8618</v>
      </c>
      <c r="C10846" t="s">
        <v>1809</v>
      </c>
      <c r="D10846" t="s">
        <v>1810</v>
      </c>
      <c r="E10846" s="698" t="s">
        <v>8619</v>
      </c>
    </row>
    <row r="10847" spans="1:5" hidden="1">
      <c r="A10847">
        <v>20322</v>
      </c>
      <c r="B10847" t="s">
        <v>8620</v>
      </c>
      <c r="C10847" t="s">
        <v>1809</v>
      </c>
      <c r="D10847" t="s">
        <v>1810</v>
      </c>
      <c r="E10847" s="698" t="s">
        <v>8621</v>
      </c>
    </row>
    <row r="10848" spans="1:5" hidden="1">
      <c r="A10848">
        <v>10553</v>
      </c>
      <c r="B10848" t="s">
        <v>8622</v>
      </c>
      <c r="C10848" t="s">
        <v>1809</v>
      </c>
      <c r="D10848" t="s">
        <v>1810</v>
      </c>
      <c r="E10848" s="698" t="s">
        <v>8623</v>
      </c>
    </row>
    <row r="10849" spans="1:5" hidden="1">
      <c r="A10849">
        <v>5020</v>
      </c>
      <c r="B10849" t="s">
        <v>8624</v>
      </c>
      <c r="C10849" t="s">
        <v>1809</v>
      </c>
      <c r="D10849" t="s">
        <v>1810</v>
      </c>
      <c r="E10849" s="698" t="s">
        <v>8625</v>
      </c>
    </row>
    <row r="10850" spans="1:5" hidden="1">
      <c r="A10850">
        <v>10554</v>
      </c>
      <c r="B10850" t="s">
        <v>8626</v>
      </c>
      <c r="C10850" t="s">
        <v>1809</v>
      </c>
      <c r="D10850" t="s">
        <v>1810</v>
      </c>
      <c r="E10850" s="698" t="s">
        <v>8627</v>
      </c>
    </row>
    <row r="10851" spans="1:5" hidden="1">
      <c r="A10851">
        <v>10555</v>
      </c>
      <c r="B10851" t="s">
        <v>8628</v>
      </c>
      <c r="C10851" t="s">
        <v>1809</v>
      </c>
      <c r="D10851" t="s">
        <v>1810</v>
      </c>
      <c r="E10851" s="698" t="s">
        <v>8629</v>
      </c>
    </row>
    <row r="10852" spans="1:5" hidden="1">
      <c r="A10852">
        <v>10556</v>
      </c>
      <c r="B10852" t="s">
        <v>8630</v>
      </c>
      <c r="C10852" t="s">
        <v>1809</v>
      </c>
      <c r="D10852" t="s">
        <v>1810</v>
      </c>
      <c r="E10852" s="698" t="s">
        <v>8631</v>
      </c>
    </row>
    <row r="10853" spans="1:5" hidden="1">
      <c r="A10853">
        <v>39502</v>
      </c>
      <c r="B10853" t="s">
        <v>8632</v>
      </c>
      <c r="C10853" t="s">
        <v>1809</v>
      </c>
      <c r="D10853" t="s">
        <v>1810</v>
      </c>
      <c r="E10853" s="698" t="s">
        <v>8633</v>
      </c>
    </row>
    <row r="10854" spans="1:5" hidden="1">
      <c r="A10854">
        <v>39504</v>
      </c>
      <c r="B10854" t="s">
        <v>8634</v>
      </c>
      <c r="C10854" t="s">
        <v>1809</v>
      </c>
      <c r="D10854" t="s">
        <v>1810</v>
      </c>
      <c r="E10854" s="698" t="s">
        <v>8635</v>
      </c>
    </row>
    <row r="10855" spans="1:5" hidden="1">
      <c r="A10855">
        <v>39503</v>
      </c>
      <c r="B10855" t="s">
        <v>8636</v>
      </c>
      <c r="C10855" t="s">
        <v>1809</v>
      </c>
      <c r="D10855" t="s">
        <v>1810</v>
      </c>
      <c r="E10855" s="698" t="s">
        <v>8637</v>
      </c>
    </row>
    <row r="10856" spans="1:5" hidden="1">
      <c r="A10856">
        <v>39505</v>
      </c>
      <c r="B10856" t="s">
        <v>8638</v>
      </c>
      <c r="C10856" t="s">
        <v>1809</v>
      </c>
      <c r="D10856" t="s">
        <v>1810</v>
      </c>
      <c r="E10856" s="698" t="s">
        <v>8639</v>
      </c>
    </row>
    <row r="10857" spans="1:5" hidden="1">
      <c r="A10857">
        <v>25969</v>
      </c>
      <c r="B10857" t="s">
        <v>8640</v>
      </c>
      <c r="C10857" t="s">
        <v>1809</v>
      </c>
      <c r="D10857" t="s">
        <v>1836</v>
      </c>
      <c r="E10857" s="698" t="s">
        <v>8641</v>
      </c>
    </row>
    <row r="10858" spans="1:5" hidden="1">
      <c r="A10858">
        <v>4944</v>
      </c>
      <c r="B10858" t="s">
        <v>8642</v>
      </c>
      <c r="C10858" t="s">
        <v>1835</v>
      </c>
      <c r="D10858" t="s">
        <v>1810</v>
      </c>
      <c r="E10858" s="698" t="s">
        <v>8643</v>
      </c>
    </row>
    <row r="10859" spans="1:5" hidden="1">
      <c r="A10859">
        <v>21102</v>
      </c>
      <c r="B10859" t="s">
        <v>8644</v>
      </c>
      <c r="C10859" t="s">
        <v>1809</v>
      </c>
      <c r="D10859" t="s">
        <v>1810</v>
      </c>
      <c r="E10859" s="698" t="s">
        <v>8645</v>
      </c>
    </row>
    <row r="10860" spans="1:5" hidden="1">
      <c r="A10860">
        <v>21101</v>
      </c>
      <c r="B10860" t="s">
        <v>8646</v>
      </c>
      <c r="C10860" t="s">
        <v>1809</v>
      </c>
      <c r="D10860" t="s">
        <v>1810</v>
      </c>
      <c r="E10860" s="698" t="s">
        <v>8647</v>
      </c>
    </row>
    <row r="10861" spans="1:5" hidden="1">
      <c r="A10861">
        <v>34713</v>
      </c>
      <c r="B10861" t="s">
        <v>8648</v>
      </c>
      <c r="C10861" t="s">
        <v>1835</v>
      </c>
      <c r="D10861" t="s">
        <v>1810</v>
      </c>
      <c r="E10861" s="698" t="s">
        <v>8649</v>
      </c>
    </row>
    <row r="10862" spans="1:5" hidden="1">
      <c r="A10862">
        <v>4947</v>
      </c>
      <c r="B10862" t="s">
        <v>8650</v>
      </c>
      <c r="C10862" t="s">
        <v>1835</v>
      </c>
      <c r="D10862" t="s">
        <v>1810</v>
      </c>
      <c r="E10862" s="698" t="s">
        <v>8651</v>
      </c>
    </row>
    <row r="10863" spans="1:5" hidden="1">
      <c r="A10863">
        <v>37563</v>
      </c>
      <c r="B10863" t="s">
        <v>8652</v>
      </c>
      <c r="C10863" t="s">
        <v>1835</v>
      </c>
      <c r="D10863" t="s">
        <v>1810</v>
      </c>
      <c r="E10863" s="698" t="s">
        <v>8653</v>
      </c>
    </row>
    <row r="10864" spans="1:5" hidden="1">
      <c r="A10864">
        <v>4948</v>
      </c>
      <c r="B10864" t="s">
        <v>8654</v>
      </c>
      <c r="C10864" t="s">
        <v>1835</v>
      </c>
      <c r="D10864" t="s">
        <v>1810</v>
      </c>
      <c r="E10864" s="698" t="s">
        <v>8655</v>
      </c>
    </row>
    <row r="10865" spans="1:5" hidden="1">
      <c r="A10865">
        <v>37561</v>
      </c>
      <c r="B10865" t="s">
        <v>8656</v>
      </c>
      <c r="C10865" t="s">
        <v>1835</v>
      </c>
      <c r="D10865" t="s">
        <v>1810</v>
      </c>
      <c r="E10865" s="698" t="s">
        <v>8657</v>
      </c>
    </row>
    <row r="10866" spans="1:5" hidden="1">
      <c r="A10866">
        <v>37562</v>
      </c>
      <c r="B10866" t="s">
        <v>8658</v>
      </c>
      <c r="C10866" t="s">
        <v>1835</v>
      </c>
      <c r="D10866" t="s">
        <v>1810</v>
      </c>
      <c r="E10866" s="698" t="s">
        <v>8659</v>
      </c>
    </row>
    <row r="10867" spans="1:5" hidden="1">
      <c r="A10867">
        <v>14164</v>
      </c>
      <c r="B10867" t="s">
        <v>8660</v>
      </c>
      <c r="C10867" t="s">
        <v>1809</v>
      </c>
      <c r="D10867" t="s">
        <v>1836</v>
      </c>
      <c r="E10867" s="698" t="s">
        <v>8661</v>
      </c>
    </row>
    <row r="10868" spans="1:5" hidden="1">
      <c r="A10868">
        <v>14163</v>
      </c>
      <c r="B10868" t="s">
        <v>8662</v>
      </c>
      <c r="C10868" t="s">
        <v>1809</v>
      </c>
      <c r="D10868" t="s">
        <v>1836</v>
      </c>
      <c r="E10868" s="698" t="s">
        <v>8663</v>
      </c>
    </row>
    <row r="10869" spans="1:5" hidden="1">
      <c r="A10869">
        <v>5051</v>
      </c>
      <c r="B10869" t="s">
        <v>8664</v>
      </c>
      <c r="C10869" t="s">
        <v>1809</v>
      </c>
      <c r="D10869" t="s">
        <v>1836</v>
      </c>
      <c r="E10869" s="698" t="s">
        <v>8665</v>
      </c>
    </row>
    <row r="10870" spans="1:5" hidden="1">
      <c r="A10870">
        <v>14162</v>
      </c>
      <c r="B10870" t="s">
        <v>8666</v>
      </c>
      <c r="C10870" t="s">
        <v>1809</v>
      </c>
      <c r="D10870" t="s">
        <v>1836</v>
      </c>
      <c r="E10870" s="698" t="s">
        <v>8667</v>
      </c>
    </row>
    <row r="10871" spans="1:5" hidden="1">
      <c r="A10871">
        <v>5052</v>
      </c>
      <c r="B10871" t="s">
        <v>8668</v>
      </c>
      <c r="C10871" t="s">
        <v>1809</v>
      </c>
      <c r="D10871" t="s">
        <v>1836</v>
      </c>
      <c r="E10871" s="698" t="s">
        <v>8669</v>
      </c>
    </row>
    <row r="10872" spans="1:5" hidden="1">
      <c r="A10872">
        <v>14166</v>
      </c>
      <c r="B10872" t="s">
        <v>8670</v>
      </c>
      <c r="C10872" t="s">
        <v>1809</v>
      </c>
      <c r="D10872" t="s">
        <v>1836</v>
      </c>
      <c r="E10872" s="698" t="s">
        <v>8671</v>
      </c>
    </row>
    <row r="10873" spans="1:5" hidden="1">
      <c r="A10873">
        <v>14165</v>
      </c>
      <c r="B10873" t="s">
        <v>8672</v>
      </c>
      <c r="C10873" t="s">
        <v>1809</v>
      </c>
      <c r="D10873" t="s">
        <v>1836</v>
      </c>
      <c r="E10873" s="698" t="s">
        <v>8673</v>
      </c>
    </row>
    <row r="10874" spans="1:5" hidden="1">
      <c r="A10874">
        <v>5050</v>
      </c>
      <c r="B10874" t="s">
        <v>8674</v>
      </c>
      <c r="C10874" t="s">
        <v>1809</v>
      </c>
      <c r="D10874" t="s">
        <v>1836</v>
      </c>
      <c r="E10874" s="698" t="s">
        <v>8675</v>
      </c>
    </row>
    <row r="10875" spans="1:5" hidden="1">
      <c r="A10875">
        <v>12366</v>
      </c>
      <c r="B10875" t="s">
        <v>8676</v>
      </c>
      <c r="C10875" t="s">
        <v>1809</v>
      </c>
      <c r="D10875" t="s">
        <v>1836</v>
      </c>
      <c r="E10875" s="698" t="s">
        <v>8677</v>
      </c>
    </row>
    <row r="10876" spans="1:5" hidden="1">
      <c r="A10876">
        <v>5045</v>
      </c>
      <c r="B10876" t="s">
        <v>8678</v>
      </c>
      <c r="C10876" t="s">
        <v>1809</v>
      </c>
      <c r="D10876" t="s">
        <v>1836</v>
      </c>
      <c r="E10876" s="698" t="s">
        <v>8679</v>
      </c>
    </row>
    <row r="10877" spans="1:5" hidden="1">
      <c r="A10877">
        <v>5044</v>
      </c>
      <c r="B10877" t="s">
        <v>8680</v>
      </c>
      <c r="C10877" t="s">
        <v>1809</v>
      </c>
      <c r="D10877" t="s">
        <v>1836</v>
      </c>
      <c r="E10877" s="698" t="s">
        <v>8681</v>
      </c>
    </row>
    <row r="10878" spans="1:5" hidden="1">
      <c r="A10878">
        <v>5055</v>
      </c>
      <c r="B10878" t="s">
        <v>8682</v>
      </c>
      <c r="C10878" t="s">
        <v>1809</v>
      </c>
      <c r="D10878" t="s">
        <v>1836</v>
      </c>
      <c r="E10878" s="698" t="s">
        <v>8683</v>
      </c>
    </row>
    <row r="10879" spans="1:5" hidden="1">
      <c r="A10879">
        <v>5053</v>
      </c>
      <c r="B10879" t="s">
        <v>8684</v>
      </c>
      <c r="C10879" t="s">
        <v>1809</v>
      </c>
      <c r="D10879" t="s">
        <v>1836</v>
      </c>
      <c r="E10879" s="698" t="s">
        <v>8685</v>
      </c>
    </row>
    <row r="10880" spans="1:5" hidden="1">
      <c r="A10880">
        <v>5035</v>
      </c>
      <c r="B10880" t="s">
        <v>8686</v>
      </c>
      <c r="C10880" t="s">
        <v>1809</v>
      </c>
      <c r="D10880" t="s">
        <v>1836</v>
      </c>
      <c r="E10880" s="698" t="s">
        <v>8687</v>
      </c>
    </row>
    <row r="10881" spans="1:5" hidden="1">
      <c r="A10881">
        <v>5036</v>
      </c>
      <c r="B10881" t="s">
        <v>8688</v>
      </c>
      <c r="C10881" t="s">
        <v>1809</v>
      </c>
      <c r="D10881" t="s">
        <v>1836</v>
      </c>
      <c r="E10881" s="698" t="s">
        <v>8689</v>
      </c>
    </row>
    <row r="10882" spans="1:5" hidden="1">
      <c r="A10882">
        <v>5059</v>
      </c>
      <c r="B10882" t="s">
        <v>8690</v>
      </c>
      <c r="C10882" t="s">
        <v>1809</v>
      </c>
      <c r="D10882" t="s">
        <v>1836</v>
      </c>
      <c r="E10882" s="698" t="s">
        <v>8691</v>
      </c>
    </row>
    <row r="10883" spans="1:5" hidden="1">
      <c r="A10883">
        <v>5057</v>
      </c>
      <c r="B10883" t="s">
        <v>8692</v>
      </c>
      <c r="C10883" t="s">
        <v>1809</v>
      </c>
      <c r="D10883" t="s">
        <v>1836</v>
      </c>
      <c r="E10883" s="698" t="s">
        <v>8693</v>
      </c>
    </row>
    <row r="10884" spans="1:5" hidden="1">
      <c r="A10884">
        <v>5033</v>
      </c>
      <c r="B10884" t="s">
        <v>8694</v>
      </c>
      <c r="C10884" t="s">
        <v>1809</v>
      </c>
      <c r="D10884" t="s">
        <v>1836</v>
      </c>
      <c r="E10884" s="698" t="s">
        <v>8695</v>
      </c>
    </row>
    <row r="10885" spans="1:5" hidden="1">
      <c r="A10885">
        <v>5038</v>
      </c>
      <c r="B10885" t="s">
        <v>836</v>
      </c>
      <c r="C10885" t="s">
        <v>1809</v>
      </c>
      <c r="D10885" t="s">
        <v>1836</v>
      </c>
      <c r="E10885" s="698" t="s">
        <v>8696</v>
      </c>
    </row>
    <row r="10886" spans="1:5" hidden="1">
      <c r="A10886">
        <v>12372</v>
      </c>
      <c r="B10886" t="s">
        <v>8697</v>
      </c>
      <c r="C10886" t="s">
        <v>1809</v>
      </c>
      <c r="D10886" t="s">
        <v>1836</v>
      </c>
      <c r="E10886" s="698" t="s">
        <v>8698</v>
      </c>
    </row>
    <row r="10887" spans="1:5" hidden="1">
      <c r="A10887">
        <v>13339</v>
      </c>
      <c r="B10887" t="s">
        <v>8699</v>
      </c>
      <c r="C10887" t="s">
        <v>1809</v>
      </c>
      <c r="D10887" t="s">
        <v>1836</v>
      </c>
      <c r="E10887" s="698" t="s">
        <v>8700</v>
      </c>
    </row>
    <row r="10888" spans="1:5" hidden="1">
      <c r="A10888">
        <v>12373</v>
      </c>
      <c r="B10888" t="s">
        <v>8701</v>
      </c>
      <c r="C10888" t="s">
        <v>1809</v>
      </c>
      <c r="D10888" t="s">
        <v>1836</v>
      </c>
      <c r="E10888" s="698" t="s">
        <v>8702</v>
      </c>
    </row>
    <row r="10889" spans="1:5" hidden="1">
      <c r="A10889">
        <v>12388</v>
      </c>
      <c r="B10889" t="s">
        <v>8703</v>
      </c>
      <c r="C10889" t="s">
        <v>1809</v>
      </c>
      <c r="D10889" t="s">
        <v>1836</v>
      </c>
      <c r="E10889" s="698" t="s">
        <v>8704</v>
      </c>
    </row>
    <row r="10890" spans="1:5" hidden="1">
      <c r="A10890">
        <v>34695</v>
      </c>
      <c r="B10890" t="s">
        <v>8705</v>
      </c>
      <c r="C10890" t="s">
        <v>1809</v>
      </c>
      <c r="D10890" t="s">
        <v>1836</v>
      </c>
      <c r="E10890" s="698" t="s">
        <v>8706</v>
      </c>
    </row>
    <row r="10891" spans="1:5" hidden="1">
      <c r="A10891">
        <v>34692</v>
      </c>
      <c r="B10891" t="s">
        <v>8707</v>
      </c>
      <c r="C10891" t="s">
        <v>1809</v>
      </c>
      <c r="D10891" t="s">
        <v>1836</v>
      </c>
      <c r="E10891" s="698" t="s">
        <v>8708</v>
      </c>
    </row>
    <row r="10892" spans="1:5" hidden="1">
      <c r="A10892">
        <v>2731</v>
      </c>
      <c r="B10892" t="s">
        <v>8709</v>
      </c>
      <c r="C10892" t="s">
        <v>1856</v>
      </c>
      <c r="D10892" t="s">
        <v>1810</v>
      </c>
      <c r="E10892" s="698" t="s">
        <v>8710</v>
      </c>
    </row>
    <row r="10893" spans="1:5" hidden="1">
      <c r="A10893">
        <v>41457</v>
      </c>
      <c r="B10893" t="s">
        <v>8711</v>
      </c>
      <c r="C10893" t="s">
        <v>1809</v>
      </c>
      <c r="D10893" t="s">
        <v>1810</v>
      </c>
      <c r="E10893" s="698" t="s">
        <v>8712</v>
      </c>
    </row>
    <row r="10894" spans="1:5" hidden="1">
      <c r="A10894">
        <v>41458</v>
      </c>
      <c r="B10894" t="s">
        <v>8713</v>
      </c>
      <c r="C10894" t="s">
        <v>1809</v>
      </c>
      <c r="D10894" t="s">
        <v>1810</v>
      </c>
      <c r="E10894" s="698" t="s">
        <v>8714</v>
      </c>
    </row>
    <row r="10895" spans="1:5" hidden="1">
      <c r="A10895">
        <v>41459</v>
      </c>
      <c r="B10895" t="s">
        <v>8715</v>
      </c>
      <c r="C10895" t="s">
        <v>1809</v>
      </c>
      <c r="D10895" t="s">
        <v>1810</v>
      </c>
      <c r="E10895" s="698" t="s">
        <v>8716</v>
      </c>
    </row>
    <row r="10896" spans="1:5" hidden="1">
      <c r="A10896">
        <v>41461</v>
      </c>
      <c r="B10896" t="s">
        <v>8717</v>
      </c>
      <c r="C10896" t="s">
        <v>1809</v>
      </c>
      <c r="D10896" t="s">
        <v>1810</v>
      </c>
      <c r="E10896" s="698" t="s">
        <v>8718</v>
      </c>
    </row>
    <row r="10897" spans="1:5" hidden="1">
      <c r="A10897">
        <v>26028</v>
      </c>
      <c r="B10897" t="s">
        <v>8719</v>
      </c>
      <c r="C10897" t="s">
        <v>3995</v>
      </c>
      <c r="D10897" t="s">
        <v>1810</v>
      </c>
      <c r="E10897" s="698" t="s">
        <v>8720</v>
      </c>
    </row>
    <row r="10898" spans="1:5" hidden="1">
      <c r="A10898">
        <v>11844</v>
      </c>
      <c r="B10898" t="s">
        <v>8721</v>
      </c>
      <c r="C10898" t="s">
        <v>1856</v>
      </c>
      <c r="D10898" t="s">
        <v>1810</v>
      </c>
      <c r="E10898" s="698" t="s">
        <v>8722</v>
      </c>
    </row>
    <row r="10899" spans="1:5" hidden="1">
      <c r="A10899">
        <v>4465</v>
      </c>
      <c r="B10899" t="s">
        <v>8723</v>
      </c>
      <c r="C10899" t="s">
        <v>1856</v>
      </c>
      <c r="D10899" t="s">
        <v>1810</v>
      </c>
      <c r="E10899" s="698" t="s">
        <v>8724</v>
      </c>
    </row>
    <row r="10900" spans="1:5" hidden="1">
      <c r="A10900">
        <v>35273</v>
      </c>
      <c r="B10900" t="s">
        <v>8725</v>
      </c>
      <c r="C10900" t="s">
        <v>1856</v>
      </c>
      <c r="D10900" t="s">
        <v>1810</v>
      </c>
      <c r="E10900" s="698" t="s">
        <v>4821</v>
      </c>
    </row>
    <row r="10901" spans="1:5" hidden="1">
      <c r="A10901">
        <v>4470</v>
      </c>
      <c r="B10901" t="s">
        <v>8726</v>
      </c>
      <c r="C10901" t="s">
        <v>1856</v>
      </c>
      <c r="D10901" t="s">
        <v>1810</v>
      </c>
      <c r="E10901" s="698" t="s">
        <v>8727</v>
      </c>
    </row>
    <row r="10902" spans="1:5" hidden="1">
      <c r="A10902">
        <v>20208</v>
      </c>
      <c r="B10902" t="s">
        <v>8728</v>
      </c>
      <c r="C10902" t="s">
        <v>1856</v>
      </c>
      <c r="D10902" t="s">
        <v>1810</v>
      </c>
      <c r="E10902" s="698" t="s">
        <v>8729</v>
      </c>
    </row>
    <row r="10903" spans="1:5" hidden="1">
      <c r="A10903">
        <v>20204</v>
      </c>
      <c r="B10903" t="s">
        <v>8730</v>
      </c>
      <c r="C10903" t="s">
        <v>1856</v>
      </c>
      <c r="D10903" t="s">
        <v>1810</v>
      </c>
      <c r="E10903" s="698" t="s">
        <v>8731</v>
      </c>
    </row>
    <row r="10904" spans="1:5" hidden="1">
      <c r="A10904">
        <v>4437</v>
      </c>
      <c r="B10904" t="s">
        <v>8732</v>
      </c>
      <c r="C10904" t="s">
        <v>1856</v>
      </c>
      <c r="D10904" t="s">
        <v>1810</v>
      </c>
      <c r="E10904" s="698" t="s">
        <v>8733</v>
      </c>
    </row>
    <row r="10905" spans="1:5" hidden="1">
      <c r="A10905">
        <v>14580</v>
      </c>
      <c r="B10905" t="s">
        <v>8734</v>
      </c>
      <c r="C10905" t="s">
        <v>1856</v>
      </c>
      <c r="D10905" t="s">
        <v>1810</v>
      </c>
      <c r="E10905" s="698" t="s">
        <v>8733</v>
      </c>
    </row>
    <row r="10906" spans="1:5" hidden="1">
      <c r="A10906">
        <v>40304</v>
      </c>
      <c r="B10906" t="s">
        <v>8735</v>
      </c>
      <c r="C10906" t="s">
        <v>1949</v>
      </c>
      <c r="D10906" t="s">
        <v>1810</v>
      </c>
      <c r="E10906" s="698" t="s">
        <v>8736</v>
      </c>
    </row>
    <row r="10907" spans="1:5" hidden="1">
      <c r="A10907">
        <v>5065</v>
      </c>
      <c r="B10907" t="s">
        <v>8737</v>
      </c>
      <c r="C10907" t="s">
        <v>1949</v>
      </c>
      <c r="D10907" t="s">
        <v>1810</v>
      </c>
      <c r="E10907" s="698" t="s">
        <v>8738</v>
      </c>
    </row>
    <row r="10908" spans="1:5" hidden="1">
      <c r="A10908">
        <v>5072</v>
      </c>
      <c r="B10908" t="s">
        <v>8739</v>
      </c>
      <c r="C10908" t="s">
        <v>1949</v>
      </c>
      <c r="D10908" t="s">
        <v>1810</v>
      </c>
      <c r="E10908" s="698" t="s">
        <v>8740</v>
      </c>
    </row>
    <row r="10909" spans="1:5" hidden="1">
      <c r="A10909">
        <v>5066</v>
      </c>
      <c r="B10909" t="s">
        <v>8741</v>
      </c>
      <c r="C10909" t="s">
        <v>1949</v>
      </c>
      <c r="D10909" t="s">
        <v>1810</v>
      </c>
      <c r="E10909" s="698" t="s">
        <v>8742</v>
      </c>
    </row>
    <row r="10910" spans="1:5" hidden="1">
      <c r="A10910">
        <v>5063</v>
      </c>
      <c r="B10910" t="s">
        <v>8743</v>
      </c>
      <c r="C10910" t="s">
        <v>1949</v>
      </c>
      <c r="D10910" t="s">
        <v>1810</v>
      </c>
      <c r="E10910" s="698" t="s">
        <v>8744</v>
      </c>
    </row>
    <row r="10911" spans="1:5" hidden="1">
      <c r="A10911">
        <v>20247</v>
      </c>
      <c r="B10911" t="s">
        <v>765</v>
      </c>
      <c r="C10911" t="s">
        <v>1949</v>
      </c>
      <c r="D10911" t="s">
        <v>1810</v>
      </c>
      <c r="E10911" s="698" t="s">
        <v>8461</v>
      </c>
    </row>
    <row r="10912" spans="1:5" hidden="1">
      <c r="A10912">
        <v>5074</v>
      </c>
      <c r="B10912" t="s">
        <v>8745</v>
      </c>
      <c r="C10912" t="s">
        <v>1949</v>
      </c>
      <c r="D10912" t="s">
        <v>1810</v>
      </c>
      <c r="E10912" s="698" t="s">
        <v>4545</v>
      </c>
    </row>
    <row r="10913" spans="1:5" hidden="1">
      <c r="A10913">
        <v>5067</v>
      </c>
      <c r="B10913" t="s">
        <v>753</v>
      </c>
      <c r="C10913" t="s">
        <v>1949</v>
      </c>
      <c r="D10913" t="s">
        <v>1810</v>
      </c>
      <c r="E10913" s="698" t="s">
        <v>8746</v>
      </c>
    </row>
    <row r="10914" spans="1:5" hidden="1">
      <c r="A10914">
        <v>5078</v>
      </c>
      <c r="B10914" t="s">
        <v>8747</v>
      </c>
      <c r="C10914" t="s">
        <v>1949</v>
      </c>
      <c r="D10914" t="s">
        <v>1810</v>
      </c>
      <c r="E10914" s="698" t="s">
        <v>8748</v>
      </c>
    </row>
    <row r="10915" spans="1:5" hidden="1">
      <c r="A10915">
        <v>5068</v>
      </c>
      <c r="B10915" t="s">
        <v>8749</v>
      </c>
      <c r="C10915" t="s">
        <v>1949</v>
      </c>
      <c r="D10915" t="s">
        <v>1810</v>
      </c>
      <c r="E10915" s="698" t="s">
        <v>6210</v>
      </c>
    </row>
    <row r="10916" spans="1:5" hidden="1">
      <c r="A10916">
        <v>5073</v>
      </c>
      <c r="B10916" t="s">
        <v>8750</v>
      </c>
      <c r="C10916" t="s">
        <v>1949</v>
      </c>
      <c r="D10916" t="s">
        <v>1810</v>
      </c>
      <c r="E10916" s="698" t="s">
        <v>8751</v>
      </c>
    </row>
    <row r="10917" spans="1:5" hidden="1">
      <c r="A10917">
        <v>5069</v>
      </c>
      <c r="B10917" t="s">
        <v>8752</v>
      </c>
      <c r="C10917" t="s">
        <v>1949</v>
      </c>
      <c r="D10917" t="s">
        <v>1810</v>
      </c>
      <c r="E10917" s="698" t="s">
        <v>8751</v>
      </c>
    </row>
    <row r="10918" spans="1:5" hidden="1">
      <c r="A10918">
        <v>5070</v>
      </c>
      <c r="B10918" t="s">
        <v>8753</v>
      </c>
      <c r="C10918" t="s">
        <v>1949</v>
      </c>
      <c r="D10918" t="s">
        <v>1810</v>
      </c>
      <c r="E10918" s="698" t="s">
        <v>8754</v>
      </c>
    </row>
    <row r="10919" spans="1:5" hidden="1">
      <c r="A10919">
        <v>5071</v>
      </c>
      <c r="B10919" t="s">
        <v>8755</v>
      </c>
      <c r="C10919" t="s">
        <v>1949</v>
      </c>
      <c r="D10919" t="s">
        <v>1810</v>
      </c>
      <c r="E10919" s="698" t="s">
        <v>6210</v>
      </c>
    </row>
    <row r="10920" spans="1:5" hidden="1">
      <c r="A10920">
        <v>5061</v>
      </c>
      <c r="B10920" t="s">
        <v>674</v>
      </c>
      <c r="C10920" t="s">
        <v>1949</v>
      </c>
      <c r="D10920" t="s">
        <v>1817</v>
      </c>
      <c r="E10920" s="698" t="s">
        <v>8756</v>
      </c>
    </row>
    <row r="10921" spans="1:5" hidden="1">
      <c r="A10921">
        <v>5075</v>
      </c>
      <c r="B10921" t="s">
        <v>747</v>
      </c>
      <c r="C10921" t="s">
        <v>1949</v>
      </c>
      <c r="D10921" t="s">
        <v>1810</v>
      </c>
      <c r="E10921" s="698" t="s">
        <v>6210</v>
      </c>
    </row>
    <row r="10922" spans="1:5" hidden="1">
      <c r="A10922">
        <v>39027</v>
      </c>
      <c r="B10922" t="s">
        <v>8757</v>
      </c>
      <c r="C10922" t="s">
        <v>1949</v>
      </c>
      <c r="D10922" t="s">
        <v>1810</v>
      </c>
      <c r="E10922" s="698" t="s">
        <v>8758</v>
      </c>
    </row>
    <row r="10923" spans="1:5" hidden="1">
      <c r="A10923">
        <v>5062</v>
      </c>
      <c r="B10923" t="s">
        <v>8759</v>
      </c>
      <c r="C10923" t="s">
        <v>1949</v>
      </c>
      <c r="D10923" t="s">
        <v>1810</v>
      </c>
      <c r="E10923" s="698" t="s">
        <v>8760</v>
      </c>
    </row>
    <row r="10924" spans="1:5" hidden="1">
      <c r="A10924">
        <v>40568</v>
      </c>
      <c r="B10924" t="s">
        <v>8761</v>
      </c>
      <c r="C10924" t="s">
        <v>1949</v>
      </c>
      <c r="D10924" t="s">
        <v>1810</v>
      </c>
      <c r="E10924" s="698" t="s">
        <v>2485</v>
      </c>
    </row>
    <row r="10925" spans="1:5" hidden="1">
      <c r="A10925">
        <v>39026</v>
      </c>
      <c r="B10925" t="s">
        <v>8762</v>
      </c>
      <c r="C10925" t="s">
        <v>1949</v>
      </c>
      <c r="D10925" t="s">
        <v>1810</v>
      </c>
      <c r="E10925" s="698" t="s">
        <v>8763</v>
      </c>
    </row>
    <row r="10926" spans="1:5" hidden="1">
      <c r="A10926">
        <v>42431</v>
      </c>
      <c r="B10926" t="s">
        <v>8764</v>
      </c>
      <c r="C10926" t="s">
        <v>1809</v>
      </c>
      <c r="D10926" t="s">
        <v>1836</v>
      </c>
      <c r="E10926" s="698" t="s">
        <v>8765</v>
      </c>
    </row>
    <row r="10927" spans="1:5" hidden="1">
      <c r="A10927">
        <v>44074</v>
      </c>
      <c r="B10927" t="s">
        <v>8766</v>
      </c>
      <c r="C10927" t="s">
        <v>1847</v>
      </c>
      <c r="D10927" t="s">
        <v>1810</v>
      </c>
      <c r="E10927" s="698" t="s">
        <v>8767</v>
      </c>
    </row>
    <row r="10928" spans="1:5" hidden="1">
      <c r="A10928">
        <v>44072</v>
      </c>
      <c r="B10928" t="s">
        <v>8768</v>
      </c>
      <c r="C10928" t="s">
        <v>1847</v>
      </c>
      <c r="D10928" t="s">
        <v>1810</v>
      </c>
      <c r="E10928" s="698" t="s">
        <v>8769</v>
      </c>
    </row>
    <row r="10929" spans="1:5" hidden="1">
      <c r="A10929">
        <v>511</v>
      </c>
      <c r="B10929" t="s">
        <v>8770</v>
      </c>
      <c r="C10929" t="s">
        <v>1847</v>
      </c>
      <c r="D10929" t="s">
        <v>1817</v>
      </c>
      <c r="E10929" s="698" t="s">
        <v>8771</v>
      </c>
    </row>
    <row r="10930" spans="1:5" hidden="1">
      <c r="A10930">
        <v>37540</v>
      </c>
      <c r="B10930" t="s">
        <v>8772</v>
      </c>
      <c r="C10930" t="s">
        <v>1809</v>
      </c>
      <c r="D10930" t="s">
        <v>1810</v>
      </c>
      <c r="E10930" s="698" t="s">
        <v>8773</v>
      </c>
    </row>
    <row r="10931" spans="1:5" hidden="1">
      <c r="A10931">
        <v>37548</v>
      </c>
      <c r="B10931" t="s">
        <v>8774</v>
      </c>
      <c r="C10931" t="s">
        <v>1809</v>
      </c>
      <c r="D10931" t="s">
        <v>1810</v>
      </c>
      <c r="E10931" s="698" t="s">
        <v>8775</v>
      </c>
    </row>
    <row r="10932" spans="1:5" hidden="1">
      <c r="A10932">
        <v>39828</v>
      </c>
      <c r="B10932" t="s">
        <v>8776</v>
      </c>
      <c r="C10932" t="s">
        <v>1809</v>
      </c>
      <c r="D10932" t="s">
        <v>1810</v>
      </c>
      <c r="E10932" s="698" t="s">
        <v>8777</v>
      </c>
    </row>
    <row r="10933" spans="1:5" hidden="1">
      <c r="A10933">
        <v>12273</v>
      </c>
      <c r="B10933" t="s">
        <v>8778</v>
      </c>
      <c r="C10933" t="s">
        <v>1809</v>
      </c>
      <c r="D10933" t="s">
        <v>1836</v>
      </c>
      <c r="E10933" s="698" t="s">
        <v>8779</v>
      </c>
    </row>
    <row r="10934" spans="1:5" hidden="1">
      <c r="A10934">
        <v>38392</v>
      </c>
      <c r="B10934" t="s">
        <v>8780</v>
      </c>
      <c r="C10934" t="s">
        <v>1809</v>
      </c>
      <c r="D10934" t="s">
        <v>1810</v>
      </c>
      <c r="E10934" s="698" t="s">
        <v>8781</v>
      </c>
    </row>
    <row r="10935" spans="1:5" hidden="1">
      <c r="A10935">
        <v>11735</v>
      </c>
      <c r="B10935" t="s">
        <v>8782</v>
      </c>
      <c r="C10935" t="s">
        <v>1809</v>
      </c>
      <c r="D10935" t="s">
        <v>1810</v>
      </c>
      <c r="E10935" s="698" t="s">
        <v>8783</v>
      </c>
    </row>
    <row r="10936" spans="1:5" hidden="1">
      <c r="A10936">
        <v>11737</v>
      </c>
      <c r="B10936" t="s">
        <v>8784</v>
      </c>
      <c r="C10936" t="s">
        <v>1809</v>
      </c>
      <c r="D10936" t="s">
        <v>1810</v>
      </c>
      <c r="E10936" s="698" t="s">
        <v>5292</v>
      </c>
    </row>
    <row r="10937" spans="1:5" hidden="1">
      <c r="A10937">
        <v>11738</v>
      </c>
      <c r="B10937" t="s">
        <v>8785</v>
      </c>
      <c r="C10937" t="s">
        <v>1809</v>
      </c>
      <c r="D10937" t="s">
        <v>1810</v>
      </c>
      <c r="E10937" s="698" t="s">
        <v>8786</v>
      </c>
    </row>
    <row r="10938" spans="1:5" hidden="1">
      <c r="A10938">
        <v>36143</v>
      </c>
      <c r="B10938" t="s">
        <v>8787</v>
      </c>
      <c r="C10938" t="s">
        <v>1809</v>
      </c>
      <c r="D10938" t="s">
        <v>1810</v>
      </c>
      <c r="E10938" s="698" t="s">
        <v>5517</v>
      </c>
    </row>
    <row r="10939" spans="1:5" hidden="1">
      <c r="A10939">
        <v>36142</v>
      </c>
      <c r="B10939" t="s">
        <v>8788</v>
      </c>
      <c r="C10939" t="s">
        <v>1809</v>
      </c>
      <c r="D10939" t="s">
        <v>1810</v>
      </c>
      <c r="E10939" s="698" t="s">
        <v>3445</v>
      </c>
    </row>
    <row r="10940" spans="1:5" hidden="1">
      <c r="A10940">
        <v>36146</v>
      </c>
      <c r="B10940" t="s">
        <v>8789</v>
      </c>
      <c r="C10940" t="s">
        <v>1809</v>
      </c>
      <c r="D10940" t="s">
        <v>1810</v>
      </c>
      <c r="E10940" s="698" t="s">
        <v>8790</v>
      </c>
    </row>
    <row r="10941" spans="1:5" hidden="1">
      <c r="A10941">
        <v>39015</v>
      </c>
      <c r="B10941" t="s">
        <v>8791</v>
      </c>
      <c r="C10941" t="s">
        <v>1809</v>
      </c>
      <c r="D10941" t="s">
        <v>1836</v>
      </c>
      <c r="E10941" s="698" t="s">
        <v>2021</v>
      </c>
    </row>
    <row r="10942" spans="1:5" hidden="1">
      <c r="A10942">
        <v>38377</v>
      </c>
      <c r="B10942" t="s">
        <v>8792</v>
      </c>
      <c r="C10942" t="s">
        <v>1809</v>
      </c>
      <c r="D10942" t="s">
        <v>1810</v>
      </c>
      <c r="E10942" s="698" t="s">
        <v>8793</v>
      </c>
    </row>
    <row r="10943" spans="1:5" hidden="1">
      <c r="A10943">
        <v>38376</v>
      </c>
      <c r="B10943" t="s">
        <v>8794</v>
      </c>
      <c r="C10943" t="s">
        <v>1809</v>
      </c>
      <c r="D10943" t="s">
        <v>1810</v>
      </c>
      <c r="E10943" s="698" t="s">
        <v>8795</v>
      </c>
    </row>
    <row r="10944" spans="1:5" hidden="1">
      <c r="A10944">
        <v>38116</v>
      </c>
      <c r="B10944" t="s">
        <v>8796</v>
      </c>
      <c r="C10944" t="s">
        <v>1809</v>
      </c>
      <c r="D10944" t="s">
        <v>1810</v>
      </c>
      <c r="E10944" s="698" t="s">
        <v>8797</v>
      </c>
    </row>
    <row r="10945" spans="1:5" hidden="1">
      <c r="A10945">
        <v>38066</v>
      </c>
      <c r="B10945" t="s">
        <v>8798</v>
      </c>
      <c r="C10945" t="s">
        <v>1809</v>
      </c>
      <c r="D10945" t="s">
        <v>1810</v>
      </c>
      <c r="E10945" s="698" t="s">
        <v>5839</v>
      </c>
    </row>
    <row r="10946" spans="1:5" hidden="1">
      <c r="A10946">
        <v>38117</v>
      </c>
      <c r="B10946" t="s">
        <v>8799</v>
      </c>
      <c r="C10946" t="s">
        <v>1809</v>
      </c>
      <c r="D10946" t="s">
        <v>1810</v>
      </c>
      <c r="E10946" s="698" t="s">
        <v>4413</v>
      </c>
    </row>
    <row r="10947" spans="1:5" hidden="1">
      <c r="A10947">
        <v>38067</v>
      </c>
      <c r="B10947" t="s">
        <v>8800</v>
      </c>
      <c r="C10947" t="s">
        <v>1809</v>
      </c>
      <c r="D10947" t="s">
        <v>1810</v>
      </c>
      <c r="E10947" s="698" t="s">
        <v>3903</v>
      </c>
    </row>
    <row r="10948" spans="1:5" hidden="1">
      <c r="A10948">
        <v>11522</v>
      </c>
      <c r="B10948" t="s">
        <v>8801</v>
      </c>
      <c r="C10948" t="s">
        <v>1809</v>
      </c>
      <c r="D10948" t="s">
        <v>1810</v>
      </c>
      <c r="E10948" s="698" t="s">
        <v>6291</v>
      </c>
    </row>
    <row r="10949" spans="1:5" hidden="1">
      <c r="A10949">
        <v>43600</v>
      </c>
      <c r="B10949" t="s">
        <v>8802</v>
      </c>
      <c r="C10949" t="s">
        <v>1809</v>
      </c>
      <c r="D10949" t="s">
        <v>1810</v>
      </c>
      <c r="E10949" s="698" t="s">
        <v>8803</v>
      </c>
    </row>
    <row r="10950" spans="1:5" hidden="1">
      <c r="A10950">
        <v>5080</v>
      </c>
      <c r="B10950" t="s">
        <v>8804</v>
      </c>
      <c r="C10950" t="s">
        <v>1809</v>
      </c>
      <c r="D10950" t="s">
        <v>1810</v>
      </c>
      <c r="E10950" s="698" t="s">
        <v>8805</v>
      </c>
    </row>
    <row r="10951" spans="1:5" hidden="1">
      <c r="A10951">
        <v>38168</v>
      </c>
      <c r="B10951" t="s">
        <v>8806</v>
      </c>
      <c r="C10951" t="s">
        <v>1809</v>
      </c>
      <c r="D10951" t="s">
        <v>1810</v>
      </c>
      <c r="E10951" s="698" t="s">
        <v>8807</v>
      </c>
    </row>
    <row r="10952" spans="1:5" hidden="1">
      <c r="A10952">
        <v>43601</v>
      </c>
      <c r="B10952" t="s">
        <v>8808</v>
      </c>
      <c r="C10952" t="s">
        <v>1809</v>
      </c>
      <c r="D10952" t="s">
        <v>1810</v>
      </c>
      <c r="E10952" s="698" t="s">
        <v>8809</v>
      </c>
    </row>
    <row r="10953" spans="1:5" hidden="1">
      <c r="A10953">
        <v>13393</v>
      </c>
      <c r="B10953" t="s">
        <v>8810</v>
      </c>
      <c r="C10953" t="s">
        <v>1809</v>
      </c>
      <c r="D10953" t="s">
        <v>1810</v>
      </c>
      <c r="E10953" s="698" t="s">
        <v>8811</v>
      </c>
    </row>
    <row r="10954" spans="1:5" hidden="1">
      <c r="A10954">
        <v>13395</v>
      </c>
      <c r="B10954" t="s">
        <v>8812</v>
      </c>
      <c r="C10954" t="s">
        <v>1809</v>
      </c>
      <c r="D10954" t="s">
        <v>1810</v>
      </c>
      <c r="E10954" s="698" t="s">
        <v>8813</v>
      </c>
    </row>
    <row r="10955" spans="1:5" hidden="1">
      <c r="A10955">
        <v>12039</v>
      </c>
      <c r="B10955" t="s">
        <v>8814</v>
      </c>
      <c r="C10955" t="s">
        <v>1809</v>
      </c>
      <c r="D10955" t="s">
        <v>1810</v>
      </c>
      <c r="E10955" s="698" t="s">
        <v>8815</v>
      </c>
    </row>
    <row r="10956" spans="1:5" hidden="1">
      <c r="A10956">
        <v>13396</v>
      </c>
      <c r="B10956" t="s">
        <v>8816</v>
      </c>
      <c r="C10956" t="s">
        <v>1809</v>
      </c>
      <c r="D10956" t="s">
        <v>1810</v>
      </c>
      <c r="E10956" s="698" t="s">
        <v>8817</v>
      </c>
    </row>
    <row r="10957" spans="1:5" hidden="1">
      <c r="A10957">
        <v>12041</v>
      </c>
      <c r="B10957" t="s">
        <v>8818</v>
      </c>
      <c r="C10957" t="s">
        <v>1809</v>
      </c>
      <c r="D10957" t="s">
        <v>1810</v>
      </c>
      <c r="E10957" s="698" t="s">
        <v>8819</v>
      </c>
    </row>
    <row r="10958" spans="1:5" hidden="1">
      <c r="A10958">
        <v>12043</v>
      </c>
      <c r="B10958" t="s">
        <v>8820</v>
      </c>
      <c r="C10958" t="s">
        <v>1809</v>
      </c>
      <c r="D10958" t="s">
        <v>1810</v>
      </c>
      <c r="E10958" s="698" t="s">
        <v>8821</v>
      </c>
    </row>
    <row r="10959" spans="1:5" hidden="1">
      <c r="A10959">
        <v>39762</v>
      </c>
      <c r="B10959" t="s">
        <v>8822</v>
      </c>
      <c r="C10959" t="s">
        <v>1809</v>
      </c>
      <c r="D10959" t="s">
        <v>1810</v>
      </c>
      <c r="E10959" s="698" t="s">
        <v>8823</v>
      </c>
    </row>
    <row r="10960" spans="1:5" hidden="1">
      <c r="A10960">
        <v>12042</v>
      </c>
      <c r="B10960" t="s">
        <v>8824</v>
      </c>
      <c r="C10960" t="s">
        <v>1809</v>
      </c>
      <c r="D10960" t="s">
        <v>1810</v>
      </c>
      <c r="E10960" s="698" t="s">
        <v>8825</v>
      </c>
    </row>
    <row r="10961" spans="1:5" hidden="1">
      <c r="A10961">
        <v>39763</v>
      </c>
      <c r="B10961" t="s">
        <v>8826</v>
      </c>
      <c r="C10961" t="s">
        <v>1809</v>
      </c>
      <c r="D10961" t="s">
        <v>1810</v>
      </c>
      <c r="E10961" s="698" t="s">
        <v>8827</v>
      </c>
    </row>
    <row r="10962" spans="1:5" hidden="1">
      <c r="A10962">
        <v>39760</v>
      </c>
      <c r="B10962" t="s">
        <v>8828</v>
      </c>
      <c r="C10962" t="s">
        <v>1809</v>
      </c>
      <c r="D10962" t="s">
        <v>1810</v>
      </c>
      <c r="E10962" s="698" t="s">
        <v>8829</v>
      </c>
    </row>
    <row r="10963" spans="1:5" hidden="1">
      <c r="A10963">
        <v>39756</v>
      </c>
      <c r="B10963" t="s">
        <v>8830</v>
      </c>
      <c r="C10963" t="s">
        <v>1809</v>
      </c>
      <c r="D10963" t="s">
        <v>1810</v>
      </c>
      <c r="E10963" s="698" t="s">
        <v>8831</v>
      </c>
    </row>
    <row r="10964" spans="1:5" hidden="1">
      <c r="A10964">
        <v>12038</v>
      </c>
      <c r="B10964" t="s">
        <v>8832</v>
      </c>
      <c r="C10964" t="s">
        <v>1809</v>
      </c>
      <c r="D10964" t="s">
        <v>1810</v>
      </c>
      <c r="E10964" s="698" t="s">
        <v>8833</v>
      </c>
    </row>
    <row r="10965" spans="1:5" hidden="1">
      <c r="A10965">
        <v>39757</v>
      </c>
      <c r="B10965" t="s">
        <v>8834</v>
      </c>
      <c r="C10965" t="s">
        <v>1809</v>
      </c>
      <c r="D10965" t="s">
        <v>1810</v>
      </c>
      <c r="E10965" s="698" t="s">
        <v>8835</v>
      </c>
    </row>
    <row r="10966" spans="1:5" hidden="1">
      <c r="A10966">
        <v>39758</v>
      </c>
      <c r="B10966" t="s">
        <v>8836</v>
      </c>
      <c r="C10966" t="s">
        <v>1809</v>
      </c>
      <c r="D10966" t="s">
        <v>1810</v>
      </c>
      <c r="E10966" s="698" t="s">
        <v>8837</v>
      </c>
    </row>
    <row r="10967" spans="1:5" hidden="1">
      <c r="A10967">
        <v>39759</v>
      </c>
      <c r="B10967" t="s">
        <v>8838</v>
      </c>
      <c r="C10967" t="s">
        <v>1809</v>
      </c>
      <c r="D10967" t="s">
        <v>1810</v>
      </c>
      <c r="E10967" s="698" t="s">
        <v>8839</v>
      </c>
    </row>
    <row r="10968" spans="1:5" hidden="1">
      <c r="A10968">
        <v>39761</v>
      </c>
      <c r="B10968" t="s">
        <v>8840</v>
      </c>
      <c r="C10968" t="s">
        <v>1809</v>
      </c>
      <c r="D10968" t="s">
        <v>1810</v>
      </c>
      <c r="E10968" s="698" t="s">
        <v>8841</v>
      </c>
    </row>
    <row r="10969" spans="1:5" hidden="1">
      <c r="A10969">
        <v>39805</v>
      </c>
      <c r="B10969" t="s">
        <v>8842</v>
      </c>
      <c r="C10969" t="s">
        <v>1809</v>
      </c>
      <c r="D10969" t="s">
        <v>1810</v>
      </c>
      <c r="E10969" s="698" t="s">
        <v>8843</v>
      </c>
    </row>
    <row r="10970" spans="1:5" hidden="1">
      <c r="A10970">
        <v>39806</v>
      </c>
      <c r="B10970" t="s">
        <v>8844</v>
      </c>
      <c r="C10970" t="s">
        <v>1809</v>
      </c>
      <c r="D10970" t="s">
        <v>1810</v>
      </c>
      <c r="E10970" s="698" t="s">
        <v>8845</v>
      </c>
    </row>
    <row r="10971" spans="1:5" hidden="1">
      <c r="A10971">
        <v>39807</v>
      </c>
      <c r="B10971" t="s">
        <v>8846</v>
      </c>
      <c r="C10971" t="s">
        <v>1809</v>
      </c>
      <c r="D10971" t="s">
        <v>1810</v>
      </c>
      <c r="E10971" s="698" t="s">
        <v>8847</v>
      </c>
    </row>
    <row r="10972" spans="1:5" hidden="1">
      <c r="A10972">
        <v>43100</v>
      </c>
      <c r="B10972" t="s">
        <v>8848</v>
      </c>
      <c r="C10972" t="s">
        <v>1809</v>
      </c>
      <c r="D10972" t="s">
        <v>1810</v>
      </c>
      <c r="E10972" s="698" t="s">
        <v>8849</v>
      </c>
    </row>
    <row r="10973" spans="1:5" hidden="1">
      <c r="A10973">
        <v>39804</v>
      </c>
      <c r="B10973" t="s">
        <v>8850</v>
      </c>
      <c r="C10973" t="s">
        <v>1809</v>
      </c>
      <c r="D10973" t="s">
        <v>1810</v>
      </c>
      <c r="E10973" s="698" t="s">
        <v>8851</v>
      </c>
    </row>
    <row r="10974" spans="1:5" hidden="1">
      <c r="A10974">
        <v>39796</v>
      </c>
      <c r="B10974" t="s">
        <v>8852</v>
      </c>
      <c r="C10974" t="s">
        <v>1809</v>
      </c>
      <c r="D10974" t="s">
        <v>1810</v>
      </c>
      <c r="E10974" s="698" t="s">
        <v>8853</v>
      </c>
    </row>
    <row r="10975" spans="1:5" hidden="1">
      <c r="A10975">
        <v>39797</v>
      </c>
      <c r="B10975" t="s">
        <v>8854</v>
      </c>
      <c r="C10975" t="s">
        <v>1809</v>
      </c>
      <c r="D10975" t="s">
        <v>1817</v>
      </c>
      <c r="E10975" s="698" t="s">
        <v>8855</v>
      </c>
    </row>
    <row r="10976" spans="1:5" hidden="1">
      <c r="A10976">
        <v>39798</v>
      </c>
      <c r="B10976" t="s">
        <v>8856</v>
      </c>
      <c r="C10976" t="s">
        <v>1809</v>
      </c>
      <c r="D10976" t="s">
        <v>1810</v>
      </c>
      <c r="E10976" s="698" t="s">
        <v>8857</v>
      </c>
    </row>
    <row r="10977" spans="1:5" hidden="1">
      <c r="A10977">
        <v>39794</v>
      </c>
      <c r="B10977" t="s">
        <v>8858</v>
      </c>
      <c r="C10977" t="s">
        <v>1809</v>
      </c>
      <c r="D10977" t="s">
        <v>1810</v>
      </c>
      <c r="E10977" s="698" t="s">
        <v>8859</v>
      </c>
    </row>
    <row r="10978" spans="1:5" hidden="1">
      <c r="A10978">
        <v>39795</v>
      </c>
      <c r="B10978" t="s">
        <v>8860</v>
      </c>
      <c r="C10978" t="s">
        <v>1809</v>
      </c>
      <c r="D10978" t="s">
        <v>1810</v>
      </c>
      <c r="E10978" s="698" t="s">
        <v>3096</v>
      </c>
    </row>
    <row r="10979" spans="1:5" hidden="1">
      <c r="A10979">
        <v>39799</v>
      </c>
      <c r="B10979" t="s">
        <v>8861</v>
      </c>
      <c r="C10979" t="s">
        <v>1809</v>
      </c>
      <c r="D10979" t="s">
        <v>1810</v>
      </c>
      <c r="E10979" s="698" t="s">
        <v>8862</v>
      </c>
    </row>
    <row r="10980" spans="1:5" hidden="1">
      <c r="A10980">
        <v>39801</v>
      </c>
      <c r="B10980" t="s">
        <v>8863</v>
      </c>
      <c r="C10980" t="s">
        <v>1809</v>
      </c>
      <c r="D10980" t="s">
        <v>1810</v>
      </c>
      <c r="E10980" s="698" t="s">
        <v>8864</v>
      </c>
    </row>
    <row r="10981" spans="1:5" hidden="1">
      <c r="A10981">
        <v>39802</v>
      </c>
      <c r="B10981" t="s">
        <v>8865</v>
      </c>
      <c r="C10981" t="s">
        <v>1809</v>
      </c>
      <c r="D10981" t="s">
        <v>1810</v>
      </c>
      <c r="E10981" s="698" t="s">
        <v>8866</v>
      </c>
    </row>
    <row r="10982" spans="1:5" hidden="1">
      <c r="A10982">
        <v>39803</v>
      </c>
      <c r="B10982" t="s">
        <v>8867</v>
      </c>
      <c r="C10982" t="s">
        <v>1809</v>
      </c>
      <c r="D10982" t="s">
        <v>1810</v>
      </c>
      <c r="E10982" s="698" t="s">
        <v>8868</v>
      </c>
    </row>
    <row r="10983" spans="1:5" hidden="1">
      <c r="A10983">
        <v>39800</v>
      </c>
      <c r="B10983" t="s">
        <v>8869</v>
      </c>
      <c r="C10983" t="s">
        <v>1809</v>
      </c>
      <c r="D10983" t="s">
        <v>1810</v>
      </c>
      <c r="E10983" s="698" t="s">
        <v>8870</v>
      </c>
    </row>
    <row r="10984" spans="1:5" hidden="1">
      <c r="A10984">
        <v>21059</v>
      </c>
      <c r="B10984" t="s">
        <v>8871</v>
      </c>
      <c r="C10984" t="s">
        <v>1809</v>
      </c>
      <c r="D10984" t="s">
        <v>1836</v>
      </c>
      <c r="E10984" s="698" t="s">
        <v>8872</v>
      </c>
    </row>
    <row r="10985" spans="1:5" hidden="1">
      <c r="A10985">
        <v>11234</v>
      </c>
      <c r="B10985" t="s">
        <v>8873</v>
      </c>
      <c r="C10985" t="s">
        <v>1809</v>
      </c>
      <c r="D10985" t="s">
        <v>1836</v>
      </c>
      <c r="E10985" s="698" t="s">
        <v>8874</v>
      </c>
    </row>
    <row r="10986" spans="1:5" hidden="1">
      <c r="A10986">
        <v>21060</v>
      </c>
      <c r="B10986" t="s">
        <v>8875</v>
      </c>
      <c r="C10986" t="s">
        <v>1809</v>
      </c>
      <c r="D10986" t="s">
        <v>1836</v>
      </c>
      <c r="E10986" s="698" t="s">
        <v>8876</v>
      </c>
    </row>
    <row r="10987" spans="1:5" hidden="1">
      <c r="A10987">
        <v>21061</v>
      </c>
      <c r="B10987" t="s">
        <v>8877</v>
      </c>
      <c r="C10987" t="s">
        <v>1809</v>
      </c>
      <c r="D10987" t="s">
        <v>1836</v>
      </c>
      <c r="E10987" s="698" t="s">
        <v>8878</v>
      </c>
    </row>
    <row r="10988" spans="1:5" hidden="1">
      <c r="A10988">
        <v>21062</v>
      </c>
      <c r="B10988" t="s">
        <v>8879</v>
      </c>
      <c r="C10988" t="s">
        <v>1809</v>
      </c>
      <c r="D10988" t="s">
        <v>1836</v>
      </c>
      <c r="E10988" s="698" t="s">
        <v>8880</v>
      </c>
    </row>
    <row r="10989" spans="1:5" hidden="1">
      <c r="A10989">
        <v>11708</v>
      </c>
      <c r="B10989" t="s">
        <v>8881</v>
      </c>
      <c r="C10989" t="s">
        <v>1809</v>
      </c>
      <c r="D10989" t="s">
        <v>1836</v>
      </c>
      <c r="E10989" s="698" t="s">
        <v>8882</v>
      </c>
    </row>
    <row r="10990" spans="1:5" hidden="1">
      <c r="A10990">
        <v>11709</v>
      </c>
      <c r="B10990" t="s">
        <v>8883</v>
      </c>
      <c r="C10990" t="s">
        <v>1809</v>
      </c>
      <c r="D10990" t="s">
        <v>1836</v>
      </c>
      <c r="E10990" s="698" t="s">
        <v>8884</v>
      </c>
    </row>
    <row r="10991" spans="1:5" hidden="1">
      <c r="A10991">
        <v>11710</v>
      </c>
      <c r="B10991" t="s">
        <v>8885</v>
      </c>
      <c r="C10991" t="s">
        <v>1809</v>
      </c>
      <c r="D10991" t="s">
        <v>1836</v>
      </c>
      <c r="E10991" s="698" t="s">
        <v>8886</v>
      </c>
    </row>
    <row r="10992" spans="1:5" hidden="1">
      <c r="A10992">
        <v>11707</v>
      </c>
      <c r="B10992" t="s">
        <v>8887</v>
      </c>
      <c r="C10992" t="s">
        <v>1809</v>
      </c>
      <c r="D10992" t="s">
        <v>1836</v>
      </c>
      <c r="E10992" s="698" t="s">
        <v>8888</v>
      </c>
    </row>
    <row r="10993" spans="1:5" hidden="1">
      <c r="A10993">
        <v>5102</v>
      </c>
      <c r="B10993" t="s">
        <v>8889</v>
      </c>
      <c r="C10993" t="s">
        <v>1809</v>
      </c>
      <c r="D10993" t="s">
        <v>1810</v>
      </c>
      <c r="E10993" s="698" t="s">
        <v>4449</v>
      </c>
    </row>
    <row r="10994" spans="1:5" hidden="1">
      <c r="A10994">
        <v>11739</v>
      </c>
      <c r="B10994" t="s">
        <v>8890</v>
      </c>
      <c r="C10994" t="s">
        <v>1809</v>
      </c>
      <c r="D10994" t="s">
        <v>1810</v>
      </c>
      <c r="E10994" s="698" t="s">
        <v>8491</v>
      </c>
    </row>
    <row r="10995" spans="1:5" hidden="1">
      <c r="A10995">
        <v>11711</v>
      </c>
      <c r="B10995" t="s">
        <v>8891</v>
      </c>
      <c r="C10995" t="s">
        <v>1809</v>
      </c>
      <c r="D10995" t="s">
        <v>1810</v>
      </c>
      <c r="E10995" s="698" t="s">
        <v>8892</v>
      </c>
    </row>
    <row r="10996" spans="1:5" hidden="1">
      <c r="A10996">
        <v>11741</v>
      </c>
      <c r="B10996" t="s">
        <v>8893</v>
      </c>
      <c r="C10996" t="s">
        <v>1809</v>
      </c>
      <c r="D10996" t="s">
        <v>1810</v>
      </c>
      <c r="E10996" s="698" t="s">
        <v>8894</v>
      </c>
    </row>
    <row r="10997" spans="1:5" hidden="1">
      <c r="A10997">
        <v>11745</v>
      </c>
      <c r="B10997" t="s">
        <v>8895</v>
      </c>
      <c r="C10997" t="s">
        <v>1809</v>
      </c>
      <c r="D10997" t="s">
        <v>1810</v>
      </c>
      <c r="E10997" s="698" t="s">
        <v>8896</v>
      </c>
    </row>
    <row r="10998" spans="1:5" hidden="1">
      <c r="A10998">
        <v>11743</v>
      </c>
      <c r="B10998" t="s">
        <v>8897</v>
      </c>
      <c r="C10998" t="s">
        <v>1809</v>
      </c>
      <c r="D10998" t="s">
        <v>1810</v>
      </c>
      <c r="E10998" s="698" t="s">
        <v>2173</v>
      </c>
    </row>
    <row r="10999" spans="1:5" hidden="1">
      <c r="A10999">
        <v>25961</v>
      </c>
      <c r="B10999" t="s">
        <v>8898</v>
      </c>
      <c r="C10999" t="s">
        <v>2167</v>
      </c>
      <c r="D10999" t="s">
        <v>1810</v>
      </c>
      <c r="E10999" s="698" t="s">
        <v>2635</v>
      </c>
    </row>
    <row r="11000" spans="1:5" hidden="1">
      <c r="A11000">
        <v>40985</v>
      </c>
      <c r="B11000" t="s">
        <v>8899</v>
      </c>
      <c r="C11000" t="s">
        <v>2170</v>
      </c>
      <c r="D11000" t="s">
        <v>1810</v>
      </c>
      <c r="E11000" s="698" t="s">
        <v>2637</v>
      </c>
    </row>
    <row r="11001" spans="1:5" hidden="1">
      <c r="A11001">
        <v>1088</v>
      </c>
      <c r="B11001" t="s">
        <v>8900</v>
      </c>
      <c r="C11001" t="s">
        <v>1809</v>
      </c>
      <c r="D11001" t="s">
        <v>1836</v>
      </c>
      <c r="E11001" s="698" t="s">
        <v>8901</v>
      </c>
    </row>
    <row r="11002" spans="1:5" hidden="1">
      <c r="A11002">
        <v>1087</v>
      </c>
      <c r="B11002" t="s">
        <v>8902</v>
      </c>
      <c r="C11002" t="s">
        <v>1809</v>
      </c>
      <c r="D11002" t="s">
        <v>1836</v>
      </c>
      <c r="E11002" s="698" t="s">
        <v>8903</v>
      </c>
    </row>
    <row r="11003" spans="1:5" hidden="1">
      <c r="A11003">
        <v>38777</v>
      </c>
      <c r="B11003" t="s">
        <v>8904</v>
      </c>
      <c r="C11003" t="s">
        <v>1809</v>
      </c>
      <c r="D11003" t="s">
        <v>1836</v>
      </c>
      <c r="E11003" s="698" t="s">
        <v>8905</v>
      </c>
    </row>
    <row r="11004" spans="1:5" hidden="1">
      <c r="A11004">
        <v>1086</v>
      </c>
      <c r="B11004" t="s">
        <v>8906</v>
      </c>
      <c r="C11004" t="s">
        <v>1809</v>
      </c>
      <c r="D11004" t="s">
        <v>1836</v>
      </c>
      <c r="E11004" s="698" t="s">
        <v>8907</v>
      </c>
    </row>
    <row r="11005" spans="1:5" hidden="1">
      <c r="A11005">
        <v>1079</v>
      </c>
      <c r="B11005" t="s">
        <v>8908</v>
      </c>
      <c r="C11005" t="s">
        <v>1809</v>
      </c>
      <c r="D11005" t="s">
        <v>1836</v>
      </c>
      <c r="E11005" s="698" t="s">
        <v>8909</v>
      </c>
    </row>
    <row r="11006" spans="1:5" hidden="1">
      <c r="A11006">
        <v>39374</v>
      </c>
      <c r="B11006" t="s">
        <v>8910</v>
      </c>
      <c r="C11006" t="s">
        <v>1809</v>
      </c>
      <c r="D11006" t="s">
        <v>1817</v>
      </c>
      <c r="E11006" s="698" t="s">
        <v>8911</v>
      </c>
    </row>
    <row r="11007" spans="1:5" hidden="1">
      <c r="A11007">
        <v>1082</v>
      </c>
      <c r="B11007" t="s">
        <v>8912</v>
      </c>
      <c r="C11007" t="s">
        <v>1809</v>
      </c>
      <c r="D11007" t="s">
        <v>1836</v>
      </c>
      <c r="E11007" s="698" t="s">
        <v>8913</v>
      </c>
    </row>
    <row r="11008" spans="1:5" hidden="1">
      <c r="A11008">
        <v>12316</v>
      </c>
      <c r="B11008" t="s">
        <v>8914</v>
      </c>
      <c r="C11008" t="s">
        <v>1809</v>
      </c>
      <c r="D11008" t="s">
        <v>1836</v>
      </c>
      <c r="E11008" s="698" t="s">
        <v>8915</v>
      </c>
    </row>
    <row r="11009" spans="1:5" hidden="1">
      <c r="A11009">
        <v>12317</v>
      </c>
      <c r="B11009" t="s">
        <v>8916</v>
      </c>
      <c r="C11009" t="s">
        <v>1809</v>
      </c>
      <c r="D11009" t="s">
        <v>1836</v>
      </c>
      <c r="E11009" s="698" t="s">
        <v>8917</v>
      </c>
    </row>
    <row r="11010" spans="1:5" hidden="1">
      <c r="A11010">
        <v>12318</v>
      </c>
      <c r="B11010" t="s">
        <v>8918</v>
      </c>
      <c r="C11010" t="s">
        <v>1809</v>
      </c>
      <c r="D11010" t="s">
        <v>1836</v>
      </c>
      <c r="E11010" s="698" t="s">
        <v>8919</v>
      </c>
    </row>
    <row r="11011" spans="1:5" hidden="1">
      <c r="A11011">
        <v>5104</v>
      </c>
      <c r="B11011" t="s">
        <v>8920</v>
      </c>
      <c r="C11011" t="s">
        <v>1949</v>
      </c>
      <c r="D11011" t="s">
        <v>1836</v>
      </c>
      <c r="E11011" s="698" t="s">
        <v>8921</v>
      </c>
    </row>
    <row r="11012" spans="1:5" hidden="1">
      <c r="A11012">
        <v>26023</v>
      </c>
      <c r="B11012" t="s">
        <v>8922</v>
      </c>
      <c r="C11012" t="s">
        <v>1809</v>
      </c>
      <c r="D11012" t="s">
        <v>1810</v>
      </c>
      <c r="E11012" s="698" t="s">
        <v>8923</v>
      </c>
    </row>
    <row r="11013" spans="1:5" hidden="1">
      <c r="A11013">
        <v>2710</v>
      </c>
      <c r="B11013" t="s">
        <v>8924</v>
      </c>
      <c r="C11013" t="s">
        <v>1809</v>
      </c>
      <c r="D11013" t="s">
        <v>1810</v>
      </c>
      <c r="E11013" s="698" t="s">
        <v>8925</v>
      </c>
    </row>
    <row r="11014" spans="1:5" hidden="1">
      <c r="A11014">
        <v>14575</v>
      </c>
      <c r="B11014" t="s">
        <v>8926</v>
      </c>
      <c r="C11014" t="s">
        <v>1809</v>
      </c>
      <c r="D11014" t="s">
        <v>1836</v>
      </c>
      <c r="E11014" s="698" t="s">
        <v>8927</v>
      </c>
    </row>
    <row r="11015" spans="1:5" hidden="1">
      <c r="A11015">
        <v>20034</v>
      </c>
      <c r="B11015" t="s">
        <v>8928</v>
      </c>
      <c r="C11015" t="s">
        <v>1809</v>
      </c>
      <c r="D11015" t="s">
        <v>1836</v>
      </c>
      <c r="E11015" s="698" t="s">
        <v>8929</v>
      </c>
    </row>
    <row r="11016" spans="1:5" hidden="1">
      <c r="A11016">
        <v>20036</v>
      </c>
      <c r="B11016" t="s">
        <v>8930</v>
      </c>
      <c r="C11016" t="s">
        <v>1809</v>
      </c>
      <c r="D11016" t="s">
        <v>1836</v>
      </c>
      <c r="E11016" s="698" t="s">
        <v>8931</v>
      </c>
    </row>
    <row r="11017" spans="1:5" hidden="1">
      <c r="A11017">
        <v>20037</v>
      </c>
      <c r="B11017" t="s">
        <v>8932</v>
      </c>
      <c r="C11017" t="s">
        <v>1809</v>
      </c>
      <c r="D11017" t="s">
        <v>1836</v>
      </c>
      <c r="E11017" s="698" t="s">
        <v>8933</v>
      </c>
    </row>
    <row r="11018" spans="1:5" hidden="1">
      <c r="A11018">
        <v>20043</v>
      </c>
      <c r="B11018" t="s">
        <v>8934</v>
      </c>
      <c r="C11018" t="s">
        <v>1809</v>
      </c>
      <c r="D11018" t="s">
        <v>1810</v>
      </c>
      <c r="E11018" s="698" t="s">
        <v>8935</v>
      </c>
    </row>
    <row r="11019" spans="1:5" hidden="1">
      <c r="A11019">
        <v>20044</v>
      </c>
      <c r="B11019" t="s">
        <v>8936</v>
      </c>
      <c r="C11019" t="s">
        <v>1809</v>
      </c>
      <c r="D11019" t="s">
        <v>1810</v>
      </c>
      <c r="E11019" s="698" t="s">
        <v>8937</v>
      </c>
    </row>
    <row r="11020" spans="1:5" hidden="1">
      <c r="A11020">
        <v>20042</v>
      </c>
      <c r="B11020" t="s">
        <v>8938</v>
      </c>
      <c r="C11020" t="s">
        <v>1809</v>
      </c>
      <c r="D11020" t="s">
        <v>1810</v>
      </c>
      <c r="E11020" s="698" t="s">
        <v>1937</v>
      </c>
    </row>
    <row r="11021" spans="1:5" hidden="1">
      <c r="A11021">
        <v>20046</v>
      </c>
      <c r="B11021" t="s">
        <v>8939</v>
      </c>
      <c r="C11021" t="s">
        <v>1809</v>
      </c>
      <c r="D11021" t="s">
        <v>1810</v>
      </c>
      <c r="E11021" s="698" t="s">
        <v>8940</v>
      </c>
    </row>
    <row r="11022" spans="1:5" hidden="1">
      <c r="A11022">
        <v>20047</v>
      </c>
      <c r="B11022" t="s">
        <v>8941</v>
      </c>
      <c r="C11022" t="s">
        <v>1809</v>
      </c>
      <c r="D11022" t="s">
        <v>1810</v>
      </c>
      <c r="E11022" s="698" t="s">
        <v>8942</v>
      </c>
    </row>
    <row r="11023" spans="1:5" hidden="1">
      <c r="A11023">
        <v>20045</v>
      </c>
      <c r="B11023" t="s">
        <v>8943</v>
      </c>
      <c r="C11023" t="s">
        <v>1809</v>
      </c>
      <c r="D11023" t="s">
        <v>1810</v>
      </c>
      <c r="E11023" s="698" t="s">
        <v>8944</v>
      </c>
    </row>
    <row r="11024" spans="1:5" hidden="1">
      <c r="A11024">
        <v>20972</v>
      </c>
      <c r="B11024" t="s">
        <v>8945</v>
      </c>
      <c r="C11024" t="s">
        <v>1809</v>
      </c>
      <c r="D11024" t="s">
        <v>1810</v>
      </c>
      <c r="E11024" s="698" t="s">
        <v>8946</v>
      </c>
    </row>
    <row r="11025" spans="1:5" hidden="1">
      <c r="A11025">
        <v>20032</v>
      </c>
      <c r="B11025" t="s">
        <v>8947</v>
      </c>
      <c r="C11025" t="s">
        <v>1809</v>
      </c>
      <c r="D11025" t="s">
        <v>1836</v>
      </c>
      <c r="E11025" s="698" t="s">
        <v>8948</v>
      </c>
    </row>
    <row r="11026" spans="1:5" hidden="1">
      <c r="A11026">
        <v>11321</v>
      </c>
      <c r="B11026" t="s">
        <v>8949</v>
      </c>
      <c r="C11026" t="s">
        <v>1809</v>
      </c>
      <c r="D11026" t="s">
        <v>1836</v>
      </c>
      <c r="E11026" s="698" t="s">
        <v>8950</v>
      </c>
    </row>
    <row r="11027" spans="1:5" hidden="1">
      <c r="A11027">
        <v>11323</v>
      </c>
      <c r="B11027" t="s">
        <v>8951</v>
      </c>
      <c r="C11027" t="s">
        <v>1809</v>
      </c>
      <c r="D11027" t="s">
        <v>1836</v>
      </c>
      <c r="E11027" s="698" t="s">
        <v>8952</v>
      </c>
    </row>
    <row r="11028" spans="1:5" hidden="1">
      <c r="A11028">
        <v>20327</v>
      </c>
      <c r="B11028" t="s">
        <v>8953</v>
      </c>
      <c r="C11028" t="s">
        <v>1809</v>
      </c>
      <c r="D11028" t="s">
        <v>1836</v>
      </c>
      <c r="E11028" s="698" t="s">
        <v>6766</v>
      </c>
    </row>
    <row r="11029" spans="1:5" hidden="1">
      <c r="A11029">
        <v>13390</v>
      </c>
      <c r="B11029" t="s">
        <v>8954</v>
      </c>
      <c r="C11029" t="s">
        <v>1809</v>
      </c>
      <c r="D11029" t="s">
        <v>1836</v>
      </c>
      <c r="E11029" s="698" t="s">
        <v>8955</v>
      </c>
    </row>
    <row r="11030" spans="1:5" hidden="1">
      <c r="A11030">
        <v>6034</v>
      </c>
      <c r="B11030" t="s">
        <v>8956</v>
      </c>
      <c r="C11030" t="s">
        <v>1809</v>
      </c>
      <c r="D11030" t="s">
        <v>1810</v>
      </c>
      <c r="E11030" s="698" t="s">
        <v>1931</v>
      </c>
    </row>
    <row r="11031" spans="1:5" hidden="1">
      <c r="A11031">
        <v>6036</v>
      </c>
      <c r="B11031" t="s">
        <v>8957</v>
      </c>
      <c r="C11031" t="s">
        <v>1809</v>
      </c>
      <c r="D11031" t="s">
        <v>1810</v>
      </c>
      <c r="E11031" s="698" t="s">
        <v>5192</v>
      </c>
    </row>
    <row r="11032" spans="1:5" hidden="1">
      <c r="A11032">
        <v>6031</v>
      </c>
      <c r="B11032" t="s">
        <v>8958</v>
      </c>
      <c r="C11032" t="s">
        <v>1809</v>
      </c>
      <c r="D11032" t="s">
        <v>1817</v>
      </c>
      <c r="E11032" s="698" t="s">
        <v>4053</v>
      </c>
    </row>
    <row r="11033" spans="1:5" hidden="1">
      <c r="A11033">
        <v>6029</v>
      </c>
      <c r="B11033" t="s">
        <v>8959</v>
      </c>
      <c r="C11033" t="s">
        <v>1809</v>
      </c>
      <c r="D11033" t="s">
        <v>1810</v>
      </c>
      <c r="E11033" s="698" t="s">
        <v>4421</v>
      </c>
    </row>
    <row r="11034" spans="1:5" hidden="1">
      <c r="A11034">
        <v>6033</v>
      </c>
      <c r="B11034" t="s">
        <v>8960</v>
      </c>
      <c r="C11034" t="s">
        <v>1809</v>
      </c>
      <c r="D11034" t="s">
        <v>1810</v>
      </c>
      <c r="E11034" s="698" t="s">
        <v>6547</v>
      </c>
    </row>
    <row r="11035" spans="1:5" hidden="1">
      <c r="A11035">
        <v>11672</v>
      </c>
      <c r="B11035" t="s">
        <v>8961</v>
      </c>
      <c r="C11035" t="s">
        <v>1809</v>
      </c>
      <c r="D11035" t="s">
        <v>1810</v>
      </c>
      <c r="E11035" s="698" t="s">
        <v>8962</v>
      </c>
    </row>
    <row r="11036" spans="1:5" hidden="1">
      <c r="A11036">
        <v>11669</v>
      </c>
      <c r="B11036" t="s">
        <v>8963</v>
      </c>
      <c r="C11036" t="s">
        <v>1809</v>
      </c>
      <c r="D11036" t="s">
        <v>1810</v>
      </c>
      <c r="E11036" s="698" t="s">
        <v>8964</v>
      </c>
    </row>
    <row r="11037" spans="1:5" hidden="1">
      <c r="A11037">
        <v>11670</v>
      </c>
      <c r="B11037" t="s">
        <v>8965</v>
      </c>
      <c r="C11037" t="s">
        <v>1809</v>
      </c>
      <c r="D11037" t="s">
        <v>1810</v>
      </c>
      <c r="E11037" s="698" t="s">
        <v>5990</v>
      </c>
    </row>
    <row r="11038" spans="1:5" hidden="1">
      <c r="A11038">
        <v>20055</v>
      </c>
      <c r="B11038" t="s">
        <v>8966</v>
      </c>
      <c r="C11038" t="s">
        <v>1809</v>
      </c>
      <c r="D11038" t="s">
        <v>1810</v>
      </c>
      <c r="E11038" s="698" t="s">
        <v>8967</v>
      </c>
    </row>
    <row r="11039" spans="1:5" hidden="1">
      <c r="A11039">
        <v>11671</v>
      </c>
      <c r="B11039" t="s">
        <v>8968</v>
      </c>
      <c r="C11039" t="s">
        <v>1809</v>
      </c>
      <c r="D11039" t="s">
        <v>1810</v>
      </c>
      <c r="E11039" s="698" t="s">
        <v>8969</v>
      </c>
    </row>
    <row r="11040" spans="1:5" hidden="1">
      <c r="A11040">
        <v>6032</v>
      </c>
      <c r="B11040" t="s">
        <v>8970</v>
      </c>
      <c r="C11040" t="s">
        <v>1809</v>
      </c>
      <c r="D11040" t="s">
        <v>1810</v>
      </c>
      <c r="E11040" s="698" t="s">
        <v>8971</v>
      </c>
    </row>
    <row r="11041" spans="1:5" hidden="1">
      <c r="A11041">
        <v>11673</v>
      </c>
      <c r="B11041" t="s">
        <v>8972</v>
      </c>
      <c r="C11041" t="s">
        <v>1809</v>
      </c>
      <c r="D11041" t="s">
        <v>1810</v>
      </c>
      <c r="E11041" s="698" t="s">
        <v>5573</v>
      </c>
    </row>
    <row r="11042" spans="1:5" hidden="1">
      <c r="A11042">
        <v>11674</v>
      </c>
      <c r="B11042" t="s">
        <v>8973</v>
      </c>
      <c r="C11042" t="s">
        <v>1809</v>
      </c>
      <c r="D11042" t="s">
        <v>1810</v>
      </c>
      <c r="E11042" s="698" t="s">
        <v>8974</v>
      </c>
    </row>
    <row r="11043" spans="1:5" hidden="1">
      <c r="A11043">
        <v>11675</v>
      </c>
      <c r="B11043" t="s">
        <v>8975</v>
      </c>
      <c r="C11043" t="s">
        <v>1809</v>
      </c>
      <c r="D11043" t="s">
        <v>1810</v>
      </c>
      <c r="E11043" s="698" t="s">
        <v>8976</v>
      </c>
    </row>
    <row r="11044" spans="1:5" hidden="1">
      <c r="A11044">
        <v>11676</v>
      </c>
      <c r="B11044" t="s">
        <v>8977</v>
      </c>
      <c r="C11044" t="s">
        <v>1809</v>
      </c>
      <c r="D11044" t="s">
        <v>1810</v>
      </c>
      <c r="E11044" s="698" t="s">
        <v>8978</v>
      </c>
    </row>
    <row r="11045" spans="1:5" hidden="1">
      <c r="A11045">
        <v>11677</v>
      </c>
      <c r="B11045" t="s">
        <v>8979</v>
      </c>
      <c r="C11045" t="s">
        <v>1809</v>
      </c>
      <c r="D11045" t="s">
        <v>1810</v>
      </c>
      <c r="E11045" s="698" t="s">
        <v>2752</v>
      </c>
    </row>
    <row r="11046" spans="1:5" hidden="1">
      <c r="A11046">
        <v>11678</v>
      </c>
      <c r="B11046" t="s">
        <v>8980</v>
      </c>
      <c r="C11046" t="s">
        <v>1809</v>
      </c>
      <c r="D11046" t="s">
        <v>1810</v>
      </c>
      <c r="E11046" s="698" t="s">
        <v>8981</v>
      </c>
    </row>
    <row r="11047" spans="1:5" hidden="1">
      <c r="A11047">
        <v>6038</v>
      </c>
      <c r="B11047" t="s">
        <v>8982</v>
      </c>
      <c r="C11047" t="s">
        <v>1809</v>
      </c>
      <c r="D11047" t="s">
        <v>1810</v>
      </c>
      <c r="E11047" s="698" t="s">
        <v>7330</v>
      </c>
    </row>
    <row r="11048" spans="1:5" hidden="1">
      <c r="A11048">
        <v>11718</v>
      </c>
      <c r="B11048" t="s">
        <v>8983</v>
      </c>
      <c r="C11048" t="s">
        <v>1809</v>
      </c>
      <c r="D11048" t="s">
        <v>1810</v>
      </c>
      <c r="E11048" s="698" t="s">
        <v>5767</v>
      </c>
    </row>
    <row r="11049" spans="1:5" hidden="1">
      <c r="A11049">
        <v>6037</v>
      </c>
      <c r="B11049" t="s">
        <v>8984</v>
      </c>
      <c r="C11049" t="s">
        <v>1809</v>
      </c>
      <c r="D11049" t="s">
        <v>1810</v>
      </c>
      <c r="E11049" s="698" t="s">
        <v>8985</v>
      </c>
    </row>
    <row r="11050" spans="1:5" hidden="1">
      <c r="A11050">
        <v>11719</v>
      </c>
      <c r="B11050" t="s">
        <v>8986</v>
      </c>
      <c r="C11050" t="s">
        <v>1809</v>
      </c>
      <c r="D11050" t="s">
        <v>1810</v>
      </c>
      <c r="E11050" s="698" t="s">
        <v>8987</v>
      </c>
    </row>
    <row r="11051" spans="1:5" hidden="1">
      <c r="A11051">
        <v>6019</v>
      </c>
      <c r="B11051" t="s">
        <v>8988</v>
      </c>
      <c r="C11051" t="s">
        <v>1809</v>
      </c>
      <c r="D11051" t="s">
        <v>1810</v>
      </c>
      <c r="E11051" s="698" t="s">
        <v>8989</v>
      </c>
    </row>
    <row r="11052" spans="1:5" hidden="1">
      <c r="A11052">
        <v>6010</v>
      </c>
      <c r="B11052" t="s">
        <v>8990</v>
      </c>
      <c r="C11052" t="s">
        <v>1809</v>
      </c>
      <c r="D11052" t="s">
        <v>1810</v>
      </c>
      <c r="E11052" s="698" t="s">
        <v>8991</v>
      </c>
    </row>
    <row r="11053" spans="1:5" hidden="1">
      <c r="A11053">
        <v>6017</v>
      </c>
      <c r="B11053" t="s">
        <v>8992</v>
      </c>
      <c r="C11053" t="s">
        <v>1809</v>
      </c>
      <c r="D11053" t="s">
        <v>1810</v>
      </c>
      <c r="E11053" s="698" t="s">
        <v>8993</v>
      </c>
    </row>
    <row r="11054" spans="1:5" hidden="1">
      <c r="A11054">
        <v>6020</v>
      </c>
      <c r="B11054" t="s">
        <v>8994</v>
      </c>
      <c r="C11054" t="s">
        <v>1809</v>
      </c>
      <c r="D11054" t="s">
        <v>1810</v>
      </c>
      <c r="E11054" s="698" t="s">
        <v>8995</v>
      </c>
    </row>
    <row r="11055" spans="1:5" hidden="1">
      <c r="A11055">
        <v>6028</v>
      </c>
      <c r="B11055" t="s">
        <v>8996</v>
      </c>
      <c r="C11055" t="s">
        <v>1809</v>
      </c>
      <c r="D11055" t="s">
        <v>1810</v>
      </c>
      <c r="E11055" s="698" t="s">
        <v>8997</v>
      </c>
    </row>
    <row r="11056" spans="1:5" hidden="1">
      <c r="A11056">
        <v>6011</v>
      </c>
      <c r="B11056" t="s">
        <v>8998</v>
      </c>
      <c r="C11056" t="s">
        <v>1809</v>
      </c>
      <c r="D11056" t="s">
        <v>1810</v>
      </c>
      <c r="E11056" s="698" t="s">
        <v>8999</v>
      </c>
    </row>
    <row r="11057" spans="1:5" hidden="1">
      <c r="A11057">
        <v>6012</v>
      </c>
      <c r="B11057" t="s">
        <v>9000</v>
      </c>
      <c r="C11057" t="s">
        <v>1809</v>
      </c>
      <c r="D11057" t="s">
        <v>1810</v>
      </c>
      <c r="E11057" s="698" t="s">
        <v>9001</v>
      </c>
    </row>
    <row r="11058" spans="1:5" hidden="1">
      <c r="A11058">
        <v>6016</v>
      </c>
      <c r="B11058" t="s">
        <v>9002</v>
      </c>
      <c r="C11058" t="s">
        <v>1809</v>
      </c>
      <c r="D11058" t="s">
        <v>1810</v>
      </c>
      <c r="E11058" s="698" t="s">
        <v>9003</v>
      </c>
    </row>
    <row r="11059" spans="1:5" hidden="1">
      <c r="A11059">
        <v>6027</v>
      </c>
      <c r="B11059" t="s">
        <v>9004</v>
      </c>
      <c r="C11059" t="s">
        <v>1809</v>
      </c>
      <c r="D11059" t="s">
        <v>1810</v>
      </c>
      <c r="E11059" s="698" t="s">
        <v>9005</v>
      </c>
    </row>
    <row r="11060" spans="1:5" hidden="1">
      <c r="A11060">
        <v>6013</v>
      </c>
      <c r="B11060" t="s">
        <v>9006</v>
      </c>
      <c r="C11060" t="s">
        <v>1809</v>
      </c>
      <c r="D11060" t="s">
        <v>1810</v>
      </c>
      <c r="E11060" s="698" t="s">
        <v>9007</v>
      </c>
    </row>
    <row r="11061" spans="1:5" hidden="1">
      <c r="A11061">
        <v>6015</v>
      </c>
      <c r="B11061" t="s">
        <v>9008</v>
      </c>
      <c r="C11061" t="s">
        <v>1809</v>
      </c>
      <c r="D11061" t="s">
        <v>1810</v>
      </c>
      <c r="E11061" s="698" t="s">
        <v>9009</v>
      </c>
    </row>
    <row r="11062" spans="1:5" hidden="1">
      <c r="A11062">
        <v>6014</v>
      </c>
      <c r="B11062" t="s">
        <v>9010</v>
      </c>
      <c r="C11062" t="s">
        <v>1809</v>
      </c>
      <c r="D11062" t="s">
        <v>1810</v>
      </c>
      <c r="E11062" s="698" t="s">
        <v>5430</v>
      </c>
    </row>
    <row r="11063" spans="1:5" hidden="1">
      <c r="A11063">
        <v>6006</v>
      </c>
      <c r="B11063" t="s">
        <v>9011</v>
      </c>
      <c r="C11063" t="s">
        <v>1809</v>
      </c>
      <c r="D11063" t="s">
        <v>1810</v>
      </c>
      <c r="E11063" s="698" t="s">
        <v>9012</v>
      </c>
    </row>
    <row r="11064" spans="1:5" hidden="1">
      <c r="A11064">
        <v>6005</v>
      </c>
      <c r="B11064" t="s">
        <v>9013</v>
      </c>
      <c r="C11064" t="s">
        <v>1809</v>
      </c>
      <c r="D11064" t="s">
        <v>1817</v>
      </c>
      <c r="E11064" s="698" t="s">
        <v>9014</v>
      </c>
    </row>
    <row r="11065" spans="1:5" hidden="1">
      <c r="A11065">
        <v>11756</v>
      </c>
      <c r="B11065" t="s">
        <v>9015</v>
      </c>
      <c r="C11065" t="s">
        <v>1809</v>
      </c>
      <c r="D11065" t="s">
        <v>1810</v>
      </c>
      <c r="E11065" s="698" t="s">
        <v>3116</v>
      </c>
    </row>
    <row r="11066" spans="1:5" hidden="1">
      <c r="A11066">
        <v>10904</v>
      </c>
      <c r="B11066" t="s">
        <v>9016</v>
      </c>
      <c r="C11066" t="s">
        <v>1809</v>
      </c>
      <c r="D11066" t="s">
        <v>1817</v>
      </c>
      <c r="E11066" s="698" t="s">
        <v>2666</v>
      </c>
    </row>
    <row r="11067" spans="1:5" hidden="1">
      <c r="A11067">
        <v>11752</v>
      </c>
      <c r="B11067" t="s">
        <v>9017</v>
      </c>
      <c r="C11067" t="s">
        <v>1809</v>
      </c>
      <c r="D11067" t="s">
        <v>1810</v>
      </c>
      <c r="E11067" s="698" t="s">
        <v>4047</v>
      </c>
    </row>
    <row r="11068" spans="1:5" hidden="1">
      <c r="A11068">
        <v>11753</v>
      </c>
      <c r="B11068" t="s">
        <v>9018</v>
      </c>
      <c r="C11068" t="s">
        <v>1809</v>
      </c>
      <c r="D11068" t="s">
        <v>1810</v>
      </c>
      <c r="E11068" s="698" t="s">
        <v>9019</v>
      </c>
    </row>
    <row r="11069" spans="1:5" hidden="1">
      <c r="A11069">
        <v>6021</v>
      </c>
      <c r="B11069" t="s">
        <v>9020</v>
      </c>
      <c r="C11069" t="s">
        <v>1809</v>
      </c>
      <c r="D11069" t="s">
        <v>1810</v>
      </c>
      <c r="E11069" s="698" t="s">
        <v>9021</v>
      </c>
    </row>
    <row r="11070" spans="1:5" hidden="1">
      <c r="A11070">
        <v>6024</v>
      </c>
      <c r="B11070" t="s">
        <v>9022</v>
      </c>
      <c r="C11070" t="s">
        <v>1809</v>
      </c>
      <c r="D11070" t="s">
        <v>1810</v>
      </c>
      <c r="E11070" s="698" t="s">
        <v>5804</v>
      </c>
    </row>
    <row r="11071" spans="1:5" hidden="1">
      <c r="A11071">
        <v>38379</v>
      </c>
      <c r="B11071" t="s">
        <v>9023</v>
      </c>
      <c r="C11071" t="s">
        <v>1856</v>
      </c>
      <c r="D11071" t="s">
        <v>1810</v>
      </c>
      <c r="E11071" s="698" t="s">
        <v>2613</v>
      </c>
    </row>
    <row r="11072" spans="1:5" hidden="1">
      <c r="A11072">
        <v>13897</v>
      </c>
      <c r="B11072" t="s">
        <v>9024</v>
      </c>
      <c r="C11072" t="s">
        <v>1809</v>
      </c>
      <c r="D11072" t="s">
        <v>1836</v>
      </c>
      <c r="E11072" s="698" t="s">
        <v>9025</v>
      </c>
    </row>
    <row r="11073" spans="1:5" hidden="1">
      <c r="A11073">
        <v>10640</v>
      </c>
      <c r="B11073" t="s">
        <v>9026</v>
      </c>
      <c r="C11073" t="s">
        <v>1809</v>
      </c>
      <c r="D11073" t="s">
        <v>1836</v>
      </c>
      <c r="E11073" s="698" t="s">
        <v>9027</v>
      </c>
    </row>
    <row r="11074" spans="1:5" hidden="1">
      <c r="A11074">
        <v>11086</v>
      </c>
      <c r="B11074" t="s">
        <v>9028</v>
      </c>
      <c r="C11074" t="s">
        <v>2164</v>
      </c>
      <c r="D11074" t="s">
        <v>1810</v>
      </c>
      <c r="E11074" s="698" t="s">
        <v>6794</v>
      </c>
    </row>
    <row r="11075" spans="1:5" hidden="1">
      <c r="A11075">
        <v>34357</v>
      </c>
      <c r="B11075" t="s">
        <v>9029</v>
      </c>
      <c r="C11075" t="s">
        <v>1949</v>
      </c>
      <c r="D11075" t="s">
        <v>1810</v>
      </c>
      <c r="E11075" s="698" t="s">
        <v>9030</v>
      </c>
    </row>
    <row r="11076" spans="1:5" hidden="1">
      <c r="A11076">
        <v>37329</v>
      </c>
      <c r="B11076" t="s">
        <v>9031</v>
      </c>
      <c r="C11076" t="s">
        <v>1949</v>
      </c>
      <c r="D11076" t="s">
        <v>1810</v>
      </c>
      <c r="E11076" s="698" t="s">
        <v>9032</v>
      </c>
    </row>
    <row r="11077" spans="1:5" hidden="1">
      <c r="A11077">
        <v>2510</v>
      </c>
      <c r="B11077" t="s">
        <v>9033</v>
      </c>
      <c r="C11077" t="s">
        <v>1809</v>
      </c>
      <c r="D11077" t="s">
        <v>1836</v>
      </c>
      <c r="E11077" s="698" t="s">
        <v>9034</v>
      </c>
    </row>
    <row r="11078" spans="1:5" hidden="1">
      <c r="A11078">
        <v>12359</v>
      </c>
      <c r="B11078" t="s">
        <v>9035</v>
      </c>
      <c r="C11078" t="s">
        <v>1809</v>
      </c>
      <c r="D11078" t="s">
        <v>1810</v>
      </c>
      <c r="E11078" s="698" t="s">
        <v>5814</v>
      </c>
    </row>
    <row r="11079" spans="1:5" hidden="1">
      <c r="A11079">
        <v>7353</v>
      </c>
      <c r="B11079" t="s">
        <v>9036</v>
      </c>
      <c r="C11079" t="s">
        <v>1847</v>
      </c>
      <c r="D11079" t="s">
        <v>1810</v>
      </c>
      <c r="E11079" s="698" t="s">
        <v>9037</v>
      </c>
    </row>
    <row r="11080" spans="1:5" hidden="1">
      <c r="A11080">
        <v>36144</v>
      </c>
      <c r="B11080" t="s">
        <v>9038</v>
      </c>
      <c r="C11080" t="s">
        <v>1809</v>
      </c>
      <c r="D11080" t="s">
        <v>1810</v>
      </c>
      <c r="E11080" s="698" t="s">
        <v>4539</v>
      </c>
    </row>
    <row r="11081" spans="1:5" hidden="1">
      <c r="A11081">
        <v>10518</v>
      </c>
      <c r="B11081" t="s">
        <v>9039</v>
      </c>
      <c r="C11081" t="s">
        <v>1809</v>
      </c>
      <c r="D11081" t="s">
        <v>1836</v>
      </c>
      <c r="E11081" s="698" t="s">
        <v>9040</v>
      </c>
    </row>
    <row r="11082" spans="1:5" hidden="1">
      <c r="A11082">
        <v>36530</v>
      </c>
      <c r="B11082" t="s">
        <v>9041</v>
      </c>
      <c r="C11082" t="s">
        <v>1809</v>
      </c>
      <c r="D11082" t="s">
        <v>1836</v>
      </c>
      <c r="E11082" s="698" t="s">
        <v>9042</v>
      </c>
    </row>
    <row r="11083" spans="1:5" hidden="1">
      <c r="A11083">
        <v>6046</v>
      </c>
      <c r="B11083" t="s">
        <v>9043</v>
      </c>
      <c r="C11083" t="s">
        <v>1809</v>
      </c>
      <c r="D11083" t="s">
        <v>1836</v>
      </c>
      <c r="E11083" s="698" t="s">
        <v>9044</v>
      </c>
    </row>
    <row r="11084" spans="1:5" hidden="1">
      <c r="A11084">
        <v>36531</v>
      </c>
      <c r="B11084" t="s">
        <v>9045</v>
      </c>
      <c r="C11084" t="s">
        <v>1809</v>
      </c>
      <c r="D11084" t="s">
        <v>1836</v>
      </c>
      <c r="E11084" s="698" t="s">
        <v>9046</v>
      </c>
    </row>
    <row r="11085" spans="1:5" hidden="1">
      <c r="A11085">
        <v>34684</v>
      </c>
      <c r="B11085" t="s">
        <v>9047</v>
      </c>
      <c r="C11085" t="s">
        <v>1835</v>
      </c>
      <c r="D11085" t="s">
        <v>1836</v>
      </c>
      <c r="E11085" s="698" t="s">
        <v>9048</v>
      </c>
    </row>
    <row r="11086" spans="1:5" hidden="1">
      <c r="A11086">
        <v>34683</v>
      </c>
      <c r="B11086" t="s">
        <v>9049</v>
      </c>
      <c r="C11086" t="s">
        <v>1835</v>
      </c>
      <c r="D11086" t="s">
        <v>1836</v>
      </c>
      <c r="E11086" s="698" t="s">
        <v>9050</v>
      </c>
    </row>
    <row r="11087" spans="1:5" hidden="1">
      <c r="A11087">
        <v>533</v>
      </c>
      <c r="B11087" t="s">
        <v>9051</v>
      </c>
      <c r="C11087" t="s">
        <v>1835</v>
      </c>
      <c r="D11087" t="s">
        <v>1810</v>
      </c>
      <c r="E11087" s="698" t="s">
        <v>9052</v>
      </c>
    </row>
    <row r="11088" spans="1:5" hidden="1">
      <c r="A11088">
        <v>10515</v>
      </c>
      <c r="B11088" t="s">
        <v>9053</v>
      </c>
      <c r="C11088" t="s">
        <v>1835</v>
      </c>
      <c r="D11088" t="s">
        <v>1810</v>
      </c>
      <c r="E11088" s="698" t="s">
        <v>4924</v>
      </c>
    </row>
    <row r="11089" spans="1:5" hidden="1">
      <c r="A11089">
        <v>536</v>
      </c>
      <c r="B11089" t="s">
        <v>9054</v>
      </c>
      <c r="C11089" t="s">
        <v>1835</v>
      </c>
      <c r="D11089" t="s">
        <v>1817</v>
      </c>
      <c r="E11089" s="698" t="s">
        <v>9055</v>
      </c>
    </row>
    <row r="11090" spans="1:5" hidden="1">
      <c r="A11090">
        <v>153</v>
      </c>
      <c r="B11090" t="s">
        <v>9056</v>
      </c>
      <c r="C11090" t="s">
        <v>1847</v>
      </c>
      <c r="D11090" t="s">
        <v>1810</v>
      </c>
      <c r="E11090" s="698" t="s">
        <v>9057</v>
      </c>
    </row>
    <row r="11091" spans="1:5" hidden="1">
      <c r="A11091">
        <v>34682</v>
      </c>
      <c r="B11091" t="s">
        <v>9058</v>
      </c>
      <c r="C11091" t="s">
        <v>1835</v>
      </c>
      <c r="D11091" t="s">
        <v>1836</v>
      </c>
      <c r="E11091" s="698" t="s">
        <v>9059</v>
      </c>
    </row>
    <row r="11092" spans="1:5" hidden="1">
      <c r="A11092">
        <v>20205</v>
      </c>
      <c r="B11092" t="s">
        <v>9060</v>
      </c>
      <c r="C11092" t="s">
        <v>1856</v>
      </c>
      <c r="D11092" t="s">
        <v>1810</v>
      </c>
      <c r="E11092" s="698" t="s">
        <v>5544</v>
      </c>
    </row>
    <row r="11093" spans="1:5" hidden="1">
      <c r="A11093">
        <v>4412</v>
      </c>
      <c r="B11093" t="s">
        <v>9061</v>
      </c>
      <c r="C11093" t="s">
        <v>1856</v>
      </c>
      <c r="D11093" t="s">
        <v>1810</v>
      </c>
      <c r="E11093" s="698" t="s">
        <v>2009</v>
      </c>
    </row>
    <row r="11094" spans="1:5" hidden="1">
      <c r="A11094">
        <v>4408</v>
      </c>
      <c r="B11094" t="s">
        <v>9062</v>
      </c>
      <c r="C11094" t="s">
        <v>1856</v>
      </c>
      <c r="D11094" t="s">
        <v>1810</v>
      </c>
      <c r="E11094" s="698" t="s">
        <v>2511</v>
      </c>
    </row>
    <row r="11095" spans="1:5" hidden="1">
      <c r="A11095">
        <v>10559</v>
      </c>
      <c r="B11095" t="s">
        <v>9063</v>
      </c>
      <c r="C11095" t="s">
        <v>1809</v>
      </c>
      <c r="D11095" t="s">
        <v>1817</v>
      </c>
      <c r="E11095" s="698" t="s">
        <v>2411</v>
      </c>
    </row>
    <row r="11096" spans="1:5" hidden="1">
      <c r="A11096">
        <v>10664</v>
      </c>
      <c r="B11096" t="s">
        <v>9064</v>
      </c>
      <c r="C11096" t="s">
        <v>1809</v>
      </c>
      <c r="D11096" t="s">
        <v>1810</v>
      </c>
      <c r="E11096" s="698" t="s">
        <v>9065</v>
      </c>
    </row>
    <row r="11097" spans="1:5" hidden="1">
      <c r="A11097">
        <v>36250</v>
      </c>
      <c r="B11097" t="s">
        <v>9066</v>
      </c>
      <c r="C11097" t="s">
        <v>1856</v>
      </c>
      <c r="D11097" t="s">
        <v>1810</v>
      </c>
      <c r="E11097" s="698" t="s">
        <v>9067</v>
      </c>
    </row>
    <row r="11098" spans="1:5" hidden="1">
      <c r="A11098">
        <v>10857</v>
      </c>
      <c r="B11098" t="s">
        <v>9068</v>
      </c>
      <c r="C11098" t="s">
        <v>1856</v>
      </c>
      <c r="D11098" t="s">
        <v>1810</v>
      </c>
      <c r="E11098" s="698" t="s">
        <v>2141</v>
      </c>
    </row>
    <row r="11099" spans="1:5" hidden="1">
      <c r="A11099">
        <v>4803</v>
      </c>
      <c r="B11099" t="s">
        <v>9069</v>
      </c>
      <c r="C11099" t="s">
        <v>1856</v>
      </c>
      <c r="D11099" t="s">
        <v>1810</v>
      </c>
      <c r="E11099" s="698" t="s">
        <v>9070</v>
      </c>
    </row>
    <row r="11100" spans="1:5" hidden="1">
      <c r="A11100">
        <v>6186</v>
      </c>
      <c r="B11100" t="s">
        <v>9071</v>
      </c>
      <c r="C11100" t="s">
        <v>1856</v>
      </c>
      <c r="D11100" t="s">
        <v>1836</v>
      </c>
      <c r="E11100" s="698" t="s">
        <v>5243</v>
      </c>
    </row>
    <row r="11101" spans="1:5" hidden="1">
      <c r="A11101">
        <v>4829</v>
      </c>
      <c r="B11101" t="s">
        <v>9072</v>
      </c>
      <c r="C11101" t="s">
        <v>1856</v>
      </c>
      <c r="D11101" t="s">
        <v>1836</v>
      </c>
      <c r="E11101" s="698" t="s">
        <v>9073</v>
      </c>
    </row>
    <row r="11102" spans="1:5" hidden="1">
      <c r="A11102">
        <v>39829</v>
      </c>
      <c r="B11102" t="s">
        <v>9074</v>
      </c>
      <c r="C11102" t="s">
        <v>1856</v>
      </c>
      <c r="D11102" t="s">
        <v>1836</v>
      </c>
      <c r="E11102" s="698" t="s">
        <v>9075</v>
      </c>
    </row>
    <row r="11103" spans="1:5" hidden="1">
      <c r="A11103">
        <v>20231</v>
      </c>
      <c r="B11103" t="s">
        <v>9076</v>
      </c>
      <c r="C11103" t="s">
        <v>1856</v>
      </c>
      <c r="D11103" t="s">
        <v>1836</v>
      </c>
      <c r="E11103" s="698" t="s">
        <v>9077</v>
      </c>
    </row>
    <row r="11104" spans="1:5" hidden="1">
      <c r="A11104">
        <v>4804</v>
      </c>
      <c r="B11104" t="s">
        <v>9078</v>
      </c>
      <c r="C11104" t="s">
        <v>1856</v>
      </c>
      <c r="D11104" t="s">
        <v>1810</v>
      </c>
      <c r="E11104" s="698" t="s">
        <v>9079</v>
      </c>
    </row>
    <row r="11105" spans="1:5" hidden="1">
      <c r="A11105">
        <v>34680</v>
      </c>
      <c r="B11105" t="s">
        <v>9080</v>
      </c>
      <c r="C11105" t="s">
        <v>1856</v>
      </c>
      <c r="D11105" t="s">
        <v>1836</v>
      </c>
      <c r="E11105" s="698" t="s">
        <v>9081</v>
      </c>
    </row>
    <row r="11106" spans="1:5" hidden="1">
      <c r="A11106">
        <v>11573</v>
      </c>
      <c r="B11106" t="s">
        <v>9082</v>
      </c>
      <c r="C11106" t="s">
        <v>1809</v>
      </c>
      <c r="D11106" t="s">
        <v>1810</v>
      </c>
      <c r="E11106" s="698" t="s">
        <v>9083</v>
      </c>
    </row>
    <row r="11107" spans="1:5" hidden="1">
      <c r="A11107">
        <v>38401</v>
      </c>
      <c r="B11107" t="s">
        <v>9084</v>
      </c>
      <c r="C11107" t="s">
        <v>1809</v>
      </c>
      <c r="D11107" t="s">
        <v>1810</v>
      </c>
      <c r="E11107" s="698" t="s">
        <v>9085</v>
      </c>
    </row>
    <row r="11108" spans="1:5" hidden="1">
      <c r="A11108">
        <v>11575</v>
      </c>
      <c r="B11108" t="s">
        <v>9086</v>
      </c>
      <c r="C11108" t="s">
        <v>1809</v>
      </c>
      <c r="D11108" t="s">
        <v>1810</v>
      </c>
      <c r="E11108" s="698" t="s">
        <v>9087</v>
      </c>
    </row>
    <row r="11109" spans="1:5" hidden="1">
      <c r="A11109">
        <v>38179</v>
      </c>
      <c r="B11109" t="s">
        <v>9088</v>
      </c>
      <c r="C11109" t="s">
        <v>1809</v>
      </c>
      <c r="D11109" t="s">
        <v>1810</v>
      </c>
      <c r="E11109" s="698" t="s">
        <v>9089</v>
      </c>
    </row>
    <row r="11110" spans="1:5" hidden="1">
      <c r="A11110">
        <v>20256</v>
      </c>
      <c r="B11110" t="s">
        <v>9090</v>
      </c>
      <c r="C11110" t="s">
        <v>1809</v>
      </c>
      <c r="D11110" t="s">
        <v>1810</v>
      </c>
      <c r="E11110" s="698" t="s">
        <v>9091</v>
      </c>
    </row>
    <row r="11111" spans="1:5" hidden="1">
      <c r="A11111">
        <v>14511</v>
      </c>
      <c r="B11111" t="s">
        <v>9092</v>
      </c>
      <c r="C11111" t="s">
        <v>1809</v>
      </c>
      <c r="D11111" t="s">
        <v>1836</v>
      </c>
      <c r="E11111" s="698" t="s">
        <v>9093</v>
      </c>
    </row>
    <row r="11112" spans="1:5" hidden="1">
      <c r="A11112">
        <v>10642</v>
      </c>
      <c r="B11112" t="s">
        <v>9094</v>
      </c>
      <c r="C11112" t="s">
        <v>1809</v>
      </c>
      <c r="D11112" t="s">
        <v>1836</v>
      </c>
      <c r="E11112" s="698" t="s">
        <v>9095</v>
      </c>
    </row>
    <row r="11113" spans="1:5" hidden="1">
      <c r="A11113">
        <v>14489</v>
      </c>
      <c r="B11113" t="s">
        <v>9096</v>
      </c>
      <c r="C11113" t="s">
        <v>1809</v>
      </c>
      <c r="D11113" t="s">
        <v>1836</v>
      </c>
      <c r="E11113" s="698" t="s">
        <v>9097</v>
      </c>
    </row>
    <row r="11114" spans="1:5" hidden="1">
      <c r="A11114">
        <v>14513</v>
      </c>
      <c r="B11114" t="s">
        <v>9098</v>
      </c>
      <c r="C11114" t="s">
        <v>1809</v>
      </c>
      <c r="D11114" t="s">
        <v>1836</v>
      </c>
      <c r="E11114" s="698" t="s">
        <v>9099</v>
      </c>
    </row>
    <row r="11115" spans="1:5" hidden="1">
      <c r="A11115">
        <v>13600</v>
      </c>
      <c r="B11115" t="s">
        <v>9100</v>
      </c>
      <c r="C11115" t="s">
        <v>1809</v>
      </c>
      <c r="D11115" t="s">
        <v>1836</v>
      </c>
      <c r="E11115" s="698" t="s">
        <v>9101</v>
      </c>
    </row>
    <row r="11116" spans="1:5" hidden="1">
      <c r="A11116">
        <v>10646</v>
      </c>
      <c r="B11116" t="s">
        <v>9102</v>
      </c>
      <c r="C11116" t="s">
        <v>1809</v>
      </c>
      <c r="D11116" t="s">
        <v>1836</v>
      </c>
      <c r="E11116" s="698" t="s">
        <v>9103</v>
      </c>
    </row>
    <row r="11117" spans="1:5" hidden="1">
      <c r="A11117">
        <v>6070</v>
      </c>
      <c r="B11117" t="s">
        <v>9104</v>
      </c>
      <c r="C11117" t="s">
        <v>1809</v>
      </c>
      <c r="D11117" t="s">
        <v>1836</v>
      </c>
      <c r="E11117" s="698" t="s">
        <v>9105</v>
      </c>
    </row>
    <row r="11118" spans="1:5" hidden="1">
      <c r="A11118">
        <v>6069</v>
      </c>
      <c r="B11118" t="s">
        <v>9106</v>
      </c>
      <c r="C11118" t="s">
        <v>1809</v>
      </c>
      <c r="D11118" t="s">
        <v>1836</v>
      </c>
      <c r="E11118" s="698" t="s">
        <v>9107</v>
      </c>
    </row>
    <row r="11119" spans="1:5" hidden="1">
      <c r="A11119">
        <v>14626</v>
      </c>
      <c r="B11119" t="s">
        <v>9108</v>
      </c>
      <c r="C11119" t="s">
        <v>1809</v>
      </c>
      <c r="D11119" t="s">
        <v>1836</v>
      </c>
      <c r="E11119" s="698" t="s">
        <v>9109</v>
      </c>
    </row>
    <row r="11120" spans="1:5" hidden="1">
      <c r="A11120">
        <v>6067</v>
      </c>
      <c r="B11120" t="s">
        <v>9110</v>
      </c>
      <c r="C11120" t="s">
        <v>1809</v>
      </c>
      <c r="D11120" t="s">
        <v>1836</v>
      </c>
      <c r="E11120" s="698" t="s">
        <v>9111</v>
      </c>
    </row>
    <row r="11121" spans="1:5" hidden="1">
      <c r="A11121">
        <v>38393</v>
      </c>
      <c r="B11121" t="s">
        <v>9112</v>
      </c>
      <c r="C11121" t="s">
        <v>1809</v>
      </c>
      <c r="D11121" t="s">
        <v>1817</v>
      </c>
      <c r="E11121" s="698" t="s">
        <v>7417</v>
      </c>
    </row>
    <row r="11122" spans="1:5" hidden="1">
      <c r="A11122">
        <v>38390</v>
      </c>
      <c r="B11122" t="s">
        <v>9113</v>
      </c>
      <c r="C11122" t="s">
        <v>1809</v>
      </c>
      <c r="D11122" t="s">
        <v>1810</v>
      </c>
      <c r="E11122" s="698" t="s">
        <v>7584</v>
      </c>
    </row>
    <row r="11123" spans="1:5" hidden="1">
      <c r="A11123">
        <v>36532</v>
      </c>
      <c r="B11123" t="s">
        <v>9114</v>
      </c>
      <c r="C11123" t="s">
        <v>1809</v>
      </c>
      <c r="D11123" t="s">
        <v>1810</v>
      </c>
      <c r="E11123" s="698" t="s">
        <v>9115</v>
      </c>
    </row>
    <row r="11124" spans="1:5" hidden="1">
      <c r="A11124">
        <v>11578</v>
      </c>
      <c r="B11124" t="s">
        <v>9116</v>
      </c>
      <c r="C11124" t="s">
        <v>1809</v>
      </c>
      <c r="D11124" t="s">
        <v>1810</v>
      </c>
      <c r="E11124" s="698" t="s">
        <v>9117</v>
      </c>
    </row>
    <row r="11125" spans="1:5" hidden="1">
      <c r="A11125">
        <v>11577</v>
      </c>
      <c r="B11125" t="s">
        <v>9118</v>
      </c>
      <c r="C11125" t="s">
        <v>1809</v>
      </c>
      <c r="D11125" t="s">
        <v>1810</v>
      </c>
      <c r="E11125" s="698" t="s">
        <v>1974</v>
      </c>
    </row>
    <row r="11126" spans="1:5" hidden="1">
      <c r="A11126">
        <v>42432</v>
      </c>
      <c r="B11126" t="s">
        <v>9119</v>
      </c>
      <c r="C11126" t="s">
        <v>1809</v>
      </c>
      <c r="D11126" t="s">
        <v>1836</v>
      </c>
      <c r="E11126" s="698" t="s">
        <v>9120</v>
      </c>
    </row>
    <row r="11127" spans="1:5" hidden="1">
      <c r="A11127">
        <v>42437</v>
      </c>
      <c r="B11127" t="s">
        <v>9121</v>
      </c>
      <c r="C11127" t="s">
        <v>1809</v>
      </c>
      <c r="D11127" t="s">
        <v>1836</v>
      </c>
      <c r="E11127" s="698" t="s">
        <v>9122</v>
      </c>
    </row>
    <row r="11128" spans="1:5" hidden="1">
      <c r="A11128">
        <v>1116</v>
      </c>
      <c r="B11128" t="s">
        <v>9123</v>
      </c>
      <c r="C11128" t="s">
        <v>1856</v>
      </c>
      <c r="D11128" t="s">
        <v>1810</v>
      </c>
      <c r="E11128" s="698" t="s">
        <v>2014</v>
      </c>
    </row>
    <row r="11129" spans="1:5" hidden="1">
      <c r="A11129">
        <v>1115</v>
      </c>
      <c r="B11129" t="s">
        <v>9124</v>
      </c>
      <c r="C11129" t="s">
        <v>1856</v>
      </c>
      <c r="D11129" t="s">
        <v>1810</v>
      </c>
      <c r="E11129" s="698" t="s">
        <v>9125</v>
      </c>
    </row>
    <row r="11130" spans="1:5" hidden="1">
      <c r="A11130">
        <v>1113</v>
      </c>
      <c r="B11130" t="s">
        <v>9126</v>
      </c>
      <c r="C11130" t="s">
        <v>1856</v>
      </c>
      <c r="D11130" t="s">
        <v>1810</v>
      </c>
      <c r="E11130" s="698" t="s">
        <v>3740</v>
      </c>
    </row>
    <row r="11131" spans="1:5" hidden="1">
      <c r="A11131">
        <v>1114</v>
      </c>
      <c r="B11131" t="s">
        <v>9127</v>
      </c>
      <c r="C11131" t="s">
        <v>1856</v>
      </c>
      <c r="D11131" t="s">
        <v>1810</v>
      </c>
      <c r="E11131" s="698" t="s">
        <v>3744</v>
      </c>
    </row>
    <row r="11132" spans="1:5" hidden="1">
      <c r="A11132">
        <v>40873</v>
      </c>
      <c r="B11132" t="s">
        <v>9128</v>
      </c>
      <c r="C11132" t="s">
        <v>1856</v>
      </c>
      <c r="D11132" t="s">
        <v>1810</v>
      </c>
      <c r="E11132" s="698" t="s">
        <v>9129</v>
      </c>
    </row>
    <row r="11133" spans="1:5" hidden="1">
      <c r="A11133">
        <v>20214</v>
      </c>
      <c r="B11133" t="s">
        <v>9130</v>
      </c>
      <c r="C11133" t="s">
        <v>1809</v>
      </c>
      <c r="D11133" t="s">
        <v>1810</v>
      </c>
      <c r="E11133" s="698" t="s">
        <v>9131</v>
      </c>
    </row>
    <row r="11134" spans="1:5" hidden="1">
      <c r="A11134">
        <v>11064</v>
      </c>
      <c r="B11134" t="s">
        <v>9132</v>
      </c>
      <c r="C11134" t="s">
        <v>1809</v>
      </c>
      <c r="D11134" t="s">
        <v>1810</v>
      </c>
      <c r="E11134" s="698" t="s">
        <v>9133</v>
      </c>
    </row>
    <row r="11135" spans="1:5" hidden="1">
      <c r="A11135">
        <v>7237</v>
      </c>
      <c r="B11135" t="s">
        <v>9134</v>
      </c>
      <c r="C11135" t="s">
        <v>1809</v>
      </c>
      <c r="D11135" t="s">
        <v>1810</v>
      </c>
      <c r="E11135" s="698" t="s">
        <v>6668</v>
      </c>
    </row>
    <row r="11136" spans="1:5" hidden="1">
      <c r="A11136">
        <v>11757</v>
      </c>
      <c r="B11136" t="s">
        <v>9135</v>
      </c>
      <c r="C11136" t="s">
        <v>1809</v>
      </c>
      <c r="D11136" t="s">
        <v>1817</v>
      </c>
      <c r="E11136" s="698" t="s">
        <v>9136</v>
      </c>
    </row>
    <row r="11137" spans="1:5" hidden="1">
      <c r="A11137">
        <v>11758</v>
      </c>
      <c r="B11137" t="s">
        <v>9137</v>
      </c>
      <c r="C11137" t="s">
        <v>1809</v>
      </c>
      <c r="D11137" t="s">
        <v>1817</v>
      </c>
      <c r="E11137" s="698" t="s">
        <v>9138</v>
      </c>
    </row>
    <row r="11138" spans="1:5" hidden="1">
      <c r="A11138">
        <v>37526</v>
      </c>
      <c r="B11138" t="s">
        <v>9139</v>
      </c>
      <c r="C11138" t="s">
        <v>1809</v>
      </c>
      <c r="D11138" t="s">
        <v>1810</v>
      </c>
      <c r="E11138" s="698" t="s">
        <v>3192</v>
      </c>
    </row>
    <row r="11139" spans="1:5" hidden="1">
      <c r="A11139">
        <v>6076</v>
      </c>
      <c r="B11139" t="s">
        <v>9140</v>
      </c>
      <c r="C11139" t="s">
        <v>2164</v>
      </c>
      <c r="D11139" t="s">
        <v>1817</v>
      </c>
      <c r="E11139" s="698" t="s">
        <v>9141</v>
      </c>
    </row>
    <row r="11140" spans="1:5" hidden="1">
      <c r="A11140">
        <v>13109</v>
      </c>
      <c r="B11140" t="s">
        <v>9142</v>
      </c>
      <c r="C11140" t="s">
        <v>1809</v>
      </c>
      <c r="D11140" t="s">
        <v>1836</v>
      </c>
      <c r="E11140" s="698" t="s">
        <v>9143</v>
      </c>
    </row>
    <row r="11141" spans="1:5" hidden="1">
      <c r="A11141">
        <v>13110</v>
      </c>
      <c r="B11141" t="s">
        <v>9144</v>
      </c>
      <c r="C11141" t="s">
        <v>1809</v>
      </c>
      <c r="D11141" t="s">
        <v>1836</v>
      </c>
      <c r="E11141" s="698" t="s">
        <v>9145</v>
      </c>
    </row>
    <row r="11142" spans="1:5" hidden="1">
      <c r="A11142">
        <v>7581</v>
      </c>
      <c r="B11142" t="s">
        <v>9146</v>
      </c>
      <c r="C11142" t="s">
        <v>1809</v>
      </c>
      <c r="D11142" t="s">
        <v>1810</v>
      </c>
      <c r="E11142" s="698" t="s">
        <v>1891</v>
      </c>
    </row>
    <row r="11143" spans="1:5" hidden="1">
      <c r="A11143">
        <v>4509</v>
      </c>
      <c r="B11143" t="s">
        <v>9147</v>
      </c>
      <c r="C11143" t="s">
        <v>1856</v>
      </c>
      <c r="D11143" t="s">
        <v>1810</v>
      </c>
      <c r="E11143" s="698" t="s">
        <v>4875</v>
      </c>
    </row>
    <row r="11144" spans="1:5" hidden="1">
      <c r="A11144">
        <v>4512</v>
      </c>
      <c r="B11144" t="s">
        <v>9148</v>
      </c>
      <c r="C11144" t="s">
        <v>1856</v>
      </c>
      <c r="D11144" t="s">
        <v>1810</v>
      </c>
      <c r="E11144" s="698" t="s">
        <v>9149</v>
      </c>
    </row>
    <row r="11145" spans="1:5" hidden="1">
      <c r="A11145">
        <v>4517</v>
      </c>
      <c r="B11145" t="s">
        <v>9150</v>
      </c>
      <c r="C11145" t="s">
        <v>1856</v>
      </c>
      <c r="D11145" t="s">
        <v>1810</v>
      </c>
      <c r="E11145" s="698" t="s">
        <v>9151</v>
      </c>
    </row>
    <row r="11146" spans="1:5" hidden="1">
      <c r="A11146">
        <v>20206</v>
      </c>
      <c r="B11146" t="s">
        <v>9152</v>
      </c>
      <c r="C11146" t="s">
        <v>1856</v>
      </c>
      <c r="D11146" t="s">
        <v>1810</v>
      </c>
      <c r="E11146" s="698" t="s">
        <v>7445</v>
      </c>
    </row>
    <row r="11147" spans="1:5" hidden="1">
      <c r="A11147">
        <v>4460</v>
      </c>
      <c r="B11147" t="s">
        <v>9153</v>
      </c>
      <c r="C11147" t="s">
        <v>1856</v>
      </c>
      <c r="D11147" t="s">
        <v>1810</v>
      </c>
      <c r="E11147" s="698" t="s">
        <v>4863</v>
      </c>
    </row>
    <row r="11148" spans="1:5" hidden="1">
      <c r="A11148">
        <v>4417</v>
      </c>
      <c r="B11148" t="s">
        <v>9154</v>
      </c>
      <c r="C11148" t="s">
        <v>1856</v>
      </c>
      <c r="D11148" t="s">
        <v>1810</v>
      </c>
      <c r="E11148" s="698" t="s">
        <v>7893</v>
      </c>
    </row>
    <row r="11149" spans="1:5" hidden="1">
      <c r="A11149">
        <v>4415</v>
      </c>
      <c r="B11149" t="s">
        <v>9155</v>
      </c>
      <c r="C11149" t="s">
        <v>1856</v>
      </c>
      <c r="D11149" t="s">
        <v>1810</v>
      </c>
      <c r="E11149" s="698" t="s">
        <v>5179</v>
      </c>
    </row>
    <row r="11150" spans="1:5" hidden="1">
      <c r="A11150">
        <v>37373</v>
      </c>
      <c r="B11150" t="s">
        <v>9156</v>
      </c>
      <c r="C11150" t="s">
        <v>2167</v>
      </c>
      <c r="D11150" t="s">
        <v>1817</v>
      </c>
      <c r="E11150" s="698" t="s">
        <v>3018</v>
      </c>
    </row>
    <row r="11151" spans="1:5" hidden="1">
      <c r="A11151">
        <v>40864</v>
      </c>
      <c r="B11151" t="s">
        <v>9157</v>
      </c>
      <c r="C11151" t="s">
        <v>2170</v>
      </c>
      <c r="D11151" t="s">
        <v>1817</v>
      </c>
      <c r="E11151" s="698" t="s">
        <v>9158</v>
      </c>
    </row>
    <row r="11152" spans="1:5" hidden="1">
      <c r="A11152">
        <v>4734</v>
      </c>
      <c r="B11152" t="s">
        <v>9159</v>
      </c>
      <c r="C11152" t="s">
        <v>2164</v>
      </c>
      <c r="D11152" t="s">
        <v>1810</v>
      </c>
      <c r="E11152" s="698" t="s">
        <v>9160</v>
      </c>
    </row>
    <row r="11153" spans="1:5" hidden="1">
      <c r="A11153">
        <v>6085</v>
      </c>
      <c r="B11153" t="s">
        <v>9161</v>
      </c>
      <c r="C11153" t="s">
        <v>1847</v>
      </c>
      <c r="D11153" t="s">
        <v>1817</v>
      </c>
      <c r="E11153" s="698" t="s">
        <v>4875</v>
      </c>
    </row>
    <row r="11154" spans="1:5" hidden="1">
      <c r="A11154">
        <v>38396</v>
      </c>
      <c r="B11154" t="s">
        <v>9162</v>
      </c>
      <c r="C11154" t="s">
        <v>1809</v>
      </c>
      <c r="D11154" t="s">
        <v>1810</v>
      </c>
      <c r="E11154" s="698" t="s">
        <v>9163</v>
      </c>
    </row>
    <row r="11155" spans="1:5" hidden="1">
      <c r="A11155">
        <v>11622</v>
      </c>
      <c r="B11155" t="s">
        <v>9164</v>
      </c>
      <c r="C11155" t="s">
        <v>1949</v>
      </c>
      <c r="D11155" t="s">
        <v>1810</v>
      </c>
      <c r="E11155" s="698" t="s">
        <v>9165</v>
      </c>
    </row>
    <row r="11156" spans="1:5" hidden="1">
      <c r="A11156">
        <v>43143</v>
      </c>
      <c r="B11156" t="s">
        <v>9166</v>
      </c>
      <c r="C11156" t="s">
        <v>1847</v>
      </c>
      <c r="D11156" t="s">
        <v>1810</v>
      </c>
      <c r="E11156" s="698" t="s">
        <v>9167</v>
      </c>
    </row>
    <row r="11157" spans="1:5" hidden="1">
      <c r="A11157">
        <v>7317</v>
      </c>
      <c r="B11157" t="s">
        <v>9168</v>
      </c>
      <c r="C11157" t="s">
        <v>1949</v>
      </c>
      <c r="D11157" t="s">
        <v>1810</v>
      </c>
      <c r="E11157" s="698" t="s">
        <v>9169</v>
      </c>
    </row>
    <row r="11158" spans="1:5" hidden="1">
      <c r="A11158">
        <v>142</v>
      </c>
      <c r="B11158" t="s">
        <v>9170</v>
      </c>
      <c r="C11158" t="s">
        <v>9171</v>
      </c>
      <c r="D11158" t="s">
        <v>1810</v>
      </c>
      <c r="E11158" s="698" t="s">
        <v>4526</v>
      </c>
    </row>
    <row r="11159" spans="1:5" hidden="1">
      <c r="A11159">
        <v>43142</v>
      </c>
      <c r="B11159" t="s">
        <v>9172</v>
      </c>
      <c r="C11159" t="s">
        <v>1847</v>
      </c>
      <c r="D11159" t="s">
        <v>1810</v>
      </c>
      <c r="E11159" s="698" t="s">
        <v>9173</v>
      </c>
    </row>
    <row r="11160" spans="1:5" hidden="1">
      <c r="A11160">
        <v>38123</v>
      </c>
      <c r="B11160" t="s">
        <v>9174</v>
      </c>
      <c r="C11160" t="s">
        <v>1949</v>
      </c>
      <c r="D11160" t="s">
        <v>1810</v>
      </c>
      <c r="E11160" s="698" t="s">
        <v>9175</v>
      </c>
    </row>
    <row r="11161" spans="1:5" hidden="1">
      <c r="A11161">
        <v>42701</v>
      </c>
      <c r="B11161" t="s">
        <v>9176</v>
      </c>
      <c r="C11161" t="s">
        <v>1809</v>
      </c>
      <c r="D11161" t="s">
        <v>1836</v>
      </c>
      <c r="E11161" s="698" t="s">
        <v>9177</v>
      </c>
    </row>
    <row r="11162" spans="1:5" hidden="1">
      <c r="A11162">
        <v>42702</v>
      </c>
      <c r="B11162" t="s">
        <v>9178</v>
      </c>
      <c r="C11162" t="s">
        <v>1809</v>
      </c>
      <c r="D11162" t="s">
        <v>1836</v>
      </c>
      <c r="E11162" s="698" t="s">
        <v>9179</v>
      </c>
    </row>
    <row r="11163" spans="1:5" hidden="1">
      <c r="A11163">
        <v>37955</v>
      </c>
      <c r="B11163" t="s">
        <v>9180</v>
      </c>
      <c r="C11163" t="s">
        <v>1809</v>
      </c>
      <c r="D11163" t="s">
        <v>1836</v>
      </c>
      <c r="E11163" s="698" t="s">
        <v>9181</v>
      </c>
    </row>
    <row r="11164" spans="1:5" hidden="1">
      <c r="A11164">
        <v>42699</v>
      </c>
      <c r="B11164" t="s">
        <v>9182</v>
      </c>
      <c r="C11164" t="s">
        <v>1809</v>
      </c>
      <c r="D11164" t="s">
        <v>1836</v>
      </c>
      <c r="E11164" s="698" t="s">
        <v>9183</v>
      </c>
    </row>
    <row r="11165" spans="1:5" hidden="1">
      <c r="A11165">
        <v>42700</v>
      </c>
      <c r="B11165" t="s">
        <v>9184</v>
      </c>
      <c r="C11165" t="s">
        <v>1809</v>
      </c>
      <c r="D11165" t="s">
        <v>1836</v>
      </c>
      <c r="E11165" s="698" t="s">
        <v>9185</v>
      </c>
    </row>
    <row r="11166" spans="1:5" hidden="1">
      <c r="A11166">
        <v>37743</v>
      </c>
      <c r="B11166" t="s">
        <v>9186</v>
      </c>
      <c r="C11166" t="s">
        <v>1809</v>
      </c>
      <c r="D11166" t="s">
        <v>1836</v>
      </c>
      <c r="E11166" s="698" t="s">
        <v>9187</v>
      </c>
    </row>
    <row r="11167" spans="1:5" hidden="1">
      <c r="A11167">
        <v>37744</v>
      </c>
      <c r="B11167" t="s">
        <v>9188</v>
      </c>
      <c r="C11167" t="s">
        <v>1809</v>
      </c>
      <c r="D11167" t="s">
        <v>1836</v>
      </c>
      <c r="E11167" s="698" t="s">
        <v>9189</v>
      </c>
    </row>
    <row r="11168" spans="1:5" hidden="1">
      <c r="A11168">
        <v>37741</v>
      </c>
      <c r="B11168" t="s">
        <v>9190</v>
      </c>
      <c r="C11168" t="s">
        <v>1809</v>
      </c>
      <c r="D11168" t="s">
        <v>1836</v>
      </c>
      <c r="E11168" s="698" t="s">
        <v>9191</v>
      </c>
    </row>
    <row r="11169" spans="1:5" hidden="1">
      <c r="A11169">
        <v>39396</v>
      </c>
      <c r="B11169" t="s">
        <v>9192</v>
      </c>
      <c r="C11169" t="s">
        <v>1809</v>
      </c>
      <c r="D11169" t="s">
        <v>1836</v>
      </c>
      <c r="E11169" s="698" t="s">
        <v>9193</v>
      </c>
    </row>
    <row r="11170" spans="1:5" hidden="1">
      <c r="A11170">
        <v>39392</v>
      </c>
      <c r="B11170" t="s">
        <v>9194</v>
      </c>
      <c r="C11170" t="s">
        <v>1809</v>
      </c>
      <c r="D11170" t="s">
        <v>1836</v>
      </c>
      <c r="E11170" s="698" t="s">
        <v>9195</v>
      </c>
    </row>
    <row r="11171" spans="1:5" hidden="1">
      <c r="A11171">
        <v>39393</v>
      </c>
      <c r="B11171" t="s">
        <v>9196</v>
      </c>
      <c r="C11171" t="s">
        <v>1809</v>
      </c>
      <c r="D11171" t="s">
        <v>1836</v>
      </c>
      <c r="E11171" s="698" t="s">
        <v>9197</v>
      </c>
    </row>
    <row r="11172" spans="1:5" hidden="1">
      <c r="A11172">
        <v>39394</v>
      </c>
      <c r="B11172" t="s">
        <v>9198</v>
      </c>
      <c r="C11172" t="s">
        <v>1809</v>
      </c>
      <c r="D11172" t="s">
        <v>1836</v>
      </c>
      <c r="E11172" s="698" t="s">
        <v>7597</v>
      </c>
    </row>
    <row r="11173" spans="1:5" hidden="1">
      <c r="A11173">
        <v>39395</v>
      </c>
      <c r="B11173" t="s">
        <v>9199</v>
      </c>
      <c r="C11173" t="s">
        <v>1809</v>
      </c>
      <c r="D11173" t="s">
        <v>1836</v>
      </c>
      <c r="E11173" s="698" t="s">
        <v>9200</v>
      </c>
    </row>
    <row r="11174" spans="1:5" hidden="1">
      <c r="A11174">
        <v>14618</v>
      </c>
      <c r="B11174" t="s">
        <v>9201</v>
      </c>
      <c r="C11174" t="s">
        <v>1809</v>
      </c>
      <c r="D11174" t="s">
        <v>1810</v>
      </c>
      <c r="E11174" s="698" t="s">
        <v>9202</v>
      </c>
    </row>
    <row r="11175" spans="1:5" hidden="1">
      <c r="A11175">
        <v>40269</v>
      </c>
      <c r="B11175" t="s">
        <v>9203</v>
      </c>
      <c r="C11175" t="s">
        <v>1809</v>
      </c>
      <c r="D11175" t="s">
        <v>1810</v>
      </c>
      <c r="E11175" s="698" t="s">
        <v>9204</v>
      </c>
    </row>
    <row r="11176" spans="1:5" hidden="1">
      <c r="A11176">
        <v>6110</v>
      </c>
      <c r="B11176" t="s">
        <v>9205</v>
      </c>
      <c r="C11176" t="s">
        <v>2167</v>
      </c>
      <c r="D11176" t="s">
        <v>1810</v>
      </c>
      <c r="E11176" s="698" t="s">
        <v>2225</v>
      </c>
    </row>
    <row r="11177" spans="1:5" hidden="1">
      <c r="A11177">
        <v>40910</v>
      </c>
      <c r="B11177" t="s">
        <v>9206</v>
      </c>
      <c r="C11177" t="s">
        <v>2170</v>
      </c>
      <c r="D11177" t="s">
        <v>1810</v>
      </c>
      <c r="E11177" s="698" t="s">
        <v>2227</v>
      </c>
    </row>
    <row r="11178" spans="1:5" hidden="1">
      <c r="A11178">
        <v>6111</v>
      </c>
      <c r="B11178" t="s">
        <v>666</v>
      </c>
      <c r="C11178" t="s">
        <v>2167</v>
      </c>
      <c r="D11178" t="s">
        <v>1817</v>
      </c>
      <c r="E11178" s="698" t="s">
        <v>9207</v>
      </c>
    </row>
    <row r="11179" spans="1:5" hidden="1">
      <c r="A11179">
        <v>41084</v>
      </c>
      <c r="B11179" t="s">
        <v>9208</v>
      </c>
      <c r="C11179" t="s">
        <v>2170</v>
      </c>
      <c r="D11179" t="s">
        <v>1810</v>
      </c>
      <c r="E11179" s="698" t="s">
        <v>9209</v>
      </c>
    </row>
    <row r="11180" spans="1:5" hidden="1">
      <c r="A11180">
        <v>25950</v>
      </c>
      <c r="B11180" t="s">
        <v>9210</v>
      </c>
      <c r="C11180" t="s">
        <v>2164</v>
      </c>
      <c r="D11180" t="s">
        <v>1810</v>
      </c>
      <c r="E11180" s="698" t="s">
        <v>8731</v>
      </c>
    </row>
    <row r="11181" spans="1:5" hidden="1">
      <c r="A11181">
        <v>38637</v>
      </c>
      <c r="B11181" t="s">
        <v>9211</v>
      </c>
      <c r="C11181" t="s">
        <v>1809</v>
      </c>
      <c r="D11181" t="s">
        <v>1810</v>
      </c>
      <c r="E11181" s="698" t="s">
        <v>9212</v>
      </c>
    </row>
    <row r="11182" spans="1:5" hidden="1">
      <c r="A11182">
        <v>6150</v>
      </c>
      <c r="B11182" t="s">
        <v>9213</v>
      </c>
      <c r="C11182" t="s">
        <v>1809</v>
      </c>
      <c r="D11182" t="s">
        <v>1810</v>
      </c>
      <c r="E11182" s="698" t="s">
        <v>9214</v>
      </c>
    </row>
    <row r="11183" spans="1:5" hidden="1">
      <c r="A11183">
        <v>6136</v>
      </c>
      <c r="B11183" t="s">
        <v>9215</v>
      </c>
      <c r="C11183" t="s">
        <v>1809</v>
      </c>
      <c r="D11183" t="s">
        <v>1817</v>
      </c>
      <c r="E11183" s="698" t="s">
        <v>9216</v>
      </c>
    </row>
    <row r="11184" spans="1:5" hidden="1">
      <c r="A11184">
        <v>38638</v>
      </c>
      <c r="B11184" t="s">
        <v>9217</v>
      </c>
      <c r="C11184" t="s">
        <v>1809</v>
      </c>
      <c r="D11184" t="s">
        <v>1810</v>
      </c>
      <c r="E11184" s="698" t="s">
        <v>9218</v>
      </c>
    </row>
    <row r="11185" spans="1:5" hidden="1">
      <c r="A11185">
        <v>20262</v>
      </c>
      <c r="B11185" t="s">
        <v>9219</v>
      </c>
      <c r="C11185" t="s">
        <v>1809</v>
      </c>
      <c r="D11185" t="s">
        <v>1810</v>
      </c>
      <c r="E11185" s="698" t="s">
        <v>9220</v>
      </c>
    </row>
    <row r="11186" spans="1:5" hidden="1">
      <c r="A11186">
        <v>6148</v>
      </c>
      <c r="B11186" t="s">
        <v>677</v>
      </c>
      <c r="C11186" t="s">
        <v>1809</v>
      </c>
      <c r="D11186" t="s">
        <v>1817</v>
      </c>
      <c r="E11186" s="698" t="s">
        <v>9221</v>
      </c>
    </row>
    <row r="11187" spans="1:5" hidden="1">
      <c r="A11187">
        <v>6145</v>
      </c>
      <c r="B11187" t="s">
        <v>9222</v>
      </c>
      <c r="C11187" t="s">
        <v>1809</v>
      </c>
      <c r="D11187" t="s">
        <v>1810</v>
      </c>
      <c r="E11187" s="698" t="s">
        <v>9223</v>
      </c>
    </row>
    <row r="11188" spans="1:5" hidden="1">
      <c r="A11188">
        <v>6149</v>
      </c>
      <c r="B11188" t="s">
        <v>9224</v>
      </c>
      <c r="C11188" t="s">
        <v>1809</v>
      </c>
      <c r="D11188" t="s">
        <v>1810</v>
      </c>
      <c r="E11188" s="698" t="s">
        <v>9225</v>
      </c>
    </row>
    <row r="11189" spans="1:5" hidden="1">
      <c r="A11189">
        <v>6146</v>
      </c>
      <c r="B11189" t="s">
        <v>9226</v>
      </c>
      <c r="C11189" t="s">
        <v>1809</v>
      </c>
      <c r="D11189" t="s">
        <v>1810</v>
      </c>
      <c r="E11189" s="698" t="s">
        <v>6900</v>
      </c>
    </row>
    <row r="11190" spans="1:5" hidden="1">
      <c r="A11190">
        <v>26026</v>
      </c>
      <c r="B11190" t="s">
        <v>9227</v>
      </c>
      <c r="C11190" t="s">
        <v>1949</v>
      </c>
      <c r="D11190" t="s">
        <v>1810</v>
      </c>
      <c r="E11190" s="698" t="s">
        <v>6019</v>
      </c>
    </row>
    <row r="11191" spans="1:5" hidden="1">
      <c r="A11191">
        <v>39961</v>
      </c>
      <c r="B11191" t="s">
        <v>9228</v>
      </c>
      <c r="C11191" t="s">
        <v>1809</v>
      </c>
      <c r="D11191" t="s">
        <v>1810</v>
      </c>
      <c r="E11191" s="698" t="s">
        <v>9229</v>
      </c>
    </row>
    <row r="11192" spans="1:5" hidden="1">
      <c r="A11192">
        <v>42433</v>
      </c>
      <c r="B11192" t="s">
        <v>9230</v>
      </c>
      <c r="C11192" t="s">
        <v>1809</v>
      </c>
      <c r="D11192" t="s">
        <v>1836</v>
      </c>
      <c r="E11192" s="698" t="s">
        <v>9231</v>
      </c>
    </row>
    <row r="11193" spans="1:5" hidden="1">
      <c r="A11193">
        <v>42434</v>
      </c>
      <c r="B11193" t="s">
        <v>9232</v>
      </c>
      <c r="C11193" t="s">
        <v>1809</v>
      </c>
      <c r="D11193" t="s">
        <v>1836</v>
      </c>
      <c r="E11193" s="698" t="s">
        <v>9233</v>
      </c>
    </row>
    <row r="11194" spans="1:5" hidden="1">
      <c r="A11194">
        <v>42435</v>
      </c>
      <c r="B11194" t="s">
        <v>9234</v>
      </c>
      <c r="C11194" t="s">
        <v>1809</v>
      </c>
      <c r="D11194" t="s">
        <v>1836</v>
      </c>
      <c r="E11194" s="698" t="s">
        <v>9235</v>
      </c>
    </row>
    <row r="11195" spans="1:5" hidden="1">
      <c r="A11195">
        <v>38061</v>
      </c>
      <c r="B11195" t="s">
        <v>9236</v>
      </c>
      <c r="C11195" t="s">
        <v>1809</v>
      </c>
      <c r="D11195" t="s">
        <v>1810</v>
      </c>
      <c r="E11195" s="698" t="s">
        <v>9237</v>
      </c>
    </row>
    <row r="11196" spans="1:5" hidden="1">
      <c r="A11196">
        <v>20250</v>
      </c>
      <c r="B11196" t="s">
        <v>9238</v>
      </c>
      <c r="C11196" t="s">
        <v>1949</v>
      </c>
      <c r="D11196" t="s">
        <v>1817</v>
      </c>
      <c r="E11196" s="698" t="s">
        <v>6196</v>
      </c>
    </row>
    <row r="11197" spans="1:5" hidden="1">
      <c r="A11197">
        <v>13388</v>
      </c>
      <c r="B11197" t="s">
        <v>1468</v>
      </c>
      <c r="C11197" t="s">
        <v>1949</v>
      </c>
      <c r="D11197" t="s">
        <v>1810</v>
      </c>
      <c r="E11197" s="698" t="s">
        <v>9239</v>
      </c>
    </row>
    <row r="11198" spans="1:5" hidden="1">
      <c r="A11198">
        <v>39914</v>
      </c>
      <c r="B11198" t="s">
        <v>9240</v>
      </c>
      <c r="C11198" t="s">
        <v>1949</v>
      </c>
      <c r="D11198" t="s">
        <v>1836</v>
      </c>
      <c r="E11198" s="698" t="s">
        <v>9241</v>
      </c>
    </row>
    <row r="11199" spans="1:5" hidden="1">
      <c r="A11199">
        <v>12732</v>
      </c>
      <c r="B11199" t="s">
        <v>9242</v>
      </c>
      <c r="C11199" t="s">
        <v>1809</v>
      </c>
      <c r="D11199" t="s">
        <v>1836</v>
      </c>
      <c r="E11199" s="698" t="s">
        <v>9243</v>
      </c>
    </row>
    <row r="11200" spans="1:5" hidden="1">
      <c r="A11200">
        <v>6160</v>
      </c>
      <c r="B11200" t="s">
        <v>9244</v>
      </c>
      <c r="C11200" t="s">
        <v>2167</v>
      </c>
      <c r="D11200" t="s">
        <v>1817</v>
      </c>
      <c r="E11200" s="698" t="s">
        <v>2225</v>
      </c>
    </row>
    <row r="11201" spans="1:5" hidden="1">
      <c r="A11201">
        <v>41087</v>
      </c>
      <c r="B11201" t="s">
        <v>9245</v>
      </c>
      <c r="C11201" t="s">
        <v>2170</v>
      </c>
      <c r="D11201" t="s">
        <v>1810</v>
      </c>
      <c r="E11201" s="698" t="s">
        <v>2227</v>
      </c>
    </row>
    <row r="11202" spans="1:5" hidden="1">
      <c r="A11202">
        <v>6166</v>
      </c>
      <c r="B11202" t="s">
        <v>9246</v>
      </c>
      <c r="C11202" t="s">
        <v>2167</v>
      </c>
      <c r="D11202" t="s">
        <v>1810</v>
      </c>
      <c r="E11202" s="698" t="s">
        <v>9247</v>
      </c>
    </row>
    <row r="11203" spans="1:5" hidden="1">
      <c r="A11203">
        <v>41088</v>
      </c>
      <c r="B11203" t="s">
        <v>9248</v>
      </c>
      <c r="C11203" t="s">
        <v>2170</v>
      </c>
      <c r="D11203" t="s">
        <v>1810</v>
      </c>
      <c r="E11203" s="698" t="s">
        <v>9249</v>
      </c>
    </row>
    <row r="11204" spans="1:5" hidden="1">
      <c r="A11204">
        <v>20232</v>
      </c>
      <c r="B11204" t="s">
        <v>9250</v>
      </c>
      <c r="C11204" t="s">
        <v>1856</v>
      </c>
      <c r="D11204" t="s">
        <v>1836</v>
      </c>
      <c r="E11204" s="698" t="s">
        <v>9251</v>
      </c>
    </row>
    <row r="11205" spans="1:5" hidden="1">
      <c r="A11205">
        <v>10856</v>
      </c>
      <c r="B11205" t="s">
        <v>9252</v>
      </c>
      <c r="C11205" t="s">
        <v>1856</v>
      </c>
      <c r="D11205" t="s">
        <v>1836</v>
      </c>
      <c r="E11205" s="698" t="s">
        <v>9253</v>
      </c>
    </row>
    <row r="11206" spans="1:5" hidden="1">
      <c r="A11206">
        <v>4828</v>
      </c>
      <c r="B11206" t="s">
        <v>9254</v>
      </c>
      <c r="C11206" t="s">
        <v>1856</v>
      </c>
      <c r="D11206" t="s">
        <v>1836</v>
      </c>
      <c r="E11206" s="698" t="s">
        <v>9255</v>
      </c>
    </row>
    <row r="11207" spans="1:5" hidden="1">
      <c r="A11207">
        <v>20249</v>
      </c>
      <c r="B11207" t="s">
        <v>9256</v>
      </c>
      <c r="C11207" t="s">
        <v>1856</v>
      </c>
      <c r="D11207" t="s">
        <v>1836</v>
      </c>
      <c r="E11207" s="698" t="s">
        <v>9257</v>
      </c>
    </row>
    <row r="11208" spans="1:5" hidden="1">
      <c r="A11208">
        <v>11609</v>
      </c>
      <c r="B11208" t="s">
        <v>9258</v>
      </c>
      <c r="C11208" t="s">
        <v>1847</v>
      </c>
      <c r="D11208" t="s">
        <v>1810</v>
      </c>
      <c r="E11208" s="698" t="s">
        <v>6161</v>
      </c>
    </row>
    <row r="11209" spans="1:5" hidden="1">
      <c r="A11209">
        <v>20083</v>
      </c>
      <c r="B11209" t="s">
        <v>9259</v>
      </c>
      <c r="C11209" t="s">
        <v>1809</v>
      </c>
      <c r="D11209" t="s">
        <v>1810</v>
      </c>
      <c r="E11209" s="698" t="s">
        <v>9260</v>
      </c>
    </row>
    <row r="11210" spans="1:5" hidden="1">
      <c r="A11210">
        <v>10691</v>
      </c>
      <c r="B11210" t="s">
        <v>9261</v>
      </c>
      <c r="C11210" t="s">
        <v>1847</v>
      </c>
      <c r="D11210" t="s">
        <v>1810</v>
      </c>
      <c r="E11210" s="698" t="s">
        <v>9262</v>
      </c>
    </row>
    <row r="11211" spans="1:5" hidden="1">
      <c r="A11211">
        <v>12295</v>
      </c>
      <c r="B11211" t="s">
        <v>9263</v>
      </c>
      <c r="C11211" t="s">
        <v>1809</v>
      </c>
      <c r="D11211" t="s">
        <v>1810</v>
      </c>
      <c r="E11211" s="698" t="s">
        <v>4674</v>
      </c>
    </row>
    <row r="11212" spans="1:5" hidden="1">
      <c r="A11212">
        <v>12296</v>
      </c>
      <c r="B11212" t="s">
        <v>9264</v>
      </c>
      <c r="C11212" t="s">
        <v>1809</v>
      </c>
      <c r="D11212" t="s">
        <v>1810</v>
      </c>
      <c r="E11212" s="698" t="s">
        <v>2833</v>
      </c>
    </row>
    <row r="11213" spans="1:5" hidden="1">
      <c r="A11213">
        <v>12294</v>
      </c>
      <c r="B11213" t="s">
        <v>9265</v>
      </c>
      <c r="C11213" t="s">
        <v>1809</v>
      </c>
      <c r="D11213" t="s">
        <v>1810</v>
      </c>
      <c r="E11213" s="698" t="s">
        <v>2168</v>
      </c>
    </row>
    <row r="11214" spans="1:5" hidden="1">
      <c r="A11214">
        <v>14543</v>
      </c>
      <c r="B11214" t="s">
        <v>9266</v>
      </c>
      <c r="C11214" t="s">
        <v>1809</v>
      </c>
      <c r="D11214" t="s">
        <v>1810</v>
      </c>
      <c r="E11214" s="698" t="s">
        <v>3203</v>
      </c>
    </row>
    <row r="11215" spans="1:5" hidden="1">
      <c r="A11215">
        <v>13329</v>
      </c>
      <c r="B11215" t="s">
        <v>9267</v>
      </c>
      <c r="C11215" t="s">
        <v>1809</v>
      </c>
      <c r="D11215" t="s">
        <v>1817</v>
      </c>
      <c r="E11215" s="698" t="s">
        <v>3693</v>
      </c>
    </row>
    <row r="11216" spans="1:5" hidden="1">
      <c r="A11216">
        <v>21044</v>
      </c>
      <c r="B11216" t="s">
        <v>9268</v>
      </c>
      <c r="C11216" t="s">
        <v>1809</v>
      </c>
      <c r="D11216" t="s">
        <v>1836</v>
      </c>
      <c r="E11216" s="698" t="s">
        <v>9269</v>
      </c>
    </row>
    <row r="11217" spans="1:5" hidden="1">
      <c r="A11217">
        <v>21045</v>
      </c>
      <c r="B11217" t="s">
        <v>9270</v>
      </c>
      <c r="C11217" t="s">
        <v>1809</v>
      </c>
      <c r="D11217" t="s">
        <v>1836</v>
      </c>
      <c r="E11217" s="698" t="s">
        <v>9271</v>
      </c>
    </row>
    <row r="11218" spans="1:5" hidden="1">
      <c r="A11218">
        <v>21040</v>
      </c>
      <c r="B11218" t="s">
        <v>9272</v>
      </c>
      <c r="C11218" t="s">
        <v>1809</v>
      </c>
      <c r="D11218" t="s">
        <v>1836</v>
      </c>
      <c r="E11218" s="698" t="s">
        <v>9273</v>
      </c>
    </row>
    <row r="11219" spans="1:5" hidden="1">
      <c r="A11219">
        <v>21041</v>
      </c>
      <c r="B11219" t="s">
        <v>9274</v>
      </c>
      <c r="C11219" t="s">
        <v>1809</v>
      </c>
      <c r="D11219" t="s">
        <v>1836</v>
      </c>
      <c r="E11219" s="698" t="s">
        <v>3846</v>
      </c>
    </row>
    <row r="11220" spans="1:5" hidden="1">
      <c r="A11220">
        <v>21047</v>
      </c>
      <c r="B11220" t="s">
        <v>9275</v>
      </c>
      <c r="C11220" t="s">
        <v>1809</v>
      </c>
      <c r="D11220" t="s">
        <v>1836</v>
      </c>
      <c r="E11220" s="698" t="s">
        <v>9276</v>
      </c>
    </row>
    <row r="11221" spans="1:5" hidden="1">
      <c r="A11221">
        <v>21043</v>
      </c>
      <c r="B11221" t="s">
        <v>9277</v>
      </c>
      <c r="C11221" t="s">
        <v>1809</v>
      </c>
      <c r="D11221" t="s">
        <v>1836</v>
      </c>
      <c r="E11221" s="698" t="s">
        <v>9278</v>
      </c>
    </row>
    <row r="11222" spans="1:5" hidden="1">
      <c r="A11222">
        <v>21042</v>
      </c>
      <c r="B11222" t="s">
        <v>9279</v>
      </c>
      <c r="C11222" t="s">
        <v>1809</v>
      </c>
      <c r="D11222" t="s">
        <v>1836</v>
      </c>
      <c r="E11222" s="698" t="s">
        <v>7144</v>
      </c>
    </row>
    <row r="11223" spans="1:5" hidden="1">
      <c r="A11223">
        <v>14149</v>
      </c>
      <c r="B11223" t="s">
        <v>9280</v>
      </c>
      <c r="C11223" t="s">
        <v>5964</v>
      </c>
      <c r="D11223" t="s">
        <v>1836</v>
      </c>
      <c r="E11223" s="698" t="s">
        <v>9281</v>
      </c>
    </row>
    <row r="11224" spans="1:5" hidden="1">
      <c r="A11224">
        <v>38099</v>
      </c>
      <c r="B11224" t="s">
        <v>9282</v>
      </c>
      <c r="C11224" t="s">
        <v>1809</v>
      </c>
      <c r="D11224" t="s">
        <v>1810</v>
      </c>
      <c r="E11224" s="698" t="s">
        <v>2579</v>
      </c>
    </row>
    <row r="11225" spans="1:5" hidden="1">
      <c r="A11225">
        <v>38100</v>
      </c>
      <c r="B11225" t="s">
        <v>9283</v>
      </c>
      <c r="C11225" t="s">
        <v>1809</v>
      </c>
      <c r="D11225" t="s">
        <v>1810</v>
      </c>
      <c r="E11225" s="698" t="s">
        <v>7043</v>
      </c>
    </row>
    <row r="11226" spans="1:5" hidden="1">
      <c r="A11226">
        <v>20061</v>
      </c>
      <c r="B11226" t="s">
        <v>9284</v>
      </c>
      <c r="C11226" t="s">
        <v>1809</v>
      </c>
      <c r="D11226" t="s">
        <v>1836</v>
      </c>
      <c r="E11226" s="698" t="s">
        <v>2815</v>
      </c>
    </row>
    <row r="11227" spans="1:5" hidden="1">
      <c r="A11227">
        <v>7576</v>
      </c>
      <c r="B11227" t="s">
        <v>9285</v>
      </c>
      <c r="C11227" t="s">
        <v>1809</v>
      </c>
      <c r="D11227" t="s">
        <v>1810</v>
      </c>
      <c r="E11227" s="698" t="s">
        <v>9286</v>
      </c>
    </row>
    <row r="11228" spans="1:5" hidden="1">
      <c r="A11228">
        <v>3384</v>
      </c>
      <c r="B11228" t="s">
        <v>9287</v>
      </c>
      <c r="C11228" t="s">
        <v>1809</v>
      </c>
      <c r="D11228" t="s">
        <v>1810</v>
      </c>
      <c r="E11228" s="698" t="s">
        <v>3064</v>
      </c>
    </row>
    <row r="11229" spans="1:5" hidden="1">
      <c r="A11229">
        <v>7572</v>
      </c>
      <c r="B11229" t="s">
        <v>9288</v>
      </c>
      <c r="C11229" t="s">
        <v>1809</v>
      </c>
      <c r="D11229" t="s">
        <v>1810</v>
      </c>
      <c r="E11229" s="698" t="s">
        <v>5192</v>
      </c>
    </row>
    <row r="11230" spans="1:5" hidden="1">
      <c r="A11230">
        <v>3396</v>
      </c>
      <c r="B11230" t="s">
        <v>9289</v>
      </c>
      <c r="C11230" t="s">
        <v>1809</v>
      </c>
      <c r="D11230" t="s">
        <v>1810</v>
      </c>
      <c r="E11230" s="698" t="s">
        <v>2857</v>
      </c>
    </row>
    <row r="11231" spans="1:5" hidden="1">
      <c r="A11231">
        <v>37590</v>
      </c>
      <c r="B11231" t="s">
        <v>9290</v>
      </c>
      <c r="C11231" t="s">
        <v>1809</v>
      </c>
      <c r="D11231" t="s">
        <v>1836</v>
      </c>
      <c r="E11231" s="698" t="s">
        <v>9291</v>
      </c>
    </row>
    <row r="11232" spans="1:5" hidden="1">
      <c r="A11232">
        <v>37591</v>
      </c>
      <c r="B11232" t="s">
        <v>9292</v>
      </c>
      <c r="C11232" t="s">
        <v>1809</v>
      </c>
      <c r="D11232" t="s">
        <v>1836</v>
      </c>
      <c r="E11232" s="698" t="s">
        <v>4545</v>
      </c>
    </row>
    <row r="11233" spans="1:5" hidden="1">
      <c r="A11233">
        <v>12626</v>
      </c>
      <c r="B11233" t="s">
        <v>9293</v>
      </c>
      <c r="C11233" t="s">
        <v>1809</v>
      </c>
      <c r="D11233" t="s">
        <v>1836</v>
      </c>
      <c r="E11233" s="698" t="s">
        <v>7313</v>
      </c>
    </row>
    <row r="11234" spans="1:5" hidden="1">
      <c r="A11234">
        <v>11033</v>
      </c>
      <c r="B11234" t="s">
        <v>9294</v>
      </c>
      <c r="C11234" t="s">
        <v>1809</v>
      </c>
      <c r="D11234" t="s">
        <v>1810</v>
      </c>
      <c r="E11234" s="698" t="s">
        <v>5205</v>
      </c>
    </row>
    <row r="11235" spans="1:5" hidden="1">
      <c r="A11235">
        <v>390</v>
      </c>
      <c r="B11235" t="s">
        <v>9295</v>
      </c>
      <c r="C11235" t="s">
        <v>1809</v>
      </c>
      <c r="D11235" t="s">
        <v>1810</v>
      </c>
      <c r="E11235" s="698" t="s">
        <v>9296</v>
      </c>
    </row>
    <row r="11236" spans="1:5" hidden="1">
      <c r="A11236">
        <v>42436</v>
      </c>
      <c r="B11236" t="s">
        <v>9297</v>
      </c>
      <c r="C11236" t="s">
        <v>1809</v>
      </c>
      <c r="D11236" t="s">
        <v>1836</v>
      </c>
      <c r="E11236" s="698" t="s">
        <v>9298</v>
      </c>
    </row>
    <row r="11237" spans="1:5" hidden="1">
      <c r="A11237">
        <v>6193</v>
      </c>
      <c r="B11237" t="s">
        <v>9299</v>
      </c>
      <c r="C11237" t="s">
        <v>1856</v>
      </c>
      <c r="D11237" t="s">
        <v>1810</v>
      </c>
      <c r="E11237" s="698" t="s">
        <v>9300</v>
      </c>
    </row>
    <row r="11238" spans="1:5" hidden="1">
      <c r="A11238">
        <v>6194</v>
      </c>
      <c r="B11238" t="s">
        <v>9301</v>
      </c>
      <c r="C11238" t="s">
        <v>1856</v>
      </c>
      <c r="D11238" t="s">
        <v>1810</v>
      </c>
      <c r="E11238" s="698" t="s">
        <v>9302</v>
      </c>
    </row>
    <row r="11239" spans="1:5" hidden="1">
      <c r="A11239">
        <v>10567</v>
      </c>
      <c r="B11239" t="s">
        <v>9303</v>
      </c>
      <c r="C11239" t="s">
        <v>1856</v>
      </c>
      <c r="D11239" t="s">
        <v>1810</v>
      </c>
      <c r="E11239" s="698" t="s">
        <v>9304</v>
      </c>
    </row>
    <row r="11240" spans="1:5" hidden="1">
      <c r="A11240">
        <v>6212</v>
      </c>
      <c r="B11240" t="s">
        <v>9305</v>
      </c>
      <c r="C11240" t="s">
        <v>1856</v>
      </c>
      <c r="D11240" t="s">
        <v>1817</v>
      </c>
      <c r="E11240" s="698" t="s">
        <v>9306</v>
      </c>
    </row>
    <row r="11241" spans="1:5" hidden="1">
      <c r="A11241">
        <v>3993</v>
      </c>
      <c r="B11241" t="s">
        <v>9307</v>
      </c>
      <c r="C11241" t="s">
        <v>1835</v>
      </c>
      <c r="D11241" t="s">
        <v>1810</v>
      </c>
      <c r="E11241" s="698" t="s">
        <v>9308</v>
      </c>
    </row>
    <row r="11242" spans="1:5" hidden="1">
      <c r="A11242">
        <v>3990</v>
      </c>
      <c r="B11242" t="s">
        <v>9309</v>
      </c>
      <c r="C11242" t="s">
        <v>1856</v>
      </c>
      <c r="D11242" t="s">
        <v>1810</v>
      </c>
      <c r="E11242" s="698" t="s">
        <v>9310</v>
      </c>
    </row>
    <row r="11243" spans="1:5" hidden="1">
      <c r="A11243">
        <v>3992</v>
      </c>
      <c r="B11243" t="s">
        <v>9311</v>
      </c>
      <c r="C11243" t="s">
        <v>1856</v>
      </c>
      <c r="D11243" t="s">
        <v>1810</v>
      </c>
      <c r="E11243" s="698" t="s">
        <v>9312</v>
      </c>
    </row>
    <row r="11244" spans="1:5" hidden="1">
      <c r="A11244">
        <v>6178</v>
      </c>
      <c r="B11244" t="s">
        <v>9313</v>
      </c>
      <c r="C11244" t="s">
        <v>1835</v>
      </c>
      <c r="D11244" t="s">
        <v>1836</v>
      </c>
      <c r="E11244" s="698" t="s">
        <v>9314</v>
      </c>
    </row>
    <row r="11245" spans="1:5" hidden="1">
      <c r="A11245">
        <v>6180</v>
      </c>
      <c r="B11245" t="s">
        <v>9315</v>
      </c>
      <c r="C11245" t="s">
        <v>1835</v>
      </c>
      <c r="D11245" t="s">
        <v>1836</v>
      </c>
      <c r="E11245" s="698" t="s">
        <v>9316</v>
      </c>
    </row>
    <row r="11246" spans="1:5" hidden="1">
      <c r="A11246">
        <v>6182</v>
      </c>
      <c r="B11246" t="s">
        <v>9317</v>
      </c>
      <c r="C11246" t="s">
        <v>1835</v>
      </c>
      <c r="D11246" t="s">
        <v>1836</v>
      </c>
      <c r="E11246" s="698" t="s">
        <v>9318</v>
      </c>
    </row>
    <row r="11247" spans="1:5" hidden="1">
      <c r="A11247">
        <v>43614</v>
      </c>
      <c r="B11247" t="s">
        <v>9319</v>
      </c>
      <c r="C11247" t="s">
        <v>1856</v>
      </c>
      <c r="D11247" t="s">
        <v>1810</v>
      </c>
      <c r="E11247" s="698" t="s">
        <v>9221</v>
      </c>
    </row>
    <row r="11248" spans="1:5" hidden="1">
      <c r="A11248">
        <v>6189</v>
      </c>
      <c r="B11248" t="s">
        <v>9320</v>
      </c>
      <c r="C11248" t="s">
        <v>1856</v>
      </c>
      <c r="D11248" t="s">
        <v>1810</v>
      </c>
      <c r="E11248" s="698" t="s">
        <v>9321</v>
      </c>
    </row>
    <row r="11249" spans="1:5" hidden="1">
      <c r="A11249">
        <v>6214</v>
      </c>
      <c r="B11249" t="s">
        <v>9322</v>
      </c>
      <c r="C11249" t="s">
        <v>1835</v>
      </c>
      <c r="D11249" t="s">
        <v>1836</v>
      </c>
      <c r="E11249" s="698" t="s">
        <v>9323</v>
      </c>
    </row>
    <row r="11250" spans="1:5" hidden="1">
      <c r="A11250">
        <v>36153</v>
      </c>
      <c r="B11250" t="s">
        <v>9324</v>
      </c>
      <c r="C11250" t="s">
        <v>1809</v>
      </c>
      <c r="D11250" t="s">
        <v>1810</v>
      </c>
      <c r="E11250" s="698" t="s">
        <v>9325</v>
      </c>
    </row>
    <row r="11251" spans="1:5" hidden="1">
      <c r="A11251">
        <v>10740</v>
      </c>
      <c r="B11251" t="s">
        <v>9326</v>
      </c>
      <c r="C11251" t="s">
        <v>1809</v>
      </c>
      <c r="D11251" t="s">
        <v>1810</v>
      </c>
      <c r="E11251" s="698" t="s">
        <v>9327</v>
      </c>
    </row>
    <row r="11252" spans="1:5" hidden="1">
      <c r="A11252">
        <v>13914</v>
      </c>
      <c r="B11252" t="s">
        <v>9328</v>
      </c>
      <c r="C11252" t="s">
        <v>1809</v>
      </c>
      <c r="D11252" t="s">
        <v>1810</v>
      </c>
      <c r="E11252" s="698" t="s">
        <v>9329</v>
      </c>
    </row>
    <row r="11253" spans="1:5" hidden="1">
      <c r="A11253">
        <v>10742</v>
      </c>
      <c r="B11253" t="s">
        <v>9330</v>
      </c>
      <c r="C11253" t="s">
        <v>1809</v>
      </c>
      <c r="D11253" t="s">
        <v>1817</v>
      </c>
      <c r="E11253" s="698" t="s">
        <v>9331</v>
      </c>
    </row>
    <row r="11254" spans="1:5" hidden="1">
      <c r="A11254">
        <v>38465</v>
      </c>
      <c r="B11254" t="s">
        <v>9332</v>
      </c>
      <c r="C11254" t="s">
        <v>1809</v>
      </c>
      <c r="D11254" t="s">
        <v>1810</v>
      </c>
      <c r="E11254" s="698" t="s">
        <v>9333</v>
      </c>
    </row>
    <row r="11255" spans="1:5" hidden="1">
      <c r="A11255">
        <v>7543</v>
      </c>
      <c r="B11255" t="s">
        <v>9334</v>
      </c>
      <c r="C11255" t="s">
        <v>1809</v>
      </c>
      <c r="D11255" t="s">
        <v>1810</v>
      </c>
      <c r="E11255" s="698" t="s">
        <v>9335</v>
      </c>
    </row>
    <row r="11256" spans="1:5" hidden="1">
      <c r="A11256">
        <v>43427</v>
      </c>
      <c r="B11256" t="s">
        <v>9336</v>
      </c>
      <c r="C11256" t="s">
        <v>1809</v>
      </c>
      <c r="D11256" t="s">
        <v>1810</v>
      </c>
      <c r="E11256" s="698" t="s">
        <v>9337</v>
      </c>
    </row>
    <row r="11257" spans="1:5" hidden="1">
      <c r="A11257">
        <v>41613</v>
      </c>
      <c r="B11257" t="s">
        <v>9338</v>
      </c>
      <c r="C11257" t="s">
        <v>1809</v>
      </c>
      <c r="D11257" t="s">
        <v>1810</v>
      </c>
      <c r="E11257" s="698" t="s">
        <v>9339</v>
      </c>
    </row>
    <row r="11258" spans="1:5" hidden="1">
      <c r="A11258">
        <v>41614</v>
      </c>
      <c r="B11258" t="s">
        <v>9340</v>
      </c>
      <c r="C11258" t="s">
        <v>1809</v>
      </c>
      <c r="D11258" t="s">
        <v>1810</v>
      </c>
      <c r="E11258" s="698" t="s">
        <v>9341</v>
      </c>
    </row>
    <row r="11259" spans="1:5" hidden="1">
      <c r="A11259">
        <v>41615</v>
      </c>
      <c r="B11259" t="s">
        <v>9342</v>
      </c>
      <c r="C11259" t="s">
        <v>1809</v>
      </c>
      <c r="D11259" t="s">
        <v>1810</v>
      </c>
      <c r="E11259" s="698" t="s">
        <v>5406</v>
      </c>
    </row>
    <row r="11260" spans="1:5" hidden="1">
      <c r="A11260">
        <v>41616</v>
      </c>
      <c r="B11260" t="s">
        <v>9343</v>
      </c>
      <c r="C11260" t="s">
        <v>1809</v>
      </c>
      <c r="D11260" t="s">
        <v>1810</v>
      </c>
      <c r="E11260" s="698" t="s">
        <v>9344</v>
      </c>
    </row>
    <row r="11261" spans="1:5" hidden="1">
      <c r="A11261">
        <v>41617</v>
      </c>
      <c r="B11261" t="s">
        <v>9345</v>
      </c>
      <c r="C11261" t="s">
        <v>1809</v>
      </c>
      <c r="D11261" t="s">
        <v>1810</v>
      </c>
      <c r="E11261" s="698" t="s">
        <v>9346</v>
      </c>
    </row>
    <row r="11262" spans="1:5" hidden="1">
      <c r="A11262">
        <v>41618</v>
      </c>
      <c r="B11262" t="s">
        <v>9347</v>
      </c>
      <c r="C11262" t="s">
        <v>1809</v>
      </c>
      <c r="D11262" t="s">
        <v>1810</v>
      </c>
      <c r="E11262" s="698" t="s">
        <v>9348</v>
      </c>
    </row>
    <row r="11263" spans="1:5" hidden="1">
      <c r="A11263">
        <v>43428</v>
      </c>
      <c r="B11263" t="s">
        <v>9349</v>
      </c>
      <c r="C11263" t="s">
        <v>1809</v>
      </c>
      <c r="D11263" t="s">
        <v>1810</v>
      </c>
      <c r="E11263" s="698" t="s">
        <v>9350</v>
      </c>
    </row>
    <row r="11264" spans="1:5" hidden="1">
      <c r="A11264">
        <v>41619</v>
      </c>
      <c r="B11264" t="s">
        <v>9351</v>
      </c>
      <c r="C11264" t="s">
        <v>1809</v>
      </c>
      <c r="D11264" t="s">
        <v>1810</v>
      </c>
      <c r="E11264" s="698" t="s">
        <v>2298</v>
      </c>
    </row>
    <row r="11265" spans="1:5" hidden="1">
      <c r="A11265">
        <v>41620</v>
      </c>
      <c r="B11265" t="s">
        <v>9352</v>
      </c>
      <c r="C11265" t="s">
        <v>1809</v>
      </c>
      <c r="D11265" t="s">
        <v>1810</v>
      </c>
      <c r="E11265" s="698" t="s">
        <v>9353</v>
      </c>
    </row>
    <row r="11266" spans="1:5" hidden="1">
      <c r="A11266">
        <v>41622</v>
      </c>
      <c r="B11266" t="s">
        <v>9354</v>
      </c>
      <c r="C11266" t="s">
        <v>1809</v>
      </c>
      <c r="D11266" t="s">
        <v>1810</v>
      </c>
      <c r="E11266" s="698" t="s">
        <v>9355</v>
      </c>
    </row>
    <row r="11267" spans="1:5" hidden="1">
      <c r="A11267">
        <v>41623</v>
      </c>
      <c r="B11267" t="s">
        <v>9356</v>
      </c>
      <c r="C11267" t="s">
        <v>1809</v>
      </c>
      <c r="D11267" t="s">
        <v>1810</v>
      </c>
      <c r="E11267" s="698" t="s">
        <v>9357</v>
      </c>
    </row>
    <row r="11268" spans="1:5" hidden="1">
      <c r="A11268">
        <v>41624</v>
      </c>
      <c r="B11268" t="s">
        <v>9358</v>
      </c>
      <c r="C11268" t="s">
        <v>1809</v>
      </c>
      <c r="D11268" t="s">
        <v>1810</v>
      </c>
      <c r="E11268" s="698" t="s">
        <v>9359</v>
      </c>
    </row>
    <row r="11269" spans="1:5" hidden="1">
      <c r="A11269">
        <v>41625</v>
      </c>
      <c r="B11269" t="s">
        <v>9360</v>
      </c>
      <c r="C11269" t="s">
        <v>1809</v>
      </c>
      <c r="D11269" t="s">
        <v>1810</v>
      </c>
      <c r="E11269" s="698" t="s">
        <v>9361</v>
      </c>
    </row>
    <row r="11270" spans="1:5" hidden="1">
      <c r="A11270">
        <v>39352</v>
      </c>
      <c r="B11270" t="s">
        <v>9362</v>
      </c>
      <c r="C11270" t="s">
        <v>1809</v>
      </c>
      <c r="D11270" t="s">
        <v>1810</v>
      </c>
      <c r="E11270" s="698" t="s">
        <v>9363</v>
      </c>
    </row>
    <row r="11271" spans="1:5" hidden="1">
      <c r="A11271">
        <v>39346</v>
      </c>
      <c r="B11271" t="s">
        <v>9364</v>
      </c>
      <c r="C11271" t="s">
        <v>1809</v>
      </c>
      <c r="D11271" t="s">
        <v>1810</v>
      </c>
      <c r="E11271" s="698" t="s">
        <v>9363</v>
      </c>
    </row>
    <row r="11272" spans="1:5" hidden="1">
      <c r="A11272">
        <v>39350</v>
      </c>
      <c r="B11272" t="s">
        <v>9365</v>
      </c>
      <c r="C11272" t="s">
        <v>1809</v>
      </c>
      <c r="D11272" t="s">
        <v>1810</v>
      </c>
      <c r="E11272" s="698" t="s">
        <v>7330</v>
      </c>
    </row>
    <row r="11273" spans="1:5" hidden="1">
      <c r="A11273">
        <v>39351</v>
      </c>
      <c r="B11273" t="s">
        <v>9366</v>
      </c>
      <c r="C11273" t="s">
        <v>1809</v>
      </c>
      <c r="D11273" t="s">
        <v>1810</v>
      </c>
      <c r="E11273" s="698" t="s">
        <v>2935</v>
      </c>
    </row>
    <row r="11274" spans="1:5" hidden="1">
      <c r="A11274">
        <v>38952</v>
      </c>
      <c r="B11274" t="s">
        <v>9367</v>
      </c>
      <c r="C11274" t="s">
        <v>1809</v>
      </c>
      <c r="D11274" t="s">
        <v>1836</v>
      </c>
      <c r="E11274" s="698" t="s">
        <v>2835</v>
      </c>
    </row>
    <row r="11275" spans="1:5" hidden="1">
      <c r="A11275">
        <v>38953</v>
      </c>
      <c r="B11275" t="s">
        <v>9368</v>
      </c>
      <c r="C11275" t="s">
        <v>1809</v>
      </c>
      <c r="D11275" t="s">
        <v>1836</v>
      </c>
      <c r="E11275" s="698" t="s">
        <v>9369</v>
      </c>
    </row>
    <row r="11276" spans="1:5" hidden="1">
      <c r="A11276">
        <v>38835</v>
      </c>
      <c r="B11276" t="s">
        <v>9370</v>
      </c>
      <c r="C11276" t="s">
        <v>1809</v>
      </c>
      <c r="D11276" t="s">
        <v>1836</v>
      </c>
      <c r="E11276" s="698" t="s">
        <v>7559</v>
      </c>
    </row>
    <row r="11277" spans="1:5" hidden="1">
      <c r="A11277">
        <v>38837</v>
      </c>
      <c r="B11277" t="s">
        <v>9371</v>
      </c>
      <c r="C11277" t="s">
        <v>1809</v>
      </c>
      <c r="D11277" t="s">
        <v>1836</v>
      </c>
      <c r="E11277" s="698" t="s">
        <v>7243</v>
      </c>
    </row>
    <row r="11278" spans="1:5" hidden="1">
      <c r="A11278">
        <v>38836</v>
      </c>
      <c r="B11278" t="s">
        <v>9372</v>
      </c>
      <c r="C11278" t="s">
        <v>1809</v>
      </c>
      <c r="D11278" t="s">
        <v>1836</v>
      </c>
      <c r="E11278" s="698" t="s">
        <v>6619</v>
      </c>
    </row>
    <row r="11279" spans="1:5" hidden="1">
      <c r="A11279">
        <v>2666</v>
      </c>
      <c r="B11279" t="s">
        <v>9373</v>
      </c>
      <c r="C11279" t="s">
        <v>1809</v>
      </c>
      <c r="D11279" t="s">
        <v>1810</v>
      </c>
      <c r="E11279" s="698" t="s">
        <v>3503</v>
      </c>
    </row>
    <row r="11280" spans="1:5" hidden="1">
      <c r="A11280">
        <v>2668</v>
      </c>
      <c r="B11280" t="s">
        <v>9374</v>
      </c>
      <c r="C11280" t="s">
        <v>1809</v>
      </c>
      <c r="D11280" t="s">
        <v>1810</v>
      </c>
      <c r="E11280" s="698" t="s">
        <v>1931</v>
      </c>
    </row>
    <row r="11281" spans="1:5" hidden="1">
      <c r="A11281">
        <v>2664</v>
      </c>
      <c r="B11281" t="s">
        <v>9375</v>
      </c>
      <c r="C11281" t="s">
        <v>1809</v>
      </c>
      <c r="D11281" t="s">
        <v>1810</v>
      </c>
      <c r="E11281" s="698" t="s">
        <v>9376</v>
      </c>
    </row>
    <row r="11282" spans="1:5" hidden="1">
      <c r="A11282">
        <v>2662</v>
      </c>
      <c r="B11282" t="s">
        <v>9377</v>
      </c>
      <c r="C11282" t="s">
        <v>1809</v>
      </c>
      <c r="D11282" t="s">
        <v>1810</v>
      </c>
      <c r="E11282" s="698" t="s">
        <v>9378</v>
      </c>
    </row>
    <row r="11283" spans="1:5" hidden="1">
      <c r="A11283">
        <v>20964</v>
      </c>
      <c r="B11283" t="s">
        <v>9379</v>
      </c>
      <c r="C11283" t="s">
        <v>1809</v>
      </c>
      <c r="D11283" t="s">
        <v>1810</v>
      </c>
      <c r="E11283" s="698" t="s">
        <v>9380</v>
      </c>
    </row>
    <row r="11284" spans="1:5" hidden="1">
      <c r="A11284">
        <v>10905</v>
      </c>
      <c r="B11284" t="s">
        <v>9381</v>
      </c>
      <c r="C11284" t="s">
        <v>1809</v>
      </c>
      <c r="D11284" t="s">
        <v>1810</v>
      </c>
      <c r="E11284" s="698" t="s">
        <v>9382</v>
      </c>
    </row>
    <row r="11285" spans="1:5" hidden="1">
      <c r="A11285">
        <v>42703</v>
      </c>
      <c r="B11285" t="s">
        <v>9383</v>
      </c>
      <c r="C11285" t="s">
        <v>1809</v>
      </c>
      <c r="D11285" t="s">
        <v>1836</v>
      </c>
      <c r="E11285" s="698" t="s">
        <v>9384</v>
      </c>
    </row>
    <row r="11286" spans="1:5" hidden="1">
      <c r="A11286">
        <v>42704</v>
      </c>
      <c r="B11286" t="s">
        <v>9385</v>
      </c>
      <c r="C11286" t="s">
        <v>1809</v>
      </c>
      <c r="D11286" t="s">
        <v>1836</v>
      </c>
      <c r="E11286" s="698" t="s">
        <v>9386</v>
      </c>
    </row>
    <row r="11287" spans="1:5" hidden="1">
      <c r="A11287">
        <v>42705</v>
      </c>
      <c r="B11287" t="s">
        <v>9387</v>
      </c>
      <c r="C11287" t="s">
        <v>1809</v>
      </c>
      <c r="D11287" t="s">
        <v>1836</v>
      </c>
      <c r="E11287" s="698" t="s">
        <v>9388</v>
      </c>
    </row>
    <row r="11288" spans="1:5" hidden="1">
      <c r="A11288">
        <v>42706</v>
      </c>
      <c r="B11288" t="s">
        <v>9389</v>
      </c>
      <c r="C11288" t="s">
        <v>1809</v>
      </c>
      <c r="D11288" t="s">
        <v>1836</v>
      </c>
      <c r="E11288" s="698" t="s">
        <v>9390</v>
      </c>
    </row>
    <row r="11289" spans="1:5" hidden="1">
      <c r="A11289">
        <v>11289</v>
      </c>
      <c r="B11289" t="s">
        <v>9391</v>
      </c>
      <c r="C11289" t="s">
        <v>1809</v>
      </c>
      <c r="D11289" t="s">
        <v>1836</v>
      </c>
      <c r="E11289" s="698" t="s">
        <v>9392</v>
      </c>
    </row>
    <row r="11290" spans="1:5" hidden="1">
      <c r="A11290">
        <v>11241</v>
      </c>
      <c r="B11290" t="s">
        <v>9393</v>
      </c>
      <c r="C11290" t="s">
        <v>1809</v>
      </c>
      <c r="D11290" t="s">
        <v>1836</v>
      </c>
      <c r="E11290" s="698" t="s">
        <v>9394</v>
      </c>
    </row>
    <row r="11291" spans="1:5" hidden="1">
      <c r="A11291">
        <v>11301</v>
      </c>
      <c r="B11291" t="s">
        <v>9395</v>
      </c>
      <c r="C11291" t="s">
        <v>1809</v>
      </c>
      <c r="D11291" t="s">
        <v>1836</v>
      </c>
      <c r="E11291" s="698" t="s">
        <v>9396</v>
      </c>
    </row>
    <row r="11292" spans="1:5" hidden="1">
      <c r="A11292">
        <v>21090</v>
      </c>
      <c r="B11292" t="s">
        <v>9397</v>
      </c>
      <c r="C11292" t="s">
        <v>1809</v>
      </c>
      <c r="D11292" t="s">
        <v>1836</v>
      </c>
      <c r="E11292" s="698" t="s">
        <v>9398</v>
      </c>
    </row>
    <row r="11293" spans="1:5" hidden="1">
      <c r="A11293">
        <v>14112</v>
      </c>
      <c r="B11293" t="s">
        <v>9399</v>
      </c>
      <c r="C11293" t="s">
        <v>1809</v>
      </c>
      <c r="D11293" t="s">
        <v>1836</v>
      </c>
      <c r="E11293" s="698" t="s">
        <v>9400</v>
      </c>
    </row>
    <row r="11294" spans="1:5" hidden="1">
      <c r="A11294">
        <v>11315</v>
      </c>
      <c r="B11294" t="s">
        <v>9401</v>
      </c>
      <c r="C11294" t="s">
        <v>1809</v>
      </c>
      <c r="D11294" t="s">
        <v>1836</v>
      </c>
      <c r="E11294" s="698" t="s">
        <v>9402</v>
      </c>
    </row>
    <row r="11295" spans="1:5" hidden="1">
      <c r="A11295">
        <v>21071</v>
      </c>
      <c r="B11295" t="s">
        <v>9403</v>
      </c>
      <c r="C11295" t="s">
        <v>1809</v>
      </c>
      <c r="D11295" t="s">
        <v>1836</v>
      </c>
      <c r="E11295" s="698" t="s">
        <v>9404</v>
      </c>
    </row>
    <row r="11296" spans="1:5" hidden="1">
      <c r="A11296">
        <v>11316</v>
      </c>
      <c r="B11296" t="s">
        <v>9405</v>
      </c>
      <c r="C11296" t="s">
        <v>1809</v>
      </c>
      <c r="D11296" t="s">
        <v>1836</v>
      </c>
      <c r="E11296" s="698" t="s">
        <v>9406</v>
      </c>
    </row>
    <row r="11297" spans="1:5" hidden="1">
      <c r="A11297">
        <v>6243</v>
      </c>
      <c r="B11297" t="s">
        <v>9407</v>
      </c>
      <c r="C11297" t="s">
        <v>1809</v>
      </c>
      <c r="D11297" t="s">
        <v>1836</v>
      </c>
      <c r="E11297" s="698" t="s">
        <v>9408</v>
      </c>
    </row>
    <row r="11298" spans="1:5" hidden="1">
      <c r="A11298">
        <v>6240</v>
      </c>
      <c r="B11298" t="s">
        <v>9409</v>
      </c>
      <c r="C11298" t="s">
        <v>1809</v>
      </c>
      <c r="D11298" t="s">
        <v>1836</v>
      </c>
      <c r="E11298" s="698" t="s">
        <v>9410</v>
      </c>
    </row>
    <row r="11299" spans="1:5" hidden="1">
      <c r="A11299">
        <v>11296</v>
      </c>
      <c r="B11299" t="s">
        <v>9411</v>
      </c>
      <c r="C11299" t="s">
        <v>1809</v>
      </c>
      <c r="D11299" t="s">
        <v>1836</v>
      </c>
      <c r="E11299" s="698" t="s">
        <v>9412</v>
      </c>
    </row>
    <row r="11300" spans="1:5" hidden="1">
      <c r="A11300">
        <v>11299</v>
      </c>
      <c r="B11300" t="s">
        <v>9413</v>
      </c>
      <c r="C11300" t="s">
        <v>1809</v>
      </c>
      <c r="D11300" t="s">
        <v>1836</v>
      </c>
      <c r="E11300" s="698" t="s">
        <v>9414</v>
      </c>
    </row>
    <row r="11301" spans="1:5" hidden="1">
      <c r="A11301">
        <v>11066</v>
      </c>
      <c r="B11301" t="s">
        <v>9415</v>
      </c>
      <c r="C11301" t="s">
        <v>1809</v>
      </c>
      <c r="D11301" t="s">
        <v>1810</v>
      </c>
      <c r="E11301" s="698" t="s">
        <v>2748</v>
      </c>
    </row>
    <row r="11302" spans="1:5" hidden="1">
      <c r="A11302">
        <v>11065</v>
      </c>
      <c r="B11302" t="s">
        <v>9416</v>
      </c>
      <c r="C11302" t="s">
        <v>1809</v>
      </c>
      <c r="D11302" t="s">
        <v>1810</v>
      </c>
      <c r="E11302" s="698" t="s">
        <v>9417</v>
      </c>
    </row>
    <row r="11303" spans="1:5" hidden="1">
      <c r="A11303">
        <v>11688</v>
      </c>
      <c r="B11303" t="s">
        <v>9418</v>
      </c>
      <c r="C11303" t="s">
        <v>1809</v>
      </c>
      <c r="D11303" t="s">
        <v>1810</v>
      </c>
      <c r="E11303" s="698" t="s">
        <v>9419</v>
      </c>
    </row>
    <row r="11304" spans="1:5" hidden="1">
      <c r="A11304">
        <v>37736</v>
      </c>
      <c r="B11304" t="s">
        <v>9420</v>
      </c>
      <c r="C11304" t="s">
        <v>1809</v>
      </c>
      <c r="D11304" t="s">
        <v>1836</v>
      </c>
      <c r="E11304" s="698" t="s">
        <v>9421</v>
      </c>
    </row>
    <row r="11305" spans="1:5" hidden="1">
      <c r="A11305">
        <v>37739</v>
      </c>
      <c r="B11305" t="s">
        <v>9422</v>
      </c>
      <c r="C11305" t="s">
        <v>1809</v>
      </c>
      <c r="D11305" t="s">
        <v>1836</v>
      </c>
      <c r="E11305" s="698" t="s">
        <v>9423</v>
      </c>
    </row>
    <row r="11306" spans="1:5" hidden="1">
      <c r="A11306">
        <v>37740</v>
      </c>
      <c r="B11306" t="s">
        <v>9424</v>
      </c>
      <c r="C11306" t="s">
        <v>1809</v>
      </c>
      <c r="D11306" t="s">
        <v>1836</v>
      </c>
      <c r="E11306" s="698" t="s">
        <v>9425</v>
      </c>
    </row>
    <row r="11307" spans="1:5" hidden="1">
      <c r="A11307">
        <v>37738</v>
      </c>
      <c r="B11307" t="s">
        <v>9426</v>
      </c>
      <c r="C11307" t="s">
        <v>1809</v>
      </c>
      <c r="D11307" t="s">
        <v>1836</v>
      </c>
      <c r="E11307" s="698" t="s">
        <v>9427</v>
      </c>
    </row>
    <row r="11308" spans="1:5" hidden="1">
      <c r="A11308">
        <v>37737</v>
      </c>
      <c r="B11308" t="s">
        <v>9428</v>
      </c>
      <c r="C11308" t="s">
        <v>1809</v>
      </c>
      <c r="D11308" t="s">
        <v>1836</v>
      </c>
      <c r="E11308" s="698" t="s">
        <v>9429</v>
      </c>
    </row>
    <row r="11309" spans="1:5" hidden="1">
      <c r="A11309">
        <v>25014</v>
      </c>
      <c r="B11309" t="s">
        <v>9430</v>
      </c>
      <c r="C11309" t="s">
        <v>1809</v>
      </c>
      <c r="D11309" t="s">
        <v>1836</v>
      </c>
      <c r="E11309" s="698" t="s">
        <v>9431</v>
      </c>
    </row>
    <row r="11310" spans="1:5" hidden="1">
      <c r="A11310">
        <v>25013</v>
      </c>
      <c r="B11310" t="s">
        <v>9432</v>
      </c>
      <c r="C11310" t="s">
        <v>1809</v>
      </c>
      <c r="D11310" t="s">
        <v>1836</v>
      </c>
      <c r="E11310" s="698" t="s">
        <v>9433</v>
      </c>
    </row>
    <row r="11311" spans="1:5" hidden="1">
      <c r="A11311">
        <v>14405</v>
      </c>
      <c r="B11311" t="s">
        <v>9434</v>
      </c>
      <c r="C11311" t="s">
        <v>1809</v>
      </c>
      <c r="D11311" t="s">
        <v>1836</v>
      </c>
      <c r="E11311" s="698" t="s">
        <v>9435</v>
      </c>
    </row>
    <row r="11312" spans="1:5" hidden="1">
      <c r="A11312">
        <v>20271</v>
      </c>
      <c r="B11312" t="s">
        <v>9436</v>
      </c>
      <c r="C11312" t="s">
        <v>1809</v>
      </c>
      <c r="D11312" t="s">
        <v>1810</v>
      </c>
      <c r="E11312" s="698" t="s">
        <v>9437</v>
      </c>
    </row>
    <row r="11313" spans="1:5" hidden="1">
      <c r="A11313">
        <v>10423</v>
      </c>
      <c r="B11313" t="s">
        <v>9438</v>
      </c>
      <c r="C11313" t="s">
        <v>1809</v>
      </c>
      <c r="D11313" t="s">
        <v>1810</v>
      </c>
      <c r="E11313" s="698" t="s">
        <v>9439</v>
      </c>
    </row>
    <row r="11314" spans="1:5" hidden="1">
      <c r="A11314">
        <v>36790</v>
      </c>
      <c r="B11314" t="s">
        <v>9440</v>
      </c>
      <c r="C11314" t="s">
        <v>1809</v>
      </c>
      <c r="D11314" t="s">
        <v>1810</v>
      </c>
      <c r="E11314" s="698" t="s">
        <v>9441</v>
      </c>
    </row>
    <row r="11315" spans="1:5" hidden="1">
      <c r="A11315">
        <v>37589</v>
      </c>
      <c r="B11315" t="s">
        <v>9442</v>
      </c>
      <c r="C11315" t="s">
        <v>1809</v>
      </c>
      <c r="D11315" t="s">
        <v>1810</v>
      </c>
      <c r="E11315" s="698" t="s">
        <v>9443</v>
      </c>
    </row>
    <row r="11316" spans="1:5" hidden="1">
      <c r="A11316">
        <v>11690</v>
      </c>
      <c r="B11316" t="s">
        <v>9444</v>
      </c>
      <c r="C11316" t="s">
        <v>1809</v>
      </c>
      <c r="D11316" t="s">
        <v>1810</v>
      </c>
      <c r="E11316" s="698" t="s">
        <v>9445</v>
      </c>
    </row>
    <row r="11317" spans="1:5" hidden="1">
      <c r="A11317">
        <v>20234</v>
      </c>
      <c r="B11317" t="s">
        <v>9446</v>
      </c>
      <c r="C11317" t="s">
        <v>1809</v>
      </c>
      <c r="D11317" t="s">
        <v>1810</v>
      </c>
      <c r="E11317" s="698" t="s">
        <v>9447</v>
      </c>
    </row>
    <row r="11318" spans="1:5" hidden="1">
      <c r="A11318">
        <v>4763</v>
      </c>
      <c r="B11318" t="s">
        <v>9448</v>
      </c>
      <c r="C11318" t="s">
        <v>2167</v>
      </c>
      <c r="D11318" t="s">
        <v>1810</v>
      </c>
      <c r="E11318" s="698" t="s">
        <v>9449</v>
      </c>
    </row>
    <row r="11319" spans="1:5" hidden="1">
      <c r="A11319">
        <v>41070</v>
      </c>
      <c r="B11319" t="s">
        <v>9450</v>
      </c>
      <c r="C11319" t="s">
        <v>2170</v>
      </c>
      <c r="D11319" t="s">
        <v>1810</v>
      </c>
      <c r="E11319" s="698" t="s">
        <v>9451</v>
      </c>
    </row>
    <row r="11320" spans="1:5" hidden="1">
      <c r="A11320">
        <v>14583</v>
      </c>
      <c r="B11320" t="s">
        <v>9452</v>
      </c>
      <c r="C11320" t="s">
        <v>2164</v>
      </c>
      <c r="D11320" t="s">
        <v>1810</v>
      </c>
      <c r="E11320" s="698" t="s">
        <v>9453</v>
      </c>
    </row>
    <row r="11321" spans="1:5" hidden="1">
      <c r="A11321">
        <v>11457</v>
      </c>
      <c r="B11321" t="s">
        <v>9454</v>
      </c>
      <c r="C11321" t="s">
        <v>1809</v>
      </c>
      <c r="D11321" t="s">
        <v>1810</v>
      </c>
      <c r="E11321" s="698" t="s">
        <v>9455</v>
      </c>
    </row>
    <row r="11322" spans="1:5" hidden="1">
      <c r="A11322">
        <v>44073</v>
      </c>
      <c r="B11322" t="s">
        <v>9456</v>
      </c>
      <c r="C11322" t="s">
        <v>1856</v>
      </c>
      <c r="D11322" t="s">
        <v>1810</v>
      </c>
      <c r="E11322" s="698" t="s">
        <v>9457</v>
      </c>
    </row>
    <row r="11323" spans="1:5" hidden="1">
      <c r="A11323">
        <v>21121</v>
      </c>
      <c r="B11323" t="s">
        <v>9458</v>
      </c>
      <c r="C11323" t="s">
        <v>1809</v>
      </c>
      <c r="D11323" t="s">
        <v>1810</v>
      </c>
      <c r="E11323" s="698" t="s">
        <v>3049</v>
      </c>
    </row>
    <row r="11324" spans="1:5" hidden="1">
      <c r="A11324">
        <v>38010</v>
      </c>
      <c r="B11324" t="s">
        <v>9459</v>
      </c>
      <c r="C11324" t="s">
        <v>1809</v>
      </c>
      <c r="D11324" t="s">
        <v>1810</v>
      </c>
      <c r="E11324" s="698" t="s">
        <v>4537</v>
      </c>
    </row>
    <row r="11325" spans="1:5" hidden="1">
      <c r="A11325">
        <v>38011</v>
      </c>
      <c r="B11325" t="s">
        <v>9460</v>
      </c>
      <c r="C11325" t="s">
        <v>1809</v>
      </c>
      <c r="D11325" t="s">
        <v>1810</v>
      </c>
      <c r="E11325" s="698" t="s">
        <v>2600</v>
      </c>
    </row>
    <row r="11326" spans="1:5" hidden="1">
      <c r="A11326">
        <v>38012</v>
      </c>
      <c r="B11326" t="s">
        <v>9461</v>
      </c>
      <c r="C11326" t="s">
        <v>1809</v>
      </c>
      <c r="D11326" t="s">
        <v>1810</v>
      </c>
      <c r="E11326" s="698" t="s">
        <v>9462</v>
      </c>
    </row>
    <row r="11327" spans="1:5" hidden="1">
      <c r="A11327">
        <v>38013</v>
      </c>
      <c r="B11327" t="s">
        <v>9463</v>
      </c>
      <c r="C11327" t="s">
        <v>1809</v>
      </c>
      <c r="D11327" t="s">
        <v>1810</v>
      </c>
      <c r="E11327" s="698" t="s">
        <v>9464</v>
      </c>
    </row>
    <row r="11328" spans="1:5" hidden="1">
      <c r="A11328">
        <v>38014</v>
      </c>
      <c r="B11328" t="s">
        <v>9465</v>
      </c>
      <c r="C11328" t="s">
        <v>1809</v>
      </c>
      <c r="D11328" t="s">
        <v>1810</v>
      </c>
      <c r="E11328" s="698" t="s">
        <v>9466</v>
      </c>
    </row>
    <row r="11329" spans="1:5" hidden="1">
      <c r="A11329">
        <v>38015</v>
      </c>
      <c r="B11329" t="s">
        <v>9467</v>
      </c>
      <c r="C11329" t="s">
        <v>1809</v>
      </c>
      <c r="D11329" t="s">
        <v>1810</v>
      </c>
      <c r="E11329" s="698" t="s">
        <v>9468</v>
      </c>
    </row>
    <row r="11330" spans="1:5" hidden="1">
      <c r="A11330">
        <v>38016</v>
      </c>
      <c r="B11330" t="s">
        <v>9469</v>
      </c>
      <c r="C11330" t="s">
        <v>1809</v>
      </c>
      <c r="D11330" t="s">
        <v>1810</v>
      </c>
      <c r="E11330" s="698" t="s">
        <v>9470</v>
      </c>
    </row>
    <row r="11331" spans="1:5" hidden="1">
      <c r="A11331">
        <v>12741</v>
      </c>
      <c r="B11331" t="s">
        <v>9471</v>
      </c>
      <c r="C11331" t="s">
        <v>1809</v>
      </c>
      <c r="D11331" t="s">
        <v>1836</v>
      </c>
      <c r="E11331" s="698" t="s">
        <v>9472</v>
      </c>
    </row>
    <row r="11332" spans="1:5" hidden="1">
      <c r="A11332">
        <v>12733</v>
      </c>
      <c r="B11332" t="s">
        <v>9473</v>
      </c>
      <c r="C11332" t="s">
        <v>1809</v>
      </c>
      <c r="D11332" t="s">
        <v>1836</v>
      </c>
      <c r="E11332" s="698" t="s">
        <v>3455</v>
      </c>
    </row>
    <row r="11333" spans="1:5" hidden="1">
      <c r="A11333">
        <v>12734</v>
      </c>
      <c r="B11333" t="s">
        <v>9474</v>
      </c>
      <c r="C11333" t="s">
        <v>1809</v>
      </c>
      <c r="D11333" t="s">
        <v>1836</v>
      </c>
      <c r="E11333" s="698" t="s">
        <v>9475</v>
      </c>
    </row>
    <row r="11334" spans="1:5" hidden="1">
      <c r="A11334">
        <v>12735</v>
      </c>
      <c r="B11334" t="s">
        <v>9476</v>
      </c>
      <c r="C11334" t="s">
        <v>1809</v>
      </c>
      <c r="D11334" t="s">
        <v>1836</v>
      </c>
      <c r="E11334" s="698" t="s">
        <v>4463</v>
      </c>
    </row>
    <row r="11335" spans="1:5" hidden="1">
      <c r="A11335">
        <v>12736</v>
      </c>
      <c r="B11335" t="s">
        <v>9477</v>
      </c>
      <c r="C11335" t="s">
        <v>1809</v>
      </c>
      <c r="D11335" t="s">
        <v>1836</v>
      </c>
      <c r="E11335" s="698" t="s">
        <v>9478</v>
      </c>
    </row>
    <row r="11336" spans="1:5" hidden="1">
      <c r="A11336">
        <v>12737</v>
      </c>
      <c r="B11336" t="s">
        <v>9479</v>
      </c>
      <c r="C11336" t="s">
        <v>1809</v>
      </c>
      <c r="D11336" t="s">
        <v>1836</v>
      </c>
      <c r="E11336" s="698" t="s">
        <v>9480</v>
      </c>
    </row>
    <row r="11337" spans="1:5" hidden="1">
      <c r="A11337">
        <v>12738</v>
      </c>
      <c r="B11337" t="s">
        <v>9481</v>
      </c>
      <c r="C11337" t="s">
        <v>1809</v>
      </c>
      <c r="D11337" t="s">
        <v>1836</v>
      </c>
      <c r="E11337" s="698" t="s">
        <v>9482</v>
      </c>
    </row>
    <row r="11338" spans="1:5" hidden="1">
      <c r="A11338">
        <v>12739</v>
      </c>
      <c r="B11338" t="s">
        <v>9483</v>
      </c>
      <c r="C11338" t="s">
        <v>1809</v>
      </c>
      <c r="D11338" t="s">
        <v>1836</v>
      </c>
      <c r="E11338" s="698" t="s">
        <v>9484</v>
      </c>
    </row>
    <row r="11339" spans="1:5" hidden="1">
      <c r="A11339">
        <v>12740</v>
      </c>
      <c r="B11339" t="s">
        <v>9485</v>
      </c>
      <c r="C11339" t="s">
        <v>1809</v>
      </c>
      <c r="D11339" t="s">
        <v>1836</v>
      </c>
      <c r="E11339" s="698" t="s">
        <v>9486</v>
      </c>
    </row>
    <row r="11340" spans="1:5" hidden="1">
      <c r="A11340">
        <v>6297</v>
      </c>
      <c r="B11340" t="s">
        <v>9487</v>
      </c>
      <c r="C11340" t="s">
        <v>1809</v>
      </c>
      <c r="D11340" t="s">
        <v>1810</v>
      </c>
      <c r="E11340" s="698" t="s">
        <v>4958</v>
      </c>
    </row>
    <row r="11341" spans="1:5" hidden="1">
      <c r="A11341">
        <v>6296</v>
      </c>
      <c r="B11341" t="s">
        <v>9488</v>
      </c>
      <c r="C11341" t="s">
        <v>1809</v>
      </c>
      <c r="D11341" t="s">
        <v>1810</v>
      </c>
      <c r="E11341" s="698" t="s">
        <v>9489</v>
      </c>
    </row>
    <row r="11342" spans="1:5" hidden="1">
      <c r="A11342">
        <v>6294</v>
      </c>
      <c r="B11342" t="s">
        <v>9490</v>
      </c>
      <c r="C11342" t="s">
        <v>1809</v>
      </c>
      <c r="D11342" t="s">
        <v>1810</v>
      </c>
      <c r="E11342" s="698" t="s">
        <v>9491</v>
      </c>
    </row>
    <row r="11343" spans="1:5" hidden="1">
      <c r="A11343">
        <v>6323</v>
      </c>
      <c r="B11343" t="s">
        <v>9492</v>
      </c>
      <c r="C11343" t="s">
        <v>1809</v>
      </c>
      <c r="D11343" t="s">
        <v>1810</v>
      </c>
      <c r="E11343" s="698" t="s">
        <v>4067</v>
      </c>
    </row>
    <row r="11344" spans="1:5" hidden="1">
      <c r="A11344">
        <v>6299</v>
      </c>
      <c r="B11344" t="s">
        <v>9493</v>
      </c>
      <c r="C11344" t="s">
        <v>1809</v>
      </c>
      <c r="D11344" t="s">
        <v>1810</v>
      </c>
      <c r="E11344" s="698" t="s">
        <v>9494</v>
      </c>
    </row>
    <row r="11345" spans="1:5" hidden="1">
      <c r="A11345">
        <v>6298</v>
      </c>
      <c r="B11345" t="s">
        <v>9495</v>
      </c>
      <c r="C11345" t="s">
        <v>1809</v>
      </c>
      <c r="D11345" t="s">
        <v>1810</v>
      </c>
      <c r="E11345" s="698" t="s">
        <v>9496</v>
      </c>
    </row>
    <row r="11346" spans="1:5" hidden="1">
      <c r="A11346">
        <v>6295</v>
      </c>
      <c r="B11346" t="s">
        <v>9497</v>
      </c>
      <c r="C11346" t="s">
        <v>1809</v>
      </c>
      <c r="D11346" t="s">
        <v>1810</v>
      </c>
      <c r="E11346" s="698" t="s">
        <v>9498</v>
      </c>
    </row>
    <row r="11347" spans="1:5" hidden="1">
      <c r="A11347">
        <v>6322</v>
      </c>
      <c r="B11347" t="s">
        <v>9499</v>
      </c>
      <c r="C11347" t="s">
        <v>1809</v>
      </c>
      <c r="D11347" t="s">
        <v>1810</v>
      </c>
      <c r="E11347" s="698" t="s">
        <v>9500</v>
      </c>
    </row>
    <row r="11348" spans="1:5" hidden="1">
      <c r="A11348">
        <v>6300</v>
      </c>
      <c r="B11348" t="s">
        <v>9501</v>
      </c>
      <c r="C11348" t="s">
        <v>1809</v>
      </c>
      <c r="D11348" t="s">
        <v>1810</v>
      </c>
      <c r="E11348" s="698" t="s">
        <v>9502</v>
      </c>
    </row>
    <row r="11349" spans="1:5" hidden="1">
      <c r="A11349">
        <v>6321</v>
      </c>
      <c r="B11349" t="s">
        <v>9503</v>
      </c>
      <c r="C11349" t="s">
        <v>1809</v>
      </c>
      <c r="D11349" t="s">
        <v>1810</v>
      </c>
      <c r="E11349" s="698" t="s">
        <v>9504</v>
      </c>
    </row>
    <row r="11350" spans="1:5" hidden="1">
      <c r="A11350">
        <v>6301</v>
      </c>
      <c r="B11350" t="s">
        <v>9505</v>
      </c>
      <c r="C11350" t="s">
        <v>1809</v>
      </c>
      <c r="D11350" t="s">
        <v>1810</v>
      </c>
      <c r="E11350" s="698" t="s">
        <v>9506</v>
      </c>
    </row>
    <row r="11351" spans="1:5" hidden="1">
      <c r="A11351">
        <v>7105</v>
      </c>
      <c r="B11351" t="s">
        <v>9507</v>
      </c>
      <c r="C11351" t="s">
        <v>1809</v>
      </c>
      <c r="D11351" t="s">
        <v>1810</v>
      </c>
      <c r="E11351" s="698" t="s">
        <v>9508</v>
      </c>
    </row>
    <row r="11352" spans="1:5" hidden="1">
      <c r="A11352">
        <v>20183</v>
      </c>
      <c r="B11352" t="s">
        <v>9509</v>
      </c>
      <c r="C11352" t="s">
        <v>1809</v>
      </c>
      <c r="D11352" t="s">
        <v>1810</v>
      </c>
      <c r="E11352" s="698" t="s">
        <v>9510</v>
      </c>
    </row>
    <row r="11353" spans="1:5" hidden="1">
      <c r="A11353">
        <v>38448</v>
      </c>
      <c r="B11353" t="s">
        <v>9511</v>
      </c>
      <c r="C11353" t="s">
        <v>1809</v>
      </c>
      <c r="D11353" t="s">
        <v>1810</v>
      </c>
      <c r="E11353" s="698" t="s">
        <v>6154</v>
      </c>
    </row>
    <row r="11354" spans="1:5" hidden="1">
      <c r="A11354">
        <v>20182</v>
      </c>
      <c r="B11354" t="s">
        <v>9512</v>
      </c>
      <c r="C11354" t="s">
        <v>1809</v>
      </c>
      <c r="D11354" t="s">
        <v>1810</v>
      </c>
      <c r="E11354" s="698" t="s">
        <v>9136</v>
      </c>
    </row>
    <row r="11355" spans="1:5" hidden="1">
      <c r="A11355">
        <v>7119</v>
      </c>
      <c r="B11355" t="s">
        <v>9513</v>
      </c>
      <c r="C11355" t="s">
        <v>1809</v>
      </c>
      <c r="D11355" t="s">
        <v>1810</v>
      </c>
      <c r="E11355" s="698" t="s">
        <v>9498</v>
      </c>
    </row>
    <row r="11356" spans="1:5" hidden="1">
      <c r="A11356">
        <v>7120</v>
      </c>
      <c r="B11356" t="s">
        <v>9514</v>
      </c>
      <c r="C11356" t="s">
        <v>1809</v>
      </c>
      <c r="D11356" t="s">
        <v>1810</v>
      </c>
      <c r="E11356" s="698" t="s">
        <v>6754</v>
      </c>
    </row>
    <row r="11357" spans="1:5" hidden="1">
      <c r="A11357">
        <v>6319</v>
      </c>
      <c r="B11357" t="s">
        <v>9515</v>
      </c>
      <c r="C11357" t="s">
        <v>1809</v>
      </c>
      <c r="D11357" t="s">
        <v>1810</v>
      </c>
      <c r="E11357" s="698" t="s">
        <v>9516</v>
      </c>
    </row>
    <row r="11358" spans="1:5" hidden="1">
      <c r="A11358">
        <v>6304</v>
      </c>
      <c r="B11358" t="s">
        <v>9517</v>
      </c>
      <c r="C11358" t="s">
        <v>1809</v>
      </c>
      <c r="D11358" t="s">
        <v>1810</v>
      </c>
      <c r="E11358" s="698" t="s">
        <v>9516</v>
      </c>
    </row>
    <row r="11359" spans="1:5" hidden="1">
      <c r="A11359">
        <v>21116</v>
      </c>
      <c r="B11359" t="s">
        <v>9518</v>
      </c>
      <c r="C11359" t="s">
        <v>1809</v>
      </c>
      <c r="D11359" t="s">
        <v>1810</v>
      </c>
      <c r="E11359" s="698" t="s">
        <v>9519</v>
      </c>
    </row>
    <row r="11360" spans="1:5" hidden="1">
      <c r="A11360">
        <v>6320</v>
      </c>
      <c r="B11360" t="s">
        <v>9520</v>
      </c>
      <c r="C11360" t="s">
        <v>1809</v>
      </c>
      <c r="D11360" t="s">
        <v>1810</v>
      </c>
      <c r="E11360" s="698" t="s">
        <v>9521</v>
      </c>
    </row>
    <row r="11361" spans="1:5" hidden="1">
      <c r="A11361">
        <v>6303</v>
      </c>
      <c r="B11361" t="s">
        <v>9522</v>
      </c>
      <c r="C11361" t="s">
        <v>1809</v>
      </c>
      <c r="D11361" t="s">
        <v>1810</v>
      </c>
      <c r="E11361" s="698" t="s">
        <v>9521</v>
      </c>
    </row>
    <row r="11362" spans="1:5" hidden="1">
      <c r="A11362">
        <v>6308</v>
      </c>
      <c r="B11362" t="s">
        <v>9523</v>
      </c>
      <c r="C11362" t="s">
        <v>1809</v>
      </c>
      <c r="D11362" t="s">
        <v>1810</v>
      </c>
      <c r="E11362" s="698" t="s">
        <v>9524</v>
      </c>
    </row>
    <row r="11363" spans="1:5" hidden="1">
      <c r="A11363">
        <v>6317</v>
      </c>
      <c r="B11363" t="s">
        <v>9525</v>
      </c>
      <c r="C11363" t="s">
        <v>1809</v>
      </c>
      <c r="D11363" t="s">
        <v>1810</v>
      </c>
      <c r="E11363" s="698" t="s">
        <v>9524</v>
      </c>
    </row>
    <row r="11364" spans="1:5" hidden="1">
      <c r="A11364">
        <v>6307</v>
      </c>
      <c r="B11364" t="s">
        <v>9526</v>
      </c>
      <c r="C11364" t="s">
        <v>1809</v>
      </c>
      <c r="D11364" t="s">
        <v>1810</v>
      </c>
      <c r="E11364" s="698" t="s">
        <v>9524</v>
      </c>
    </row>
    <row r="11365" spans="1:5" hidden="1">
      <c r="A11365">
        <v>6309</v>
      </c>
      <c r="B11365" t="s">
        <v>9527</v>
      </c>
      <c r="C11365" t="s">
        <v>1809</v>
      </c>
      <c r="D11365" t="s">
        <v>1810</v>
      </c>
      <c r="E11365" s="698" t="s">
        <v>9528</v>
      </c>
    </row>
    <row r="11366" spans="1:5" hidden="1">
      <c r="A11366">
        <v>6318</v>
      </c>
      <c r="B11366" t="s">
        <v>9529</v>
      </c>
      <c r="C11366" t="s">
        <v>1809</v>
      </c>
      <c r="D11366" t="s">
        <v>1810</v>
      </c>
      <c r="E11366" s="698" t="s">
        <v>9530</v>
      </c>
    </row>
    <row r="11367" spans="1:5" hidden="1">
      <c r="A11367">
        <v>6306</v>
      </c>
      <c r="B11367" t="s">
        <v>9531</v>
      </c>
      <c r="C11367" t="s">
        <v>1809</v>
      </c>
      <c r="D11367" t="s">
        <v>1810</v>
      </c>
      <c r="E11367" s="698" t="s">
        <v>9530</v>
      </c>
    </row>
    <row r="11368" spans="1:5" hidden="1">
      <c r="A11368">
        <v>6305</v>
      </c>
      <c r="B11368" t="s">
        <v>9532</v>
      </c>
      <c r="C11368" t="s">
        <v>1809</v>
      </c>
      <c r="D11368" t="s">
        <v>1810</v>
      </c>
      <c r="E11368" s="698" t="s">
        <v>9530</v>
      </c>
    </row>
    <row r="11369" spans="1:5" hidden="1">
      <c r="A11369">
        <v>6302</v>
      </c>
      <c r="B11369" t="s">
        <v>9533</v>
      </c>
      <c r="C11369" t="s">
        <v>1809</v>
      </c>
      <c r="D11369" t="s">
        <v>1810</v>
      </c>
      <c r="E11369" s="698" t="s">
        <v>2012</v>
      </c>
    </row>
    <row r="11370" spans="1:5" hidden="1">
      <c r="A11370">
        <v>6312</v>
      </c>
      <c r="B11370" t="s">
        <v>9534</v>
      </c>
      <c r="C11370" t="s">
        <v>1809</v>
      </c>
      <c r="D11370" t="s">
        <v>1810</v>
      </c>
      <c r="E11370" s="698" t="s">
        <v>9535</v>
      </c>
    </row>
    <row r="11371" spans="1:5" hidden="1">
      <c r="A11371">
        <v>6311</v>
      </c>
      <c r="B11371" t="s">
        <v>9536</v>
      </c>
      <c r="C11371" t="s">
        <v>1809</v>
      </c>
      <c r="D11371" t="s">
        <v>1810</v>
      </c>
      <c r="E11371" s="698" t="s">
        <v>9535</v>
      </c>
    </row>
    <row r="11372" spans="1:5" hidden="1">
      <c r="A11372">
        <v>6310</v>
      </c>
      <c r="B11372" t="s">
        <v>9537</v>
      </c>
      <c r="C11372" t="s">
        <v>1809</v>
      </c>
      <c r="D11372" t="s">
        <v>1810</v>
      </c>
      <c r="E11372" s="698" t="s">
        <v>9535</v>
      </c>
    </row>
    <row r="11373" spans="1:5" hidden="1">
      <c r="A11373">
        <v>6314</v>
      </c>
      <c r="B11373" t="s">
        <v>9538</v>
      </c>
      <c r="C11373" t="s">
        <v>1809</v>
      </c>
      <c r="D11373" t="s">
        <v>1810</v>
      </c>
      <c r="E11373" s="698" t="s">
        <v>9535</v>
      </c>
    </row>
    <row r="11374" spans="1:5" hidden="1">
      <c r="A11374">
        <v>6313</v>
      </c>
      <c r="B11374" t="s">
        <v>9539</v>
      </c>
      <c r="C11374" t="s">
        <v>1809</v>
      </c>
      <c r="D11374" t="s">
        <v>1810</v>
      </c>
      <c r="E11374" s="698" t="s">
        <v>9535</v>
      </c>
    </row>
    <row r="11375" spans="1:5" hidden="1">
      <c r="A11375">
        <v>6315</v>
      </c>
      <c r="B11375" t="s">
        <v>9540</v>
      </c>
      <c r="C11375" t="s">
        <v>1809</v>
      </c>
      <c r="D11375" t="s">
        <v>1810</v>
      </c>
      <c r="E11375" s="698" t="s">
        <v>9541</v>
      </c>
    </row>
    <row r="11376" spans="1:5" hidden="1">
      <c r="A11376">
        <v>6316</v>
      </c>
      <c r="B11376" t="s">
        <v>9542</v>
      </c>
      <c r="C11376" t="s">
        <v>1809</v>
      </c>
      <c r="D11376" t="s">
        <v>1810</v>
      </c>
      <c r="E11376" s="698" t="s">
        <v>9541</v>
      </c>
    </row>
    <row r="11377" spans="1:5" hidden="1">
      <c r="A11377">
        <v>38878</v>
      </c>
      <c r="B11377" t="s">
        <v>9543</v>
      </c>
      <c r="C11377" t="s">
        <v>1809</v>
      </c>
      <c r="D11377" t="s">
        <v>1836</v>
      </c>
      <c r="E11377" s="698" t="s">
        <v>9544</v>
      </c>
    </row>
    <row r="11378" spans="1:5" hidden="1">
      <c r="A11378">
        <v>38879</v>
      </c>
      <c r="B11378" t="s">
        <v>9545</v>
      </c>
      <c r="C11378" t="s">
        <v>1809</v>
      </c>
      <c r="D11378" t="s">
        <v>1836</v>
      </c>
      <c r="E11378" s="698" t="s">
        <v>9546</v>
      </c>
    </row>
    <row r="11379" spans="1:5" hidden="1">
      <c r="A11379">
        <v>38881</v>
      </c>
      <c r="B11379" t="s">
        <v>9547</v>
      </c>
      <c r="C11379" t="s">
        <v>1809</v>
      </c>
      <c r="D11379" t="s">
        <v>1836</v>
      </c>
      <c r="E11379" s="698" t="s">
        <v>9548</v>
      </c>
    </row>
    <row r="11380" spans="1:5" hidden="1">
      <c r="A11380">
        <v>38880</v>
      </c>
      <c r="B11380" t="s">
        <v>9549</v>
      </c>
      <c r="C11380" t="s">
        <v>1809</v>
      </c>
      <c r="D11380" t="s">
        <v>1836</v>
      </c>
      <c r="E11380" s="698" t="s">
        <v>6598</v>
      </c>
    </row>
    <row r="11381" spans="1:5" hidden="1">
      <c r="A11381">
        <v>38882</v>
      </c>
      <c r="B11381" t="s">
        <v>9550</v>
      </c>
      <c r="C11381" t="s">
        <v>1809</v>
      </c>
      <c r="D11381" t="s">
        <v>1836</v>
      </c>
      <c r="E11381" s="698" t="s">
        <v>9551</v>
      </c>
    </row>
    <row r="11382" spans="1:5" hidden="1">
      <c r="A11382">
        <v>38883</v>
      </c>
      <c r="B11382" t="s">
        <v>9552</v>
      </c>
      <c r="C11382" t="s">
        <v>1809</v>
      </c>
      <c r="D11382" t="s">
        <v>1836</v>
      </c>
      <c r="E11382" s="698" t="s">
        <v>9553</v>
      </c>
    </row>
    <row r="11383" spans="1:5" hidden="1">
      <c r="A11383">
        <v>38884</v>
      </c>
      <c r="B11383" t="s">
        <v>9554</v>
      </c>
      <c r="C11383" t="s">
        <v>1809</v>
      </c>
      <c r="D11383" t="s">
        <v>1836</v>
      </c>
      <c r="E11383" s="698" t="s">
        <v>9555</v>
      </c>
    </row>
    <row r="11384" spans="1:5" hidden="1">
      <c r="A11384">
        <v>38885</v>
      </c>
      <c r="B11384" t="s">
        <v>9556</v>
      </c>
      <c r="C11384" t="s">
        <v>1809</v>
      </c>
      <c r="D11384" t="s">
        <v>1836</v>
      </c>
      <c r="E11384" s="698" t="s">
        <v>9557</v>
      </c>
    </row>
    <row r="11385" spans="1:5" hidden="1">
      <c r="A11385">
        <v>38886</v>
      </c>
      <c r="B11385" t="s">
        <v>9558</v>
      </c>
      <c r="C11385" t="s">
        <v>1809</v>
      </c>
      <c r="D11385" t="s">
        <v>1836</v>
      </c>
      <c r="E11385" s="698" t="s">
        <v>6617</v>
      </c>
    </row>
    <row r="11386" spans="1:5" hidden="1">
      <c r="A11386">
        <v>38887</v>
      </c>
      <c r="B11386" t="s">
        <v>9559</v>
      </c>
      <c r="C11386" t="s">
        <v>1809</v>
      </c>
      <c r="D11386" t="s">
        <v>1836</v>
      </c>
      <c r="E11386" s="698" t="s">
        <v>9560</v>
      </c>
    </row>
    <row r="11387" spans="1:5" hidden="1">
      <c r="A11387">
        <v>38888</v>
      </c>
      <c r="B11387" t="s">
        <v>9561</v>
      </c>
      <c r="C11387" t="s">
        <v>1809</v>
      </c>
      <c r="D11387" t="s">
        <v>1836</v>
      </c>
      <c r="E11387" s="698" t="s">
        <v>9562</v>
      </c>
    </row>
    <row r="11388" spans="1:5" hidden="1">
      <c r="A11388">
        <v>38890</v>
      </c>
      <c r="B11388" t="s">
        <v>9563</v>
      </c>
      <c r="C11388" t="s">
        <v>1809</v>
      </c>
      <c r="D11388" t="s">
        <v>1836</v>
      </c>
      <c r="E11388" s="698" t="s">
        <v>9564</v>
      </c>
    </row>
    <row r="11389" spans="1:5" hidden="1">
      <c r="A11389">
        <v>38893</v>
      </c>
      <c r="B11389" t="s">
        <v>9565</v>
      </c>
      <c r="C11389" t="s">
        <v>1809</v>
      </c>
      <c r="D11389" t="s">
        <v>1836</v>
      </c>
      <c r="E11389" s="698" t="s">
        <v>9566</v>
      </c>
    </row>
    <row r="11390" spans="1:5" hidden="1">
      <c r="A11390">
        <v>38894</v>
      </c>
      <c r="B11390" t="s">
        <v>9567</v>
      </c>
      <c r="C11390" t="s">
        <v>1809</v>
      </c>
      <c r="D11390" t="s">
        <v>1836</v>
      </c>
      <c r="E11390" s="698" t="s">
        <v>9568</v>
      </c>
    </row>
    <row r="11391" spans="1:5" hidden="1">
      <c r="A11391">
        <v>38896</v>
      </c>
      <c r="B11391" t="s">
        <v>9569</v>
      </c>
      <c r="C11391" t="s">
        <v>1809</v>
      </c>
      <c r="D11391" t="s">
        <v>1836</v>
      </c>
      <c r="E11391" s="698" t="s">
        <v>9570</v>
      </c>
    </row>
    <row r="11392" spans="1:5" hidden="1">
      <c r="A11392">
        <v>39324</v>
      </c>
      <c r="B11392" t="s">
        <v>9571</v>
      </c>
      <c r="C11392" t="s">
        <v>1809</v>
      </c>
      <c r="D11392" t="s">
        <v>1810</v>
      </c>
      <c r="E11392" s="698" t="s">
        <v>8119</v>
      </c>
    </row>
    <row r="11393" spans="1:5" hidden="1">
      <c r="A11393">
        <v>39325</v>
      </c>
      <c r="B11393" t="s">
        <v>9572</v>
      </c>
      <c r="C11393" t="s">
        <v>1809</v>
      </c>
      <c r="D11393" t="s">
        <v>1810</v>
      </c>
      <c r="E11393" s="698" t="s">
        <v>9573</v>
      </c>
    </row>
    <row r="11394" spans="1:5" hidden="1">
      <c r="A11394">
        <v>39326</v>
      </c>
      <c r="B11394" t="s">
        <v>9574</v>
      </c>
      <c r="C11394" t="s">
        <v>1809</v>
      </c>
      <c r="D11394" t="s">
        <v>1810</v>
      </c>
      <c r="E11394" s="698" t="s">
        <v>3457</v>
      </c>
    </row>
    <row r="11395" spans="1:5" hidden="1">
      <c r="A11395">
        <v>39327</v>
      </c>
      <c r="B11395" t="s">
        <v>9575</v>
      </c>
      <c r="C11395" t="s">
        <v>1809</v>
      </c>
      <c r="D11395" t="s">
        <v>1810</v>
      </c>
      <c r="E11395" s="698" t="s">
        <v>9576</v>
      </c>
    </row>
    <row r="11396" spans="1:5" hidden="1">
      <c r="A11396">
        <v>20176</v>
      </c>
      <c r="B11396" t="s">
        <v>9577</v>
      </c>
      <c r="C11396" t="s">
        <v>1809</v>
      </c>
      <c r="D11396" t="s">
        <v>1810</v>
      </c>
      <c r="E11396" s="698" t="s">
        <v>9578</v>
      </c>
    </row>
    <row r="11397" spans="1:5" hidden="1">
      <c r="A11397">
        <v>11378</v>
      </c>
      <c r="B11397" t="s">
        <v>9579</v>
      </c>
      <c r="C11397" t="s">
        <v>1809</v>
      </c>
      <c r="D11397" t="s">
        <v>1836</v>
      </c>
      <c r="E11397" s="698" t="s">
        <v>9580</v>
      </c>
    </row>
    <row r="11398" spans="1:5" hidden="1">
      <c r="A11398">
        <v>11379</v>
      </c>
      <c r="B11398" t="s">
        <v>9581</v>
      </c>
      <c r="C11398" t="s">
        <v>1809</v>
      </c>
      <c r="D11398" t="s">
        <v>1836</v>
      </c>
      <c r="E11398" s="698" t="s">
        <v>9582</v>
      </c>
    </row>
    <row r="11399" spans="1:5" hidden="1">
      <c r="A11399">
        <v>11493</v>
      </c>
      <c r="B11399" t="s">
        <v>9583</v>
      </c>
      <c r="C11399" t="s">
        <v>1809</v>
      </c>
      <c r="D11399" t="s">
        <v>1836</v>
      </c>
      <c r="E11399" s="698" t="s">
        <v>9584</v>
      </c>
    </row>
    <row r="11400" spans="1:5" hidden="1">
      <c r="A11400">
        <v>42717</v>
      </c>
      <c r="B11400" t="s">
        <v>9585</v>
      </c>
      <c r="C11400" t="s">
        <v>1809</v>
      </c>
      <c r="D11400" t="s">
        <v>1836</v>
      </c>
      <c r="E11400" s="698" t="s">
        <v>9586</v>
      </c>
    </row>
    <row r="11401" spans="1:5" hidden="1">
      <c r="A11401">
        <v>42718</v>
      </c>
      <c r="B11401" t="s">
        <v>9587</v>
      </c>
      <c r="C11401" t="s">
        <v>1809</v>
      </c>
      <c r="D11401" t="s">
        <v>1836</v>
      </c>
      <c r="E11401" s="698" t="s">
        <v>9588</v>
      </c>
    </row>
    <row r="11402" spans="1:5" hidden="1">
      <c r="A11402">
        <v>7106</v>
      </c>
      <c r="B11402" t="s">
        <v>9589</v>
      </c>
      <c r="C11402" t="s">
        <v>1809</v>
      </c>
      <c r="D11402" t="s">
        <v>1810</v>
      </c>
      <c r="E11402" s="698" t="s">
        <v>9590</v>
      </c>
    </row>
    <row r="11403" spans="1:5" hidden="1">
      <c r="A11403">
        <v>7104</v>
      </c>
      <c r="B11403" t="s">
        <v>9591</v>
      </c>
      <c r="C11403" t="s">
        <v>1809</v>
      </c>
      <c r="D11403" t="s">
        <v>1810</v>
      </c>
      <c r="E11403" s="698" t="s">
        <v>9592</v>
      </c>
    </row>
    <row r="11404" spans="1:5" hidden="1">
      <c r="A11404">
        <v>7136</v>
      </c>
      <c r="B11404" t="s">
        <v>9593</v>
      </c>
      <c r="C11404" t="s">
        <v>1809</v>
      </c>
      <c r="D11404" t="s">
        <v>1810</v>
      </c>
      <c r="E11404" s="698" t="s">
        <v>3222</v>
      </c>
    </row>
    <row r="11405" spans="1:5" hidden="1">
      <c r="A11405">
        <v>7128</v>
      </c>
      <c r="B11405" t="s">
        <v>9594</v>
      </c>
      <c r="C11405" t="s">
        <v>1809</v>
      </c>
      <c r="D11405" t="s">
        <v>1810</v>
      </c>
      <c r="E11405" s="698" t="s">
        <v>9595</v>
      </c>
    </row>
    <row r="11406" spans="1:5" hidden="1">
      <c r="A11406">
        <v>7108</v>
      </c>
      <c r="B11406" t="s">
        <v>9596</v>
      </c>
      <c r="C11406" t="s">
        <v>1809</v>
      </c>
      <c r="D11406" t="s">
        <v>1810</v>
      </c>
      <c r="E11406" s="698" t="s">
        <v>9597</v>
      </c>
    </row>
    <row r="11407" spans="1:5" hidden="1">
      <c r="A11407">
        <v>7129</v>
      </c>
      <c r="B11407" t="s">
        <v>9598</v>
      </c>
      <c r="C11407" t="s">
        <v>1809</v>
      </c>
      <c r="D11407" t="s">
        <v>1810</v>
      </c>
      <c r="E11407" s="698" t="s">
        <v>9599</v>
      </c>
    </row>
    <row r="11408" spans="1:5" hidden="1">
      <c r="A11408">
        <v>7130</v>
      </c>
      <c r="B11408" t="s">
        <v>9600</v>
      </c>
      <c r="C11408" t="s">
        <v>1809</v>
      </c>
      <c r="D11408" t="s">
        <v>1810</v>
      </c>
      <c r="E11408" s="698" t="s">
        <v>3544</v>
      </c>
    </row>
    <row r="11409" spans="1:5" hidden="1">
      <c r="A11409">
        <v>7131</v>
      </c>
      <c r="B11409" t="s">
        <v>9601</v>
      </c>
      <c r="C11409" t="s">
        <v>1809</v>
      </c>
      <c r="D11409" t="s">
        <v>1810</v>
      </c>
      <c r="E11409" s="698" t="s">
        <v>8888</v>
      </c>
    </row>
    <row r="11410" spans="1:5" hidden="1">
      <c r="A11410">
        <v>7132</v>
      </c>
      <c r="B11410" t="s">
        <v>9602</v>
      </c>
      <c r="C11410" t="s">
        <v>1809</v>
      </c>
      <c r="D11410" t="s">
        <v>1810</v>
      </c>
      <c r="E11410" s="698" t="s">
        <v>9603</v>
      </c>
    </row>
    <row r="11411" spans="1:5" hidden="1">
      <c r="A11411">
        <v>7133</v>
      </c>
      <c r="B11411" t="s">
        <v>9604</v>
      </c>
      <c r="C11411" t="s">
        <v>1809</v>
      </c>
      <c r="D11411" t="s">
        <v>1810</v>
      </c>
      <c r="E11411" s="698" t="s">
        <v>9605</v>
      </c>
    </row>
    <row r="11412" spans="1:5" hidden="1">
      <c r="A11412">
        <v>37420</v>
      </c>
      <c r="B11412" t="s">
        <v>9606</v>
      </c>
      <c r="C11412" t="s">
        <v>1809</v>
      </c>
      <c r="D11412" t="s">
        <v>1836</v>
      </c>
      <c r="E11412" s="698" t="s">
        <v>9607</v>
      </c>
    </row>
    <row r="11413" spans="1:5" hidden="1">
      <c r="A11413">
        <v>37421</v>
      </c>
      <c r="B11413" t="s">
        <v>9608</v>
      </c>
      <c r="C11413" t="s">
        <v>1809</v>
      </c>
      <c r="D11413" t="s">
        <v>1836</v>
      </c>
      <c r="E11413" s="698" t="s">
        <v>9609</v>
      </c>
    </row>
    <row r="11414" spans="1:5" hidden="1">
      <c r="A11414">
        <v>37422</v>
      </c>
      <c r="B11414" t="s">
        <v>9610</v>
      </c>
      <c r="C11414" t="s">
        <v>1809</v>
      </c>
      <c r="D11414" t="s">
        <v>1836</v>
      </c>
      <c r="E11414" s="698" t="s">
        <v>9611</v>
      </c>
    </row>
    <row r="11415" spans="1:5" hidden="1">
      <c r="A11415">
        <v>37443</v>
      </c>
      <c r="B11415" t="s">
        <v>9612</v>
      </c>
      <c r="C11415" t="s">
        <v>1809</v>
      </c>
      <c r="D11415" t="s">
        <v>1836</v>
      </c>
      <c r="E11415" s="698" t="s">
        <v>9613</v>
      </c>
    </row>
    <row r="11416" spans="1:5" hidden="1">
      <c r="A11416">
        <v>37444</v>
      </c>
      <c r="B11416" t="s">
        <v>9614</v>
      </c>
      <c r="C11416" t="s">
        <v>1809</v>
      </c>
      <c r="D11416" t="s">
        <v>1836</v>
      </c>
      <c r="E11416" s="698" t="s">
        <v>9615</v>
      </c>
    </row>
    <row r="11417" spans="1:5" hidden="1">
      <c r="A11417">
        <v>37445</v>
      </c>
      <c r="B11417" t="s">
        <v>9616</v>
      </c>
      <c r="C11417" t="s">
        <v>1809</v>
      </c>
      <c r="D11417" t="s">
        <v>1836</v>
      </c>
      <c r="E11417" s="698" t="s">
        <v>9617</v>
      </c>
    </row>
    <row r="11418" spans="1:5" hidden="1">
      <c r="A11418">
        <v>37446</v>
      </c>
      <c r="B11418" t="s">
        <v>9618</v>
      </c>
      <c r="C11418" t="s">
        <v>1809</v>
      </c>
      <c r="D11418" t="s">
        <v>1836</v>
      </c>
      <c r="E11418" s="698" t="s">
        <v>9619</v>
      </c>
    </row>
    <row r="11419" spans="1:5" hidden="1">
      <c r="A11419">
        <v>37447</v>
      </c>
      <c r="B11419" t="s">
        <v>9620</v>
      </c>
      <c r="C11419" t="s">
        <v>1809</v>
      </c>
      <c r="D11419" t="s">
        <v>1836</v>
      </c>
      <c r="E11419" s="698" t="s">
        <v>9621</v>
      </c>
    </row>
    <row r="11420" spans="1:5" hidden="1">
      <c r="A11420">
        <v>37448</v>
      </c>
      <c r="B11420" t="s">
        <v>9622</v>
      </c>
      <c r="C11420" t="s">
        <v>1809</v>
      </c>
      <c r="D11420" t="s">
        <v>1836</v>
      </c>
      <c r="E11420" s="698" t="s">
        <v>9623</v>
      </c>
    </row>
    <row r="11421" spans="1:5" hidden="1">
      <c r="A11421">
        <v>37440</v>
      </c>
      <c r="B11421" t="s">
        <v>9624</v>
      </c>
      <c r="C11421" t="s">
        <v>1809</v>
      </c>
      <c r="D11421" t="s">
        <v>1836</v>
      </c>
      <c r="E11421" s="698" t="s">
        <v>9625</v>
      </c>
    </row>
    <row r="11422" spans="1:5" hidden="1">
      <c r="A11422">
        <v>37441</v>
      </c>
      <c r="B11422" t="s">
        <v>9626</v>
      </c>
      <c r="C11422" t="s">
        <v>1809</v>
      </c>
      <c r="D11422" t="s">
        <v>1836</v>
      </c>
      <c r="E11422" s="698" t="s">
        <v>9625</v>
      </c>
    </row>
    <row r="11423" spans="1:5" hidden="1">
      <c r="A11423">
        <v>37442</v>
      </c>
      <c r="B11423" t="s">
        <v>9627</v>
      </c>
      <c r="C11423" t="s">
        <v>1809</v>
      </c>
      <c r="D11423" t="s">
        <v>1836</v>
      </c>
      <c r="E11423" s="698" t="s">
        <v>9628</v>
      </c>
    </row>
    <row r="11424" spans="1:5" hidden="1">
      <c r="A11424">
        <v>38017</v>
      </c>
      <c r="B11424" t="s">
        <v>9629</v>
      </c>
      <c r="C11424" t="s">
        <v>1809</v>
      </c>
      <c r="D11424" t="s">
        <v>1810</v>
      </c>
      <c r="E11424" s="698" t="s">
        <v>9630</v>
      </c>
    </row>
    <row r="11425" spans="1:5" hidden="1">
      <c r="A11425">
        <v>38018</v>
      </c>
      <c r="B11425" t="s">
        <v>9631</v>
      </c>
      <c r="C11425" t="s">
        <v>1809</v>
      </c>
      <c r="D11425" t="s">
        <v>1810</v>
      </c>
      <c r="E11425" s="698" t="s">
        <v>9632</v>
      </c>
    </row>
    <row r="11426" spans="1:5" hidden="1">
      <c r="A11426">
        <v>39895</v>
      </c>
      <c r="B11426" t="s">
        <v>9633</v>
      </c>
      <c r="C11426" t="s">
        <v>1809</v>
      </c>
      <c r="D11426" t="s">
        <v>1836</v>
      </c>
      <c r="E11426" s="698" t="s">
        <v>6007</v>
      </c>
    </row>
    <row r="11427" spans="1:5" hidden="1">
      <c r="A11427">
        <v>39896</v>
      </c>
      <c r="B11427" t="s">
        <v>9634</v>
      </c>
      <c r="C11427" t="s">
        <v>1809</v>
      </c>
      <c r="D11427" t="s">
        <v>1836</v>
      </c>
      <c r="E11427" s="698" t="s">
        <v>9635</v>
      </c>
    </row>
    <row r="11428" spans="1:5" hidden="1">
      <c r="A11428">
        <v>38873</v>
      </c>
      <c r="B11428" t="s">
        <v>9636</v>
      </c>
      <c r="C11428" t="s">
        <v>1809</v>
      </c>
      <c r="D11428" t="s">
        <v>1836</v>
      </c>
      <c r="E11428" s="698" t="s">
        <v>5104</v>
      </c>
    </row>
    <row r="11429" spans="1:5" hidden="1">
      <c r="A11429">
        <v>38874</v>
      </c>
      <c r="B11429" t="s">
        <v>9637</v>
      </c>
      <c r="C11429" t="s">
        <v>1809</v>
      </c>
      <c r="D11429" t="s">
        <v>1836</v>
      </c>
      <c r="E11429" s="698" t="s">
        <v>9638</v>
      </c>
    </row>
    <row r="11430" spans="1:5" hidden="1">
      <c r="A11430">
        <v>38875</v>
      </c>
      <c r="B11430" t="s">
        <v>9639</v>
      </c>
      <c r="C11430" t="s">
        <v>1809</v>
      </c>
      <c r="D11430" t="s">
        <v>1836</v>
      </c>
      <c r="E11430" s="698" t="s">
        <v>9640</v>
      </c>
    </row>
    <row r="11431" spans="1:5" hidden="1">
      <c r="A11431">
        <v>38876</v>
      </c>
      <c r="B11431" t="s">
        <v>9641</v>
      </c>
      <c r="C11431" t="s">
        <v>1809</v>
      </c>
      <c r="D11431" t="s">
        <v>1836</v>
      </c>
      <c r="E11431" s="698" t="s">
        <v>9642</v>
      </c>
    </row>
    <row r="11432" spans="1:5" hidden="1">
      <c r="A11432">
        <v>39000</v>
      </c>
      <c r="B11432" t="s">
        <v>9643</v>
      </c>
      <c r="C11432" t="s">
        <v>1809</v>
      </c>
      <c r="D11432" t="s">
        <v>1836</v>
      </c>
      <c r="E11432" s="698" t="s">
        <v>9644</v>
      </c>
    </row>
    <row r="11433" spans="1:5" hidden="1">
      <c r="A11433">
        <v>38674</v>
      </c>
      <c r="B11433" t="s">
        <v>9645</v>
      </c>
      <c r="C11433" t="s">
        <v>1809</v>
      </c>
      <c r="D11433" t="s">
        <v>1810</v>
      </c>
      <c r="E11433" s="698" t="s">
        <v>9646</v>
      </c>
    </row>
    <row r="11434" spans="1:5" hidden="1">
      <c r="A11434">
        <v>38911</v>
      </c>
      <c r="B11434" t="s">
        <v>9647</v>
      </c>
      <c r="C11434" t="s">
        <v>1809</v>
      </c>
      <c r="D11434" t="s">
        <v>1836</v>
      </c>
      <c r="E11434" s="698" t="s">
        <v>9648</v>
      </c>
    </row>
    <row r="11435" spans="1:5" hidden="1">
      <c r="A11435">
        <v>38912</v>
      </c>
      <c r="B11435" t="s">
        <v>9649</v>
      </c>
      <c r="C11435" t="s">
        <v>1809</v>
      </c>
      <c r="D11435" t="s">
        <v>1836</v>
      </c>
      <c r="E11435" s="698" t="s">
        <v>9650</v>
      </c>
    </row>
    <row r="11436" spans="1:5" hidden="1">
      <c r="A11436">
        <v>38019</v>
      </c>
      <c r="B11436" t="s">
        <v>9651</v>
      </c>
      <c r="C11436" t="s">
        <v>1809</v>
      </c>
      <c r="D11436" t="s">
        <v>1810</v>
      </c>
      <c r="E11436" s="698" t="s">
        <v>4933</v>
      </c>
    </row>
    <row r="11437" spans="1:5" hidden="1">
      <c r="A11437">
        <v>38020</v>
      </c>
      <c r="B11437" t="s">
        <v>9652</v>
      </c>
      <c r="C11437" t="s">
        <v>1809</v>
      </c>
      <c r="D11437" t="s">
        <v>1810</v>
      </c>
      <c r="E11437" s="698" t="s">
        <v>9632</v>
      </c>
    </row>
    <row r="11438" spans="1:5" hidden="1">
      <c r="A11438">
        <v>38454</v>
      </c>
      <c r="B11438" t="s">
        <v>9653</v>
      </c>
      <c r="C11438" t="s">
        <v>1809</v>
      </c>
      <c r="D11438" t="s">
        <v>1836</v>
      </c>
      <c r="E11438" s="698" t="s">
        <v>9654</v>
      </c>
    </row>
    <row r="11439" spans="1:5" hidden="1">
      <c r="A11439">
        <v>38455</v>
      </c>
      <c r="B11439" t="s">
        <v>9655</v>
      </c>
      <c r="C11439" t="s">
        <v>1809</v>
      </c>
      <c r="D11439" t="s">
        <v>1836</v>
      </c>
      <c r="E11439" s="698" t="s">
        <v>4731</v>
      </c>
    </row>
    <row r="11440" spans="1:5" hidden="1">
      <c r="A11440">
        <v>38462</v>
      </c>
      <c r="B11440" t="s">
        <v>9656</v>
      </c>
      <c r="C11440" t="s">
        <v>1809</v>
      </c>
      <c r="D11440" t="s">
        <v>1836</v>
      </c>
      <c r="E11440" s="698" t="s">
        <v>9657</v>
      </c>
    </row>
    <row r="11441" spans="1:5" hidden="1">
      <c r="A11441">
        <v>36362</v>
      </c>
      <c r="B11441" t="s">
        <v>9658</v>
      </c>
      <c r="C11441" t="s">
        <v>1809</v>
      </c>
      <c r="D11441" t="s">
        <v>1836</v>
      </c>
      <c r="E11441" s="698" t="s">
        <v>2523</v>
      </c>
    </row>
    <row r="11442" spans="1:5" hidden="1">
      <c r="A11442">
        <v>36298</v>
      </c>
      <c r="B11442" t="s">
        <v>9659</v>
      </c>
      <c r="C11442" t="s">
        <v>1809</v>
      </c>
      <c r="D11442" t="s">
        <v>1836</v>
      </c>
      <c r="E11442" s="698" t="s">
        <v>9660</v>
      </c>
    </row>
    <row r="11443" spans="1:5" hidden="1">
      <c r="A11443">
        <v>38456</v>
      </c>
      <c r="B11443" t="s">
        <v>9661</v>
      </c>
      <c r="C11443" t="s">
        <v>1809</v>
      </c>
      <c r="D11443" t="s">
        <v>1836</v>
      </c>
      <c r="E11443" s="698" t="s">
        <v>6698</v>
      </c>
    </row>
    <row r="11444" spans="1:5" hidden="1">
      <c r="A11444">
        <v>38457</v>
      </c>
      <c r="B11444" t="s">
        <v>9662</v>
      </c>
      <c r="C11444" t="s">
        <v>1809</v>
      </c>
      <c r="D11444" t="s">
        <v>1836</v>
      </c>
      <c r="E11444" s="698" t="s">
        <v>9663</v>
      </c>
    </row>
    <row r="11445" spans="1:5" hidden="1">
      <c r="A11445">
        <v>38458</v>
      </c>
      <c r="B11445" t="s">
        <v>9664</v>
      </c>
      <c r="C11445" t="s">
        <v>1809</v>
      </c>
      <c r="D11445" t="s">
        <v>1836</v>
      </c>
      <c r="E11445" s="698" t="s">
        <v>9665</v>
      </c>
    </row>
    <row r="11446" spans="1:5" hidden="1">
      <c r="A11446">
        <v>38459</v>
      </c>
      <c r="B11446" t="s">
        <v>9666</v>
      </c>
      <c r="C11446" t="s">
        <v>1809</v>
      </c>
      <c r="D11446" t="s">
        <v>1836</v>
      </c>
      <c r="E11446" s="698" t="s">
        <v>9667</v>
      </c>
    </row>
    <row r="11447" spans="1:5" hidden="1">
      <c r="A11447">
        <v>38460</v>
      </c>
      <c r="B11447" t="s">
        <v>9668</v>
      </c>
      <c r="C11447" t="s">
        <v>1809</v>
      </c>
      <c r="D11447" t="s">
        <v>1836</v>
      </c>
      <c r="E11447" s="698" t="s">
        <v>9669</v>
      </c>
    </row>
    <row r="11448" spans="1:5" hidden="1">
      <c r="A11448">
        <v>38461</v>
      </c>
      <c r="B11448" t="s">
        <v>9670</v>
      </c>
      <c r="C11448" t="s">
        <v>1809</v>
      </c>
      <c r="D11448" t="s">
        <v>1836</v>
      </c>
      <c r="E11448" s="698" t="s">
        <v>9671</v>
      </c>
    </row>
    <row r="11449" spans="1:5" hidden="1">
      <c r="A11449">
        <v>7094</v>
      </c>
      <c r="B11449" t="s">
        <v>9672</v>
      </c>
      <c r="C11449" t="s">
        <v>1809</v>
      </c>
      <c r="D11449" t="s">
        <v>1810</v>
      </c>
      <c r="E11449" s="698" t="s">
        <v>5426</v>
      </c>
    </row>
    <row r="11450" spans="1:5" hidden="1">
      <c r="A11450">
        <v>7116</v>
      </c>
      <c r="B11450" t="s">
        <v>9673</v>
      </c>
      <c r="C11450" t="s">
        <v>1809</v>
      </c>
      <c r="D11450" t="s">
        <v>1810</v>
      </c>
      <c r="E11450" s="698" t="s">
        <v>5446</v>
      </c>
    </row>
    <row r="11451" spans="1:5" hidden="1">
      <c r="A11451">
        <v>7118</v>
      </c>
      <c r="B11451" t="s">
        <v>9674</v>
      </c>
      <c r="C11451" t="s">
        <v>1809</v>
      </c>
      <c r="D11451" t="s">
        <v>1810</v>
      </c>
      <c r="E11451" s="698" t="s">
        <v>9675</v>
      </c>
    </row>
    <row r="11452" spans="1:5" hidden="1">
      <c r="A11452">
        <v>7117</v>
      </c>
      <c r="B11452" t="s">
        <v>9676</v>
      </c>
      <c r="C11452" t="s">
        <v>1809</v>
      </c>
      <c r="D11452" t="s">
        <v>1810</v>
      </c>
      <c r="E11452" s="698" t="s">
        <v>8760</v>
      </c>
    </row>
    <row r="11453" spans="1:5" hidden="1">
      <c r="A11453">
        <v>7098</v>
      </c>
      <c r="B11453" t="s">
        <v>9677</v>
      </c>
      <c r="C11453" t="s">
        <v>1809</v>
      </c>
      <c r="D11453" t="s">
        <v>1810</v>
      </c>
      <c r="E11453" s="698" t="s">
        <v>9678</v>
      </c>
    </row>
    <row r="11454" spans="1:5" hidden="1">
      <c r="A11454">
        <v>7110</v>
      </c>
      <c r="B11454" t="s">
        <v>9679</v>
      </c>
      <c r="C11454" t="s">
        <v>1809</v>
      </c>
      <c r="D11454" t="s">
        <v>1810</v>
      </c>
      <c r="E11454" s="698" t="s">
        <v>9680</v>
      </c>
    </row>
    <row r="11455" spans="1:5" hidden="1">
      <c r="A11455">
        <v>7123</v>
      </c>
      <c r="B11455" t="s">
        <v>9681</v>
      </c>
      <c r="C11455" t="s">
        <v>1809</v>
      </c>
      <c r="D11455" t="s">
        <v>1810</v>
      </c>
      <c r="E11455" s="698" t="s">
        <v>6208</v>
      </c>
    </row>
    <row r="11456" spans="1:5" hidden="1">
      <c r="A11456">
        <v>7121</v>
      </c>
      <c r="B11456" t="s">
        <v>9682</v>
      </c>
      <c r="C11456" t="s">
        <v>1809</v>
      </c>
      <c r="D11456" t="s">
        <v>1810</v>
      </c>
      <c r="E11456" s="698" t="s">
        <v>9683</v>
      </c>
    </row>
    <row r="11457" spans="1:5" hidden="1">
      <c r="A11457">
        <v>7137</v>
      </c>
      <c r="B11457" t="s">
        <v>9684</v>
      </c>
      <c r="C11457" t="s">
        <v>1809</v>
      </c>
      <c r="D11457" t="s">
        <v>1810</v>
      </c>
      <c r="E11457" s="698" t="s">
        <v>9685</v>
      </c>
    </row>
    <row r="11458" spans="1:5" hidden="1">
      <c r="A11458">
        <v>7122</v>
      </c>
      <c r="B11458" t="s">
        <v>9686</v>
      </c>
      <c r="C11458" t="s">
        <v>1809</v>
      </c>
      <c r="D11458" t="s">
        <v>1810</v>
      </c>
      <c r="E11458" s="698" t="s">
        <v>9687</v>
      </c>
    </row>
    <row r="11459" spans="1:5" hidden="1">
      <c r="A11459">
        <v>7114</v>
      </c>
      <c r="B11459" t="s">
        <v>9688</v>
      </c>
      <c r="C11459" t="s">
        <v>1809</v>
      </c>
      <c r="D11459" t="s">
        <v>1810</v>
      </c>
      <c r="E11459" s="698" t="s">
        <v>9689</v>
      </c>
    </row>
    <row r="11460" spans="1:5" hidden="1">
      <c r="A11460">
        <v>7109</v>
      </c>
      <c r="B11460" t="s">
        <v>9690</v>
      </c>
      <c r="C11460" t="s">
        <v>1809</v>
      </c>
      <c r="D11460" t="s">
        <v>1810</v>
      </c>
      <c r="E11460" s="698" t="s">
        <v>8081</v>
      </c>
    </row>
    <row r="11461" spans="1:5" hidden="1">
      <c r="A11461">
        <v>7135</v>
      </c>
      <c r="B11461" t="s">
        <v>9691</v>
      </c>
      <c r="C11461" t="s">
        <v>1809</v>
      </c>
      <c r="D11461" t="s">
        <v>1810</v>
      </c>
      <c r="E11461" s="698" t="s">
        <v>4801</v>
      </c>
    </row>
    <row r="11462" spans="1:5" hidden="1">
      <c r="A11462">
        <v>37947</v>
      </c>
      <c r="B11462" t="s">
        <v>9692</v>
      </c>
      <c r="C11462" t="s">
        <v>1809</v>
      </c>
      <c r="D11462" t="s">
        <v>1810</v>
      </c>
      <c r="E11462" s="698" t="s">
        <v>9693</v>
      </c>
    </row>
    <row r="11463" spans="1:5" hidden="1">
      <c r="A11463">
        <v>7103</v>
      </c>
      <c r="B11463" t="s">
        <v>9694</v>
      </c>
      <c r="C11463" t="s">
        <v>1809</v>
      </c>
      <c r="D11463" t="s">
        <v>1810</v>
      </c>
      <c r="E11463" s="698" t="s">
        <v>9695</v>
      </c>
    </row>
    <row r="11464" spans="1:5" hidden="1">
      <c r="A11464">
        <v>40419</v>
      </c>
      <c r="B11464" t="s">
        <v>9696</v>
      </c>
      <c r="C11464" t="s">
        <v>1809</v>
      </c>
      <c r="D11464" t="s">
        <v>1836</v>
      </c>
      <c r="E11464" s="698" t="s">
        <v>9697</v>
      </c>
    </row>
    <row r="11465" spans="1:5" hidden="1">
      <c r="A11465">
        <v>40420</v>
      </c>
      <c r="B11465" t="s">
        <v>9698</v>
      </c>
      <c r="C11465" t="s">
        <v>1809</v>
      </c>
      <c r="D11465" t="s">
        <v>1836</v>
      </c>
      <c r="E11465" s="698" t="s">
        <v>9699</v>
      </c>
    </row>
    <row r="11466" spans="1:5" hidden="1">
      <c r="A11466">
        <v>40421</v>
      </c>
      <c r="B11466" t="s">
        <v>9700</v>
      </c>
      <c r="C11466" t="s">
        <v>1809</v>
      </c>
      <c r="D11466" t="s">
        <v>1836</v>
      </c>
      <c r="E11466" s="698" t="s">
        <v>9701</v>
      </c>
    </row>
    <row r="11467" spans="1:5" hidden="1">
      <c r="A11467">
        <v>7126</v>
      </c>
      <c r="B11467" t="s">
        <v>9702</v>
      </c>
      <c r="C11467" t="s">
        <v>1809</v>
      </c>
      <c r="D11467" t="s">
        <v>1810</v>
      </c>
      <c r="E11467" s="698" t="s">
        <v>9703</v>
      </c>
    </row>
    <row r="11468" spans="1:5" hidden="1">
      <c r="A11468">
        <v>38905</v>
      </c>
      <c r="B11468" t="s">
        <v>9704</v>
      </c>
      <c r="C11468" t="s">
        <v>1809</v>
      </c>
      <c r="D11468" t="s">
        <v>1836</v>
      </c>
      <c r="E11468" s="698" t="s">
        <v>4239</v>
      </c>
    </row>
    <row r="11469" spans="1:5" hidden="1">
      <c r="A11469">
        <v>38907</v>
      </c>
      <c r="B11469" t="s">
        <v>9705</v>
      </c>
      <c r="C11469" t="s">
        <v>1809</v>
      </c>
      <c r="D11469" t="s">
        <v>1836</v>
      </c>
      <c r="E11469" s="698" t="s">
        <v>9706</v>
      </c>
    </row>
    <row r="11470" spans="1:5" hidden="1">
      <c r="A11470">
        <v>38908</v>
      </c>
      <c r="B11470" t="s">
        <v>9707</v>
      </c>
      <c r="C11470" t="s">
        <v>1809</v>
      </c>
      <c r="D11470" t="s">
        <v>1836</v>
      </c>
      <c r="E11470" s="698" t="s">
        <v>9708</v>
      </c>
    </row>
    <row r="11471" spans="1:5" hidden="1">
      <c r="A11471">
        <v>38909</v>
      </c>
      <c r="B11471" t="s">
        <v>9709</v>
      </c>
      <c r="C11471" t="s">
        <v>1809</v>
      </c>
      <c r="D11471" t="s">
        <v>1836</v>
      </c>
      <c r="E11471" s="698" t="s">
        <v>9710</v>
      </c>
    </row>
    <row r="11472" spans="1:5" hidden="1">
      <c r="A11472">
        <v>38910</v>
      </c>
      <c r="B11472" t="s">
        <v>9711</v>
      </c>
      <c r="C11472" t="s">
        <v>1809</v>
      </c>
      <c r="D11472" t="s">
        <v>1836</v>
      </c>
      <c r="E11472" s="698" t="s">
        <v>2231</v>
      </c>
    </row>
    <row r="11473" spans="1:5" hidden="1">
      <c r="A11473">
        <v>38897</v>
      </c>
      <c r="B11473" t="s">
        <v>9712</v>
      </c>
      <c r="C11473" t="s">
        <v>1809</v>
      </c>
      <c r="D11473" t="s">
        <v>1836</v>
      </c>
      <c r="E11473" s="698" t="s">
        <v>4701</v>
      </c>
    </row>
    <row r="11474" spans="1:5" hidden="1">
      <c r="A11474">
        <v>38899</v>
      </c>
      <c r="B11474" t="s">
        <v>9713</v>
      </c>
      <c r="C11474" t="s">
        <v>1809</v>
      </c>
      <c r="D11474" t="s">
        <v>1836</v>
      </c>
      <c r="E11474" s="698" t="s">
        <v>9714</v>
      </c>
    </row>
    <row r="11475" spans="1:5" hidden="1">
      <c r="A11475">
        <v>38900</v>
      </c>
      <c r="B11475" t="s">
        <v>9715</v>
      </c>
      <c r="C11475" t="s">
        <v>1809</v>
      </c>
      <c r="D11475" t="s">
        <v>1836</v>
      </c>
      <c r="E11475" s="698" t="s">
        <v>9716</v>
      </c>
    </row>
    <row r="11476" spans="1:5" hidden="1">
      <c r="A11476">
        <v>38901</v>
      </c>
      <c r="B11476" t="s">
        <v>9717</v>
      </c>
      <c r="C11476" t="s">
        <v>1809</v>
      </c>
      <c r="D11476" t="s">
        <v>1836</v>
      </c>
      <c r="E11476" s="698" t="s">
        <v>9718</v>
      </c>
    </row>
    <row r="11477" spans="1:5" hidden="1">
      <c r="A11477">
        <v>38904</v>
      </c>
      <c r="B11477" t="s">
        <v>9719</v>
      </c>
      <c r="C11477" t="s">
        <v>1809</v>
      </c>
      <c r="D11477" t="s">
        <v>1836</v>
      </c>
      <c r="E11477" s="698" t="s">
        <v>9720</v>
      </c>
    </row>
    <row r="11478" spans="1:5" hidden="1">
      <c r="A11478">
        <v>38903</v>
      </c>
      <c r="B11478" t="s">
        <v>9721</v>
      </c>
      <c r="C11478" t="s">
        <v>1809</v>
      </c>
      <c r="D11478" t="s">
        <v>1836</v>
      </c>
      <c r="E11478" s="698" t="s">
        <v>9722</v>
      </c>
    </row>
    <row r="11479" spans="1:5" hidden="1">
      <c r="A11479">
        <v>7091</v>
      </c>
      <c r="B11479" t="s">
        <v>9723</v>
      </c>
      <c r="C11479" t="s">
        <v>1809</v>
      </c>
      <c r="D11479" t="s">
        <v>1810</v>
      </c>
      <c r="E11479" s="698" t="s">
        <v>9724</v>
      </c>
    </row>
    <row r="11480" spans="1:5" hidden="1">
      <c r="A11480">
        <v>11655</v>
      </c>
      <c r="B11480" t="s">
        <v>9725</v>
      </c>
      <c r="C11480" t="s">
        <v>1809</v>
      </c>
      <c r="D11480" t="s">
        <v>1810</v>
      </c>
      <c r="E11480" s="698" t="s">
        <v>6606</v>
      </c>
    </row>
    <row r="11481" spans="1:5" hidden="1">
      <c r="A11481">
        <v>11656</v>
      </c>
      <c r="B11481" t="s">
        <v>970</v>
      </c>
      <c r="C11481" t="s">
        <v>1809</v>
      </c>
      <c r="D11481" t="s">
        <v>1810</v>
      </c>
      <c r="E11481" s="698" t="s">
        <v>9726</v>
      </c>
    </row>
    <row r="11482" spans="1:5" hidden="1">
      <c r="A11482">
        <v>37948</v>
      </c>
      <c r="B11482" t="s">
        <v>9727</v>
      </c>
      <c r="C11482" t="s">
        <v>1809</v>
      </c>
      <c r="D11482" t="s">
        <v>1810</v>
      </c>
      <c r="E11482" s="698" t="s">
        <v>1881</v>
      </c>
    </row>
    <row r="11483" spans="1:5" hidden="1">
      <c r="A11483">
        <v>7097</v>
      </c>
      <c r="B11483" t="s">
        <v>9728</v>
      </c>
      <c r="C11483" t="s">
        <v>1809</v>
      </c>
      <c r="D11483" t="s">
        <v>1810</v>
      </c>
      <c r="E11483" s="698" t="s">
        <v>9729</v>
      </c>
    </row>
    <row r="11484" spans="1:5" hidden="1">
      <c r="A11484">
        <v>11657</v>
      </c>
      <c r="B11484" t="s">
        <v>9730</v>
      </c>
      <c r="C11484" t="s">
        <v>1809</v>
      </c>
      <c r="D11484" t="s">
        <v>1810</v>
      </c>
      <c r="E11484" s="698" t="s">
        <v>9731</v>
      </c>
    </row>
    <row r="11485" spans="1:5" hidden="1">
      <c r="A11485">
        <v>11658</v>
      </c>
      <c r="B11485" t="s">
        <v>9732</v>
      </c>
      <c r="C11485" t="s">
        <v>1809</v>
      </c>
      <c r="D11485" t="s">
        <v>1810</v>
      </c>
      <c r="E11485" s="698" t="s">
        <v>9733</v>
      </c>
    </row>
    <row r="11486" spans="1:5" hidden="1">
      <c r="A11486">
        <v>7146</v>
      </c>
      <c r="B11486" t="s">
        <v>9734</v>
      </c>
      <c r="C11486" t="s">
        <v>1809</v>
      </c>
      <c r="D11486" t="s">
        <v>1810</v>
      </c>
      <c r="E11486" s="698" t="s">
        <v>9735</v>
      </c>
    </row>
    <row r="11487" spans="1:5" hidden="1">
      <c r="A11487">
        <v>7138</v>
      </c>
      <c r="B11487" t="s">
        <v>9736</v>
      </c>
      <c r="C11487" t="s">
        <v>1809</v>
      </c>
      <c r="D11487" t="s">
        <v>1810</v>
      </c>
      <c r="E11487" s="698" t="s">
        <v>5669</v>
      </c>
    </row>
    <row r="11488" spans="1:5" hidden="1">
      <c r="A11488">
        <v>7139</v>
      </c>
      <c r="B11488" t="s">
        <v>9737</v>
      </c>
      <c r="C11488" t="s">
        <v>1809</v>
      </c>
      <c r="D11488" t="s">
        <v>1810</v>
      </c>
      <c r="E11488" s="698" t="s">
        <v>3732</v>
      </c>
    </row>
    <row r="11489" spans="1:5" hidden="1">
      <c r="A11489">
        <v>7140</v>
      </c>
      <c r="B11489" t="s">
        <v>9738</v>
      </c>
      <c r="C11489" t="s">
        <v>1809</v>
      </c>
      <c r="D11489" t="s">
        <v>1810</v>
      </c>
      <c r="E11489" s="698" t="s">
        <v>3917</v>
      </c>
    </row>
    <row r="11490" spans="1:5" hidden="1">
      <c r="A11490">
        <v>7141</v>
      </c>
      <c r="B11490" t="s">
        <v>9739</v>
      </c>
      <c r="C11490" t="s">
        <v>1809</v>
      </c>
      <c r="D11490" t="s">
        <v>1810</v>
      </c>
      <c r="E11490" s="698" t="s">
        <v>7336</v>
      </c>
    </row>
    <row r="11491" spans="1:5" hidden="1">
      <c r="A11491">
        <v>7143</v>
      </c>
      <c r="B11491" t="s">
        <v>9740</v>
      </c>
      <c r="C11491" t="s">
        <v>1809</v>
      </c>
      <c r="D11491" t="s">
        <v>1810</v>
      </c>
      <c r="E11491" s="698" t="s">
        <v>9741</v>
      </c>
    </row>
    <row r="11492" spans="1:5" hidden="1">
      <c r="A11492">
        <v>7144</v>
      </c>
      <c r="B11492" t="s">
        <v>9742</v>
      </c>
      <c r="C11492" t="s">
        <v>1809</v>
      </c>
      <c r="D11492" t="s">
        <v>1810</v>
      </c>
      <c r="E11492" s="698" t="s">
        <v>9743</v>
      </c>
    </row>
    <row r="11493" spans="1:5" hidden="1">
      <c r="A11493">
        <v>7145</v>
      </c>
      <c r="B11493" t="s">
        <v>9744</v>
      </c>
      <c r="C11493" t="s">
        <v>1809</v>
      </c>
      <c r="D11493" t="s">
        <v>1810</v>
      </c>
      <c r="E11493" s="698" t="s">
        <v>9745</v>
      </c>
    </row>
    <row r="11494" spans="1:5" hidden="1">
      <c r="A11494">
        <v>7142</v>
      </c>
      <c r="B11494" t="s">
        <v>9746</v>
      </c>
      <c r="C11494" t="s">
        <v>1809</v>
      </c>
      <c r="D11494" t="s">
        <v>1810</v>
      </c>
      <c r="E11494" s="698" t="s">
        <v>8489</v>
      </c>
    </row>
    <row r="11495" spans="1:5" hidden="1">
      <c r="A11495">
        <v>3593</v>
      </c>
      <c r="B11495" t="s">
        <v>9747</v>
      </c>
      <c r="C11495" t="s">
        <v>1809</v>
      </c>
      <c r="D11495" t="s">
        <v>1810</v>
      </c>
      <c r="E11495" s="698" t="s">
        <v>9748</v>
      </c>
    </row>
    <row r="11496" spans="1:5" hidden="1">
      <c r="A11496">
        <v>3588</v>
      </c>
      <c r="B11496" t="s">
        <v>9749</v>
      </c>
      <c r="C11496" t="s">
        <v>1809</v>
      </c>
      <c r="D11496" t="s">
        <v>1810</v>
      </c>
      <c r="E11496" s="698" t="s">
        <v>9750</v>
      </c>
    </row>
    <row r="11497" spans="1:5" hidden="1">
      <c r="A11497">
        <v>3585</v>
      </c>
      <c r="B11497" t="s">
        <v>9751</v>
      </c>
      <c r="C11497" t="s">
        <v>1809</v>
      </c>
      <c r="D11497" t="s">
        <v>1810</v>
      </c>
      <c r="E11497" s="698" t="s">
        <v>9752</v>
      </c>
    </row>
    <row r="11498" spans="1:5" hidden="1">
      <c r="A11498">
        <v>3587</v>
      </c>
      <c r="B11498" t="s">
        <v>9753</v>
      </c>
      <c r="C11498" t="s">
        <v>1809</v>
      </c>
      <c r="D11498" t="s">
        <v>1810</v>
      </c>
      <c r="E11498" s="698" t="s">
        <v>6670</v>
      </c>
    </row>
    <row r="11499" spans="1:5" hidden="1">
      <c r="A11499">
        <v>3590</v>
      </c>
      <c r="B11499" t="s">
        <v>9754</v>
      </c>
      <c r="C11499" t="s">
        <v>1809</v>
      </c>
      <c r="D11499" t="s">
        <v>1810</v>
      </c>
      <c r="E11499" s="698" t="s">
        <v>9755</v>
      </c>
    </row>
    <row r="11500" spans="1:5" hidden="1">
      <c r="A11500">
        <v>3589</v>
      </c>
      <c r="B11500" t="s">
        <v>9756</v>
      </c>
      <c r="C11500" t="s">
        <v>1809</v>
      </c>
      <c r="D11500" t="s">
        <v>1810</v>
      </c>
      <c r="E11500" s="698" t="s">
        <v>9757</v>
      </c>
    </row>
    <row r="11501" spans="1:5" hidden="1">
      <c r="A11501">
        <v>3586</v>
      </c>
      <c r="B11501" t="s">
        <v>9758</v>
      </c>
      <c r="C11501" t="s">
        <v>1809</v>
      </c>
      <c r="D11501" t="s">
        <v>1810</v>
      </c>
      <c r="E11501" s="698" t="s">
        <v>9759</v>
      </c>
    </row>
    <row r="11502" spans="1:5" hidden="1">
      <c r="A11502">
        <v>3592</v>
      </c>
      <c r="B11502" t="s">
        <v>9760</v>
      </c>
      <c r="C11502" t="s">
        <v>1809</v>
      </c>
      <c r="D11502" t="s">
        <v>1810</v>
      </c>
      <c r="E11502" s="698" t="s">
        <v>9761</v>
      </c>
    </row>
    <row r="11503" spans="1:5" hidden="1">
      <c r="A11503">
        <v>3591</v>
      </c>
      <c r="B11503" t="s">
        <v>9762</v>
      </c>
      <c r="C11503" t="s">
        <v>1809</v>
      </c>
      <c r="D11503" t="s">
        <v>1810</v>
      </c>
      <c r="E11503" s="698" t="s">
        <v>9763</v>
      </c>
    </row>
    <row r="11504" spans="1:5" hidden="1">
      <c r="A11504">
        <v>40396</v>
      </c>
      <c r="B11504" t="s">
        <v>9764</v>
      </c>
      <c r="C11504" t="s">
        <v>1809</v>
      </c>
      <c r="D11504" t="s">
        <v>1836</v>
      </c>
      <c r="E11504" s="698" t="s">
        <v>9765</v>
      </c>
    </row>
    <row r="11505" spans="1:5" hidden="1">
      <c r="A11505">
        <v>40395</v>
      </c>
      <c r="B11505" t="s">
        <v>9766</v>
      </c>
      <c r="C11505" t="s">
        <v>1809</v>
      </c>
      <c r="D11505" t="s">
        <v>1836</v>
      </c>
      <c r="E11505" s="698" t="s">
        <v>4004</v>
      </c>
    </row>
    <row r="11506" spans="1:5" hidden="1">
      <c r="A11506">
        <v>40392</v>
      </c>
      <c r="B11506" t="s">
        <v>9767</v>
      </c>
      <c r="C11506" t="s">
        <v>1809</v>
      </c>
      <c r="D11506" t="s">
        <v>1836</v>
      </c>
      <c r="E11506" s="698" t="s">
        <v>9768</v>
      </c>
    </row>
    <row r="11507" spans="1:5" hidden="1">
      <c r="A11507">
        <v>40394</v>
      </c>
      <c r="B11507" t="s">
        <v>9769</v>
      </c>
      <c r="C11507" t="s">
        <v>1809</v>
      </c>
      <c r="D11507" t="s">
        <v>1836</v>
      </c>
      <c r="E11507" s="698" t="s">
        <v>8175</v>
      </c>
    </row>
    <row r="11508" spans="1:5" hidden="1">
      <c r="A11508">
        <v>40398</v>
      </c>
      <c r="B11508" t="s">
        <v>9770</v>
      </c>
      <c r="C11508" t="s">
        <v>1809</v>
      </c>
      <c r="D11508" t="s">
        <v>1836</v>
      </c>
      <c r="E11508" s="698" t="s">
        <v>9771</v>
      </c>
    </row>
    <row r="11509" spans="1:5" hidden="1">
      <c r="A11509">
        <v>40397</v>
      </c>
      <c r="B11509" t="s">
        <v>9772</v>
      </c>
      <c r="C11509" t="s">
        <v>1809</v>
      </c>
      <c r="D11509" t="s">
        <v>1836</v>
      </c>
      <c r="E11509" s="698" t="s">
        <v>9773</v>
      </c>
    </row>
    <row r="11510" spans="1:5" hidden="1">
      <c r="A11510">
        <v>40393</v>
      </c>
      <c r="B11510" t="s">
        <v>9774</v>
      </c>
      <c r="C11510" t="s">
        <v>1809</v>
      </c>
      <c r="D11510" t="s">
        <v>1836</v>
      </c>
      <c r="E11510" s="698" t="s">
        <v>9775</v>
      </c>
    </row>
    <row r="11511" spans="1:5" hidden="1">
      <c r="A11511">
        <v>40399</v>
      </c>
      <c r="B11511" t="s">
        <v>9776</v>
      </c>
      <c r="C11511" t="s">
        <v>1809</v>
      </c>
      <c r="D11511" t="s">
        <v>1836</v>
      </c>
      <c r="E11511" s="698" t="s">
        <v>9777</v>
      </c>
    </row>
    <row r="11512" spans="1:5" hidden="1">
      <c r="A11512">
        <v>39322</v>
      </c>
      <c r="B11512" t="s">
        <v>9778</v>
      </c>
      <c r="C11512" t="s">
        <v>1809</v>
      </c>
      <c r="D11512" t="s">
        <v>1836</v>
      </c>
      <c r="E11512" s="698" t="s">
        <v>9779</v>
      </c>
    </row>
    <row r="11513" spans="1:5" hidden="1">
      <c r="A11513">
        <v>39289</v>
      </c>
      <c r="B11513" t="s">
        <v>9780</v>
      </c>
      <c r="C11513" t="s">
        <v>1809</v>
      </c>
      <c r="D11513" t="s">
        <v>1836</v>
      </c>
      <c r="E11513" s="698" t="s">
        <v>9781</v>
      </c>
    </row>
    <row r="11514" spans="1:5" hidden="1">
      <c r="A11514">
        <v>39290</v>
      </c>
      <c r="B11514" t="s">
        <v>9782</v>
      </c>
      <c r="C11514" t="s">
        <v>1809</v>
      </c>
      <c r="D11514" t="s">
        <v>1836</v>
      </c>
      <c r="E11514" s="698" t="s">
        <v>9783</v>
      </c>
    </row>
    <row r="11515" spans="1:5" hidden="1">
      <c r="A11515">
        <v>39291</v>
      </c>
      <c r="B11515" t="s">
        <v>9784</v>
      </c>
      <c r="C11515" t="s">
        <v>1809</v>
      </c>
      <c r="D11515" t="s">
        <v>1836</v>
      </c>
      <c r="E11515" s="698" t="s">
        <v>9785</v>
      </c>
    </row>
    <row r="11516" spans="1:5" hidden="1">
      <c r="A11516">
        <v>20174</v>
      </c>
      <c r="B11516" t="s">
        <v>9786</v>
      </c>
      <c r="C11516" t="s">
        <v>1809</v>
      </c>
      <c r="D11516" t="s">
        <v>1810</v>
      </c>
      <c r="E11516" s="698" t="s">
        <v>9787</v>
      </c>
    </row>
    <row r="11517" spans="1:5" hidden="1">
      <c r="A11517">
        <v>41892</v>
      </c>
      <c r="B11517" t="s">
        <v>9788</v>
      </c>
      <c r="C11517" t="s">
        <v>1809</v>
      </c>
      <c r="D11517" t="s">
        <v>1836</v>
      </c>
      <c r="E11517" s="698" t="s">
        <v>9789</v>
      </c>
    </row>
    <row r="11518" spans="1:5" hidden="1">
      <c r="A11518">
        <v>7048</v>
      </c>
      <c r="B11518" t="s">
        <v>9790</v>
      </c>
      <c r="C11518" t="s">
        <v>1809</v>
      </c>
      <c r="D11518" t="s">
        <v>1836</v>
      </c>
      <c r="E11518" s="698" t="s">
        <v>9791</v>
      </c>
    </row>
    <row r="11519" spans="1:5" hidden="1">
      <c r="A11519">
        <v>7088</v>
      </c>
      <c r="B11519" t="s">
        <v>9792</v>
      </c>
      <c r="C11519" t="s">
        <v>1809</v>
      </c>
      <c r="D11519" t="s">
        <v>1836</v>
      </c>
      <c r="E11519" s="698" t="s">
        <v>9793</v>
      </c>
    </row>
    <row r="11520" spans="1:5" hidden="1">
      <c r="A11520">
        <v>20179</v>
      </c>
      <c r="B11520" t="s">
        <v>9794</v>
      </c>
      <c r="C11520" t="s">
        <v>1809</v>
      </c>
      <c r="D11520" t="s">
        <v>1810</v>
      </c>
      <c r="E11520" s="698" t="s">
        <v>9795</v>
      </c>
    </row>
    <row r="11521" spans="1:5" hidden="1">
      <c r="A11521">
        <v>20178</v>
      </c>
      <c r="B11521" t="s">
        <v>9796</v>
      </c>
      <c r="C11521" t="s">
        <v>1809</v>
      </c>
      <c r="D11521" t="s">
        <v>1810</v>
      </c>
      <c r="E11521" s="698" t="s">
        <v>9797</v>
      </c>
    </row>
    <row r="11522" spans="1:5" hidden="1">
      <c r="A11522">
        <v>20180</v>
      </c>
      <c r="B11522" t="s">
        <v>9798</v>
      </c>
      <c r="C11522" t="s">
        <v>1809</v>
      </c>
      <c r="D11522" t="s">
        <v>1810</v>
      </c>
      <c r="E11522" s="698" t="s">
        <v>7866</v>
      </c>
    </row>
    <row r="11523" spans="1:5" hidden="1">
      <c r="A11523">
        <v>20181</v>
      </c>
      <c r="B11523" t="s">
        <v>9799</v>
      </c>
      <c r="C11523" t="s">
        <v>1809</v>
      </c>
      <c r="D11523" t="s">
        <v>1810</v>
      </c>
      <c r="E11523" s="698" t="s">
        <v>9800</v>
      </c>
    </row>
    <row r="11524" spans="1:5" hidden="1">
      <c r="A11524">
        <v>20177</v>
      </c>
      <c r="B11524" t="s">
        <v>9801</v>
      </c>
      <c r="C11524" t="s">
        <v>1809</v>
      </c>
      <c r="D11524" t="s">
        <v>1810</v>
      </c>
      <c r="E11524" s="698" t="s">
        <v>9802</v>
      </c>
    </row>
    <row r="11525" spans="1:5" hidden="1">
      <c r="A11525">
        <v>7082</v>
      </c>
      <c r="B11525" t="s">
        <v>9803</v>
      </c>
      <c r="C11525" t="s">
        <v>1809</v>
      </c>
      <c r="D11525" t="s">
        <v>1836</v>
      </c>
      <c r="E11525" s="698" t="s">
        <v>9804</v>
      </c>
    </row>
    <row r="11526" spans="1:5" hidden="1">
      <c r="A11526">
        <v>42707</v>
      </c>
      <c r="B11526" t="s">
        <v>9805</v>
      </c>
      <c r="C11526" t="s">
        <v>1809</v>
      </c>
      <c r="D11526" t="s">
        <v>1836</v>
      </c>
      <c r="E11526" s="698" t="s">
        <v>9806</v>
      </c>
    </row>
    <row r="11527" spans="1:5" hidden="1">
      <c r="A11527">
        <v>7069</v>
      </c>
      <c r="B11527" t="s">
        <v>9807</v>
      </c>
      <c r="C11527" t="s">
        <v>1809</v>
      </c>
      <c r="D11527" t="s">
        <v>1836</v>
      </c>
      <c r="E11527" s="698" t="s">
        <v>9808</v>
      </c>
    </row>
    <row r="11528" spans="1:5" hidden="1">
      <c r="A11528">
        <v>42708</v>
      </c>
      <c r="B11528" t="s">
        <v>9809</v>
      </c>
      <c r="C11528" t="s">
        <v>1809</v>
      </c>
      <c r="D11528" t="s">
        <v>1836</v>
      </c>
      <c r="E11528" s="698" t="s">
        <v>9810</v>
      </c>
    </row>
    <row r="11529" spans="1:5" hidden="1">
      <c r="A11529">
        <v>7070</v>
      </c>
      <c r="B11529" t="s">
        <v>9811</v>
      </c>
      <c r="C11529" t="s">
        <v>1809</v>
      </c>
      <c r="D11529" t="s">
        <v>1836</v>
      </c>
      <c r="E11529" s="698" t="s">
        <v>9812</v>
      </c>
    </row>
    <row r="11530" spans="1:5" hidden="1">
      <c r="A11530">
        <v>42709</v>
      </c>
      <c r="B11530" t="s">
        <v>9813</v>
      </c>
      <c r="C11530" t="s">
        <v>1809</v>
      </c>
      <c r="D11530" t="s">
        <v>1836</v>
      </c>
      <c r="E11530" s="698" t="s">
        <v>9814</v>
      </c>
    </row>
    <row r="11531" spans="1:5" hidden="1">
      <c r="A11531">
        <v>42710</v>
      </c>
      <c r="B11531" t="s">
        <v>9815</v>
      </c>
      <c r="C11531" t="s">
        <v>1809</v>
      </c>
      <c r="D11531" t="s">
        <v>1836</v>
      </c>
      <c r="E11531" s="698" t="s">
        <v>9816</v>
      </c>
    </row>
    <row r="11532" spans="1:5" hidden="1">
      <c r="A11532">
        <v>42716</v>
      </c>
      <c r="B11532" t="s">
        <v>9817</v>
      </c>
      <c r="C11532" t="s">
        <v>1809</v>
      </c>
      <c r="D11532" t="s">
        <v>1836</v>
      </c>
      <c r="E11532" s="698" t="s">
        <v>9818</v>
      </c>
    </row>
    <row r="11533" spans="1:5" hidden="1">
      <c r="A11533">
        <v>20172</v>
      </c>
      <c r="B11533" t="s">
        <v>9819</v>
      </c>
      <c r="C11533" t="s">
        <v>1809</v>
      </c>
      <c r="D11533" t="s">
        <v>1836</v>
      </c>
      <c r="E11533" s="698" t="s">
        <v>9820</v>
      </c>
    </row>
    <row r="11534" spans="1:5" hidden="1">
      <c r="A11534">
        <v>40945</v>
      </c>
      <c r="B11534" t="s">
        <v>9821</v>
      </c>
      <c r="C11534" t="s">
        <v>2167</v>
      </c>
      <c r="D11534" t="s">
        <v>1810</v>
      </c>
      <c r="E11534" s="698" t="s">
        <v>1987</v>
      </c>
    </row>
    <row r="11535" spans="1:5" hidden="1">
      <c r="A11535">
        <v>40946</v>
      </c>
      <c r="B11535" t="s">
        <v>9822</v>
      </c>
      <c r="C11535" t="s">
        <v>2170</v>
      </c>
      <c r="D11535" t="s">
        <v>1810</v>
      </c>
      <c r="E11535" s="698" t="s">
        <v>9823</v>
      </c>
    </row>
    <row r="11536" spans="1:5" hidden="1">
      <c r="A11536">
        <v>7153</v>
      </c>
      <c r="B11536" t="s">
        <v>9824</v>
      </c>
      <c r="C11536" t="s">
        <v>2167</v>
      </c>
      <c r="D11536" t="s">
        <v>1810</v>
      </c>
      <c r="E11536" s="698" t="s">
        <v>7125</v>
      </c>
    </row>
    <row r="11537" spans="1:5" hidden="1">
      <c r="A11537">
        <v>41089</v>
      </c>
      <c r="B11537" t="s">
        <v>9825</v>
      </c>
      <c r="C11537" t="s">
        <v>2170</v>
      </c>
      <c r="D11537" t="s">
        <v>1810</v>
      </c>
      <c r="E11537" s="698" t="s">
        <v>9826</v>
      </c>
    </row>
    <row r="11538" spans="1:5" hidden="1">
      <c r="A11538">
        <v>40943</v>
      </c>
      <c r="B11538" t="s">
        <v>9827</v>
      </c>
      <c r="C11538" t="s">
        <v>2167</v>
      </c>
      <c r="D11538" t="s">
        <v>1810</v>
      </c>
      <c r="E11538" s="698" t="s">
        <v>9828</v>
      </c>
    </row>
    <row r="11539" spans="1:5" hidden="1">
      <c r="A11539">
        <v>40944</v>
      </c>
      <c r="B11539" t="s">
        <v>9829</v>
      </c>
      <c r="C11539" t="s">
        <v>2170</v>
      </c>
      <c r="D11539" t="s">
        <v>1810</v>
      </c>
      <c r="E11539" s="698" t="s">
        <v>9830</v>
      </c>
    </row>
    <row r="11540" spans="1:5" hidden="1">
      <c r="A11540">
        <v>6175</v>
      </c>
      <c r="B11540" t="s">
        <v>9831</v>
      </c>
      <c r="C11540" t="s">
        <v>2167</v>
      </c>
      <c r="D11540" t="s">
        <v>1810</v>
      </c>
      <c r="E11540" s="698" t="s">
        <v>9832</v>
      </c>
    </row>
    <row r="11541" spans="1:5" hidden="1">
      <c r="A11541">
        <v>41092</v>
      </c>
      <c r="B11541" t="s">
        <v>9833</v>
      </c>
      <c r="C11541" t="s">
        <v>2170</v>
      </c>
      <c r="D11541" t="s">
        <v>1810</v>
      </c>
      <c r="E11541" s="698" t="s">
        <v>9834</v>
      </c>
    </row>
    <row r="11542" spans="1:5" hidden="1">
      <c r="A11542">
        <v>37712</v>
      </c>
      <c r="B11542" t="s">
        <v>9835</v>
      </c>
      <c r="C11542" t="s">
        <v>1835</v>
      </c>
      <c r="D11542" t="s">
        <v>1836</v>
      </c>
      <c r="E11542" s="698" t="s">
        <v>9836</v>
      </c>
    </row>
    <row r="11543" spans="1:5" hidden="1">
      <c r="A11543">
        <v>34547</v>
      </c>
      <c r="B11543" t="s">
        <v>9837</v>
      </c>
      <c r="C11543" t="s">
        <v>1856</v>
      </c>
      <c r="D11543" t="s">
        <v>1810</v>
      </c>
      <c r="E11543" s="698" t="s">
        <v>9838</v>
      </c>
    </row>
    <row r="11544" spans="1:5" hidden="1">
      <c r="A11544">
        <v>34548</v>
      </c>
      <c r="B11544" t="s">
        <v>9839</v>
      </c>
      <c r="C11544" t="s">
        <v>1856</v>
      </c>
      <c r="D11544" t="s">
        <v>1810</v>
      </c>
      <c r="E11544" s="698" t="s">
        <v>8275</v>
      </c>
    </row>
    <row r="11545" spans="1:5" hidden="1">
      <c r="A11545">
        <v>34558</v>
      </c>
      <c r="B11545" t="s">
        <v>9840</v>
      </c>
      <c r="C11545" t="s">
        <v>1856</v>
      </c>
      <c r="D11545" t="s">
        <v>1810</v>
      </c>
      <c r="E11545" s="698" t="s">
        <v>2857</v>
      </c>
    </row>
    <row r="11546" spans="1:5" hidden="1">
      <c r="A11546">
        <v>34550</v>
      </c>
      <c r="B11546" t="s">
        <v>9841</v>
      </c>
      <c r="C11546" t="s">
        <v>1856</v>
      </c>
      <c r="D11546" t="s">
        <v>1810</v>
      </c>
      <c r="E11546" s="698" t="s">
        <v>9842</v>
      </c>
    </row>
    <row r="11547" spans="1:5" hidden="1">
      <c r="A11547">
        <v>34557</v>
      </c>
      <c r="B11547" t="s">
        <v>9843</v>
      </c>
      <c r="C11547" t="s">
        <v>1856</v>
      </c>
      <c r="D11547" t="s">
        <v>1810</v>
      </c>
      <c r="E11547" s="698" t="s">
        <v>6551</v>
      </c>
    </row>
    <row r="11548" spans="1:5" hidden="1">
      <c r="A11548">
        <v>37411</v>
      </c>
      <c r="B11548" t="s">
        <v>9844</v>
      </c>
      <c r="C11548" t="s">
        <v>1835</v>
      </c>
      <c r="D11548" t="s">
        <v>1810</v>
      </c>
      <c r="E11548" s="698" t="s">
        <v>9845</v>
      </c>
    </row>
    <row r="11549" spans="1:5" hidden="1">
      <c r="A11549">
        <v>39508</v>
      </c>
      <c r="B11549" t="s">
        <v>9846</v>
      </c>
      <c r="C11549" t="s">
        <v>1835</v>
      </c>
      <c r="D11549" t="s">
        <v>1810</v>
      </c>
      <c r="E11549" s="698" t="s">
        <v>9847</v>
      </c>
    </row>
    <row r="11550" spans="1:5" hidden="1">
      <c r="A11550">
        <v>39507</v>
      </c>
      <c r="B11550" t="s">
        <v>9848</v>
      </c>
      <c r="C11550" t="s">
        <v>1835</v>
      </c>
      <c r="D11550" t="s">
        <v>1810</v>
      </c>
      <c r="E11550" s="698" t="s">
        <v>9849</v>
      </c>
    </row>
    <row r="11551" spans="1:5" hidden="1">
      <c r="A11551">
        <v>7155</v>
      </c>
      <c r="B11551" t="s">
        <v>9850</v>
      </c>
      <c r="C11551" t="s">
        <v>1835</v>
      </c>
      <c r="D11551" t="s">
        <v>1810</v>
      </c>
      <c r="E11551" s="698" t="s">
        <v>9851</v>
      </c>
    </row>
    <row r="11552" spans="1:5" hidden="1">
      <c r="A11552">
        <v>42406</v>
      </c>
      <c r="B11552" t="s">
        <v>9852</v>
      </c>
      <c r="C11552" t="s">
        <v>1835</v>
      </c>
      <c r="D11552" t="s">
        <v>1810</v>
      </c>
      <c r="E11552" s="698" t="s">
        <v>9853</v>
      </c>
    </row>
    <row r="11553" spans="1:5" hidden="1">
      <c r="A11553">
        <v>7156</v>
      </c>
      <c r="B11553" t="s">
        <v>9854</v>
      </c>
      <c r="C11553" t="s">
        <v>1835</v>
      </c>
      <c r="D11553" t="s">
        <v>1817</v>
      </c>
      <c r="E11553" s="698" t="s">
        <v>9855</v>
      </c>
    </row>
    <row r="11554" spans="1:5" hidden="1">
      <c r="A11554">
        <v>43127</v>
      </c>
      <c r="B11554" t="s">
        <v>9856</v>
      </c>
      <c r="C11554" t="s">
        <v>1835</v>
      </c>
      <c r="D11554" t="s">
        <v>1810</v>
      </c>
      <c r="E11554" s="698" t="s">
        <v>9857</v>
      </c>
    </row>
    <row r="11555" spans="1:5" hidden="1">
      <c r="A11555">
        <v>10917</v>
      </c>
      <c r="B11555" t="s">
        <v>9858</v>
      </c>
      <c r="C11555" t="s">
        <v>1835</v>
      </c>
      <c r="D11555" t="s">
        <v>1810</v>
      </c>
      <c r="E11555" s="698" t="s">
        <v>9859</v>
      </c>
    </row>
    <row r="11556" spans="1:5" hidden="1">
      <c r="A11556">
        <v>21141</v>
      </c>
      <c r="B11556" t="s">
        <v>9860</v>
      </c>
      <c r="C11556" t="s">
        <v>1835</v>
      </c>
      <c r="D11556" t="s">
        <v>1810</v>
      </c>
      <c r="E11556" s="698" t="s">
        <v>8805</v>
      </c>
    </row>
    <row r="11557" spans="1:5" hidden="1">
      <c r="A11557">
        <v>39509</v>
      </c>
      <c r="B11557" t="s">
        <v>9861</v>
      </c>
      <c r="C11557" t="s">
        <v>1835</v>
      </c>
      <c r="D11557" t="s">
        <v>1810</v>
      </c>
      <c r="E11557" s="698" t="s">
        <v>9862</v>
      </c>
    </row>
    <row r="11558" spans="1:5" hidden="1">
      <c r="A11558">
        <v>25988</v>
      </c>
      <c r="B11558" t="s">
        <v>9863</v>
      </c>
      <c r="C11558" t="s">
        <v>1835</v>
      </c>
      <c r="D11558" t="s">
        <v>1810</v>
      </c>
      <c r="E11558" s="698" t="s">
        <v>9595</v>
      </c>
    </row>
    <row r="11559" spans="1:5" hidden="1">
      <c r="A11559">
        <v>7167</v>
      </c>
      <c r="B11559" t="s">
        <v>9864</v>
      </c>
      <c r="C11559" t="s">
        <v>1835</v>
      </c>
      <c r="D11559" t="s">
        <v>1810</v>
      </c>
      <c r="E11559" s="698" t="s">
        <v>9865</v>
      </c>
    </row>
    <row r="11560" spans="1:5" hidden="1">
      <c r="A11560">
        <v>10928</v>
      </c>
      <c r="B11560" t="s">
        <v>9866</v>
      </c>
      <c r="C11560" t="s">
        <v>1835</v>
      </c>
      <c r="D11560" t="s">
        <v>1810</v>
      </c>
      <c r="E11560" s="698" t="s">
        <v>9867</v>
      </c>
    </row>
    <row r="11561" spans="1:5" hidden="1">
      <c r="A11561">
        <v>10933</v>
      </c>
      <c r="B11561" t="s">
        <v>9868</v>
      </c>
      <c r="C11561" t="s">
        <v>1835</v>
      </c>
      <c r="D11561" t="s">
        <v>1810</v>
      </c>
      <c r="E11561" s="698" t="s">
        <v>3851</v>
      </c>
    </row>
    <row r="11562" spans="1:5" hidden="1">
      <c r="A11562">
        <v>7158</v>
      </c>
      <c r="B11562" t="s">
        <v>9869</v>
      </c>
      <c r="C11562" t="s">
        <v>1835</v>
      </c>
      <c r="D11562" t="s">
        <v>1817</v>
      </c>
      <c r="E11562" s="698" t="s">
        <v>9870</v>
      </c>
    </row>
    <row r="11563" spans="1:5" hidden="1">
      <c r="A11563">
        <v>10927</v>
      </c>
      <c r="B11563" t="s">
        <v>9871</v>
      </c>
      <c r="C11563" t="s">
        <v>1835</v>
      </c>
      <c r="D11563" t="s">
        <v>1810</v>
      </c>
      <c r="E11563" s="698" t="s">
        <v>6636</v>
      </c>
    </row>
    <row r="11564" spans="1:5" hidden="1">
      <c r="A11564">
        <v>7162</v>
      </c>
      <c r="B11564" t="s">
        <v>9872</v>
      </c>
      <c r="C11564" t="s">
        <v>1835</v>
      </c>
      <c r="D11564" t="s">
        <v>1810</v>
      </c>
      <c r="E11564" s="698" t="s">
        <v>9873</v>
      </c>
    </row>
    <row r="11565" spans="1:5" hidden="1">
      <c r="A11565">
        <v>10932</v>
      </c>
      <c r="B11565" t="s">
        <v>9874</v>
      </c>
      <c r="C11565" t="s">
        <v>1835</v>
      </c>
      <c r="D11565" t="s">
        <v>1810</v>
      </c>
      <c r="E11565" s="698" t="s">
        <v>9875</v>
      </c>
    </row>
    <row r="11566" spans="1:5" hidden="1">
      <c r="A11566">
        <v>10937</v>
      </c>
      <c r="B11566" t="s">
        <v>9876</v>
      </c>
      <c r="C11566" t="s">
        <v>1835</v>
      </c>
      <c r="D11566" t="s">
        <v>1810</v>
      </c>
      <c r="E11566" s="698" t="s">
        <v>9877</v>
      </c>
    </row>
    <row r="11567" spans="1:5" hidden="1">
      <c r="A11567">
        <v>10935</v>
      </c>
      <c r="B11567" t="s">
        <v>9878</v>
      </c>
      <c r="C11567" t="s">
        <v>1835</v>
      </c>
      <c r="D11567" t="s">
        <v>1810</v>
      </c>
      <c r="E11567" s="698" t="s">
        <v>9879</v>
      </c>
    </row>
    <row r="11568" spans="1:5" hidden="1">
      <c r="A11568">
        <v>10931</v>
      </c>
      <c r="B11568" t="s">
        <v>9880</v>
      </c>
      <c r="C11568" t="s">
        <v>1835</v>
      </c>
      <c r="D11568" t="s">
        <v>1810</v>
      </c>
      <c r="E11568" s="698" t="s">
        <v>1966</v>
      </c>
    </row>
    <row r="11569" spans="1:5" hidden="1">
      <c r="A11569">
        <v>7164</v>
      </c>
      <c r="B11569" t="s">
        <v>9881</v>
      </c>
      <c r="C11569" t="s">
        <v>1835</v>
      </c>
      <c r="D11569" t="s">
        <v>1810</v>
      </c>
      <c r="E11569" s="698" t="s">
        <v>9882</v>
      </c>
    </row>
    <row r="11570" spans="1:5" hidden="1">
      <c r="A11570">
        <v>36887</v>
      </c>
      <c r="B11570" t="s">
        <v>9883</v>
      </c>
      <c r="C11570" t="s">
        <v>1835</v>
      </c>
      <c r="D11570" t="s">
        <v>1810</v>
      </c>
      <c r="E11570" s="698" t="s">
        <v>9884</v>
      </c>
    </row>
    <row r="11571" spans="1:5" hidden="1">
      <c r="A11571">
        <v>34630</v>
      </c>
      <c r="B11571" t="s">
        <v>9885</v>
      </c>
      <c r="C11571" t="s">
        <v>1809</v>
      </c>
      <c r="D11571" t="s">
        <v>1836</v>
      </c>
      <c r="E11571" s="698" t="s">
        <v>9886</v>
      </c>
    </row>
    <row r="11572" spans="1:5" hidden="1">
      <c r="A11572">
        <v>7161</v>
      </c>
      <c r="B11572" t="s">
        <v>9887</v>
      </c>
      <c r="C11572" t="s">
        <v>1835</v>
      </c>
      <c r="D11572" t="s">
        <v>1810</v>
      </c>
      <c r="E11572" s="698" t="s">
        <v>9888</v>
      </c>
    </row>
    <row r="11573" spans="1:5" hidden="1">
      <c r="A11573">
        <v>7170</v>
      </c>
      <c r="B11573" t="s">
        <v>9889</v>
      </c>
      <c r="C11573" t="s">
        <v>1835</v>
      </c>
      <c r="D11573" t="s">
        <v>1810</v>
      </c>
      <c r="E11573" s="698" t="s">
        <v>1890</v>
      </c>
    </row>
    <row r="11574" spans="1:5" hidden="1">
      <c r="A11574">
        <v>37524</v>
      </c>
      <c r="B11574" t="s">
        <v>9890</v>
      </c>
      <c r="C11574" t="s">
        <v>1856</v>
      </c>
      <c r="D11574" t="s">
        <v>1817</v>
      </c>
      <c r="E11574" s="698" t="s">
        <v>6325</v>
      </c>
    </row>
    <row r="11575" spans="1:5" hidden="1">
      <c r="A11575">
        <v>37525</v>
      </c>
      <c r="B11575" t="s">
        <v>9891</v>
      </c>
      <c r="C11575" t="s">
        <v>1856</v>
      </c>
      <c r="D11575" t="s">
        <v>1810</v>
      </c>
      <c r="E11575" s="698" t="s">
        <v>9892</v>
      </c>
    </row>
    <row r="11576" spans="1:5" hidden="1">
      <c r="A11576">
        <v>36789</v>
      </c>
      <c r="B11576" t="s">
        <v>9893</v>
      </c>
      <c r="C11576" t="s">
        <v>1809</v>
      </c>
      <c r="D11576" t="s">
        <v>1810</v>
      </c>
      <c r="E11576" s="698" t="s">
        <v>9894</v>
      </c>
    </row>
    <row r="11577" spans="1:5" hidden="1">
      <c r="A11577">
        <v>7173</v>
      </c>
      <c r="B11577" t="s">
        <v>9895</v>
      </c>
      <c r="C11577" t="s">
        <v>2819</v>
      </c>
      <c r="D11577" t="s">
        <v>1817</v>
      </c>
      <c r="E11577" s="698" t="s">
        <v>9896</v>
      </c>
    </row>
    <row r="11578" spans="1:5" hidden="1">
      <c r="A11578">
        <v>7175</v>
      </c>
      <c r="B11578" t="s">
        <v>9897</v>
      </c>
      <c r="C11578" t="s">
        <v>1809</v>
      </c>
      <c r="D11578" t="s">
        <v>1810</v>
      </c>
      <c r="E11578" s="698" t="s">
        <v>2587</v>
      </c>
    </row>
    <row r="11579" spans="1:5" hidden="1">
      <c r="A11579">
        <v>40741</v>
      </c>
      <c r="B11579" t="s">
        <v>9898</v>
      </c>
      <c r="C11579" t="s">
        <v>1809</v>
      </c>
      <c r="D11579" t="s">
        <v>1810</v>
      </c>
      <c r="E11579" s="698" t="s">
        <v>8519</v>
      </c>
    </row>
    <row r="11580" spans="1:5" hidden="1">
      <c r="A11580">
        <v>7184</v>
      </c>
      <c r="B11580" t="s">
        <v>9899</v>
      </c>
      <c r="C11580" t="s">
        <v>1835</v>
      </c>
      <c r="D11580" t="s">
        <v>1817</v>
      </c>
      <c r="E11580" s="698" t="s">
        <v>3857</v>
      </c>
    </row>
    <row r="11581" spans="1:5" hidden="1">
      <c r="A11581">
        <v>34458</v>
      </c>
      <c r="B11581" t="s">
        <v>9900</v>
      </c>
      <c r="C11581" t="s">
        <v>1809</v>
      </c>
      <c r="D11581" t="s">
        <v>1810</v>
      </c>
      <c r="E11581" s="698" t="s">
        <v>9901</v>
      </c>
    </row>
    <row r="11582" spans="1:5" hidden="1">
      <c r="A11582">
        <v>34464</v>
      </c>
      <c r="B11582" t="s">
        <v>9902</v>
      </c>
      <c r="C11582" t="s">
        <v>1809</v>
      </c>
      <c r="D11582" t="s">
        <v>1810</v>
      </c>
      <c r="E11582" s="698" t="s">
        <v>9903</v>
      </c>
    </row>
    <row r="11583" spans="1:5" hidden="1">
      <c r="A11583">
        <v>34468</v>
      </c>
      <c r="B11583" t="s">
        <v>9904</v>
      </c>
      <c r="C11583" t="s">
        <v>1809</v>
      </c>
      <c r="D11583" t="s">
        <v>1810</v>
      </c>
      <c r="E11583" s="698" t="s">
        <v>9905</v>
      </c>
    </row>
    <row r="11584" spans="1:5" hidden="1">
      <c r="A11584">
        <v>34473</v>
      </c>
      <c r="B11584" t="s">
        <v>9906</v>
      </c>
      <c r="C11584" t="s">
        <v>1809</v>
      </c>
      <c r="D11584" t="s">
        <v>1810</v>
      </c>
      <c r="E11584" s="698" t="s">
        <v>9907</v>
      </c>
    </row>
    <row r="11585" spans="1:5" hidden="1">
      <c r="A11585">
        <v>34480</v>
      </c>
      <c r="B11585" t="s">
        <v>9908</v>
      </c>
      <c r="C11585" t="s">
        <v>1809</v>
      </c>
      <c r="D11585" t="s">
        <v>1810</v>
      </c>
      <c r="E11585" s="698" t="s">
        <v>9909</v>
      </c>
    </row>
    <row r="11586" spans="1:5" hidden="1">
      <c r="A11586">
        <v>34486</v>
      </c>
      <c r="B11586" t="s">
        <v>9910</v>
      </c>
      <c r="C11586" t="s">
        <v>1809</v>
      </c>
      <c r="D11586" t="s">
        <v>1810</v>
      </c>
      <c r="E11586" s="698" t="s">
        <v>9911</v>
      </c>
    </row>
    <row r="11587" spans="1:5" hidden="1">
      <c r="A11587">
        <v>7202</v>
      </c>
      <c r="B11587" t="s">
        <v>9912</v>
      </c>
      <c r="C11587" t="s">
        <v>1835</v>
      </c>
      <c r="D11587" t="s">
        <v>1810</v>
      </c>
      <c r="E11587" s="698" t="s">
        <v>9913</v>
      </c>
    </row>
    <row r="11588" spans="1:5" hidden="1">
      <c r="A11588">
        <v>7190</v>
      </c>
      <c r="B11588" t="s">
        <v>9914</v>
      </c>
      <c r="C11588" t="s">
        <v>1809</v>
      </c>
      <c r="D11588" t="s">
        <v>1810</v>
      </c>
      <c r="E11588" s="698" t="s">
        <v>7166</v>
      </c>
    </row>
    <row r="11589" spans="1:5" hidden="1">
      <c r="A11589">
        <v>34417</v>
      </c>
      <c r="B11589" t="s">
        <v>9915</v>
      </c>
      <c r="C11589" t="s">
        <v>1809</v>
      </c>
      <c r="D11589" t="s">
        <v>1810</v>
      </c>
      <c r="E11589" s="698" t="s">
        <v>9916</v>
      </c>
    </row>
    <row r="11590" spans="1:5" hidden="1">
      <c r="A11590">
        <v>7213</v>
      </c>
      <c r="B11590" t="s">
        <v>9917</v>
      </c>
      <c r="C11590" t="s">
        <v>1835</v>
      </c>
      <c r="D11590" t="s">
        <v>1810</v>
      </c>
      <c r="E11590" s="698" t="s">
        <v>9918</v>
      </c>
    </row>
    <row r="11591" spans="1:5" hidden="1">
      <c r="A11591">
        <v>7195</v>
      </c>
      <c r="B11591" t="s">
        <v>9919</v>
      </c>
      <c r="C11591" t="s">
        <v>1809</v>
      </c>
      <c r="D11591" t="s">
        <v>1810</v>
      </c>
      <c r="E11591" s="698" t="s">
        <v>9920</v>
      </c>
    </row>
    <row r="11592" spans="1:5" hidden="1">
      <c r="A11592">
        <v>7186</v>
      </c>
      <c r="B11592" t="s">
        <v>9921</v>
      </c>
      <c r="C11592" t="s">
        <v>1809</v>
      </c>
      <c r="D11592" t="s">
        <v>1817</v>
      </c>
      <c r="E11592" s="698" t="s">
        <v>9922</v>
      </c>
    </row>
    <row r="11593" spans="1:5" hidden="1">
      <c r="A11593">
        <v>7194</v>
      </c>
      <c r="B11593" t="s">
        <v>9923</v>
      </c>
      <c r="C11593" t="s">
        <v>1835</v>
      </c>
      <c r="D11593" t="s">
        <v>1810</v>
      </c>
      <c r="E11593" s="698" t="s">
        <v>9924</v>
      </c>
    </row>
    <row r="11594" spans="1:5" hidden="1">
      <c r="A11594">
        <v>7197</v>
      </c>
      <c r="B11594" t="s">
        <v>9925</v>
      </c>
      <c r="C11594" t="s">
        <v>1809</v>
      </c>
      <c r="D11594" t="s">
        <v>1810</v>
      </c>
      <c r="E11594" s="698" t="s">
        <v>9926</v>
      </c>
    </row>
    <row r="11595" spans="1:5" hidden="1">
      <c r="A11595">
        <v>7192</v>
      </c>
      <c r="B11595" t="s">
        <v>9927</v>
      </c>
      <c r="C11595" t="s">
        <v>1809</v>
      </c>
      <c r="D11595" t="s">
        <v>1810</v>
      </c>
      <c r="E11595" s="698" t="s">
        <v>9928</v>
      </c>
    </row>
    <row r="11596" spans="1:5" hidden="1">
      <c r="A11596">
        <v>7193</v>
      </c>
      <c r="B11596" t="s">
        <v>9929</v>
      </c>
      <c r="C11596" t="s">
        <v>1809</v>
      </c>
      <c r="D11596" t="s">
        <v>1810</v>
      </c>
      <c r="E11596" s="698" t="s">
        <v>9930</v>
      </c>
    </row>
    <row r="11597" spans="1:5" hidden="1">
      <c r="A11597">
        <v>7189</v>
      </c>
      <c r="B11597" t="s">
        <v>9931</v>
      </c>
      <c r="C11597" t="s">
        <v>1809</v>
      </c>
      <c r="D11597" t="s">
        <v>1810</v>
      </c>
      <c r="E11597" s="698" t="s">
        <v>9932</v>
      </c>
    </row>
    <row r="11598" spans="1:5" hidden="1">
      <c r="A11598">
        <v>7198</v>
      </c>
      <c r="B11598" t="s">
        <v>9933</v>
      </c>
      <c r="C11598" t="s">
        <v>1835</v>
      </c>
      <c r="D11598" t="s">
        <v>1810</v>
      </c>
      <c r="E11598" s="698" t="s">
        <v>9934</v>
      </c>
    </row>
    <row r="11599" spans="1:5" hidden="1">
      <c r="A11599">
        <v>34402</v>
      </c>
      <c r="B11599" t="s">
        <v>9933</v>
      </c>
      <c r="C11599" t="s">
        <v>1809</v>
      </c>
      <c r="D11599" t="s">
        <v>1810</v>
      </c>
      <c r="E11599" s="698" t="s">
        <v>9935</v>
      </c>
    </row>
    <row r="11600" spans="1:5" hidden="1">
      <c r="A11600">
        <v>7245</v>
      </c>
      <c r="B11600" t="s">
        <v>9936</v>
      </c>
      <c r="C11600" t="s">
        <v>1809</v>
      </c>
      <c r="D11600" t="s">
        <v>1810</v>
      </c>
      <c r="E11600" s="698" t="s">
        <v>9937</v>
      </c>
    </row>
    <row r="11601" spans="1:5" hidden="1">
      <c r="A11601">
        <v>34425</v>
      </c>
      <c r="B11601" t="s">
        <v>9938</v>
      </c>
      <c r="C11601" t="s">
        <v>1809</v>
      </c>
      <c r="D11601" t="s">
        <v>1810</v>
      </c>
      <c r="E11601" s="698" t="s">
        <v>9939</v>
      </c>
    </row>
    <row r="11602" spans="1:5" hidden="1">
      <c r="A11602">
        <v>7223</v>
      </c>
      <c r="B11602" t="s">
        <v>9940</v>
      </c>
      <c r="C11602" t="s">
        <v>1809</v>
      </c>
      <c r="D11602" t="s">
        <v>1810</v>
      </c>
      <c r="E11602" s="698" t="s">
        <v>9941</v>
      </c>
    </row>
    <row r="11603" spans="1:5" hidden="1">
      <c r="A11603">
        <v>7234</v>
      </c>
      <c r="B11603" t="s">
        <v>9942</v>
      </c>
      <c r="C11603" t="s">
        <v>1809</v>
      </c>
      <c r="D11603" t="s">
        <v>1810</v>
      </c>
      <c r="E11603" s="698" t="s">
        <v>9943</v>
      </c>
    </row>
    <row r="11604" spans="1:5" hidden="1">
      <c r="A11604">
        <v>7224</v>
      </c>
      <c r="B11604" t="s">
        <v>9944</v>
      </c>
      <c r="C11604" t="s">
        <v>1809</v>
      </c>
      <c r="D11604" t="s">
        <v>1810</v>
      </c>
      <c r="E11604" s="698" t="s">
        <v>9945</v>
      </c>
    </row>
    <row r="11605" spans="1:5" hidden="1">
      <c r="A11605">
        <v>7221</v>
      </c>
      <c r="B11605" t="s">
        <v>9946</v>
      </c>
      <c r="C11605" t="s">
        <v>1835</v>
      </c>
      <c r="D11605" t="s">
        <v>1810</v>
      </c>
      <c r="E11605" s="698" t="s">
        <v>9947</v>
      </c>
    </row>
    <row r="11606" spans="1:5" hidden="1">
      <c r="A11606">
        <v>7225</v>
      </c>
      <c r="B11606" t="s">
        <v>9948</v>
      </c>
      <c r="C11606" t="s">
        <v>1809</v>
      </c>
      <c r="D11606" t="s">
        <v>1810</v>
      </c>
      <c r="E11606" s="698" t="s">
        <v>9949</v>
      </c>
    </row>
    <row r="11607" spans="1:5" hidden="1">
      <c r="A11607">
        <v>7226</v>
      </c>
      <c r="B11607" t="s">
        <v>9950</v>
      </c>
      <c r="C11607" t="s">
        <v>1809</v>
      </c>
      <c r="D11607" t="s">
        <v>1810</v>
      </c>
      <c r="E11607" s="698" t="s">
        <v>9951</v>
      </c>
    </row>
    <row r="11608" spans="1:5" hidden="1">
      <c r="A11608">
        <v>7236</v>
      </c>
      <c r="B11608" t="s">
        <v>9952</v>
      </c>
      <c r="C11608" t="s">
        <v>1809</v>
      </c>
      <c r="D11608" t="s">
        <v>1810</v>
      </c>
      <c r="E11608" s="698" t="s">
        <v>9953</v>
      </c>
    </row>
    <row r="11609" spans="1:5" hidden="1">
      <c r="A11609">
        <v>7227</v>
      </c>
      <c r="B11609" t="s">
        <v>9954</v>
      </c>
      <c r="C11609" t="s">
        <v>1809</v>
      </c>
      <c r="D11609" t="s">
        <v>1810</v>
      </c>
      <c r="E11609" s="698" t="s">
        <v>9955</v>
      </c>
    </row>
    <row r="11610" spans="1:5" hidden="1">
      <c r="A11610">
        <v>7212</v>
      </c>
      <c r="B11610" t="s">
        <v>9956</v>
      </c>
      <c r="C11610" t="s">
        <v>1809</v>
      </c>
      <c r="D11610" t="s">
        <v>1810</v>
      </c>
      <c r="E11610" s="698" t="s">
        <v>9957</v>
      </c>
    </row>
    <row r="11611" spans="1:5" hidden="1">
      <c r="A11611">
        <v>7229</v>
      </c>
      <c r="B11611" t="s">
        <v>9958</v>
      </c>
      <c r="C11611" t="s">
        <v>1809</v>
      </c>
      <c r="D11611" t="s">
        <v>1810</v>
      </c>
      <c r="E11611" s="698" t="s">
        <v>9959</v>
      </c>
    </row>
    <row r="11612" spans="1:5" hidden="1">
      <c r="A11612">
        <v>7230</v>
      </c>
      <c r="B11612" t="s">
        <v>9960</v>
      </c>
      <c r="C11612" t="s">
        <v>1809</v>
      </c>
      <c r="D11612" t="s">
        <v>1810</v>
      </c>
      <c r="E11612" s="698" t="s">
        <v>9961</v>
      </c>
    </row>
    <row r="11613" spans="1:5" hidden="1">
      <c r="A11613">
        <v>7231</v>
      </c>
      <c r="B11613" t="s">
        <v>9962</v>
      </c>
      <c r="C11613" t="s">
        <v>1809</v>
      </c>
      <c r="D11613" t="s">
        <v>1810</v>
      </c>
      <c r="E11613" s="698" t="s">
        <v>9963</v>
      </c>
    </row>
    <row r="11614" spans="1:5" hidden="1">
      <c r="A11614">
        <v>7220</v>
      </c>
      <c r="B11614" t="s">
        <v>9964</v>
      </c>
      <c r="C11614" t="s">
        <v>1809</v>
      </c>
      <c r="D11614" t="s">
        <v>1810</v>
      </c>
      <c r="E11614" s="698" t="s">
        <v>9965</v>
      </c>
    </row>
    <row r="11615" spans="1:5" hidden="1">
      <c r="A11615">
        <v>34447</v>
      </c>
      <c r="B11615" t="s">
        <v>9966</v>
      </c>
      <c r="C11615" t="s">
        <v>1809</v>
      </c>
      <c r="D11615" t="s">
        <v>1810</v>
      </c>
      <c r="E11615" s="698" t="s">
        <v>9967</v>
      </c>
    </row>
    <row r="11616" spans="1:5" hidden="1">
      <c r="A11616">
        <v>7233</v>
      </c>
      <c r="B11616" t="s">
        <v>9968</v>
      </c>
      <c r="C11616" t="s">
        <v>1809</v>
      </c>
      <c r="D11616" t="s">
        <v>1810</v>
      </c>
      <c r="E11616" s="698" t="s">
        <v>9969</v>
      </c>
    </row>
    <row r="11617" spans="1:5" hidden="1">
      <c r="A11617">
        <v>40740</v>
      </c>
      <c r="B11617" t="s">
        <v>9970</v>
      </c>
      <c r="C11617" t="s">
        <v>1835</v>
      </c>
      <c r="D11617" t="s">
        <v>1810</v>
      </c>
      <c r="E11617" s="698" t="s">
        <v>9971</v>
      </c>
    </row>
    <row r="11618" spans="1:5" hidden="1">
      <c r="A11618">
        <v>25007</v>
      </c>
      <c r="B11618" t="s">
        <v>9972</v>
      </c>
      <c r="C11618" t="s">
        <v>1835</v>
      </c>
      <c r="D11618" t="s">
        <v>1817</v>
      </c>
      <c r="E11618" s="698" t="s">
        <v>7146</v>
      </c>
    </row>
    <row r="11619" spans="1:5" hidden="1">
      <c r="A11619">
        <v>43071</v>
      </c>
      <c r="B11619" t="s">
        <v>9973</v>
      </c>
      <c r="C11619" t="s">
        <v>1835</v>
      </c>
      <c r="D11619" t="s">
        <v>1810</v>
      </c>
      <c r="E11619" s="698" t="s">
        <v>9974</v>
      </c>
    </row>
    <row r="11620" spans="1:5" hidden="1">
      <c r="A11620">
        <v>39520</v>
      </c>
      <c r="B11620" t="s">
        <v>9975</v>
      </c>
      <c r="C11620" t="s">
        <v>1835</v>
      </c>
      <c r="D11620" t="s">
        <v>1810</v>
      </c>
      <c r="E11620" s="698" t="s">
        <v>9976</v>
      </c>
    </row>
    <row r="11621" spans="1:5" hidden="1">
      <c r="A11621">
        <v>39521</v>
      </c>
      <c r="B11621" t="s">
        <v>9977</v>
      </c>
      <c r="C11621" t="s">
        <v>1835</v>
      </c>
      <c r="D11621" t="s">
        <v>1810</v>
      </c>
      <c r="E11621" s="698" t="s">
        <v>9978</v>
      </c>
    </row>
    <row r="11622" spans="1:5" hidden="1">
      <c r="A11622">
        <v>39522</v>
      </c>
      <c r="B11622" t="s">
        <v>9979</v>
      </c>
      <c r="C11622" t="s">
        <v>1835</v>
      </c>
      <c r="D11622" t="s">
        <v>1810</v>
      </c>
      <c r="E11622" s="698" t="s">
        <v>9980</v>
      </c>
    </row>
    <row r="11623" spans="1:5" hidden="1">
      <c r="A11623">
        <v>7243</v>
      </c>
      <c r="B11623" t="s">
        <v>9981</v>
      </c>
      <c r="C11623" t="s">
        <v>1835</v>
      </c>
      <c r="D11623" t="s">
        <v>1810</v>
      </c>
      <c r="E11623" s="698" t="s">
        <v>9982</v>
      </c>
    </row>
    <row r="11624" spans="1:5" hidden="1">
      <c r="A11624">
        <v>11067</v>
      </c>
      <c r="B11624" t="s">
        <v>9983</v>
      </c>
      <c r="C11624" t="s">
        <v>1809</v>
      </c>
      <c r="D11624" t="s">
        <v>1836</v>
      </c>
      <c r="E11624" s="698" t="s">
        <v>9984</v>
      </c>
    </row>
    <row r="11625" spans="1:5" hidden="1">
      <c r="A11625">
        <v>11068</v>
      </c>
      <c r="B11625" t="s">
        <v>9985</v>
      </c>
      <c r="C11625" t="s">
        <v>1809</v>
      </c>
      <c r="D11625" t="s">
        <v>1836</v>
      </c>
      <c r="E11625" s="698" t="s">
        <v>9986</v>
      </c>
    </row>
    <row r="11626" spans="1:5" hidden="1">
      <c r="A11626">
        <v>7246</v>
      </c>
      <c r="B11626" t="s">
        <v>9987</v>
      </c>
      <c r="C11626" t="s">
        <v>1809</v>
      </c>
      <c r="D11626" t="s">
        <v>1810</v>
      </c>
      <c r="E11626" s="698" t="s">
        <v>9988</v>
      </c>
    </row>
    <row r="11627" spans="1:5" hidden="1">
      <c r="A11627">
        <v>12869</v>
      </c>
      <c r="B11627" t="s">
        <v>9989</v>
      </c>
      <c r="C11627" t="s">
        <v>2167</v>
      </c>
      <c r="D11627" t="s">
        <v>1810</v>
      </c>
      <c r="E11627" s="698" t="s">
        <v>3971</v>
      </c>
    </row>
    <row r="11628" spans="1:5" hidden="1">
      <c r="A11628">
        <v>41097</v>
      </c>
      <c r="B11628" t="s">
        <v>9990</v>
      </c>
      <c r="C11628" t="s">
        <v>2170</v>
      </c>
      <c r="D11628" t="s">
        <v>1810</v>
      </c>
      <c r="E11628" s="698" t="s">
        <v>3973</v>
      </c>
    </row>
    <row r="11629" spans="1:5" hidden="1">
      <c r="A11629">
        <v>1574</v>
      </c>
      <c r="B11629" t="s">
        <v>9991</v>
      </c>
      <c r="C11629" t="s">
        <v>1809</v>
      </c>
      <c r="D11629" t="s">
        <v>1810</v>
      </c>
      <c r="E11629" s="698" t="s">
        <v>7441</v>
      </c>
    </row>
    <row r="11630" spans="1:5" hidden="1">
      <c r="A11630">
        <v>1581</v>
      </c>
      <c r="B11630" t="s">
        <v>9992</v>
      </c>
      <c r="C11630" t="s">
        <v>1809</v>
      </c>
      <c r="D11630" t="s">
        <v>1810</v>
      </c>
      <c r="E11630" s="698" t="s">
        <v>9993</v>
      </c>
    </row>
    <row r="11631" spans="1:5" hidden="1">
      <c r="A11631">
        <v>1575</v>
      </c>
      <c r="B11631" t="s">
        <v>9994</v>
      </c>
      <c r="C11631" t="s">
        <v>1809</v>
      </c>
      <c r="D11631" t="s">
        <v>1810</v>
      </c>
      <c r="E11631" s="698" t="s">
        <v>3887</v>
      </c>
    </row>
    <row r="11632" spans="1:5" hidden="1">
      <c r="A11632">
        <v>1570</v>
      </c>
      <c r="B11632" t="s">
        <v>9995</v>
      </c>
      <c r="C11632" t="s">
        <v>1809</v>
      </c>
      <c r="D11632" t="s">
        <v>1810</v>
      </c>
      <c r="E11632" s="698" t="s">
        <v>1926</v>
      </c>
    </row>
    <row r="11633" spans="1:5" hidden="1">
      <c r="A11633">
        <v>1576</v>
      </c>
      <c r="B11633" t="s">
        <v>9996</v>
      </c>
      <c r="C11633" t="s">
        <v>1809</v>
      </c>
      <c r="D11633" t="s">
        <v>1810</v>
      </c>
      <c r="E11633" s="698" t="s">
        <v>9997</v>
      </c>
    </row>
    <row r="11634" spans="1:5" hidden="1">
      <c r="A11634">
        <v>1577</v>
      </c>
      <c r="B11634" t="s">
        <v>9998</v>
      </c>
      <c r="C11634" t="s">
        <v>1809</v>
      </c>
      <c r="D11634" t="s">
        <v>1810</v>
      </c>
      <c r="E11634" s="698" t="s">
        <v>4203</v>
      </c>
    </row>
    <row r="11635" spans="1:5" hidden="1">
      <c r="A11635">
        <v>1571</v>
      </c>
      <c r="B11635" t="s">
        <v>9999</v>
      </c>
      <c r="C11635" t="s">
        <v>1809</v>
      </c>
      <c r="D11635" t="s">
        <v>1810</v>
      </c>
      <c r="E11635" s="698" t="s">
        <v>10000</v>
      </c>
    </row>
    <row r="11636" spans="1:5" hidden="1">
      <c r="A11636">
        <v>1578</v>
      </c>
      <c r="B11636" t="s">
        <v>10001</v>
      </c>
      <c r="C11636" t="s">
        <v>1809</v>
      </c>
      <c r="D11636" t="s">
        <v>1810</v>
      </c>
      <c r="E11636" s="698" t="s">
        <v>5751</v>
      </c>
    </row>
    <row r="11637" spans="1:5" hidden="1">
      <c r="A11637">
        <v>1573</v>
      </c>
      <c r="B11637" t="s">
        <v>10002</v>
      </c>
      <c r="C11637" t="s">
        <v>1809</v>
      </c>
      <c r="D11637" t="s">
        <v>1810</v>
      </c>
      <c r="E11637" s="698" t="s">
        <v>1877</v>
      </c>
    </row>
    <row r="11638" spans="1:5" hidden="1">
      <c r="A11638">
        <v>1579</v>
      </c>
      <c r="B11638" t="s">
        <v>10003</v>
      </c>
      <c r="C11638" t="s">
        <v>1809</v>
      </c>
      <c r="D11638" t="s">
        <v>1810</v>
      </c>
      <c r="E11638" s="698" t="s">
        <v>2139</v>
      </c>
    </row>
    <row r="11639" spans="1:5" hidden="1">
      <c r="A11639">
        <v>1580</v>
      </c>
      <c r="B11639" t="s">
        <v>1710</v>
      </c>
      <c r="C11639" t="s">
        <v>1809</v>
      </c>
      <c r="D11639" t="s">
        <v>1810</v>
      </c>
      <c r="E11639" s="698" t="s">
        <v>6741</v>
      </c>
    </row>
    <row r="11640" spans="1:5" hidden="1">
      <c r="A11640">
        <v>39321</v>
      </c>
      <c r="B11640" t="s">
        <v>10004</v>
      </c>
      <c r="C11640" t="s">
        <v>1809</v>
      </c>
      <c r="D11640" t="s">
        <v>1810</v>
      </c>
      <c r="E11640" s="698" t="s">
        <v>10005</v>
      </c>
    </row>
    <row r="11641" spans="1:5" hidden="1">
      <c r="A11641">
        <v>39319</v>
      </c>
      <c r="B11641" t="s">
        <v>1666</v>
      </c>
      <c r="C11641" t="s">
        <v>1809</v>
      </c>
      <c r="D11641" t="s">
        <v>1810</v>
      </c>
      <c r="E11641" s="698" t="s">
        <v>10006</v>
      </c>
    </row>
    <row r="11642" spans="1:5" hidden="1">
      <c r="A11642">
        <v>39320</v>
      </c>
      <c r="B11642" t="s">
        <v>10007</v>
      </c>
      <c r="C11642" t="s">
        <v>1809</v>
      </c>
      <c r="D11642" t="s">
        <v>1810</v>
      </c>
      <c r="E11642" s="698" t="s">
        <v>10008</v>
      </c>
    </row>
    <row r="11643" spans="1:5" hidden="1">
      <c r="A11643">
        <v>1591</v>
      </c>
      <c r="B11643" t="s">
        <v>10009</v>
      </c>
      <c r="C11643" t="s">
        <v>1809</v>
      </c>
      <c r="D11643" t="s">
        <v>1810</v>
      </c>
      <c r="E11643" s="698" t="s">
        <v>10010</v>
      </c>
    </row>
    <row r="11644" spans="1:5" hidden="1">
      <c r="A11644">
        <v>1547</v>
      </c>
      <c r="B11644" t="s">
        <v>10011</v>
      </c>
      <c r="C11644" t="s">
        <v>1809</v>
      </c>
      <c r="D11644" t="s">
        <v>1810</v>
      </c>
      <c r="E11644" s="698" t="s">
        <v>10012</v>
      </c>
    </row>
    <row r="11645" spans="1:5" hidden="1">
      <c r="A11645">
        <v>38196</v>
      </c>
      <c r="B11645" t="s">
        <v>10013</v>
      </c>
      <c r="C11645" t="s">
        <v>1809</v>
      </c>
      <c r="D11645" t="s">
        <v>1810</v>
      </c>
      <c r="E11645" s="698" t="s">
        <v>10014</v>
      </c>
    </row>
    <row r="11646" spans="1:5" hidden="1">
      <c r="A11646">
        <v>1543</v>
      </c>
      <c r="B11646" t="s">
        <v>10015</v>
      </c>
      <c r="C11646" t="s">
        <v>1809</v>
      </c>
      <c r="D11646" t="s">
        <v>1810</v>
      </c>
      <c r="E11646" s="698" t="s">
        <v>2134</v>
      </c>
    </row>
    <row r="11647" spans="1:5" hidden="1">
      <c r="A11647">
        <v>1585</v>
      </c>
      <c r="B11647" t="s">
        <v>10016</v>
      </c>
      <c r="C11647" t="s">
        <v>1809</v>
      </c>
      <c r="D11647" t="s">
        <v>1810</v>
      </c>
      <c r="E11647" s="698" t="s">
        <v>5751</v>
      </c>
    </row>
    <row r="11648" spans="1:5" hidden="1">
      <c r="A11648">
        <v>1593</v>
      </c>
      <c r="B11648" t="s">
        <v>10017</v>
      </c>
      <c r="C11648" t="s">
        <v>1809</v>
      </c>
      <c r="D11648" t="s">
        <v>1810</v>
      </c>
      <c r="E11648" s="698" t="s">
        <v>2807</v>
      </c>
    </row>
    <row r="11649" spans="1:5" hidden="1">
      <c r="A11649">
        <v>11838</v>
      </c>
      <c r="B11649" t="s">
        <v>10018</v>
      </c>
      <c r="C11649" t="s">
        <v>1809</v>
      </c>
      <c r="D11649" t="s">
        <v>1810</v>
      </c>
      <c r="E11649" s="698" t="s">
        <v>10019</v>
      </c>
    </row>
    <row r="11650" spans="1:5" hidden="1">
      <c r="A11650">
        <v>1594</v>
      </c>
      <c r="B11650" t="s">
        <v>10020</v>
      </c>
      <c r="C11650" t="s">
        <v>1809</v>
      </c>
      <c r="D11650" t="s">
        <v>1810</v>
      </c>
      <c r="E11650" s="698" t="s">
        <v>10021</v>
      </c>
    </row>
    <row r="11651" spans="1:5" hidden="1">
      <c r="A11651">
        <v>1586</v>
      </c>
      <c r="B11651" t="s">
        <v>10022</v>
      </c>
      <c r="C11651" t="s">
        <v>1809</v>
      </c>
      <c r="D11651" t="s">
        <v>1810</v>
      </c>
      <c r="E11651" s="698" t="s">
        <v>10023</v>
      </c>
    </row>
    <row r="11652" spans="1:5" hidden="1">
      <c r="A11652">
        <v>11839</v>
      </c>
      <c r="B11652" t="s">
        <v>10024</v>
      </c>
      <c r="C11652" t="s">
        <v>1809</v>
      </c>
      <c r="D11652" t="s">
        <v>1810</v>
      </c>
      <c r="E11652" s="698" t="s">
        <v>3728</v>
      </c>
    </row>
    <row r="11653" spans="1:5" hidden="1">
      <c r="A11653">
        <v>1587</v>
      </c>
      <c r="B11653" t="s">
        <v>10025</v>
      </c>
      <c r="C11653" t="s">
        <v>1809</v>
      </c>
      <c r="D11653" t="s">
        <v>1810</v>
      </c>
      <c r="E11653" s="698" t="s">
        <v>2274</v>
      </c>
    </row>
    <row r="11654" spans="1:5" hidden="1">
      <c r="A11654">
        <v>1545</v>
      </c>
      <c r="B11654" t="s">
        <v>10026</v>
      </c>
      <c r="C11654" t="s">
        <v>1809</v>
      </c>
      <c r="D11654" t="s">
        <v>1810</v>
      </c>
      <c r="E11654" s="698" t="s">
        <v>10027</v>
      </c>
    </row>
    <row r="11655" spans="1:5" hidden="1">
      <c r="A11655">
        <v>1588</v>
      </c>
      <c r="B11655" t="s">
        <v>10028</v>
      </c>
      <c r="C11655" t="s">
        <v>1809</v>
      </c>
      <c r="D11655" t="s">
        <v>1810</v>
      </c>
      <c r="E11655" s="698" t="s">
        <v>10029</v>
      </c>
    </row>
    <row r="11656" spans="1:5" hidden="1">
      <c r="A11656">
        <v>1535</v>
      </c>
      <c r="B11656" t="s">
        <v>10030</v>
      </c>
      <c r="C11656" t="s">
        <v>1809</v>
      </c>
      <c r="D11656" t="s">
        <v>1810</v>
      </c>
      <c r="E11656" s="698" t="s">
        <v>3049</v>
      </c>
    </row>
    <row r="11657" spans="1:5" hidden="1">
      <c r="A11657">
        <v>1589</v>
      </c>
      <c r="B11657" t="s">
        <v>10031</v>
      </c>
      <c r="C11657" t="s">
        <v>1809</v>
      </c>
      <c r="D11657" t="s">
        <v>1810</v>
      </c>
      <c r="E11657" s="698" t="s">
        <v>10032</v>
      </c>
    </row>
    <row r="11658" spans="1:5" hidden="1">
      <c r="A11658">
        <v>1546</v>
      </c>
      <c r="B11658" t="s">
        <v>10033</v>
      </c>
      <c r="C11658" t="s">
        <v>1809</v>
      </c>
      <c r="D11658" t="s">
        <v>1810</v>
      </c>
      <c r="E11658" s="698" t="s">
        <v>10034</v>
      </c>
    </row>
    <row r="11659" spans="1:5" hidden="1">
      <c r="A11659">
        <v>1590</v>
      </c>
      <c r="B11659" t="s">
        <v>10035</v>
      </c>
      <c r="C11659" t="s">
        <v>1809</v>
      </c>
      <c r="D11659" t="s">
        <v>1810</v>
      </c>
      <c r="E11659" s="698" t="s">
        <v>6389</v>
      </c>
    </row>
    <row r="11660" spans="1:5" hidden="1">
      <c r="A11660">
        <v>1542</v>
      </c>
      <c r="B11660" t="s">
        <v>10036</v>
      </c>
      <c r="C11660" t="s">
        <v>1809</v>
      </c>
      <c r="D11660" t="s">
        <v>1810</v>
      </c>
      <c r="E11660" s="698" t="s">
        <v>6414</v>
      </c>
    </row>
    <row r="11661" spans="1:5" hidden="1">
      <c r="A11661">
        <v>38415</v>
      </c>
      <c r="B11661" t="s">
        <v>10037</v>
      </c>
      <c r="C11661" t="s">
        <v>1809</v>
      </c>
      <c r="D11661" t="s">
        <v>1810</v>
      </c>
      <c r="E11661" s="698" t="s">
        <v>10038</v>
      </c>
    </row>
    <row r="11662" spans="1:5" hidden="1">
      <c r="A11662">
        <v>38414</v>
      </c>
      <c r="B11662" t="s">
        <v>10039</v>
      </c>
      <c r="C11662" t="s">
        <v>1809</v>
      </c>
      <c r="D11662" t="s">
        <v>1810</v>
      </c>
      <c r="E11662" s="698" t="s">
        <v>10040</v>
      </c>
    </row>
    <row r="11663" spans="1:5" hidden="1">
      <c r="A11663">
        <v>38128</v>
      </c>
      <c r="B11663" t="s">
        <v>10041</v>
      </c>
      <c r="C11663" t="s">
        <v>1949</v>
      </c>
      <c r="D11663" t="s">
        <v>1817</v>
      </c>
      <c r="E11663" s="698" t="s">
        <v>3359</v>
      </c>
    </row>
    <row r="11664" spans="1:5" hidden="1">
      <c r="A11664">
        <v>7253</v>
      </c>
      <c r="B11664" t="s">
        <v>10042</v>
      </c>
      <c r="C11664" t="s">
        <v>2164</v>
      </c>
      <c r="D11664" t="s">
        <v>1810</v>
      </c>
      <c r="E11664" s="698" t="s">
        <v>10043</v>
      </c>
    </row>
    <row r="11665" spans="1:5" hidden="1">
      <c r="A11665">
        <v>43781</v>
      </c>
      <c r="B11665" t="s">
        <v>10044</v>
      </c>
      <c r="C11665" t="s">
        <v>10045</v>
      </c>
      <c r="D11665" t="s">
        <v>1810</v>
      </c>
      <c r="E11665" s="698" t="s">
        <v>1950</v>
      </c>
    </row>
    <row r="11666" spans="1:5" hidden="1">
      <c r="A11666">
        <v>4806</v>
      </c>
      <c r="B11666" t="s">
        <v>10046</v>
      </c>
      <c r="C11666" t="s">
        <v>1856</v>
      </c>
      <c r="D11666" t="s">
        <v>1810</v>
      </c>
      <c r="E11666" s="698" t="s">
        <v>10047</v>
      </c>
    </row>
    <row r="11667" spans="1:5" hidden="1">
      <c r="A11667">
        <v>34401</v>
      </c>
      <c r="B11667" t="s">
        <v>10048</v>
      </c>
      <c r="C11667" t="s">
        <v>1809</v>
      </c>
      <c r="D11667" t="s">
        <v>1810</v>
      </c>
      <c r="E11667" s="698" t="s">
        <v>9997</v>
      </c>
    </row>
    <row r="11668" spans="1:5" hidden="1">
      <c r="A11668">
        <v>7260</v>
      </c>
      <c r="B11668" t="s">
        <v>10049</v>
      </c>
      <c r="C11668" t="s">
        <v>1809</v>
      </c>
      <c r="D11668" t="s">
        <v>1810</v>
      </c>
      <c r="E11668" s="698" t="s">
        <v>2023</v>
      </c>
    </row>
    <row r="11669" spans="1:5" hidden="1">
      <c r="A11669">
        <v>7256</v>
      </c>
      <c r="B11669" t="s">
        <v>10050</v>
      </c>
      <c r="C11669" t="s">
        <v>1809</v>
      </c>
      <c r="D11669" t="s">
        <v>1810</v>
      </c>
      <c r="E11669" s="698" t="s">
        <v>5753</v>
      </c>
    </row>
    <row r="11670" spans="1:5" hidden="1">
      <c r="A11670">
        <v>7258</v>
      </c>
      <c r="B11670" t="s">
        <v>10051</v>
      </c>
      <c r="C11670" t="s">
        <v>1809</v>
      </c>
      <c r="D11670" t="s">
        <v>1810</v>
      </c>
      <c r="E11670" s="698" t="s">
        <v>1926</v>
      </c>
    </row>
    <row r="11671" spans="1:5" hidden="1">
      <c r="A11671">
        <v>34400</v>
      </c>
      <c r="B11671" t="s">
        <v>10052</v>
      </c>
      <c r="C11671" t="s">
        <v>1809</v>
      </c>
      <c r="D11671" t="s">
        <v>1810</v>
      </c>
      <c r="E11671" s="698" t="s">
        <v>10053</v>
      </c>
    </row>
    <row r="11672" spans="1:5" hidden="1">
      <c r="A11672">
        <v>10617</v>
      </c>
      <c r="B11672" t="s">
        <v>10054</v>
      </c>
      <c r="C11672" t="s">
        <v>1809</v>
      </c>
      <c r="D11672" t="s">
        <v>1810</v>
      </c>
      <c r="E11672" s="698" t="s">
        <v>10055</v>
      </c>
    </row>
    <row r="11673" spans="1:5" hidden="1">
      <c r="A11673">
        <v>7274</v>
      </c>
      <c r="B11673" t="s">
        <v>10056</v>
      </c>
      <c r="C11673" t="s">
        <v>1809</v>
      </c>
      <c r="D11673" t="s">
        <v>1836</v>
      </c>
      <c r="E11673" s="698" t="s">
        <v>10057</v>
      </c>
    </row>
    <row r="11674" spans="1:5" hidden="1">
      <c r="A11674">
        <v>11663</v>
      </c>
      <c r="B11674" t="s">
        <v>10058</v>
      </c>
      <c r="C11674" t="s">
        <v>1809</v>
      </c>
      <c r="D11674" t="s">
        <v>1836</v>
      </c>
      <c r="E11674" s="698" t="s">
        <v>10059</v>
      </c>
    </row>
    <row r="11675" spans="1:5" hidden="1">
      <c r="A11675">
        <v>154</v>
      </c>
      <c r="B11675" t="s">
        <v>10060</v>
      </c>
      <c r="C11675" t="s">
        <v>1847</v>
      </c>
      <c r="D11675" t="s">
        <v>1810</v>
      </c>
      <c r="E11675" s="698" t="s">
        <v>10061</v>
      </c>
    </row>
    <row r="11676" spans="1:5" hidden="1">
      <c r="A11676">
        <v>38121</v>
      </c>
      <c r="B11676" t="s">
        <v>10062</v>
      </c>
      <c r="C11676" t="s">
        <v>1847</v>
      </c>
      <c r="D11676" t="s">
        <v>1810</v>
      </c>
      <c r="E11676" s="698" t="s">
        <v>4186</v>
      </c>
    </row>
    <row r="11677" spans="1:5" hidden="1">
      <c r="A11677">
        <v>43776</v>
      </c>
      <c r="B11677" t="s">
        <v>10063</v>
      </c>
      <c r="C11677" t="s">
        <v>1847</v>
      </c>
      <c r="D11677" t="s">
        <v>1810</v>
      </c>
      <c r="E11677" s="698" t="s">
        <v>10064</v>
      </c>
    </row>
    <row r="11678" spans="1:5" hidden="1">
      <c r="A11678">
        <v>7343</v>
      </c>
      <c r="B11678" t="s">
        <v>10065</v>
      </c>
      <c r="C11678" t="s">
        <v>1847</v>
      </c>
      <c r="D11678" t="s">
        <v>1810</v>
      </c>
      <c r="E11678" s="698" t="s">
        <v>10066</v>
      </c>
    </row>
    <row r="11679" spans="1:5" hidden="1">
      <c r="A11679">
        <v>7350</v>
      </c>
      <c r="B11679" t="s">
        <v>10067</v>
      </c>
      <c r="C11679" t="s">
        <v>1847</v>
      </c>
      <c r="D11679" t="s">
        <v>1810</v>
      </c>
      <c r="E11679" s="698" t="s">
        <v>10068</v>
      </c>
    </row>
    <row r="11680" spans="1:5" hidden="1">
      <c r="A11680">
        <v>7348</v>
      </c>
      <c r="B11680" t="s">
        <v>10069</v>
      </c>
      <c r="C11680" t="s">
        <v>1847</v>
      </c>
      <c r="D11680" t="s">
        <v>1810</v>
      </c>
      <c r="E11680" s="698" t="s">
        <v>3186</v>
      </c>
    </row>
    <row r="11681" spans="1:5" hidden="1">
      <c r="A11681">
        <v>7356</v>
      </c>
      <c r="B11681" t="s">
        <v>10070</v>
      </c>
      <c r="C11681" t="s">
        <v>1847</v>
      </c>
      <c r="D11681" t="s">
        <v>1810</v>
      </c>
      <c r="E11681" s="698" t="s">
        <v>10071</v>
      </c>
    </row>
    <row r="11682" spans="1:5" hidden="1">
      <c r="A11682">
        <v>7313</v>
      </c>
      <c r="B11682" t="s">
        <v>10072</v>
      </c>
      <c r="C11682" t="s">
        <v>1847</v>
      </c>
      <c r="D11682" t="s">
        <v>1810</v>
      </c>
      <c r="E11682" s="698" t="s">
        <v>10073</v>
      </c>
    </row>
    <row r="11683" spans="1:5" hidden="1">
      <c r="A11683">
        <v>7319</v>
      </c>
      <c r="B11683" t="s">
        <v>743</v>
      </c>
      <c r="C11683" t="s">
        <v>1847</v>
      </c>
      <c r="D11683" t="s">
        <v>1810</v>
      </c>
      <c r="E11683" s="698" t="s">
        <v>8245</v>
      </c>
    </row>
    <row r="11684" spans="1:5" hidden="1">
      <c r="A11684">
        <v>7314</v>
      </c>
      <c r="B11684" t="s">
        <v>10074</v>
      </c>
      <c r="C11684" t="s">
        <v>1847</v>
      </c>
      <c r="D11684" t="s">
        <v>1810</v>
      </c>
      <c r="E11684" s="698" t="s">
        <v>8329</v>
      </c>
    </row>
    <row r="11685" spans="1:5" hidden="1">
      <c r="A11685">
        <v>7304</v>
      </c>
      <c r="B11685" t="s">
        <v>10075</v>
      </c>
      <c r="C11685" t="s">
        <v>1847</v>
      </c>
      <c r="D11685" t="s">
        <v>1810</v>
      </c>
      <c r="E11685" s="698" t="s">
        <v>10076</v>
      </c>
    </row>
    <row r="11686" spans="1:5" hidden="1">
      <c r="A11686">
        <v>43649</v>
      </c>
      <c r="B11686" t="s">
        <v>10077</v>
      </c>
      <c r="C11686" t="s">
        <v>1847</v>
      </c>
      <c r="D11686" t="s">
        <v>1810</v>
      </c>
      <c r="E11686" s="698" t="s">
        <v>10078</v>
      </c>
    </row>
    <row r="11687" spans="1:5" hidden="1">
      <c r="A11687">
        <v>43650</v>
      </c>
      <c r="B11687" t="s">
        <v>10079</v>
      </c>
      <c r="C11687" t="s">
        <v>1847</v>
      </c>
      <c r="D11687" t="s">
        <v>1810</v>
      </c>
      <c r="E11687" s="698" t="s">
        <v>7724</v>
      </c>
    </row>
    <row r="11688" spans="1:5" hidden="1">
      <c r="A11688">
        <v>7311</v>
      </c>
      <c r="B11688" t="s">
        <v>10080</v>
      </c>
      <c r="C11688" t="s">
        <v>1847</v>
      </c>
      <c r="D11688" t="s">
        <v>1810</v>
      </c>
      <c r="E11688" s="698" t="s">
        <v>10081</v>
      </c>
    </row>
    <row r="11689" spans="1:5" hidden="1">
      <c r="A11689">
        <v>7292</v>
      </c>
      <c r="B11689" t="s">
        <v>759</v>
      </c>
      <c r="C11689" t="s">
        <v>1847</v>
      </c>
      <c r="D11689" t="s">
        <v>1817</v>
      </c>
      <c r="E11689" s="698" t="s">
        <v>10082</v>
      </c>
    </row>
    <row r="11690" spans="1:5" hidden="1">
      <c r="A11690">
        <v>7293</v>
      </c>
      <c r="B11690" t="s">
        <v>10083</v>
      </c>
      <c r="C11690" t="s">
        <v>1847</v>
      </c>
      <c r="D11690" t="s">
        <v>1810</v>
      </c>
      <c r="E11690" s="698" t="s">
        <v>10084</v>
      </c>
    </row>
    <row r="11691" spans="1:5" hidden="1">
      <c r="A11691">
        <v>7306</v>
      </c>
      <c r="B11691" t="s">
        <v>10085</v>
      </c>
      <c r="C11691" t="s">
        <v>1847</v>
      </c>
      <c r="D11691" t="s">
        <v>1810</v>
      </c>
      <c r="E11691" s="698" t="s">
        <v>3260</v>
      </c>
    </row>
    <row r="11692" spans="1:5" hidden="1">
      <c r="A11692">
        <v>7288</v>
      </c>
      <c r="B11692" t="s">
        <v>1613</v>
      </c>
      <c r="C11692" t="s">
        <v>1847</v>
      </c>
      <c r="D11692" t="s">
        <v>1810</v>
      </c>
      <c r="E11692" s="698" t="s">
        <v>10086</v>
      </c>
    </row>
    <row r="11693" spans="1:5" hidden="1">
      <c r="A11693">
        <v>43625</v>
      </c>
      <c r="B11693" t="s">
        <v>10087</v>
      </c>
      <c r="C11693" t="s">
        <v>1847</v>
      </c>
      <c r="D11693" t="s">
        <v>1810</v>
      </c>
      <c r="E11693" s="698" t="s">
        <v>4729</v>
      </c>
    </row>
    <row r="11694" spans="1:5" hidden="1">
      <c r="A11694">
        <v>43647</v>
      </c>
      <c r="B11694" t="s">
        <v>10088</v>
      </c>
      <c r="C11694" t="s">
        <v>1847</v>
      </c>
      <c r="D11694" t="s">
        <v>1810</v>
      </c>
      <c r="E11694" s="698" t="s">
        <v>10089</v>
      </c>
    </row>
    <row r="11695" spans="1:5" hidden="1">
      <c r="A11695">
        <v>43648</v>
      </c>
      <c r="B11695" t="s">
        <v>10090</v>
      </c>
      <c r="C11695" t="s">
        <v>1847</v>
      </c>
      <c r="D11695" t="s">
        <v>1810</v>
      </c>
      <c r="E11695" s="698" t="s">
        <v>10091</v>
      </c>
    </row>
    <row r="11696" spans="1:5" hidden="1">
      <c r="A11696">
        <v>35693</v>
      </c>
      <c r="B11696" t="s">
        <v>10092</v>
      </c>
      <c r="C11696" t="s">
        <v>1847</v>
      </c>
      <c r="D11696" t="s">
        <v>1810</v>
      </c>
      <c r="E11696" s="698" t="s">
        <v>4229</v>
      </c>
    </row>
    <row r="11697" spans="1:5" hidden="1">
      <c r="A11697">
        <v>35692</v>
      </c>
      <c r="B11697" t="s">
        <v>10093</v>
      </c>
      <c r="C11697" t="s">
        <v>1847</v>
      </c>
      <c r="D11697" t="s">
        <v>1810</v>
      </c>
      <c r="E11697" s="698" t="s">
        <v>4524</v>
      </c>
    </row>
    <row r="11698" spans="1:5" hidden="1">
      <c r="A11698">
        <v>7342</v>
      </c>
      <c r="B11698" t="s">
        <v>10094</v>
      </c>
      <c r="C11698" t="s">
        <v>1949</v>
      </c>
      <c r="D11698" t="s">
        <v>1810</v>
      </c>
      <c r="E11698" s="698" t="s">
        <v>10095</v>
      </c>
    </row>
    <row r="11699" spans="1:5" hidden="1">
      <c r="A11699">
        <v>39574</v>
      </c>
      <c r="B11699" t="s">
        <v>10096</v>
      </c>
      <c r="C11699" t="s">
        <v>1809</v>
      </c>
      <c r="D11699" t="s">
        <v>1810</v>
      </c>
      <c r="E11699" s="698" t="s">
        <v>7407</v>
      </c>
    </row>
    <row r="11700" spans="1:5" hidden="1">
      <c r="A11700">
        <v>11060</v>
      </c>
      <c r="B11700" t="s">
        <v>10097</v>
      </c>
      <c r="C11700" t="s">
        <v>1809</v>
      </c>
      <c r="D11700" t="s">
        <v>1810</v>
      </c>
      <c r="E11700" s="698" t="s">
        <v>10098</v>
      </c>
    </row>
    <row r="11701" spans="1:5" hidden="1">
      <c r="A11701">
        <v>37401</v>
      </c>
      <c r="B11701" t="s">
        <v>840</v>
      </c>
      <c r="C11701" t="s">
        <v>1809</v>
      </c>
      <c r="D11701" t="s">
        <v>1810</v>
      </c>
      <c r="E11701" s="698" t="s">
        <v>8058</v>
      </c>
    </row>
    <row r="11702" spans="1:5" hidden="1">
      <c r="A11702">
        <v>7525</v>
      </c>
      <c r="B11702" t="s">
        <v>10099</v>
      </c>
      <c r="C11702" t="s">
        <v>1809</v>
      </c>
      <c r="D11702" t="s">
        <v>1810</v>
      </c>
      <c r="E11702" s="698" t="s">
        <v>10100</v>
      </c>
    </row>
    <row r="11703" spans="1:5" hidden="1">
      <c r="A11703">
        <v>7524</v>
      </c>
      <c r="B11703" t="s">
        <v>10101</v>
      </c>
      <c r="C11703" t="s">
        <v>1809</v>
      </c>
      <c r="D11703" t="s">
        <v>1810</v>
      </c>
      <c r="E11703" s="698" t="s">
        <v>10102</v>
      </c>
    </row>
    <row r="11704" spans="1:5" hidden="1">
      <c r="A11704">
        <v>38105</v>
      </c>
      <c r="B11704" t="s">
        <v>10103</v>
      </c>
      <c r="C11704" t="s">
        <v>1809</v>
      </c>
      <c r="D11704" t="s">
        <v>1810</v>
      </c>
      <c r="E11704" s="698" t="s">
        <v>7557</v>
      </c>
    </row>
    <row r="11705" spans="1:5" hidden="1">
      <c r="A11705">
        <v>38084</v>
      </c>
      <c r="B11705" t="s">
        <v>10104</v>
      </c>
      <c r="C11705" t="s">
        <v>1809</v>
      </c>
      <c r="D11705" t="s">
        <v>1810</v>
      </c>
      <c r="E11705" s="698" t="s">
        <v>10105</v>
      </c>
    </row>
    <row r="11706" spans="1:5" hidden="1">
      <c r="A11706">
        <v>38103</v>
      </c>
      <c r="B11706" t="s">
        <v>10106</v>
      </c>
      <c r="C11706" t="s">
        <v>1809</v>
      </c>
      <c r="D11706" t="s">
        <v>1810</v>
      </c>
      <c r="E11706" s="698" t="s">
        <v>10107</v>
      </c>
    </row>
    <row r="11707" spans="1:5" hidden="1">
      <c r="A11707">
        <v>38082</v>
      </c>
      <c r="B11707" t="s">
        <v>10108</v>
      </c>
      <c r="C11707" t="s">
        <v>1809</v>
      </c>
      <c r="D11707" t="s">
        <v>1810</v>
      </c>
      <c r="E11707" s="698" t="s">
        <v>10109</v>
      </c>
    </row>
    <row r="11708" spans="1:5" hidden="1">
      <c r="A11708">
        <v>38104</v>
      </c>
      <c r="B11708" t="s">
        <v>10110</v>
      </c>
      <c r="C11708" t="s">
        <v>1809</v>
      </c>
      <c r="D11708" t="s">
        <v>1810</v>
      </c>
      <c r="E11708" s="698" t="s">
        <v>10111</v>
      </c>
    </row>
    <row r="11709" spans="1:5" hidden="1">
      <c r="A11709">
        <v>38083</v>
      </c>
      <c r="B11709" t="s">
        <v>10112</v>
      </c>
      <c r="C11709" t="s">
        <v>1809</v>
      </c>
      <c r="D11709" t="s">
        <v>1810</v>
      </c>
      <c r="E11709" s="698" t="s">
        <v>3254</v>
      </c>
    </row>
    <row r="11710" spans="1:5" hidden="1">
      <c r="A11710">
        <v>38101</v>
      </c>
      <c r="B11710" t="s">
        <v>10113</v>
      </c>
      <c r="C11710" t="s">
        <v>1809</v>
      </c>
      <c r="D11710" t="s">
        <v>1810</v>
      </c>
      <c r="E11710" s="698" t="s">
        <v>10114</v>
      </c>
    </row>
    <row r="11711" spans="1:5" hidden="1">
      <c r="A11711">
        <v>7528</v>
      </c>
      <c r="B11711" t="s">
        <v>10115</v>
      </c>
      <c r="C11711" t="s">
        <v>1809</v>
      </c>
      <c r="D11711" t="s">
        <v>1817</v>
      </c>
      <c r="E11711" s="698" t="s">
        <v>10116</v>
      </c>
    </row>
    <row r="11712" spans="1:5" hidden="1">
      <c r="A11712">
        <v>12147</v>
      </c>
      <c r="B11712" t="s">
        <v>10117</v>
      </c>
      <c r="C11712" t="s">
        <v>1809</v>
      </c>
      <c r="D11712" t="s">
        <v>1810</v>
      </c>
      <c r="E11712" s="698" t="s">
        <v>10118</v>
      </c>
    </row>
    <row r="11713" spans="1:5" hidden="1">
      <c r="A11713">
        <v>38075</v>
      </c>
      <c r="B11713" t="s">
        <v>10119</v>
      </c>
      <c r="C11713" t="s">
        <v>1809</v>
      </c>
      <c r="D11713" t="s">
        <v>1810</v>
      </c>
      <c r="E11713" s="698" t="s">
        <v>10120</v>
      </c>
    </row>
    <row r="11714" spans="1:5" hidden="1">
      <c r="A11714">
        <v>38102</v>
      </c>
      <c r="B11714" t="s">
        <v>10121</v>
      </c>
      <c r="C11714" t="s">
        <v>1809</v>
      </c>
      <c r="D11714" t="s">
        <v>1810</v>
      </c>
      <c r="E11714" s="698" t="s">
        <v>10122</v>
      </c>
    </row>
    <row r="11715" spans="1:5" hidden="1">
      <c r="A11715">
        <v>38076</v>
      </c>
      <c r="B11715" t="s">
        <v>10123</v>
      </c>
      <c r="C11715" t="s">
        <v>1809</v>
      </c>
      <c r="D11715" t="s">
        <v>1810</v>
      </c>
      <c r="E11715" s="698" t="s">
        <v>10124</v>
      </c>
    </row>
    <row r="11716" spans="1:5" hidden="1">
      <c r="A11716">
        <v>7592</v>
      </c>
      <c r="B11716" t="s">
        <v>10125</v>
      </c>
      <c r="C11716" t="s">
        <v>2167</v>
      </c>
      <c r="D11716" t="s">
        <v>1817</v>
      </c>
      <c r="E11716" s="698" t="s">
        <v>2225</v>
      </c>
    </row>
    <row r="11717" spans="1:5" hidden="1">
      <c r="A11717">
        <v>40820</v>
      </c>
      <c r="B11717" t="s">
        <v>10126</v>
      </c>
      <c r="C11717" t="s">
        <v>2170</v>
      </c>
      <c r="D11717" t="s">
        <v>1810</v>
      </c>
      <c r="E11717" s="698" t="s">
        <v>2227</v>
      </c>
    </row>
    <row r="11718" spans="1:5" hidden="1">
      <c r="A11718">
        <v>13417</v>
      </c>
      <c r="B11718" t="s">
        <v>10127</v>
      </c>
      <c r="C11718" t="s">
        <v>1809</v>
      </c>
      <c r="D11718" t="s">
        <v>1810</v>
      </c>
      <c r="E11718" s="698" t="s">
        <v>10128</v>
      </c>
    </row>
    <row r="11719" spans="1:5" hidden="1">
      <c r="A11719">
        <v>36791</v>
      </c>
      <c r="B11719" t="s">
        <v>10129</v>
      </c>
      <c r="C11719" t="s">
        <v>1809</v>
      </c>
      <c r="D11719" t="s">
        <v>1810</v>
      </c>
      <c r="E11719" s="698" t="s">
        <v>10130</v>
      </c>
    </row>
    <row r="11720" spans="1:5" hidden="1">
      <c r="A11720">
        <v>36795</v>
      </c>
      <c r="B11720" t="s">
        <v>10131</v>
      </c>
      <c r="C11720" t="s">
        <v>1809</v>
      </c>
      <c r="D11720" t="s">
        <v>1810</v>
      </c>
      <c r="E11720" s="698" t="s">
        <v>10132</v>
      </c>
    </row>
    <row r="11721" spans="1:5" hidden="1">
      <c r="A11721">
        <v>44045</v>
      </c>
      <c r="B11721" t="s">
        <v>10133</v>
      </c>
      <c r="C11721" t="s">
        <v>1809</v>
      </c>
      <c r="D11721" t="s">
        <v>1810</v>
      </c>
      <c r="E11721" s="698" t="s">
        <v>10134</v>
      </c>
    </row>
    <row r="11722" spans="1:5" hidden="1">
      <c r="A11722">
        <v>11772</v>
      </c>
      <c r="B11722" t="s">
        <v>10135</v>
      </c>
      <c r="C11722" t="s">
        <v>1809</v>
      </c>
      <c r="D11722" t="s">
        <v>1810</v>
      </c>
      <c r="E11722" s="698" t="s">
        <v>10136</v>
      </c>
    </row>
    <row r="11723" spans="1:5" hidden="1">
      <c r="A11723">
        <v>36796</v>
      </c>
      <c r="B11723" t="s">
        <v>10137</v>
      </c>
      <c r="C11723" t="s">
        <v>1809</v>
      </c>
      <c r="D11723" t="s">
        <v>1810</v>
      </c>
      <c r="E11723" s="698" t="s">
        <v>10138</v>
      </c>
    </row>
    <row r="11724" spans="1:5" hidden="1">
      <c r="A11724">
        <v>36792</v>
      </c>
      <c r="B11724" t="s">
        <v>10139</v>
      </c>
      <c r="C11724" t="s">
        <v>1809</v>
      </c>
      <c r="D11724" t="s">
        <v>1810</v>
      </c>
      <c r="E11724" s="698" t="s">
        <v>10140</v>
      </c>
    </row>
    <row r="11725" spans="1:5" hidden="1">
      <c r="A11725">
        <v>11773</v>
      </c>
      <c r="B11725" t="s">
        <v>10141</v>
      </c>
      <c r="C11725" t="s">
        <v>1809</v>
      </c>
      <c r="D11725" t="s">
        <v>1810</v>
      </c>
      <c r="E11725" s="698" t="s">
        <v>10142</v>
      </c>
    </row>
    <row r="11726" spans="1:5" hidden="1">
      <c r="A11726">
        <v>11762</v>
      </c>
      <c r="B11726" t="s">
        <v>10143</v>
      </c>
      <c r="C11726" t="s">
        <v>1809</v>
      </c>
      <c r="D11726" t="s">
        <v>1810</v>
      </c>
      <c r="E11726" s="698" t="s">
        <v>10144</v>
      </c>
    </row>
    <row r="11727" spans="1:5" hidden="1">
      <c r="A11727">
        <v>7604</v>
      </c>
      <c r="B11727" t="s">
        <v>10145</v>
      </c>
      <c r="C11727" t="s">
        <v>1809</v>
      </c>
      <c r="D11727" t="s">
        <v>1810</v>
      </c>
      <c r="E11727" s="698" t="s">
        <v>10146</v>
      </c>
    </row>
    <row r="11728" spans="1:5" hidden="1">
      <c r="A11728">
        <v>13984</v>
      </c>
      <c r="B11728" t="s">
        <v>10147</v>
      </c>
      <c r="C11728" t="s">
        <v>1809</v>
      </c>
      <c r="D11728" t="s">
        <v>1810</v>
      </c>
      <c r="E11728" s="698" t="s">
        <v>10148</v>
      </c>
    </row>
    <row r="11729" spans="1:5" hidden="1">
      <c r="A11729">
        <v>13983</v>
      </c>
      <c r="B11729" t="s">
        <v>10149</v>
      </c>
      <c r="C11729" t="s">
        <v>1809</v>
      </c>
      <c r="D11729" t="s">
        <v>1810</v>
      </c>
      <c r="E11729" s="698" t="s">
        <v>10150</v>
      </c>
    </row>
    <row r="11730" spans="1:5" hidden="1">
      <c r="A11730">
        <v>13416</v>
      </c>
      <c r="B11730" t="s">
        <v>10151</v>
      </c>
      <c r="C11730" t="s">
        <v>1809</v>
      </c>
      <c r="D11730" t="s">
        <v>1810</v>
      </c>
      <c r="E11730" s="698" t="s">
        <v>10152</v>
      </c>
    </row>
    <row r="11731" spans="1:5" hidden="1">
      <c r="A11731">
        <v>11826</v>
      </c>
      <c r="B11731" t="s">
        <v>10153</v>
      </c>
      <c r="C11731" t="s">
        <v>1809</v>
      </c>
      <c r="D11731" t="s">
        <v>1810</v>
      </c>
      <c r="E11731" s="698" t="s">
        <v>10154</v>
      </c>
    </row>
    <row r="11732" spans="1:5" hidden="1">
      <c r="A11732">
        <v>7606</v>
      </c>
      <c r="B11732" t="s">
        <v>10155</v>
      </c>
      <c r="C11732" t="s">
        <v>1809</v>
      </c>
      <c r="D11732" t="s">
        <v>1810</v>
      </c>
      <c r="E11732" s="698" t="s">
        <v>10156</v>
      </c>
    </row>
    <row r="11733" spans="1:5" hidden="1">
      <c r="A11733">
        <v>11763</v>
      </c>
      <c r="B11733" t="s">
        <v>10157</v>
      </c>
      <c r="C11733" t="s">
        <v>1809</v>
      </c>
      <c r="D11733" t="s">
        <v>1810</v>
      </c>
      <c r="E11733" s="698" t="s">
        <v>10158</v>
      </c>
    </row>
    <row r="11734" spans="1:5" hidden="1">
      <c r="A11734">
        <v>11764</v>
      </c>
      <c r="B11734" t="s">
        <v>10159</v>
      </c>
      <c r="C11734" t="s">
        <v>1809</v>
      </c>
      <c r="D11734" t="s">
        <v>1810</v>
      </c>
      <c r="E11734" s="698" t="s">
        <v>10160</v>
      </c>
    </row>
    <row r="11735" spans="1:5" hidden="1">
      <c r="A11735">
        <v>11829</v>
      </c>
      <c r="B11735" t="s">
        <v>10161</v>
      </c>
      <c r="C11735" t="s">
        <v>1809</v>
      </c>
      <c r="D11735" t="s">
        <v>1810</v>
      </c>
      <c r="E11735" s="698" t="s">
        <v>10162</v>
      </c>
    </row>
    <row r="11736" spans="1:5" hidden="1">
      <c r="A11736">
        <v>11830</v>
      </c>
      <c r="B11736" t="s">
        <v>10163</v>
      </c>
      <c r="C11736" t="s">
        <v>1809</v>
      </c>
      <c r="D11736" t="s">
        <v>1810</v>
      </c>
      <c r="E11736" s="698" t="s">
        <v>10164</v>
      </c>
    </row>
    <row r="11737" spans="1:5" hidden="1">
      <c r="A11737">
        <v>11825</v>
      </c>
      <c r="B11737" t="s">
        <v>10165</v>
      </c>
      <c r="C11737" t="s">
        <v>1809</v>
      </c>
      <c r="D11737" t="s">
        <v>1810</v>
      </c>
      <c r="E11737" s="698" t="s">
        <v>10166</v>
      </c>
    </row>
    <row r="11738" spans="1:5" hidden="1">
      <c r="A11738">
        <v>11767</v>
      </c>
      <c r="B11738" t="s">
        <v>10167</v>
      </c>
      <c r="C11738" t="s">
        <v>1809</v>
      </c>
      <c r="D11738" t="s">
        <v>1810</v>
      </c>
      <c r="E11738" s="698" t="s">
        <v>6290</v>
      </c>
    </row>
    <row r="11739" spans="1:5" hidden="1">
      <c r="A11739">
        <v>11766</v>
      </c>
      <c r="B11739" t="s">
        <v>10168</v>
      </c>
      <c r="C11739" t="s">
        <v>1809</v>
      </c>
      <c r="D11739" t="s">
        <v>1810</v>
      </c>
      <c r="E11739" s="698" t="s">
        <v>5081</v>
      </c>
    </row>
    <row r="11740" spans="1:5" hidden="1">
      <c r="A11740">
        <v>11765</v>
      </c>
      <c r="B11740" t="s">
        <v>10169</v>
      </c>
      <c r="C11740" t="s">
        <v>1809</v>
      </c>
      <c r="D11740" t="s">
        <v>1810</v>
      </c>
      <c r="E11740" s="698" t="s">
        <v>10170</v>
      </c>
    </row>
    <row r="11741" spans="1:5" hidden="1">
      <c r="A11741">
        <v>11824</v>
      </c>
      <c r="B11741" t="s">
        <v>10171</v>
      </c>
      <c r="C11741" t="s">
        <v>1809</v>
      </c>
      <c r="D11741" t="s">
        <v>1810</v>
      </c>
      <c r="E11741" s="698" t="s">
        <v>10172</v>
      </c>
    </row>
    <row r="11742" spans="1:5" hidden="1">
      <c r="A11742">
        <v>39702</v>
      </c>
      <c r="B11742" t="s">
        <v>10173</v>
      </c>
      <c r="C11742" t="s">
        <v>1809</v>
      </c>
      <c r="D11742" t="s">
        <v>1810</v>
      </c>
      <c r="E11742" s="698" t="s">
        <v>10174</v>
      </c>
    </row>
    <row r="11743" spans="1:5" hidden="1">
      <c r="A11743">
        <v>13415</v>
      </c>
      <c r="B11743" t="s">
        <v>10175</v>
      </c>
      <c r="C11743" t="s">
        <v>1809</v>
      </c>
      <c r="D11743" t="s">
        <v>1817</v>
      </c>
      <c r="E11743" s="698" t="s">
        <v>10176</v>
      </c>
    </row>
    <row r="11744" spans="1:5" hidden="1">
      <c r="A11744">
        <v>7602</v>
      </c>
      <c r="B11744" t="s">
        <v>10177</v>
      </c>
      <c r="C11744" t="s">
        <v>1809</v>
      </c>
      <c r="D11744" t="s">
        <v>1810</v>
      </c>
      <c r="E11744" s="698" t="s">
        <v>10178</v>
      </c>
    </row>
    <row r="11745" spans="1:5" hidden="1">
      <c r="A11745">
        <v>7603</v>
      </c>
      <c r="B11745" t="s">
        <v>10179</v>
      </c>
      <c r="C11745" t="s">
        <v>1809</v>
      </c>
      <c r="D11745" t="s">
        <v>1810</v>
      </c>
      <c r="E11745" s="698" t="s">
        <v>10180</v>
      </c>
    </row>
    <row r="11746" spans="1:5" hidden="1">
      <c r="A11746">
        <v>11777</v>
      </c>
      <c r="B11746" t="s">
        <v>10181</v>
      </c>
      <c r="C11746" t="s">
        <v>1809</v>
      </c>
      <c r="D11746" t="s">
        <v>1810</v>
      </c>
      <c r="E11746" s="698" t="s">
        <v>10182</v>
      </c>
    </row>
    <row r="11747" spans="1:5" hidden="1">
      <c r="A11747">
        <v>40329</v>
      </c>
      <c r="B11747" t="s">
        <v>10183</v>
      </c>
      <c r="C11747" t="s">
        <v>1809</v>
      </c>
      <c r="D11747" t="s">
        <v>1817</v>
      </c>
      <c r="E11747" s="698" t="s">
        <v>2134</v>
      </c>
    </row>
    <row r="11748" spans="1:5" hidden="1">
      <c r="A11748">
        <v>11823</v>
      </c>
      <c r="B11748" t="s">
        <v>10184</v>
      </c>
      <c r="C11748" t="s">
        <v>1809</v>
      </c>
      <c r="D11748" t="s">
        <v>1810</v>
      </c>
      <c r="E11748" s="698" t="s">
        <v>2007</v>
      </c>
    </row>
    <row r="11749" spans="1:5" hidden="1">
      <c r="A11749">
        <v>11822</v>
      </c>
      <c r="B11749" t="s">
        <v>10185</v>
      </c>
      <c r="C11749" t="s">
        <v>1809</v>
      </c>
      <c r="D11749" t="s">
        <v>1810</v>
      </c>
      <c r="E11749" s="698" t="s">
        <v>5519</v>
      </c>
    </row>
    <row r="11750" spans="1:5" hidden="1">
      <c r="A11750">
        <v>11831</v>
      </c>
      <c r="B11750" t="s">
        <v>10186</v>
      </c>
      <c r="C11750" t="s">
        <v>1809</v>
      </c>
      <c r="D11750" t="s">
        <v>1810</v>
      </c>
      <c r="E11750" s="698" t="s">
        <v>10187</v>
      </c>
    </row>
    <row r="11751" spans="1:5" hidden="1">
      <c r="A11751">
        <v>7613</v>
      </c>
      <c r="B11751" t="s">
        <v>10188</v>
      </c>
      <c r="C11751" t="s">
        <v>1809</v>
      </c>
      <c r="D11751" t="s">
        <v>1810</v>
      </c>
      <c r="E11751" s="698" t="s">
        <v>10189</v>
      </c>
    </row>
    <row r="11752" spans="1:5" hidden="1">
      <c r="A11752">
        <v>7619</v>
      </c>
      <c r="B11752" t="s">
        <v>10190</v>
      </c>
      <c r="C11752" t="s">
        <v>1809</v>
      </c>
      <c r="D11752" t="s">
        <v>1810</v>
      </c>
      <c r="E11752" s="698" t="s">
        <v>10191</v>
      </c>
    </row>
    <row r="11753" spans="1:5" hidden="1">
      <c r="A11753">
        <v>12076</v>
      </c>
      <c r="B11753" t="s">
        <v>10192</v>
      </c>
      <c r="C11753" t="s">
        <v>1809</v>
      </c>
      <c r="D11753" t="s">
        <v>1810</v>
      </c>
      <c r="E11753" s="698" t="s">
        <v>10193</v>
      </c>
    </row>
    <row r="11754" spans="1:5" hidden="1">
      <c r="A11754">
        <v>7614</v>
      </c>
      <c r="B11754" t="s">
        <v>10194</v>
      </c>
      <c r="C11754" t="s">
        <v>1809</v>
      </c>
      <c r="D11754" t="s">
        <v>1810</v>
      </c>
      <c r="E11754" s="698" t="s">
        <v>10195</v>
      </c>
    </row>
    <row r="11755" spans="1:5" hidden="1">
      <c r="A11755">
        <v>7618</v>
      </c>
      <c r="B11755" t="s">
        <v>10196</v>
      </c>
      <c r="C11755" t="s">
        <v>1809</v>
      </c>
      <c r="D11755" t="s">
        <v>1810</v>
      </c>
      <c r="E11755" s="698" t="s">
        <v>10197</v>
      </c>
    </row>
    <row r="11756" spans="1:5" hidden="1">
      <c r="A11756">
        <v>7620</v>
      </c>
      <c r="B11756" t="s">
        <v>10198</v>
      </c>
      <c r="C11756" t="s">
        <v>1809</v>
      </c>
      <c r="D11756" t="s">
        <v>1810</v>
      </c>
      <c r="E11756" s="698" t="s">
        <v>10199</v>
      </c>
    </row>
    <row r="11757" spans="1:5" hidden="1">
      <c r="A11757">
        <v>7610</v>
      </c>
      <c r="B11757" t="s">
        <v>10200</v>
      </c>
      <c r="C11757" t="s">
        <v>1809</v>
      </c>
      <c r="D11757" t="s">
        <v>1810</v>
      </c>
      <c r="E11757" s="698" t="s">
        <v>10201</v>
      </c>
    </row>
    <row r="11758" spans="1:5" hidden="1">
      <c r="A11758">
        <v>7615</v>
      </c>
      <c r="B11758" t="s">
        <v>10202</v>
      </c>
      <c r="C11758" t="s">
        <v>1809</v>
      </c>
      <c r="D11758" t="s">
        <v>1810</v>
      </c>
      <c r="E11758" s="698" t="s">
        <v>10203</v>
      </c>
    </row>
    <row r="11759" spans="1:5" hidden="1">
      <c r="A11759">
        <v>7617</v>
      </c>
      <c r="B11759" t="s">
        <v>10204</v>
      </c>
      <c r="C11759" t="s">
        <v>1809</v>
      </c>
      <c r="D11759" t="s">
        <v>1810</v>
      </c>
      <c r="E11759" s="698" t="s">
        <v>10205</v>
      </c>
    </row>
    <row r="11760" spans="1:5" hidden="1">
      <c r="A11760">
        <v>7616</v>
      </c>
      <c r="B11760" t="s">
        <v>10206</v>
      </c>
      <c r="C11760" t="s">
        <v>1809</v>
      </c>
      <c r="D11760" t="s">
        <v>1810</v>
      </c>
      <c r="E11760" s="698" t="s">
        <v>10207</v>
      </c>
    </row>
    <row r="11761" spans="1:5" hidden="1">
      <c r="A11761">
        <v>7611</v>
      </c>
      <c r="B11761" t="s">
        <v>10208</v>
      </c>
      <c r="C11761" t="s">
        <v>1809</v>
      </c>
      <c r="D11761" t="s">
        <v>1817</v>
      </c>
      <c r="E11761" s="698" t="s">
        <v>10209</v>
      </c>
    </row>
    <row r="11762" spans="1:5" hidden="1">
      <c r="A11762">
        <v>7612</v>
      </c>
      <c r="B11762" t="s">
        <v>10210</v>
      </c>
      <c r="C11762" t="s">
        <v>1809</v>
      </c>
      <c r="D11762" t="s">
        <v>1810</v>
      </c>
      <c r="E11762" s="698" t="s">
        <v>10211</v>
      </c>
    </row>
    <row r="11763" spans="1:5" hidden="1">
      <c r="A11763">
        <v>37371</v>
      </c>
      <c r="B11763" t="s">
        <v>10212</v>
      </c>
      <c r="C11763" t="s">
        <v>2167</v>
      </c>
      <c r="D11763" t="s">
        <v>1817</v>
      </c>
      <c r="E11763" s="698" t="s">
        <v>2584</v>
      </c>
    </row>
    <row r="11764" spans="1:5" hidden="1">
      <c r="A11764">
        <v>40861</v>
      </c>
      <c r="B11764" t="s">
        <v>10213</v>
      </c>
      <c r="C11764" t="s">
        <v>2170</v>
      </c>
      <c r="D11764" t="s">
        <v>1817</v>
      </c>
      <c r="E11764" s="698" t="s">
        <v>10214</v>
      </c>
    </row>
    <row r="11765" spans="1:5" hidden="1">
      <c r="A11765">
        <v>36510</v>
      </c>
      <c r="B11765" t="s">
        <v>10215</v>
      </c>
      <c r="C11765" t="s">
        <v>1809</v>
      </c>
      <c r="D11765" t="s">
        <v>1836</v>
      </c>
      <c r="E11765" s="698" t="s">
        <v>10216</v>
      </c>
    </row>
    <row r="11766" spans="1:5" hidden="1">
      <c r="A11766">
        <v>25020</v>
      </c>
      <c r="B11766" t="s">
        <v>10217</v>
      </c>
      <c r="C11766" t="s">
        <v>1809</v>
      </c>
      <c r="D11766" t="s">
        <v>1836</v>
      </c>
      <c r="E11766" s="698" t="s">
        <v>10218</v>
      </c>
    </row>
    <row r="11767" spans="1:5" hidden="1">
      <c r="A11767">
        <v>7622</v>
      </c>
      <c r="B11767" t="s">
        <v>10219</v>
      </c>
      <c r="C11767" t="s">
        <v>1809</v>
      </c>
      <c r="D11767" t="s">
        <v>1836</v>
      </c>
      <c r="E11767" s="698" t="s">
        <v>10220</v>
      </c>
    </row>
    <row r="11768" spans="1:5" hidden="1">
      <c r="A11768">
        <v>7624</v>
      </c>
      <c r="B11768" t="s">
        <v>10221</v>
      </c>
      <c r="C11768" t="s">
        <v>1809</v>
      </c>
      <c r="D11768" t="s">
        <v>1836</v>
      </c>
      <c r="E11768" s="698" t="s">
        <v>10222</v>
      </c>
    </row>
    <row r="11769" spans="1:5" hidden="1">
      <c r="A11769">
        <v>7625</v>
      </c>
      <c r="B11769" t="s">
        <v>10223</v>
      </c>
      <c r="C11769" t="s">
        <v>1809</v>
      </c>
      <c r="D11769" t="s">
        <v>1836</v>
      </c>
      <c r="E11769" s="698" t="s">
        <v>10224</v>
      </c>
    </row>
    <row r="11770" spans="1:5" hidden="1">
      <c r="A11770">
        <v>7623</v>
      </c>
      <c r="B11770" t="s">
        <v>10225</v>
      </c>
      <c r="C11770" t="s">
        <v>1809</v>
      </c>
      <c r="D11770" t="s">
        <v>1836</v>
      </c>
      <c r="E11770" s="698" t="s">
        <v>10218</v>
      </c>
    </row>
    <row r="11771" spans="1:5" hidden="1">
      <c r="A11771">
        <v>36508</v>
      </c>
      <c r="B11771" t="s">
        <v>10226</v>
      </c>
      <c r="C11771" t="s">
        <v>1809</v>
      </c>
      <c r="D11771" t="s">
        <v>1836</v>
      </c>
      <c r="E11771" s="698" t="s">
        <v>10227</v>
      </c>
    </row>
    <row r="11772" spans="1:5" hidden="1">
      <c r="A11772">
        <v>36509</v>
      </c>
      <c r="B11772" t="s">
        <v>10228</v>
      </c>
      <c r="C11772" t="s">
        <v>1809</v>
      </c>
      <c r="D11772" t="s">
        <v>1836</v>
      </c>
      <c r="E11772" s="698" t="s">
        <v>10229</v>
      </c>
    </row>
    <row r="11773" spans="1:5" hidden="1">
      <c r="A11773">
        <v>13238</v>
      </c>
      <c r="B11773" t="s">
        <v>10230</v>
      </c>
      <c r="C11773" t="s">
        <v>1809</v>
      </c>
      <c r="D11773" t="s">
        <v>1836</v>
      </c>
      <c r="E11773" s="698" t="s">
        <v>10231</v>
      </c>
    </row>
    <row r="11774" spans="1:5" hidden="1">
      <c r="A11774">
        <v>36511</v>
      </c>
      <c r="B11774" t="s">
        <v>10232</v>
      </c>
      <c r="C11774" t="s">
        <v>1809</v>
      </c>
      <c r="D11774" t="s">
        <v>1836</v>
      </c>
      <c r="E11774" s="698" t="s">
        <v>10233</v>
      </c>
    </row>
    <row r="11775" spans="1:5" hidden="1">
      <c r="A11775">
        <v>36515</v>
      </c>
      <c r="B11775" t="s">
        <v>10234</v>
      </c>
      <c r="C11775" t="s">
        <v>1809</v>
      </c>
      <c r="D11775" t="s">
        <v>1836</v>
      </c>
      <c r="E11775" s="698" t="s">
        <v>10235</v>
      </c>
    </row>
    <row r="11776" spans="1:5" hidden="1">
      <c r="A11776">
        <v>10598</v>
      </c>
      <c r="B11776" t="s">
        <v>10236</v>
      </c>
      <c r="C11776" t="s">
        <v>1809</v>
      </c>
      <c r="D11776" t="s">
        <v>1836</v>
      </c>
      <c r="E11776" s="698" t="s">
        <v>10237</v>
      </c>
    </row>
    <row r="11777" spans="1:5" hidden="1">
      <c r="A11777">
        <v>7640</v>
      </c>
      <c r="B11777" t="s">
        <v>10238</v>
      </c>
      <c r="C11777" t="s">
        <v>1809</v>
      </c>
      <c r="D11777" t="s">
        <v>1836</v>
      </c>
      <c r="E11777" s="698" t="s">
        <v>10239</v>
      </c>
    </row>
    <row r="11778" spans="1:5" hidden="1">
      <c r="A11778">
        <v>36513</v>
      </c>
      <c r="B11778" t="s">
        <v>10240</v>
      </c>
      <c r="C11778" t="s">
        <v>1809</v>
      </c>
      <c r="D11778" t="s">
        <v>1836</v>
      </c>
      <c r="E11778" s="698" t="s">
        <v>10241</v>
      </c>
    </row>
    <row r="11779" spans="1:5" hidden="1">
      <c r="A11779">
        <v>36514</v>
      </c>
      <c r="B11779" t="s">
        <v>10242</v>
      </c>
      <c r="C11779" t="s">
        <v>1809</v>
      </c>
      <c r="D11779" t="s">
        <v>1836</v>
      </c>
      <c r="E11779" s="698" t="s">
        <v>10243</v>
      </c>
    </row>
    <row r="11780" spans="1:5" hidden="1">
      <c r="A11780">
        <v>11572</v>
      </c>
      <c r="B11780" t="s">
        <v>10244</v>
      </c>
      <c r="C11780" t="s">
        <v>1809</v>
      </c>
      <c r="D11780" t="s">
        <v>1810</v>
      </c>
      <c r="E11780" s="698" t="s">
        <v>10245</v>
      </c>
    </row>
    <row r="11781" spans="1:5" hidden="1">
      <c r="A11781">
        <v>36149</v>
      </c>
      <c r="B11781" t="s">
        <v>10246</v>
      </c>
      <c r="C11781" t="s">
        <v>1809</v>
      </c>
      <c r="D11781" t="s">
        <v>1810</v>
      </c>
      <c r="E11781" s="698" t="s">
        <v>10247</v>
      </c>
    </row>
    <row r="11782" spans="1:5" hidden="1">
      <c r="A11782">
        <v>42407</v>
      </c>
      <c r="B11782" t="s">
        <v>10248</v>
      </c>
      <c r="C11782" t="s">
        <v>1856</v>
      </c>
      <c r="D11782" t="s">
        <v>1810</v>
      </c>
      <c r="E11782" s="698" t="s">
        <v>10249</v>
      </c>
    </row>
    <row r="11783" spans="1:5" hidden="1">
      <c r="A11783">
        <v>11581</v>
      </c>
      <c r="B11783" t="s">
        <v>10250</v>
      </c>
      <c r="C11783" t="s">
        <v>1856</v>
      </c>
      <c r="D11783" t="s">
        <v>1810</v>
      </c>
      <c r="E11783" s="698" t="s">
        <v>10251</v>
      </c>
    </row>
    <row r="11784" spans="1:5" hidden="1">
      <c r="A11784">
        <v>43605</v>
      </c>
      <c r="B11784" t="s">
        <v>10252</v>
      </c>
      <c r="C11784" t="s">
        <v>1856</v>
      </c>
      <c r="D11784" t="s">
        <v>1810</v>
      </c>
      <c r="E11784" s="698" t="s">
        <v>10253</v>
      </c>
    </row>
    <row r="11785" spans="1:5" hidden="1">
      <c r="A11785">
        <v>11580</v>
      </c>
      <c r="B11785" t="s">
        <v>10254</v>
      </c>
      <c r="C11785" t="s">
        <v>1856</v>
      </c>
      <c r="D11785" t="s">
        <v>1810</v>
      </c>
      <c r="E11785" s="698" t="s">
        <v>8117</v>
      </c>
    </row>
    <row r="11786" spans="1:5" hidden="1">
      <c r="A11786">
        <v>10743</v>
      </c>
      <c r="B11786" t="s">
        <v>10255</v>
      </c>
      <c r="C11786" t="s">
        <v>1809</v>
      </c>
      <c r="D11786" t="s">
        <v>1810</v>
      </c>
      <c r="E11786" s="698" t="s">
        <v>10256</v>
      </c>
    </row>
    <row r="11787" spans="1:5" hidden="1">
      <c r="A11787">
        <v>39848</v>
      </c>
      <c r="B11787" t="s">
        <v>10257</v>
      </c>
      <c r="C11787" t="s">
        <v>1856</v>
      </c>
      <c r="D11787" t="s">
        <v>1836</v>
      </c>
      <c r="E11787" s="698" t="s">
        <v>6019</v>
      </c>
    </row>
    <row r="11788" spans="1:5" hidden="1">
      <c r="A11788">
        <v>20999</v>
      </c>
      <c r="B11788" t="s">
        <v>10258</v>
      </c>
      <c r="C11788" t="s">
        <v>1856</v>
      </c>
      <c r="D11788" t="s">
        <v>1810</v>
      </c>
      <c r="E11788" s="698" t="s">
        <v>3485</v>
      </c>
    </row>
    <row r="11789" spans="1:5" hidden="1">
      <c r="A11789">
        <v>21001</v>
      </c>
      <c r="B11789" t="s">
        <v>10259</v>
      </c>
      <c r="C11789" t="s">
        <v>1856</v>
      </c>
      <c r="D11789" t="s">
        <v>1817</v>
      </c>
      <c r="E11789" s="698" t="s">
        <v>10260</v>
      </c>
    </row>
    <row r="11790" spans="1:5" hidden="1">
      <c r="A11790">
        <v>21003</v>
      </c>
      <c r="B11790" t="s">
        <v>10261</v>
      </c>
      <c r="C11790" t="s">
        <v>1856</v>
      </c>
      <c r="D11790" t="s">
        <v>1810</v>
      </c>
      <c r="E11790" s="698" t="s">
        <v>8738</v>
      </c>
    </row>
    <row r="11791" spans="1:5" hidden="1">
      <c r="A11791">
        <v>21006</v>
      </c>
      <c r="B11791" t="s">
        <v>10262</v>
      </c>
      <c r="C11791" t="s">
        <v>1856</v>
      </c>
      <c r="D11791" t="s">
        <v>1810</v>
      </c>
      <c r="E11791" s="698" t="s">
        <v>10263</v>
      </c>
    </row>
    <row r="11792" spans="1:5" hidden="1">
      <c r="A11792">
        <v>21019</v>
      </c>
      <c r="B11792" t="s">
        <v>10264</v>
      </c>
      <c r="C11792" t="s">
        <v>1856</v>
      </c>
      <c r="D11792" t="s">
        <v>1810</v>
      </c>
      <c r="E11792" s="698" t="s">
        <v>10265</v>
      </c>
    </row>
    <row r="11793" spans="1:5" hidden="1">
      <c r="A11793">
        <v>21021</v>
      </c>
      <c r="B11793" t="s">
        <v>10266</v>
      </c>
      <c r="C11793" t="s">
        <v>1856</v>
      </c>
      <c r="D11793" t="s">
        <v>1810</v>
      </c>
      <c r="E11793" s="698" t="s">
        <v>10267</v>
      </c>
    </row>
    <row r="11794" spans="1:5" hidden="1">
      <c r="A11794">
        <v>21024</v>
      </c>
      <c r="B11794" t="s">
        <v>10268</v>
      </c>
      <c r="C11794" t="s">
        <v>1856</v>
      </c>
      <c r="D11794" t="s">
        <v>1810</v>
      </c>
      <c r="E11794" s="698" t="s">
        <v>10269</v>
      </c>
    </row>
    <row r="11795" spans="1:5" hidden="1">
      <c r="A11795">
        <v>40624</v>
      </c>
      <c r="B11795" t="s">
        <v>10270</v>
      </c>
      <c r="C11795" t="s">
        <v>1856</v>
      </c>
      <c r="D11795" t="s">
        <v>1836</v>
      </c>
      <c r="E11795" s="698" t="s">
        <v>10271</v>
      </c>
    </row>
    <row r="11796" spans="1:5" hidden="1">
      <c r="A11796">
        <v>42575</v>
      </c>
      <c r="B11796" t="s">
        <v>10272</v>
      </c>
      <c r="C11796" t="s">
        <v>1856</v>
      </c>
      <c r="D11796" t="s">
        <v>1836</v>
      </c>
      <c r="E11796" s="698" t="s">
        <v>10273</v>
      </c>
    </row>
    <row r="11797" spans="1:5" hidden="1">
      <c r="A11797">
        <v>13127</v>
      </c>
      <c r="B11797" t="s">
        <v>10274</v>
      </c>
      <c r="C11797" t="s">
        <v>1856</v>
      </c>
      <c r="D11797" t="s">
        <v>1836</v>
      </c>
      <c r="E11797" s="698" t="s">
        <v>4106</v>
      </c>
    </row>
    <row r="11798" spans="1:5" hidden="1">
      <c r="A11798">
        <v>13137</v>
      </c>
      <c r="B11798" t="s">
        <v>10275</v>
      </c>
      <c r="C11798" t="s">
        <v>1856</v>
      </c>
      <c r="D11798" t="s">
        <v>1836</v>
      </c>
      <c r="E11798" s="698" t="s">
        <v>10276</v>
      </c>
    </row>
    <row r="11799" spans="1:5" hidden="1">
      <c r="A11799">
        <v>42574</v>
      </c>
      <c r="B11799" t="s">
        <v>10277</v>
      </c>
      <c r="C11799" t="s">
        <v>1856</v>
      </c>
      <c r="D11799" t="s">
        <v>1836</v>
      </c>
      <c r="E11799" s="698" t="s">
        <v>10278</v>
      </c>
    </row>
    <row r="11800" spans="1:5" hidden="1">
      <c r="A11800">
        <v>20989</v>
      </c>
      <c r="B11800" t="s">
        <v>10279</v>
      </c>
      <c r="C11800" t="s">
        <v>1856</v>
      </c>
      <c r="D11800" t="s">
        <v>1836</v>
      </c>
      <c r="E11800" s="698" t="s">
        <v>10280</v>
      </c>
    </row>
    <row r="11801" spans="1:5" hidden="1">
      <c r="A11801">
        <v>21147</v>
      </c>
      <c r="B11801" t="s">
        <v>10281</v>
      </c>
      <c r="C11801" t="s">
        <v>1856</v>
      </c>
      <c r="D11801" t="s">
        <v>1836</v>
      </c>
      <c r="E11801" s="698" t="s">
        <v>4926</v>
      </c>
    </row>
    <row r="11802" spans="1:5" hidden="1">
      <c r="A11802">
        <v>21148</v>
      </c>
      <c r="B11802" t="s">
        <v>10282</v>
      </c>
      <c r="C11802" t="s">
        <v>1856</v>
      </c>
      <c r="D11802" t="s">
        <v>1836</v>
      </c>
      <c r="E11802" s="698" t="s">
        <v>10283</v>
      </c>
    </row>
    <row r="11803" spans="1:5" hidden="1">
      <c r="A11803">
        <v>20984</v>
      </c>
      <c r="B11803" t="s">
        <v>10284</v>
      </c>
      <c r="C11803" t="s">
        <v>1856</v>
      </c>
      <c r="D11803" t="s">
        <v>1836</v>
      </c>
      <c r="E11803" s="698" t="s">
        <v>10285</v>
      </c>
    </row>
    <row r="11804" spans="1:5" hidden="1">
      <c r="A11804">
        <v>13042</v>
      </c>
      <c r="B11804" t="s">
        <v>10286</v>
      </c>
      <c r="C11804" t="s">
        <v>1856</v>
      </c>
      <c r="D11804" t="s">
        <v>1836</v>
      </c>
      <c r="E11804" s="698" t="s">
        <v>10287</v>
      </c>
    </row>
    <row r="11805" spans="1:5" hidden="1">
      <c r="A11805">
        <v>21150</v>
      </c>
      <c r="B11805" t="s">
        <v>10288</v>
      </c>
      <c r="C11805" t="s">
        <v>1856</v>
      </c>
      <c r="D11805" t="s">
        <v>1836</v>
      </c>
      <c r="E11805" s="698" t="s">
        <v>10289</v>
      </c>
    </row>
    <row r="11806" spans="1:5" hidden="1">
      <c r="A11806">
        <v>13141</v>
      </c>
      <c r="B11806" t="s">
        <v>10290</v>
      </c>
      <c r="C11806" t="s">
        <v>1856</v>
      </c>
      <c r="D11806" t="s">
        <v>1836</v>
      </c>
      <c r="E11806" s="698" t="s">
        <v>10291</v>
      </c>
    </row>
    <row r="11807" spans="1:5" hidden="1">
      <c r="A11807">
        <v>42576</v>
      </c>
      <c r="B11807" t="s">
        <v>10292</v>
      </c>
      <c r="C11807" t="s">
        <v>1856</v>
      </c>
      <c r="D11807" t="s">
        <v>1836</v>
      </c>
      <c r="E11807" s="698" t="s">
        <v>10293</v>
      </c>
    </row>
    <row r="11808" spans="1:5" hidden="1">
      <c r="A11808">
        <v>21151</v>
      </c>
      <c r="B11808" t="s">
        <v>10294</v>
      </c>
      <c r="C11808" t="s">
        <v>1856</v>
      </c>
      <c r="D11808" t="s">
        <v>1836</v>
      </c>
      <c r="E11808" s="698" t="s">
        <v>10295</v>
      </c>
    </row>
    <row r="11809" spans="1:5" hidden="1">
      <c r="A11809">
        <v>13142</v>
      </c>
      <c r="B11809" t="s">
        <v>10296</v>
      </c>
      <c r="C11809" t="s">
        <v>1856</v>
      </c>
      <c r="D11809" t="s">
        <v>1836</v>
      </c>
      <c r="E11809" s="698" t="s">
        <v>10297</v>
      </c>
    </row>
    <row r="11810" spans="1:5" hidden="1">
      <c r="A11810">
        <v>42577</v>
      </c>
      <c r="B11810" t="s">
        <v>10298</v>
      </c>
      <c r="C11810" t="s">
        <v>1856</v>
      </c>
      <c r="D11810" t="s">
        <v>1836</v>
      </c>
      <c r="E11810" s="698" t="s">
        <v>10299</v>
      </c>
    </row>
    <row r="11811" spans="1:5" hidden="1">
      <c r="A11811">
        <v>20994</v>
      </c>
      <c r="B11811" t="s">
        <v>10300</v>
      </c>
      <c r="C11811" t="s">
        <v>1856</v>
      </c>
      <c r="D11811" t="s">
        <v>1836</v>
      </c>
      <c r="E11811" s="698" t="s">
        <v>10301</v>
      </c>
    </row>
    <row r="11812" spans="1:5" hidden="1">
      <c r="A11812">
        <v>7672</v>
      </c>
      <c r="B11812" t="s">
        <v>10302</v>
      </c>
      <c r="C11812" t="s">
        <v>1856</v>
      </c>
      <c r="D11812" t="s">
        <v>1836</v>
      </c>
      <c r="E11812" s="698" t="s">
        <v>10303</v>
      </c>
    </row>
    <row r="11813" spans="1:5" hidden="1">
      <c r="A11813">
        <v>20995</v>
      </c>
      <c r="B11813" t="s">
        <v>10304</v>
      </c>
      <c r="C11813" t="s">
        <v>1856</v>
      </c>
      <c r="D11813" t="s">
        <v>1836</v>
      </c>
      <c r="E11813" s="698" t="s">
        <v>10305</v>
      </c>
    </row>
    <row r="11814" spans="1:5" hidden="1">
      <c r="A11814">
        <v>7690</v>
      </c>
      <c r="B11814" t="s">
        <v>10306</v>
      </c>
      <c r="C11814" t="s">
        <v>1856</v>
      </c>
      <c r="D11814" t="s">
        <v>1836</v>
      </c>
      <c r="E11814" s="698" t="s">
        <v>10307</v>
      </c>
    </row>
    <row r="11815" spans="1:5" hidden="1">
      <c r="A11815">
        <v>20980</v>
      </c>
      <c r="B11815" t="s">
        <v>10308</v>
      </c>
      <c r="C11815" t="s">
        <v>1856</v>
      </c>
      <c r="D11815" t="s">
        <v>1836</v>
      </c>
      <c r="E11815" s="698" t="s">
        <v>10309</v>
      </c>
    </row>
    <row r="11816" spans="1:5" hidden="1">
      <c r="A11816">
        <v>7661</v>
      </c>
      <c r="B11816" t="s">
        <v>10310</v>
      </c>
      <c r="C11816" t="s">
        <v>1856</v>
      </c>
      <c r="D11816" t="s">
        <v>1836</v>
      </c>
      <c r="E11816" s="698" t="s">
        <v>10311</v>
      </c>
    </row>
    <row r="11817" spans="1:5" hidden="1">
      <c r="A11817">
        <v>21016</v>
      </c>
      <c r="B11817" t="s">
        <v>10312</v>
      </c>
      <c r="C11817" t="s">
        <v>1856</v>
      </c>
      <c r="D11817" t="s">
        <v>1836</v>
      </c>
      <c r="E11817" s="698" t="s">
        <v>10313</v>
      </c>
    </row>
    <row r="11818" spans="1:5" hidden="1">
      <c r="A11818">
        <v>21008</v>
      </c>
      <c r="B11818" t="s">
        <v>10314</v>
      </c>
      <c r="C11818" t="s">
        <v>1856</v>
      </c>
      <c r="D11818" t="s">
        <v>1836</v>
      </c>
      <c r="E11818" s="698" t="s">
        <v>10315</v>
      </c>
    </row>
    <row r="11819" spans="1:5" hidden="1">
      <c r="A11819">
        <v>21009</v>
      </c>
      <c r="B11819" t="s">
        <v>10316</v>
      </c>
      <c r="C11819" t="s">
        <v>1856</v>
      </c>
      <c r="D11819" t="s">
        <v>1836</v>
      </c>
      <c r="E11819" s="698" t="s">
        <v>10317</v>
      </c>
    </row>
    <row r="11820" spans="1:5" hidden="1">
      <c r="A11820">
        <v>21010</v>
      </c>
      <c r="B11820" t="s">
        <v>10318</v>
      </c>
      <c r="C11820" t="s">
        <v>1856</v>
      </c>
      <c r="D11820" t="s">
        <v>1836</v>
      </c>
      <c r="E11820" s="698" t="s">
        <v>10319</v>
      </c>
    </row>
    <row r="11821" spans="1:5" hidden="1">
      <c r="A11821">
        <v>21011</v>
      </c>
      <c r="B11821" t="s">
        <v>10320</v>
      </c>
      <c r="C11821" t="s">
        <v>1856</v>
      </c>
      <c r="D11821" t="s">
        <v>1836</v>
      </c>
      <c r="E11821" s="698" t="s">
        <v>10321</v>
      </c>
    </row>
    <row r="11822" spans="1:5" hidden="1">
      <c r="A11822">
        <v>21012</v>
      </c>
      <c r="B11822" t="s">
        <v>10322</v>
      </c>
      <c r="C11822" t="s">
        <v>1856</v>
      </c>
      <c r="D11822" t="s">
        <v>1836</v>
      </c>
      <c r="E11822" s="698" t="s">
        <v>10323</v>
      </c>
    </row>
    <row r="11823" spans="1:5" hidden="1">
      <c r="A11823">
        <v>21013</v>
      </c>
      <c r="B11823" t="s">
        <v>10324</v>
      </c>
      <c r="C11823" t="s">
        <v>1856</v>
      </c>
      <c r="D11823" t="s">
        <v>1836</v>
      </c>
      <c r="E11823" s="698" t="s">
        <v>10325</v>
      </c>
    </row>
    <row r="11824" spans="1:5" hidden="1">
      <c r="A11824">
        <v>21014</v>
      </c>
      <c r="B11824" t="s">
        <v>10326</v>
      </c>
      <c r="C11824" t="s">
        <v>1856</v>
      </c>
      <c r="D11824" t="s">
        <v>1836</v>
      </c>
      <c r="E11824" s="698" t="s">
        <v>10327</v>
      </c>
    </row>
    <row r="11825" spans="1:5" hidden="1">
      <c r="A11825">
        <v>21015</v>
      </c>
      <c r="B11825" t="s">
        <v>10328</v>
      </c>
      <c r="C11825" t="s">
        <v>1856</v>
      </c>
      <c r="D11825" t="s">
        <v>1836</v>
      </c>
      <c r="E11825" s="698" t="s">
        <v>10329</v>
      </c>
    </row>
    <row r="11826" spans="1:5" hidden="1">
      <c r="A11826">
        <v>7697</v>
      </c>
      <c r="B11826" t="s">
        <v>10330</v>
      </c>
      <c r="C11826" t="s">
        <v>1856</v>
      </c>
      <c r="D11826" t="s">
        <v>1836</v>
      </c>
      <c r="E11826" s="698" t="s">
        <v>10331</v>
      </c>
    </row>
    <row r="11827" spans="1:5" hidden="1">
      <c r="A11827">
        <v>7698</v>
      </c>
      <c r="B11827" t="s">
        <v>10332</v>
      </c>
      <c r="C11827" t="s">
        <v>1856</v>
      </c>
      <c r="D11827" t="s">
        <v>1836</v>
      </c>
      <c r="E11827" s="698" t="s">
        <v>10333</v>
      </c>
    </row>
    <row r="11828" spans="1:5" hidden="1">
      <c r="A11828">
        <v>7691</v>
      </c>
      <c r="B11828" t="s">
        <v>10334</v>
      </c>
      <c r="C11828" t="s">
        <v>1856</v>
      </c>
      <c r="D11828" t="s">
        <v>1836</v>
      </c>
      <c r="E11828" s="698" t="s">
        <v>4756</v>
      </c>
    </row>
    <row r="11829" spans="1:5" hidden="1">
      <c r="A11829">
        <v>40626</v>
      </c>
      <c r="B11829" t="s">
        <v>10335</v>
      </c>
      <c r="C11829" t="s">
        <v>1856</v>
      </c>
      <c r="D11829" t="s">
        <v>1836</v>
      </c>
      <c r="E11829" s="698" t="s">
        <v>10336</v>
      </c>
    </row>
    <row r="11830" spans="1:5" hidden="1">
      <c r="A11830">
        <v>7701</v>
      </c>
      <c r="B11830" t="s">
        <v>10337</v>
      </c>
      <c r="C11830" t="s">
        <v>1856</v>
      </c>
      <c r="D11830" t="s">
        <v>1836</v>
      </c>
      <c r="E11830" s="698" t="s">
        <v>10338</v>
      </c>
    </row>
    <row r="11831" spans="1:5" hidden="1">
      <c r="A11831">
        <v>7696</v>
      </c>
      <c r="B11831" t="s">
        <v>10339</v>
      </c>
      <c r="C11831" t="s">
        <v>1856</v>
      </c>
      <c r="D11831" t="s">
        <v>1836</v>
      </c>
      <c r="E11831" s="698" t="s">
        <v>10340</v>
      </c>
    </row>
    <row r="11832" spans="1:5" hidden="1">
      <c r="A11832">
        <v>7700</v>
      </c>
      <c r="B11832" t="s">
        <v>10341</v>
      </c>
      <c r="C11832" t="s">
        <v>1856</v>
      </c>
      <c r="D11832" t="s">
        <v>1836</v>
      </c>
      <c r="E11832" s="698" t="s">
        <v>10342</v>
      </c>
    </row>
    <row r="11833" spans="1:5" hidden="1">
      <c r="A11833">
        <v>7694</v>
      </c>
      <c r="B11833" t="s">
        <v>10343</v>
      </c>
      <c r="C11833" t="s">
        <v>1856</v>
      </c>
      <c r="D11833" t="s">
        <v>1836</v>
      </c>
      <c r="E11833" s="698" t="s">
        <v>10344</v>
      </c>
    </row>
    <row r="11834" spans="1:5" hidden="1">
      <c r="A11834">
        <v>7693</v>
      </c>
      <c r="B11834" t="s">
        <v>10345</v>
      </c>
      <c r="C11834" t="s">
        <v>1856</v>
      </c>
      <c r="D11834" t="s">
        <v>1836</v>
      </c>
      <c r="E11834" s="698" t="s">
        <v>10346</v>
      </c>
    </row>
    <row r="11835" spans="1:5" hidden="1">
      <c r="A11835">
        <v>7692</v>
      </c>
      <c r="B11835" t="s">
        <v>10347</v>
      </c>
      <c r="C11835" t="s">
        <v>1856</v>
      </c>
      <c r="D11835" t="s">
        <v>1836</v>
      </c>
      <c r="E11835" s="698" t="s">
        <v>10348</v>
      </c>
    </row>
    <row r="11836" spans="1:5" hidden="1">
      <c r="A11836">
        <v>7695</v>
      </c>
      <c r="B11836" t="s">
        <v>10349</v>
      </c>
      <c r="C11836" t="s">
        <v>1856</v>
      </c>
      <c r="D11836" t="s">
        <v>1836</v>
      </c>
      <c r="E11836" s="698" t="s">
        <v>10350</v>
      </c>
    </row>
    <row r="11837" spans="1:5" hidden="1">
      <c r="A11837">
        <v>13356</v>
      </c>
      <c r="B11837" t="s">
        <v>10351</v>
      </c>
      <c r="C11837" t="s">
        <v>1856</v>
      </c>
      <c r="D11837" t="s">
        <v>1836</v>
      </c>
      <c r="E11837" s="698" t="s">
        <v>10352</v>
      </c>
    </row>
    <row r="11838" spans="1:5" hidden="1">
      <c r="A11838">
        <v>36365</v>
      </c>
      <c r="B11838" t="s">
        <v>10353</v>
      </c>
      <c r="C11838" t="s">
        <v>1856</v>
      </c>
      <c r="D11838" t="s">
        <v>1836</v>
      </c>
      <c r="E11838" s="698" t="s">
        <v>10354</v>
      </c>
    </row>
    <row r="11839" spans="1:5" hidden="1">
      <c r="A11839">
        <v>41930</v>
      </c>
      <c r="B11839" t="s">
        <v>10355</v>
      </c>
      <c r="C11839" t="s">
        <v>1856</v>
      </c>
      <c r="D11839" t="s">
        <v>1836</v>
      </c>
      <c r="E11839" s="698" t="s">
        <v>10356</v>
      </c>
    </row>
    <row r="11840" spans="1:5" hidden="1">
      <c r="A11840">
        <v>41931</v>
      </c>
      <c r="B11840" t="s">
        <v>10357</v>
      </c>
      <c r="C11840" t="s">
        <v>1856</v>
      </c>
      <c r="D11840" t="s">
        <v>1836</v>
      </c>
      <c r="E11840" s="698" t="s">
        <v>10358</v>
      </c>
    </row>
    <row r="11841" spans="1:5" hidden="1">
      <c r="A11841">
        <v>41932</v>
      </c>
      <c r="B11841" t="s">
        <v>10359</v>
      </c>
      <c r="C11841" t="s">
        <v>1856</v>
      </c>
      <c r="D11841" t="s">
        <v>1836</v>
      </c>
      <c r="E11841" s="698" t="s">
        <v>10360</v>
      </c>
    </row>
    <row r="11842" spans="1:5" hidden="1">
      <c r="A11842">
        <v>41933</v>
      </c>
      <c r="B11842" t="s">
        <v>10361</v>
      </c>
      <c r="C11842" t="s">
        <v>1856</v>
      </c>
      <c r="D11842" t="s">
        <v>1836</v>
      </c>
      <c r="E11842" s="698" t="s">
        <v>10362</v>
      </c>
    </row>
    <row r="11843" spans="1:5" hidden="1">
      <c r="A11843">
        <v>41934</v>
      </c>
      <c r="B11843" t="s">
        <v>10363</v>
      </c>
      <c r="C11843" t="s">
        <v>1856</v>
      </c>
      <c r="D11843" t="s">
        <v>1836</v>
      </c>
      <c r="E11843" s="698" t="s">
        <v>10364</v>
      </c>
    </row>
    <row r="11844" spans="1:5" hidden="1">
      <c r="A11844">
        <v>41936</v>
      </c>
      <c r="B11844" t="s">
        <v>10365</v>
      </c>
      <c r="C11844" t="s">
        <v>1856</v>
      </c>
      <c r="D11844" t="s">
        <v>1836</v>
      </c>
      <c r="E11844" s="698" t="s">
        <v>10366</v>
      </c>
    </row>
    <row r="11845" spans="1:5" hidden="1">
      <c r="A11845">
        <v>41785</v>
      </c>
      <c r="B11845" t="s">
        <v>10367</v>
      </c>
      <c r="C11845" t="s">
        <v>1856</v>
      </c>
      <c r="D11845" t="s">
        <v>1836</v>
      </c>
      <c r="E11845" s="698" t="s">
        <v>10368</v>
      </c>
    </row>
    <row r="11846" spans="1:5" hidden="1">
      <c r="A11846">
        <v>41781</v>
      </c>
      <c r="B11846" t="s">
        <v>10369</v>
      </c>
      <c r="C11846" t="s">
        <v>1856</v>
      </c>
      <c r="D11846" t="s">
        <v>1836</v>
      </c>
      <c r="E11846" s="698" t="s">
        <v>10370</v>
      </c>
    </row>
    <row r="11847" spans="1:5" hidden="1">
      <c r="A11847">
        <v>41783</v>
      </c>
      <c r="B11847" t="s">
        <v>10371</v>
      </c>
      <c r="C11847" t="s">
        <v>1856</v>
      </c>
      <c r="D11847" t="s">
        <v>1836</v>
      </c>
      <c r="E11847" s="698" t="s">
        <v>10372</v>
      </c>
    </row>
    <row r="11848" spans="1:5" hidden="1">
      <c r="A11848">
        <v>41786</v>
      </c>
      <c r="B11848" t="s">
        <v>10373</v>
      </c>
      <c r="C11848" t="s">
        <v>1856</v>
      </c>
      <c r="D11848" t="s">
        <v>1836</v>
      </c>
      <c r="E11848" s="698" t="s">
        <v>10374</v>
      </c>
    </row>
    <row r="11849" spans="1:5" hidden="1">
      <c r="A11849">
        <v>41779</v>
      </c>
      <c r="B11849" t="s">
        <v>10375</v>
      </c>
      <c r="C11849" t="s">
        <v>1856</v>
      </c>
      <c r="D11849" t="s">
        <v>1836</v>
      </c>
      <c r="E11849" s="698" t="s">
        <v>10376</v>
      </c>
    </row>
    <row r="11850" spans="1:5" hidden="1">
      <c r="A11850">
        <v>41780</v>
      </c>
      <c r="B11850" t="s">
        <v>10377</v>
      </c>
      <c r="C11850" t="s">
        <v>1856</v>
      </c>
      <c r="D11850" t="s">
        <v>1836</v>
      </c>
      <c r="E11850" s="698" t="s">
        <v>10378</v>
      </c>
    </row>
    <row r="11851" spans="1:5" hidden="1">
      <c r="A11851">
        <v>41782</v>
      </c>
      <c r="B11851" t="s">
        <v>10379</v>
      </c>
      <c r="C11851" t="s">
        <v>1856</v>
      </c>
      <c r="D11851" t="s">
        <v>1836</v>
      </c>
      <c r="E11851" s="698" t="s">
        <v>10380</v>
      </c>
    </row>
    <row r="11852" spans="1:5" hidden="1">
      <c r="A11852">
        <v>38130</v>
      </c>
      <c r="B11852" t="s">
        <v>10381</v>
      </c>
      <c r="C11852" t="s">
        <v>1856</v>
      </c>
      <c r="D11852" t="s">
        <v>1810</v>
      </c>
      <c r="E11852" s="698" t="s">
        <v>10382</v>
      </c>
    </row>
    <row r="11853" spans="1:5" hidden="1">
      <c r="A11853">
        <v>21123</v>
      </c>
      <c r="B11853" t="s">
        <v>10383</v>
      </c>
      <c r="C11853" t="s">
        <v>1856</v>
      </c>
      <c r="D11853" t="s">
        <v>1817</v>
      </c>
      <c r="E11853" s="698" t="s">
        <v>2623</v>
      </c>
    </row>
    <row r="11854" spans="1:5" hidden="1">
      <c r="A11854">
        <v>21124</v>
      </c>
      <c r="B11854" t="s">
        <v>10384</v>
      </c>
      <c r="C11854" t="s">
        <v>1856</v>
      </c>
      <c r="D11854" t="s">
        <v>1810</v>
      </c>
      <c r="E11854" s="698" t="s">
        <v>10385</v>
      </c>
    </row>
    <row r="11855" spans="1:5" hidden="1">
      <c r="A11855">
        <v>21125</v>
      </c>
      <c r="B11855" t="s">
        <v>10386</v>
      </c>
      <c r="C11855" t="s">
        <v>1856</v>
      </c>
      <c r="D11855" t="s">
        <v>1810</v>
      </c>
      <c r="E11855" s="698" t="s">
        <v>10387</v>
      </c>
    </row>
    <row r="11856" spans="1:5" hidden="1">
      <c r="A11856">
        <v>38028</v>
      </c>
      <c r="B11856" t="s">
        <v>10388</v>
      </c>
      <c r="C11856" t="s">
        <v>1856</v>
      </c>
      <c r="D11856" t="s">
        <v>1810</v>
      </c>
      <c r="E11856" s="698" t="s">
        <v>10389</v>
      </c>
    </row>
    <row r="11857" spans="1:5" hidden="1">
      <c r="A11857">
        <v>38029</v>
      </c>
      <c r="B11857" t="s">
        <v>10390</v>
      </c>
      <c r="C11857" t="s">
        <v>1856</v>
      </c>
      <c r="D11857" t="s">
        <v>1810</v>
      </c>
      <c r="E11857" s="698" t="s">
        <v>10391</v>
      </c>
    </row>
    <row r="11858" spans="1:5" hidden="1">
      <c r="A11858">
        <v>38030</v>
      </c>
      <c r="B11858" t="s">
        <v>10392</v>
      </c>
      <c r="C11858" t="s">
        <v>1856</v>
      </c>
      <c r="D11858" t="s">
        <v>1810</v>
      </c>
      <c r="E11858" s="698" t="s">
        <v>10393</v>
      </c>
    </row>
    <row r="11859" spans="1:5" hidden="1">
      <c r="A11859">
        <v>38031</v>
      </c>
      <c r="B11859" t="s">
        <v>10394</v>
      </c>
      <c r="C11859" t="s">
        <v>1856</v>
      </c>
      <c r="D11859" t="s">
        <v>1810</v>
      </c>
      <c r="E11859" s="698" t="s">
        <v>10395</v>
      </c>
    </row>
    <row r="11860" spans="1:5" hidden="1">
      <c r="A11860">
        <v>39735</v>
      </c>
      <c r="B11860" t="s">
        <v>10396</v>
      </c>
      <c r="C11860" t="s">
        <v>1856</v>
      </c>
      <c r="D11860" t="s">
        <v>1810</v>
      </c>
      <c r="E11860" s="698" t="s">
        <v>10397</v>
      </c>
    </row>
    <row r="11861" spans="1:5" hidden="1">
      <c r="A11861">
        <v>39734</v>
      </c>
      <c r="B11861" t="s">
        <v>10398</v>
      </c>
      <c r="C11861" t="s">
        <v>1856</v>
      </c>
      <c r="D11861" t="s">
        <v>1810</v>
      </c>
      <c r="E11861" s="698" t="s">
        <v>10399</v>
      </c>
    </row>
    <row r="11862" spans="1:5" hidden="1">
      <c r="A11862">
        <v>39736</v>
      </c>
      <c r="B11862" t="s">
        <v>10400</v>
      </c>
      <c r="C11862" t="s">
        <v>1856</v>
      </c>
      <c r="D11862" t="s">
        <v>1810</v>
      </c>
      <c r="E11862" s="698" t="s">
        <v>10401</v>
      </c>
    </row>
    <row r="11863" spans="1:5" hidden="1">
      <c r="A11863">
        <v>39737</v>
      </c>
      <c r="B11863" t="s">
        <v>10402</v>
      </c>
      <c r="C11863" t="s">
        <v>1856</v>
      </c>
      <c r="D11863" t="s">
        <v>1810</v>
      </c>
      <c r="E11863" s="698" t="s">
        <v>3244</v>
      </c>
    </row>
    <row r="11864" spans="1:5" hidden="1">
      <c r="A11864">
        <v>39738</v>
      </c>
      <c r="B11864" t="s">
        <v>10403</v>
      </c>
      <c r="C11864" t="s">
        <v>1856</v>
      </c>
      <c r="D11864" t="s">
        <v>1810</v>
      </c>
      <c r="E11864" s="698" t="s">
        <v>10404</v>
      </c>
    </row>
    <row r="11865" spans="1:5" hidden="1">
      <c r="A11865">
        <v>39739</v>
      </c>
      <c r="B11865" t="s">
        <v>10405</v>
      </c>
      <c r="C11865" t="s">
        <v>1856</v>
      </c>
      <c r="D11865" t="s">
        <v>1810</v>
      </c>
      <c r="E11865" s="698" t="s">
        <v>10406</v>
      </c>
    </row>
    <row r="11866" spans="1:5" hidden="1">
      <c r="A11866">
        <v>39733</v>
      </c>
      <c r="B11866" t="s">
        <v>10407</v>
      </c>
      <c r="C11866" t="s">
        <v>1856</v>
      </c>
      <c r="D11866" t="s">
        <v>1810</v>
      </c>
      <c r="E11866" s="698" t="s">
        <v>10408</v>
      </c>
    </row>
    <row r="11867" spans="1:5" hidden="1">
      <c r="A11867">
        <v>39854</v>
      </c>
      <c r="B11867" t="s">
        <v>10409</v>
      </c>
      <c r="C11867" t="s">
        <v>1856</v>
      </c>
      <c r="D11867" t="s">
        <v>1810</v>
      </c>
      <c r="E11867" s="698" t="s">
        <v>10410</v>
      </c>
    </row>
    <row r="11868" spans="1:5" hidden="1">
      <c r="A11868">
        <v>39740</v>
      </c>
      <c r="B11868" t="s">
        <v>10411</v>
      </c>
      <c r="C11868" t="s">
        <v>1856</v>
      </c>
      <c r="D11868" t="s">
        <v>1810</v>
      </c>
      <c r="E11868" s="698" t="s">
        <v>10412</v>
      </c>
    </row>
    <row r="11869" spans="1:5" hidden="1">
      <c r="A11869">
        <v>39741</v>
      </c>
      <c r="B11869" t="s">
        <v>10413</v>
      </c>
      <c r="C11869" t="s">
        <v>1856</v>
      </c>
      <c r="D11869" t="s">
        <v>1810</v>
      </c>
      <c r="E11869" s="698" t="s">
        <v>10414</v>
      </c>
    </row>
    <row r="11870" spans="1:5" hidden="1">
      <c r="A11870">
        <v>39853</v>
      </c>
      <c r="B11870" t="s">
        <v>10415</v>
      </c>
      <c r="C11870" t="s">
        <v>1856</v>
      </c>
      <c r="D11870" t="s">
        <v>1810</v>
      </c>
      <c r="E11870" s="698" t="s">
        <v>10416</v>
      </c>
    </row>
    <row r="11871" spans="1:5" hidden="1">
      <c r="A11871">
        <v>39742</v>
      </c>
      <c r="B11871" t="s">
        <v>10417</v>
      </c>
      <c r="C11871" t="s">
        <v>1856</v>
      </c>
      <c r="D11871" t="s">
        <v>1810</v>
      </c>
      <c r="E11871" s="698" t="s">
        <v>10418</v>
      </c>
    </row>
    <row r="11872" spans="1:5" hidden="1">
      <c r="A11872">
        <v>39749</v>
      </c>
      <c r="B11872" t="s">
        <v>10419</v>
      </c>
      <c r="C11872" t="s">
        <v>1856</v>
      </c>
      <c r="D11872" t="s">
        <v>1836</v>
      </c>
      <c r="E11872" s="698" t="s">
        <v>10420</v>
      </c>
    </row>
    <row r="11873" spans="1:5" hidden="1">
      <c r="A11873">
        <v>39751</v>
      </c>
      <c r="B11873" t="s">
        <v>10421</v>
      </c>
      <c r="C11873" t="s">
        <v>1856</v>
      </c>
      <c r="D11873" t="s">
        <v>1836</v>
      </c>
      <c r="E11873" s="698" t="s">
        <v>10422</v>
      </c>
    </row>
    <row r="11874" spans="1:5" hidden="1">
      <c r="A11874">
        <v>39750</v>
      </c>
      <c r="B11874" t="s">
        <v>10423</v>
      </c>
      <c r="C11874" t="s">
        <v>1856</v>
      </c>
      <c r="D11874" t="s">
        <v>1836</v>
      </c>
      <c r="E11874" s="698" t="s">
        <v>10424</v>
      </c>
    </row>
    <row r="11875" spans="1:5" hidden="1">
      <c r="A11875">
        <v>39747</v>
      </c>
      <c r="B11875" t="s">
        <v>10425</v>
      </c>
      <c r="C11875" t="s">
        <v>1856</v>
      </c>
      <c r="D11875" t="s">
        <v>1836</v>
      </c>
      <c r="E11875" s="698" t="s">
        <v>10426</v>
      </c>
    </row>
    <row r="11876" spans="1:5" hidden="1">
      <c r="A11876">
        <v>39753</v>
      </c>
      <c r="B11876" t="s">
        <v>10427</v>
      </c>
      <c r="C11876" t="s">
        <v>1856</v>
      </c>
      <c r="D11876" t="s">
        <v>1836</v>
      </c>
      <c r="E11876" s="698" t="s">
        <v>10428</v>
      </c>
    </row>
    <row r="11877" spans="1:5" hidden="1">
      <c r="A11877">
        <v>39754</v>
      </c>
      <c r="B11877" t="s">
        <v>10429</v>
      </c>
      <c r="C11877" t="s">
        <v>1856</v>
      </c>
      <c r="D11877" t="s">
        <v>1836</v>
      </c>
      <c r="E11877" s="698" t="s">
        <v>10430</v>
      </c>
    </row>
    <row r="11878" spans="1:5" hidden="1">
      <c r="A11878">
        <v>39748</v>
      </c>
      <c r="B11878" t="s">
        <v>10431</v>
      </c>
      <c r="C11878" t="s">
        <v>1856</v>
      </c>
      <c r="D11878" t="s">
        <v>1836</v>
      </c>
      <c r="E11878" s="698" t="s">
        <v>10432</v>
      </c>
    </row>
    <row r="11879" spans="1:5" hidden="1">
      <c r="A11879">
        <v>39755</v>
      </c>
      <c r="B11879" t="s">
        <v>10433</v>
      </c>
      <c r="C11879" t="s">
        <v>1856</v>
      </c>
      <c r="D11879" t="s">
        <v>1836</v>
      </c>
      <c r="E11879" s="698" t="s">
        <v>10434</v>
      </c>
    </row>
    <row r="11880" spans="1:5" hidden="1">
      <c r="A11880">
        <v>12742</v>
      </c>
      <c r="B11880" t="s">
        <v>10435</v>
      </c>
      <c r="C11880" t="s">
        <v>1856</v>
      </c>
      <c r="D11880" t="s">
        <v>1836</v>
      </c>
      <c r="E11880" s="698" t="s">
        <v>10436</v>
      </c>
    </row>
    <row r="11881" spans="1:5" hidden="1">
      <c r="A11881">
        <v>12713</v>
      </c>
      <c r="B11881" t="s">
        <v>10437</v>
      </c>
      <c r="C11881" t="s">
        <v>1856</v>
      </c>
      <c r="D11881" t="s">
        <v>1836</v>
      </c>
      <c r="E11881" s="698" t="s">
        <v>10438</v>
      </c>
    </row>
    <row r="11882" spans="1:5" hidden="1">
      <c r="A11882">
        <v>12743</v>
      </c>
      <c r="B11882" t="s">
        <v>10439</v>
      </c>
      <c r="C11882" t="s">
        <v>1856</v>
      </c>
      <c r="D11882" t="s">
        <v>1836</v>
      </c>
      <c r="E11882" s="698" t="s">
        <v>10440</v>
      </c>
    </row>
    <row r="11883" spans="1:5" hidden="1">
      <c r="A11883">
        <v>12744</v>
      </c>
      <c r="B11883" t="s">
        <v>10441</v>
      </c>
      <c r="C11883" t="s">
        <v>1856</v>
      </c>
      <c r="D11883" t="s">
        <v>1836</v>
      </c>
      <c r="E11883" s="698" t="s">
        <v>10442</v>
      </c>
    </row>
    <row r="11884" spans="1:5" hidden="1">
      <c r="A11884">
        <v>12745</v>
      </c>
      <c r="B11884" t="s">
        <v>10443</v>
      </c>
      <c r="C11884" t="s">
        <v>1856</v>
      </c>
      <c r="D11884" t="s">
        <v>1836</v>
      </c>
      <c r="E11884" s="698" t="s">
        <v>10444</v>
      </c>
    </row>
    <row r="11885" spans="1:5" hidden="1">
      <c r="A11885">
        <v>12746</v>
      </c>
      <c r="B11885" t="s">
        <v>10445</v>
      </c>
      <c r="C11885" t="s">
        <v>1856</v>
      </c>
      <c r="D11885" t="s">
        <v>1836</v>
      </c>
      <c r="E11885" s="698" t="s">
        <v>10446</v>
      </c>
    </row>
    <row r="11886" spans="1:5" hidden="1">
      <c r="A11886">
        <v>12747</v>
      </c>
      <c r="B11886" t="s">
        <v>10447</v>
      </c>
      <c r="C11886" t="s">
        <v>1856</v>
      </c>
      <c r="D11886" t="s">
        <v>1836</v>
      </c>
      <c r="E11886" s="698" t="s">
        <v>10448</v>
      </c>
    </row>
    <row r="11887" spans="1:5" hidden="1">
      <c r="A11887">
        <v>12748</v>
      </c>
      <c r="B11887" t="s">
        <v>10449</v>
      </c>
      <c r="C11887" t="s">
        <v>1856</v>
      </c>
      <c r="D11887" t="s">
        <v>1836</v>
      </c>
      <c r="E11887" s="698" t="s">
        <v>10450</v>
      </c>
    </row>
    <row r="11888" spans="1:5" hidden="1">
      <c r="A11888">
        <v>12749</v>
      </c>
      <c r="B11888" t="s">
        <v>10451</v>
      </c>
      <c r="C11888" t="s">
        <v>1856</v>
      </c>
      <c r="D11888" t="s">
        <v>1836</v>
      </c>
      <c r="E11888" s="698" t="s">
        <v>10452</v>
      </c>
    </row>
    <row r="11889" spans="1:5" hidden="1">
      <c r="A11889">
        <v>39726</v>
      </c>
      <c r="B11889" t="s">
        <v>10453</v>
      </c>
      <c r="C11889" t="s">
        <v>1856</v>
      </c>
      <c r="D11889" t="s">
        <v>1836</v>
      </c>
      <c r="E11889" s="698" t="s">
        <v>10454</v>
      </c>
    </row>
    <row r="11890" spans="1:5" hidden="1">
      <c r="A11890">
        <v>39728</v>
      </c>
      <c r="B11890" t="s">
        <v>10455</v>
      </c>
      <c r="C11890" t="s">
        <v>1856</v>
      </c>
      <c r="D11890" t="s">
        <v>1836</v>
      </c>
      <c r="E11890" s="698" t="s">
        <v>10456</v>
      </c>
    </row>
    <row r="11891" spans="1:5" hidden="1">
      <c r="A11891">
        <v>39727</v>
      </c>
      <c r="B11891" t="s">
        <v>10457</v>
      </c>
      <c r="C11891" t="s">
        <v>1856</v>
      </c>
      <c r="D11891" t="s">
        <v>1836</v>
      </c>
      <c r="E11891" s="698" t="s">
        <v>10458</v>
      </c>
    </row>
    <row r="11892" spans="1:5" hidden="1">
      <c r="A11892">
        <v>39724</v>
      </c>
      <c r="B11892" t="s">
        <v>10459</v>
      </c>
      <c r="C11892" t="s">
        <v>1856</v>
      </c>
      <c r="D11892" t="s">
        <v>1836</v>
      </c>
      <c r="E11892" s="698" t="s">
        <v>10460</v>
      </c>
    </row>
    <row r="11893" spans="1:5" hidden="1">
      <c r="A11893">
        <v>39729</v>
      </c>
      <c r="B11893" t="s">
        <v>10461</v>
      </c>
      <c r="C11893" t="s">
        <v>1856</v>
      </c>
      <c r="D11893" t="s">
        <v>1836</v>
      </c>
      <c r="E11893" s="698" t="s">
        <v>10462</v>
      </c>
    </row>
    <row r="11894" spans="1:5" hidden="1">
      <c r="A11894">
        <v>39730</v>
      </c>
      <c r="B11894" t="s">
        <v>10463</v>
      </c>
      <c r="C11894" t="s">
        <v>1856</v>
      </c>
      <c r="D11894" t="s">
        <v>1836</v>
      </c>
      <c r="E11894" s="698" t="s">
        <v>10464</v>
      </c>
    </row>
    <row r="11895" spans="1:5" hidden="1">
      <c r="A11895">
        <v>39731</v>
      </c>
      <c r="B11895" t="s">
        <v>10465</v>
      </c>
      <c r="C11895" t="s">
        <v>1856</v>
      </c>
      <c r="D11895" t="s">
        <v>1836</v>
      </c>
      <c r="E11895" s="698" t="s">
        <v>10466</v>
      </c>
    </row>
    <row r="11896" spans="1:5" hidden="1">
      <c r="A11896">
        <v>39725</v>
      </c>
      <c r="B11896" t="s">
        <v>10467</v>
      </c>
      <c r="C11896" t="s">
        <v>1856</v>
      </c>
      <c r="D11896" t="s">
        <v>1836</v>
      </c>
      <c r="E11896" s="698" t="s">
        <v>10468</v>
      </c>
    </row>
    <row r="11897" spans="1:5" hidden="1">
      <c r="A11897">
        <v>39732</v>
      </c>
      <c r="B11897" t="s">
        <v>10469</v>
      </c>
      <c r="C11897" t="s">
        <v>1856</v>
      </c>
      <c r="D11897" t="s">
        <v>1836</v>
      </c>
      <c r="E11897" s="698" t="s">
        <v>10470</v>
      </c>
    </row>
    <row r="11898" spans="1:5" hidden="1">
      <c r="A11898">
        <v>39660</v>
      </c>
      <c r="B11898" t="s">
        <v>10471</v>
      </c>
      <c r="C11898" t="s">
        <v>1856</v>
      </c>
      <c r="D11898" t="s">
        <v>1836</v>
      </c>
      <c r="E11898" s="698" t="s">
        <v>10472</v>
      </c>
    </row>
    <row r="11899" spans="1:5" hidden="1">
      <c r="A11899">
        <v>39662</v>
      </c>
      <c r="B11899" t="s">
        <v>10473</v>
      </c>
      <c r="C11899" t="s">
        <v>1856</v>
      </c>
      <c r="D11899" t="s">
        <v>1836</v>
      </c>
      <c r="E11899" s="698" t="s">
        <v>10474</v>
      </c>
    </row>
    <row r="11900" spans="1:5" hidden="1">
      <c r="A11900">
        <v>39661</v>
      </c>
      <c r="B11900" t="s">
        <v>10475</v>
      </c>
      <c r="C11900" t="s">
        <v>1856</v>
      </c>
      <c r="D11900" t="s">
        <v>1836</v>
      </c>
      <c r="E11900" s="698" t="s">
        <v>2272</v>
      </c>
    </row>
    <row r="11901" spans="1:5" hidden="1">
      <c r="A11901">
        <v>39666</v>
      </c>
      <c r="B11901" t="s">
        <v>10476</v>
      </c>
      <c r="C11901" t="s">
        <v>1856</v>
      </c>
      <c r="D11901" t="s">
        <v>1836</v>
      </c>
      <c r="E11901" s="698" t="s">
        <v>10477</v>
      </c>
    </row>
    <row r="11902" spans="1:5" hidden="1">
      <c r="A11902">
        <v>39664</v>
      </c>
      <c r="B11902" t="s">
        <v>10478</v>
      </c>
      <c r="C11902" t="s">
        <v>1856</v>
      </c>
      <c r="D11902" t="s">
        <v>1836</v>
      </c>
      <c r="E11902" s="698" t="s">
        <v>1854</v>
      </c>
    </row>
    <row r="11903" spans="1:5" hidden="1">
      <c r="A11903">
        <v>39663</v>
      </c>
      <c r="B11903" t="s">
        <v>10479</v>
      </c>
      <c r="C11903" t="s">
        <v>1856</v>
      </c>
      <c r="D11903" t="s">
        <v>1836</v>
      </c>
      <c r="E11903" s="698" t="s">
        <v>10480</v>
      </c>
    </row>
    <row r="11904" spans="1:5" hidden="1">
      <c r="A11904">
        <v>39665</v>
      </c>
      <c r="B11904" t="s">
        <v>10481</v>
      </c>
      <c r="C11904" t="s">
        <v>1856</v>
      </c>
      <c r="D11904" t="s">
        <v>1836</v>
      </c>
      <c r="E11904" s="698" t="s">
        <v>10482</v>
      </c>
    </row>
    <row r="11905" spans="1:5" hidden="1">
      <c r="A11905">
        <v>39752</v>
      </c>
      <c r="B11905" t="s">
        <v>10483</v>
      </c>
      <c r="C11905" t="s">
        <v>1856</v>
      </c>
      <c r="D11905" t="s">
        <v>1836</v>
      </c>
      <c r="E11905" s="698" t="s">
        <v>10484</v>
      </c>
    </row>
    <row r="11906" spans="1:5" hidden="1">
      <c r="A11906">
        <v>7725</v>
      </c>
      <c r="B11906" t="s">
        <v>10485</v>
      </c>
      <c r="C11906" t="s">
        <v>1856</v>
      </c>
      <c r="D11906" t="s">
        <v>1817</v>
      </c>
      <c r="E11906" s="698" t="s">
        <v>10486</v>
      </c>
    </row>
    <row r="11907" spans="1:5" hidden="1">
      <c r="A11907">
        <v>7753</v>
      </c>
      <c r="B11907" t="s">
        <v>10487</v>
      </c>
      <c r="C11907" t="s">
        <v>1856</v>
      </c>
      <c r="D11907" t="s">
        <v>1810</v>
      </c>
      <c r="E11907" s="698" t="s">
        <v>10488</v>
      </c>
    </row>
    <row r="11908" spans="1:5" hidden="1">
      <c r="A11908">
        <v>13256</v>
      </c>
      <c r="B11908" t="s">
        <v>10489</v>
      </c>
      <c r="C11908" t="s">
        <v>1856</v>
      </c>
      <c r="D11908" t="s">
        <v>1810</v>
      </c>
      <c r="E11908" s="698" t="s">
        <v>10490</v>
      </c>
    </row>
    <row r="11909" spans="1:5" hidden="1">
      <c r="A11909">
        <v>7757</v>
      </c>
      <c r="B11909" t="s">
        <v>10491</v>
      </c>
      <c r="C11909" t="s">
        <v>1856</v>
      </c>
      <c r="D11909" t="s">
        <v>1810</v>
      </c>
      <c r="E11909" s="698" t="s">
        <v>10492</v>
      </c>
    </row>
    <row r="11910" spans="1:5" hidden="1">
      <c r="A11910">
        <v>7758</v>
      </c>
      <c r="B11910" t="s">
        <v>10493</v>
      </c>
      <c r="C11910" t="s">
        <v>1856</v>
      </c>
      <c r="D11910" t="s">
        <v>1810</v>
      </c>
      <c r="E11910" s="698" t="s">
        <v>10494</v>
      </c>
    </row>
    <row r="11911" spans="1:5" hidden="1">
      <c r="A11911">
        <v>7759</v>
      </c>
      <c r="B11911" t="s">
        <v>10495</v>
      </c>
      <c r="C11911" t="s">
        <v>1856</v>
      </c>
      <c r="D11911" t="s">
        <v>1810</v>
      </c>
      <c r="E11911" s="698" t="s">
        <v>10496</v>
      </c>
    </row>
    <row r="11912" spans="1:5" hidden="1">
      <c r="A11912">
        <v>40334</v>
      </c>
      <c r="B11912" t="s">
        <v>10497</v>
      </c>
      <c r="C11912" t="s">
        <v>1856</v>
      </c>
      <c r="D11912" t="s">
        <v>1810</v>
      </c>
      <c r="E11912" s="698" t="s">
        <v>10498</v>
      </c>
    </row>
    <row r="11913" spans="1:5" hidden="1">
      <c r="A11913">
        <v>7745</v>
      </c>
      <c r="B11913" t="s">
        <v>10499</v>
      </c>
      <c r="C11913" t="s">
        <v>1856</v>
      </c>
      <c r="D11913" t="s">
        <v>1810</v>
      </c>
      <c r="E11913" s="698" t="s">
        <v>10500</v>
      </c>
    </row>
    <row r="11914" spans="1:5" hidden="1">
      <c r="A11914">
        <v>7714</v>
      </c>
      <c r="B11914" t="s">
        <v>10501</v>
      </c>
      <c r="C11914" t="s">
        <v>1856</v>
      </c>
      <c r="D11914" t="s">
        <v>1810</v>
      </c>
      <c r="E11914" s="698" t="s">
        <v>10502</v>
      </c>
    </row>
    <row r="11915" spans="1:5" hidden="1">
      <c r="A11915">
        <v>7742</v>
      </c>
      <c r="B11915" t="s">
        <v>10503</v>
      </c>
      <c r="C11915" t="s">
        <v>1856</v>
      </c>
      <c r="D11915" t="s">
        <v>1810</v>
      </c>
      <c r="E11915" s="698" t="s">
        <v>10504</v>
      </c>
    </row>
    <row r="11916" spans="1:5" hidden="1">
      <c r="A11916">
        <v>7750</v>
      </c>
      <c r="B11916" t="s">
        <v>10505</v>
      </c>
      <c r="C11916" t="s">
        <v>1856</v>
      </c>
      <c r="D11916" t="s">
        <v>1810</v>
      </c>
      <c r="E11916" s="698" t="s">
        <v>10506</v>
      </c>
    </row>
    <row r="11917" spans="1:5" hidden="1">
      <c r="A11917">
        <v>7756</v>
      </c>
      <c r="B11917" t="s">
        <v>10507</v>
      </c>
      <c r="C11917" t="s">
        <v>1856</v>
      </c>
      <c r="D11917" t="s">
        <v>1810</v>
      </c>
      <c r="E11917" s="698" t="s">
        <v>10508</v>
      </c>
    </row>
    <row r="11918" spans="1:5" hidden="1">
      <c r="A11918">
        <v>7765</v>
      </c>
      <c r="B11918" t="s">
        <v>10509</v>
      </c>
      <c r="C11918" t="s">
        <v>1856</v>
      </c>
      <c r="D11918" t="s">
        <v>1810</v>
      </c>
      <c r="E11918" s="698" t="s">
        <v>10510</v>
      </c>
    </row>
    <row r="11919" spans="1:5" hidden="1">
      <c r="A11919">
        <v>12569</v>
      </c>
      <c r="B11919" t="s">
        <v>10511</v>
      </c>
      <c r="C11919" t="s">
        <v>1856</v>
      </c>
      <c r="D11919" t="s">
        <v>1810</v>
      </c>
      <c r="E11919" s="698" t="s">
        <v>10512</v>
      </c>
    </row>
    <row r="11920" spans="1:5" hidden="1">
      <c r="A11920">
        <v>7766</v>
      </c>
      <c r="B11920" t="s">
        <v>10513</v>
      </c>
      <c r="C11920" t="s">
        <v>1856</v>
      </c>
      <c r="D11920" t="s">
        <v>1810</v>
      </c>
      <c r="E11920" s="698" t="s">
        <v>10514</v>
      </c>
    </row>
    <row r="11921" spans="1:5" hidden="1">
      <c r="A11921">
        <v>7767</v>
      </c>
      <c r="B11921" t="s">
        <v>10515</v>
      </c>
      <c r="C11921" t="s">
        <v>1856</v>
      </c>
      <c r="D11921" t="s">
        <v>1810</v>
      </c>
      <c r="E11921" s="698" t="s">
        <v>10516</v>
      </c>
    </row>
    <row r="11922" spans="1:5" hidden="1">
      <c r="A11922">
        <v>7727</v>
      </c>
      <c r="B11922" t="s">
        <v>10517</v>
      </c>
      <c r="C11922" t="s">
        <v>1856</v>
      </c>
      <c r="D11922" t="s">
        <v>1810</v>
      </c>
      <c r="E11922" s="698" t="s">
        <v>10518</v>
      </c>
    </row>
    <row r="11923" spans="1:5" hidden="1">
      <c r="A11923">
        <v>7760</v>
      </c>
      <c r="B11923" t="s">
        <v>10519</v>
      </c>
      <c r="C11923" t="s">
        <v>1856</v>
      </c>
      <c r="D11923" t="s">
        <v>1810</v>
      </c>
      <c r="E11923" s="698" t="s">
        <v>9339</v>
      </c>
    </row>
    <row r="11924" spans="1:5" hidden="1">
      <c r="A11924">
        <v>7761</v>
      </c>
      <c r="B11924" t="s">
        <v>10520</v>
      </c>
      <c r="C11924" t="s">
        <v>1856</v>
      </c>
      <c r="D11924" t="s">
        <v>1810</v>
      </c>
      <c r="E11924" s="698" t="s">
        <v>10521</v>
      </c>
    </row>
    <row r="11925" spans="1:5" hidden="1">
      <c r="A11925">
        <v>7752</v>
      </c>
      <c r="B11925" t="s">
        <v>10522</v>
      </c>
      <c r="C11925" t="s">
        <v>1856</v>
      </c>
      <c r="D11925" t="s">
        <v>1810</v>
      </c>
      <c r="E11925" s="698" t="s">
        <v>9341</v>
      </c>
    </row>
    <row r="11926" spans="1:5" hidden="1">
      <c r="A11926">
        <v>7762</v>
      </c>
      <c r="B11926" t="s">
        <v>10523</v>
      </c>
      <c r="C11926" t="s">
        <v>1856</v>
      </c>
      <c r="D11926" t="s">
        <v>1810</v>
      </c>
      <c r="E11926" s="698" t="s">
        <v>10524</v>
      </c>
    </row>
    <row r="11927" spans="1:5" hidden="1">
      <c r="A11927">
        <v>7722</v>
      </c>
      <c r="B11927" t="s">
        <v>10525</v>
      </c>
      <c r="C11927" t="s">
        <v>1856</v>
      </c>
      <c r="D11927" t="s">
        <v>1810</v>
      </c>
      <c r="E11927" s="698" t="s">
        <v>10526</v>
      </c>
    </row>
    <row r="11928" spans="1:5" hidden="1">
      <c r="A11928">
        <v>7763</v>
      </c>
      <c r="B11928" t="s">
        <v>10527</v>
      </c>
      <c r="C11928" t="s">
        <v>1856</v>
      </c>
      <c r="D11928" t="s">
        <v>1810</v>
      </c>
      <c r="E11928" s="698" t="s">
        <v>3581</v>
      </c>
    </row>
    <row r="11929" spans="1:5" hidden="1">
      <c r="A11929">
        <v>7764</v>
      </c>
      <c r="B11929" t="s">
        <v>10528</v>
      </c>
      <c r="C11929" t="s">
        <v>1856</v>
      </c>
      <c r="D11929" t="s">
        <v>1810</v>
      </c>
      <c r="E11929" s="698" t="s">
        <v>10529</v>
      </c>
    </row>
    <row r="11930" spans="1:5" hidden="1">
      <c r="A11930">
        <v>12572</v>
      </c>
      <c r="B11930" t="s">
        <v>10530</v>
      </c>
      <c r="C11930" t="s">
        <v>1856</v>
      </c>
      <c r="D11930" t="s">
        <v>1810</v>
      </c>
      <c r="E11930" s="698" t="s">
        <v>10490</v>
      </c>
    </row>
    <row r="11931" spans="1:5" hidden="1">
      <c r="A11931">
        <v>12573</v>
      </c>
      <c r="B11931" t="s">
        <v>10531</v>
      </c>
      <c r="C11931" t="s">
        <v>1856</v>
      </c>
      <c r="D11931" t="s">
        <v>1810</v>
      </c>
      <c r="E11931" s="698" t="s">
        <v>10532</v>
      </c>
    </row>
    <row r="11932" spans="1:5" hidden="1">
      <c r="A11932">
        <v>12574</v>
      </c>
      <c r="B11932" t="s">
        <v>10533</v>
      </c>
      <c r="C11932" t="s">
        <v>1856</v>
      </c>
      <c r="D11932" t="s">
        <v>1810</v>
      </c>
      <c r="E11932" s="698" t="s">
        <v>10534</v>
      </c>
    </row>
    <row r="11933" spans="1:5" hidden="1">
      <c r="A11933">
        <v>12575</v>
      </c>
      <c r="B11933" t="s">
        <v>10535</v>
      </c>
      <c r="C11933" t="s">
        <v>1856</v>
      </c>
      <c r="D11933" t="s">
        <v>1810</v>
      </c>
      <c r="E11933" s="698" t="s">
        <v>10536</v>
      </c>
    </row>
    <row r="11934" spans="1:5" hidden="1">
      <c r="A11934">
        <v>12576</v>
      </c>
      <c r="B11934" t="s">
        <v>10537</v>
      </c>
      <c r="C11934" t="s">
        <v>1856</v>
      </c>
      <c r="D11934" t="s">
        <v>1810</v>
      </c>
      <c r="E11934" s="698" t="s">
        <v>10538</v>
      </c>
    </row>
    <row r="11935" spans="1:5" hidden="1">
      <c r="A11935">
        <v>12577</v>
      </c>
      <c r="B11935" t="s">
        <v>10539</v>
      </c>
      <c r="C11935" t="s">
        <v>1856</v>
      </c>
      <c r="D11935" t="s">
        <v>1810</v>
      </c>
      <c r="E11935" s="698" t="s">
        <v>10540</v>
      </c>
    </row>
    <row r="11936" spans="1:5" hidden="1">
      <c r="A11936">
        <v>12578</v>
      </c>
      <c r="B11936" t="s">
        <v>10541</v>
      </c>
      <c r="C11936" t="s">
        <v>1856</v>
      </c>
      <c r="D11936" t="s">
        <v>1810</v>
      </c>
      <c r="E11936" s="698" t="s">
        <v>10542</v>
      </c>
    </row>
    <row r="11937" spans="1:5" hidden="1">
      <c r="A11937">
        <v>12579</v>
      </c>
      <c r="B11937" t="s">
        <v>10543</v>
      </c>
      <c r="C11937" t="s">
        <v>1856</v>
      </c>
      <c r="D11937" t="s">
        <v>1810</v>
      </c>
      <c r="E11937" s="698" t="s">
        <v>10544</v>
      </c>
    </row>
    <row r="11938" spans="1:5" hidden="1">
      <c r="A11938">
        <v>12580</v>
      </c>
      <c r="B11938" t="s">
        <v>10545</v>
      </c>
      <c r="C11938" t="s">
        <v>1856</v>
      </c>
      <c r="D11938" t="s">
        <v>1810</v>
      </c>
      <c r="E11938" s="698" t="s">
        <v>10546</v>
      </c>
    </row>
    <row r="11939" spans="1:5" hidden="1">
      <c r="A11939">
        <v>12581</v>
      </c>
      <c r="B11939" t="s">
        <v>10547</v>
      </c>
      <c r="C11939" t="s">
        <v>1856</v>
      </c>
      <c r="D11939" t="s">
        <v>1810</v>
      </c>
      <c r="E11939" s="698" t="s">
        <v>10548</v>
      </c>
    </row>
    <row r="11940" spans="1:5" hidden="1">
      <c r="A11940">
        <v>7720</v>
      </c>
      <c r="B11940" t="s">
        <v>10549</v>
      </c>
      <c r="C11940" t="s">
        <v>1856</v>
      </c>
      <c r="D11940" t="s">
        <v>1810</v>
      </c>
      <c r="E11940" s="698" t="s">
        <v>10550</v>
      </c>
    </row>
    <row r="11941" spans="1:5" hidden="1">
      <c r="A11941">
        <v>40335</v>
      </c>
      <c r="B11941" t="s">
        <v>10551</v>
      </c>
      <c r="C11941" t="s">
        <v>1856</v>
      </c>
      <c r="D11941" t="s">
        <v>1810</v>
      </c>
      <c r="E11941" s="698" t="s">
        <v>10552</v>
      </c>
    </row>
    <row r="11942" spans="1:5" hidden="1">
      <c r="A11942">
        <v>7740</v>
      </c>
      <c r="B11942" t="s">
        <v>10553</v>
      </c>
      <c r="C11942" t="s">
        <v>1856</v>
      </c>
      <c r="D11942" t="s">
        <v>1810</v>
      </c>
      <c r="E11942" s="698" t="s">
        <v>10554</v>
      </c>
    </row>
    <row r="11943" spans="1:5" hidden="1">
      <c r="A11943">
        <v>7741</v>
      </c>
      <c r="B11943" t="s">
        <v>10555</v>
      </c>
      <c r="C11943" t="s">
        <v>1856</v>
      </c>
      <c r="D11943" t="s">
        <v>1810</v>
      </c>
      <c r="E11943" s="698" t="s">
        <v>10556</v>
      </c>
    </row>
    <row r="11944" spans="1:5" hidden="1">
      <c r="A11944">
        <v>7774</v>
      </c>
      <c r="B11944" t="s">
        <v>10557</v>
      </c>
      <c r="C11944" t="s">
        <v>1856</v>
      </c>
      <c r="D11944" t="s">
        <v>1810</v>
      </c>
      <c r="E11944" s="698" t="s">
        <v>10558</v>
      </c>
    </row>
    <row r="11945" spans="1:5" hidden="1">
      <c r="A11945">
        <v>7744</v>
      </c>
      <c r="B11945" t="s">
        <v>10559</v>
      </c>
      <c r="C11945" t="s">
        <v>1856</v>
      </c>
      <c r="D11945" t="s">
        <v>1810</v>
      </c>
      <c r="E11945" s="698" t="s">
        <v>10560</v>
      </c>
    </row>
    <row r="11946" spans="1:5" hidden="1">
      <c r="A11946">
        <v>7773</v>
      </c>
      <c r="B11946" t="s">
        <v>10561</v>
      </c>
      <c r="C11946" t="s">
        <v>1856</v>
      </c>
      <c r="D11946" t="s">
        <v>1810</v>
      </c>
      <c r="E11946" s="698" t="s">
        <v>10562</v>
      </c>
    </row>
    <row r="11947" spans="1:5" hidden="1">
      <c r="A11947">
        <v>7754</v>
      </c>
      <c r="B11947" t="s">
        <v>10563</v>
      </c>
      <c r="C11947" t="s">
        <v>1856</v>
      </c>
      <c r="D11947" t="s">
        <v>1810</v>
      </c>
      <c r="E11947" s="698" t="s">
        <v>10564</v>
      </c>
    </row>
    <row r="11948" spans="1:5" hidden="1">
      <c r="A11948">
        <v>7735</v>
      </c>
      <c r="B11948" t="s">
        <v>10565</v>
      </c>
      <c r="C11948" t="s">
        <v>1856</v>
      </c>
      <c r="D11948" t="s">
        <v>1810</v>
      </c>
      <c r="E11948" s="698" t="s">
        <v>10566</v>
      </c>
    </row>
    <row r="11949" spans="1:5" hidden="1">
      <c r="A11949">
        <v>7755</v>
      </c>
      <c r="B11949" t="s">
        <v>10567</v>
      </c>
      <c r="C11949" t="s">
        <v>1856</v>
      </c>
      <c r="D11949" t="s">
        <v>1810</v>
      </c>
      <c r="E11949" s="698" t="s">
        <v>10568</v>
      </c>
    </row>
    <row r="11950" spans="1:5" hidden="1">
      <c r="A11950">
        <v>7776</v>
      </c>
      <c r="B11950" t="s">
        <v>10569</v>
      </c>
      <c r="C11950" t="s">
        <v>1856</v>
      </c>
      <c r="D11950" t="s">
        <v>1810</v>
      </c>
      <c r="E11950" s="698" t="s">
        <v>10570</v>
      </c>
    </row>
    <row r="11951" spans="1:5" hidden="1">
      <c r="A11951">
        <v>7743</v>
      </c>
      <c r="B11951" t="s">
        <v>10571</v>
      </c>
      <c r="C11951" t="s">
        <v>1856</v>
      </c>
      <c r="D11951" t="s">
        <v>1810</v>
      </c>
      <c r="E11951" s="698" t="s">
        <v>10572</v>
      </c>
    </row>
    <row r="11952" spans="1:5" hidden="1">
      <c r="A11952">
        <v>7733</v>
      </c>
      <c r="B11952" t="s">
        <v>10573</v>
      </c>
      <c r="C11952" t="s">
        <v>1856</v>
      </c>
      <c r="D11952" t="s">
        <v>1810</v>
      </c>
      <c r="E11952" s="698" t="s">
        <v>10574</v>
      </c>
    </row>
    <row r="11953" spans="1:5" hidden="1">
      <c r="A11953">
        <v>7775</v>
      </c>
      <c r="B11953" t="s">
        <v>10575</v>
      </c>
      <c r="C11953" t="s">
        <v>1856</v>
      </c>
      <c r="D11953" t="s">
        <v>1810</v>
      </c>
      <c r="E11953" s="698" t="s">
        <v>10576</v>
      </c>
    </row>
    <row r="11954" spans="1:5" hidden="1">
      <c r="A11954">
        <v>7734</v>
      </c>
      <c r="B11954" t="s">
        <v>10577</v>
      </c>
      <c r="C11954" t="s">
        <v>1856</v>
      </c>
      <c r="D11954" t="s">
        <v>1810</v>
      </c>
      <c r="E11954" s="698" t="s">
        <v>10578</v>
      </c>
    </row>
    <row r="11955" spans="1:5" hidden="1">
      <c r="A11955">
        <v>37449</v>
      </c>
      <c r="B11955" t="s">
        <v>10579</v>
      </c>
      <c r="C11955" t="s">
        <v>1856</v>
      </c>
      <c r="D11955" t="s">
        <v>1836</v>
      </c>
      <c r="E11955" s="698" t="s">
        <v>10580</v>
      </c>
    </row>
    <row r="11956" spans="1:5" hidden="1">
      <c r="A11956">
        <v>37450</v>
      </c>
      <c r="B11956" t="s">
        <v>10581</v>
      </c>
      <c r="C11956" t="s">
        <v>1856</v>
      </c>
      <c r="D11956" t="s">
        <v>1836</v>
      </c>
      <c r="E11956" s="698" t="s">
        <v>10582</v>
      </c>
    </row>
    <row r="11957" spans="1:5" hidden="1">
      <c r="A11957">
        <v>37451</v>
      </c>
      <c r="B11957" t="s">
        <v>10583</v>
      </c>
      <c r="C11957" t="s">
        <v>1856</v>
      </c>
      <c r="D11957" t="s">
        <v>1836</v>
      </c>
      <c r="E11957" s="698" t="s">
        <v>10584</v>
      </c>
    </row>
    <row r="11958" spans="1:5" hidden="1">
      <c r="A11958">
        <v>37452</v>
      </c>
      <c r="B11958" t="s">
        <v>10585</v>
      </c>
      <c r="C11958" t="s">
        <v>1856</v>
      </c>
      <c r="D11958" t="s">
        <v>1836</v>
      </c>
      <c r="E11958" s="698" t="s">
        <v>10586</v>
      </c>
    </row>
    <row r="11959" spans="1:5" hidden="1">
      <c r="A11959">
        <v>37453</v>
      </c>
      <c r="B11959" t="s">
        <v>10587</v>
      </c>
      <c r="C11959" t="s">
        <v>1856</v>
      </c>
      <c r="D11959" t="s">
        <v>1836</v>
      </c>
      <c r="E11959" s="698" t="s">
        <v>10588</v>
      </c>
    </row>
    <row r="11960" spans="1:5" hidden="1">
      <c r="A11960">
        <v>7778</v>
      </c>
      <c r="B11960" t="s">
        <v>10589</v>
      </c>
      <c r="C11960" t="s">
        <v>1856</v>
      </c>
      <c r="D11960" t="s">
        <v>1836</v>
      </c>
      <c r="E11960" s="698" t="s">
        <v>4821</v>
      </c>
    </row>
    <row r="11961" spans="1:5" hidden="1">
      <c r="A11961">
        <v>7796</v>
      </c>
      <c r="B11961" t="s">
        <v>10590</v>
      </c>
      <c r="C11961" t="s">
        <v>1856</v>
      </c>
      <c r="D11961" t="s">
        <v>1836</v>
      </c>
      <c r="E11961" s="698" t="s">
        <v>10591</v>
      </c>
    </row>
    <row r="11962" spans="1:5" hidden="1">
      <c r="A11962">
        <v>7781</v>
      </c>
      <c r="B11962" t="s">
        <v>10592</v>
      </c>
      <c r="C11962" t="s">
        <v>1856</v>
      </c>
      <c r="D11962" t="s">
        <v>1836</v>
      </c>
      <c r="E11962" s="698" t="s">
        <v>10593</v>
      </c>
    </row>
    <row r="11963" spans="1:5" hidden="1">
      <c r="A11963">
        <v>7795</v>
      </c>
      <c r="B11963" t="s">
        <v>10594</v>
      </c>
      <c r="C11963" t="s">
        <v>1856</v>
      </c>
      <c r="D11963" t="s">
        <v>1836</v>
      </c>
      <c r="E11963" s="698" t="s">
        <v>10595</v>
      </c>
    </row>
    <row r="11964" spans="1:5" hidden="1">
      <c r="A11964">
        <v>7791</v>
      </c>
      <c r="B11964" t="s">
        <v>10596</v>
      </c>
      <c r="C11964" t="s">
        <v>1856</v>
      </c>
      <c r="D11964" t="s">
        <v>1836</v>
      </c>
      <c r="E11964" s="698" t="s">
        <v>10597</v>
      </c>
    </row>
    <row r="11965" spans="1:5" hidden="1">
      <c r="A11965">
        <v>7783</v>
      </c>
      <c r="B11965" t="s">
        <v>10598</v>
      </c>
      <c r="C11965" t="s">
        <v>1856</v>
      </c>
      <c r="D11965" t="s">
        <v>1836</v>
      </c>
      <c r="E11965" s="698" t="s">
        <v>10599</v>
      </c>
    </row>
    <row r="11966" spans="1:5" hidden="1">
      <c r="A11966">
        <v>7790</v>
      </c>
      <c r="B11966" t="s">
        <v>10600</v>
      </c>
      <c r="C11966" t="s">
        <v>1856</v>
      </c>
      <c r="D11966" t="s">
        <v>1836</v>
      </c>
      <c r="E11966" s="698" t="s">
        <v>10601</v>
      </c>
    </row>
    <row r="11967" spans="1:5" hidden="1">
      <c r="A11967">
        <v>7785</v>
      </c>
      <c r="B11967" t="s">
        <v>10602</v>
      </c>
      <c r="C11967" t="s">
        <v>1856</v>
      </c>
      <c r="D11967" t="s">
        <v>1836</v>
      </c>
      <c r="E11967" s="698" t="s">
        <v>10603</v>
      </c>
    </row>
    <row r="11968" spans="1:5" hidden="1">
      <c r="A11968">
        <v>7792</v>
      </c>
      <c r="B11968" t="s">
        <v>10604</v>
      </c>
      <c r="C11968" t="s">
        <v>1856</v>
      </c>
      <c r="D11968" t="s">
        <v>1836</v>
      </c>
      <c r="E11968" s="698" t="s">
        <v>8210</v>
      </c>
    </row>
    <row r="11969" spans="1:5" hidden="1">
      <c r="A11969">
        <v>7793</v>
      </c>
      <c r="B11969" t="s">
        <v>10605</v>
      </c>
      <c r="C11969" t="s">
        <v>1856</v>
      </c>
      <c r="D11969" t="s">
        <v>1836</v>
      </c>
      <c r="E11969" s="698" t="s">
        <v>10606</v>
      </c>
    </row>
    <row r="11970" spans="1:5" hidden="1">
      <c r="A11970">
        <v>13159</v>
      </c>
      <c r="B11970" t="s">
        <v>10607</v>
      </c>
      <c r="C11970" t="s">
        <v>1856</v>
      </c>
      <c r="D11970" t="s">
        <v>1836</v>
      </c>
      <c r="E11970" s="698" t="s">
        <v>7276</v>
      </c>
    </row>
    <row r="11971" spans="1:5" hidden="1">
      <c r="A11971">
        <v>13168</v>
      </c>
      <c r="B11971" t="s">
        <v>10608</v>
      </c>
      <c r="C11971" t="s">
        <v>1856</v>
      </c>
      <c r="D11971" t="s">
        <v>1836</v>
      </c>
      <c r="E11971" s="698" t="s">
        <v>10609</v>
      </c>
    </row>
    <row r="11972" spans="1:5" hidden="1">
      <c r="A11972">
        <v>13173</v>
      </c>
      <c r="B11972" t="s">
        <v>10610</v>
      </c>
      <c r="C11972" t="s">
        <v>1856</v>
      </c>
      <c r="D11972" t="s">
        <v>1836</v>
      </c>
      <c r="E11972" s="698" t="s">
        <v>10611</v>
      </c>
    </row>
    <row r="11973" spans="1:5" hidden="1">
      <c r="A11973">
        <v>12583</v>
      </c>
      <c r="B11973" t="s">
        <v>10612</v>
      </c>
      <c r="C11973" t="s">
        <v>1856</v>
      </c>
      <c r="D11973" t="s">
        <v>1836</v>
      </c>
      <c r="E11973" s="698" t="s">
        <v>10613</v>
      </c>
    </row>
    <row r="11974" spans="1:5" hidden="1">
      <c r="A11974">
        <v>12584</v>
      </c>
      <c r="B11974" t="s">
        <v>10614</v>
      </c>
      <c r="C11974" t="s">
        <v>1856</v>
      </c>
      <c r="D11974" t="s">
        <v>1836</v>
      </c>
      <c r="E11974" s="698" t="s">
        <v>10615</v>
      </c>
    </row>
    <row r="11975" spans="1:5" hidden="1">
      <c r="A11975">
        <v>12613</v>
      </c>
      <c r="B11975" t="s">
        <v>10616</v>
      </c>
      <c r="C11975" t="s">
        <v>1809</v>
      </c>
      <c r="D11975" t="s">
        <v>1810</v>
      </c>
      <c r="E11975" s="698" t="s">
        <v>4910</v>
      </c>
    </row>
    <row r="11976" spans="1:5" hidden="1">
      <c r="A11976">
        <v>1031</v>
      </c>
      <c r="B11976" t="s">
        <v>10617</v>
      </c>
      <c r="C11976" t="s">
        <v>1809</v>
      </c>
      <c r="D11976" t="s">
        <v>1810</v>
      </c>
      <c r="E11976" s="698" t="s">
        <v>4933</v>
      </c>
    </row>
    <row r="11977" spans="1:5" hidden="1">
      <c r="A11977">
        <v>39707</v>
      </c>
      <c r="B11977" t="s">
        <v>10618</v>
      </c>
      <c r="C11977" t="s">
        <v>1856</v>
      </c>
      <c r="D11977" t="s">
        <v>1810</v>
      </c>
      <c r="E11977" s="698" t="s">
        <v>2005</v>
      </c>
    </row>
    <row r="11978" spans="1:5" hidden="1">
      <c r="A11978">
        <v>39708</v>
      </c>
      <c r="B11978" t="s">
        <v>10619</v>
      </c>
      <c r="C11978" t="s">
        <v>1856</v>
      </c>
      <c r="D11978" t="s">
        <v>1810</v>
      </c>
      <c r="E11978" s="698" t="s">
        <v>8105</v>
      </c>
    </row>
    <row r="11979" spans="1:5" hidden="1">
      <c r="A11979">
        <v>39710</v>
      </c>
      <c r="B11979" t="s">
        <v>10620</v>
      </c>
      <c r="C11979" t="s">
        <v>1856</v>
      </c>
      <c r="D11979" t="s">
        <v>1810</v>
      </c>
      <c r="E11979" s="698" t="s">
        <v>5542</v>
      </c>
    </row>
    <row r="11980" spans="1:5" hidden="1">
      <c r="A11980">
        <v>39709</v>
      </c>
      <c r="B11980" t="s">
        <v>10621</v>
      </c>
      <c r="C11980" t="s">
        <v>1856</v>
      </c>
      <c r="D11980" t="s">
        <v>1810</v>
      </c>
      <c r="E11980" s="698" t="s">
        <v>10622</v>
      </c>
    </row>
    <row r="11981" spans="1:5" hidden="1">
      <c r="A11981">
        <v>39711</v>
      </c>
      <c r="B11981" t="s">
        <v>10623</v>
      </c>
      <c r="C11981" t="s">
        <v>1856</v>
      </c>
      <c r="D11981" t="s">
        <v>1810</v>
      </c>
      <c r="E11981" s="698" t="s">
        <v>5183</v>
      </c>
    </row>
    <row r="11982" spans="1:5" hidden="1">
      <c r="A11982">
        <v>39712</v>
      </c>
      <c r="B11982" t="s">
        <v>10624</v>
      </c>
      <c r="C11982" t="s">
        <v>1856</v>
      </c>
      <c r="D11982" t="s">
        <v>1817</v>
      </c>
      <c r="E11982" s="698" t="s">
        <v>3634</v>
      </c>
    </row>
    <row r="11983" spans="1:5" hidden="1">
      <c r="A11983">
        <v>39713</v>
      </c>
      <c r="B11983" t="s">
        <v>10625</v>
      </c>
      <c r="C11983" t="s">
        <v>1856</v>
      </c>
      <c r="D11983" t="s">
        <v>1810</v>
      </c>
      <c r="E11983" s="698" t="s">
        <v>3732</v>
      </c>
    </row>
    <row r="11984" spans="1:5" hidden="1">
      <c r="A11984">
        <v>39714</v>
      </c>
      <c r="B11984" t="s">
        <v>10626</v>
      </c>
      <c r="C11984" t="s">
        <v>1856</v>
      </c>
      <c r="D11984" t="s">
        <v>1810</v>
      </c>
      <c r="E11984" s="698" t="s">
        <v>4674</v>
      </c>
    </row>
    <row r="11985" spans="1:5" hidden="1">
      <c r="A11985">
        <v>39715</v>
      </c>
      <c r="B11985" t="s">
        <v>10627</v>
      </c>
      <c r="C11985" t="s">
        <v>1856</v>
      </c>
      <c r="D11985" t="s">
        <v>1810</v>
      </c>
      <c r="E11985" s="698" t="s">
        <v>5181</v>
      </c>
    </row>
    <row r="11986" spans="1:5" hidden="1">
      <c r="A11986">
        <v>39716</v>
      </c>
      <c r="B11986" t="s">
        <v>10628</v>
      </c>
      <c r="C11986" t="s">
        <v>1856</v>
      </c>
      <c r="D11986" t="s">
        <v>1810</v>
      </c>
      <c r="E11986" s="698" t="s">
        <v>3496</v>
      </c>
    </row>
    <row r="11987" spans="1:5" hidden="1">
      <c r="A11987">
        <v>39718</v>
      </c>
      <c r="B11987" t="s">
        <v>10629</v>
      </c>
      <c r="C11987" t="s">
        <v>1856</v>
      </c>
      <c r="D11987" t="s">
        <v>1810</v>
      </c>
      <c r="E11987" s="698" t="s">
        <v>3238</v>
      </c>
    </row>
    <row r="11988" spans="1:5" hidden="1">
      <c r="A11988">
        <v>9813</v>
      </c>
      <c r="B11988" t="s">
        <v>10630</v>
      </c>
      <c r="C11988" t="s">
        <v>1856</v>
      </c>
      <c r="D11988" t="s">
        <v>1836</v>
      </c>
      <c r="E11988" s="698" t="s">
        <v>4512</v>
      </c>
    </row>
    <row r="11989" spans="1:5" hidden="1">
      <c r="A11989">
        <v>9815</v>
      </c>
      <c r="B11989" t="s">
        <v>10631</v>
      </c>
      <c r="C11989" t="s">
        <v>1856</v>
      </c>
      <c r="D11989" t="s">
        <v>1836</v>
      </c>
      <c r="E11989" s="698" t="s">
        <v>7844</v>
      </c>
    </row>
    <row r="11990" spans="1:5" hidden="1">
      <c r="A11990">
        <v>25876</v>
      </c>
      <c r="B11990" t="s">
        <v>10632</v>
      </c>
      <c r="C11990" t="s">
        <v>1856</v>
      </c>
      <c r="D11990" t="s">
        <v>1836</v>
      </c>
      <c r="E11990" s="698" t="s">
        <v>10633</v>
      </c>
    </row>
    <row r="11991" spans="1:5" hidden="1">
      <c r="A11991">
        <v>25888</v>
      </c>
      <c r="B11991" t="s">
        <v>10634</v>
      </c>
      <c r="C11991" t="s">
        <v>1856</v>
      </c>
      <c r="D11991" t="s">
        <v>1836</v>
      </c>
      <c r="E11991" s="698" t="s">
        <v>10635</v>
      </c>
    </row>
    <row r="11992" spans="1:5" hidden="1">
      <c r="A11992">
        <v>25874</v>
      </c>
      <c r="B11992" t="s">
        <v>10636</v>
      </c>
      <c r="C11992" t="s">
        <v>1856</v>
      </c>
      <c r="D11992" t="s">
        <v>1836</v>
      </c>
      <c r="E11992" s="698" t="s">
        <v>10637</v>
      </c>
    </row>
    <row r="11993" spans="1:5" hidden="1">
      <c r="A11993">
        <v>25877</v>
      </c>
      <c r="B11993" t="s">
        <v>10638</v>
      </c>
      <c r="C11993" t="s">
        <v>1856</v>
      </c>
      <c r="D11993" t="s">
        <v>1836</v>
      </c>
      <c r="E11993" s="698" t="s">
        <v>10639</v>
      </c>
    </row>
    <row r="11994" spans="1:5" hidden="1">
      <c r="A11994">
        <v>25878</v>
      </c>
      <c r="B11994" t="s">
        <v>10640</v>
      </c>
      <c r="C11994" t="s">
        <v>1856</v>
      </c>
      <c r="D11994" t="s">
        <v>1836</v>
      </c>
      <c r="E11994" s="698" t="s">
        <v>10641</v>
      </c>
    </row>
    <row r="11995" spans="1:5" hidden="1">
      <c r="A11995">
        <v>25879</v>
      </c>
      <c r="B11995" t="s">
        <v>10642</v>
      </c>
      <c r="C11995" t="s">
        <v>1856</v>
      </c>
      <c r="D11995" t="s">
        <v>1836</v>
      </c>
      <c r="E11995" s="698" t="s">
        <v>10643</v>
      </c>
    </row>
    <row r="11996" spans="1:5" hidden="1">
      <c r="A11996">
        <v>25887</v>
      </c>
      <c r="B11996" t="s">
        <v>10644</v>
      </c>
      <c r="C11996" t="s">
        <v>1856</v>
      </c>
      <c r="D11996" t="s">
        <v>1836</v>
      </c>
      <c r="E11996" s="698" t="s">
        <v>10645</v>
      </c>
    </row>
    <row r="11997" spans="1:5" hidden="1">
      <c r="A11997">
        <v>25880</v>
      </c>
      <c r="B11997" t="s">
        <v>10646</v>
      </c>
      <c r="C11997" t="s">
        <v>1856</v>
      </c>
      <c r="D11997" t="s">
        <v>1836</v>
      </c>
      <c r="E11997" s="698" t="s">
        <v>10647</v>
      </c>
    </row>
    <row r="11998" spans="1:5" hidden="1">
      <c r="A11998">
        <v>25881</v>
      </c>
      <c r="B11998" t="s">
        <v>10648</v>
      </c>
      <c r="C11998" t="s">
        <v>1856</v>
      </c>
      <c r="D11998" t="s">
        <v>1836</v>
      </c>
      <c r="E11998" s="698" t="s">
        <v>10649</v>
      </c>
    </row>
    <row r="11999" spans="1:5" hidden="1">
      <c r="A11999">
        <v>25882</v>
      </c>
      <c r="B11999" t="s">
        <v>10650</v>
      </c>
      <c r="C11999" t="s">
        <v>1856</v>
      </c>
      <c r="D11999" t="s">
        <v>1836</v>
      </c>
      <c r="E11999" s="698" t="s">
        <v>10651</v>
      </c>
    </row>
    <row r="12000" spans="1:5" hidden="1">
      <c r="A12000">
        <v>25883</v>
      </c>
      <c r="B12000" t="s">
        <v>10652</v>
      </c>
      <c r="C12000" t="s">
        <v>1856</v>
      </c>
      <c r="D12000" t="s">
        <v>1836</v>
      </c>
      <c r="E12000" s="698" t="s">
        <v>10653</v>
      </c>
    </row>
    <row r="12001" spans="1:5" hidden="1">
      <c r="A12001">
        <v>25884</v>
      </c>
      <c r="B12001" t="s">
        <v>10654</v>
      </c>
      <c r="C12001" t="s">
        <v>1856</v>
      </c>
      <c r="D12001" t="s">
        <v>1836</v>
      </c>
      <c r="E12001" s="698" t="s">
        <v>10655</v>
      </c>
    </row>
    <row r="12002" spans="1:5" hidden="1">
      <c r="A12002">
        <v>25885</v>
      </c>
      <c r="B12002" t="s">
        <v>10656</v>
      </c>
      <c r="C12002" t="s">
        <v>1856</v>
      </c>
      <c r="D12002" t="s">
        <v>1836</v>
      </c>
      <c r="E12002" s="698" t="s">
        <v>10657</v>
      </c>
    </row>
    <row r="12003" spans="1:5" hidden="1">
      <c r="A12003">
        <v>25889</v>
      </c>
      <c r="B12003" t="s">
        <v>10658</v>
      </c>
      <c r="C12003" t="s">
        <v>1856</v>
      </c>
      <c r="D12003" t="s">
        <v>1836</v>
      </c>
      <c r="E12003" s="698" t="s">
        <v>10659</v>
      </c>
    </row>
    <row r="12004" spans="1:5" hidden="1">
      <c r="A12004">
        <v>25886</v>
      </c>
      <c r="B12004" t="s">
        <v>10660</v>
      </c>
      <c r="C12004" t="s">
        <v>1856</v>
      </c>
      <c r="D12004" t="s">
        <v>1836</v>
      </c>
      <c r="E12004" s="698" t="s">
        <v>10661</v>
      </c>
    </row>
    <row r="12005" spans="1:5" hidden="1">
      <c r="A12005">
        <v>25875</v>
      </c>
      <c r="B12005" t="s">
        <v>10662</v>
      </c>
      <c r="C12005" t="s">
        <v>1856</v>
      </c>
      <c r="D12005" t="s">
        <v>1836</v>
      </c>
      <c r="E12005" s="698" t="s">
        <v>10663</v>
      </c>
    </row>
    <row r="12006" spans="1:5" hidden="1">
      <c r="A12006">
        <v>9876</v>
      </c>
      <c r="B12006" t="s">
        <v>10664</v>
      </c>
      <c r="C12006" t="s">
        <v>1856</v>
      </c>
      <c r="D12006" t="s">
        <v>1810</v>
      </c>
      <c r="E12006" s="698" t="s">
        <v>2894</v>
      </c>
    </row>
    <row r="12007" spans="1:5" hidden="1">
      <c r="A12007">
        <v>9877</v>
      </c>
      <c r="B12007" t="s">
        <v>10665</v>
      </c>
      <c r="C12007" t="s">
        <v>1856</v>
      </c>
      <c r="D12007" t="s">
        <v>1810</v>
      </c>
      <c r="E12007" s="698" t="s">
        <v>10666</v>
      </c>
    </row>
    <row r="12008" spans="1:5" hidden="1">
      <c r="A12008">
        <v>9878</v>
      </c>
      <c r="B12008" t="s">
        <v>10667</v>
      </c>
      <c r="C12008" t="s">
        <v>1856</v>
      </c>
      <c r="D12008" t="s">
        <v>1810</v>
      </c>
      <c r="E12008" s="698" t="s">
        <v>10668</v>
      </c>
    </row>
    <row r="12009" spans="1:5" hidden="1">
      <c r="A12009">
        <v>9879</v>
      </c>
      <c r="B12009" t="s">
        <v>10669</v>
      </c>
      <c r="C12009" t="s">
        <v>1856</v>
      </c>
      <c r="D12009" t="s">
        <v>1810</v>
      </c>
      <c r="E12009" s="698" t="s">
        <v>10670</v>
      </c>
    </row>
    <row r="12010" spans="1:5" hidden="1">
      <c r="A12010">
        <v>41986</v>
      </c>
      <c r="B12010" t="s">
        <v>10671</v>
      </c>
      <c r="C12010" t="s">
        <v>1856</v>
      </c>
      <c r="D12010" t="s">
        <v>1836</v>
      </c>
      <c r="E12010" s="698" t="s">
        <v>10672</v>
      </c>
    </row>
    <row r="12011" spans="1:5" hidden="1">
      <c r="A12011">
        <v>43422</v>
      </c>
      <c r="B12011" t="s">
        <v>10673</v>
      </c>
      <c r="C12011" t="s">
        <v>1856</v>
      </c>
      <c r="D12011" t="s">
        <v>1836</v>
      </c>
      <c r="E12011" s="698" t="s">
        <v>10674</v>
      </c>
    </row>
    <row r="12012" spans="1:5" hidden="1">
      <c r="A12012">
        <v>41987</v>
      </c>
      <c r="B12012" t="s">
        <v>10675</v>
      </c>
      <c r="C12012" t="s">
        <v>1856</v>
      </c>
      <c r="D12012" t="s">
        <v>1836</v>
      </c>
      <c r="E12012" s="698" t="s">
        <v>10676</v>
      </c>
    </row>
    <row r="12013" spans="1:5" hidden="1">
      <c r="A12013">
        <v>41988</v>
      </c>
      <c r="B12013" t="s">
        <v>10677</v>
      </c>
      <c r="C12013" t="s">
        <v>1856</v>
      </c>
      <c r="D12013" t="s">
        <v>1836</v>
      </c>
      <c r="E12013" s="698" t="s">
        <v>10678</v>
      </c>
    </row>
    <row r="12014" spans="1:5" hidden="1">
      <c r="A12014">
        <v>41697</v>
      </c>
      <c r="B12014" t="s">
        <v>10679</v>
      </c>
      <c r="C12014" t="s">
        <v>1856</v>
      </c>
      <c r="D12014" t="s">
        <v>1836</v>
      </c>
      <c r="E12014" s="698" t="s">
        <v>10680</v>
      </c>
    </row>
    <row r="12015" spans="1:5" hidden="1">
      <c r="A12015">
        <v>41985</v>
      </c>
      <c r="B12015" t="s">
        <v>10681</v>
      </c>
      <c r="C12015" t="s">
        <v>1856</v>
      </c>
      <c r="D12015" t="s">
        <v>1836</v>
      </c>
      <c r="E12015" s="698" t="s">
        <v>10682</v>
      </c>
    </row>
    <row r="12016" spans="1:5" hidden="1">
      <c r="A12016">
        <v>41699</v>
      </c>
      <c r="B12016" t="s">
        <v>10683</v>
      </c>
      <c r="C12016" t="s">
        <v>1856</v>
      </c>
      <c r="D12016" t="s">
        <v>1836</v>
      </c>
      <c r="E12016" s="698" t="s">
        <v>10684</v>
      </c>
    </row>
    <row r="12017" spans="1:5" hidden="1">
      <c r="A12017">
        <v>38053</v>
      </c>
      <c r="B12017" t="s">
        <v>10685</v>
      </c>
      <c r="C12017" t="s">
        <v>1856</v>
      </c>
      <c r="D12017" t="s">
        <v>1836</v>
      </c>
      <c r="E12017" s="698" t="s">
        <v>10686</v>
      </c>
    </row>
    <row r="12018" spans="1:5" hidden="1">
      <c r="A12018">
        <v>38054</v>
      </c>
      <c r="B12018" t="s">
        <v>10687</v>
      </c>
      <c r="C12018" t="s">
        <v>1856</v>
      </c>
      <c r="D12018" t="s">
        <v>1836</v>
      </c>
      <c r="E12018" s="698" t="s">
        <v>10688</v>
      </c>
    </row>
    <row r="12019" spans="1:5" hidden="1">
      <c r="A12019">
        <v>38052</v>
      </c>
      <c r="B12019" t="s">
        <v>10689</v>
      </c>
      <c r="C12019" t="s">
        <v>1856</v>
      </c>
      <c r="D12019" t="s">
        <v>1836</v>
      </c>
      <c r="E12019" s="698" t="s">
        <v>10690</v>
      </c>
    </row>
    <row r="12020" spans="1:5" hidden="1">
      <c r="A12020">
        <v>38051</v>
      </c>
      <c r="B12020" t="s">
        <v>10691</v>
      </c>
      <c r="C12020" t="s">
        <v>1856</v>
      </c>
      <c r="D12020" t="s">
        <v>1836</v>
      </c>
      <c r="E12020" s="698" t="s">
        <v>10692</v>
      </c>
    </row>
    <row r="12021" spans="1:5" hidden="1">
      <c r="A12021">
        <v>38787</v>
      </c>
      <c r="B12021" t="s">
        <v>10693</v>
      </c>
      <c r="C12021" t="s">
        <v>1856</v>
      </c>
      <c r="D12021" t="s">
        <v>1836</v>
      </c>
      <c r="E12021" s="698" t="s">
        <v>5244</v>
      </c>
    </row>
    <row r="12022" spans="1:5" hidden="1">
      <c r="A12022">
        <v>38825</v>
      </c>
      <c r="B12022" t="s">
        <v>10694</v>
      </c>
      <c r="C12022" t="s">
        <v>1856</v>
      </c>
      <c r="D12022" t="s">
        <v>1836</v>
      </c>
      <c r="E12022" s="698" t="s">
        <v>3203</v>
      </c>
    </row>
    <row r="12023" spans="1:5" hidden="1">
      <c r="A12023">
        <v>38826</v>
      </c>
      <c r="B12023" t="s">
        <v>10695</v>
      </c>
      <c r="C12023" t="s">
        <v>1856</v>
      </c>
      <c r="D12023" t="s">
        <v>1836</v>
      </c>
      <c r="E12023" s="698" t="s">
        <v>3366</v>
      </c>
    </row>
    <row r="12024" spans="1:5" hidden="1">
      <c r="A12024">
        <v>38827</v>
      </c>
      <c r="B12024" t="s">
        <v>10696</v>
      </c>
      <c r="C12024" t="s">
        <v>1856</v>
      </c>
      <c r="D12024" t="s">
        <v>1836</v>
      </c>
      <c r="E12024" s="698" t="s">
        <v>9724</v>
      </c>
    </row>
    <row r="12025" spans="1:5" hidden="1">
      <c r="A12025">
        <v>38830</v>
      </c>
      <c r="B12025" t="s">
        <v>10697</v>
      </c>
      <c r="C12025" t="s">
        <v>1856</v>
      </c>
      <c r="D12025" t="s">
        <v>1836</v>
      </c>
      <c r="E12025" s="698" t="s">
        <v>10698</v>
      </c>
    </row>
    <row r="12026" spans="1:5" hidden="1">
      <c r="A12026">
        <v>38828</v>
      </c>
      <c r="B12026" t="s">
        <v>10699</v>
      </c>
      <c r="C12026" t="s">
        <v>1856</v>
      </c>
      <c r="D12026" t="s">
        <v>1836</v>
      </c>
      <c r="E12026" s="698" t="s">
        <v>10700</v>
      </c>
    </row>
    <row r="12027" spans="1:5" hidden="1">
      <c r="A12027">
        <v>38829</v>
      </c>
      <c r="B12027" t="s">
        <v>10701</v>
      </c>
      <c r="C12027" t="s">
        <v>1856</v>
      </c>
      <c r="D12027" t="s">
        <v>1836</v>
      </c>
      <c r="E12027" s="698" t="s">
        <v>10702</v>
      </c>
    </row>
    <row r="12028" spans="1:5" hidden="1">
      <c r="A12028">
        <v>38831</v>
      </c>
      <c r="B12028" t="s">
        <v>10703</v>
      </c>
      <c r="C12028" t="s">
        <v>1856</v>
      </c>
      <c r="D12028" t="s">
        <v>1836</v>
      </c>
      <c r="E12028" s="698" t="s">
        <v>10704</v>
      </c>
    </row>
    <row r="12029" spans="1:5" hidden="1">
      <c r="A12029">
        <v>36274</v>
      </c>
      <c r="B12029" t="s">
        <v>10705</v>
      </c>
      <c r="C12029" t="s">
        <v>1856</v>
      </c>
      <c r="D12029" t="s">
        <v>1836</v>
      </c>
      <c r="E12029" s="698" t="s">
        <v>10706</v>
      </c>
    </row>
    <row r="12030" spans="1:5" hidden="1">
      <c r="A12030">
        <v>36278</v>
      </c>
      <c r="B12030" t="s">
        <v>10707</v>
      </c>
      <c r="C12030" t="s">
        <v>1856</v>
      </c>
      <c r="D12030" t="s">
        <v>1836</v>
      </c>
      <c r="E12030" s="698" t="s">
        <v>5067</v>
      </c>
    </row>
    <row r="12031" spans="1:5" hidden="1">
      <c r="A12031">
        <v>38977</v>
      </c>
      <c r="B12031" t="s">
        <v>10708</v>
      </c>
      <c r="C12031" t="s">
        <v>1856</v>
      </c>
      <c r="D12031" t="s">
        <v>1836</v>
      </c>
      <c r="E12031" s="698" t="s">
        <v>10709</v>
      </c>
    </row>
    <row r="12032" spans="1:5" hidden="1">
      <c r="A12032">
        <v>38971</v>
      </c>
      <c r="B12032" t="s">
        <v>10710</v>
      </c>
      <c r="C12032" t="s">
        <v>1856</v>
      </c>
      <c r="D12032" t="s">
        <v>1836</v>
      </c>
      <c r="E12032" s="698" t="s">
        <v>7208</v>
      </c>
    </row>
    <row r="12033" spans="1:5" hidden="1">
      <c r="A12033">
        <v>38972</v>
      </c>
      <c r="B12033" t="s">
        <v>10711</v>
      </c>
      <c r="C12033" t="s">
        <v>1856</v>
      </c>
      <c r="D12033" t="s">
        <v>1836</v>
      </c>
      <c r="E12033" s="698" t="s">
        <v>10712</v>
      </c>
    </row>
    <row r="12034" spans="1:5" hidden="1">
      <c r="A12034">
        <v>38973</v>
      </c>
      <c r="B12034" t="s">
        <v>10713</v>
      </c>
      <c r="C12034" t="s">
        <v>1856</v>
      </c>
      <c r="D12034" t="s">
        <v>1836</v>
      </c>
      <c r="E12034" s="698" t="s">
        <v>7344</v>
      </c>
    </row>
    <row r="12035" spans="1:5" hidden="1">
      <c r="A12035">
        <v>38974</v>
      </c>
      <c r="B12035" t="s">
        <v>10714</v>
      </c>
      <c r="C12035" t="s">
        <v>1856</v>
      </c>
      <c r="D12035" t="s">
        <v>1836</v>
      </c>
      <c r="E12035" s="698" t="s">
        <v>10715</v>
      </c>
    </row>
    <row r="12036" spans="1:5" hidden="1">
      <c r="A12036">
        <v>38975</v>
      </c>
      <c r="B12036" t="s">
        <v>10716</v>
      </c>
      <c r="C12036" t="s">
        <v>1856</v>
      </c>
      <c r="D12036" t="s">
        <v>1836</v>
      </c>
      <c r="E12036" s="698" t="s">
        <v>10717</v>
      </c>
    </row>
    <row r="12037" spans="1:5" hidden="1">
      <c r="A12037">
        <v>38976</v>
      </c>
      <c r="B12037" t="s">
        <v>10718</v>
      </c>
      <c r="C12037" t="s">
        <v>1856</v>
      </c>
      <c r="D12037" t="s">
        <v>1836</v>
      </c>
      <c r="E12037" s="698" t="s">
        <v>10719</v>
      </c>
    </row>
    <row r="12038" spans="1:5" hidden="1">
      <c r="A12038">
        <v>38986</v>
      </c>
      <c r="B12038" t="s">
        <v>10720</v>
      </c>
      <c r="C12038" t="s">
        <v>1856</v>
      </c>
      <c r="D12038" t="s">
        <v>1836</v>
      </c>
      <c r="E12038" s="698" t="s">
        <v>10721</v>
      </c>
    </row>
    <row r="12039" spans="1:5" hidden="1">
      <c r="A12039">
        <v>38978</v>
      </c>
      <c r="B12039" t="s">
        <v>10722</v>
      </c>
      <c r="C12039" t="s">
        <v>1856</v>
      </c>
      <c r="D12039" t="s">
        <v>1836</v>
      </c>
      <c r="E12039" s="698" t="s">
        <v>10706</v>
      </c>
    </row>
    <row r="12040" spans="1:5" hidden="1">
      <c r="A12040">
        <v>38979</v>
      </c>
      <c r="B12040" t="s">
        <v>10723</v>
      </c>
      <c r="C12040" t="s">
        <v>1856</v>
      </c>
      <c r="D12040" t="s">
        <v>1836</v>
      </c>
      <c r="E12040" s="698" t="s">
        <v>5067</v>
      </c>
    </row>
    <row r="12041" spans="1:5" hidden="1">
      <c r="A12041">
        <v>38980</v>
      </c>
      <c r="B12041" t="s">
        <v>10724</v>
      </c>
      <c r="C12041" t="s">
        <v>1856</v>
      </c>
      <c r="D12041" t="s">
        <v>1836</v>
      </c>
      <c r="E12041" s="698" t="s">
        <v>10725</v>
      </c>
    </row>
    <row r="12042" spans="1:5" hidden="1">
      <c r="A12042">
        <v>38981</v>
      </c>
      <c r="B12042" t="s">
        <v>10726</v>
      </c>
      <c r="C12042" t="s">
        <v>1856</v>
      </c>
      <c r="D12042" t="s">
        <v>1836</v>
      </c>
      <c r="E12042" s="698" t="s">
        <v>2137</v>
      </c>
    </row>
    <row r="12043" spans="1:5" hidden="1">
      <c r="A12043">
        <v>38982</v>
      </c>
      <c r="B12043" t="s">
        <v>10727</v>
      </c>
      <c r="C12043" t="s">
        <v>1856</v>
      </c>
      <c r="D12043" t="s">
        <v>1836</v>
      </c>
      <c r="E12043" s="698" t="s">
        <v>10728</v>
      </c>
    </row>
    <row r="12044" spans="1:5" hidden="1">
      <c r="A12044">
        <v>38983</v>
      </c>
      <c r="B12044" t="s">
        <v>10729</v>
      </c>
      <c r="C12044" t="s">
        <v>1856</v>
      </c>
      <c r="D12044" t="s">
        <v>1836</v>
      </c>
      <c r="E12044" s="698" t="s">
        <v>10730</v>
      </c>
    </row>
    <row r="12045" spans="1:5" hidden="1">
      <c r="A12045">
        <v>38984</v>
      </c>
      <c r="B12045" t="s">
        <v>10731</v>
      </c>
      <c r="C12045" t="s">
        <v>1856</v>
      </c>
      <c r="D12045" t="s">
        <v>1836</v>
      </c>
      <c r="E12045" s="698" t="s">
        <v>10732</v>
      </c>
    </row>
    <row r="12046" spans="1:5" hidden="1">
      <c r="A12046">
        <v>38985</v>
      </c>
      <c r="B12046" t="s">
        <v>10733</v>
      </c>
      <c r="C12046" t="s">
        <v>1856</v>
      </c>
      <c r="D12046" t="s">
        <v>1836</v>
      </c>
      <c r="E12046" s="698" t="s">
        <v>10734</v>
      </c>
    </row>
    <row r="12047" spans="1:5" hidden="1">
      <c r="A12047">
        <v>9836</v>
      </c>
      <c r="B12047" t="s">
        <v>828</v>
      </c>
      <c r="C12047" t="s">
        <v>1856</v>
      </c>
      <c r="D12047" t="s">
        <v>1817</v>
      </c>
      <c r="E12047" s="698" t="s">
        <v>4184</v>
      </c>
    </row>
    <row r="12048" spans="1:5" hidden="1">
      <c r="A12048">
        <v>20065</v>
      </c>
      <c r="B12048" t="s">
        <v>10735</v>
      </c>
      <c r="C12048" t="s">
        <v>1856</v>
      </c>
      <c r="D12048" t="s">
        <v>1810</v>
      </c>
      <c r="E12048" s="698" t="s">
        <v>10736</v>
      </c>
    </row>
    <row r="12049" spans="1:5" hidden="1">
      <c r="A12049">
        <v>9835</v>
      </c>
      <c r="B12049" t="s">
        <v>10737</v>
      </c>
      <c r="C12049" t="s">
        <v>1856</v>
      </c>
      <c r="D12049" t="s">
        <v>1810</v>
      </c>
      <c r="E12049" s="698" t="s">
        <v>10738</v>
      </c>
    </row>
    <row r="12050" spans="1:5" hidden="1">
      <c r="A12050">
        <v>38032</v>
      </c>
      <c r="B12050" t="s">
        <v>10739</v>
      </c>
      <c r="C12050" t="s">
        <v>1856</v>
      </c>
      <c r="D12050" t="s">
        <v>1836</v>
      </c>
      <c r="E12050" s="698" t="s">
        <v>10740</v>
      </c>
    </row>
    <row r="12051" spans="1:5" hidden="1">
      <c r="A12051">
        <v>38033</v>
      </c>
      <c r="B12051" t="s">
        <v>10741</v>
      </c>
      <c r="C12051" t="s">
        <v>1856</v>
      </c>
      <c r="D12051" t="s">
        <v>1836</v>
      </c>
      <c r="E12051" s="698" t="s">
        <v>10742</v>
      </c>
    </row>
    <row r="12052" spans="1:5" hidden="1">
      <c r="A12052">
        <v>38034</v>
      </c>
      <c r="B12052" t="s">
        <v>10743</v>
      </c>
      <c r="C12052" t="s">
        <v>1856</v>
      </c>
      <c r="D12052" t="s">
        <v>1836</v>
      </c>
      <c r="E12052" s="698" t="s">
        <v>10744</v>
      </c>
    </row>
    <row r="12053" spans="1:5" hidden="1">
      <c r="A12053">
        <v>38035</v>
      </c>
      <c r="B12053" t="s">
        <v>10745</v>
      </c>
      <c r="C12053" t="s">
        <v>1856</v>
      </c>
      <c r="D12053" t="s">
        <v>1836</v>
      </c>
      <c r="E12053" s="698" t="s">
        <v>10746</v>
      </c>
    </row>
    <row r="12054" spans="1:5" hidden="1">
      <c r="A12054">
        <v>38036</v>
      </c>
      <c r="B12054" t="s">
        <v>10747</v>
      </c>
      <c r="C12054" t="s">
        <v>1856</v>
      </c>
      <c r="D12054" t="s">
        <v>1836</v>
      </c>
      <c r="E12054" s="698" t="s">
        <v>10748</v>
      </c>
    </row>
    <row r="12055" spans="1:5" hidden="1">
      <c r="A12055">
        <v>38037</v>
      </c>
      <c r="B12055" t="s">
        <v>10749</v>
      </c>
      <c r="C12055" t="s">
        <v>1856</v>
      </c>
      <c r="D12055" t="s">
        <v>1836</v>
      </c>
      <c r="E12055" s="698" t="s">
        <v>10750</v>
      </c>
    </row>
    <row r="12056" spans="1:5" hidden="1">
      <c r="A12056">
        <v>9850</v>
      </c>
      <c r="B12056" t="s">
        <v>10751</v>
      </c>
      <c r="C12056" t="s">
        <v>1856</v>
      </c>
      <c r="D12056" t="s">
        <v>1836</v>
      </c>
      <c r="E12056" s="698" t="s">
        <v>10752</v>
      </c>
    </row>
    <row r="12057" spans="1:5" hidden="1">
      <c r="A12057">
        <v>9853</v>
      </c>
      <c r="B12057" t="s">
        <v>10753</v>
      </c>
      <c r="C12057" t="s">
        <v>1856</v>
      </c>
      <c r="D12057" t="s">
        <v>1836</v>
      </c>
      <c r="E12057" s="698" t="s">
        <v>10754</v>
      </c>
    </row>
    <row r="12058" spans="1:5" hidden="1">
      <c r="A12058">
        <v>9854</v>
      </c>
      <c r="B12058" t="s">
        <v>10755</v>
      </c>
      <c r="C12058" t="s">
        <v>1856</v>
      </c>
      <c r="D12058" t="s">
        <v>1836</v>
      </c>
      <c r="E12058" s="698" t="s">
        <v>10756</v>
      </c>
    </row>
    <row r="12059" spans="1:5" hidden="1">
      <c r="A12059">
        <v>9851</v>
      </c>
      <c r="B12059" t="s">
        <v>10757</v>
      </c>
      <c r="C12059" t="s">
        <v>1856</v>
      </c>
      <c r="D12059" t="s">
        <v>1836</v>
      </c>
      <c r="E12059" s="698" t="s">
        <v>10758</v>
      </c>
    </row>
    <row r="12060" spans="1:5" hidden="1">
      <c r="A12060">
        <v>9855</v>
      </c>
      <c r="B12060" t="s">
        <v>10759</v>
      </c>
      <c r="C12060" t="s">
        <v>1856</v>
      </c>
      <c r="D12060" t="s">
        <v>1836</v>
      </c>
      <c r="E12060" s="698" t="s">
        <v>10760</v>
      </c>
    </row>
    <row r="12061" spans="1:5" hidden="1">
      <c r="A12061">
        <v>9825</v>
      </c>
      <c r="B12061" t="s">
        <v>10761</v>
      </c>
      <c r="C12061" t="s">
        <v>1856</v>
      </c>
      <c r="D12061" t="s">
        <v>1836</v>
      </c>
      <c r="E12061" s="698" t="s">
        <v>10762</v>
      </c>
    </row>
    <row r="12062" spans="1:5" hidden="1">
      <c r="A12062">
        <v>9828</v>
      </c>
      <c r="B12062" t="s">
        <v>10763</v>
      </c>
      <c r="C12062" t="s">
        <v>1856</v>
      </c>
      <c r="D12062" t="s">
        <v>1836</v>
      </c>
      <c r="E12062" s="698" t="s">
        <v>10764</v>
      </c>
    </row>
    <row r="12063" spans="1:5" hidden="1">
      <c r="A12063">
        <v>9829</v>
      </c>
      <c r="B12063" t="s">
        <v>10765</v>
      </c>
      <c r="C12063" t="s">
        <v>1856</v>
      </c>
      <c r="D12063" t="s">
        <v>1836</v>
      </c>
      <c r="E12063" s="698" t="s">
        <v>10766</v>
      </c>
    </row>
    <row r="12064" spans="1:5" hidden="1">
      <c r="A12064">
        <v>9826</v>
      </c>
      <c r="B12064" t="s">
        <v>10767</v>
      </c>
      <c r="C12064" t="s">
        <v>1856</v>
      </c>
      <c r="D12064" t="s">
        <v>1836</v>
      </c>
      <c r="E12064" s="698" t="s">
        <v>10768</v>
      </c>
    </row>
    <row r="12065" spans="1:5" hidden="1">
      <c r="A12065">
        <v>9827</v>
      </c>
      <c r="B12065" t="s">
        <v>10769</v>
      </c>
      <c r="C12065" t="s">
        <v>1856</v>
      </c>
      <c r="D12065" t="s">
        <v>1836</v>
      </c>
      <c r="E12065" s="698" t="s">
        <v>10770</v>
      </c>
    </row>
    <row r="12066" spans="1:5" hidden="1">
      <c r="A12066">
        <v>36374</v>
      </c>
      <c r="B12066" t="s">
        <v>10771</v>
      </c>
      <c r="C12066" t="s">
        <v>1856</v>
      </c>
      <c r="D12066" t="s">
        <v>1836</v>
      </c>
      <c r="E12066" s="698" t="s">
        <v>10772</v>
      </c>
    </row>
    <row r="12067" spans="1:5" hidden="1">
      <c r="A12067">
        <v>36084</v>
      </c>
      <c r="B12067" t="s">
        <v>10773</v>
      </c>
      <c r="C12067" t="s">
        <v>1856</v>
      </c>
      <c r="D12067" t="s">
        <v>1836</v>
      </c>
      <c r="E12067" s="698" t="s">
        <v>10774</v>
      </c>
    </row>
    <row r="12068" spans="1:5" hidden="1">
      <c r="A12068">
        <v>36373</v>
      </c>
      <c r="B12068" t="s">
        <v>10775</v>
      </c>
      <c r="C12068" t="s">
        <v>1856</v>
      </c>
      <c r="D12068" t="s">
        <v>1836</v>
      </c>
      <c r="E12068" s="698" t="s">
        <v>10776</v>
      </c>
    </row>
    <row r="12069" spans="1:5" hidden="1">
      <c r="A12069">
        <v>36377</v>
      </c>
      <c r="B12069" t="s">
        <v>10777</v>
      </c>
      <c r="C12069" t="s">
        <v>1856</v>
      </c>
      <c r="D12069" t="s">
        <v>1836</v>
      </c>
      <c r="E12069" s="698" t="s">
        <v>10778</v>
      </c>
    </row>
    <row r="12070" spans="1:5" hidden="1">
      <c r="A12070">
        <v>36375</v>
      </c>
      <c r="B12070" t="s">
        <v>10779</v>
      </c>
      <c r="C12070" t="s">
        <v>1856</v>
      </c>
      <c r="D12070" t="s">
        <v>1836</v>
      </c>
      <c r="E12070" s="698" t="s">
        <v>10780</v>
      </c>
    </row>
    <row r="12071" spans="1:5" hidden="1">
      <c r="A12071">
        <v>36376</v>
      </c>
      <c r="B12071" t="s">
        <v>10781</v>
      </c>
      <c r="C12071" t="s">
        <v>1856</v>
      </c>
      <c r="D12071" t="s">
        <v>1836</v>
      </c>
      <c r="E12071" s="698" t="s">
        <v>9607</v>
      </c>
    </row>
    <row r="12072" spans="1:5" hidden="1">
      <c r="A12072">
        <v>36380</v>
      </c>
      <c r="B12072" t="s">
        <v>10782</v>
      </c>
      <c r="C12072" t="s">
        <v>1856</v>
      </c>
      <c r="D12072" t="s">
        <v>1836</v>
      </c>
      <c r="E12072" s="698" t="s">
        <v>10783</v>
      </c>
    </row>
    <row r="12073" spans="1:5" hidden="1">
      <c r="A12073">
        <v>36378</v>
      </c>
      <c r="B12073" t="s">
        <v>10784</v>
      </c>
      <c r="C12073" t="s">
        <v>1856</v>
      </c>
      <c r="D12073" t="s">
        <v>1836</v>
      </c>
      <c r="E12073" s="698" t="s">
        <v>10785</v>
      </c>
    </row>
    <row r="12074" spans="1:5" hidden="1">
      <c r="A12074">
        <v>36379</v>
      </c>
      <c r="B12074" t="s">
        <v>10786</v>
      </c>
      <c r="C12074" t="s">
        <v>1856</v>
      </c>
      <c r="D12074" t="s">
        <v>1836</v>
      </c>
      <c r="E12074" s="698" t="s">
        <v>10787</v>
      </c>
    </row>
    <row r="12075" spans="1:5" hidden="1">
      <c r="A12075">
        <v>9859</v>
      </c>
      <c r="B12075" t="s">
        <v>10788</v>
      </c>
      <c r="C12075" t="s">
        <v>1856</v>
      </c>
      <c r="D12075" t="s">
        <v>1810</v>
      </c>
      <c r="E12075" s="698" t="s">
        <v>6035</v>
      </c>
    </row>
    <row r="12076" spans="1:5" hidden="1">
      <c r="A12076">
        <v>9838</v>
      </c>
      <c r="B12076" t="s">
        <v>10789</v>
      </c>
      <c r="C12076" t="s">
        <v>1856</v>
      </c>
      <c r="D12076" t="s">
        <v>1810</v>
      </c>
      <c r="E12076" s="698" t="s">
        <v>10790</v>
      </c>
    </row>
    <row r="12077" spans="1:5" hidden="1">
      <c r="A12077">
        <v>9837</v>
      </c>
      <c r="B12077" t="s">
        <v>10791</v>
      </c>
      <c r="C12077" t="s">
        <v>1856</v>
      </c>
      <c r="D12077" t="s">
        <v>1810</v>
      </c>
      <c r="E12077" s="698" t="s">
        <v>2385</v>
      </c>
    </row>
    <row r="12078" spans="1:5" hidden="1">
      <c r="A12078">
        <v>9833</v>
      </c>
      <c r="B12078" t="s">
        <v>10792</v>
      </c>
      <c r="C12078" t="s">
        <v>1856</v>
      </c>
      <c r="D12078" t="s">
        <v>1836</v>
      </c>
      <c r="E12078" s="698" t="s">
        <v>10793</v>
      </c>
    </row>
    <row r="12079" spans="1:5" hidden="1">
      <c r="A12079">
        <v>9830</v>
      </c>
      <c r="B12079" t="s">
        <v>10794</v>
      </c>
      <c r="C12079" t="s">
        <v>1856</v>
      </c>
      <c r="D12079" t="s">
        <v>1836</v>
      </c>
      <c r="E12079" s="698" t="s">
        <v>3353</v>
      </c>
    </row>
    <row r="12080" spans="1:5" hidden="1">
      <c r="A12080">
        <v>9834</v>
      </c>
      <c r="B12080" t="s">
        <v>10795</v>
      </c>
      <c r="C12080" t="s">
        <v>1856</v>
      </c>
      <c r="D12080" t="s">
        <v>1836</v>
      </c>
      <c r="E12080" s="698" t="s">
        <v>10796</v>
      </c>
    </row>
    <row r="12081" spans="1:5" hidden="1">
      <c r="A12081">
        <v>9863</v>
      </c>
      <c r="B12081" t="s">
        <v>10797</v>
      </c>
      <c r="C12081" t="s">
        <v>1856</v>
      </c>
      <c r="D12081" t="s">
        <v>1810</v>
      </c>
      <c r="E12081" s="698" t="s">
        <v>10798</v>
      </c>
    </row>
    <row r="12082" spans="1:5" hidden="1">
      <c r="A12082">
        <v>9860</v>
      </c>
      <c r="B12082" t="s">
        <v>10799</v>
      </c>
      <c r="C12082" t="s">
        <v>1856</v>
      </c>
      <c r="D12082" t="s">
        <v>1810</v>
      </c>
      <c r="E12082" s="698" t="s">
        <v>10800</v>
      </c>
    </row>
    <row r="12083" spans="1:5" hidden="1">
      <c r="A12083">
        <v>9862</v>
      </c>
      <c r="B12083" t="s">
        <v>10801</v>
      </c>
      <c r="C12083" t="s">
        <v>1856</v>
      </c>
      <c r="D12083" t="s">
        <v>1810</v>
      </c>
      <c r="E12083" s="698" t="s">
        <v>10802</v>
      </c>
    </row>
    <row r="12084" spans="1:5" hidden="1">
      <c r="A12084">
        <v>9861</v>
      </c>
      <c r="B12084" t="s">
        <v>10803</v>
      </c>
      <c r="C12084" t="s">
        <v>1856</v>
      </c>
      <c r="D12084" t="s">
        <v>1810</v>
      </c>
      <c r="E12084" s="698" t="s">
        <v>10804</v>
      </c>
    </row>
    <row r="12085" spans="1:5" hidden="1">
      <c r="A12085">
        <v>9856</v>
      </c>
      <c r="B12085" t="s">
        <v>10805</v>
      </c>
      <c r="C12085" t="s">
        <v>1856</v>
      </c>
      <c r="D12085" t="s">
        <v>1810</v>
      </c>
      <c r="E12085" s="698" t="s">
        <v>10806</v>
      </c>
    </row>
    <row r="12086" spans="1:5" hidden="1">
      <c r="A12086">
        <v>9866</v>
      </c>
      <c r="B12086" t="s">
        <v>10807</v>
      </c>
      <c r="C12086" t="s">
        <v>1856</v>
      </c>
      <c r="D12086" t="s">
        <v>1810</v>
      </c>
      <c r="E12086" s="698" t="s">
        <v>10808</v>
      </c>
    </row>
    <row r="12087" spans="1:5" hidden="1">
      <c r="A12087">
        <v>9857</v>
      </c>
      <c r="B12087" t="s">
        <v>10809</v>
      </c>
      <c r="C12087" t="s">
        <v>1856</v>
      </c>
      <c r="D12087" t="s">
        <v>1810</v>
      </c>
      <c r="E12087" s="698" t="s">
        <v>10810</v>
      </c>
    </row>
    <row r="12088" spans="1:5" hidden="1">
      <c r="A12088">
        <v>9864</v>
      </c>
      <c r="B12088" t="s">
        <v>10811</v>
      </c>
      <c r="C12088" t="s">
        <v>1856</v>
      </c>
      <c r="D12088" t="s">
        <v>1810</v>
      </c>
      <c r="E12088" s="698" t="s">
        <v>10812</v>
      </c>
    </row>
    <row r="12089" spans="1:5" hidden="1">
      <c r="A12089">
        <v>9865</v>
      </c>
      <c r="B12089" t="s">
        <v>10813</v>
      </c>
      <c r="C12089" t="s">
        <v>1856</v>
      </c>
      <c r="D12089" t="s">
        <v>1810</v>
      </c>
      <c r="E12089" s="698" t="s">
        <v>10814</v>
      </c>
    </row>
    <row r="12090" spans="1:5" hidden="1">
      <c r="A12090">
        <v>9858</v>
      </c>
      <c r="B12090" t="s">
        <v>10815</v>
      </c>
      <c r="C12090" t="s">
        <v>1856</v>
      </c>
      <c r="D12090" t="s">
        <v>1810</v>
      </c>
      <c r="E12090" s="698" t="s">
        <v>10816</v>
      </c>
    </row>
    <row r="12091" spans="1:5" hidden="1">
      <c r="A12091">
        <v>9841</v>
      </c>
      <c r="B12091" t="s">
        <v>10817</v>
      </c>
      <c r="C12091" t="s">
        <v>1856</v>
      </c>
      <c r="D12091" t="s">
        <v>1810</v>
      </c>
      <c r="E12091" s="698" t="s">
        <v>10818</v>
      </c>
    </row>
    <row r="12092" spans="1:5" hidden="1">
      <c r="A12092">
        <v>9840</v>
      </c>
      <c r="B12092" t="s">
        <v>10819</v>
      </c>
      <c r="C12092" t="s">
        <v>1856</v>
      </c>
      <c r="D12092" t="s">
        <v>1810</v>
      </c>
      <c r="E12092" s="698" t="s">
        <v>10820</v>
      </c>
    </row>
    <row r="12093" spans="1:5" hidden="1">
      <c r="A12093">
        <v>20067</v>
      </c>
      <c r="B12093" t="s">
        <v>10821</v>
      </c>
      <c r="C12093" t="s">
        <v>1856</v>
      </c>
      <c r="D12093" t="s">
        <v>1810</v>
      </c>
      <c r="E12093" s="698" t="s">
        <v>10822</v>
      </c>
    </row>
    <row r="12094" spans="1:5" hidden="1">
      <c r="A12094">
        <v>20068</v>
      </c>
      <c r="B12094" t="s">
        <v>10823</v>
      </c>
      <c r="C12094" t="s">
        <v>1856</v>
      </c>
      <c r="D12094" t="s">
        <v>1810</v>
      </c>
      <c r="E12094" s="698" t="s">
        <v>4381</v>
      </c>
    </row>
    <row r="12095" spans="1:5" hidden="1">
      <c r="A12095">
        <v>9839</v>
      </c>
      <c r="B12095" t="s">
        <v>10824</v>
      </c>
      <c r="C12095" t="s">
        <v>1856</v>
      </c>
      <c r="D12095" t="s">
        <v>1810</v>
      </c>
      <c r="E12095" s="698" t="s">
        <v>4363</v>
      </c>
    </row>
    <row r="12096" spans="1:5" hidden="1">
      <c r="A12096">
        <v>9870</v>
      </c>
      <c r="B12096" t="s">
        <v>10825</v>
      </c>
      <c r="C12096" t="s">
        <v>1856</v>
      </c>
      <c r="D12096" t="s">
        <v>1810</v>
      </c>
      <c r="E12096" s="698" t="s">
        <v>10826</v>
      </c>
    </row>
    <row r="12097" spans="1:5" hidden="1">
      <c r="A12097">
        <v>9867</v>
      </c>
      <c r="B12097" t="s">
        <v>10827</v>
      </c>
      <c r="C12097" t="s">
        <v>1856</v>
      </c>
      <c r="D12097" t="s">
        <v>1810</v>
      </c>
      <c r="E12097" s="698" t="s">
        <v>2837</v>
      </c>
    </row>
    <row r="12098" spans="1:5" hidden="1">
      <c r="A12098">
        <v>9868</v>
      </c>
      <c r="B12098" t="s">
        <v>829</v>
      </c>
      <c r="C12098" t="s">
        <v>1856</v>
      </c>
      <c r="D12098" t="s">
        <v>1817</v>
      </c>
      <c r="E12098" s="698" t="s">
        <v>5185</v>
      </c>
    </row>
    <row r="12099" spans="1:5" hidden="1">
      <c r="A12099">
        <v>9869</v>
      </c>
      <c r="B12099" t="s">
        <v>10828</v>
      </c>
      <c r="C12099" t="s">
        <v>1856</v>
      </c>
      <c r="D12099" t="s">
        <v>1810</v>
      </c>
      <c r="E12099" s="698" t="s">
        <v>5994</v>
      </c>
    </row>
    <row r="12100" spans="1:5" hidden="1">
      <c r="A12100">
        <v>9874</v>
      </c>
      <c r="B12100" t="s">
        <v>10829</v>
      </c>
      <c r="C12100" t="s">
        <v>1856</v>
      </c>
      <c r="D12100" t="s">
        <v>1810</v>
      </c>
      <c r="E12100" s="698" t="s">
        <v>7340</v>
      </c>
    </row>
    <row r="12101" spans="1:5" hidden="1">
      <c r="A12101">
        <v>9875</v>
      </c>
      <c r="B12101" t="s">
        <v>10830</v>
      </c>
      <c r="C12101" t="s">
        <v>1856</v>
      </c>
      <c r="D12101" t="s">
        <v>1810</v>
      </c>
      <c r="E12101" s="698" t="s">
        <v>4275</v>
      </c>
    </row>
    <row r="12102" spans="1:5" hidden="1">
      <c r="A12102">
        <v>9873</v>
      </c>
      <c r="B12102" t="s">
        <v>10831</v>
      </c>
      <c r="C12102" t="s">
        <v>1856</v>
      </c>
      <c r="D12102" t="s">
        <v>1810</v>
      </c>
      <c r="E12102" s="698" t="s">
        <v>8978</v>
      </c>
    </row>
    <row r="12103" spans="1:5" hidden="1">
      <c r="A12103">
        <v>9871</v>
      </c>
      <c r="B12103" t="s">
        <v>10832</v>
      </c>
      <c r="C12103" t="s">
        <v>1856</v>
      </c>
      <c r="D12103" t="s">
        <v>1810</v>
      </c>
      <c r="E12103" s="698" t="s">
        <v>10833</v>
      </c>
    </row>
    <row r="12104" spans="1:5" hidden="1">
      <c r="A12104">
        <v>9872</v>
      </c>
      <c r="B12104" t="s">
        <v>10834</v>
      </c>
      <c r="C12104" t="s">
        <v>1856</v>
      </c>
      <c r="D12104" t="s">
        <v>1810</v>
      </c>
      <c r="E12104" s="698" t="s">
        <v>10835</v>
      </c>
    </row>
    <row r="12105" spans="1:5" hidden="1">
      <c r="A12105">
        <v>7667</v>
      </c>
      <c r="B12105" t="s">
        <v>10836</v>
      </c>
      <c r="C12105" t="s">
        <v>1856</v>
      </c>
      <c r="D12105" t="s">
        <v>1836</v>
      </c>
      <c r="E12105" s="698" t="s">
        <v>10837</v>
      </c>
    </row>
    <row r="12106" spans="1:5" hidden="1">
      <c r="A12106">
        <v>7660</v>
      </c>
      <c r="B12106" t="s">
        <v>10838</v>
      </c>
      <c r="C12106" t="s">
        <v>1856</v>
      </c>
      <c r="D12106" t="s">
        <v>1836</v>
      </c>
      <c r="E12106" s="698" t="s">
        <v>10839</v>
      </c>
    </row>
    <row r="12107" spans="1:5" hidden="1">
      <c r="A12107">
        <v>7676</v>
      </c>
      <c r="B12107" t="s">
        <v>10840</v>
      </c>
      <c r="C12107" t="s">
        <v>1856</v>
      </c>
      <c r="D12107" t="s">
        <v>1836</v>
      </c>
      <c r="E12107" s="698" t="s">
        <v>10841</v>
      </c>
    </row>
    <row r="12108" spans="1:5" hidden="1">
      <c r="A12108">
        <v>12426</v>
      </c>
      <c r="B12108" t="s">
        <v>10842</v>
      </c>
      <c r="C12108" t="s">
        <v>1809</v>
      </c>
      <c r="D12108" t="s">
        <v>1810</v>
      </c>
      <c r="E12108" s="698" t="s">
        <v>9870</v>
      </c>
    </row>
    <row r="12109" spans="1:5" hidden="1">
      <c r="A12109">
        <v>12425</v>
      </c>
      <c r="B12109" t="s">
        <v>10843</v>
      </c>
      <c r="C12109" t="s">
        <v>1809</v>
      </c>
      <c r="D12109" t="s">
        <v>1810</v>
      </c>
      <c r="E12109" s="698" t="s">
        <v>10844</v>
      </c>
    </row>
    <row r="12110" spans="1:5" hidden="1">
      <c r="A12110">
        <v>12427</v>
      </c>
      <c r="B12110" t="s">
        <v>10845</v>
      </c>
      <c r="C12110" t="s">
        <v>1809</v>
      </c>
      <c r="D12110" t="s">
        <v>1810</v>
      </c>
      <c r="E12110" s="698" t="s">
        <v>10846</v>
      </c>
    </row>
    <row r="12111" spans="1:5" hidden="1">
      <c r="A12111">
        <v>12428</v>
      </c>
      <c r="B12111" t="s">
        <v>10847</v>
      </c>
      <c r="C12111" t="s">
        <v>1809</v>
      </c>
      <c r="D12111" t="s">
        <v>1810</v>
      </c>
      <c r="E12111" s="698" t="s">
        <v>10848</v>
      </c>
    </row>
    <row r="12112" spans="1:5" hidden="1">
      <c r="A12112">
        <v>12430</v>
      </c>
      <c r="B12112" t="s">
        <v>10849</v>
      </c>
      <c r="C12112" t="s">
        <v>1809</v>
      </c>
      <c r="D12112" t="s">
        <v>1810</v>
      </c>
      <c r="E12112" s="698" t="s">
        <v>10850</v>
      </c>
    </row>
    <row r="12113" spans="1:5" hidden="1">
      <c r="A12113">
        <v>12429</v>
      </c>
      <c r="B12113" t="s">
        <v>10851</v>
      </c>
      <c r="C12113" t="s">
        <v>1809</v>
      </c>
      <c r="D12113" t="s">
        <v>1810</v>
      </c>
      <c r="E12113" s="698" t="s">
        <v>10852</v>
      </c>
    </row>
    <row r="12114" spans="1:5" hidden="1">
      <c r="A12114">
        <v>12431</v>
      </c>
      <c r="B12114" t="s">
        <v>10853</v>
      </c>
      <c r="C12114" t="s">
        <v>1809</v>
      </c>
      <c r="D12114" t="s">
        <v>1810</v>
      </c>
      <c r="E12114" s="698" t="s">
        <v>10854</v>
      </c>
    </row>
    <row r="12115" spans="1:5" hidden="1">
      <c r="A12115">
        <v>12432</v>
      </c>
      <c r="B12115" t="s">
        <v>10855</v>
      </c>
      <c r="C12115" t="s">
        <v>1809</v>
      </c>
      <c r="D12115" t="s">
        <v>1810</v>
      </c>
      <c r="E12115" s="698" t="s">
        <v>10856</v>
      </c>
    </row>
    <row r="12116" spans="1:5" hidden="1">
      <c r="A12116">
        <v>12434</v>
      </c>
      <c r="B12116" t="s">
        <v>10857</v>
      </c>
      <c r="C12116" t="s">
        <v>1809</v>
      </c>
      <c r="D12116" t="s">
        <v>1810</v>
      </c>
      <c r="E12116" s="698" t="s">
        <v>3744</v>
      </c>
    </row>
    <row r="12117" spans="1:5" hidden="1">
      <c r="A12117">
        <v>12433</v>
      </c>
      <c r="B12117" t="s">
        <v>10858</v>
      </c>
      <c r="C12117" t="s">
        <v>1809</v>
      </c>
      <c r="D12117" t="s">
        <v>1810</v>
      </c>
      <c r="E12117" s="698" t="s">
        <v>10859</v>
      </c>
    </row>
    <row r="12118" spans="1:5" hidden="1">
      <c r="A12118">
        <v>12435</v>
      </c>
      <c r="B12118" t="s">
        <v>10860</v>
      </c>
      <c r="C12118" t="s">
        <v>1809</v>
      </c>
      <c r="D12118" t="s">
        <v>1810</v>
      </c>
      <c r="E12118" s="698" t="s">
        <v>10861</v>
      </c>
    </row>
    <row r="12119" spans="1:5" hidden="1">
      <c r="A12119">
        <v>12437</v>
      </c>
      <c r="B12119" t="s">
        <v>10862</v>
      </c>
      <c r="C12119" t="s">
        <v>1809</v>
      </c>
      <c r="D12119" t="s">
        <v>1810</v>
      </c>
      <c r="E12119" s="698" t="s">
        <v>10863</v>
      </c>
    </row>
    <row r="12120" spans="1:5" hidden="1">
      <c r="A12120">
        <v>12439</v>
      </c>
      <c r="B12120" t="s">
        <v>10864</v>
      </c>
      <c r="C12120" t="s">
        <v>1809</v>
      </c>
      <c r="D12120" t="s">
        <v>1810</v>
      </c>
      <c r="E12120" s="698" t="s">
        <v>10865</v>
      </c>
    </row>
    <row r="12121" spans="1:5" hidden="1">
      <c r="A12121">
        <v>12438</v>
      </c>
      <c r="B12121" t="s">
        <v>10866</v>
      </c>
      <c r="C12121" t="s">
        <v>1809</v>
      </c>
      <c r="D12121" t="s">
        <v>1810</v>
      </c>
      <c r="E12121" s="698" t="s">
        <v>10867</v>
      </c>
    </row>
    <row r="12122" spans="1:5" hidden="1">
      <c r="A12122">
        <v>12436</v>
      </c>
      <c r="B12122" t="s">
        <v>10868</v>
      </c>
      <c r="C12122" t="s">
        <v>1809</v>
      </c>
      <c r="D12122" t="s">
        <v>1810</v>
      </c>
      <c r="E12122" s="698" t="s">
        <v>10869</v>
      </c>
    </row>
    <row r="12123" spans="1:5" hidden="1">
      <c r="A12123">
        <v>36357</v>
      </c>
      <c r="B12123" t="s">
        <v>10870</v>
      </c>
      <c r="C12123" t="s">
        <v>1809</v>
      </c>
      <c r="D12123" t="s">
        <v>1836</v>
      </c>
      <c r="E12123" s="698" t="s">
        <v>10871</v>
      </c>
    </row>
    <row r="12124" spans="1:5" hidden="1">
      <c r="A12124">
        <v>12424</v>
      </c>
      <c r="B12124" t="s">
        <v>10872</v>
      </c>
      <c r="C12124" t="s">
        <v>1809</v>
      </c>
      <c r="D12124" t="s">
        <v>1810</v>
      </c>
      <c r="E12124" s="698" t="s">
        <v>10873</v>
      </c>
    </row>
    <row r="12125" spans="1:5" hidden="1">
      <c r="A12125">
        <v>12440</v>
      </c>
      <c r="B12125" t="s">
        <v>10874</v>
      </c>
      <c r="C12125" t="s">
        <v>1809</v>
      </c>
      <c r="D12125" t="s">
        <v>1810</v>
      </c>
      <c r="E12125" s="698" t="s">
        <v>10875</v>
      </c>
    </row>
    <row r="12126" spans="1:5" hidden="1">
      <c r="A12126">
        <v>9884</v>
      </c>
      <c r="B12126" t="s">
        <v>10876</v>
      </c>
      <c r="C12126" t="s">
        <v>1809</v>
      </c>
      <c r="D12126" t="s">
        <v>1810</v>
      </c>
      <c r="E12126" s="698" t="s">
        <v>4129</v>
      </c>
    </row>
    <row r="12127" spans="1:5" hidden="1">
      <c r="A12127">
        <v>9888</v>
      </c>
      <c r="B12127" t="s">
        <v>10877</v>
      </c>
      <c r="C12127" t="s">
        <v>1809</v>
      </c>
      <c r="D12127" t="s">
        <v>1810</v>
      </c>
      <c r="E12127" s="698" t="s">
        <v>10878</v>
      </c>
    </row>
    <row r="12128" spans="1:5" hidden="1">
      <c r="A12128">
        <v>9883</v>
      </c>
      <c r="B12128" t="s">
        <v>10879</v>
      </c>
      <c r="C12128" t="s">
        <v>1809</v>
      </c>
      <c r="D12128" t="s">
        <v>1810</v>
      </c>
      <c r="E12128" s="698" t="s">
        <v>10880</v>
      </c>
    </row>
    <row r="12129" spans="1:5" hidden="1">
      <c r="A12129">
        <v>9886</v>
      </c>
      <c r="B12129" t="s">
        <v>10881</v>
      </c>
      <c r="C12129" t="s">
        <v>1809</v>
      </c>
      <c r="D12129" t="s">
        <v>1810</v>
      </c>
      <c r="E12129" s="698" t="s">
        <v>10882</v>
      </c>
    </row>
    <row r="12130" spans="1:5" hidden="1">
      <c r="A12130">
        <v>9889</v>
      </c>
      <c r="B12130" t="s">
        <v>10883</v>
      </c>
      <c r="C12130" t="s">
        <v>1809</v>
      </c>
      <c r="D12130" t="s">
        <v>1810</v>
      </c>
      <c r="E12130" s="698" t="s">
        <v>10884</v>
      </c>
    </row>
    <row r="12131" spans="1:5" hidden="1">
      <c r="A12131">
        <v>9887</v>
      </c>
      <c r="B12131" t="s">
        <v>10885</v>
      </c>
      <c r="C12131" t="s">
        <v>1809</v>
      </c>
      <c r="D12131" t="s">
        <v>1810</v>
      </c>
      <c r="E12131" s="698" t="s">
        <v>10886</v>
      </c>
    </row>
    <row r="12132" spans="1:5" hidden="1">
      <c r="A12132">
        <v>9885</v>
      </c>
      <c r="B12132" t="s">
        <v>10887</v>
      </c>
      <c r="C12132" t="s">
        <v>1809</v>
      </c>
      <c r="D12132" t="s">
        <v>1810</v>
      </c>
      <c r="E12132" s="698" t="s">
        <v>10416</v>
      </c>
    </row>
    <row r="12133" spans="1:5" hidden="1">
      <c r="A12133">
        <v>9890</v>
      </c>
      <c r="B12133" t="s">
        <v>10888</v>
      </c>
      <c r="C12133" t="s">
        <v>1809</v>
      </c>
      <c r="D12133" t="s">
        <v>1810</v>
      </c>
      <c r="E12133" s="698" t="s">
        <v>10889</v>
      </c>
    </row>
    <row r="12134" spans="1:5" hidden="1">
      <c r="A12134">
        <v>9891</v>
      </c>
      <c r="B12134" t="s">
        <v>10890</v>
      </c>
      <c r="C12134" t="s">
        <v>1809</v>
      </c>
      <c r="D12134" t="s">
        <v>1810</v>
      </c>
      <c r="E12134" s="698" t="s">
        <v>10891</v>
      </c>
    </row>
    <row r="12135" spans="1:5" hidden="1">
      <c r="A12135">
        <v>39292</v>
      </c>
      <c r="B12135" t="s">
        <v>10892</v>
      </c>
      <c r="C12135" t="s">
        <v>1809</v>
      </c>
      <c r="D12135" t="s">
        <v>1836</v>
      </c>
      <c r="E12135" s="698" t="s">
        <v>4061</v>
      </c>
    </row>
    <row r="12136" spans="1:5" hidden="1">
      <c r="A12136">
        <v>39293</v>
      </c>
      <c r="B12136" t="s">
        <v>10893</v>
      </c>
      <c r="C12136" t="s">
        <v>1809</v>
      </c>
      <c r="D12136" t="s">
        <v>1836</v>
      </c>
      <c r="E12136" s="698" t="s">
        <v>10894</v>
      </c>
    </row>
    <row r="12137" spans="1:5" hidden="1">
      <c r="A12137">
        <v>39294</v>
      </c>
      <c r="B12137" t="s">
        <v>10895</v>
      </c>
      <c r="C12137" t="s">
        <v>1809</v>
      </c>
      <c r="D12137" t="s">
        <v>1836</v>
      </c>
      <c r="E12137" s="698" t="s">
        <v>10894</v>
      </c>
    </row>
    <row r="12138" spans="1:5" hidden="1">
      <c r="A12138">
        <v>39295</v>
      </c>
      <c r="B12138" t="s">
        <v>10896</v>
      </c>
      <c r="C12138" t="s">
        <v>1809</v>
      </c>
      <c r="D12138" t="s">
        <v>1836</v>
      </c>
      <c r="E12138" s="698" t="s">
        <v>10897</v>
      </c>
    </row>
    <row r="12139" spans="1:5" hidden="1">
      <c r="A12139">
        <v>36313</v>
      </c>
      <c r="B12139" t="s">
        <v>10898</v>
      </c>
      <c r="C12139" t="s">
        <v>1809</v>
      </c>
      <c r="D12139" t="s">
        <v>1836</v>
      </c>
      <c r="E12139" s="698" t="s">
        <v>10899</v>
      </c>
    </row>
    <row r="12140" spans="1:5" hidden="1">
      <c r="A12140">
        <v>36316</v>
      </c>
      <c r="B12140" t="s">
        <v>10900</v>
      </c>
      <c r="C12140" t="s">
        <v>1809</v>
      </c>
      <c r="D12140" t="s">
        <v>1836</v>
      </c>
      <c r="E12140" s="698" t="s">
        <v>10901</v>
      </c>
    </row>
    <row r="12141" spans="1:5" hidden="1">
      <c r="A12141">
        <v>64</v>
      </c>
      <c r="B12141" t="s">
        <v>10902</v>
      </c>
      <c r="C12141" t="s">
        <v>1809</v>
      </c>
      <c r="D12141" t="s">
        <v>1836</v>
      </c>
      <c r="E12141" s="698" t="s">
        <v>10023</v>
      </c>
    </row>
    <row r="12142" spans="1:5" hidden="1">
      <c r="A12142">
        <v>37423</v>
      </c>
      <c r="B12142" t="s">
        <v>10903</v>
      </c>
      <c r="C12142" t="s">
        <v>1809</v>
      </c>
      <c r="D12142" t="s">
        <v>1836</v>
      </c>
      <c r="E12142" s="698" t="s">
        <v>4430</v>
      </c>
    </row>
    <row r="12143" spans="1:5" hidden="1">
      <c r="A12143">
        <v>39296</v>
      </c>
      <c r="B12143" t="s">
        <v>10904</v>
      </c>
      <c r="C12143" t="s">
        <v>1809</v>
      </c>
      <c r="D12143" t="s">
        <v>1836</v>
      </c>
      <c r="E12143" s="698" t="s">
        <v>10905</v>
      </c>
    </row>
    <row r="12144" spans="1:5" hidden="1">
      <c r="A12144">
        <v>39297</v>
      </c>
      <c r="B12144" t="s">
        <v>10906</v>
      </c>
      <c r="C12144" t="s">
        <v>1809</v>
      </c>
      <c r="D12144" t="s">
        <v>1836</v>
      </c>
      <c r="E12144" s="698" t="s">
        <v>2052</v>
      </c>
    </row>
    <row r="12145" spans="1:5" hidden="1">
      <c r="A12145">
        <v>39298</v>
      </c>
      <c r="B12145" t="s">
        <v>10907</v>
      </c>
      <c r="C12145" t="s">
        <v>1809</v>
      </c>
      <c r="D12145" t="s">
        <v>1836</v>
      </c>
      <c r="E12145" s="698" t="s">
        <v>10908</v>
      </c>
    </row>
    <row r="12146" spans="1:5" hidden="1">
      <c r="A12146">
        <v>39299</v>
      </c>
      <c r="B12146" t="s">
        <v>10909</v>
      </c>
      <c r="C12146" t="s">
        <v>1809</v>
      </c>
      <c r="D12146" t="s">
        <v>1836</v>
      </c>
      <c r="E12146" s="698" t="s">
        <v>10910</v>
      </c>
    </row>
    <row r="12147" spans="1:5" hidden="1">
      <c r="A12147">
        <v>9892</v>
      </c>
      <c r="B12147" t="s">
        <v>10911</v>
      </c>
      <c r="C12147" t="s">
        <v>1809</v>
      </c>
      <c r="D12147" t="s">
        <v>1810</v>
      </c>
      <c r="E12147" s="698" t="s">
        <v>8069</v>
      </c>
    </row>
    <row r="12148" spans="1:5" hidden="1">
      <c r="A12148">
        <v>9893</v>
      </c>
      <c r="B12148" t="s">
        <v>10912</v>
      </c>
      <c r="C12148" t="s">
        <v>1809</v>
      </c>
      <c r="D12148" t="s">
        <v>1810</v>
      </c>
      <c r="E12148" s="698" t="s">
        <v>10913</v>
      </c>
    </row>
    <row r="12149" spans="1:5" hidden="1">
      <c r="A12149">
        <v>9901</v>
      </c>
      <c r="B12149" t="s">
        <v>10914</v>
      </c>
      <c r="C12149" t="s">
        <v>1809</v>
      </c>
      <c r="D12149" t="s">
        <v>1810</v>
      </c>
      <c r="E12149" s="698" t="s">
        <v>4986</v>
      </c>
    </row>
    <row r="12150" spans="1:5" hidden="1">
      <c r="A12150">
        <v>9896</v>
      </c>
      <c r="B12150" t="s">
        <v>10915</v>
      </c>
      <c r="C12150" t="s">
        <v>1809</v>
      </c>
      <c r="D12150" t="s">
        <v>1810</v>
      </c>
      <c r="E12150" s="698" t="s">
        <v>10916</v>
      </c>
    </row>
    <row r="12151" spans="1:5" hidden="1">
      <c r="A12151">
        <v>9900</v>
      </c>
      <c r="B12151" t="s">
        <v>10917</v>
      </c>
      <c r="C12151" t="s">
        <v>1809</v>
      </c>
      <c r="D12151" t="s">
        <v>1810</v>
      </c>
      <c r="E12151" s="698" t="s">
        <v>7937</v>
      </c>
    </row>
    <row r="12152" spans="1:5" hidden="1">
      <c r="A12152">
        <v>9898</v>
      </c>
      <c r="B12152" t="s">
        <v>10918</v>
      </c>
      <c r="C12152" t="s">
        <v>1809</v>
      </c>
      <c r="D12152" t="s">
        <v>1810</v>
      </c>
      <c r="E12152" s="698" t="s">
        <v>10919</v>
      </c>
    </row>
    <row r="12153" spans="1:5" hidden="1">
      <c r="A12153">
        <v>9899</v>
      </c>
      <c r="B12153" t="s">
        <v>10920</v>
      </c>
      <c r="C12153" t="s">
        <v>1809</v>
      </c>
      <c r="D12153" t="s">
        <v>1810</v>
      </c>
      <c r="E12153" s="698" t="s">
        <v>4061</v>
      </c>
    </row>
    <row r="12154" spans="1:5" hidden="1">
      <c r="A12154">
        <v>9902</v>
      </c>
      <c r="B12154" t="s">
        <v>10921</v>
      </c>
      <c r="C12154" t="s">
        <v>1809</v>
      </c>
      <c r="D12154" t="s">
        <v>1810</v>
      </c>
      <c r="E12154" s="698" t="s">
        <v>10922</v>
      </c>
    </row>
    <row r="12155" spans="1:5" hidden="1">
      <c r="A12155">
        <v>9908</v>
      </c>
      <c r="B12155" t="s">
        <v>10923</v>
      </c>
      <c r="C12155" t="s">
        <v>1809</v>
      </c>
      <c r="D12155" t="s">
        <v>1810</v>
      </c>
      <c r="E12155" s="698" t="s">
        <v>10924</v>
      </c>
    </row>
    <row r="12156" spans="1:5" hidden="1">
      <c r="A12156">
        <v>9905</v>
      </c>
      <c r="B12156" t="s">
        <v>10925</v>
      </c>
      <c r="C12156" t="s">
        <v>1809</v>
      </c>
      <c r="D12156" t="s">
        <v>1810</v>
      </c>
      <c r="E12156" s="698" t="s">
        <v>4781</v>
      </c>
    </row>
    <row r="12157" spans="1:5" hidden="1">
      <c r="A12157">
        <v>9906</v>
      </c>
      <c r="B12157" t="s">
        <v>10926</v>
      </c>
      <c r="C12157" t="s">
        <v>1809</v>
      </c>
      <c r="D12157" t="s">
        <v>1810</v>
      </c>
      <c r="E12157" s="698" t="s">
        <v>10927</v>
      </c>
    </row>
    <row r="12158" spans="1:5" hidden="1">
      <c r="A12158">
        <v>9895</v>
      </c>
      <c r="B12158" t="s">
        <v>10928</v>
      </c>
      <c r="C12158" t="s">
        <v>1809</v>
      </c>
      <c r="D12158" t="s">
        <v>1810</v>
      </c>
      <c r="E12158" s="698" t="s">
        <v>3899</v>
      </c>
    </row>
    <row r="12159" spans="1:5" hidden="1">
      <c r="A12159">
        <v>9894</v>
      </c>
      <c r="B12159" t="s">
        <v>10929</v>
      </c>
      <c r="C12159" t="s">
        <v>1809</v>
      </c>
      <c r="D12159" t="s">
        <v>1810</v>
      </c>
      <c r="E12159" s="698" t="s">
        <v>10930</v>
      </c>
    </row>
    <row r="12160" spans="1:5" hidden="1">
      <c r="A12160">
        <v>9897</v>
      </c>
      <c r="B12160" t="s">
        <v>10931</v>
      </c>
      <c r="C12160" t="s">
        <v>1809</v>
      </c>
      <c r="D12160" t="s">
        <v>1810</v>
      </c>
      <c r="E12160" s="698" t="s">
        <v>10932</v>
      </c>
    </row>
    <row r="12161" spans="1:5" hidden="1">
      <c r="A12161">
        <v>9910</v>
      </c>
      <c r="B12161" t="s">
        <v>10933</v>
      </c>
      <c r="C12161" t="s">
        <v>1809</v>
      </c>
      <c r="D12161" t="s">
        <v>1810</v>
      </c>
      <c r="E12161" s="698" t="s">
        <v>10934</v>
      </c>
    </row>
    <row r="12162" spans="1:5" hidden="1">
      <c r="A12162">
        <v>9909</v>
      </c>
      <c r="B12162" t="s">
        <v>10935</v>
      </c>
      <c r="C12162" t="s">
        <v>1809</v>
      </c>
      <c r="D12162" t="s">
        <v>1810</v>
      </c>
      <c r="E12162" s="698" t="s">
        <v>10936</v>
      </c>
    </row>
    <row r="12163" spans="1:5" hidden="1">
      <c r="A12163">
        <v>9907</v>
      </c>
      <c r="B12163" t="s">
        <v>10937</v>
      </c>
      <c r="C12163" t="s">
        <v>1809</v>
      </c>
      <c r="D12163" t="s">
        <v>1810</v>
      </c>
      <c r="E12163" s="698" t="s">
        <v>10938</v>
      </c>
    </row>
    <row r="12164" spans="1:5" hidden="1">
      <c r="A12164">
        <v>20973</v>
      </c>
      <c r="B12164" t="s">
        <v>10939</v>
      </c>
      <c r="C12164" t="s">
        <v>1809</v>
      </c>
      <c r="D12164" t="s">
        <v>1810</v>
      </c>
      <c r="E12164" s="698" t="s">
        <v>10940</v>
      </c>
    </row>
    <row r="12165" spans="1:5" hidden="1">
      <c r="A12165">
        <v>20974</v>
      </c>
      <c r="B12165" t="s">
        <v>10941</v>
      </c>
      <c r="C12165" t="s">
        <v>1809</v>
      </c>
      <c r="D12165" t="s">
        <v>1810</v>
      </c>
      <c r="E12165" s="698" t="s">
        <v>10942</v>
      </c>
    </row>
    <row r="12166" spans="1:5" hidden="1">
      <c r="A12166">
        <v>37989</v>
      </c>
      <c r="B12166" t="s">
        <v>10943</v>
      </c>
      <c r="C12166" t="s">
        <v>1809</v>
      </c>
      <c r="D12166" t="s">
        <v>1810</v>
      </c>
      <c r="E12166" s="698" t="s">
        <v>10944</v>
      </c>
    </row>
    <row r="12167" spans="1:5" hidden="1">
      <c r="A12167">
        <v>37990</v>
      </c>
      <c r="B12167" t="s">
        <v>10945</v>
      </c>
      <c r="C12167" t="s">
        <v>1809</v>
      </c>
      <c r="D12167" t="s">
        <v>1810</v>
      </c>
      <c r="E12167" s="698" t="s">
        <v>10946</v>
      </c>
    </row>
    <row r="12168" spans="1:5" hidden="1">
      <c r="A12168">
        <v>37991</v>
      </c>
      <c r="B12168" t="s">
        <v>10947</v>
      </c>
      <c r="C12168" t="s">
        <v>1809</v>
      </c>
      <c r="D12168" t="s">
        <v>1810</v>
      </c>
      <c r="E12168" s="698" t="s">
        <v>10948</v>
      </c>
    </row>
    <row r="12169" spans="1:5" hidden="1">
      <c r="A12169">
        <v>37992</v>
      </c>
      <c r="B12169" t="s">
        <v>10949</v>
      </c>
      <c r="C12169" t="s">
        <v>1809</v>
      </c>
      <c r="D12169" t="s">
        <v>1810</v>
      </c>
      <c r="E12169" s="698" t="s">
        <v>10950</v>
      </c>
    </row>
    <row r="12170" spans="1:5" hidden="1">
      <c r="A12170">
        <v>37993</v>
      </c>
      <c r="B12170" t="s">
        <v>10951</v>
      </c>
      <c r="C12170" t="s">
        <v>1809</v>
      </c>
      <c r="D12170" t="s">
        <v>1810</v>
      </c>
      <c r="E12170" s="698" t="s">
        <v>10952</v>
      </c>
    </row>
    <row r="12171" spans="1:5" hidden="1">
      <c r="A12171">
        <v>37994</v>
      </c>
      <c r="B12171" t="s">
        <v>10953</v>
      </c>
      <c r="C12171" t="s">
        <v>1809</v>
      </c>
      <c r="D12171" t="s">
        <v>1810</v>
      </c>
      <c r="E12171" s="698" t="s">
        <v>10954</v>
      </c>
    </row>
    <row r="12172" spans="1:5" hidden="1">
      <c r="A12172">
        <v>37995</v>
      </c>
      <c r="B12172" t="s">
        <v>10955</v>
      </c>
      <c r="C12172" t="s">
        <v>1809</v>
      </c>
      <c r="D12172" t="s">
        <v>1810</v>
      </c>
      <c r="E12172" s="698" t="s">
        <v>10956</v>
      </c>
    </row>
    <row r="12173" spans="1:5" hidden="1">
      <c r="A12173">
        <v>37996</v>
      </c>
      <c r="B12173" t="s">
        <v>10957</v>
      </c>
      <c r="C12173" t="s">
        <v>1809</v>
      </c>
      <c r="D12173" t="s">
        <v>1810</v>
      </c>
      <c r="E12173" s="698" t="s">
        <v>10958</v>
      </c>
    </row>
    <row r="12174" spans="1:5" hidden="1">
      <c r="A12174">
        <v>13883</v>
      </c>
      <c r="B12174" t="s">
        <v>10959</v>
      </c>
      <c r="C12174" t="s">
        <v>1809</v>
      </c>
      <c r="D12174" t="s">
        <v>1836</v>
      </c>
      <c r="E12174" s="698" t="s">
        <v>10960</v>
      </c>
    </row>
    <row r="12175" spans="1:5" hidden="1">
      <c r="A12175">
        <v>38604</v>
      </c>
      <c r="B12175" t="s">
        <v>10961</v>
      </c>
      <c r="C12175" t="s">
        <v>1809</v>
      </c>
      <c r="D12175" t="s">
        <v>1836</v>
      </c>
      <c r="E12175" s="698" t="s">
        <v>10962</v>
      </c>
    </row>
    <row r="12176" spans="1:5" hidden="1">
      <c r="A12176">
        <v>10601</v>
      </c>
      <c r="B12176" t="s">
        <v>10963</v>
      </c>
      <c r="C12176" t="s">
        <v>1809</v>
      </c>
      <c r="D12176" t="s">
        <v>1836</v>
      </c>
      <c r="E12176" s="698" t="s">
        <v>10964</v>
      </c>
    </row>
    <row r="12177" spans="1:5" hidden="1">
      <c r="A12177">
        <v>26034</v>
      </c>
      <c r="B12177" t="s">
        <v>10965</v>
      </c>
      <c r="C12177" t="s">
        <v>1809</v>
      </c>
      <c r="D12177" t="s">
        <v>1836</v>
      </c>
      <c r="E12177" s="698" t="s">
        <v>10966</v>
      </c>
    </row>
    <row r="12178" spans="1:5" hidden="1">
      <c r="A12178">
        <v>13894</v>
      </c>
      <c r="B12178" t="s">
        <v>10967</v>
      </c>
      <c r="C12178" t="s">
        <v>1809</v>
      </c>
      <c r="D12178" t="s">
        <v>1836</v>
      </c>
      <c r="E12178" s="698" t="s">
        <v>10968</v>
      </c>
    </row>
    <row r="12179" spans="1:5" hidden="1">
      <c r="A12179">
        <v>13895</v>
      </c>
      <c r="B12179" t="s">
        <v>10969</v>
      </c>
      <c r="C12179" t="s">
        <v>1809</v>
      </c>
      <c r="D12179" t="s">
        <v>1836</v>
      </c>
      <c r="E12179" s="698" t="s">
        <v>10970</v>
      </c>
    </row>
    <row r="12180" spans="1:5" hidden="1">
      <c r="A12180">
        <v>13892</v>
      </c>
      <c r="B12180" t="s">
        <v>10971</v>
      </c>
      <c r="C12180" t="s">
        <v>1809</v>
      </c>
      <c r="D12180" t="s">
        <v>1836</v>
      </c>
      <c r="E12180" s="698" t="s">
        <v>10972</v>
      </c>
    </row>
    <row r="12181" spans="1:5" hidden="1">
      <c r="A12181">
        <v>9914</v>
      </c>
      <c r="B12181" t="s">
        <v>10973</v>
      </c>
      <c r="C12181" t="s">
        <v>1809</v>
      </c>
      <c r="D12181" t="s">
        <v>1836</v>
      </c>
      <c r="E12181" s="698" t="s">
        <v>10974</v>
      </c>
    </row>
    <row r="12182" spans="1:5" hidden="1">
      <c r="A12182">
        <v>36485</v>
      </c>
      <c r="B12182" t="s">
        <v>10975</v>
      </c>
      <c r="C12182" t="s">
        <v>1809</v>
      </c>
      <c r="D12182" t="s">
        <v>1836</v>
      </c>
      <c r="E12182" s="698" t="s">
        <v>10976</v>
      </c>
    </row>
    <row r="12183" spans="1:5" hidden="1">
      <c r="A12183">
        <v>9912</v>
      </c>
      <c r="B12183" t="s">
        <v>10977</v>
      </c>
      <c r="C12183" t="s">
        <v>1809</v>
      </c>
      <c r="D12183" t="s">
        <v>1836</v>
      </c>
      <c r="E12183" s="698" t="s">
        <v>10978</v>
      </c>
    </row>
    <row r="12184" spans="1:5" hidden="1">
      <c r="A12184">
        <v>9921</v>
      </c>
      <c r="B12184" t="s">
        <v>10979</v>
      </c>
      <c r="C12184" t="s">
        <v>1809</v>
      </c>
      <c r="D12184" t="s">
        <v>1836</v>
      </c>
      <c r="E12184" s="698" t="s">
        <v>10980</v>
      </c>
    </row>
    <row r="12185" spans="1:5" hidden="1">
      <c r="A12185">
        <v>21112</v>
      </c>
      <c r="B12185" t="s">
        <v>10981</v>
      </c>
      <c r="C12185" t="s">
        <v>1809</v>
      </c>
      <c r="D12185" t="s">
        <v>1810</v>
      </c>
      <c r="E12185" s="698" t="s">
        <v>10982</v>
      </c>
    </row>
    <row r="12186" spans="1:5" hidden="1">
      <c r="A12186">
        <v>10228</v>
      </c>
      <c r="B12186" t="s">
        <v>10983</v>
      </c>
      <c r="C12186" t="s">
        <v>1809</v>
      </c>
      <c r="D12186" t="s">
        <v>1817</v>
      </c>
      <c r="E12186" s="698" t="s">
        <v>10984</v>
      </c>
    </row>
    <row r="12187" spans="1:5" hidden="1">
      <c r="A12187">
        <v>11781</v>
      </c>
      <c r="B12187" t="s">
        <v>10985</v>
      </c>
      <c r="C12187" t="s">
        <v>1809</v>
      </c>
      <c r="D12187" t="s">
        <v>1810</v>
      </c>
      <c r="E12187" s="698" t="s">
        <v>10986</v>
      </c>
    </row>
    <row r="12188" spans="1:5" hidden="1">
      <c r="A12188">
        <v>37588</v>
      </c>
      <c r="B12188" t="s">
        <v>10987</v>
      </c>
      <c r="C12188" t="s">
        <v>1809</v>
      </c>
      <c r="D12188" t="s">
        <v>1810</v>
      </c>
      <c r="E12188" s="698" t="s">
        <v>10988</v>
      </c>
    </row>
    <row r="12189" spans="1:5" hidden="1">
      <c r="A12189">
        <v>11746</v>
      </c>
      <c r="B12189" t="s">
        <v>10989</v>
      </c>
      <c r="C12189" t="s">
        <v>1809</v>
      </c>
      <c r="D12189" t="s">
        <v>1810</v>
      </c>
      <c r="E12189" s="698" t="s">
        <v>10990</v>
      </c>
    </row>
    <row r="12190" spans="1:5" hidden="1">
      <c r="A12190">
        <v>11751</v>
      </c>
      <c r="B12190" t="s">
        <v>10991</v>
      </c>
      <c r="C12190" t="s">
        <v>1809</v>
      </c>
      <c r="D12190" t="s">
        <v>1810</v>
      </c>
      <c r="E12190" s="698" t="s">
        <v>10992</v>
      </c>
    </row>
    <row r="12191" spans="1:5" hidden="1">
      <c r="A12191">
        <v>11750</v>
      </c>
      <c r="B12191" t="s">
        <v>10993</v>
      </c>
      <c r="C12191" t="s">
        <v>1809</v>
      </c>
      <c r="D12191" t="s">
        <v>1810</v>
      </c>
      <c r="E12191" s="698" t="s">
        <v>10994</v>
      </c>
    </row>
    <row r="12192" spans="1:5" hidden="1">
      <c r="A12192">
        <v>11748</v>
      </c>
      <c r="B12192" t="s">
        <v>10995</v>
      </c>
      <c r="C12192" t="s">
        <v>1809</v>
      </c>
      <c r="D12192" t="s">
        <v>1810</v>
      </c>
      <c r="E12192" s="698" t="s">
        <v>10996</v>
      </c>
    </row>
    <row r="12193" spans="1:5" hidden="1">
      <c r="A12193">
        <v>11747</v>
      </c>
      <c r="B12193" t="s">
        <v>10997</v>
      </c>
      <c r="C12193" t="s">
        <v>1809</v>
      </c>
      <c r="D12193" t="s">
        <v>1810</v>
      </c>
      <c r="E12193" s="698" t="s">
        <v>10998</v>
      </c>
    </row>
    <row r="12194" spans="1:5" hidden="1">
      <c r="A12194">
        <v>11749</v>
      </c>
      <c r="B12194" t="s">
        <v>10999</v>
      </c>
      <c r="C12194" t="s">
        <v>1809</v>
      </c>
      <c r="D12194" t="s">
        <v>1810</v>
      </c>
      <c r="E12194" s="698" t="s">
        <v>11000</v>
      </c>
    </row>
    <row r="12195" spans="1:5" hidden="1">
      <c r="A12195">
        <v>10236</v>
      </c>
      <c r="B12195" t="s">
        <v>11001</v>
      </c>
      <c r="C12195" t="s">
        <v>1809</v>
      </c>
      <c r="D12195" t="s">
        <v>1836</v>
      </c>
      <c r="E12195" s="698" t="s">
        <v>11002</v>
      </c>
    </row>
    <row r="12196" spans="1:5" hidden="1">
      <c r="A12196">
        <v>10233</v>
      </c>
      <c r="B12196" t="s">
        <v>11003</v>
      </c>
      <c r="C12196" t="s">
        <v>1809</v>
      </c>
      <c r="D12196" t="s">
        <v>1836</v>
      </c>
      <c r="E12196" s="698" t="s">
        <v>11004</v>
      </c>
    </row>
    <row r="12197" spans="1:5" hidden="1">
      <c r="A12197">
        <v>10234</v>
      </c>
      <c r="B12197" t="s">
        <v>11005</v>
      </c>
      <c r="C12197" t="s">
        <v>1809</v>
      </c>
      <c r="D12197" t="s">
        <v>1836</v>
      </c>
      <c r="E12197" s="698" t="s">
        <v>5868</v>
      </c>
    </row>
    <row r="12198" spans="1:5" hidden="1">
      <c r="A12198">
        <v>10231</v>
      </c>
      <c r="B12198" t="s">
        <v>11006</v>
      </c>
      <c r="C12198" t="s">
        <v>1809</v>
      </c>
      <c r="D12198" t="s">
        <v>1836</v>
      </c>
      <c r="E12198" s="698" t="s">
        <v>11007</v>
      </c>
    </row>
    <row r="12199" spans="1:5" hidden="1">
      <c r="A12199">
        <v>10232</v>
      </c>
      <c r="B12199" t="s">
        <v>11008</v>
      </c>
      <c r="C12199" t="s">
        <v>1809</v>
      </c>
      <c r="D12199" t="s">
        <v>1836</v>
      </c>
      <c r="E12199" s="698" t="s">
        <v>11009</v>
      </c>
    </row>
    <row r="12200" spans="1:5" hidden="1">
      <c r="A12200">
        <v>10229</v>
      </c>
      <c r="B12200" t="s">
        <v>11010</v>
      </c>
      <c r="C12200" t="s">
        <v>1809</v>
      </c>
      <c r="D12200" t="s">
        <v>1836</v>
      </c>
      <c r="E12200" s="698" t="s">
        <v>11011</v>
      </c>
    </row>
    <row r="12201" spans="1:5" hidden="1">
      <c r="A12201">
        <v>10235</v>
      </c>
      <c r="B12201" t="s">
        <v>11012</v>
      </c>
      <c r="C12201" t="s">
        <v>1809</v>
      </c>
      <c r="D12201" t="s">
        <v>1836</v>
      </c>
      <c r="E12201" s="698" t="s">
        <v>11013</v>
      </c>
    </row>
    <row r="12202" spans="1:5" hidden="1">
      <c r="A12202">
        <v>10230</v>
      </c>
      <c r="B12202" t="s">
        <v>11014</v>
      </c>
      <c r="C12202" t="s">
        <v>1809</v>
      </c>
      <c r="D12202" t="s">
        <v>1836</v>
      </c>
      <c r="E12202" s="698" t="s">
        <v>11015</v>
      </c>
    </row>
    <row r="12203" spans="1:5" hidden="1">
      <c r="A12203">
        <v>10409</v>
      </c>
      <c r="B12203" t="s">
        <v>11016</v>
      </c>
      <c r="C12203" t="s">
        <v>1809</v>
      </c>
      <c r="D12203" t="s">
        <v>1836</v>
      </c>
      <c r="E12203" s="698" t="s">
        <v>11017</v>
      </c>
    </row>
    <row r="12204" spans="1:5" hidden="1">
      <c r="A12204">
        <v>10411</v>
      </c>
      <c r="B12204" t="s">
        <v>11018</v>
      </c>
      <c r="C12204" t="s">
        <v>1809</v>
      </c>
      <c r="D12204" t="s">
        <v>1836</v>
      </c>
      <c r="E12204" s="698" t="s">
        <v>11019</v>
      </c>
    </row>
    <row r="12205" spans="1:5" hidden="1">
      <c r="A12205">
        <v>10404</v>
      </c>
      <c r="B12205" t="s">
        <v>11020</v>
      </c>
      <c r="C12205" t="s">
        <v>1809</v>
      </c>
      <c r="D12205" t="s">
        <v>1836</v>
      </c>
      <c r="E12205" s="698" t="s">
        <v>11021</v>
      </c>
    </row>
    <row r="12206" spans="1:5" hidden="1">
      <c r="A12206">
        <v>10410</v>
      </c>
      <c r="B12206" t="s">
        <v>11022</v>
      </c>
      <c r="C12206" t="s">
        <v>1809</v>
      </c>
      <c r="D12206" t="s">
        <v>1836</v>
      </c>
      <c r="E12206" s="698" t="s">
        <v>11023</v>
      </c>
    </row>
    <row r="12207" spans="1:5" hidden="1">
      <c r="A12207">
        <v>10405</v>
      </c>
      <c r="B12207" t="s">
        <v>11024</v>
      </c>
      <c r="C12207" t="s">
        <v>1809</v>
      </c>
      <c r="D12207" t="s">
        <v>1836</v>
      </c>
      <c r="E12207" s="698" t="s">
        <v>11025</v>
      </c>
    </row>
    <row r="12208" spans="1:5" hidden="1">
      <c r="A12208">
        <v>10408</v>
      </c>
      <c r="B12208" t="s">
        <v>11026</v>
      </c>
      <c r="C12208" t="s">
        <v>1809</v>
      </c>
      <c r="D12208" t="s">
        <v>1836</v>
      </c>
      <c r="E12208" s="698" t="s">
        <v>11027</v>
      </c>
    </row>
    <row r="12209" spans="1:5" hidden="1">
      <c r="A12209">
        <v>10412</v>
      </c>
      <c r="B12209" t="s">
        <v>11028</v>
      </c>
      <c r="C12209" t="s">
        <v>1809</v>
      </c>
      <c r="D12209" t="s">
        <v>1836</v>
      </c>
      <c r="E12209" s="698" t="s">
        <v>11029</v>
      </c>
    </row>
    <row r="12210" spans="1:5" hidden="1">
      <c r="A12210">
        <v>10406</v>
      </c>
      <c r="B12210" t="s">
        <v>11030</v>
      </c>
      <c r="C12210" t="s">
        <v>1809</v>
      </c>
      <c r="D12210" t="s">
        <v>1836</v>
      </c>
      <c r="E12210" s="698" t="s">
        <v>11031</v>
      </c>
    </row>
    <row r="12211" spans="1:5" hidden="1">
      <c r="A12211">
        <v>10407</v>
      </c>
      <c r="B12211" t="s">
        <v>11032</v>
      </c>
      <c r="C12211" t="s">
        <v>1809</v>
      </c>
      <c r="D12211" t="s">
        <v>1836</v>
      </c>
      <c r="E12211" s="698" t="s">
        <v>11033</v>
      </c>
    </row>
    <row r="12212" spans="1:5" hidden="1">
      <c r="A12212">
        <v>10416</v>
      </c>
      <c r="B12212" t="s">
        <v>11034</v>
      </c>
      <c r="C12212" t="s">
        <v>1809</v>
      </c>
      <c r="D12212" t="s">
        <v>1836</v>
      </c>
      <c r="E12212" s="698" t="s">
        <v>11035</v>
      </c>
    </row>
    <row r="12213" spans="1:5" hidden="1">
      <c r="A12213">
        <v>10419</v>
      </c>
      <c r="B12213" t="s">
        <v>11036</v>
      </c>
      <c r="C12213" t="s">
        <v>1809</v>
      </c>
      <c r="D12213" t="s">
        <v>1836</v>
      </c>
      <c r="E12213" s="698" t="s">
        <v>11037</v>
      </c>
    </row>
    <row r="12214" spans="1:5" hidden="1">
      <c r="A12214">
        <v>21092</v>
      </c>
      <c r="B12214" t="s">
        <v>11038</v>
      </c>
      <c r="C12214" t="s">
        <v>1809</v>
      </c>
      <c r="D12214" t="s">
        <v>1836</v>
      </c>
      <c r="E12214" s="698" t="s">
        <v>11039</v>
      </c>
    </row>
    <row r="12215" spans="1:5" hidden="1">
      <c r="A12215">
        <v>10418</v>
      </c>
      <c r="B12215" t="s">
        <v>11040</v>
      </c>
      <c r="C12215" t="s">
        <v>1809</v>
      </c>
      <c r="D12215" t="s">
        <v>1836</v>
      </c>
      <c r="E12215" s="698" t="s">
        <v>11041</v>
      </c>
    </row>
    <row r="12216" spans="1:5" hidden="1">
      <c r="A12216">
        <v>12657</v>
      </c>
      <c r="B12216" t="s">
        <v>11042</v>
      </c>
      <c r="C12216" t="s">
        <v>1809</v>
      </c>
      <c r="D12216" t="s">
        <v>1836</v>
      </c>
      <c r="E12216" s="698" t="s">
        <v>11043</v>
      </c>
    </row>
    <row r="12217" spans="1:5" hidden="1">
      <c r="A12217">
        <v>10417</v>
      </c>
      <c r="B12217" t="s">
        <v>11044</v>
      </c>
      <c r="C12217" t="s">
        <v>1809</v>
      </c>
      <c r="D12217" t="s">
        <v>1836</v>
      </c>
      <c r="E12217" s="698" t="s">
        <v>11045</v>
      </c>
    </row>
    <row r="12218" spans="1:5" hidden="1">
      <c r="A12218">
        <v>10413</v>
      </c>
      <c r="B12218" t="s">
        <v>11046</v>
      </c>
      <c r="C12218" t="s">
        <v>1809</v>
      </c>
      <c r="D12218" t="s">
        <v>1836</v>
      </c>
      <c r="E12218" s="698" t="s">
        <v>11047</v>
      </c>
    </row>
    <row r="12219" spans="1:5" hidden="1">
      <c r="A12219">
        <v>10414</v>
      </c>
      <c r="B12219" t="s">
        <v>11048</v>
      </c>
      <c r="C12219" t="s">
        <v>1809</v>
      </c>
      <c r="D12219" t="s">
        <v>1836</v>
      </c>
      <c r="E12219" s="698" t="s">
        <v>11049</v>
      </c>
    </row>
    <row r="12220" spans="1:5" hidden="1">
      <c r="A12220">
        <v>10415</v>
      </c>
      <c r="B12220" t="s">
        <v>11050</v>
      </c>
      <c r="C12220" t="s">
        <v>1809</v>
      </c>
      <c r="D12220" t="s">
        <v>1836</v>
      </c>
      <c r="E12220" s="698" t="s">
        <v>11051</v>
      </c>
    </row>
    <row r="12221" spans="1:5" hidden="1">
      <c r="A12221">
        <v>38643</v>
      </c>
      <c r="B12221" t="s">
        <v>11052</v>
      </c>
      <c r="C12221" t="s">
        <v>1809</v>
      </c>
      <c r="D12221" t="s">
        <v>1810</v>
      </c>
      <c r="E12221" s="698" t="s">
        <v>11053</v>
      </c>
    </row>
    <row r="12222" spans="1:5" hidden="1">
      <c r="A12222">
        <v>6157</v>
      </c>
      <c r="B12222" t="s">
        <v>11054</v>
      </c>
      <c r="C12222" t="s">
        <v>1809</v>
      </c>
      <c r="D12222" t="s">
        <v>1810</v>
      </c>
      <c r="E12222" s="698" t="s">
        <v>11055</v>
      </c>
    </row>
    <row r="12223" spans="1:5" hidden="1">
      <c r="A12223">
        <v>6152</v>
      </c>
      <c r="B12223" t="s">
        <v>11056</v>
      </c>
      <c r="C12223" t="s">
        <v>1809</v>
      </c>
      <c r="D12223" t="s">
        <v>1810</v>
      </c>
      <c r="E12223" s="698" t="s">
        <v>7295</v>
      </c>
    </row>
    <row r="12224" spans="1:5" hidden="1">
      <c r="A12224">
        <v>6158</v>
      </c>
      <c r="B12224" t="s">
        <v>11057</v>
      </c>
      <c r="C12224" t="s">
        <v>1809</v>
      </c>
      <c r="D12224" t="s">
        <v>1810</v>
      </c>
      <c r="E12224" s="698" t="s">
        <v>10622</v>
      </c>
    </row>
    <row r="12225" spans="1:5" hidden="1">
      <c r="A12225">
        <v>6153</v>
      </c>
      <c r="B12225" t="s">
        <v>11058</v>
      </c>
      <c r="C12225" t="s">
        <v>1809</v>
      </c>
      <c r="D12225" t="s">
        <v>1810</v>
      </c>
      <c r="E12225" s="698" t="s">
        <v>11059</v>
      </c>
    </row>
    <row r="12226" spans="1:5" hidden="1">
      <c r="A12226">
        <v>6156</v>
      </c>
      <c r="B12226" t="s">
        <v>11060</v>
      </c>
      <c r="C12226" t="s">
        <v>1809</v>
      </c>
      <c r="D12226" t="s">
        <v>1810</v>
      </c>
      <c r="E12226" s="698" t="s">
        <v>11061</v>
      </c>
    </row>
    <row r="12227" spans="1:5" hidden="1">
      <c r="A12227">
        <v>6154</v>
      </c>
      <c r="B12227" t="s">
        <v>11062</v>
      </c>
      <c r="C12227" t="s">
        <v>1809</v>
      </c>
      <c r="D12227" t="s">
        <v>1810</v>
      </c>
      <c r="E12227" s="698" t="s">
        <v>4781</v>
      </c>
    </row>
    <row r="12228" spans="1:5" hidden="1">
      <c r="A12228">
        <v>6155</v>
      </c>
      <c r="B12228" t="s">
        <v>11063</v>
      </c>
      <c r="C12228" t="s">
        <v>1809</v>
      </c>
      <c r="D12228" t="s">
        <v>1810</v>
      </c>
      <c r="E12228" s="698" t="s">
        <v>4587</v>
      </c>
    </row>
    <row r="12229" spans="1:5" hidden="1">
      <c r="A12229">
        <v>43595</v>
      </c>
      <c r="B12229" t="s">
        <v>11064</v>
      </c>
      <c r="C12229" t="s">
        <v>1809</v>
      </c>
      <c r="D12229" t="s">
        <v>1810</v>
      </c>
      <c r="E12229" s="698" t="s">
        <v>5190</v>
      </c>
    </row>
    <row r="12230" spans="1:5" hidden="1">
      <c r="A12230">
        <v>43596</v>
      </c>
      <c r="B12230" t="s">
        <v>11065</v>
      </c>
      <c r="C12230" t="s">
        <v>1809</v>
      </c>
      <c r="D12230" t="s">
        <v>1810</v>
      </c>
      <c r="E12230" s="698" t="s">
        <v>9551</v>
      </c>
    </row>
    <row r="12231" spans="1:5" hidden="1">
      <c r="A12231">
        <v>38108</v>
      </c>
      <c r="B12231" t="s">
        <v>11066</v>
      </c>
      <c r="C12231" t="s">
        <v>1809</v>
      </c>
      <c r="D12231" t="s">
        <v>1810</v>
      </c>
      <c r="E12231" s="698" t="s">
        <v>11067</v>
      </c>
    </row>
    <row r="12232" spans="1:5" hidden="1">
      <c r="A12232">
        <v>38087</v>
      </c>
      <c r="B12232" t="s">
        <v>11068</v>
      </c>
      <c r="C12232" t="s">
        <v>1809</v>
      </c>
      <c r="D12232" t="s">
        <v>1810</v>
      </c>
      <c r="E12232" s="698" t="s">
        <v>6542</v>
      </c>
    </row>
    <row r="12233" spans="1:5" hidden="1">
      <c r="A12233">
        <v>38109</v>
      </c>
      <c r="B12233" t="s">
        <v>11069</v>
      </c>
      <c r="C12233" t="s">
        <v>1809</v>
      </c>
      <c r="D12233" t="s">
        <v>1810</v>
      </c>
      <c r="E12233" s="698" t="s">
        <v>11070</v>
      </c>
    </row>
    <row r="12234" spans="1:5" hidden="1">
      <c r="A12234">
        <v>38088</v>
      </c>
      <c r="B12234" t="s">
        <v>11071</v>
      </c>
      <c r="C12234" t="s">
        <v>1809</v>
      </c>
      <c r="D12234" t="s">
        <v>1810</v>
      </c>
      <c r="E12234" s="698" t="s">
        <v>11072</v>
      </c>
    </row>
    <row r="12235" spans="1:5" hidden="1">
      <c r="A12235">
        <v>38110</v>
      </c>
      <c r="B12235" t="s">
        <v>11073</v>
      </c>
      <c r="C12235" t="s">
        <v>1809</v>
      </c>
      <c r="D12235" t="s">
        <v>1810</v>
      </c>
      <c r="E12235" s="698" t="s">
        <v>11074</v>
      </c>
    </row>
    <row r="12236" spans="1:5" hidden="1">
      <c r="A12236">
        <v>38089</v>
      </c>
      <c r="B12236" t="s">
        <v>11075</v>
      </c>
      <c r="C12236" t="s">
        <v>1809</v>
      </c>
      <c r="D12236" t="s">
        <v>1810</v>
      </c>
      <c r="E12236" s="698" t="s">
        <v>11076</v>
      </c>
    </row>
    <row r="12237" spans="1:5" hidden="1">
      <c r="A12237">
        <v>38111</v>
      </c>
      <c r="B12237" t="s">
        <v>11077</v>
      </c>
      <c r="C12237" t="s">
        <v>1809</v>
      </c>
      <c r="D12237" t="s">
        <v>1810</v>
      </c>
      <c r="E12237" s="698" t="s">
        <v>11078</v>
      </c>
    </row>
    <row r="12238" spans="1:5" hidden="1">
      <c r="A12238">
        <v>38090</v>
      </c>
      <c r="B12238" t="s">
        <v>11079</v>
      </c>
      <c r="C12238" t="s">
        <v>1809</v>
      </c>
      <c r="D12238" t="s">
        <v>1810</v>
      </c>
      <c r="E12238" s="698" t="s">
        <v>11080</v>
      </c>
    </row>
    <row r="12239" spans="1:5" hidden="1">
      <c r="A12239">
        <v>13726</v>
      </c>
      <c r="B12239" t="s">
        <v>11081</v>
      </c>
      <c r="C12239" t="s">
        <v>1809</v>
      </c>
      <c r="D12239" t="s">
        <v>1836</v>
      </c>
      <c r="E12239" s="698" t="s">
        <v>11082</v>
      </c>
    </row>
    <row r="12240" spans="1:5" hidden="1">
      <c r="A12240">
        <v>38400</v>
      </c>
      <c r="B12240" t="s">
        <v>11083</v>
      </c>
      <c r="C12240" t="s">
        <v>1809</v>
      </c>
      <c r="D12240" t="s">
        <v>1810</v>
      </c>
      <c r="E12240" s="698" t="s">
        <v>11084</v>
      </c>
    </row>
    <row r="12241" spans="1:5" hidden="1">
      <c r="A12241">
        <v>12627</v>
      </c>
      <c r="B12241" t="s">
        <v>11085</v>
      </c>
      <c r="C12241" t="s">
        <v>1809</v>
      </c>
      <c r="D12241" t="s">
        <v>1836</v>
      </c>
      <c r="E12241" s="698" t="s">
        <v>2090</v>
      </c>
    </row>
    <row r="12242" spans="1:5" hidden="1">
      <c r="A12242">
        <v>39996</v>
      </c>
      <c r="B12242" t="s">
        <v>1663</v>
      </c>
      <c r="C12242" t="s">
        <v>1856</v>
      </c>
      <c r="D12242" t="s">
        <v>1810</v>
      </c>
      <c r="E12242" s="698" t="s">
        <v>6562</v>
      </c>
    </row>
    <row r="12243" spans="1:5" hidden="1">
      <c r="A12243">
        <v>10478</v>
      </c>
      <c r="B12243" t="s">
        <v>11086</v>
      </c>
      <c r="C12243" t="s">
        <v>1847</v>
      </c>
      <c r="D12243" t="s">
        <v>1810</v>
      </c>
      <c r="E12243" s="698" t="s">
        <v>7369</v>
      </c>
    </row>
    <row r="12244" spans="1:5" hidden="1">
      <c r="A12244">
        <v>10475</v>
      </c>
      <c r="B12244" t="s">
        <v>11087</v>
      </c>
      <c r="C12244" t="s">
        <v>1847</v>
      </c>
      <c r="D12244" t="s">
        <v>1810</v>
      </c>
      <c r="E12244" s="698" t="s">
        <v>7168</v>
      </c>
    </row>
    <row r="12245" spans="1:5" hidden="1">
      <c r="A12245">
        <v>10481</v>
      </c>
      <c r="B12245" t="s">
        <v>11088</v>
      </c>
      <c r="C12245" t="s">
        <v>1847</v>
      </c>
      <c r="D12245" t="s">
        <v>1810</v>
      </c>
      <c r="E12245" s="698" t="s">
        <v>6533</v>
      </c>
    </row>
    <row r="12246" spans="1:5" hidden="1">
      <c r="A12246">
        <v>4031</v>
      </c>
      <c r="B12246" t="s">
        <v>11089</v>
      </c>
      <c r="C12246" t="s">
        <v>1835</v>
      </c>
      <c r="D12246" t="s">
        <v>1810</v>
      </c>
      <c r="E12246" s="698" t="s">
        <v>11090</v>
      </c>
    </row>
    <row r="12247" spans="1:5" hidden="1">
      <c r="A12247">
        <v>4030</v>
      </c>
      <c r="B12247" t="s">
        <v>11091</v>
      </c>
      <c r="C12247" t="s">
        <v>1835</v>
      </c>
      <c r="D12247" t="s">
        <v>1810</v>
      </c>
      <c r="E12247" s="698" t="s">
        <v>11092</v>
      </c>
    </row>
    <row r="12248" spans="1:5" hidden="1">
      <c r="A12248">
        <v>39399</v>
      </c>
      <c r="B12248" t="s">
        <v>11093</v>
      </c>
      <c r="C12248" t="s">
        <v>1809</v>
      </c>
      <c r="D12248" t="s">
        <v>1836</v>
      </c>
      <c r="E12248" s="698" t="s">
        <v>11094</v>
      </c>
    </row>
    <row r="12249" spans="1:5" hidden="1">
      <c r="A12249">
        <v>39400</v>
      </c>
      <c r="B12249" t="s">
        <v>11095</v>
      </c>
      <c r="C12249" t="s">
        <v>1809</v>
      </c>
      <c r="D12249" t="s">
        <v>1836</v>
      </c>
      <c r="E12249" s="698" t="s">
        <v>11096</v>
      </c>
    </row>
    <row r="12250" spans="1:5" hidden="1">
      <c r="A12250">
        <v>39401</v>
      </c>
      <c r="B12250" t="s">
        <v>11097</v>
      </c>
      <c r="C12250" t="s">
        <v>1809</v>
      </c>
      <c r="D12250" t="s">
        <v>1836</v>
      </c>
      <c r="E12250" s="698" t="s">
        <v>11098</v>
      </c>
    </row>
    <row r="12251" spans="1:5" hidden="1">
      <c r="A12251">
        <v>11652</v>
      </c>
      <c r="B12251" t="s">
        <v>11099</v>
      </c>
      <c r="C12251" t="s">
        <v>1809</v>
      </c>
      <c r="D12251" t="s">
        <v>1836</v>
      </c>
      <c r="E12251" s="698" t="s">
        <v>6946</v>
      </c>
    </row>
    <row r="12252" spans="1:5" hidden="1">
      <c r="A12252">
        <v>13896</v>
      </c>
      <c r="B12252" t="s">
        <v>11100</v>
      </c>
      <c r="C12252" t="s">
        <v>1809</v>
      </c>
      <c r="D12252" t="s">
        <v>1836</v>
      </c>
      <c r="E12252" s="698" t="s">
        <v>11101</v>
      </c>
    </row>
    <row r="12253" spans="1:5" hidden="1">
      <c r="A12253">
        <v>13475</v>
      </c>
      <c r="B12253" t="s">
        <v>11102</v>
      </c>
      <c r="C12253" t="s">
        <v>1809</v>
      </c>
      <c r="D12253" t="s">
        <v>1836</v>
      </c>
      <c r="E12253" s="698" t="s">
        <v>11103</v>
      </c>
    </row>
    <row r="12254" spans="1:5" hidden="1">
      <c r="A12254">
        <v>25971</v>
      </c>
      <c r="B12254" t="s">
        <v>11104</v>
      </c>
      <c r="C12254" t="s">
        <v>1809</v>
      </c>
      <c r="D12254" t="s">
        <v>1836</v>
      </c>
      <c r="E12254" s="698" t="s">
        <v>11105</v>
      </c>
    </row>
    <row r="12255" spans="1:5" hidden="1">
      <c r="A12255">
        <v>25970</v>
      </c>
      <c r="B12255" t="s">
        <v>11106</v>
      </c>
      <c r="C12255" t="s">
        <v>1809</v>
      </c>
      <c r="D12255" t="s">
        <v>1836</v>
      </c>
      <c r="E12255" s="698" t="s">
        <v>11107</v>
      </c>
    </row>
    <row r="12256" spans="1:5" hidden="1">
      <c r="A12256">
        <v>13476</v>
      </c>
      <c r="B12256" t="s">
        <v>11108</v>
      </c>
      <c r="C12256" t="s">
        <v>1809</v>
      </c>
      <c r="D12256" t="s">
        <v>1836</v>
      </c>
      <c r="E12256" s="698" t="s">
        <v>11109</v>
      </c>
    </row>
    <row r="12257" spans="1:5" hidden="1">
      <c r="A12257">
        <v>10488</v>
      </c>
      <c r="B12257" t="s">
        <v>11110</v>
      </c>
      <c r="C12257" t="s">
        <v>1809</v>
      </c>
      <c r="D12257" t="s">
        <v>1836</v>
      </c>
      <c r="E12257" s="698" t="s">
        <v>11111</v>
      </c>
    </row>
    <row r="12258" spans="1:5" hidden="1">
      <c r="A12258">
        <v>13606</v>
      </c>
      <c r="B12258" t="s">
        <v>11112</v>
      </c>
      <c r="C12258" t="s">
        <v>1809</v>
      </c>
      <c r="D12258" t="s">
        <v>1836</v>
      </c>
      <c r="E12258" s="698" t="s">
        <v>11113</v>
      </c>
    </row>
    <row r="12259" spans="1:5" hidden="1">
      <c r="A12259">
        <v>10489</v>
      </c>
      <c r="B12259" t="s">
        <v>11114</v>
      </c>
      <c r="C12259" t="s">
        <v>2167</v>
      </c>
      <c r="D12259" t="s">
        <v>1810</v>
      </c>
      <c r="E12259" s="698" t="s">
        <v>7891</v>
      </c>
    </row>
    <row r="12260" spans="1:5" hidden="1">
      <c r="A12260">
        <v>41073</v>
      </c>
      <c r="B12260" t="s">
        <v>11115</v>
      </c>
      <c r="C12260" t="s">
        <v>2170</v>
      </c>
      <c r="D12260" t="s">
        <v>1810</v>
      </c>
      <c r="E12260" s="698" t="s">
        <v>11116</v>
      </c>
    </row>
    <row r="12261" spans="1:5" hidden="1">
      <c r="A12261">
        <v>34391</v>
      </c>
      <c r="B12261" t="s">
        <v>770</v>
      </c>
      <c r="C12261" t="s">
        <v>1835</v>
      </c>
      <c r="D12261" t="s">
        <v>1810</v>
      </c>
      <c r="E12261" s="698" t="s">
        <v>11117</v>
      </c>
    </row>
    <row r="12262" spans="1:5" hidden="1">
      <c r="A12262">
        <v>10496</v>
      </c>
      <c r="B12262" t="s">
        <v>11118</v>
      </c>
      <c r="C12262" t="s">
        <v>1835</v>
      </c>
      <c r="D12262" t="s">
        <v>1810</v>
      </c>
      <c r="E12262" s="698" t="s">
        <v>11119</v>
      </c>
    </row>
    <row r="12263" spans="1:5" hidden="1">
      <c r="A12263">
        <v>10497</v>
      </c>
      <c r="B12263" t="s">
        <v>11120</v>
      </c>
      <c r="C12263" t="s">
        <v>1835</v>
      </c>
      <c r="D12263" t="s">
        <v>1810</v>
      </c>
      <c r="E12263" s="698" t="s">
        <v>11121</v>
      </c>
    </row>
    <row r="12264" spans="1:5" hidden="1">
      <c r="A12264">
        <v>10504</v>
      </c>
      <c r="B12264" t="s">
        <v>11122</v>
      </c>
      <c r="C12264" t="s">
        <v>1835</v>
      </c>
      <c r="D12264" t="s">
        <v>1810</v>
      </c>
      <c r="E12264" s="698" t="s">
        <v>11123</v>
      </c>
    </row>
    <row r="12265" spans="1:5" hidden="1">
      <c r="A12265">
        <v>34390</v>
      </c>
      <c r="B12265" t="s">
        <v>11124</v>
      </c>
      <c r="C12265" t="s">
        <v>1835</v>
      </c>
      <c r="D12265" t="s">
        <v>1810</v>
      </c>
      <c r="E12265" s="698" t="s">
        <v>11125</v>
      </c>
    </row>
    <row r="12266" spans="1:5" hidden="1">
      <c r="A12266">
        <v>34389</v>
      </c>
      <c r="B12266" t="s">
        <v>11126</v>
      </c>
      <c r="C12266" t="s">
        <v>1835</v>
      </c>
      <c r="D12266" t="s">
        <v>1810</v>
      </c>
      <c r="E12266" s="698" t="s">
        <v>11127</v>
      </c>
    </row>
    <row r="12267" spans="1:5" hidden="1">
      <c r="A12267">
        <v>34388</v>
      </c>
      <c r="B12267" t="s">
        <v>11128</v>
      </c>
      <c r="C12267" t="s">
        <v>1835</v>
      </c>
      <c r="D12267" t="s">
        <v>1810</v>
      </c>
      <c r="E12267" s="698" t="s">
        <v>11129</v>
      </c>
    </row>
    <row r="12268" spans="1:5" hidden="1">
      <c r="A12268">
        <v>34387</v>
      </c>
      <c r="B12268" t="s">
        <v>11130</v>
      </c>
      <c r="C12268" t="s">
        <v>1835</v>
      </c>
      <c r="D12268" t="s">
        <v>1810</v>
      </c>
      <c r="E12268" s="698" t="s">
        <v>11131</v>
      </c>
    </row>
    <row r="12269" spans="1:5" hidden="1">
      <c r="A12269">
        <v>11188</v>
      </c>
      <c r="B12269" t="s">
        <v>11132</v>
      </c>
      <c r="C12269" t="s">
        <v>1835</v>
      </c>
      <c r="D12269" t="s">
        <v>1810</v>
      </c>
      <c r="E12269" s="698" t="s">
        <v>11133</v>
      </c>
    </row>
    <row r="12270" spans="1:5" hidden="1">
      <c r="A12270">
        <v>11189</v>
      </c>
      <c r="B12270" t="s">
        <v>11134</v>
      </c>
      <c r="C12270" t="s">
        <v>1835</v>
      </c>
      <c r="D12270" t="s">
        <v>1810</v>
      </c>
      <c r="E12270" s="698" t="s">
        <v>11135</v>
      </c>
    </row>
    <row r="12271" spans="1:5" hidden="1">
      <c r="A12271">
        <v>21107</v>
      </c>
      <c r="B12271" t="s">
        <v>11136</v>
      </c>
      <c r="C12271" t="s">
        <v>1835</v>
      </c>
      <c r="D12271" t="s">
        <v>1810</v>
      </c>
      <c r="E12271" s="698" t="s">
        <v>11137</v>
      </c>
    </row>
    <row r="12272" spans="1:5" hidden="1">
      <c r="A12272">
        <v>34386</v>
      </c>
      <c r="B12272" t="s">
        <v>11138</v>
      </c>
      <c r="C12272" t="s">
        <v>1835</v>
      </c>
      <c r="D12272" t="s">
        <v>1810</v>
      </c>
      <c r="E12272" s="698" t="s">
        <v>11139</v>
      </c>
    </row>
    <row r="12273" spans="1:5" hidden="1">
      <c r="A12273">
        <v>10490</v>
      </c>
      <c r="B12273" t="s">
        <v>11140</v>
      </c>
      <c r="C12273" t="s">
        <v>1835</v>
      </c>
      <c r="D12273" t="s">
        <v>1817</v>
      </c>
      <c r="E12273" s="698" t="s">
        <v>11141</v>
      </c>
    </row>
    <row r="12274" spans="1:5" hidden="1">
      <c r="A12274">
        <v>10492</v>
      </c>
      <c r="B12274" t="s">
        <v>11142</v>
      </c>
      <c r="C12274" t="s">
        <v>1835</v>
      </c>
      <c r="D12274" t="s">
        <v>1810</v>
      </c>
      <c r="E12274" s="698" t="s">
        <v>11143</v>
      </c>
    </row>
    <row r="12275" spans="1:5" hidden="1">
      <c r="A12275">
        <v>10493</v>
      </c>
      <c r="B12275" t="s">
        <v>11144</v>
      </c>
      <c r="C12275" t="s">
        <v>1835</v>
      </c>
      <c r="D12275" t="s">
        <v>1810</v>
      </c>
      <c r="E12275" s="698" t="s">
        <v>11127</v>
      </c>
    </row>
    <row r="12276" spans="1:5" hidden="1">
      <c r="A12276">
        <v>10491</v>
      </c>
      <c r="B12276" t="s">
        <v>11145</v>
      </c>
      <c r="C12276" t="s">
        <v>1835</v>
      </c>
      <c r="D12276" t="s">
        <v>1810</v>
      </c>
      <c r="E12276" s="698" t="s">
        <v>11146</v>
      </c>
    </row>
    <row r="12277" spans="1:5" hidden="1">
      <c r="A12277">
        <v>34385</v>
      </c>
      <c r="B12277" t="s">
        <v>11147</v>
      </c>
      <c r="C12277" t="s">
        <v>1835</v>
      </c>
      <c r="D12277" t="s">
        <v>1810</v>
      </c>
      <c r="E12277" s="698" t="s">
        <v>11148</v>
      </c>
    </row>
    <row r="12278" spans="1:5" hidden="1">
      <c r="A12278">
        <v>10499</v>
      </c>
      <c r="B12278" t="s">
        <v>11149</v>
      </c>
      <c r="C12278" t="s">
        <v>1835</v>
      </c>
      <c r="D12278" t="s">
        <v>1810</v>
      </c>
      <c r="E12278" s="698" t="s">
        <v>11150</v>
      </c>
    </row>
    <row r="12279" spans="1:5" hidden="1">
      <c r="A12279">
        <v>34384</v>
      </c>
      <c r="B12279" t="s">
        <v>11151</v>
      </c>
      <c r="C12279" t="s">
        <v>1835</v>
      </c>
      <c r="D12279" t="s">
        <v>1810</v>
      </c>
      <c r="E12279" s="698" t="s">
        <v>11139</v>
      </c>
    </row>
    <row r="12280" spans="1:5" hidden="1">
      <c r="A12280">
        <v>11185</v>
      </c>
      <c r="B12280" t="s">
        <v>11152</v>
      </c>
      <c r="C12280" t="s">
        <v>1835</v>
      </c>
      <c r="D12280" t="s">
        <v>1810</v>
      </c>
      <c r="E12280" s="698" t="s">
        <v>11153</v>
      </c>
    </row>
    <row r="12281" spans="1:5" hidden="1">
      <c r="A12281">
        <v>10507</v>
      </c>
      <c r="B12281" t="s">
        <v>11154</v>
      </c>
      <c r="C12281" t="s">
        <v>1835</v>
      </c>
      <c r="D12281" t="s">
        <v>1810</v>
      </c>
      <c r="E12281" s="698" t="s">
        <v>11155</v>
      </c>
    </row>
    <row r="12282" spans="1:5" hidden="1">
      <c r="A12282">
        <v>10505</v>
      </c>
      <c r="B12282" t="s">
        <v>11156</v>
      </c>
      <c r="C12282" t="s">
        <v>1835</v>
      </c>
      <c r="D12282" t="s">
        <v>1810</v>
      </c>
      <c r="E12282" s="698" t="s">
        <v>11157</v>
      </c>
    </row>
    <row r="12283" spans="1:5" hidden="1">
      <c r="A12283">
        <v>10506</v>
      </c>
      <c r="B12283" t="s">
        <v>11158</v>
      </c>
      <c r="C12283" t="s">
        <v>1835</v>
      </c>
      <c r="D12283" t="s">
        <v>1810</v>
      </c>
      <c r="E12283" s="698" t="s">
        <v>11159</v>
      </c>
    </row>
    <row r="12284" spans="1:5" hidden="1">
      <c r="A12284">
        <v>5031</v>
      </c>
      <c r="B12284" t="s">
        <v>11160</v>
      </c>
      <c r="C12284" t="s">
        <v>1835</v>
      </c>
      <c r="D12284" t="s">
        <v>1817</v>
      </c>
      <c r="E12284" s="698" t="s">
        <v>8378</v>
      </c>
    </row>
    <row r="12285" spans="1:5" hidden="1">
      <c r="A12285">
        <v>10502</v>
      </c>
      <c r="B12285" t="s">
        <v>685</v>
      </c>
      <c r="C12285" t="s">
        <v>1835</v>
      </c>
      <c r="D12285" t="s">
        <v>1810</v>
      </c>
      <c r="E12285" s="698" t="s">
        <v>11161</v>
      </c>
    </row>
    <row r="12286" spans="1:5" hidden="1">
      <c r="A12286">
        <v>10501</v>
      </c>
      <c r="B12286" t="s">
        <v>11162</v>
      </c>
      <c r="C12286" t="s">
        <v>1835</v>
      </c>
      <c r="D12286" t="s">
        <v>1810</v>
      </c>
      <c r="E12286" s="698" t="s">
        <v>11163</v>
      </c>
    </row>
    <row r="12287" spans="1:5" hidden="1">
      <c r="A12287">
        <v>10503</v>
      </c>
      <c r="B12287" t="s">
        <v>686</v>
      </c>
      <c r="C12287" t="s">
        <v>1835</v>
      </c>
      <c r="D12287" t="s">
        <v>1810</v>
      </c>
      <c r="E12287" s="698" t="s">
        <v>11164</v>
      </c>
    </row>
    <row r="12288" spans="1:5" hidden="1">
      <c r="A12288">
        <v>4500</v>
      </c>
      <c r="B12288" t="s">
        <v>11165</v>
      </c>
      <c r="C12288" t="s">
        <v>1856</v>
      </c>
      <c r="D12288" t="s">
        <v>1810</v>
      </c>
      <c r="E12288" s="698" t="s">
        <v>10944</v>
      </c>
    </row>
    <row r="12289" spans="1:5" hidden="1">
      <c r="A12289">
        <v>4448</v>
      </c>
      <c r="B12289" t="s">
        <v>11166</v>
      </c>
      <c r="C12289" t="s">
        <v>1856</v>
      </c>
      <c r="D12289" t="s">
        <v>1810</v>
      </c>
      <c r="E12289" s="698" t="s">
        <v>11167</v>
      </c>
    </row>
    <row r="12290" spans="1:5" hidden="1">
      <c r="A12290">
        <v>20213</v>
      </c>
      <c r="B12290" t="s">
        <v>11168</v>
      </c>
      <c r="C12290" t="s">
        <v>1856</v>
      </c>
      <c r="D12290" t="s">
        <v>1810</v>
      </c>
      <c r="E12290" s="698" t="s">
        <v>7243</v>
      </c>
    </row>
    <row r="12291" spans="1:5" hidden="1">
      <c r="A12291">
        <v>20211</v>
      </c>
      <c r="B12291" t="s">
        <v>11169</v>
      </c>
      <c r="C12291" t="s">
        <v>1856</v>
      </c>
      <c r="D12291" t="s">
        <v>1810</v>
      </c>
      <c r="E12291" s="698" t="s">
        <v>10089</v>
      </c>
    </row>
    <row r="12292" spans="1:5" hidden="1">
      <c r="A12292">
        <v>40270</v>
      </c>
      <c r="B12292" t="s">
        <v>11170</v>
      </c>
      <c r="C12292" t="s">
        <v>1856</v>
      </c>
      <c r="D12292" t="s">
        <v>1836</v>
      </c>
      <c r="E12292" s="698" t="s">
        <v>11171</v>
      </c>
    </row>
    <row r="12293" spans="1:5" hidden="1">
      <c r="A12293">
        <v>4425</v>
      </c>
      <c r="B12293" t="s">
        <v>11172</v>
      </c>
      <c r="C12293" t="s">
        <v>1856</v>
      </c>
      <c r="D12293" t="s">
        <v>1810</v>
      </c>
      <c r="E12293" s="698" t="s">
        <v>2539</v>
      </c>
    </row>
    <row r="12294" spans="1:5" hidden="1">
      <c r="A12294">
        <v>4472</v>
      </c>
      <c r="B12294" t="s">
        <v>11173</v>
      </c>
      <c r="C12294" t="s">
        <v>1856</v>
      </c>
      <c r="D12294" t="s">
        <v>1810</v>
      </c>
      <c r="E12294" s="698" t="s">
        <v>11174</v>
      </c>
    </row>
    <row r="12295" spans="1:5" hidden="1">
      <c r="A12295">
        <v>35272</v>
      </c>
      <c r="B12295" t="s">
        <v>11175</v>
      </c>
      <c r="C12295" t="s">
        <v>1856</v>
      </c>
      <c r="D12295" t="s">
        <v>1810</v>
      </c>
      <c r="E12295" s="698" t="s">
        <v>10930</v>
      </c>
    </row>
    <row r="12296" spans="1:5" hidden="1">
      <c r="A12296">
        <v>4481</v>
      </c>
      <c r="B12296" t="s">
        <v>11176</v>
      </c>
      <c r="C12296" t="s">
        <v>1856</v>
      </c>
      <c r="D12296" t="s">
        <v>1810</v>
      </c>
      <c r="E12296" s="698" t="s">
        <v>3842</v>
      </c>
    </row>
    <row r="12297" spans="1:5" hidden="1">
      <c r="A12297">
        <v>34345</v>
      </c>
      <c r="B12297" t="s">
        <v>11177</v>
      </c>
      <c r="C12297" t="s">
        <v>2167</v>
      </c>
      <c r="D12297" t="s">
        <v>1810</v>
      </c>
      <c r="E12297" s="698" t="s">
        <v>7833</v>
      </c>
    </row>
    <row r="12298" spans="1:5" hidden="1">
      <c r="A12298">
        <v>41096</v>
      </c>
      <c r="B12298" t="s">
        <v>11178</v>
      </c>
      <c r="C12298" t="s">
        <v>2170</v>
      </c>
      <c r="D12298" t="s">
        <v>1810</v>
      </c>
      <c r="E12298" s="698" t="s">
        <v>11179</v>
      </c>
    </row>
    <row r="12299" spans="1:5" hidden="1">
      <c r="A12299">
        <v>41776</v>
      </c>
      <c r="B12299" t="s">
        <v>11180</v>
      </c>
      <c r="C12299" t="s">
        <v>2167</v>
      </c>
      <c r="D12299" t="s">
        <v>1810</v>
      </c>
      <c r="E12299" s="698" t="s">
        <v>3485</v>
      </c>
    </row>
    <row r="12300" spans="1:5" hidden="1"/>
    <row r="12301" spans="1:5" hidden="1"/>
    <row r="12302" spans="1:5" hidden="1"/>
    <row r="12303" spans="1:5" hidden="1"/>
    <row r="12304" spans="1:5" hidden="1"/>
    <row r="12305" hidden="1"/>
    <row r="12306" hidden="1"/>
    <row r="12307" hidden="1"/>
    <row r="12308" hidden="1"/>
    <row r="12309" hidden="1"/>
    <row r="12310" hidden="1"/>
    <row r="12311" hidden="1"/>
    <row r="12312" hidden="1"/>
    <row r="12313" hidden="1"/>
    <row r="12314" hidden="1"/>
    <row r="12315" hidden="1"/>
    <row r="12316" hidden="1"/>
    <row r="12317" hidden="1"/>
    <row r="12318" hidden="1"/>
    <row r="12319" hidden="1"/>
    <row r="12320" hidden="1"/>
    <row r="12321" hidden="1"/>
    <row r="12322" hidden="1"/>
    <row r="12323" hidden="1"/>
    <row r="12324" hidden="1"/>
    <row r="12325" hidden="1"/>
    <row r="12326" hidden="1"/>
    <row r="12327" hidden="1"/>
    <row r="12328" hidden="1"/>
    <row r="12329" hidden="1"/>
    <row r="12330" hidden="1"/>
    <row r="12331" hidden="1"/>
    <row r="12332" hidden="1"/>
    <row r="12333" hidden="1"/>
    <row r="12334" hidden="1"/>
    <row r="12335" hidden="1"/>
    <row r="12336" hidden="1"/>
    <row r="12337" hidden="1"/>
    <row r="12338" hidden="1"/>
    <row r="12339" hidden="1"/>
    <row r="12340" hidden="1"/>
    <row r="12341" hidden="1"/>
    <row r="12342" hidden="1"/>
    <row r="12343" hidden="1"/>
    <row r="12344" hidden="1"/>
    <row r="12345" hidden="1"/>
    <row r="12346" hidden="1"/>
    <row r="12347" hidden="1"/>
    <row r="12348" hidden="1"/>
    <row r="12349" hidden="1"/>
    <row r="12350" hidden="1"/>
    <row r="12351" hidden="1"/>
    <row r="12352" hidden="1"/>
    <row r="12353" hidden="1"/>
    <row r="12354" hidden="1"/>
    <row r="12355" hidden="1"/>
    <row r="12356" hidden="1"/>
    <row r="12357" hidden="1"/>
    <row r="12358" hidden="1"/>
    <row r="12359" hidden="1"/>
    <row r="12360" hidden="1"/>
    <row r="12361" hidden="1"/>
    <row r="12362" hidden="1"/>
    <row r="12363" hidden="1"/>
    <row r="12364" hidden="1"/>
    <row r="12365" hidden="1"/>
    <row r="12366" hidden="1"/>
    <row r="12367" hidden="1"/>
    <row r="12368" hidden="1"/>
    <row r="12369" hidden="1"/>
    <row r="12370" hidden="1"/>
    <row r="12371" hidden="1"/>
    <row r="12372" hidden="1"/>
    <row r="12373" hidden="1"/>
    <row r="12374" hidden="1"/>
    <row r="12375" hidden="1"/>
    <row r="12376" hidden="1"/>
    <row r="12377" hidden="1"/>
    <row r="12378" hidden="1"/>
    <row r="12379" hidden="1"/>
    <row r="12380" hidden="1"/>
    <row r="12381" hidden="1"/>
    <row r="12382" hidden="1"/>
    <row r="12383" hidden="1"/>
    <row r="12384" hidden="1"/>
    <row r="12385" hidden="1"/>
    <row r="12386" hidden="1"/>
    <row r="12387" hidden="1"/>
    <row r="12388" hidden="1"/>
    <row r="12389" hidden="1"/>
    <row r="12390" hidden="1"/>
    <row r="12391" hidden="1"/>
    <row r="12392" hidden="1"/>
    <row r="12393" hidden="1"/>
    <row r="12394" hidden="1"/>
    <row r="12395" hidden="1"/>
    <row r="12396" hidden="1"/>
    <row r="12397" hidden="1"/>
    <row r="12398" hidden="1"/>
    <row r="12399" hidden="1"/>
    <row r="12400" hidden="1"/>
    <row r="12401" hidden="1"/>
    <row r="12402" hidden="1"/>
    <row r="12403" hidden="1"/>
    <row r="12404" hidden="1"/>
    <row r="12405" hidden="1"/>
    <row r="12406" hidden="1"/>
    <row r="12407" hidden="1"/>
    <row r="12408" hidden="1"/>
    <row r="12409" hidden="1"/>
    <row r="12410" hidden="1"/>
    <row r="12411" hidden="1"/>
    <row r="12412" hidden="1"/>
    <row r="12413" hidden="1"/>
    <row r="12414" hidden="1"/>
    <row r="12415" hidden="1"/>
    <row r="12416" hidden="1"/>
    <row r="12417" hidden="1"/>
    <row r="12418" hidden="1"/>
    <row r="12419" hidden="1"/>
    <row r="12420" hidden="1"/>
    <row r="12421" hidden="1"/>
    <row r="12422" hidden="1"/>
    <row r="12423" hidden="1"/>
    <row r="12424" hidden="1"/>
    <row r="12425" hidden="1"/>
    <row r="12426" hidden="1"/>
    <row r="12427" hidden="1"/>
    <row r="12428" hidden="1"/>
    <row r="12429" hidden="1"/>
    <row r="12430" hidden="1"/>
    <row r="12431" hidden="1"/>
    <row r="12432" hidden="1"/>
    <row r="12433" hidden="1"/>
    <row r="12434" hidden="1"/>
    <row r="12435" hidden="1"/>
    <row r="12436" hidden="1"/>
    <row r="12437" hidden="1"/>
    <row r="12438" hidden="1"/>
    <row r="12439" hidden="1"/>
    <row r="12440" hidden="1"/>
    <row r="12441" hidden="1"/>
    <row r="12442" hidden="1"/>
    <row r="12443" hidden="1"/>
    <row r="12444" hidden="1"/>
    <row r="12445" hidden="1"/>
    <row r="12446" hidden="1"/>
    <row r="12447" hidden="1"/>
    <row r="12448" hidden="1"/>
    <row r="12449" hidden="1"/>
    <row r="12450" hidden="1"/>
    <row r="12451" hidden="1"/>
    <row r="12452" hidden="1"/>
    <row r="12453" hidden="1"/>
    <row r="12454" hidden="1"/>
    <row r="12455" hidden="1"/>
    <row r="12456" hidden="1"/>
    <row r="12457" hidden="1"/>
    <row r="12458" hidden="1"/>
    <row r="12459" hidden="1"/>
    <row r="12460" hidden="1"/>
    <row r="12461" hidden="1"/>
    <row r="12462" hidden="1"/>
    <row r="12463" hidden="1"/>
    <row r="12464" hidden="1"/>
    <row r="12465" hidden="1"/>
    <row r="12466" hidden="1"/>
    <row r="12467" hidden="1"/>
    <row r="12468" hidden="1"/>
    <row r="12469" hidden="1"/>
    <row r="12470" hidden="1"/>
    <row r="12471" hidden="1"/>
    <row r="12472" hidden="1"/>
    <row r="12473" hidden="1"/>
    <row r="12474" hidden="1"/>
    <row r="12475" hidden="1"/>
    <row r="12476" hidden="1"/>
    <row r="12477" hidden="1"/>
    <row r="12478" hidden="1"/>
    <row r="12479" hidden="1"/>
    <row r="12480" hidden="1"/>
    <row r="12481" hidden="1"/>
    <row r="12482" hidden="1"/>
    <row r="12483" hidden="1"/>
    <row r="12484" hidden="1"/>
    <row r="12485" hidden="1"/>
    <row r="12486" hidden="1"/>
    <row r="12487" hidden="1"/>
    <row r="12488" hidden="1"/>
    <row r="12489" hidden="1"/>
    <row r="12490" hidden="1"/>
    <row r="12491" hidden="1"/>
    <row r="12492" hidden="1"/>
    <row r="12493" hidden="1"/>
    <row r="12494" hidden="1"/>
    <row r="12495" hidden="1"/>
    <row r="12496" hidden="1"/>
    <row r="12497" hidden="1"/>
    <row r="12498" hidden="1"/>
    <row r="12499" hidden="1"/>
    <row r="12500" hidden="1"/>
    <row r="12501" hidden="1"/>
    <row r="12502" hidden="1"/>
    <row r="12503" hidden="1"/>
    <row r="12504" hidden="1"/>
    <row r="12505" hidden="1"/>
    <row r="12506" hidden="1"/>
    <row r="12507" hidden="1"/>
    <row r="12508" hidden="1"/>
    <row r="12509" hidden="1"/>
    <row r="12510" hidden="1"/>
    <row r="12511" hidden="1"/>
    <row r="12512" hidden="1"/>
    <row r="12513" hidden="1"/>
    <row r="12514" hidden="1"/>
    <row r="12515" hidden="1"/>
    <row r="12516" hidden="1"/>
    <row r="12517" hidden="1"/>
    <row r="12518" hidden="1"/>
    <row r="12519" hidden="1"/>
    <row r="12520" hidden="1"/>
    <row r="12521" hidden="1"/>
    <row r="12522" hidden="1"/>
    <row r="12523" hidden="1"/>
    <row r="12524" hidden="1"/>
    <row r="12525" hidden="1"/>
    <row r="12526" hidden="1"/>
    <row r="12527" hidden="1"/>
    <row r="12528" hidden="1"/>
    <row r="12529" hidden="1"/>
    <row r="12530" hidden="1"/>
    <row r="12531" hidden="1"/>
    <row r="12532" hidden="1"/>
    <row r="12533" hidden="1"/>
    <row r="12534" hidden="1"/>
    <row r="12535" hidden="1"/>
    <row r="12536" hidden="1"/>
    <row r="12537" hidden="1"/>
    <row r="12538" hidden="1"/>
    <row r="12539" hidden="1"/>
    <row r="12540" hidden="1"/>
    <row r="12541" hidden="1"/>
    <row r="12542" hidden="1"/>
    <row r="12543" hidden="1"/>
    <row r="12544" hidden="1"/>
    <row r="12545" hidden="1"/>
    <row r="12546" hidden="1"/>
    <row r="12547" hidden="1"/>
    <row r="12548" hidden="1"/>
    <row r="12549" hidden="1"/>
    <row r="12550" hidden="1"/>
    <row r="12551" hidden="1"/>
    <row r="12552" hidden="1"/>
    <row r="12553" hidden="1"/>
    <row r="12554" hidden="1"/>
    <row r="12555" hidden="1"/>
    <row r="12556" hidden="1"/>
    <row r="12557" hidden="1"/>
    <row r="12558" hidden="1"/>
    <row r="12559" hidden="1"/>
    <row r="12560" hidden="1"/>
    <row r="12561" hidden="1"/>
    <row r="12562" hidden="1"/>
    <row r="12563" hidden="1"/>
    <row r="12564" hidden="1"/>
    <row r="12565" hidden="1"/>
    <row r="12566" hidden="1"/>
    <row r="12567" hidden="1"/>
    <row r="12568" hidden="1"/>
    <row r="12569" hidden="1"/>
    <row r="12570" hidden="1"/>
    <row r="12571" hidden="1"/>
    <row r="12572" hidden="1"/>
    <row r="12573" hidden="1"/>
    <row r="12574" hidden="1"/>
    <row r="12575" hidden="1"/>
    <row r="12576" hidden="1"/>
    <row r="12577" hidden="1"/>
    <row r="12578" hidden="1"/>
    <row r="12579" hidden="1"/>
    <row r="12580" hidden="1"/>
    <row r="12581" hidden="1"/>
    <row r="12582" hidden="1"/>
    <row r="12583" hidden="1"/>
    <row r="12584" hidden="1"/>
    <row r="12585" hidden="1"/>
    <row r="12586" hidden="1"/>
    <row r="12587" hidden="1"/>
    <row r="12588" hidden="1"/>
    <row r="12589" hidden="1"/>
    <row r="12590" hidden="1"/>
    <row r="12591" hidden="1"/>
    <row r="12592" hidden="1"/>
    <row r="12593" hidden="1"/>
    <row r="12594" hidden="1"/>
    <row r="12595" hidden="1"/>
    <row r="12596" hidden="1"/>
    <row r="12597" hidden="1"/>
    <row r="12598" hidden="1"/>
    <row r="12599" hidden="1"/>
    <row r="12600" hidden="1"/>
    <row r="12601" hidden="1"/>
    <row r="12602" hidden="1"/>
    <row r="12603" hidden="1"/>
    <row r="12604" hidden="1"/>
    <row r="12605" hidden="1"/>
    <row r="12606" hidden="1"/>
    <row r="12607" hidden="1"/>
    <row r="12608" hidden="1"/>
    <row r="12609" hidden="1"/>
    <row r="12610" hidden="1"/>
    <row r="12611" hidden="1"/>
    <row r="12612" hidden="1"/>
    <row r="12613" hidden="1"/>
    <row r="12614" hidden="1"/>
    <row r="12615" hidden="1"/>
    <row r="12616" hidden="1"/>
    <row r="12617" hidden="1"/>
    <row r="12618" hidden="1"/>
    <row r="12619" hidden="1"/>
    <row r="12620" hidden="1"/>
    <row r="12621" hidden="1"/>
    <row r="12622" hidden="1"/>
    <row r="12623" hidden="1"/>
    <row r="12624" hidden="1"/>
    <row r="12625" hidden="1"/>
    <row r="12626" hidden="1"/>
    <row r="12627" hidden="1"/>
    <row r="12628" hidden="1"/>
    <row r="12629" hidden="1"/>
    <row r="12630" hidden="1"/>
    <row r="12631" hidden="1"/>
    <row r="12632" hidden="1"/>
    <row r="12633" hidden="1"/>
    <row r="12634" hidden="1"/>
    <row r="12635" hidden="1"/>
    <row r="12636" hidden="1"/>
    <row r="12637" hidden="1"/>
    <row r="12638" hidden="1"/>
    <row r="12639" hidden="1"/>
    <row r="12640" hidden="1"/>
    <row r="12641" hidden="1"/>
    <row r="12642" hidden="1"/>
    <row r="12643" hidden="1"/>
    <row r="12644" hidden="1"/>
    <row r="12645" hidden="1"/>
    <row r="12646" hidden="1"/>
    <row r="12647" hidden="1"/>
    <row r="12648" hidden="1"/>
    <row r="12649" hidden="1"/>
    <row r="12650" hidden="1"/>
    <row r="12651" hidden="1"/>
    <row r="12652" hidden="1"/>
    <row r="12653" hidden="1"/>
    <row r="12654" hidden="1"/>
    <row r="12655" hidden="1"/>
    <row r="12656" hidden="1"/>
    <row r="12657" hidden="1"/>
    <row r="12658" hidden="1"/>
    <row r="12659" hidden="1"/>
    <row r="12660" hidden="1"/>
    <row r="12661" hidden="1"/>
    <row r="12662" hidden="1"/>
    <row r="12663" hidden="1"/>
    <row r="12664" hidden="1"/>
    <row r="12665" hidden="1"/>
    <row r="12666" hidden="1"/>
    <row r="12667" hidden="1"/>
    <row r="12668" hidden="1"/>
    <row r="12669" hidden="1"/>
    <row r="12670" hidden="1"/>
    <row r="12671" hidden="1"/>
    <row r="12672" hidden="1"/>
    <row r="12673" hidden="1"/>
    <row r="12674" hidden="1"/>
    <row r="12675" hidden="1"/>
    <row r="12676" hidden="1"/>
    <row r="12677" hidden="1"/>
    <row r="12678" hidden="1"/>
    <row r="12679" hidden="1"/>
    <row r="12680" hidden="1"/>
    <row r="12681" hidden="1"/>
    <row r="12682" hidden="1"/>
    <row r="12683" hidden="1"/>
    <row r="12684" hidden="1"/>
    <row r="12685" hidden="1"/>
    <row r="12686" hidden="1"/>
    <row r="12687" hidden="1"/>
    <row r="12688" hidden="1"/>
    <row r="12689" hidden="1"/>
    <row r="12690" hidden="1"/>
    <row r="12691" hidden="1"/>
    <row r="12692" hidden="1"/>
    <row r="12693" hidden="1"/>
    <row r="12694" hidden="1"/>
    <row r="12695" hidden="1"/>
    <row r="12696" hidden="1"/>
    <row r="12697" hidden="1"/>
    <row r="12698" hidden="1"/>
    <row r="12699" hidden="1"/>
    <row r="12700" hidden="1"/>
  </sheetData>
  <pageMargins left="0.511811024" right="0.511811024" top="0.78740157499999996" bottom="0.78740157499999996" header="0.31496062000000002" footer="0.31496062000000002"/>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545"/>
  <sheetViews>
    <sheetView tabSelected="1" view="pageBreakPreview" zoomScale="80" zoomScaleNormal="80" zoomScaleSheetLayoutView="80" zoomScalePageLayoutView="70" workbookViewId="0">
      <selection activeCell="AA13" sqref="AA13"/>
    </sheetView>
  </sheetViews>
  <sheetFormatPr defaultRowHeight="17.25"/>
  <cols>
    <col min="1" max="1" width="22.5703125" style="200" customWidth="1"/>
    <col min="2" max="2" width="12.85546875" style="200" customWidth="1"/>
    <col min="3" max="3" width="7.140625" style="211" customWidth="1"/>
    <col min="4" max="4" width="59.5703125" style="727" customWidth="1"/>
    <col min="5" max="5" width="6.140625" style="200" customWidth="1"/>
    <col min="6" max="6" width="12.140625" style="210" customWidth="1"/>
    <col min="7" max="7" width="18.85546875" style="210" bestFit="1" customWidth="1"/>
    <col min="8" max="8" width="21" style="210" bestFit="1" customWidth="1"/>
    <col min="9" max="9" width="9.5703125" style="200" customWidth="1"/>
    <col min="10" max="10" width="18.140625" style="210" customWidth="1"/>
    <col min="11" max="18" width="16" style="210" hidden="1" customWidth="1"/>
    <col min="19" max="19" width="49.28515625" hidden="1" customWidth="1"/>
    <col min="20" max="20" width="14.85546875" style="549" hidden="1" customWidth="1"/>
    <col min="21" max="21" width="19.85546875" style="549" hidden="1" customWidth="1"/>
    <col min="22" max="22" width="14.28515625" style="549" hidden="1" customWidth="1"/>
    <col min="23" max="24" width="9.140625" style="200" hidden="1" customWidth="1"/>
    <col min="25" max="16384" width="9.140625" style="200"/>
  </cols>
  <sheetData>
    <row r="1" spans="1:24" ht="11.1" customHeight="1">
      <c r="A1" s="1016" t="s">
        <v>22735</v>
      </c>
      <c r="B1" s="1017"/>
      <c r="C1" s="1017"/>
      <c r="D1" s="1017"/>
      <c r="E1" s="1017"/>
      <c r="F1" s="1017"/>
      <c r="G1" s="1017"/>
      <c r="H1" s="1017"/>
      <c r="I1" s="1017"/>
      <c r="J1" s="1018"/>
      <c r="K1" s="610"/>
      <c r="L1" s="610"/>
      <c r="M1" s="610"/>
      <c r="N1" s="610"/>
      <c r="O1" s="610"/>
      <c r="P1" s="610"/>
      <c r="Q1" s="610"/>
      <c r="R1" s="610"/>
    </row>
    <row r="2" spans="1:24" ht="11.1" customHeight="1">
      <c r="A2" s="1019"/>
      <c r="B2" s="1020"/>
      <c r="C2" s="1020"/>
      <c r="D2" s="1020"/>
      <c r="E2" s="1020"/>
      <c r="F2" s="1020"/>
      <c r="G2" s="1020"/>
      <c r="H2" s="1020"/>
      <c r="I2" s="1020"/>
      <c r="J2" s="1021"/>
      <c r="K2" s="610"/>
      <c r="L2" s="610"/>
      <c r="M2" s="610"/>
      <c r="N2" s="610"/>
      <c r="O2" s="610"/>
      <c r="P2" s="610"/>
      <c r="Q2" s="610"/>
      <c r="R2" s="610"/>
    </row>
    <row r="3" spans="1:24" ht="18" customHeight="1">
      <c r="A3" s="630" t="s">
        <v>815</v>
      </c>
      <c r="B3" s="631"/>
      <c r="C3" s="66"/>
      <c r="D3" s="702"/>
      <c r="E3" s="634" t="s">
        <v>10</v>
      </c>
      <c r="F3" s="635"/>
      <c r="G3" s="625">
        <f>J526</f>
        <v>0</v>
      </c>
      <c r="H3" s="625"/>
      <c r="I3" s="626" t="s">
        <v>12</v>
      </c>
      <c r="J3" s="214">
        <v>44650</v>
      </c>
      <c r="K3" s="611"/>
      <c r="L3" s="611"/>
      <c r="M3" s="687" t="s">
        <v>1782</v>
      </c>
      <c r="N3" s="689"/>
      <c r="O3" s="690"/>
      <c r="P3" s="611"/>
      <c r="Q3" s="611"/>
      <c r="R3" s="611"/>
    </row>
    <row r="4" spans="1:24" ht="18" customHeight="1">
      <c r="A4" s="356" t="s">
        <v>818</v>
      </c>
      <c r="B4" s="636" t="s">
        <v>817</v>
      </c>
      <c r="C4" s="636"/>
      <c r="D4" s="703"/>
      <c r="E4" s="632"/>
      <c r="F4" s="354" t="s">
        <v>11</v>
      </c>
      <c r="G4" s="635">
        <f>G3/$B$6</f>
        <v>0</v>
      </c>
      <c r="H4" s="642" t="s">
        <v>813</v>
      </c>
      <c r="I4" s="642"/>
      <c r="J4" s="225">
        <f>'BDI - Serviços'!G25</f>
        <v>0.24940000000000001</v>
      </c>
      <c r="K4" s="612"/>
      <c r="L4" s="612"/>
      <c r="M4" s="687" t="s">
        <v>1783</v>
      </c>
      <c r="N4" s="689"/>
      <c r="O4" s="691"/>
      <c r="P4" s="612"/>
      <c r="Q4" s="612"/>
      <c r="R4" s="612"/>
    </row>
    <row r="5" spans="1:24" ht="18" customHeight="1">
      <c r="A5" s="355" t="s">
        <v>544</v>
      </c>
      <c r="B5" s="636" t="s">
        <v>810</v>
      </c>
      <c r="C5" s="636"/>
      <c r="D5" s="703"/>
      <c r="E5" s="201"/>
      <c r="F5" s="635"/>
      <c r="G5" s="635"/>
      <c r="H5" s="642" t="s">
        <v>814</v>
      </c>
      <c r="I5" s="642"/>
      <c r="J5" s="225">
        <f>'BDI-Equipamentos'!H25</f>
        <v>0.1278</v>
      </c>
      <c r="K5" s="612"/>
      <c r="L5" s="612"/>
      <c r="M5" s="612"/>
      <c r="N5" s="612"/>
      <c r="O5" s="612"/>
      <c r="P5" s="612"/>
      <c r="Q5" s="612"/>
      <c r="R5" s="612"/>
    </row>
    <row r="6" spans="1:24" ht="18" customHeight="1">
      <c r="A6" s="633" t="s">
        <v>71</v>
      </c>
      <c r="B6" s="285">
        <v>1116.78</v>
      </c>
      <c r="C6" s="346"/>
      <c r="D6" s="704"/>
      <c r="E6" s="201"/>
      <c r="F6" s="635"/>
      <c r="G6" s="354" t="s">
        <v>13</v>
      </c>
      <c r="H6" s="469" t="s">
        <v>22740</v>
      </c>
      <c r="I6" s="627"/>
      <c r="J6" s="628"/>
      <c r="K6" s="613"/>
      <c r="L6" s="613"/>
      <c r="M6" s="613"/>
      <c r="N6" s="613"/>
      <c r="O6" s="613"/>
      <c r="P6" s="613"/>
      <c r="Q6" s="613"/>
      <c r="R6" s="613"/>
    </row>
    <row r="7" spans="1:24" s="353" customFormat="1" ht="21" customHeight="1">
      <c r="A7" s="629" t="s">
        <v>819</v>
      </c>
      <c r="B7" s="621"/>
      <c r="C7" s="688" t="s">
        <v>22520</v>
      </c>
      <c r="D7" s="705"/>
      <c r="E7" s="350" t="s">
        <v>812</v>
      </c>
      <c r="F7" s="351"/>
      <c r="G7" s="351"/>
      <c r="H7" s="351"/>
      <c r="I7" s="352"/>
      <c r="J7" s="437"/>
      <c r="K7" s="554"/>
      <c r="L7" s="554"/>
      <c r="M7" s="554"/>
      <c r="N7" s="554"/>
      <c r="O7" s="554"/>
      <c r="P7" s="554"/>
      <c r="Q7" s="554"/>
      <c r="R7" s="554"/>
      <c r="S7"/>
      <c r="T7" s="549"/>
      <c r="U7" s="549"/>
      <c r="V7" s="549"/>
      <c r="W7" s="308"/>
      <c r="X7" s="308"/>
    </row>
    <row r="8" spans="1:24" s="201" customFormat="1" ht="12" customHeight="1">
      <c r="A8" s="219"/>
      <c r="B8" s="221"/>
      <c r="C8" s="222"/>
      <c r="D8" s="706"/>
      <c r="E8" s="468"/>
      <c r="F8" s="469"/>
      <c r="G8" s="469"/>
      <c r="H8" s="470"/>
      <c r="I8" s="221"/>
      <c r="J8" s="471"/>
      <c r="K8" s="553"/>
      <c r="L8" s="553"/>
      <c r="M8" s="553"/>
      <c r="N8" s="553"/>
      <c r="O8" s="553"/>
      <c r="P8" s="553"/>
      <c r="Q8" s="553"/>
      <c r="R8" s="553"/>
      <c r="S8"/>
      <c r="T8" s="549"/>
      <c r="U8" s="549"/>
      <c r="V8" s="549"/>
      <c r="W8" s="319"/>
      <c r="X8" s="319"/>
    </row>
    <row r="9" spans="1:24" ht="12" customHeight="1" thickBot="1">
      <c r="A9" s="622" t="s">
        <v>6</v>
      </c>
      <c r="B9" s="623" t="s">
        <v>31</v>
      </c>
      <c r="C9" s="622" t="s">
        <v>0</v>
      </c>
      <c r="D9" s="707" t="s">
        <v>1</v>
      </c>
      <c r="E9" s="623" t="s">
        <v>33</v>
      </c>
      <c r="F9" s="624" t="s">
        <v>32</v>
      </c>
      <c r="G9" s="624"/>
      <c r="H9" s="622" t="s">
        <v>2</v>
      </c>
      <c r="I9" s="622"/>
      <c r="J9" s="622"/>
      <c r="K9" s="1027" t="s">
        <v>1780</v>
      </c>
      <c r="L9" s="1028"/>
      <c r="M9" s="1026" t="s">
        <v>1775</v>
      </c>
      <c r="N9" s="1026"/>
      <c r="O9" s="1026"/>
      <c r="P9" s="1026" t="s">
        <v>1776</v>
      </c>
      <c r="Q9" s="1026"/>
      <c r="R9" s="1026"/>
    </row>
    <row r="10" spans="1:24" ht="48" customHeight="1">
      <c r="A10" s="622"/>
      <c r="B10" s="623"/>
      <c r="C10" s="622"/>
      <c r="D10" s="707"/>
      <c r="E10" s="623"/>
      <c r="F10" s="624"/>
      <c r="G10" s="472" t="s">
        <v>543</v>
      </c>
      <c r="H10" s="472" t="s">
        <v>3</v>
      </c>
      <c r="I10" s="623" t="s">
        <v>4</v>
      </c>
      <c r="J10" s="472" t="s">
        <v>5</v>
      </c>
      <c r="K10" s="472" t="s">
        <v>1777</v>
      </c>
      <c r="L10" s="472" t="s">
        <v>1778</v>
      </c>
      <c r="M10" s="472" t="s">
        <v>1777</v>
      </c>
      <c r="N10" s="472" t="s">
        <v>1778</v>
      </c>
      <c r="O10" s="472" t="s">
        <v>1779</v>
      </c>
      <c r="P10" s="472" t="s">
        <v>1777</v>
      </c>
      <c r="Q10" s="472" t="s">
        <v>1778</v>
      </c>
      <c r="R10" s="472" t="s">
        <v>1779</v>
      </c>
      <c r="T10" s="555" t="s">
        <v>1774</v>
      </c>
      <c r="U10" s="556" t="s">
        <v>1772</v>
      </c>
      <c r="V10" s="556" t="s">
        <v>1773</v>
      </c>
      <c r="W10" s="557"/>
      <c r="X10" s="558"/>
    </row>
    <row r="11" spans="1:24" s="202" customFormat="1" ht="20.25" customHeight="1">
      <c r="A11" s="70"/>
      <c r="B11" s="70"/>
      <c r="C11" s="71" t="s">
        <v>45</v>
      </c>
      <c r="D11" s="708" t="s">
        <v>14</v>
      </c>
      <c r="E11" s="70"/>
      <c r="F11" s="72"/>
      <c r="G11" s="72"/>
      <c r="H11" s="72"/>
      <c r="I11" s="70"/>
      <c r="J11" s="72"/>
      <c r="K11" s="638"/>
      <c r="L11" s="638"/>
      <c r="M11" s="638"/>
      <c r="N11" s="638"/>
      <c r="O11" s="638"/>
      <c r="P11" s="638"/>
      <c r="Q11" s="638"/>
      <c r="R11" s="638"/>
      <c r="S11"/>
      <c r="T11" s="559"/>
      <c r="U11" s="552"/>
      <c r="V11" s="552"/>
      <c r="X11" s="560"/>
    </row>
    <row r="12" spans="1:24" s="203" customFormat="1" ht="47.25" customHeight="1">
      <c r="A12" s="523" t="s">
        <v>1612</v>
      </c>
      <c r="B12" s="73" t="s">
        <v>15</v>
      </c>
      <c r="C12" s="74" t="s">
        <v>47</v>
      </c>
      <c r="D12" s="729" t="s">
        <v>22521</v>
      </c>
      <c r="E12" s="73" t="s">
        <v>663</v>
      </c>
      <c r="F12" s="804">
        <v>10</v>
      </c>
      <c r="G12" s="246">
        <f>$J$5</f>
        <v>0.1278</v>
      </c>
      <c r="H12" s="770"/>
      <c r="I12" s="432">
        <f t="shared" ref="I12:I13" si="0">H12*(1+G12)</f>
        <v>0</v>
      </c>
      <c r="J12" s="304">
        <f t="shared" ref="J12" si="1">F12*I12</f>
        <v>0</v>
      </c>
      <c r="K12" s="639"/>
      <c r="L12" s="640">
        <f>$I12*K12</f>
        <v>0</v>
      </c>
      <c r="M12" s="639"/>
      <c r="N12" s="640"/>
      <c r="O12" s="641"/>
      <c r="P12" s="639"/>
      <c r="Q12" s="640"/>
      <c r="R12" s="771" t="e">
        <f>Q12/$J12</f>
        <v>#DIV/0!</v>
      </c>
      <c r="S12" s="783"/>
      <c r="T12" s="786">
        <v>522</v>
      </c>
      <c r="U12" s="203">
        <v>417.6</v>
      </c>
      <c r="V12" s="551">
        <f t="shared" ref="V12:V38" si="2">T12-U12</f>
        <v>104.4</v>
      </c>
      <c r="W12" s="562" t="e">
        <f>V12/H12</f>
        <v>#DIV/0!</v>
      </c>
      <c r="X12" s="563"/>
    </row>
    <row r="13" spans="1:24" s="927" customFormat="1" ht="28.5" customHeight="1">
      <c r="A13" s="292" t="s">
        <v>1742</v>
      </c>
      <c r="B13" s="292" t="s">
        <v>806</v>
      </c>
      <c r="C13" s="301" t="s">
        <v>50</v>
      </c>
      <c r="D13" s="965" t="str">
        <f>IFERROR(VLOOKUP(A13,'SINAPI 092021'!$A$4:$E$12299,2,FALSE),VLOOKUP(Orçamento!A13,Composição!$A$4:$F$2736,2,FALSE))</f>
        <v>PLACA DE OBRA (PARA CONSTRUCAO CIVIL) EM CHAPA GALVANIZADA *N. 22*, ADESIVADA, DE *2,0 X 1,125* M - FORNECIMENTO E INSTALAÇÃO</v>
      </c>
      <c r="E13" s="292" t="s">
        <v>480</v>
      </c>
      <c r="F13" s="293">
        <v>12.5</v>
      </c>
      <c r="G13" s="294">
        <f t="shared" ref="G13" si="3">$J$4</f>
        <v>0.24940000000000001</v>
      </c>
      <c r="H13" s="994"/>
      <c r="I13" s="430">
        <f t="shared" si="0"/>
        <v>0</v>
      </c>
      <c r="J13" s="293">
        <f>F13*I13</f>
        <v>0</v>
      </c>
      <c r="K13" s="918"/>
      <c r="L13" s="918">
        <f t="shared" ref="L13" si="4">$I13*K13</f>
        <v>0</v>
      </c>
      <c r="M13" s="918"/>
      <c r="N13" s="918"/>
      <c r="O13" s="919"/>
      <c r="P13" s="918"/>
      <c r="Q13" s="918"/>
      <c r="R13" s="920" t="e">
        <f t="shared" ref="R13" si="5">Q13/$J13</f>
        <v>#DIV/0!</v>
      </c>
      <c r="S13" s="921"/>
      <c r="T13" s="922">
        <v>361.14</v>
      </c>
      <c r="U13" s="923">
        <v>289.99</v>
      </c>
      <c r="V13" s="924">
        <f t="shared" si="2"/>
        <v>71.150000000000006</v>
      </c>
      <c r="W13" s="925" t="e">
        <f>V13/H13</f>
        <v>#DIV/0!</v>
      </c>
      <c r="X13" s="926"/>
    </row>
    <row r="14" spans="1:24" s="201" customFormat="1" ht="20.25" customHeight="1">
      <c r="A14" s="296"/>
      <c r="B14" s="296"/>
      <c r="C14" s="995" t="s">
        <v>47</v>
      </c>
      <c r="D14" s="715" t="s">
        <v>1609</v>
      </c>
      <c r="E14" s="296"/>
      <c r="F14" s="297"/>
      <c r="G14" s="298"/>
      <c r="H14" s="297"/>
      <c r="I14" s="996"/>
      <c r="J14" s="297"/>
      <c r="K14" s="79"/>
      <c r="L14" s="79"/>
      <c r="M14" s="79"/>
      <c r="N14" s="79"/>
      <c r="O14" s="79"/>
      <c r="P14" s="79"/>
      <c r="Q14" s="79"/>
      <c r="R14" s="664"/>
      <c r="S14" s="787"/>
      <c r="T14" s="561"/>
      <c r="U14" s="203"/>
      <c r="V14" s="551">
        <f t="shared" si="2"/>
        <v>0</v>
      </c>
      <c r="W14" s="562"/>
      <c r="X14" s="565"/>
    </row>
    <row r="15" spans="1:24" s="932" customFormat="1" ht="27.75" customHeight="1">
      <c r="A15" s="997" t="s">
        <v>22451</v>
      </c>
      <c r="B15" s="292" t="s">
        <v>15</v>
      </c>
      <c r="C15" s="301" t="s">
        <v>1793</v>
      </c>
      <c r="D15" s="965" t="str">
        <f>IFERROR(VLOOKUP(A15,'SINAPI 092021'!$A$4:$E$12299,2,FALSE),VLOOKUP(Orçamento!A15,Composição!$A$4:$F$2736,2,FALSE))</f>
        <v>ADMINISTRAÇÃO LOCAL DA  OBRA</v>
      </c>
      <c r="E15" s="997" t="s">
        <v>22556</v>
      </c>
      <c r="F15" s="998">
        <v>1</v>
      </c>
      <c r="G15" s="298">
        <f>$J$4</f>
        <v>0.24940000000000001</v>
      </c>
      <c r="H15" s="994"/>
      <c r="I15" s="430">
        <f>H15*(1+G15)</f>
        <v>0</v>
      </c>
      <c r="J15" s="297">
        <f t="shared" ref="J15" si="6">F15*I15</f>
        <v>0</v>
      </c>
      <c r="K15" s="918"/>
      <c r="L15" s="928">
        <f t="shared" ref="L15" si="7">$I15*K15</f>
        <v>0</v>
      </c>
      <c r="M15" s="918"/>
      <c r="N15" s="918"/>
      <c r="O15" s="919"/>
      <c r="P15" s="918"/>
      <c r="Q15" s="918"/>
      <c r="R15" s="920" t="e">
        <f t="shared" ref="R15" si="8">Q15/$J15</f>
        <v>#DIV/0!</v>
      </c>
      <c r="S15" s="921"/>
      <c r="T15" s="929">
        <v>79.17</v>
      </c>
      <c r="U15" s="930">
        <v>63.34</v>
      </c>
      <c r="V15" s="924">
        <f t="shared" si="2"/>
        <v>15.83</v>
      </c>
      <c r="W15" s="925" t="e">
        <f>V15/H15</f>
        <v>#DIV/0!</v>
      </c>
      <c r="X15" s="931"/>
    </row>
    <row r="16" spans="1:24" ht="21.6" customHeight="1">
      <c r="A16" s="85"/>
      <c r="B16" s="85"/>
      <c r="C16" s="227"/>
      <c r="D16" s="711"/>
      <c r="E16" s="85"/>
      <c r="F16" s="86"/>
      <c r="G16" s="86"/>
      <c r="H16" s="770"/>
      <c r="I16" s="644"/>
      <c r="J16" s="199">
        <f>SUM(J12:J15)</f>
        <v>0</v>
      </c>
      <c r="K16" s="199"/>
      <c r="L16" s="199">
        <f>SUM(L12:L15)</f>
        <v>0</v>
      </c>
      <c r="M16" s="199"/>
      <c r="N16" s="199"/>
      <c r="O16" s="199"/>
      <c r="P16" s="199"/>
      <c r="Q16" s="199"/>
      <c r="R16" s="199"/>
      <c r="S16" s="807"/>
      <c r="T16" s="561" t="s">
        <v>21</v>
      </c>
      <c r="U16" s="203"/>
      <c r="V16" s="551" t="e">
        <f t="shared" si="2"/>
        <v>#VALUE!</v>
      </c>
      <c r="W16" s="562"/>
      <c r="X16" s="564"/>
    </row>
    <row r="17" spans="1:24" s="201" customFormat="1">
      <c r="A17" s="82"/>
      <c r="B17" s="82"/>
      <c r="C17" s="71" t="s">
        <v>89</v>
      </c>
      <c r="D17" s="713" t="s">
        <v>696</v>
      </c>
      <c r="E17" s="82"/>
      <c r="F17" s="83"/>
      <c r="G17" s="83"/>
      <c r="H17" s="83"/>
      <c r="I17" s="84"/>
      <c r="J17" s="83"/>
      <c r="K17" s="83"/>
      <c r="L17" s="83"/>
      <c r="M17" s="83"/>
      <c r="N17" s="83"/>
      <c r="O17" s="83"/>
      <c r="P17" s="83"/>
      <c r="Q17" s="83"/>
      <c r="R17" s="83"/>
      <c r="S17"/>
      <c r="T17" s="561"/>
      <c r="U17" s="203"/>
      <c r="V17" s="551">
        <f t="shared" si="2"/>
        <v>0</v>
      </c>
      <c r="W17" s="562"/>
      <c r="X17" s="565"/>
    </row>
    <row r="18" spans="1:24" s="201" customFormat="1">
      <c r="A18" s="77"/>
      <c r="B18" s="77"/>
      <c r="C18" s="94" t="s">
        <v>90</v>
      </c>
      <c r="D18" s="714" t="s">
        <v>697</v>
      </c>
      <c r="E18" s="77"/>
      <c r="F18" s="313"/>
      <c r="G18" s="320"/>
      <c r="H18" s="79"/>
      <c r="I18" s="75"/>
      <c r="J18" s="79"/>
      <c r="K18" s="614"/>
      <c r="L18" s="614"/>
      <c r="M18" s="614"/>
      <c r="N18" s="614"/>
      <c r="O18" s="614"/>
      <c r="P18" s="614"/>
      <c r="Q18" s="614"/>
      <c r="R18" s="614"/>
      <c r="S18"/>
      <c r="T18" s="561"/>
      <c r="U18" s="203"/>
      <c r="V18" s="551">
        <f t="shared" si="2"/>
        <v>0</v>
      </c>
      <c r="W18" s="562"/>
      <c r="X18" s="565"/>
    </row>
    <row r="19" spans="1:24" s="201" customFormat="1" ht="36">
      <c r="A19" s="77">
        <v>92775</v>
      </c>
      <c r="B19" s="77" t="s">
        <v>15</v>
      </c>
      <c r="C19" s="78" t="s">
        <v>698</v>
      </c>
      <c r="D19" s="729" t="str">
        <f>IFERROR(VLOOKUP(A19,'SINAPI 092021'!$A$4:$E$12299,2,FALSE),VLOOKUP(Orçamento!A19,Composição!$A$4:$F$1756,2,FALSE))</f>
        <v>ARMAÇÃO DE PILAR OU VIGA DE UMA ESTRUTURA CONVENCIONAL DE CONCRETO ARMADO EM UMA EDIFICAÇÃO TÉRREA OU SOBRADO UTILIZANDO AÇO CA-60 DE 5,0 MM - MONTAGEM. AF_12/2015</v>
      </c>
      <c r="E19" s="77" t="s">
        <v>476</v>
      </c>
      <c r="F19" s="796">
        <v>231.9</v>
      </c>
      <c r="G19" s="320">
        <f t="shared" ref="G19:G43" si="9">$J$4</f>
        <v>0.24940000000000001</v>
      </c>
      <c r="H19" s="933"/>
      <c r="I19" s="432">
        <f t="shared" ref="I19:I43" si="10">H19*(1+G19)</f>
        <v>0</v>
      </c>
      <c r="J19" s="313">
        <f>F19*I19</f>
        <v>0</v>
      </c>
      <c r="K19" s="639"/>
      <c r="L19" s="640">
        <f t="shared" ref="L19:L24" si="11">$I19*K19</f>
        <v>0</v>
      </c>
      <c r="M19" s="639"/>
      <c r="N19" s="640"/>
      <c r="O19" s="641"/>
      <c r="P19" s="639"/>
      <c r="Q19" s="640"/>
      <c r="R19" s="641" t="e">
        <f t="shared" ref="R19:R24" si="12">Q19/$J19</f>
        <v>#DIV/0!</v>
      </c>
      <c r="S19"/>
      <c r="T19" s="561">
        <v>11.52</v>
      </c>
      <c r="U19" s="203">
        <v>9.2100000000000009</v>
      </c>
      <c r="V19" s="551">
        <f t="shared" si="2"/>
        <v>2.31</v>
      </c>
      <c r="W19" s="562" t="e">
        <f t="shared" ref="W19:W24" si="13">V19/H19</f>
        <v>#DIV/0!</v>
      </c>
      <c r="X19" s="565"/>
    </row>
    <row r="20" spans="1:24" s="201" customFormat="1" ht="42.75" customHeight="1">
      <c r="A20" s="77">
        <v>92778</v>
      </c>
      <c r="B20" s="77" t="s">
        <v>15</v>
      </c>
      <c r="C20" s="78" t="s">
        <v>699</v>
      </c>
      <c r="D20" s="729" t="str">
        <f>IFERROR(VLOOKUP(A20,'SINAPI 092021'!$A$4:$E$12299,2,FALSE),VLOOKUP(Orçamento!A20,Composição!$A$4:$F$1756,2,FALSE))</f>
        <v>ARMAÇÃO DE PILAR OU VIGA DE UMA ESTRUTURA CONVENCIONAL DE CONCRETO ARMADO EM UMA EDIFICAÇÃO TÉRREA OU SOBRADO UTILIZANDO AÇO CA-50 DE 10,0 MM - MONTAGEM. AF_12/2015</v>
      </c>
      <c r="E20" s="77" t="s">
        <v>476</v>
      </c>
      <c r="F20" s="796">
        <v>334.9</v>
      </c>
      <c r="G20" s="320">
        <f t="shared" si="9"/>
        <v>0.24940000000000001</v>
      </c>
      <c r="H20" s="935"/>
      <c r="I20" s="432">
        <f t="shared" si="10"/>
        <v>0</v>
      </c>
      <c r="J20" s="313">
        <f>F20*I20</f>
        <v>0</v>
      </c>
      <c r="K20" s="639"/>
      <c r="L20" s="640">
        <f t="shared" si="11"/>
        <v>0</v>
      </c>
      <c r="M20" s="639"/>
      <c r="N20" s="640"/>
      <c r="O20" s="641"/>
      <c r="P20" s="639"/>
      <c r="Q20" s="640"/>
      <c r="R20" s="641" t="e">
        <f t="shared" si="12"/>
        <v>#DIV/0!</v>
      </c>
      <c r="S20"/>
      <c r="T20" s="561">
        <v>8.1300000000000008</v>
      </c>
      <c r="U20" s="203">
        <v>6.5</v>
      </c>
      <c r="V20" s="551">
        <f t="shared" si="2"/>
        <v>1.63</v>
      </c>
      <c r="W20" s="562" t="e">
        <f t="shared" si="13"/>
        <v>#DIV/0!</v>
      </c>
      <c r="X20" s="565"/>
    </row>
    <row r="21" spans="1:24" s="201" customFormat="1" ht="42.75" customHeight="1">
      <c r="A21" s="77">
        <v>92779</v>
      </c>
      <c r="B21" s="77" t="s">
        <v>15</v>
      </c>
      <c r="C21" s="78" t="s">
        <v>700</v>
      </c>
      <c r="D21" s="729" t="str">
        <f>IFERROR(VLOOKUP(A21,'SINAPI 092021'!$A$4:$E$12299,2,FALSE),VLOOKUP(Orçamento!A21,Composição!$A$4:$F$1756,2,FALSE))</f>
        <v>ARMAÇÃO DE PILAR OU VIGA DE UMA ESTRUTURA CONVENCIONAL DE CONCRETO ARMADO EM UMA EDIFICAÇÃO TÉRREA OU SOBRADO UTILIZANDO AÇO CA-50 DE 12,5 MM - MONTAGEM. AF_12/2015</v>
      </c>
      <c r="E21" s="77" t="s">
        <v>476</v>
      </c>
      <c r="F21" s="796">
        <v>32</v>
      </c>
      <c r="G21" s="320">
        <f t="shared" si="9"/>
        <v>0.24940000000000001</v>
      </c>
      <c r="H21" s="935"/>
      <c r="I21" s="432">
        <f t="shared" si="10"/>
        <v>0</v>
      </c>
      <c r="J21" s="313">
        <f>F21*I21</f>
        <v>0</v>
      </c>
      <c r="K21" s="639"/>
      <c r="L21" s="640">
        <f t="shared" si="11"/>
        <v>0</v>
      </c>
      <c r="M21" s="639"/>
      <c r="N21" s="640"/>
      <c r="O21" s="641"/>
      <c r="P21" s="639"/>
      <c r="Q21" s="640"/>
      <c r="R21" s="641" t="e">
        <f t="shared" si="12"/>
        <v>#DIV/0!</v>
      </c>
      <c r="S21"/>
      <c r="T21" s="561">
        <v>6.72</v>
      </c>
      <c r="U21" s="203">
        <v>5.37</v>
      </c>
      <c r="V21" s="551">
        <f t="shared" si="2"/>
        <v>1.35</v>
      </c>
      <c r="W21" s="562" t="e">
        <f t="shared" si="13"/>
        <v>#DIV/0!</v>
      </c>
      <c r="X21" s="565"/>
    </row>
    <row r="22" spans="1:24" s="201" customFormat="1" ht="42.75" customHeight="1">
      <c r="A22" s="77">
        <v>92764</v>
      </c>
      <c r="B22" s="77" t="s">
        <v>15</v>
      </c>
      <c r="C22" s="78" t="s">
        <v>701</v>
      </c>
      <c r="D22" s="729" t="str">
        <f>IFERROR(VLOOKUP(A22,'SINAPI 092021'!$A$4:$E$12299,2,FALSE),VLOOKUP(Orçamento!A22,Composição!$A$4:$F$1756,2,FALSE))</f>
        <v>ARMAÇÃO DE PILAR OU VIGA DE UMA ESTRUTURA CONVENCIONAL DE CONCRETO ARMADO EM UM EDIFÍCIO DE MÚLTIPLOS PAVIMENTOS UTILIZANDO AÇO CA-50 DE 16,0 MM - MONTAGEM. AF_12/2015</v>
      </c>
      <c r="E22" s="77" t="s">
        <v>476</v>
      </c>
      <c r="F22" s="796">
        <v>329</v>
      </c>
      <c r="G22" s="320">
        <f t="shared" si="9"/>
        <v>0.24940000000000001</v>
      </c>
      <c r="H22" s="936"/>
      <c r="I22" s="432">
        <f t="shared" si="10"/>
        <v>0</v>
      </c>
      <c r="J22" s="313">
        <f t="shared" ref="J22" si="14">F22*I22</f>
        <v>0</v>
      </c>
      <c r="K22" s="639"/>
      <c r="L22" s="640">
        <f t="shared" si="11"/>
        <v>0</v>
      </c>
      <c r="M22" s="639"/>
      <c r="N22" s="640"/>
      <c r="O22" s="641"/>
      <c r="P22" s="639"/>
      <c r="Q22" s="640"/>
      <c r="R22" s="641" t="e">
        <f t="shared" si="12"/>
        <v>#DIV/0!</v>
      </c>
      <c r="S22"/>
      <c r="T22" s="561">
        <v>5.76</v>
      </c>
      <c r="U22" s="203">
        <v>4.5999999999999996</v>
      </c>
      <c r="V22" s="551">
        <f t="shared" si="2"/>
        <v>1.1599999999999999</v>
      </c>
      <c r="W22" s="562" t="e">
        <f t="shared" si="13"/>
        <v>#DIV/0!</v>
      </c>
      <c r="X22" s="565"/>
    </row>
    <row r="23" spans="1:24" s="201" customFormat="1" ht="36">
      <c r="A23" s="316">
        <v>92413</v>
      </c>
      <c r="B23" s="77" t="s">
        <v>15</v>
      </c>
      <c r="C23" s="78" t="s">
        <v>713</v>
      </c>
      <c r="D23" s="729" t="str">
        <f>IFERROR(VLOOKUP(A23,'SINAPI 092021'!$A$4:$E$12299,2,FALSE),VLOOKUP(Orçamento!A23,Composição!$A$4:$F$1756,2,FALSE))</f>
        <v>MONTAGEM E DESMONTAGEM DE FÔRMA DE PILARES RETANGULARES E ESTRUTURAS SIMILARES, PÉ-DIREITO SIMPLES, EM MADEIRA SERRADA, 4 UTILIZAÇÕES. AF_09/2020</v>
      </c>
      <c r="E23" s="73" t="s">
        <v>480</v>
      </c>
      <c r="F23" s="796">
        <v>41.1</v>
      </c>
      <c r="G23" s="320">
        <f t="shared" si="9"/>
        <v>0.24940000000000001</v>
      </c>
      <c r="H23" s="933"/>
      <c r="I23" s="432">
        <f t="shared" si="10"/>
        <v>0</v>
      </c>
      <c r="J23" s="313">
        <f>F23*I23</f>
        <v>0</v>
      </c>
      <c r="K23" s="639"/>
      <c r="L23" s="640">
        <f t="shared" si="11"/>
        <v>0</v>
      </c>
      <c r="M23" s="639"/>
      <c r="N23" s="640"/>
      <c r="O23" s="641"/>
      <c r="P23" s="639"/>
      <c r="Q23" s="640"/>
      <c r="R23" s="641" t="e">
        <f t="shared" si="12"/>
        <v>#DIV/0!</v>
      </c>
      <c r="S23"/>
      <c r="T23" s="561">
        <v>60.38</v>
      </c>
      <c r="U23" s="203">
        <v>48.29</v>
      </c>
      <c r="V23" s="551">
        <f t="shared" si="2"/>
        <v>12.09</v>
      </c>
      <c r="W23" s="562" t="e">
        <f t="shared" si="13"/>
        <v>#DIV/0!</v>
      </c>
      <c r="X23" s="565"/>
    </row>
    <row r="24" spans="1:24" s="939" customFormat="1" ht="42.75" customHeight="1">
      <c r="A24" s="296">
        <v>92720</v>
      </c>
      <c r="B24" s="296" t="s">
        <v>15</v>
      </c>
      <c r="C24" s="331" t="s">
        <v>714</v>
      </c>
      <c r="D24" s="965" t="str">
        <f>IFERROR(VLOOKUP(A24,'SINAPI 092021'!$A$4:$E$12299,2,FALSE),VLOOKUP(Orçamento!A24,Composição!$A$4:$F$1756,2,FALSE))</f>
        <v>CONCRETAGEM DE PILARES, FCK = 25 MPA, COM USO DE BOMBA EM EDIFICAÇÃO COM SEÇÃO MÉDIA DE PILARES MENOR OU IGUAL A 0,25 M² - LANÇAMENTO, ADENSAMENTO E ACABAMENTO. AF_12/2015</v>
      </c>
      <c r="E24" s="296" t="s">
        <v>479</v>
      </c>
      <c r="F24" s="297">
        <v>8</v>
      </c>
      <c r="G24" s="298">
        <f t="shared" si="9"/>
        <v>0.24940000000000001</v>
      </c>
      <c r="H24" s="994"/>
      <c r="I24" s="430">
        <f t="shared" si="10"/>
        <v>0</v>
      </c>
      <c r="J24" s="297">
        <f>F24*I24</f>
        <v>0</v>
      </c>
      <c r="K24" s="918"/>
      <c r="L24" s="918">
        <f t="shared" si="11"/>
        <v>0</v>
      </c>
      <c r="M24" s="918"/>
      <c r="N24" s="918"/>
      <c r="O24" s="919"/>
      <c r="P24" s="918"/>
      <c r="Q24" s="918"/>
      <c r="R24" s="919" t="e">
        <f t="shared" si="12"/>
        <v>#DIV/0!</v>
      </c>
      <c r="S24" s="937"/>
      <c r="T24" s="922">
        <v>489.82</v>
      </c>
      <c r="U24" s="923">
        <v>391.84</v>
      </c>
      <c r="V24" s="924">
        <f t="shared" si="2"/>
        <v>97.98</v>
      </c>
      <c r="W24" s="925" t="e">
        <f t="shared" si="13"/>
        <v>#DIV/0!</v>
      </c>
      <c r="X24" s="938"/>
    </row>
    <row r="25" spans="1:24" s="201" customFormat="1">
      <c r="A25" s="77"/>
      <c r="B25" s="77"/>
      <c r="C25" s="94" t="s">
        <v>91</v>
      </c>
      <c r="D25" s="715" t="s">
        <v>702</v>
      </c>
      <c r="E25" s="77"/>
      <c r="F25" s="313"/>
      <c r="G25" s="320"/>
      <c r="H25" s="79"/>
      <c r="I25" s="75"/>
      <c r="J25" s="79"/>
      <c r="K25" s="614"/>
      <c r="L25" s="614"/>
      <c r="M25" s="614"/>
      <c r="N25" s="614"/>
      <c r="O25" s="614"/>
      <c r="P25" s="614"/>
      <c r="Q25" s="614"/>
      <c r="R25" s="614"/>
      <c r="S25"/>
      <c r="T25" s="561"/>
      <c r="U25" s="203"/>
      <c r="V25" s="551">
        <f t="shared" si="2"/>
        <v>0</v>
      </c>
      <c r="W25" s="562"/>
      <c r="X25" s="565"/>
    </row>
    <row r="26" spans="1:24" s="201" customFormat="1" ht="37.5" customHeight="1">
      <c r="A26" s="77">
        <v>92775</v>
      </c>
      <c r="B26" s="77" t="s">
        <v>15</v>
      </c>
      <c r="C26" s="78" t="s">
        <v>703</v>
      </c>
      <c r="D26" s="729" t="str">
        <f>IFERROR(VLOOKUP(A26,'SINAPI 092021'!$A$4:$E$12299,2,FALSE),VLOOKUP(Orçamento!A26,Composição!$A$4:$F$1756,2,FALSE))</f>
        <v>ARMAÇÃO DE PILAR OU VIGA DE UMA ESTRUTURA CONVENCIONAL DE CONCRETO ARMADO EM UMA EDIFICAÇÃO TÉRREA OU SOBRADO UTILIZANDO AÇO CA-60 DE 5,0 MM - MONTAGEM. AF_12/2015</v>
      </c>
      <c r="E26" s="77" t="s">
        <v>476</v>
      </c>
      <c r="F26" s="796">
        <v>1230.26</v>
      </c>
      <c r="G26" s="320">
        <f t="shared" si="9"/>
        <v>0.24940000000000001</v>
      </c>
      <c r="H26" s="940"/>
      <c r="I26" s="432">
        <f t="shared" si="10"/>
        <v>0</v>
      </c>
      <c r="J26" s="313">
        <f t="shared" ref="J26:J34" si="15">F26*I26</f>
        <v>0</v>
      </c>
      <c r="K26" s="639"/>
      <c r="L26" s="640">
        <f t="shared" ref="L26:L34" si="16">$I26*K26</f>
        <v>0</v>
      </c>
      <c r="M26" s="639"/>
      <c r="N26" s="640"/>
      <c r="O26" s="641"/>
      <c r="P26" s="639"/>
      <c r="Q26" s="640"/>
      <c r="R26" s="641" t="e">
        <f t="shared" ref="R26:R34" si="17">Q26/$J26</f>
        <v>#DIV/0!</v>
      </c>
      <c r="S26"/>
      <c r="T26" s="561">
        <v>11.52</v>
      </c>
      <c r="U26" s="203">
        <v>9.2100000000000009</v>
      </c>
      <c r="V26" s="551">
        <f t="shared" si="2"/>
        <v>2.31</v>
      </c>
      <c r="W26" s="562" t="e">
        <f t="shared" ref="W26:W34" si="18">V26/H26</f>
        <v>#DIV/0!</v>
      </c>
      <c r="X26" s="565"/>
    </row>
    <row r="27" spans="1:24" s="201" customFormat="1" ht="37.5" customHeight="1">
      <c r="A27" s="77">
        <v>92776</v>
      </c>
      <c r="B27" s="77" t="s">
        <v>15</v>
      </c>
      <c r="C27" s="78" t="s">
        <v>704</v>
      </c>
      <c r="D27" s="729" t="str">
        <f>IFERROR(VLOOKUP(A27,'SINAPI 092021'!$A$4:$E$12299,2,FALSE),VLOOKUP(Orçamento!A27,Composição!$A$4:$F$1756,2,FALSE))</f>
        <v>ARMAÇÃO DE PILAR OU VIGA DE UMA ESTRUTURA CONVENCIONAL DE CONCRETO ARMADO EM UMA EDIFICAÇÃO TÉRREA OU SOBRADO UTILIZANDO AÇO CA-50 DE 6,3 MM - MONTAGEM. AF_12/2015</v>
      </c>
      <c r="E27" s="77" t="s">
        <v>476</v>
      </c>
      <c r="F27" s="796">
        <v>290.5</v>
      </c>
      <c r="G27" s="320">
        <f t="shared" si="9"/>
        <v>0.24940000000000001</v>
      </c>
      <c r="H27" s="940"/>
      <c r="I27" s="432">
        <f t="shared" si="10"/>
        <v>0</v>
      </c>
      <c r="J27" s="313">
        <f t="shared" si="15"/>
        <v>0</v>
      </c>
      <c r="K27" s="639"/>
      <c r="L27" s="640">
        <f t="shared" si="16"/>
        <v>0</v>
      </c>
      <c r="M27" s="639"/>
      <c r="N27" s="640"/>
      <c r="O27" s="641"/>
      <c r="P27" s="639"/>
      <c r="Q27" s="640"/>
      <c r="R27" s="641" t="e">
        <f t="shared" si="17"/>
        <v>#DIV/0!</v>
      </c>
      <c r="S27"/>
      <c r="T27" s="561">
        <v>10.35</v>
      </c>
      <c r="U27" s="203">
        <v>8.27</v>
      </c>
      <c r="V27" s="551">
        <f t="shared" si="2"/>
        <v>2.08</v>
      </c>
      <c r="W27" s="562" t="e">
        <f t="shared" si="18"/>
        <v>#DIV/0!</v>
      </c>
      <c r="X27" s="565"/>
    </row>
    <row r="28" spans="1:24" s="201" customFormat="1" ht="37.5" customHeight="1">
      <c r="A28" s="77">
        <v>92777</v>
      </c>
      <c r="B28" s="77" t="s">
        <v>15</v>
      </c>
      <c r="C28" s="78" t="s">
        <v>705</v>
      </c>
      <c r="D28" s="729" t="str">
        <f>IFERROR(VLOOKUP(A28,'SINAPI 092021'!$A$4:$E$12299,2,FALSE),VLOOKUP(Orçamento!A28,Composição!$A$4:$F$1756,2,FALSE))</f>
        <v>ARMAÇÃO DE PILAR OU VIGA DE UMA ESTRUTURA CONVENCIONAL DE CONCRETO ARMADO EM UMA EDIFICAÇÃO TÉRREA OU SOBRADO UTILIZANDO AÇO CA-50 DE 8,0 MM - MONTAGEM. AF_12/2015</v>
      </c>
      <c r="E28" s="77" t="s">
        <v>476</v>
      </c>
      <c r="F28" s="796">
        <v>1004.28</v>
      </c>
      <c r="G28" s="320">
        <f t="shared" si="9"/>
        <v>0.24940000000000001</v>
      </c>
      <c r="H28" s="941"/>
      <c r="I28" s="432">
        <f t="shared" si="10"/>
        <v>0</v>
      </c>
      <c r="J28" s="313">
        <f t="shared" si="15"/>
        <v>0</v>
      </c>
      <c r="K28" s="639"/>
      <c r="L28" s="640">
        <f t="shared" si="16"/>
        <v>0</v>
      </c>
      <c r="M28" s="639"/>
      <c r="N28" s="640"/>
      <c r="O28" s="641"/>
      <c r="P28" s="639"/>
      <c r="Q28" s="640"/>
      <c r="R28" s="641" t="e">
        <f t="shared" si="17"/>
        <v>#DIV/0!</v>
      </c>
      <c r="S28"/>
      <c r="T28" s="561">
        <v>9.31</v>
      </c>
      <c r="U28" s="203">
        <v>7.45</v>
      </c>
      <c r="V28" s="551">
        <f t="shared" si="2"/>
        <v>1.86</v>
      </c>
      <c r="W28" s="562" t="e">
        <f t="shared" si="18"/>
        <v>#DIV/0!</v>
      </c>
      <c r="X28" s="565"/>
    </row>
    <row r="29" spans="1:24" s="201" customFormat="1" ht="37.5" customHeight="1">
      <c r="A29" s="77">
        <v>92778</v>
      </c>
      <c r="B29" s="77" t="s">
        <v>15</v>
      </c>
      <c r="C29" s="78" t="s">
        <v>706</v>
      </c>
      <c r="D29" s="729" t="str">
        <f>IFERROR(VLOOKUP(A29,'SINAPI 092021'!$A$4:$E$12299,2,FALSE),VLOOKUP(Orçamento!A29,Composição!$A$4:$F$1756,2,FALSE))</f>
        <v>ARMAÇÃO DE PILAR OU VIGA DE UMA ESTRUTURA CONVENCIONAL DE CONCRETO ARMADO EM UMA EDIFICAÇÃO TÉRREA OU SOBRADO UTILIZANDO AÇO CA-50 DE 10,0 MM - MONTAGEM. AF_12/2015</v>
      </c>
      <c r="E29" s="77" t="s">
        <v>476</v>
      </c>
      <c r="F29" s="796">
        <v>239.75</v>
      </c>
      <c r="G29" s="320">
        <f t="shared" si="9"/>
        <v>0.24940000000000001</v>
      </c>
      <c r="H29" s="935"/>
      <c r="I29" s="432">
        <f t="shared" si="10"/>
        <v>0</v>
      </c>
      <c r="J29" s="313">
        <f t="shared" si="15"/>
        <v>0</v>
      </c>
      <c r="K29" s="639"/>
      <c r="L29" s="640">
        <f t="shared" si="16"/>
        <v>0</v>
      </c>
      <c r="M29" s="639"/>
      <c r="N29" s="640"/>
      <c r="O29" s="641"/>
      <c r="P29" s="639"/>
      <c r="Q29" s="640"/>
      <c r="R29" s="641" t="e">
        <f t="shared" si="17"/>
        <v>#DIV/0!</v>
      </c>
      <c r="S29"/>
      <c r="T29" s="561">
        <v>8.1300000000000008</v>
      </c>
      <c r="U29" s="203">
        <v>6.5</v>
      </c>
      <c r="V29" s="551">
        <f t="shared" si="2"/>
        <v>1.63</v>
      </c>
      <c r="W29" s="562" t="e">
        <f t="shared" si="18"/>
        <v>#DIV/0!</v>
      </c>
      <c r="X29" s="565"/>
    </row>
    <row r="30" spans="1:24" s="201" customFormat="1" ht="37.5" customHeight="1">
      <c r="A30" s="77">
        <v>92779</v>
      </c>
      <c r="B30" s="77" t="s">
        <v>15</v>
      </c>
      <c r="C30" s="78" t="s">
        <v>707</v>
      </c>
      <c r="D30" s="729" t="str">
        <f>IFERROR(VLOOKUP(A30,'SINAPI 092021'!$A$4:$E$12299,2,FALSE),VLOOKUP(Orçamento!A30,Composição!$A$4:$F$1756,2,FALSE))</f>
        <v>ARMAÇÃO DE PILAR OU VIGA DE UMA ESTRUTURA CONVENCIONAL DE CONCRETO ARMADO EM UMA EDIFICAÇÃO TÉRREA OU SOBRADO UTILIZANDO AÇO CA-50 DE 12,5 MM - MONTAGEM. AF_12/2015</v>
      </c>
      <c r="E30" s="77" t="s">
        <v>476</v>
      </c>
      <c r="F30" s="796">
        <v>528.20000000000005</v>
      </c>
      <c r="G30" s="320">
        <f t="shared" si="9"/>
        <v>0.24940000000000001</v>
      </c>
      <c r="H30" s="934"/>
      <c r="I30" s="432">
        <f t="shared" si="10"/>
        <v>0</v>
      </c>
      <c r="J30" s="313">
        <f t="shared" si="15"/>
        <v>0</v>
      </c>
      <c r="K30" s="639"/>
      <c r="L30" s="640">
        <f t="shared" si="16"/>
        <v>0</v>
      </c>
      <c r="M30" s="639"/>
      <c r="N30" s="640"/>
      <c r="O30" s="641"/>
      <c r="P30" s="639"/>
      <c r="Q30" s="640"/>
      <c r="R30" s="641" t="e">
        <f t="shared" si="17"/>
        <v>#DIV/0!</v>
      </c>
      <c r="S30"/>
      <c r="T30" s="561">
        <v>6.72</v>
      </c>
      <c r="U30" s="203">
        <v>5.37</v>
      </c>
      <c r="V30" s="551">
        <f t="shared" si="2"/>
        <v>1.35</v>
      </c>
      <c r="W30" s="562" t="e">
        <f t="shared" si="18"/>
        <v>#DIV/0!</v>
      </c>
      <c r="X30" s="565"/>
    </row>
    <row r="31" spans="1:24" s="201" customFormat="1" ht="37.5" customHeight="1">
      <c r="A31" s="77">
        <v>92764</v>
      </c>
      <c r="B31" s="77" t="s">
        <v>15</v>
      </c>
      <c r="C31" s="78" t="s">
        <v>708</v>
      </c>
      <c r="D31" s="729" t="str">
        <f>IFERROR(VLOOKUP(A31,'SINAPI 092021'!$A$4:$E$12299,2,FALSE),VLOOKUP(Orçamento!A31,Composição!$A$4:$F$1756,2,FALSE))</f>
        <v>ARMAÇÃO DE PILAR OU VIGA DE UMA ESTRUTURA CONVENCIONAL DE CONCRETO ARMADO EM UM EDIFÍCIO DE MÚLTIPLOS PAVIMENTOS UTILIZANDO AÇO CA-50 DE 16,0 MM - MONTAGEM. AF_12/2015</v>
      </c>
      <c r="E31" s="77" t="s">
        <v>476</v>
      </c>
      <c r="F31" s="796">
        <v>210.51</v>
      </c>
      <c r="G31" s="320">
        <f t="shared" si="9"/>
        <v>0.24940000000000001</v>
      </c>
      <c r="H31" s="933"/>
      <c r="I31" s="432">
        <f t="shared" si="10"/>
        <v>0</v>
      </c>
      <c r="J31" s="313">
        <f t="shared" ref="J31:J32" si="19">F31*I31</f>
        <v>0</v>
      </c>
      <c r="K31" s="639"/>
      <c r="L31" s="640">
        <f t="shared" si="16"/>
        <v>0</v>
      </c>
      <c r="M31" s="639"/>
      <c r="N31" s="640"/>
      <c r="O31" s="641"/>
      <c r="P31" s="639"/>
      <c r="Q31" s="640"/>
      <c r="R31" s="641" t="e">
        <f t="shared" si="17"/>
        <v>#DIV/0!</v>
      </c>
      <c r="S31"/>
      <c r="T31" s="561">
        <v>5.76</v>
      </c>
      <c r="U31" s="203">
        <v>4.5999999999999996</v>
      </c>
      <c r="V31" s="551">
        <f t="shared" si="2"/>
        <v>1.1599999999999999</v>
      </c>
      <c r="W31" s="562" t="e">
        <f t="shared" si="18"/>
        <v>#DIV/0!</v>
      </c>
      <c r="X31" s="565"/>
    </row>
    <row r="32" spans="1:24" s="201" customFormat="1" ht="37.5" customHeight="1">
      <c r="A32" s="77">
        <v>92765</v>
      </c>
      <c r="B32" s="77" t="s">
        <v>15</v>
      </c>
      <c r="C32" s="78" t="s">
        <v>709</v>
      </c>
      <c r="D32" s="729" t="str">
        <f>IFERROR(VLOOKUP(A32,'SINAPI 092021'!$A$4:$E$12299,2,FALSE),VLOOKUP(Orçamento!A32,Composição!$A$4:$F$1756,2,FALSE))</f>
        <v>ARMAÇÃO DE PILAR OU VIGA DE UMA ESTRUTURA CONVENCIONAL DE CONCRETO ARMADO EM UM EDIFÍCIO DE MÚLTIPLOS PAVIMENTOS UTILIZANDO AÇO CA-50 DE 20,0 MM - MONTAGEM. AF_12/2015</v>
      </c>
      <c r="E32" s="77" t="s">
        <v>476</v>
      </c>
      <c r="F32" s="796">
        <v>137.5</v>
      </c>
      <c r="G32" s="320">
        <f t="shared" si="9"/>
        <v>0.24940000000000001</v>
      </c>
      <c r="H32" s="935"/>
      <c r="I32" s="432">
        <f t="shared" si="10"/>
        <v>0</v>
      </c>
      <c r="J32" s="313">
        <f t="shared" si="19"/>
        <v>0</v>
      </c>
      <c r="K32" s="639"/>
      <c r="L32" s="640">
        <f t="shared" si="16"/>
        <v>0</v>
      </c>
      <c r="M32" s="639"/>
      <c r="N32" s="640"/>
      <c r="O32" s="641"/>
      <c r="P32" s="639"/>
      <c r="Q32" s="640"/>
      <c r="R32" s="641" t="e">
        <f t="shared" si="17"/>
        <v>#DIV/0!</v>
      </c>
      <c r="S32"/>
      <c r="T32" s="561">
        <v>6.43</v>
      </c>
      <c r="U32" s="203">
        <v>5.15</v>
      </c>
      <c r="V32" s="551">
        <f t="shared" si="2"/>
        <v>1.28</v>
      </c>
      <c r="W32" s="562" t="e">
        <f t="shared" si="18"/>
        <v>#DIV/0!</v>
      </c>
      <c r="X32" s="565"/>
    </row>
    <row r="33" spans="1:24" s="201" customFormat="1" ht="36">
      <c r="A33" s="296">
        <v>92413</v>
      </c>
      <c r="B33" s="77" t="s">
        <v>15</v>
      </c>
      <c r="C33" s="78" t="s">
        <v>715</v>
      </c>
      <c r="D33" s="729" t="str">
        <f>IFERROR(VLOOKUP(A33,'SINAPI 092021'!$A$4:$E$12299,2,FALSE),VLOOKUP(Orçamento!A33,Composição!$A$4:$F$1756,2,FALSE))</f>
        <v>MONTAGEM E DESMONTAGEM DE FÔRMA DE PILARES RETANGULARES E ESTRUTURAS SIMILARES, PÉ-DIREITO SIMPLES, EM MADEIRA SERRADA, 4 UTILIZAÇÕES. AF_09/2020</v>
      </c>
      <c r="E33" s="73" t="s">
        <v>480</v>
      </c>
      <c r="F33" s="796">
        <v>634.20000000000005</v>
      </c>
      <c r="G33" s="320">
        <f t="shared" si="9"/>
        <v>0.24940000000000001</v>
      </c>
      <c r="H33" s="933"/>
      <c r="I33" s="432">
        <f t="shared" si="10"/>
        <v>0</v>
      </c>
      <c r="J33" s="313">
        <f t="shared" si="15"/>
        <v>0</v>
      </c>
      <c r="K33" s="639"/>
      <c r="L33" s="640">
        <f t="shared" si="16"/>
        <v>0</v>
      </c>
      <c r="M33" s="639"/>
      <c r="N33" s="640"/>
      <c r="O33" s="641"/>
      <c r="P33" s="639"/>
      <c r="Q33" s="640"/>
      <c r="R33" s="641" t="e">
        <f t="shared" si="17"/>
        <v>#DIV/0!</v>
      </c>
      <c r="S33"/>
      <c r="T33" s="561">
        <v>60.38</v>
      </c>
      <c r="U33" s="203">
        <v>48.29</v>
      </c>
      <c r="V33" s="551">
        <f t="shared" si="2"/>
        <v>12.09</v>
      </c>
      <c r="W33" s="562" t="e">
        <f t="shared" si="18"/>
        <v>#DIV/0!</v>
      </c>
      <c r="X33" s="565"/>
    </row>
    <row r="34" spans="1:24" s="201" customFormat="1" ht="48">
      <c r="A34" s="795" t="s">
        <v>763</v>
      </c>
      <c r="B34" s="795" t="s">
        <v>806</v>
      </c>
      <c r="C34" s="794" t="s">
        <v>716</v>
      </c>
      <c r="D34" s="729" t="str">
        <f>IFERROR(VLOOKUP(A34,'SINAPI 092021'!$A$4:$E$12299,2,FALSE),VLOOKUP(Orçamento!A34,Composição!$A$4:$F$1756,2,FALSE))</f>
        <v>CONCRETAGEM DE VIGAS E LAJES, FCK=25 MPA, PARA LAJES PREMOLDADAS COM USO DE BOMBA EM EDIFICAÇÃO COM ÁREA MÉDIA DE LAJES MENOR OU IGUAL A 20 M² - LANÇAMENTO, ADENSAMENTO E ACABAMENTO.</v>
      </c>
      <c r="E34" s="795" t="s">
        <v>479</v>
      </c>
      <c r="F34" s="796">
        <v>51.7</v>
      </c>
      <c r="G34" s="797">
        <f t="shared" si="9"/>
        <v>0.24940000000000001</v>
      </c>
      <c r="H34" s="770"/>
      <c r="I34" s="802">
        <f t="shared" si="10"/>
        <v>0</v>
      </c>
      <c r="J34" s="796">
        <f t="shared" si="15"/>
        <v>0</v>
      </c>
      <c r="K34" s="639"/>
      <c r="L34" s="640">
        <f t="shared" si="16"/>
        <v>0</v>
      </c>
      <c r="M34" s="639"/>
      <c r="N34" s="640"/>
      <c r="O34" s="641"/>
      <c r="P34" s="639"/>
      <c r="Q34" s="640"/>
      <c r="R34" s="641" t="e">
        <f t="shared" si="17"/>
        <v>#DIV/0!</v>
      </c>
      <c r="S34"/>
      <c r="T34" s="561">
        <v>485.31</v>
      </c>
      <c r="U34" s="203">
        <v>389.71</v>
      </c>
      <c r="V34" s="551">
        <f t="shared" si="2"/>
        <v>95.6</v>
      </c>
      <c r="W34" s="562" t="e">
        <f t="shared" si="18"/>
        <v>#DIV/0!</v>
      </c>
      <c r="X34" s="565"/>
    </row>
    <row r="35" spans="1:24" s="201" customFormat="1">
      <c r="A35" s="296"/>
      <c r="B35" s="77"/>
      <c r="C35" s="94" t="s">
        <v>92</v>
      </c>
      <c r="D35" s="715" t="s">
        <v>710</v>
      </c>
      <c r="E35" s="77"/>
      <c r="F35" s="313"/>
      <c r="G35" s="320"/>
      <c r="H35" s="79"/>
      <c r="I35" s="75"/>
      <c r="J35" s="79"/>
      <c r="K35" s="614"/>
      <c r="L35" s="614"/>
      <c r="M35" s="614"/>
      <c r="N35" s="614"/>
      <c r="O35" s="614"/>
      <c r="P35" s="614"/>
      <c r="Q35" s="614"/>
      <c r="R35" s="614"/>
      <c r="S35"/>
      <c r="T35" s="561"/>
      <c r="U35" s="203"/>
      <c r="V35" s="551">
        <f t="shared" si="2"/>
        <v>0</v>
      </c>
      <c r="W35" s="562"/>
      <c r="X35" s="565"/>
    </row>
    <row r="36" spans="1:24" s="201" customFormat="1" ht="29.25" customHeight="1">
      <c r="A36" s="296" t="s">
        <v>646</v>
      </c>
      <c r="B36" s="296" t="s">
        <v>806</v>
      </c>
      <c r="C36" s="74" t="s">
        <v>711</v>
      </c>
      <c r="D36" s="729" t="str">
        <f>IFERROR(VLOOKUP(A36,'SINAPI 092021'!$A$4:$E$12299,2,FALSE),VLOOKUP(Orçamento!A36,Composição!$A$4:$F$1756,2,FALSE))</f>
        <v>MONTAGEM DE LAJE TRELIÇADA DE COBERTURA 1D, C/ ESCORAMENTO (REF. 101963 SINAPI 06/2021)</v>
      </c>
      <c r="E36" s="798" t="s">
        <v>480</v>
      </c>
      <c r="F36" s="796">
        <v>536.79999999999995</v>
      </c>
      <c r="G36" s="797">
        <f t="shared" si="9"/>
        <v>0.24940000000000001</v>
      </c>
      <c r="H36" s="770"/>
      <c r="I36" s="802">
        <f t="shared" si="10"/>
        <v>0</v>
      </c>
      <c r="J36" s="796">
        <f t="shared" ref="J36:J43" si="20">F36*I36</f>
        <v>0</v>
      </c>
      <c r="K36" s="639"/>
      <c r="L36" s="640">
        <f t="shared" ref="L36:L42" si="21">$I36*K36</f>
        <v>0</v>
      </c>
      <c r="M36" s="639"/>
      <c r="N36" s="640"/>
      <c r="O36" s="641"/>
      <c r="P36" s="639"/>
      <c r="Q36" s="640"/>
      <c r="R36" s="641" t="e">
        <f t="shared" ref="R36:R42" si="22">Q36/$J36</f>
        <v>#DIV/0!</v>
      </c>
      <c r="S36"/>
      <c r="T36" s="561">
        <v>99.14</v>
      </c>
      <c r="U36" s="203">
        <v>79.63</v>
      </c>
      <c r="V36" s="551">
        <f t="shared" si="2"/>
        <v>19.510000000000002</v>
      </c>
      <c r="W36" s="562" t="e">
        <f>V36/H36</f>
        <v>#DIV/0!</v>
      </c>
      <c r="X36" s="565"/>
    </row>
    <row r="37" spans="1:24" s="201" customFormat="1" ht="29.25" customHeight="1">
      <c r="A37" s="296" t="s">
        <v>22498</v>
      </c>
      <c r="B37" s="296" t="s">
        <v>806</v>
      </c>
      <c r="C37" s="74" t="s">
        <v>22519</v>
      </c>
      <c r="D37" s="729" t="str">
        <f>IFERROR(VLOOKUP(A37,'SINAPI 092021'!$A$4:$E$12299,2,FALSE),VLOOKUP(Orçamento!A37,Composição!$A$4:$F$2844,2,FALSE))</f>
        <v>MONTAGEM DE LAJE TRELIÇADA DE COBERTURA 2D, C/ ESCORAMENTO E FORMA (REF. 101963 SINAPI 06/2021)</v>
      </c>
      <c r="E37" s="798" t="s">
        <v>480</v>
      </c>
      <c r="F37" s="796">
        <v>69.5</v>
      </c>
      <c r="G37" s="797">
        <f t="shared" si="9"/>
        <v>0.24940000000000001</v>
      </c>
      <c r="H37" s="770"/>
      <c r="I37" s="802">
        <f t="shared" si="10"/>
        <v>0</v>
      </c>
      <c r="J37" s="796">
        <f t="shared" si="20"/>
        <v>0</v>
      </c>
      <c r="K37" s="639"/>
      <c r="L37" s="640"/>
      <c r="M37" s="639"/>
      <c r="N37" s="640"/>
      <c r="O37" s="641"/>
      <c r="P37" s="639"/>
      <c r="Q37" s="640"/>
      <c r="R37" s="641"/>
      <c r="S37"/>
      <c r="T37" s="561"/>
      <c r="U37" s="203"/>
      <c r="V37" s="551"/>
      <c r="W37" s="562"/>
      <c r="X37" s="565"/>
    </row>
    <row r="38" spans="1:24" s="201" customFormat="1" ht="24">
      <c r="A38" s="296" t="s">
        <v>1608</v>
      </c>
      <c r="B38" s="296" t="s">
        <v>806</v>
      </c>
      <c r="C38" s="74" t="s">
        <v>712</v>
      </c>
      <c r="D38" s="729" t="str">
        <f>IFERROR(VLOOKUP(A38,'SINAPI 092021'!$A$4:$E$12299,2,FALSE),VLOOKUP(Orçamento!A38,Composição!$A$4:$F$1756,2,FALSE))</f>
        <v>ARMACAO EM TELA DE ACO SOLDADA NERVURADA Q-92, ACO CA-60, 4,2MM, MALHA 15X15CM</v>
      </c>
      <c r="E38" s="73" t="s">
        <v>480</v>
      </c>
      <c r="F38" s="796">
        <v>687.76</v>
      </c>
      <c r="G38" s="320">
        <f t="shared" si="9"/>
        <v>0.24940000000000001</v>
      </c>
      <c r="H38" s="770"/>
      <c r="I38" s="432">
        <f t="shared" si="10"/>
        <v>0</v>
      </c>
      <c r="J38" s="313">
        <f t="shared" si="20"/>
        <v>0</v>
      </c>
      <c r="K38" s="639"/>
      <c r="L38" s="640">
        <f t="shared" si="21"/>
        <v>0</v>
      </c>
      <c r="M38" s="639"/>
      <c r="N38" s="640"/>
      <c r="O38" s="641"/>
      <c r="P38" s="639"/>
      <c r="Q38" s="640"/>
      <c r="R38" s="641" t="e">
        <f t="shared" si="22"/>
        <v>#DIV/0!</v>
      </c>
      <c r="S38"/>
      <c r="T38" s="561">
        <v>11.51</v>
      </c>
      <c r="U38" s="203">
        <v>9.25</v>
      </c>
      <c r="V38" s="551">
        <f t="shared" si="2"/>
        <v>2.2599999999999998</v>
      </c>
      <c r="W38" s="562" t="e">
        <f>V38/H38</f>
        <v>#DIV/0!</v>
      </c>
      <c r="X38" s="565"/>
    </row>
    <row r="39" spans="1:24" s="201" customFormat="1" ht="36">
      <c r="A39" s="77">
        <v>92768</v>
      </c>
      <c r="B39" s="77" t="s">
        <v>15</v>
      </c>
      <c r="C39" s="74" t="s">
        <v>717</v>
      </c>
      <c r="D39" s="729" t="str">
        <f>IFERROR(VLOOKUP(A39,'SINAPI 092021'!$A$4:$E$12299,2,FALSE),VLOOKUP(Orçamento!A39,Composição!$A$4:$F$1756,2,FALSE))</f>
        <v>ARMAÇÃO DE LAJE DE UMA ESTRUTURA CONVENCIONAL DE CONCRETO ARMADO EM UM EDIFÍCIO DE MÚLTIPLOS PAVIMENTOS UTILIZANDO AÇO CA-60 DE 5,0 MM - MONTAGEM. AF_12/2015</v>
      </c>
      <c r="E39" s="77" t="s">
        <v>476</v>
      </c>
      <c r="F39" s="796">
        <v>17.899999999999999</v>
      </c>
      <c r="G39" s="320">
        <f t="shared" si="9"/>
        <v>0.24940000000000001</v>
      </c>
      <c r="H39" s="933"/>
      <c r="I39" s="432">
        <f t="shared" si="10"/>
        <v>0</v>
      </c>
      <c r="J39" s="313">
        <f t="shared" si="20"/>
        <v>0</v>
      </c>
      <c r="K39" s="639"/>
      <c r="L39" s="640">
        <f t="shared" si="21"/>
        <v>0</v>
      </c>
      <c r="M39" s="639"/>
      <c r="N39" s="640"/>
      <c r="O39" s="641"/>
      <c r="P39" s="639"/>
      <c r="Q39" s="640"/>
      <c r="R39" s="641" t="e">
        <f t="shared" si="22"/>
        <v>#DIV/0!</v>
      </c>
      <c r="S39"/>
      <c r="T39" s="561">
        <v>11.52</v>
      </c>
      <c r="U39" s="203">
        <v>9.2100000000000009</v>
      </c>
      <c r="V39" s="551">
        <f t="shared" ref="V39:V94" si="23">T39-U39</f>
        <v>2.31</v>
      </c>
      <c r="W39" s="562" t="e">
        <f>V39/H39</f>
        <v>#DIV/0!</v>
      </c>
      <c r="X39" s="565"/>
    </row>
    <row r="40" spans="1:24" s="201" customFormat="1" ht="36">
      <c r="A40" s="77">
        <v>92769</v>
      </c>
      <c r="B40" s="77" t="s">
        <v>15</v>
      </c>
      <c r="C40" s="74" t="s">
        <v>718</v>
      </c>
      <c r="D40" s="729" t="str">
        <f>IFERROR(VLOOKUP(A40,'SINAPI 092021'!$A$4:$E$12299,2,FALSE),VLOOKUP(Orçamento!A40,Composição!$A$4:$F$1756,2,FALSE))</f>
        <v>ARMAÇÃO DE LAJE DE UMA ESTRUTURA CONVENCIONAL DE CONCRETO ARMADO EM UM EDIFÍCIO DE MÚLTIPLOS PAVIMENTOS UTILIZANDO AÇO CA-50 DE 6,3 MM - MONTAGEM. AF_12/2015</v>
      </c>
      <c r="E40" s="77" t="s">
        <v>476</v>
      </c>
      <c r="F40" s="796">
        <v>131.9</v>
      </c>
      <c r="G40" s="320">
        <f t="shared" si="9"/>
        <v>0.24940000000000001</v>
      </c>
      <c r="H40" s="935"/>
      <c r="I40" s="432">
        <f t="shared" si="10"/>
        <v>0</v>
      </c>
      <c r="J40" s="313">
        <f t="shared" si="20"/>
        <v>0</v>
      </c>
      <c r="K40" s="639"/>
      <c r="L40" s="640">
        <f t="shared" si="21"/>
        <v>0</v>
      </c>
      <c r="M40" s="639"/>
      <c r="N40" s="640"/>
      <c r="O40" s="641"/>
      <c r="P40" s="639"/>
      <c r="Q40" s="640"/>
      <c r="R40" s="641" t="e">
        <f t="shared" si="22"/>
        <v>#DIV/0!</v>
      </c>
      <c r="S40"/>
      <c r="T40" s="561">
        <v>8.06</v>
      </c>
      <c r="U40" s="203">
        <v>6.44</v>
      </c>
      <c r="V40" s="551">
        <f t="shared" si="23"/>
        <v>1.62</v>
      </c>
      <c r="W40" s="562" t="e">
        <f>V40/H40</f>
        <v>#DIV/0!</v>
      </c>
      <c r="X40" s="565"/>
    </row>
    <row r="41" spans="1:24" s="201" customFormat="1" ht="36">
      <c r="A41" s="77">
        <v>92770</v>
      </c>
      <c r="B41" s="77" t="s">
        <v>15</v>
      </c>
      <c r="C41" s="74" t="s">
        <v>1604</v>
      </c>
      <c r="D41" s="729" t="str">
        <f>IFERROR(VLOOKUP(A41,'SINAPI 092021'!$A$4:$E$12299,2,FALSE),VLOOKUP(Orçamento!A41,Composição!$A$4:$F$1756,2,FALSE))</f>
        <v>ARMAÇÃO DE LAJE DE UMA ESTRUTURA CONVENCIONAL DE CONCRETO ARMADO EM UM EDIFÍCIO DE MÚLTIPLOS PAVIMENTOS UTILIZANDO AÇO CA-50 DE 8,0 MM - MONTAGEM. AF_12/2015</v>
      </c>
      <c r="E41" s="77" t="s">
        <v>476</v>
      </c>
      <c r="F41" s="796">
        <v>114.1</v>
      </c>
      <c r="G41" s="320">
        <f t="shared" si="9"/>
        <v>0.24940000000000001</v>
      </c>
      <c r="H41" s="933"/>
      <c r="I41" s="432">
        <f t="shared" si="10"/>
        <v>0</v>
      </c>
      <c r="J41" s="313">
        <f t="shared" si="20"/>
        <v>0</v>
      </c>
      <c r="K41" s="639"/>
      <c r="L41" s="640">
        <f t="shared" si="21"/>
        <v>0</v>
      </c>
      <c r="M41" s="639"/>
      <c r="N41" s="640"/>
      <c r="O41" s="641"/>
      <c r="P41" s="639"/>
      <c r="Q41" s="640"/>
      <c r="R41" s="641" t="e">
        <f t="shared" si="22"/>
        <v>#DIV/0!</v>
      </c>
      <c r="S41"/>
      <c r="T41" s="561">
        <v>7.59</v>
      </c>
      <c r="U41" s="203">
        <v>6.08</v>
      </c>
      <c r="V41" s="551">
        <f t="shared" si="23"/>
        <v>1.51</v>
      </c>
      <c r="W41" s="562" t="e">
        <f>V41/H41</f>
        <v>#DIV/0!</v>
      </c>
      <c r="X41" s="565"/>
    </row>
    <row r="42" spans="1:24" s="201" customFormat="1" ht="36">
      <c r="A42" s="77">
        <v>92787</v>
      </c>
      <c r="B42" s="77" t="s">
        <v>15</v>
      </c>
      <c r="C42" s="74" t="s">
        <v>22497</v>
      </c>
      <c r="D42" s="729" t="str">
        <f>IFERROR(VLOOKUP(A42,'SINAPI 092021'!$A$4:$E$12299,2,FALSE),VLOOKUP(Orçamento!A42,Composição!$A$4:$F$1756,2,FALSE))</f>
        <v>ARMAÇÃO DE LAJE DE UMA ESTRUTURA CONVENCIONAL DE CONCRETO ARMADO EM UMA EDIFICAÇÃO TÉRREA OU SOBRADO UTILIZANDO AÇO CA-50 DE 10,0 MM - MONTAGEM. AF_12/2015</v>
      </c>
      <c r="E42" s="77" t="s">
        <v>476</v>
      </c>
      <c r="F42" s="796">
        <v>20</v>
      </c>
      <c r="G42" s="320">
        <f t="shared" si="9"/>
        <v>0.24940000000000001</v>
      </c>
      <c r="H42" s="933"/>
      <c r="I42" s="432">
        <f t="shared" si="10"/>
        <v>0</v>
      </c>
      <c r="J42" s="313">
        <f t="shared" si="20"/>
        <v>0</v>
      </c>
      <c r="K42" s="639"/>
      <c r="L42" s="640">
        <f t="shared" si="21"/>
        <v>0</v>
      </c>
      <c r="M42" s="639"/>
      <c r="N42" s="640"/>
      <c r="O42" s="641"/>
      <c r="P42" s="639"/>
      <c r="Q42" s="640"/>
      <c r="R42" s="641" t="e">
        <f t="shared" si="22"/>
        <v>#DIV/0!</v>
      </c>
      <c r="S42"/>
      <c r="T42" s="561">
        <v>7.37</v>
      </c>
      <c r="U42" s="203">
        <v>5.88</v>
      </c>
      <c r="V42" s="551">
        <f t="shared" si="23"/>
        <v>1.49</v>
      </c>
      <c r="W42" s="562" t="e">
        <f>V42/H42</f>
        <v>#DIV/0!</v>
      </c>
      <c r="X42" s="565"/>
    </row>
    <row r="43" spans="1:24" s="201" customFormat="1" ht="48">
      <c r="A43" s="77" t="s">
        <v>763</v>
      </c>
      <c r="B43" s="77" t="s">
        <v>806</v>
      </c>
      <c r="C43" s="74" t="s">
        <v>22501</v>
      </c>
      <c r="D43" s="729" t="str">
        <f>IFERROR(VLOOKUP(A43,'SINAPI 092021'!$A$4:$E$12299,2,FALSE),VLOOKUP(Orçamento!A43,Composição!$A$4:$F$1756,2,FALSE))</f>
        <v>CONCRETAGEM DE VIGAS E LAJES, FCK=25 MPA, PARA LAJES PREMOLDADAS COM USO DE BOMBA EM EDIFICAÇÃO COM ÁREA MÉDIA DE LAJES MENOR OU IGUAL A 20 M² - LANÇAMENTO, ADENSAMENTO E ACABAMENTO.</v>
      </c>
      <c r="E43" s="77" t="s">
        <v>479</v>
      </c>
      <c r="F43" s="796">
        <v>42.35</v>
      </c>
      <c r="G43" s="320">
        <f t="shared" si="9"/>
        <v>0.24940000000000001</v>
      </c>
      <c r="H43" s="770"/>
      <c r="I43" s="802">
        <f t="shared" si="10"/>
        <v>0</v>
      </c>
      <c r="J43" s="796">
        <f t="shared" si="20"/>
        <v>0</v>
      </c>
      <c r="K43" s="639"/>
      <c r="L43" s="640"/>
      <c r="M43" s="639"/>
      <c r="N43" s="640"/>
      <c r="O43" s="641"/>
      <c r="P43" s="639"/>
      <c r="Q43" s="640"/>
      <c r="R43" s="641"/>
      <c r="S43"/>
      <c r="T43" s="561"/>
      <c r="U43" s="203"/>
      <c r="V43" s="551"/>
      <c r="W43" s="562"/>
      <c r="X43" s="565"/>
    </row>
    <row r="44" spans="1:24" s="201" customFormat="1">
      <c r="A44" s="77"/>
      <c r="B44" s="77"/>
      <c r="C44" s="74"/>
      <c r="D44" s="831"/>
      <c r="E44" s="77"/>
      <c r="F44" s="796"/>
      <c r="G44" s="320"/>
      <c r="H44" s="643"/>
      <c r="I44" s="644"/>
      <c r="J44" s="199">
        <f>SUM(J19:J43)</f>
        <v>0</v>
      </c>
      <c r="K44" s="639"/>
      <c r="L44" s="640"/>
      <c r="M44" s="639"/>
      <c r="N44" s="640"/>
      <c r="O44" s="641"/>
      <c r="P44" s="639"/>
      <c r="Q44" s="640"/>
      <c r="R44" s="641"/>
      <c r="S44"/>
      <c r="T44" s="561"/>
      <c r="U44" s="203"/>
      <c r="V44" s="551"/>
      <c r="W44" s="562"/>
      <c r="X44" s="565"/>
    </row>
    <row r="45" spans="1:24" ht="18.75" customHeight="1">
      <c r="A45" s="82"/>
      <c r="B45" s="82"/>
      <c r="C45" s="71" t="s">
        <v>93</v>
      </c>
      <c r="D45" s="713" t="s">
        <v>918</v>
      </c>
      <c r="E45" s="82"/>
      <c r="F45" s="83"/>
      <c r="G45" s="83"/>
      <c r="H45" s="83"/>
      <c r="I45" s="84"/>
      <c r="J45" s="83"/>
      <c r="K45" s="83"/>
      <c r="L45" s="83"/>
      <c r="M45" s="83"/>
      <c r="N45" s="83"/>
      <c r="O45" s="83"/>
      <c r="P45" s="83"/>
      <c r="Q45" s="83"/>
      <c r="R45" s="83"/>
      <c r="T45" s="561"/>
      <c r="U45" s="203"/>
      <c r="V45" s="551">
        <f t="shared" si="23"/>
        <v>0</v>
      </c>
      <c r="W45" s="562"/>
      <c r="X45" s="564"/>
    </row>
    <row r="46" spans="1:24" ht="39" customHeight="1">
      <c r="A46" s="292" t="s">
        <v>1743</v>
      </c>
      <c r="B46" s="296" t="s">
        <v>806</v>
      </c>
      <c r="C46" s="74" t="s">
        <v>94</v>
      </c>
      <c r="D46" s="729" t="str">
        <f>IFERROR(VLOOKUP(A46,'SINAPI 092021'!$A$4:$E$12299,2,FALSE),VLOOKUP(Orçamento!A46,Composição!$A$4:$F$1756,2,FALSE))</f>
        <v>SER.CG: ALVENARIA EM TIJOLO CERAMICO FURADO 13X19X19CM, 1/2 VEZ (ESPESSURA 14CM), ASSENTAD O EM ARGAMASSA TRACO 1:4 (CIMENTO E AREIA),E=1CM</v>
      </c>
      <c r="E46" s="73" t="s">
        <v>480</v>
      </c>
      <c r="F46" s="804">
        <v>999.88</v>
      </c>
      <c r="G46" s="246">
        <f>$J$4</f>
        <v>0.24940000000000001</v>
      </c>
      <c r="H46" s="770"/>
      <c r="I46" s="432">
        <f t="shared" ref="I46:I48" si="24">H46*(1+G46)</f>
        <v>0</v>
      </c>
      <c r="J46" s="304">
        <f>F46*I46</f>
        <v>0</v>
      </c>
      <c r="K46" s="639"/>
      <c r="L46" s="640">
        <f t="shared" ref="L46:L48" si="25">$I46*K46</f>
        <v>0</v>
      </c>
      <c r="M46" s="639"/>
      <c r="N46" s="640"/>
      <c r="O46" s="641"/>
      <c r="P46" s="639"/>
      <c r="Q46" s="640"/>
      <c r="R46" s="641" t="e">
        <f t="shared" ref="R46:R48" si="26">Q46/$J46</f>
        <v>#DIV/0!</v>
      </c>
      <c r="T46" s="561">
        <v>63.07</v>
      </c>
      <c r="U46" s="203">
        <v>47.58</v>
      </c>
      <c r="V46" s="551">
        <f t="shared" si="23"/>
        <v>15.49</v>
      </c>
      <c r="W46" s="562" t="e">
        <f>V46/H46</f>
        <v>#DIV/0!</v>
      </c>
      <c r="X46" s="564"/>
    </row>
    <row r="47" spans="1:24" ht="39.75" customHeight="1">
      <c r="A47" s="292">
        <v>93186</v>
      </c>
      <c r="B47" s="77" t="s">
        <v>15</v>
      </c>
      <c r="C47" s="74" t="s">
        <v>95</v>
      </c>
      <c r="D47" s="729" t="str">
        <f>IFERROR(VLOOKUP(A47,'SINAPI 092021'!$A$4:$E$12299,2,FALSE),VLOOKUP(Orçamento!A47,Composição!$A$4:$F$1756,2,FALSE))</f>
        <v>VERGA MOLDADA IN LOCO EM CONCRETO PARA JANELAS COM ATÉ 1,5 M DE VÃO. AF_03/2016</v>
      </c>
      <c r="E47" s="73" t="s">
        <v>478</v>
      </c>
      <c r="F47" s="804">
        <v>80</v>
      </c>
      <c r="G47" s="246">
        <f>$J$4</f>
        <v>0.24940000000000001</v>
      </c>
      <c r="H47" s="933"/>
      <c r="I47" s="432">
        <f t="shared" si="24"/>
        <v>0</v>
      </c>
      <c r="J47" s="304">
        <f>F47*I47</f>
        <v>0</v>
      </c>
      <c r="K47" s="639"/>
      <c r="L47" s="640">
        <f t="shared" si="25"/>
        <v>0</v>
      </c>
      <c r="M47" s="639"/>
      <c r="N47" s="640"/>
      <c r="O47" s="641"/>
      <c r="P47" s="639"/>
      <c r="Q47" s="640"/>
      <c r="R47" s="641" t="e">
        <f t="shared" si="26"/>
        <v>#DIV/0!</v>
      </c>
      <c r="T47" s="561">
        <v>38.75</v>
      </c>
      <c r="U47" s="203">
        <v>30.97</v>
      </c>
      <c r="V47" s="551">
        <f t="shared" si="23"/>
        <v>7.78</v>
      </c>
      <c r="W47" s="562" t="e">
        <f>V47/H47</f>
        <v>#DIV/0!</v>
      </c>
      <c r="X47" s="564"/>
    </row>
    <row r="48" spans="1:24" ht="48">
      <c r="A48" s="292" t="s">
        <v>22445</v>
      </c>
      <c r="B48" s="296" t="s">
        <v>806</v>
      </c>
      <c r="C48" s="74" t="s">
        <v>96</v>
      </c>
      <c r="D48" s="729" t="str">
        <f>IFERROR(VLOOKUP(A48,'SINAPI 092021'!$A$4:$E$12299,2,FALSE),VLOOKUP(Orçamento!A48,Composição!$A$4:$F$1756,2,FALSE))</f>
        <v>MOLDURA DE CONCRETO PARA JANELAS DA FACHADA (SEÇÃO 0,25CM x 0,135CM) - VERGA RETA MOLDADA IN LOCO COM FORMA DE MADEIRA  CONSIDERANDO 02 REAPROVEITAMENTO E, CONCRETO ARMADO FCK = 20 MPA</v>
      </c>
      <c r="E48" s="73" t="s">
        <v>479</v>
      </c>
      <c r="F48" s="804">
        <v>0.57999999999999996</v>
      </c>
      <c r="G48" s="246">
        <f>$J$4</f>
        <v>0.24940000000000001</v>
      </c>
      <c r="H48" s="770"/>
      <c r="I48" s="432">
        <f t="shared" si="24"/>
        <v>0</v>
      </c>
      <c r="J48" s="304">
        <f>F48*I48</f>
        <v>0</v>
      </c>
      <c r="K48" s="639"/>
      <c r="L48" s="640">
        <f t="shared" si="25"/>
        <v>0</v>
      </c>
      <c r="M48" s="639"/>
      <c r="N48" s="640"/>
      <c r="O48" s="641"/>
      <c r="P48" s="639"/>
      <c r="Q48" s="640"/>
      <c r="R48" s="641" t="e">
        <f t="shared" si="26"/>
        <v>#DIV/0!</v>
      </c>
      <c r="T48" s="561">
        <v>1474.25</v>
      </c>
      <c r="U48" s="203">
        <v>1182.8</v>
      </c>
      <c r="V48" s="551">
        <f t="shared" si="23"/>
        <v>291.45</v>
      </c>
      <c r="W48" s="562" t="e">
        <f>V48/H48</f>
        <v>#DIV/0!</v>
      </c>
      <c r="X48" s="564"/>
    </row>
    <row r="49" spans="1:24" ht="21.6" customHeight="1">
      <c r="A49" s="85"/>
      <c r="B49" s="85"/>
      <c r="C49" s="88"/>
      <c r="D49" s="712"/>
      <c r="E49" s="85"/>
      <c r="F49" s="86"/>
      <c r="G49" s="86"/>
      <c r="H49" s="643"/>
      <c r="I49" s="644"/>
      <c r="J49" s="199">
        <f>SUM(J46:J48)</f>
        <v>0</v>
      </c>
      <c r="K49" s="199"/>
      <c r="L49" s="199">
        <f>SUM(L46:L48)</f>
        <v>0</v>
      </c>
      <c r="M49" s="199"/>
      <c r="N49" s="199"/>
      <c r="O49" s="199"/>
      <c r="P49" s="199"/>
      <c r="Q49" s="199"/>
      <c r="R49" s="199"/>
      <c r="T49" s="561" t="s">
        <v>21</v>
      </c>
      <c r="U49" s="203"/>
      <c r="V49" s="551" t="e">
        <f t="shared" si="23"/>
        <v>#VALUE!</v>
      </c>
      <c r="W49" s="562"/>
      <c r="X49" s="564"/>
    </row>
    <row r="50" spans="1:24" ht="21.6" customHeight="1">
      <c r="A50" s="82"/>
      <c r="B50" s="82"/>
      <c r="C50" s="71" t="s">
        <v>97</v>
      </c>
      <c r="D50" s="713" t="s">
        <v>26</v>
      </c>
      <c r="E50" s="82"/>
      <c r="F50" s="83"/>
      <c r="G50" s="83"/>
      <c r="H50" s="83"/>
      <c r="I50" s="84"/>
      <c r="J50" s="83"/>
      <c r="K50" s="83"/>
      <c r="L50" s="83"/>
      <c r="M50" s="83"/>
      <c r="N50" s="83"/>
      <c r="O50" s="83"/>
      <c r="P50" s="83"/>
      <c r="Q50" s="83"/>
      <c r="R50" s="83"/>
      <c r="T50" s="561"/>
      <c r="U50" s="203"/>
      <c r="V50" s="551">
        <f t="shared" si="23"/>
        <v>0</v>
      </c>
      <c r="W50" s="562"/>
      <c r="X50" s="564"/>
    </row>
    <row r="51" spans="1:24" s="308" customFormat="1" ht="17.25" customHeight="1">
      <c r="A51" s="637"/>
      <c r="B51" s="637"/>
      <c r="C51" s="87" t="s">
        <v>98</v>
      </c>
      <c r="D51" s="716" t="s">
        <v>35</v>
      </c>
      <c r="E51" s="637"/>
      <c r="F51" s="317"/>
      <c r="G51" s="317"/>
      <c r="H51" s="317"/>
      <c r="I51" s="75"/>
      <c r="J51" s="317"/>
      <c r="K51" s="616"/>
      <c r="L51" s="616"/>
      <c r="M51" s="616"/>
      <c r="N51" s="616"/>
      <c r="O51" s="616"/>
      <c r="P51" s="616"/>
      <c r="Q51" s="616"/>
      <c r="R51" s="616"/>
      <c r="S51"/>
      <c r="T51" s="561"/>
      <c r="U51" s="203"/>
      <c r="V51" s="551">
        <f t="shared" si="23"/>
        <v>0</v>
      </c>
      <c r="W51" s="562"/>
      <c r="X51" s="568"/>
    </row>
    <row r="52" spans="1:24" ht="41.25" customHeight="1">
      <c r="A52" s="73">
        <v>87879</v>
      </c>
      <c r="B52" s="73" t="s">
        <v>15</v>
      </c>
      <c r="C52" s="78" t="s">
        <v>919</v>
      </c>
      <c r="D52" s="729" t="str">
        <f>IFERROR(VLOOKUP(A52,'SINAPI 092021'!$A$4:$E$12299,2,FALSE),VLOOKUP(Orçamento!A52,Composição!$A$4:$F$1756,2,FALSE))</f>
        <v>CHAPISCO APLICADO EM ALVENARIAS E ESTRUTURAS DE CONCRETO INTERNAS, COM COLHER DE PEDREIRO.  ARGAMASSA TRAÇO 1:3 COM PREPARO EM BETONEIRA 400L. AF_06/2014</v>
      </c>
      <c r="E52" s="73" t="s">
        <v>480</v>
      </c>
      <c r="F52" s="804">
        <v>999.88</v>
      </c>
      <c r="G52" s="246">
        <f>$J$4</f>
        <v>0.24940000000000001</v>
      </c>
      <c r="H52" s="935"/>
      <c r="I52" s="432">
        <f t="shared" ref="I52:I66" si="27">H52*(1+G52)</f>
        <v>0</v>
      </c>
      <c r="J52" s="79">
        <f t="shared" ref="J52:J57" si="28">F52*I52</f>
        <v>0</v>
      </c>
      <c r="K52" s="639"/>
      <c r="L52" s="640">
        <f t="shared" ref="L52:L57" si="29">$I52*K52</f>
        <v>0</v>
      </c>
      <c r="M52" s="639"/>
      <c r="N52" s="640"/>
      <c r="O52" s="641"/>
      <c r="P52" s="639"/>
      <c r="Q52" s="640"/>
      <c r="R52" s="641" t="e">
        <f t="shared" ref="R52:R57" si="30">Q52/$J52</f>
        <v>#DIV/0!</v>
      </c>
      <c r="T52" s="561">
        <v>2.7</v>
      </c>
      <c r="U52" s="203">
        <v>2.16</v>
      </c>
      <c r="V52" s="551">
        <f t="shared" si="23"/>
        <v>0.54</v>
      </c>
      <c r="W52" s="562" t="e">
        <f t="shared" ref="W52:W57" si="31">V52/H52</f>
        <v>#DIV/0!</v>
      </c>
      <c r="X52" s="564"/>
    </row>
    <row r="53" spans="1:24" ht="63.75" customHeight="1">
      <c r="A53" s="73">
        <v>87535</v>
      </c>
      <c r="B53" s="73" t="s">
        <v>15</v>
      </c>
      <c r="C53" s="78" t="s">
        <v>920</v>
      </c>
      <c r="D53" s="729" t="str">
        <f>IFERROR(VLOOKUP(A53,'SINAPI 092021'!$A$4:$E$12299,2,FALSE),VLOOKUP(Orçamento!A53,Composição!$A$4:$F$1756,2,FALSE))</f>
        <v>EMBOÇO, PARA RECEBIMENTO DE CERÂMICA, EM ARGAMASSA TRAÇO 1:2:8, PREPARO MECÂNICO COM BETONEIRA 400L, APLICADO MANUALMENTE EM FACES INTERNAS DE PAREDES, PARA AMBIENTE COM ÁREA  MAIOR QUE 10M2, ESPESSURA DE 20MM, COM EXECUÇÃO DE TALISCAS. AF_06/2014</v>
      </c>
      <c r="E53" s="73" t="s">
        <v>480</v>
      </c>
      <c r="F53" s="804">
        <v>2084.88</v>
      </c>
      <c r="G53" s="246">
        <f>$J$4</f>
        <v>0.24940000000000001</v>
      </c>
      <c r="H53" s="933"/>
      <c r="I53" s="432">
        <f t="shared" si="27"/>
        <v>0</v>
      </c>
      <c r="J53" s="79">
        <f t="shared" si="28"/>
        <v>0</v>
      </c>
      <c r="K53" s="639"/>
      <c r="L53" s="640">
        <f t="shared" si="29"/>
        <v>0</v>
      </c>
      <c r="M53" s="639"/>
      <c r="N53" s="640"/>
      <c r="O53" s="641"/>
      <c r="P53" s="639"/>
      <c r="Q53" s="640"/>
      <c r="R53" s="641" t="e">
        <f t="shared" si="30"/>
        <v>#DIV/0!</v>
      </c>
      <c r="T53" s="561">
        <v>19.899999999999999</v>
      </c>
      <c r="U53" s="203">
        <v>15.92</v>
      </c>
      <c r="V53" s="551">
        <f t="shared" si="23"/>
        <v>3.98</v>
      </c>
      <c r="W53" s="562" t="e">
        <f t="shared" si="31"/>
        <v>#DIV/0!</v>
      </c>
      <c r="X53" s="564"/>
    </row>
    <row r="54" spans="1:24" ht="36">
      <c r="A54" s="296">
        <v>87260</v>
      </c>
      <c r="B54" s="296" t="s">
        <v>15</v>
      </c>
      <c r="C54" s="78" t="s">
        <v>921</v>
      </c>
      <c r="D54" s="729" t="str">
        <f>IFERROR(VLOOKUP(A54,'SINAPI 092021'!$A$4:$E$12299,2,FALSE),VLOOKUP(Orçamento!A54,Composição!$A$4:$F$1756,2,FALSE))</f>
        <v>REVESTIMENTO CERÂMICO PARA PISO COM PLACAS TIPO PORCELANATO DE DIMENSÕES 45X45 CM APLICADA EM AMBIENTES DE ÁREA MAIOR QUE 10 M². AF_06/2014</v>
      </c>
      <c r="E54" s="77" t="s">
        <v>480</v>
      </c>
      <c r="F54" s="804">
        <v>594</v>
      </c>
      <c r="G54" s="246">
        <f>$J$4</f>
        <v>0.24940000000000001</v>
      </c>
      <c r="H54" s="935"/>
      <c r="I54" s="432">
        <f t="shared" si="27"/>
        <v>0</v>
      </c>
      <c r="J54" s="79">
        <f t="shared" si="28"/>
        <v>0</v>
      </c>
      <c r="K54" s="639"/>
      <c r="L54" s="640">
        <f t="shared" si="29"/>
        <v>0</v>
      </c>
      <c r="M54" s="639"/>
      <c r="N54" s="640"/>
      <c r="O54" s="641"/>
      <c r="P54" s="639"/>
      <c r="Q54" s="640"/>
      <c r="R54" s="641" t="e">
        <f t="shared" si="30"/>
        <v>#DIV/0!</v>
      </c>
      <c r="T54" s="561">
        <v>51.49</v>
      </c>
      <c r="U54" s="203">
        <v>41.34</v>
      </c>
      <c r="V54" s="551">
        <f t="shared" si="23"/>
        <v>10.15</v>
      </c>
      <c r="W54" s="562" t="e">
        <f t="shared" si="31"/>
        <v>#DIV/0!</v>
      </c>
      <c r="X54" s="564"/>
    </row>
    <row r="55" spans="1:24" ht="42.75" customHeight="1">
      <c r="A55" s="329">
        <v>87243</v>
      </c>
      <c r="B55" s="316" t="s">
        <v>40</v>
      </c>
      <c r="C55" s="78" t="s">
        <v>922</v>
      </c>
      <c r="D55" s="729" t="str">
        <f>IFERROR(VLOOKUP(A55,'SINAPI 092021'!$A$4:$E$12299,2,FALSE),VLOOKUP(Orçamento!A55,Composição!$A$4:$F$1756,2,FALSE))</f>
        <v>REVESTIMENTO CERÂMICO PARA PAREDES EXTERNAS EM PASTILHAS DE PORCELANA 5 X 5 CM (PLACAS DE 30 X 30 CM), ALINHADAS A PRUMO, APLICADO EM PANOS SEM VÃOS. AF_06/2014</v>
      </c>
      <c r="E55" s="77" t="s">
        <v>480</v>
      </c>
      <c r="F55" s="804">
        <v>103.2</v>
      </c>
      <c r="G55" s="246">
        <f>[8]Orçamento!$J$4</f>
        <v>0.24940000000000001</v>
      </c>
      <c r="H55" s="933"/>
      <c r="I55" s="432">
        <f t="shared" si="27"/>
        <v>0</v>
      </c>
      <c r="J55" s="79">
        <f t="shared" si="28"/>
        <v>0</v>
      </c>
      <c r="K55" s="639"/>
      <c r="L55" s="640">
        <f t="shared" si="29"/>
        <v>0</v>
      </c>
      <c r="M55" s="639"/>
      <c r="N55" s="640"/>
      <c r="O55" s="641"/>
      <c r="P55" s="639"/>
      <c r="Q55" s="640"/>
      <c r="R55" s="641" t="e">
        <f t="shared" si="30"/>
        <v>#DIV/0!</v>
      </c>
      <c r="T55" s="561">
        <v>187.45</v>
      </c>
      <c r="U55" s="203">
        <v>130.56</v>
      </c>
      <c r="V55" s="551">
        <f t="shared" si="23"/>
        <v>56.89</v>
      </c>
      <c r="W55" s="562" t="e">
        <f t="shared" si="31"/>
        <v>#DIV/0!</v>
      </c>
      <c r="X55" s="564"/>
    </row>
    <row r="56" spans="1:24" ht="49.5" customHeight="1">
      <c r="A56" s="292" t="s">
        <v>762</v>
      </c>
      <c r="B56" s="296" t="s">
        <v>806</v>
      </c>
      <c r="C56" s="78" t="s">
        <v>923</v>
      </c>
      <c r="D56" s="729" t="str">
        <f>IFERROR(VLOOKUP(A56,'SINAPI 092021'!$A$4:$E$12299,2,FALSE),VLOOKUP(Orçamento!A56,Composição!$A$4:$F$1756,2,FALSE))</f>
        <v>SER.CG: REVESTIMENTO COM ARGAMASSA DE CIMENTO E BARITA(GROSSA E FINA ),TRACO 1:1:1, PARA PAREDES DE SALAS RADIOLOGICAS (APARELHOSDE 125 A 150KV),COM ESPESSURA DE 2,5CM, INCLUSIVE CHAPISCO TRAÇO 1:3 (M2)</v>
      </c>
      <c r="E56" s="77" t="s">
        <v>480</v>
      </c>
      <c r="F56" s="804">
        <v>86.65</v>
      </c>
      <c r="G56" s="246">
        <f>$J$4</f>
        <v>0.24940000000000001</v>
      </c>
      <c r="H56" s="770"/>
      <c r="I56" s="432">
        <f t="shared" si="27"/>
        <v>0</v>
      </c>
      <c r="J56" s="79">
        <f t="shared" si="28"/>
        <v>0</v>
      </c>
      <c r="K56" s="639"/>
      <c r="L56" s="640">
        <f t="shared" si="29"/>
        <v>0</v>
      </c>
      <c r="M56" s="639"/>
      <c r="N56" s="640"/>
      <c r="O56" s="641"/>
      <c r="P56" s="639"/>
      <c r="Q56" s="640"/>
      <c r="R56" s="641" t="e">
        <f t="shared" si="30"/>
        <v>#DIV/0!</v>
      </c>
      <c r="T56" s="561">
        <v>90.84</v>
      </c>
      <c r="U56" s="203">
        <v>72.75</v>
      </c>
      <c r="V56" s="551">
        <f t="shared" si="23"/>
        <v>18.09</v>
      </c>
      <c r="W56" s="562" t="e">
        <f t="shared" si="31"/>
        <v>#DIV/0!</v>
      </c>
      <c r="X56" s="564"/>
    </row>
    <row r="57" spans="1:24" ht="26.25" customHeight="1">
      <c r="A57" s="292" t="s">
        <v>742</v>
      </c>
      <c r="B57" s="296" t="s">
        <v>806</v>
      </c>
      <c r="C57" s="78" t="s">
        <v>1599</v>
      </c>
      <c r="D57" s="729" t="str">
        <f>IFERROR(VLOOKUP(A57,'SINAPI 092021'!$A$4:$E$12299,2,FALSE),VLOOKUP(Orçamento!A57,Composição!$A$4:$F$1756,2,FALSE))</f>
        <v xml:space="preserve"> CANTONEIRA DE ALUMINIO 2"X2", PARA PROTECAO DE QUINA DE PAREDE</v>
      </c>
      <c r="E57" s="77" t="s">
        <v>478</v>
      </c>
      <c r="F57" s="804">
        <v>96</v>
      </c>
      <c r="G57" s="246">
        <f>$J$4</f>
        <v>0.24940000000000001</v>
      </c>
      <c r="H57" s="770"/>
      <c r="I57" s="432">
        <f t="shared" si="27"/>
        <v>0</v>
      </c>
      <c r="J57" s="79">
        <f t="shared" si="28"/>
        <v>0</v>
      </c>
      <c r="K57" s="639"/>
      <c r="L57" s="640">
        <f t="shared" si="29"/>
        <v>0</v>
      </c>
      <c r="M57" s="639"/>
      <c r="N57" s="640"/>
      <c r="O57" s="641"/>
      <c r="P57" s="639"/>
      <c r="Q57" s="640"/>
      <c r="R57" s="641" t="e">
        <f t="shared" si="30"/>
        <v>#DIV/0!</v>
      </c>
      <c r="T57" s="561">
        <v>38.53</v>
      </c>
      <c r="U57" s="203">
        <v>30.94</v>
      </c>
      <c r="V57" s="551">
        <f t="shared" si="23"/>
        <v>7.59</v>
      </c>
      <c r="W57" s="562" t="e">
        <f t="shared" si="31"/>
        <v>#DIV/0!</v>
      </c>
      <c r="X57" s="564"/>
    </row>
    <row r="58" spans="1:24" ht="14.25" customHeight="1">
      <c r="A58" s="73"/>
      <c r="B58" s="73"/>
      <c r="C58" s="87" t="s">
        <v>737</v>
      </c>
      <c r="D58" s="710" t="s">
        <v>37</v>
      </c>
      <c r="E58" s="73"/>
      <c r="F58" s="304"/>
      <c r="G58" s="304"/>
      <c r="H58" s="942"/>
      <c r="I58" s="75"/>
      <c r="J58" s="304"/>
      <c r="K58" s="212"/>
      <c r="L58" s="212"/>
      <c r="M58" s="212"/>
      <c r="N58" s="212"/>
      <c r="O58" s="212"/>
      <c r="P58" s="212"/>
      <c r="Q58" s="212"/>
      <c r="R58" s="212"/>
      <c r="T58" s="561"/>
      <c r="U58" s="203"/>
      <c r="V58" s="551">
        <f t="shared" si="23"/>
        <v>0</v>
      </c>
      <c r="W58" s="562"/>
      <c r="X58" s="564"/>
    </row>
    <row r="59" spans="1:24" ht="39.75" customHeight="1">
      <c r="A59" s="73">
        <v>87879</v>
      </c>
      <c r="B59" s="73" t="s">
        <v>15</v>
      </c>
      <c r="C59" s="74" t="s">
        <v>924</v>
      </c>
      <c r="D59" s="729" t="str">
        <f>IFERROR(VLOOKUP(A59,'SINAPI 092021'!$A$4:$E$12299,2,FALSE),VLOOKUP(Orçamento!A59,Composição!$A$4:$F$1756,2,FALSE))</f>
        <v>CHAPISCO APLICADO EM ALVENARIAS E ESTRUTURAS DE CONCRETO INTERNAS, COM COLHER DE PEDREIRO.  ARGAMASSA TRAÇO 1:3 COM PREPARO EM BETONEIRA 400L. AF_06/2014</v>
      </c>
      <c r="E59" s="73" t="s">
        <v>480</v>
      </c>
      <c r="F59" s="804">
        <f>$F$52</f>
        <v>999.88</v>
      </c>
      <c r="G59" s="246">
        <f>$J$4</f>
        <v>0.24940000000000001</v>
      </c>
      <c r="H59" s="941"/>
      <c r="I59" s="432">
        <f t="shared" si="27"/>
        <v>0</v>
      </c>
      <c r="J59" s="79">
        <f>F59*I59</f>
        <v>0</v>
      </c>
      <c r="K59" s="639"/>
      <c r="L59" s="640">
        <f t="shared" ref="L59:L62" si="32">$I59*K59</f>
        <v>0</v>
      </c>
      <c r="M59" s="639"/>
      <c r="N59" s="640"/>
      <c r="O59" s="641"/>
      <c r="P59" s="639"/>
      <c r="Q59" s="640"/>
      <c r="R59" s="641" t="e">
        <f t="shared" ref="R59:R62" si="33">Q59/$J59</f>
        <v>#DIV/0!</v>
      </c>
      <c r="T59" s="561">
        <v>2.7</v>
      </c>
      <c r="U59" s="203">
        <v>2.16</v>
      </c>
      <c r="V59" s="551">
        <f t="shared" si="23"/>
        <v>0.54</v>
      </c>
      <c r="W59" s="562" t="e">
        <f>V59/H59</f>
        <v>#DIV/0!</v>
      </c>
      <c r="X59" s="564"/>
    </row>
    <row r="60" spans="1:24" ht="63.75" customHeight="1">
      <c r="A60" s="73">
        <v>87535</v>
      </c>
      <c r="B60" s="73" t="s">
        <v>15</v>
      </c>
      <c r="C60" s="74" t="s">
        <v>925</v>
      </c>
      <c r="D60" s="729" t="str">
        <f>IFERROR(VLOOKUP(A60,'SINAPI 092021'!$A$4:$E$12299,2,FALSE),VLOOKUP(Orçamento!A60,Composição!$A$4:$F$1756,2,FALSE))</f>
        <v>EMBOÇO, PARA RECEBIMENTO DE CERÂMICA, EM ARGAMASSA TRAÇO 1:2:8, PREPARO MECÂNICO COM BETONEIRA 400L, APLICADO MANUALMENTE EM FACES INTERNAS DE PAREDES, PARA AMBIENTE COM ÁREA  MAIOR QUE 10M2, ESPESSURA DE 20MM, COM EXECUÇÃO DE TALISCAS. AF_06/2014</v>
      </c>
      <c r="E60" s="73" t="s">
        <v>480</v>
      </c>
      <c r="F60" s="804">
        <v>2084.88</v>
      </c>
      <c r="G60" s="246">
        <f>$J$4</f>
        <v>0.24940000000000001</v>
      </c>
      <c r="H60" s="935"/>
      <c r="I60" s="432">
        <f t="shared" si="27"/>
        <v>0</v>
      </c>
      <c r="J60" s="79">
        <f>F60*I60</f>
        <v>0</v>
      </c>
      <c r="K60" s="639"/>
      <c r="L60" s="640">
        <f t="shared" si="32"/>
        <v>0</v>
      </c>
      <c r="M60" s="639"/>
      <c r="N60" s="640"/>
      <c r="O60" s="641"/>
      <c r="P60" s="639"/>
      <c r="Q60" s="640"/>
      <c r="R60" s="641" t="e">
        <f t="shared" si="33"/>
        <v>#DIV/0!</v>
      </c>
      <c r="T60" s="561">
        <v>19.899999999999999</v>
      </c>
      <c r="U60" s="203">
        <v>15.92</v>
      </c>
      <c r="V60" s="551">
        <f t="shared" si="23"/>
        <v>3.98</v>
      </c>
      <c r="W60" s="562" t="e">
        <f>V60/H60</f>
        <v>#DIV/0!</v>
      </c>
      <c r="X60" s="564"/>
    </row>
    <row r="61" spans="1:24" ht="42" customHeight="1">
      <c r="A61" s="292">
        <v>87243</v>
      </c>
      <c r="B61" s="292" t="s">
        <v>15</v>
      </c>
      <c r="C61" s="74" t="s">
        <v>926</v>
      </c>
      <c r="D61" s="729" t="str">
        <f>IFERROR(VLOOKUP(A61,'SINAPI 092021'!$A$4:$E$12299,2,FALSE),VLOOKUP(Orçamento!A61,Composição!$A$4:$F$1756,2,FALSE))</f>
        <v>REVESTIMENTO CERÂMICO PARA PAREDES EXTERNAS EM PASTILHAS DE PORCELANA 5 X 5 CM (PLACAS DE 30 X 30 CM), ALINHADAS A PRUMO, APLICADO EM PANOS SEM VÃOS. AF_06/2014</v>
      </c>
      <c r="E61" s="77" t="s">
        <v>480</v>
      </c>
      <c r="F61" s="804">
        <v>78.239999999999995</v>
      </c>
      <c r="G61" s="246">
        <f>$J$4</f>
        <v>0.24940000000000001</v>
      </c>
      <c r="H61" s="933"/>
      <c r="I61" s="432">
        <f t="shared" si="27"/>
        <v>0</v>
      </c>
      <c r="J61" s="79">
        <f>F61*I61</f>
        <v>0</v>
      </c>
      <c r="K61" s="639"/>
      <c r="L61" s="640">
        <f t="shared" si="32"/>
        <v>0</v>
      </c>
      <c r="M61" s="639"/>
      <c r="N61" s="640"/>
      <c r="O61" s="641"/>
      <c r="P61" s="639"/>
      <c r="Q61" s="640"/>
      <c r="R61" s="641" t="e">
        <f t="shared" si="33"/>
        <v>#DIV/0!</v>
      </c>
      <c r="T61" s="561">
        <v>187.45</v>
      </c>
      <c r="U61" s="203">
        <v>130.56</v>
      </c>
      <c r="V61" s="551">
        <f t="shared" si="23"/>
        <v>56.89</v>
      </c>
      <c r="W61" s="562" t="e">
        <f>V61/H61</f>
        <v>#DIV/0!</v>
      </c>
      <c r="X61" s="564"/>
    </row>
    <row r="62" spans="1:24" ht="48">
      <c r="A62" s="798">
        <v>9631</v>
      </c>
      <c r="B62" s="798" t="s">
        <v>22523</v>
      </c>
      <c r="C62" s="803" t="s">
        <v>1722</v>
      </c>
      <c r="D62" s="729" t="s">
        <v>22528</v>
      </c>
      <c r="E62" s="798" t="s">
        <v>475</v>
      </c>
      <c r="F62" s="804">
        <v>1</v>
      </c>
      <c r="G62" s="799">
        <f>$J$4</f>
        <v>0.24940000000000001</v>
      </c>
      <c r="H62" s="804"/>
      <c r="I62" s="802">
        <f t="shared" si="27"/>
        <v>0</v>
      </c>
      <c r="J62" s="796">
        <f>F62*I62</f>
        <v>0</v>
      </c>
      <c r="K62" s="639"/>
      <c r="L62" s="640">
        <f t="shared" si="32"/>
        <v>0</v>
      </c>
      <c r="M62" s="639"/>
      <c r="N62" s="640"/>
      <c r="O62" s="641"/>
      <c r="P62" s="639"/>
      <c r="Q62" s="640"/>
      <c r="R62" s="641" t="e">
        <f t="shared" si="33"/>
        <v>#DIV/0!</v>
      </c>
      <c r="T62" s="561">
        <v>3991</v>
      </c>
      <c r="U62" s="203">
        <v>3991</v>
      </c>
      <c r="V62" s="551">
        <f t="shared" si="23"/>
        <v>0</v>
      </c>
      <c r="W62" s="562" t="e">
        <f>V62/H62</f>
        <v>#DIV/0!</v>
      </c>
      <c r="X62" s="564"/>
    </row>
    <row r="63" spans="1:24" ht="15" customHeight="1">
      <c r="A63" s="73"/>
      <c r="B63" s="73"/>
      <c r="C63" s="87" t="s">
        <v>738</v>
      </c>
      <c r="D63" s="710" t="s">
        <v>485</v>
      </c>
      <c r="E63" s="73"/>
      <c r="F63" s="304"/>
      <c r="G63" s="304"/>
      <c r="H63" s="304"/>
      <c r="I63" s="75"/>
      <c r="J63" s="304"/>
      <c r="K63" s="212"/>
      <c r="L63" s="212"/>
      <c r="M63" s="212"/>
      <c r="N63" s="212"/>
      <c r="O63" s="212"/>
      <c r="P63" s="212"/>
      <c r="Q63" s="212"/>
      <c r="R63" s="212"/>
      <c r="T63" s="561"/>
      <c r="U63" s="203"/>
      <c r="V63" s="551">
        <f t="shared" si="23"/>
        <v>0</v>
      </c>
      <c r="W63" s="562"/>
      <c r="X63" s="564"/>
    </row>
    <row r="64" spans="1:24" ht="61.5" customHeight="1">
      <c r="A64" s="292">
        <v>87414</v>
      </c>
      <c r="B64" s="73" t="s">
        <v>15</v>
      </c>
      <c r="C64" s="301" t="s">
        <v>927</v>
      </c>
      <c r="D64" s="729" t="str">
        <f>IFERROR(VLOOKUP(A64,'SINAPI 092021'!$A$4:$E$12299,2,FALSE),VLOOKUP(Orçamento!A64,Composição!$A$4:$F$1756,2,FALSE))</f>
        <v>APLICAÇÃO MANUAL DE GESSO DESEMPENADO (SEM TALISCAS) EM TETO DE AMBIENTES DE ÁREA MAIOR QUE 10M², ESPESSURA DE 1,0CM. AF_06/2014</v>
      </c>
      <c r="E64" s="73" t="s">
        <v>480</v>
      </c>
      <c r="F64" s="804">
        <v>772.95</v>
      </c>
      <c r="G64" s="246">
        <f>$J$4</f>
        <v>0.24940000000000001</v>
      </c>
      <c r="H64" s="933"/>
      <c r="I64" s="432">
        <f t="shared" si="27"/>
        <v>0</v>
      </c>
      <c r="J64" s="79">
        <f>F64*I64</f>
        <v>0</v>
      </c>
      <c r="K64" s="639"/>
      <c r="L64" s="640">
        <f t="shared" ref="L64:L66" si="34">$I64*K64</f>
        <v>0</v>
      </c>
      <c r="M64" s="639"/>
      <c r="N64" s="640"/>
      <c r="O64" s="641"/>
      <c r="P64" s="639"/>
      <c r="Q64" s="640"/>
      <c r="R64" s="641" t="e">
        <f t="shared" ref="R64:R66" si="35">Q64/$J64</f>
        <v>#DIV/0!</v>
      </c>
      <c r="T64" s="561">
        <v>19.899999999999999</v>
      </c>
      <c r="U64" s="203">
        <v>15.92</v>
      </c>
      <c r="V64" s="551">
        <f t="shared" si="23"/>
        <v>3.98</v>
      </c>
      <c r="W64" s="562" t="e">
        <f>V64/H64</f>
        <v>#DIV/0!</v>
      </c>
      <c r="X64" s="564"/>
    </row>
    <row r="65" spans="1:24" ht="26.25" customHeight="1">
      <c r="A65" s="292" t="s">
        <v>748</v>
      </c>
      <c r="B65" s="296" t="s">
        <v>806</v>
      </c>
      <c r="C65" s="301" t="s">
        <v>928</v>
      </c>
      <c r="D65" s="729" t="str">
        <f>IFERROR(VLOOKUP(A65,'SINAPI 092021'!$A$4:$E$12299,2,FALSE),VLOOKUP(Orçamento!A65,Composição!$A$4:$F$1756,2,FALSE))</f>
        <v>ANDAIME TABUADO SOBRE CAVALETES (INCLUSO CAVALETE) EM MADEIRA DE 1ª UTIL 20X INCL MOVIMENTACAO P/ PE-DIREITO 4,00M</v>
      </c>
      <c r="E65" s="73" t="s">
        <v>480</v>
      </c>
      <c r="F65" s="804">
        <v>772.95</v>
      </c>
      <c r="G65" s="246">
        <f>$J$4</f>
        <v>0.24940000000000001</v>
      </c>
      <c r="H65" s="770"/>
      <c r="I65" s="432">
        <f t="shared" si="27"/>
        <v>0</v>
      </c>
      <c r="J65" s="79">
        <f>F65*I65</f>
        <v>0</v>
      </c>
      <c r="K65" s="639"/>
      <c r="L65" s="640">
        <f t="shared" si="34"/>
        <v>0</v>
      </c>
      <c r="M65" s="639"/>
      <c r="N65" s="640"/>
      <c r="O65" s="641"/>
      <c r="P65" s="639"/>
      <c r="Q65" s="640"/>
      <c r="R65" s="641" t="e">
        <f t="shared" si="35"/>
        <v>#DIV/0!</v>
      </c>
      <c r="T65" s="561">
        <v>10.33</v>
      </c>
      <c r="U65" s="203">
        <v>8.2899999999999991</v>
      </c>
      <c r="V65" s="551">
        <f t="shared" si="23"/>
        <v>2.04</v>
      </c>
      <c r="W65" s="562" t="e">
        <f>V65/H65</f>
        <v>#DIV/0!</v>
      </c>
      <c r="X65" s="564"/>
    </row>
    <row r="66" spans="1:24" ht="37.5" customHeight="1">
      <c r="A66" s="292">
        <v>96113</v>
      </c>
      <c r="B66" s="73" t="s">
        <v>15</v>
      </c>
      <c r="C66" s="301" t="s">
        <v>950</v>
      </c>
      <c r="D66" s="729" t="str">
        <f>IFERROR(VLOOKUP(A66,'SINAPI 092021'!$A$4:$E$12299,2,FALSE),VLOOKUP(Orçamento!A66,Composição!$A$4:$F$1756,2,FALSE))</f>
        <v>FORRO EM PLACAS DE GESSO, PARA AMBIENTES COMERCIAIS. AF_05/2017_P</v>
      </c>
      <c r="E66" s="73" t="s">
        <v>480</v>
      </c>
      <c r="F66" s="804">
        <v>306.01</v>
      </c>
      <c r="G66" s="246">
        <f t="shared" ref="G66" si="36">$J$4</f>
        <v>0.24940000000000001</v>
      </c>
      <c r="H66" s="933"/>
      <c r="I66" s="432">
        <f t="shared" si="27"/>
        <v>0</v>
      </c>
      <c r="J66" s="79">
        <f t="shared" ref="J66" si="37">F66*I66</f>
        <v>0</v>
      </c>
      <c r="K66" s="639"/>
      <c r="L66" s="640">
        <f t="shared" si="34"/>
        <v>0</v>
      </c>
      <c r="M66" s="639"/>
      <c r="N66" s="640"/>
      <c r="O66" s="641"/>
      <c r="P66" s="639"/>
      <c r="Q66" s="640"/>
      <c r="R66" s="641" t="e">
        <f t="shared" si="35"/>
        <v>#DIV/0!</v>
      </c>
      <c r="T66" s="561">
        <v>32.44</v>
      </c>
      <c r="U66" s="203">
        <v>25.93</v>
      </c>
      <c r="V66" s="551">
        <f t="shared" si="23"/>
        <v>6.51</v>
      </c>
      <c r="W66" s="562" t="e">
        <f>V66/H66</f>
        <v>#DIV/0!</v>
      </c>
      <c r="X66" s="564"/>
    </row>
    <row r="67" spans="1:24" ht="21.6" customHeight="1">
      <c r="A67" s="85"/>
      <c r="B67" s="85"/>
      <c r="C67" s="88"/>
      <c r="D67" s="718"/>
      <c r="E67" s="85"/>
      <c r="F67" s="86"/>
      <c r="G67" s="86"/>
      <c r="H67" s="643"/>
      <c r="I67" s="644"/>
      <c r="J67" s="199">
        <f>SUM(J51:J66)</f>
        <v>0</v>
      </c>
      <c r="K67" s="199"/>
      <c r="L67" s="199">
        <f>SUM(L51:L66)</f>
        <v>0</v>
      </c>
      <c r="M67" s="199"/>
      <c r="N67" s="199"/>
      <c r="O67" s="199"/>
      <c r="P67" s="199"/>
      <c r="Q67" s="199"/>
      <c r="R67" s="199"/>
      <c r="T67" s="561" t="s">
        <v>21</v>
      </c>
      <c r="U67" s="203"/>
      <c r="V67" s="551" t="e">
        <f t="shared" si="23"/>
        <v>#VALUE!</v>
      </c>
      <c r="W67" s="562"/>
      <c r="X67" s="564"/>
    </row>
    <row r="68" spans="1:24" ht="21.6" customHeight="1">
      <c r="A68" s="82"/>
      <c r="B68" s="82"/>
      <c r="C68" s="71" t="s">
        <v>99</v>
      </c>
      <c r="D68" s="713" t="s">
        <v>24</v>
      </c>
      <c r="E68" s="82"/>
      <c r="F68" s="83"/>
      <c r="G68" s="83"/>
      <c r="H68" s="83"/>
      <c r="I68" s="84"/>
      <c r="J68" s="83"/>
      <c r="K68" s="83"/>
      <c r="L68" s="83"/>
      <c r="M68" s="83"/>
      <c r="N68" s="83"/>
      <c r="O68" s="83"/>
      <c r="P68" s="83"/>
      <c r="Q68" s="83"/>
      <c r="R68" s="83"/>
      <c r="T68" s="561"/>
      <c r="U68" s="203"/>
      <c r="V68" s="551">
        <f t="shared" si="23"/>
        <v>0</v>
      </c>
      <c r="W68" s="562"/>
      <c r="X68" s="564"/>
    </row>
    <row r="69" spans="1:24" ht="37.5" customHeight="1">
      <c r="A69" s="292">
        <v>94228</v>
      </c>
      <c r="B69" s="73" t="s">
        <v>15</v>
      </c>
      <c r="C69" s="78" t="s">
        <v>100</v>
      </c>
      <c r="D69" s="729" t="str">
        <f>IFERROR(VLOOKUP(A69,'SINAPI 092021'!$A$4:$E$12299,2,FALSE),VLOOKUP(Orçamento!A69,Composição!$A$4:$F$1756,2,FALSE))</f>
        <v>CALHA EM CHAPA DE AÇO GALVANIZADO NÚMERO 24, DESENVOLVIMENTO DE 50 CM, INCLUSO TRANSPORTE VERTICAL. AF_07/2019</v>
      </c>
      <c r="E69" s="73" t="s">
        <v>478</v>
      </c>
      <c r="F69" s="804">
        <v>205.6</v>
      </c>
      <c r="G69" s="246">
        <f t="shared" ref="G69:G78" si="38">$J$4</f>
        <v>0.24940000000000001</v>
      </c>
      <c r="H69" s="933"/>
      <c r="I69" s="432">
        <f t="shared" ref="I69:I78" si="39">H69*(1+G69)</f>
        <v>0</v>
      </c>
      <c r="J69" s="79">
        <f t="shared" ref="J69:J73" si="40">F69*I69</f>
        <v>0</v>
      </c>
      <c r="K69" s="639"/>
      <c r="L69" s="640">
        <f t="shared" ref="L69:L74" si="41">$I69*K69</f>
        <v>0</v>
      </c>
      <c r="M69" s="639"/>
      <c r="N69" s="640"/>
      <c r="O69" s="641"/>
      <c r="P69" s="639"/>
      <c r="Q69" s="640"/>
      <c r="R69" s="641" t="e">
        <f t="shared" ref="R69:R73" si="42">Q69/$J69</f>
        <v>#DIV/0!</v>
      </c>
      <c r="T69" s="561">
        <v>57.24</v>
      </c>
      <c r="U69" s="203">
        <v>45.77</v>
      </c>
      <c r="V69" s="551">
        <f t="shared" si="23"/>
        <v>11.47</v>
      </c>
      <c r="W69" s="562" t="e">
        <f t="shared" ref="W69:W74" si="43">V69/H69</f>
        <v>#DIV/0!</v>
      </c>
      <c r="X69" s="564"/>
    </row>
    <row r="70" spans="1:24" ht="28.5" customHeight="1">
      <c r="A70" s="798" t="s">
        <v>745</v>
      </c>
      <c r="B70" s="795" t="s">
        <v>806</v>
      </c>
      <c r="C70" s="78" t="s">
        <v>629</v>
      </c>
      <c r="D70" s="729" t="str">
        <f>IFERROR(VLOOKUP(A70,'SINAPI 092021'!$A$4:$E$12299,2,FALSE),VLOOKUP(Orçamento!A70,Composição!$A$4:$F$1756,2,FALSE))</f>
        <v>CHAPA DE AÇO GALVANIZADO NÚMERO 24, INCLUSO TRANSPORTE VERTICAL.</v>
      </c>
      <c r="E70" s="798" t="s">
        <v>480</v>
      </c>
      <c r="F70" s="804">
        <v>88.2</v>
      </c>
      <c r="G70" s="799">
        <f t="shared" si="38"/>
        <v>0.24940000000000001</v>
      </c>
      <c r="H70" s="770"/>
      <c r="I70" s="432">
        <f t="shared" si="39"/>
        <v>0</v>
      </c>
      <c r="J70" s="79">
        <f t="shared" ref="J70" si="44">F70*I70</f>
        <v>0</v>
      </c>
      <c r="K70" s="639"/>
      <c r="L70" s="640">
        <f t="shared" si="41"/>
        <v>0</v>
      </c>
      <c r="M70" s="639"/>
      <c r="N70" s="640"/>
      <c r="O70" s="641"/>
      <c r="P70" s="639"/>
      <c r="Q70" s="640"/>
      <c r="R70" s="641" t="e">
        <f t="shared" si="42"/>
        <v>#DIV/0!</v>
      </c>
      <c r="T70" s="561">
        <v>129.62</v>
      </c>
      <c r="U70" s="203">
        <v>104.07</v>
      </c>
      <c r="V70" s="551">
        <f t="shared" si="23"/>
        <v>25.55</v>
      </c>
      <c r="W70" s="562" t="e">
        <f t="shared" si="43"/>
        <v>#DIV/0!</v>
      </c>
      <c r="X70" s="564"/>
    </row>
    <row r="71" spans="1:24" ht="30" customHeight="1">
      <c r="A71" s="292">
        <v>94231</v>
      </c>
      <c r="B71" s="73" t="s">
        <v>15</v>
      </c>
      <c r="C71" s="78" t="s">
        <v>929</v>
      </c>
      <c r="D71" s="729" t="str">
        <f>IFERROR(VLOOKUP(A71,'SINAPI 092021'!$A$4:$E$12299,2,FALSE),VLOOKUP(Orçamento!A71,Composição!$A$4:$F$1756,2,FALSE))</f>
        <v>RUFO EM CHAPA DE AÇO GALVANIZADO NÚMERO 24, CORTE DE 25 CM, INCLUSO TRANSPORTE VERTICAL. AF_07/2019</v>
      </c>
      <c r="E71" s="73" t="s">
        <v>478</v>
      </c>
      <c r="F71" s="804">
        <f>242.6*2</f>
        <v>485.2</v>
      </c>
      <c r="G71" s="246">
        <f t="shared" si="38"/>
        <v>0.24940000000000001</v>
      </c>
      <c r="H71" s="933"/>
      <c r="I71" s="432">
        <f t="shared" si="39"/>
        <v>0</v>
      </c>
      <c r="J71" s="79">
        <f t="shared" si="40"/>
        <v>0</v>
      </c>
      <c r="K71" s="639"/>
      <c r="L71" s="640">
        <f t="shared" si="41"/>
        <v>0</v>
      </c>
      <c r="M71" s="639"/>
      <c r="N71" s="640"/>
      <c r="O71" s="641"/>
      <c r="P71" s="639"/>
      <c r="Q71" s="640"/>
      <c r="R71" s="641" t="e">
        <f t="shared" si="42"/>
        <v>#DIV/0!</v>
      </c>
      <c r="T71" s="561">
        <v>34.5</v>
      </c>
      <c r="U71" s="203">
        <v>27.61</v>
      </c>
      <c r="V71" s="551">
        <f t="shared" si="23"/>
        <v>6.89</v>
      </c>
      <c r="W71" s="562" t="e">
        <f t="shared" si="43"/>
        <v>#DIV/0!</v>
      </c>
      <c r="X71" s="564"/>
    </row>
    <row r="72" spans="1:24" ht="24">
      <c r="A72" s="292">
        <v>94216</v>
      </c>
      <c r="B72" s="296" t="s">
        <v>15</v>
      </c>
      <c r="C72" s="78" t="s">
        <v>22673</v>
      </c>
      <c r="D72" s="729" t="str">
        <f>IFERROR(VLOOKUP(A72,'SINAPI 092021'!$A$4:$E$12299,2,FALSE),VLOOKUP(Orçamento!A72,Composição!$A$4:$F$1756,2,FALSE))</f>
        <v>TELHAMENTO COM TELHA METÁLICA TERMOACÚSTICA E = 30 MM, COM ATÉ 2 ÁGUAS, INCLUSO IÇAMENTO. AF_07/2019</v>
      </c>
      <c r="E72" s="77" t="s">
        <v>480</v>
      </c>
      <c r="F72" s="804">
        <v>1028.42</v>
      </c>
      <c r="G72" s="246">
        <f t="shared" si="38"/>
        <v>0.24940000000000001</v>
      </c>
      <c r="H72" s="933"/>
      <c r="I72" s="432">
        <f t="shared" si="39"/>
        <v>0</v>
      </c>
      <c r="J72" s="79">
        <f t="shared" si="40"/>
        <v>0</v>
      </c>
      <c r="K72" s="639"/>
      <c r="L72" s="640">
        <f t="shared" si="41"/>
        <v>0</v>
      </c>
      <c r="M72" s="639"/>
      <c r="N72" s="640"/>
      <c r="O72" s="641"/>
      <c r="P72" s="639"/>
      <c r="Q72" s="640"/>
      <c r="R72" s="641" t="e">
        <f t="shared" si="42"/>
        <v>#DIV/0!</v>
      </c>
      <c r="T72" s="561">
        <v>104.07</v>
      </c>
      <c r="U72" s="203">
        <v>83.58</v>
      </c>
      <c r="V72" s="551">
        <f t="shared" si="23"/>
        <v>20.49</v>
      </c>
      <c r="W72" s="562" t="e">
        <f t="shared" si="43"/>
        <v>#DIV/0!</v>
      </c>
      <c r="X72" s="564"/>
    </row>
    <row r="73" spans="1:24" ht="36">
      <c r="A73" s="292" t="s">
        <v>760</v>
      </c>
      <c r="B73" s="296" t="s">
        <v>806</v>
      </c>
      <c r="C73" s="78" t="s">
        <v>930</v>
      </c>
      <c r="D73" s="729" t="str">
        <f>IFERROR(VLOOKUP(A73,'SINAPI 092021'!$A$4:$E$12299,2,FALSE),VLOOKUP(Orçamento!A73,Composição!$A$4:$F$1756,2,FALSE))</f>
        <v>PINTURA ESMALTE FOSCO, DUAS DEMAOS, SOBRE SUPERFICIE METALICA, INCLUSO UMA DEMAO DE FUNDO ANTICORROSIVO. UTILIZACAO DE REVOLVER ( AR-COMPRIMIDO).</v>
      </c>
      <c r="E73" s="77" t="s">
        <v>480</v>
      </c>
      <c r="F73" s="804">
        <v>1028.42</v>
      </c>
      <c r="G73" s="246">
        <f t="shared" si="38"/>
        <v>0.24940000000000001</v>
      </c>
      <c r="H73" s="770"/>
      <c r="I73" s="432">
        <f t="shared" si="39"/>
        <v>0</v>
      </c>
      <c r="J73" s="79">
        <f t="shared" si="40"/>
        <v>0</v>
      </c>
      <c r="K73" s="639"/>
      <c r="L73" s="640">
        <f t="shared" si="41"/>
        <v>0</v>
      </c>
      <c r="M73" s="639"/>
      <c r="N73" s="640"/>
      <c r="O73" s="641"/>
      <c r="P73" s="639"/>
      <c r="Q73" s="640"/>
      <c r="R73" s="641" t="e">
        <f t="shared" si="42"/>
        <v>#DIV/0!</v>
      </c>
      <c r="T73" s="561">
        <v>80.39</v>
      </c>
      <c r="U73" s="203">
        <v>62.09</v>
      </c>
      <c r="V73" s="551">
        <f t="shared" si="23"/>
        <v>18.3</v>
      </c>
      <c r="W73" s="562" t="e">
        <f t="shared" si="43"/>
        <v>#DIV/0!</v>
      </c>
      <c r="X73" s="564"/>
    </row>
    <row r="74" spans="1:24" ht="31.5" customHeight="1">
      <c r="A74" s="292" t="s">
        <v>22433</v>
      </c>
      <c r="B74" s="296" t="s">
        <v>806</v>
      </c>
      <c r="C74" s="78" t="s">
        <v>931</v>
      </c>
      <c r="D74" s="729" t="str">
        <f>IFERROR(VLOOKUP(A74,'SINAPI 092021'!$A$4:$E$12299,2,FALSE),VLOOKUP(Orçamento!A74,Composição!$A$4:$F$1756,2,FALSE))</f>
        <v xml:space="preserve">FORNECIMENTO DE ESTRUTURA METÁLICA PARA COBERTURA, COM UTILIZAÇÃO DE PERFIS EM AÇO ASTM A36 </v>
      </c>
      <c r="E74" s="77" t="s">
        <v>476</v>
      </c>
      <c r="F74" s="804">
        <v>9976.4500000000007</v>
      </c>
      <c r="G74" s="246">
        <f t="shared" si="38"/>
        <v>0.24940000000000001</v>
      </c>
      <c r="H74" s="770"/>
      <c r="I74" s="432">
        <f t="shared" si="39"/>
        <v>0</v>
      </c>
      <c r="J74" s="79">
        <f>F74*I74</f>
        <v>0</v>
      </c>
      <c r="K74" s="639"/>
      <c r="L74" s="640">
        <f t="shared" si="41"/>
        <v>0</v>
      </c>
      <c r="M74" s="639"/>
      <c r="N74" s="640"/>
      <c r="O74" s="641"/>
      <c r="P74" s="639"/>
      <c r="Q74" s="640"/>
      <c r="R74" s="641" t="e">
        <f>Q74/$J74</f>
        <v>#DIV/0!</v>
      </c>
      <c r="T74" s="561">
        <v>8.2200000000000006</v>
      </c>
      <c r="U74" s="203">
        <v>6.15</v>
      </c>
      <c r="V74" s="551">
        <f t="shared" si="23"/>
        <v>2.0699999999999998</v>
      </c>
      <c r="W74" s="562" t="e">
        <f t="shared" si="43"/>
        <v>#DIV/0!</v>
      </c>
      <c r="X74" s="564"/>
    </row>
    <row r="75" spans="1:24" ht="31.5" customHeight="1">
      <c r="A75" s="292" t="s">
        <v>22483</v>
      </c>
      <c r="B75" s="296" t="s">
        <v>806</v>
      </c>
      <c r="C75" s="78" t="s">
        <v>932</v>
      </c>
      <c r="D75" s="729" t="str">
        <f>IFERROR(VLOOKUP(A75,'SINAPI 092021'!$A$4:$E$12299,2,FALSE),VLOOKUP(Orçamento!A75,Composição!$A$4:$F$2827,2,FALSE))</f>
        <v>MONTAGEM DE ESTRUTURA METÁLICA</v>
      </c>
      <c r="E75" s="77" t="s">
        <v>476</v>
      </c>
      <c r="F75" s="804">
        <v>9976.4500000000007</v>
      </c>
      <c r="G75" s="246">
        <f t="shared" si="38"/>
        <v>0.24940000000000001</v>
      </c>
      <c r="H75" s="770"/>
      <c r="I75" s="802">
        <f t="shared" si="39"/>
        <v>0</v>
      </c>
      <c r="J75" s="79">
        <f>F75*I75</f>
        <v>0</v>
      </c>
      <c r="K75" s="639"/>
      <c r="L75" s="640"/>
      <c r="M75" s="639"/>
      <c r="N75" s="640"/>
      <c r="O75" s="641"/>
      <c r="P75" s="639"/>
      <c r="Q75" s="640"/>
      <c r="R75" s="771"/>
      <c r="S75" s="882"/>
      <c r="T75" s="203"/>
      <c r="U75" s="203"/>
      <c r="V75" s="551"/>
      <c r="W75" s="562"/>
      <c r="X75" s="564"/>
    </row>
    <row r="76" spans="1:24" ht="31.5" customHeight="1">
      <c r="A76" s="292" t="s">
        <v>22488</v>
      </c>
      <c r="B76" s="296" t="s">
        <v>806</v>
      </c>
      <c r="C76" s="78" t="s">
        <v>22486</v>
      </c>
      <c r="D76" s="729" t="str">
        <f>IFERROR(VLOOKUP(A76,'SINAPI 092021'!$A$4:$E$12299,2,FALSE),VLOOKUP(Orçamento!A76,Composição!$A$4:$F$2827,2,FALSE))</f>
        <v>CHUMBADORES DA PLACA BASE - AÇO CA-50 -10MM</v>
      </c>
      <c r="E76" s="77" t="s">
        <v>476</v>
      </c>
      <c r="F76" s="804">
        <v>58.11</v>
      </c>
      <c r="G76" s="246">
        <f t="shared" si="38"/>
        <v>0.24940000000000001</v>
      </c>
      <c r="H76" s="770"/>
      <c r="I76" s="802">
        <f t="shared" si="39"/>
        <v>0</v>
      </c>
      <c r="J76" s="79">
        <f>F76*I76</f>
        <v>0</v>
      </c>
      <c r="K76" s="639"/>
      <c r="L76" s="640"/>
      <c r="M76" s="639"/>
      <c r="N76" s="640"/>
      <c r="O76" s="641"/>
      <c r="P76" s="639"/>
      <c r="Q76" s="640"/>
      <c r="R76" s="641"/>
      <c r="S76" s="883"/>
      <c r="T76" s="561"/>
      <c r="U76" s="203"/>
      <c r="V76" s="551"/>
      <c r="W76" s="562"/>
      <c r="X76" s="564"/>
    </row>
    <row r="77" spans="1:24" ht="31.5" customHeight="1">
      <c r="A77" s="292" t="s">
        <v>22672</v>
      </c>
      <c r="B77" s="296" t="s">
        <v>474</v>
      </c>
      <c r="C77" s="78" t="s">
        <v>22487</v>
      </c>
      <c r="D77" s="729" t="s">
        <v>22645</v>
      </c>
      <c r="E77" s="77" t="s">
        <v>480</v>
      </c>
      <c r="F77" s="804">
        <v>8.74</v>
      </c>
      <c r="G77" s="246">
        <f t="shared" si="38"/>
        <v>0.24940000000000001</v>
      </c>
      <c r="H77" s="770"/>
      <c r="I77" s="802">
        <f t="shared" si="39"/>
        <v>0</v>
      </c>
      <c r="J77" s="79">
        <f>F77*I77</f>
        <v>0</v>
      </c>
      <c r="K77" s="639"/>
      <c r="L77" s="640"/>
      <c r="M77" s="639"/>
      <c r="N77" s="640"/>
      <c r="O77" s="641"/>
      <c r="P77" s="639"/>
      <c r="Q77" s="640"/>
      <c r="R77" s="641"/>
      <c r="S77" s="200"/>
      <c r="T77" s="561"/>
      <c r="U77" s="203"/>
      <c r="V77" s="551"/>
      <c r="W77" s="562"/>
      <c r="X77" s="564"/>
    </row>
    <row r="78" spans="1:24" ht="31.5" customHeight="1">
      <c r="A78" s="292" t="s">
        <v>22490</v>
      </c>
      <c r="B78" s="296" t="s">
        <v>806</v>
      </c>
      <c r="C78" s="78" t="s">
        <v>22491</v>
      </c>
      <c r="D78" s="729" t="str">
        <f>IFERROR(VLOOKUP(A78,'SINAPI 092021'!$A$4:$E$12299,2,FALSE),VLOOKUP(Orçamento!A78,Composição!$A$4:$F$2827,2,FALSE))</f>
        <v>CUMEEIRA TRAPEZOIDAL ISOTÉRMICA, INCLUSIVE IÇAMENTO</v>
      </c>
      <c r="E78" s="77" t="s">
        <v>478</v>
      </c>
      <c r="F78" s="804">
        <v>95.44</v>
      </c>
      <c r="G78" s="246">
        <f t="shared" si="38"/>
        <v>0.24940000000000001</v>
      </c>
      <c r="H78" s="770"/>
      <c r="I78" s="802">
        <f t="shared" si="39"/>
        <v>0</v>
      </c>
      <c r="J78" s="79">
        <f>F78*I78</f>
        <v>0</v>
      </c>
      <c r="K78" s="639"/>
      <c r="L78" s="640"/>
      <c r="M78" s="639"/>
      <c r="N78" s="640"/>
      <c r="O78" s="641"/>
      <c r="P78" s="639"/>
      <c r="Q78" s="640"/>
      <c r="R78" s="641"/>
      <c r="T78" s="561"/>
      <c r="U78" s="203"/>
      <c r="V78" s="551"/>
      <c r="W78" s="562"/>
      <c r="X78" s="564"/>
    </row>
    <row r="79" spans="1:24" ht="21.6" customHeight="1">
      <c r="A79" s="85"/>
      <c r="B79" s="85"/>
      <c r="C79" s="78"/>
      <c r="D79" s="729"/>
      <c r="E79" s="85"/>
      <c r="F79" s="86"/>
      <c r="G79" s="86"/>
      <c r="H79" s="643"/>
      <c r="I79" s="644"/>
      <c r="J79" s="199">
        <f>SUM(J69:J74)</f>
        <v>0</v>
      </c>
      <c r="K79" s="199"/>
      <c r="L79" s="199">
        <f>SUM(L69:L74)</f>
        <v>0</v>
      </c>
      <c r="M79" s="199"/>
      <c r="N79" s="199"/>
      <c r="O79" s="199"/>
      <c r="P79" s="199"/>
      <c r="Q79" s="199"/>
      <c r="R79" s="199"/>
      <c r="T79" s="561" t="s">
        <v>21</v>
      </c>
      <c r="U79" s="203"/>
      <c r="V79" s="551" t="e">
        <f t="shared" si="23"/>
        <v>#VALUE!</v>
      </c>
      <c r="W79" s="562"/>
      <c r="X79" s="564"/>
    </row>
    <row r="80" spans="1:24" ht="21.6" customHeight="1">
      <c r="A80" s="82"/>
      <c r="B80" s="82"/>
      <c r="C80" s="71" t="s">
        <v>101</v>
      </c>
      <c r="D80" s="713" t="s">
        <v>25</v>
      </c>
      <c r="E80" s="82"/>
      <c r="F80" s="83"/>
      <c r="G80" s="83"/>
      <c r="H80" s="83"/>
      <c r="I80" s="84"/>
      <c r="J80" s="83"/>
      <c r="K80" s="83"/>
      <c r="L80" s="83"/>
      <c r="M80" s="83"/>
      <c r="N80" s="83"/>
      <c r="O80" s="83"/>
      <c r="P80" s="83"/>
      <c r="Q80" s="83"/>
      <c r="R80" s="83"/>
      <c r="T80" s="561"/>
      <c r="U80" s="203"/>
      <c r="V80" s="551">
        <f t="shared" si="23"/>
        <v>0</v>
      </c>
      <c r="W80" s="562"/>
      <c r="X80" s="564"/>
    </row>
    <row r="81" spans="1:24" s="205" customFormat="1" ht="21.6" customHeight="1">
      <c r="A81" s="89"/>
      <c r="B81" s="89"/>
      <c r="C81" s="90" t="s">
        <v>102</v>
      </c>
      <c r="D81" s="709" t="s">
        <v>276</v>
      </c>
      <c r="E81" s="89"/>
      <c r="F81" s="91"/>
      <c r="G81" s="91"/>
      <c r="H81" s="91"/>
      <c r="I81" s="92"/>
      <c r="J81" s="91"/>
      <c r="K81" s="617"/>
      <c r="L81" s="617"/>
      <c r="M81" s="617"/>
      <c r="N81" s="617"/>
      <c r="O81" s="617"/>
      <c r="P81" s="617"/>
      <c r="Q81" s="617"/>
      <c r="R81" s="617"/>
      <c r="S81"/>
      <c r="T81" s="569"/>
      <c r="U81" s="570"/>
      <c r="V81" s="551">
        <f t="shared" si="23"/>
        <v>0</v>
      </c>
      <c r="W81" s="562"/>
      <c r="X81" s="571"/>
    </row>
    <row r="82" spans="1:24" ht="54" customHeight="1">
      <c r="A82" s="292" t="s">
        <v>761</v>
      </c>
      <c r="B82" s="296" t="s">
        <v>806</v>
      </c>
      <c r="C82" s="78" t="s">
        <v>36</v>
      </c>
      <c r="D82" s="729" t="str">
        <f>IFERROR(VLOOKUP(A82,'SINAPI 092021'!$A$4:$E$12299,2,FALSE),VLOOKUP(Orçamento!A82,Composição!$A$4:$F$1756,2,FALSE))</f>
        <v>PORTA DE VIDRO TEMPERADO, 2,00X2,10M, SENDO UMA FOLHA FIXA E UMA DE CORRER, ESPESSURA 10MM, INCLUSIVE ACESSÓRIOS</v>
      </c>
      <c r="E82" s="795" t="s">
        <v>475</v>
      </c>
      <c r="F82" s="796">
        <v>1</v>
      </c>
      <c r="G82" s="246">
        <f t="shared" ref="G82:G91" si="45">$J$4</f>
        <v>0.24940000000000001</v>
      </c>
      <c r="H82" s="770"/>
      <c r="I82" s="432">
        <f t="shared" ref="I82:I102" si="46">H82*(1+G82)</f>
        <v>0</v>
      </c>
      <c r="J82" s="79">
        <f>F82*I82</f>
        <v>0</v>
      </c>
      <c r="K82" s="639"/>
      <c r="L82" s="640">
        <f t="shared" ref="L82:L91" si="47">$I82*K82</f>
        <v>0</v>
      </c>
      <c r="M82" s="639"/>
      <c r="N82" s="640"/>
      <c r="O82" s="641"/>
      <c r="P82" s="639"/>
      <c r="Q82" s="640"/>
      <c r="R82" s="641" t="e">
        <f t="shared" ref="R82:R91" si="48">Q82/$J82</f>
        <v>#DIV/0!</v>
      </c>
      <c r="T82" s="561">
        <v>2454.5700000000002</v>
      </c>
      <c r="U82" s="203">
        <v>1971.11</v>
      </c>
      <c r="V82" s="551">
        <f t="shared" si="23"/>
        <v>483.46</v>
      </c>
      <c r="W82" s="562" t="e">
        <f t="shared" ref="W82:W91" si="49">V82/H82</f>
        <v>#DIV/0!</v>
      </c>
      <c r="X82" s="564"/>
    </row>
    <row r="83" spans="1:24" customFormat="1" ht="60">
      <c r="A83" s="798">
        <v>12919</v>
      </c>
      <c r="B83" s="798" t="s">
        <v>22523</v>
      </c>
      <c r="C83" s="794" t="s">
        <v>739</v>
      </c>
      <c r="D83" s="729" t="s">
        <v>22554</v>
      </c>
      <c r="E83" s="795" t="s">
        <v>475</v>
      </c>
      <c r="F83" s="804">
        <v>4</v>
      </c>
      <c r="G83" s="799">
        <f t="shared" si="45"/>
        <v>0.24940000000000001</v>
      </c>
      <c r="H83" s="804"/>
      <c r="I83" s="802">
        <f t="shared" si="46"/>
        <v>0</v>
      </c>
      <c r="J83" s="804">
        <f t="shared" ref="J83" si="50">F83*I83</f>
        <v>0</v>
      </c>
      <c r="K83" s="639"/>
      <c r="L83" s="640">
        <f t="shared" si="47"/>
        <v>0</v>
      </c>
      <c r="M83" s="639"/>
      <c r="N83" s="640"/>
      <c r="O83" s="641"/>
      <c r="P83" s="639"/>
      <c r="Q83" s="640"/>
      <c r="R83" s="641" t="e">
        <f t="shared" si="48"/>
        <v>#DIV/0!</v>
      </c>
      <c r="T83" s="547">
        <v>2536.75</v>
      </c>
      <c r="U83" s="548">
        <v>2536.75</v>
      </c>
      <c r="V83" s="551">
        <f t="shared" si="23"/>
        <v>0</v>
      </c>
      <c r="W83" s="562" t="e">
        <f t="shared" si="49"/>
        <v>#DIV/0!</v>
      </c>
      <c r="X83" s="9"/>
    </row>
    <row r="84" spans="1:24" customFormat="1" ht="30" customHeight="1">
      <c r="A84" s="292" t="s">
        <v>1771</v>
      </c>
      <c r="B84" s="73" t="s">
        <v>806</v>
      </c>
      <c r="C84" s="78" t="s">
        <v>647</v>
      </c>
      <c r="D84" s="729" t="str">
        <f>IFERROR(VLOOKUP(A84,'SINAPI 092021'!$A$4:$E$12299,2,FALSE),VLOOKUP(Orçamento!A84,Composição!$A$4:$F$1756,2,FALSE))</f>
        <v>INSTALAÇÃO DE PORTA DE MADEIRA COM  MANTA DE CHUMBO INTERNA</v>
      </c>
      <c r="E84" s="77" t="s">
        <v>475</v>
      </c>
      <c r="F84" s="804">
        <v>3</v>
      </c>
      <c r="G84" s="246">
        <f t="shared" si="45"/>
        <v>0.24940000000000001</v>
      </c>
      <c r="H84" s="770"/>
      <c r="I84" s="432">
        <f t="shared" ref="I84" si="51">H84*(1+G84)</f>
        <v>0</v>
      </c>
      <c r="J84" s="304">
        <f t="shared" ref="J84" si="52">F84*I84</f>
        <v>0</v>
      </c>
      <c r="K84" s="639"/>
      <c r="L84" s="640">
        <f t="shared" si="47"/>
        <v>0</v>
      </c>
      <c r="M84" s="639"/>
      <c r="N84" s="640"/>
      <c r="O84" s="641"/>
      <c r="P84" s="639"/>
      <c r="Q84" s="640"/>
      <c r="R84" s="641" t="e">
        <f t="shared" si="48"/>
        <v>#DIV/0!</v>
      </c>
      <c r="T84" s="547">
        <v>96.39</v>
      </c>
      <c r="U84" s="548">
        <v>77.400000000000006</v>
      </c>
      <c r="V84" s="551">
        <f t="shared" si="23"/>
        <v>18.989999999999998</v>
      </c>
      <c r="W84" s="562" t="e">
        <f t="shared" si="49"/>
        <v>#DIV/0!</v>
      </c>
      <c r="X84" s="9"/>
    </row>
    <row r="85" spans="1:24" ht="24">
      <c r="A85" s="292" t="s">
        <v>731</v>
      </c>
      <c r="B85" s="296" t="s">
        <v>806</v>
      </c>
      <c r="C85" s="78" t="s">
        <v>648</v>
      </c>
      <c r="D85" s="729" t="str">
        <f>IFERROR(VLOOKUP(A85,'SINAPI 092021'!$A$4:$E$12299,2,FALSE),VLOOKUP(Orçamento!A85,Composição!$A$4:$F$1756,2,FALSE))</f>
        <v>PORTA DE VIDRO TEMPERADO, 2,00X2,10M, DUAS FOLHAS DE ABRIR, ESPESSURA 10MM, INCLUSIVE ACESSÓRIOS</v>
      </c>
      <c r="E85" s="77" t="s">
        <v>475</v>
      </c>
      <c r="F85" s="796">
        <v>5</v>
      </c>
      <c r="G85" s="246">
        <f t="shared" si="45"/>
        <v>0.24940000000000001</v>
      </c>
      <c r="H85" s="770"/>
      <c r="I85" s="432">
        <f t="shared" si="46"/>
        <v>0</v>
      </c>
      <c r="J85" s="79">
        <f t="shared" ref="J85:J89" si="53">F85*I85</f>
        <v>0</v>
      </c>
      <c r="K85" s="639"/>
      <c r="L85" s="640">
        <f t="shared" si="47"/>
        <v>0</v>
      </c>
      <c r="M85" s="639"/>
      <c r="N85" s="640"/>
      <c r="O85" s="641"/>
      <c r="P85" s="639"/>
      <c r="Q85" s="640"/>
      <c r="R85" s="641" t="e">
        <f t="shared" si="48"/>
        <v>#DIV/0!</v>
      </c>
      <c r="T85" s="561">
        <v>2927.76</v>
      </c>
      <c r="U85" s="203">
        <v>2351.0100000000002</v>
      </c>
      <c r="V85" s="551">
        <f t="shared" si="23"/>
        <v>576.75</v>
      </c>
      <c r="W85" s="562" t="e">
        <f t="shared" si="49"/>
        <v>#DIV/0!</v>
      </c>
      <c r="X85" s="564"/>
    </row>
    <row r="86" spans="1:24">
      <c r="A86" s="296" t="s">
        <v>22660</v>
      </c>
      <c r="B86" s="73" t="s">
        <v>474</v>
      </c>
      <c r="C86" s="78" t="s">
        <v>933</v>
      </c>
      <c r="D86" s="729" t="s">
        <v>22655</v>
      </c>
      <c r="E86" s="77" t="s">
        <v>475</v>
      </c>
      <c r="F86" s="796">
        <v>40</v>
      </c>
      <c r="G86" s="246">
        <f t="shared" si="45"/>
        <v>0.24940000000000001</v>
      </c>
      <c r="H86" s="1012"/>
      <c r="I86" s="432">
        <f t="shared" si="46"/>
        <v>0</v>
      </c>
      <c r="J86" s="79">
        <f t="shared" si="53"/>
        <v>0</v>
      </c>
      <c r="K86" s="639"/>
      <c r="L86" s="640">
        <f t="shared" si="47"/>
        <v>0</v>
      </c>
      <c r="M86" s="639"/>
      <c r="N86" s="640"/>
      <c r="O86" s="641"/>
      <c r="P86" s="639"/>
      <c r="Q86" s="640"/>
      <c r="R86" s="641" t="e">
        <f t="shared" si="48"/>
        <v>#DIV/0!</v>
      </c>
      <c r="T86" s="561">
        <v>672.61</v>
      </c>
      <c r="U86" s="203">
        <v>538.08000000000004</v>
      </c>
      <c r="V86" s="551">
        <f t="shared" si="23"/>
        <v>134.53</v>
      </c>
      <c r="W86" s="562" t="e">
        <f t="shared" si="49"/>
        <v>#DIV/0!</v>
      </c>
      <c r="X86" s="564"/>
    </row>
    <row r="87" spans="1:24" ht="39" customHeight="1">
      <c r="A87" s="296">
        <v>91338</v>
      </c>
      <c r="B87" s="73" t="s">
        <v>15</v>
      </c>
      <c r="C87" s="78" t="s">
        <v>934</v>
      </c>
      <c r="D87" s="729" t="str">
        <f>IFERROR(VLOOKUP(A87,'SINAPI 092021'!$A$4:$E$12299,2,FALSE),VLOOKUP(Orçamento!A87,Composição!$A$4:$F$1756,2,FALSE))</f>
        <v>PORTA DE ALUMÍNIO DE ABRIR COM LAMBRI, COM GUARNIÇÃO, FIXAÇÃO COM PARAFUSOS - FORNECIMENTO E INSTALAÇÃO. AF_12/2019</v>
      </c>
      <c r="E87" s="77" t="s">
        <v>480</v>
      </c>
      <c r="F87" s="796">
        <v>7.98</v>
      </c>
      <c r="G87" s="246">
        <f t="shared" si="45"/>
        <v>0.24940000000000001</v>
      </c>
      <c r="H87" s="933"/>
      <c r="I87" s="432">
        <f t="shared" si="46"/>
        <v>0</v>
      </c>
      <c r="J87" s="79">
        <f t="shared" si="53"/>
        <v>0</v>
      </c>
      <c r="K87" s="639"/>
      <c r="L87" s="640">
        <f t="shared" si="47"/>
        <v>0</v>
      </c>
      <c r="M87" s="639"/>
      <c r="N87" s="640"/>
      <c r="O87" s="641"/>
      <c r="P87" s="639"/>
      <c r="Q87" s="640"/>
      <c r="R87" s="641" t="e">
        <f t="shared" si="48"/>
        <v>#DIV/0!</v>
      </c>
      <c r="T87" s="561">
        <v>701.05</v>
      </c>
      <c r="U87" s="203">
        <v>560.82000000000005</v>
      </c>
      <c r="V87" s="551">
        <f t="shared" si="23"/>
        <v>140.22999999999999</v>
      </c>
      <c r="W87" s="562" t="e">
        <f t="shared" si="49"/>
        <v>#DIV/0!</v>
      </c>
      <c r="X87" s="564"/>
    </row>
    <row r="88" spans="1:24" ht="51.75" customHeight="1">
      <c r="A88" s="296" t="s">
        <v>749</v>
      </c>
      <c r="B88" s="296" t="s">
        <v>806</v>
      </c>
      <c r="C88" s="78" t="s">
        <v>935</v>
      </c>
      <c r="D88" s="729" t="str">
        <f>IFERROR(VLOOKUP(A88,'SINAPI 092021'!$A$4:$E$12299,2,FALSE),VLOOKUP(Orçamento!A88,Composição!$A$4:$F$1756,2,FALSE))</f>
        <v>PORTA DE VIDRO TEMPERADO, 2,00X2,10M, SENDO UMA FOLHA FIXA E UMA DE CORRER, ESPESSURA 8MM, INCLUSIVE ACESSÓRIOS</v>
      </c>
      <c r="E88" s="77" t="s">
        <v>475</v>
      </c>
      <c r="F88" s="796">
        <v>1</v>
      </c>
      <c r="G88" s="246">
        <f t="shared" si="45"/>
        <v>0.24940000000000001</v>
      </c>
      <c r="H88" s="770"/>
      <c r="I88" s="432">
        <f t="shared" si="46"/>
        <v>0</v>
      </c>
      <c r="J88" s="79">
        <f t="shared" si="53"/>
        <v>0</v>
      </c>
      <c r="K88" s="639"/>
      <c r="L88" s="640">
        <f t="shared" si="47"/>
        <v>0</v>
      </c>
      <c r="M88" s="639"/>
      <c r="N88" s="640"/>
      <c r="O88" s="641"/>
      <c r="P88" s="639"/>
      <c r="Q88" s="640"/>
      <c r="R88" s="771" t="e">
        <f t="shared" si="48"/>
        <v>#DIV/0!</v>
      </c>
      <c r="S88" s="882"/>
      <c r="T88" s="203">
        <v>2406.27</v>
      </c>
      <c r="U88" s="203">
        <v>1932.32</v>
      </c>
      <c r="V88" s="551">
        <f t="shared" si="23"/>
        <v>473.95</v>
      </c>
      <c r="W88" s="562" t="e">
        <f t="shared" si="49"/>
        <v>#DIV/0!</v>
      </c>
      <c r="X88" s="564"/>
    </row>
    <row r="89" spans="1:24" ht="24" customHeight="1">
      <c r="A89" s="292" t="s">
        <v>22659</v>
      </c>
      <c r="B89" s="296" t="s">
        <v>806</v>
      </c>
      <c r="C89" s="78" t="s">
        <v>936</v>
      </c>
      <c r="D89" s="729" t="s">
        <v>22656</v>
      </c>
      <c r="E89" s="77" t="s">
        <v>475</v>
      </c>
      <c r="F89" s="796">
        <v>12</v>
      </c>
      <c r="G89" s="246">
        <f t="shared" si="45"/>
        <v>0.24940000000000001</v>
      </c>
      <c r="H89" s="1012"/>
      <c r="I89" s="432">
        <f t="shared" si="46"/>
        <v>0</v>
      </c>
      <c r="J89" s="79">
        <f t="shared" si="53"/>
        <v>0</v>
      </c>
      <c r="K89" s="639"/>
      <c r="L89" s="640">
        <f t="shared" si="47"/>
        <v>0</v>
      </c>
      <c r="M89" s="639"/>
      <c r="N89" s="640"/>
      <c r="O89" s="641"/>
      <c r="P89" s="639"/>
      <c r="Q89" s="640"/>
      <c r="R89" s="771" t="e">
        <f t="shared" si="48"/>
        <v>#DIV/0!</v>
      </c>
      <c r="S89" s="882"/>
      <c r="T89" s="203">
        <v>343.2</v>
      </c>
      <c r="U89" s="203">
        <v>275.56</v>
      </c>
      <c r="V89" s="551">
        <f t="shared" si="23"/>
        <v>67.64</v>
      </c>
      <c r="W89" s="562" t="e">
        <f t="shared" si="49"/>
        <v>#DIV/0!</v>
      </c>
      <c r="X89" s="564"/>
    </row>
    <row r="90" spans="1:24" ht="27" customHeight="1">
      <c r="A90" s="292">
        <v>100701</v>
      </c>
      <c r="B90" s="73" t="s">
        <v>474</v>
      </c>
      <c r="C90" s="78" t="s">
        <v>937</v>
      </c>
      <c r="D90" s="729" t="str">
        <f>IFERROR(VLOOKUP(A90,'SINAPI 092021'!$A$4:$E$12299,2,FALSE),VLOOKUP(Orçamento!A90,Composição!$A$4:$F$1756,2,FALSE))</f>
        <v>PORTA DE FERRO, DE ABRIR, TIPO GRADE COM CHAPA, COM GUARNIÇÕES. AF_12/2019</v>
      </c>
      <c r="E90" s="77" t="s">
        <v>480</v>
      </c>
      <c r="F90" s="796">
        <v>8.4</v>
      </c>
      <c r="G90" s="246">
        <f t="shared" si="45"/>
        <v>0.24940000000000001</v>
      </c>
      <c r="H90" s="770"/>
      <c r="I90" s="432">
        <f t="shared" si="46"/>
        <v>0</v>
      </c>
      <c r="J90" s="79">
        <f t="shared" ref="J90" si="54">F90*I90</f>
        <v>0</v>
      </c>
      <c r="K90" s="639"/>
      <c r="L90" s="640">
        <f t="shared" si="47"/>
        <v>0</v>
      </c>
      <c r="M90" s="639"/>
      <c r="N90" s="640"/>
      <c r="O90" s="641"/>
      <c r="P90" s="639"/>
      <c r="Q90" s="640"/>
      <c r="R90" s="771" t="e">
        <f t="shared" si="48"/>
        <v>#DIV/0!</v>
      </c>
      <c r="S90" s="882"/>
      <c r="T90" s="203">
        <v>453.85</v>
      </c>
      <c r="U90" s="203">
        <v>363.08</v>
      </c>
      <c r="V90" s="551">
        <f t="shared" si="23"/>
        <v>90.77</v>
      </c>
      <c r="W90" s="562" t="e">
        <f t="shared" si="49"/>
        <v>#DIV/0!</v>
      </c>
      <c r="X90" s="564"/>
    </row>
    <row r="91" spans="1:24" ht="52.5" customHeight="1">
      <c r="A91" s="292" t="s">
        <v>780</v>
      </c>
      <c r="B91" s="296" t="s">
        <v>806</v>
      </c>
      <c r="C91" s="78" t="s">
        <v>938</v>
      </c>
      <c r="D91" s="729" t="str">
        <f>IFERROR(VLOOKUP(A91,'SINAPI 092021'!$A$4:$E$12299,2,FALSE),VLOOKUP(Orçamento!A91,Composição!$A$4:$F$1756,2,FALSE))</f>
        <v>PORTA DE VIDRO TEMPERADO, 3,00X2,10M, SENDO DUAS FOLHAS FIXAS E DUAS DE CORRER, ESPESSURA 10MM, INCLUSIVE ACESSÓRIOS</v>
      </c>
      <c r="E91" s="77" t="s">
        <v>475</v>
      </c>
      <c r="F91" s="796">
        <v>1</v>
      </c>
      <c r="G91" s="246">
        <f t="shared" si="45"/>
        <v>0.24940000000000001</v>
      </c>
      <c r="H91" s="770"/>
      <c r="I91" s="432">
        <f t="shared" si="46"/>
        <v>0</v>
      </c>
      <c r="J91" s="79">
        <f>F91*I91</f>
        <v>0</v>
      </c>
      <c r="K91" s="639"/>
      <c r="L91" s="640">
        <f t="shared" si="47"/>
        <v>0</v>
      </c>
      <c r="M91" s="639"/>
      <c r="N91" s="640"/>
      <c r="O91" s="641"/>
      <c r="P91" s="639"/>
      <c r="Q91" s="640"/>
      <c r="R91" s="641" t="e">
        <f t="shared" si="48"/>
        <v>#DIV/0!</v>
      </c>
      <c r="T91" s="561">
        <v>3609.03</v>
      </c>
      <c r="U91" s="203">
        <v>2898.19</v>
      </c>
      <c r="V91" s="551">
        <f t="shared" si="23"/>
        <v>710.84</v>
      </c>
      <c r="W91" s="562" t="e">
        <f t="shared" si="49"/>
        <v>#DIV/0!</v>
      </c>
      <c r="X91" s="564"/>
    </row>
    <row r="92" spans="1:24" s="206" customFormat="1">
      <c r="A92" s="93"/>
      <c r="B92" s="93"/>
      <c r="C92" s="94" t="s">
        <v>103</v>
      </c>
      <c r="D92" s="714" t="s">
        <v>277</v>
      </c>
      <c r="E92" s="93"/>
      <c r="F92" s="95"/>
      <c r="G92" s="95"/>
      <c r="H92" s="95"/>
      <c r="I92" s="75"/>
      <c r="J92" s="95"/>
      <c r="K92" s="618"/>
      <c r="L92" s="618"/>
      <c r="M92" s="618"/>
      <c r="N92" s="618"/>
      <c r="O92" s="618"/>
      <c r="P92" s="618"/>
      <c r="Q92" s="618"/>
      <c r="R92" s="618"/>
      <c r="S92"/>
      <c r="T92" s="572"/>
      <c r="U92" s="573"/>
      <c r="V92" s="551">
        <f t="shared" si="23"/>
        <v>0</v>
      </c>
      <c r="W92" s="562"/>
      <c r="X92" s="574"/>
    </row>
    <row r="93" spans="1:24" ht="51" customHeight="1">
      <c r="A93" s="292" t="s">
        <v>736</v>
      </c>
      <c r="B93" s="296" t="s">
        <v>806</v>
      </c>
      <c r="C93" s="78" t="s">
        <v>38</v>
      </c>
      <c r="D93" s="729" t="str">
        <f>IFERROR(VLOOKUP(A93,'SINAPI 092021'!$A$4:$E$12299,2,FALSE),VLOOKUP(Orçamento!A93,Composição!$A$4:$F$1756,2,FALSE))</f>
        <v>SER.CG: JANELA DE CORRER 4 FOLHAS - 1,50 x 1,00M , SENDO DUAS FOLHAS FIXAS E DUAS DE CORRER, PARA VIDRO TEMPERADO FUMÊ 8MM EM ALUMINIO ANODIZADO, INCLUINDO COMPONENTES PARA INSTALAÇÃO E FECHADURA - FORNECIMENTO E INSTALAÇÃO.</v>
      </c>
      <c r="E93" s="77" t="s">
        <v>475</v>
      </c>
      <c r="F93" s="804">
        <v>15</v>
      </c>
      <c r="G93" s="246">
        <f t="shared" ref="G93:G102" si="55">$J$4</f>
        <v>0.24940000000000001</v>
      </c>
      <c r="H93" s="770"/>
      <c r="I93" s="432">
        <f t="shared" si="46"/>
        <v>0</v>
      </c>
      <c r="J93" s="79">
        <f>F93*I93</f>
        <v>0</v>
      </c>
      <c r="K93" s="639"/>
      <c r="L93" s="640">
        <f t="shared" ref="L93:L98" si="56">$I93*K93</f>
        <v>0</v>
      </c>
      <c r="M93" s="639"/>
      <c r="N93" s="640"/>
      <c r="O93" s="641"/>
      <c r="P93" s="639"/>
      <c r="Q93" s="640"/>
      <c r="R93" s="641" t="e">
        <f t="shared" ref="R93:R98" si="57">Q93/$J93</f>
        <v>#DIV/0!</v>
      </c>
      <c r="T93" s="561">
        <v>1017.19</v>
      </c>
      <c r="U93" s="203">
        <v>816.85</v>
      </c>
      <c r="V93" s="551">
        <f t="shared" si="23"/>
        <v>200.34</v>
      </c>
      <c r="W93" s="562" t="e">
        <f t="shared" ref="W93:W98" si="58">V93/H93</f>
        <v>#DIV/0!</v>
      </c>
      <c r="X93" s="564"/>
    </row>
    <row r="94" spans="1:24" ht="51" customHeight="1">
      <c r="A94" s="292" t="s">
        <v>730</v>
      </c>
      <c r="B94" s="296" t="s">
        <v>806</v>
      </c>
      <c r="C94" s="78" t="s">
        <v>740</v>
      </c>
      <c r="D94" s="729" t="str">
        <f>IFERROR(VLOOKUP(A94,'SINAPI 092021'!$A$4:$E$12299,2,FALSE),VLOOKUP(Orçamento!A94,Composição!$A$4:$F$1756,2,FALSE))</f>
        <v>SER.CG: JANELA DE CORRER 2 FOLHAS - 1,20 X 1,00M, SENDO UMA FOLHA FIXA E UMA DE CORRER, PARA VIDRO TEMPERADO FUMÊ 8MM EM ALUMINIO ANODIZADO, INCLUINDO COMPONENTES PARA INSTALAÇÃO E FECHADURA - FORNECIMENTO E INSTALAÇÃO.</v>
      </c>
      <c r="E94" s="77" t="s">
        <v>475</v>
      </c>
      <c r="F94" s="804">
        <v>3</v>
      </c>
      <c r="G94" s="246">
        <f t="shared" si="55"/>
        <v>0.24940000000000001</v>
      </c>
      <c r="H94" s="770"/>
      <c r="I94" s="432">
        <f t="shared" si="46"/>
        <v>0</v>
      </c>
      <c r="J94" s="79">
        <f t="shared" ref="J94:J98" si="59">F94*I94</f>
        <v>0</v>
      </c>
      <c r="K94" s="639"/>
      <c r="L94" s="640">
        <f t="shared" si="56"/>
        <v>0</v>
      </c>
      <c r="M94" s="639"/>
      <c r="N94" s="640"/>
      <c r="O94" s="641"/>
      <c r="P94" s="639"/>
      <c r="Q94" s="640"/>
      <c r="R94" s="641" t="e">
        <f t="shared" si="57"/>
        <v>#DIV/0!</v>
      </c>
      <c r="T94" s="561">
        <v>1187.47</v>
      </c>
      <c r="U94" s="203">
        <v>953.63</v>
      </c>
      <c r="V94" s="551">
        <f t="shared" si="23"/>
        <v>233.84</v>
      </c>
      <c r="W94" s="562" t="e">
        <f t="shared" si="58"/>
        <v>#DIV/0!</v>
      </c>
      <c r="X94" s="564"/>
    </row>
    <row r="95" spans="1:24" ht="40.5" customHeight="1">
      <c r="A95" s="292" t="s">
        <v>794</v>
      </c>
      <c r="B95" s="296" t="s">
        <v>806</v>
      </c>
      <c r="C95" s="78" t="s">
        <v>939</v>
      </c>
      <c r="D95" s="729" t="str">
        <f>IFERROR(VLOOKUP(A95,'SINAPI 092021'!$A$4:$E$12299,2,FALSE),VLOOKUP(Orçamento!A95,Composição!$A$4:$F$1756,2,FALSE))</f>
        <v>JANELA EM ALUMÍNIO DE ABRIR TIPO VENEZIANA VENTILADA, FIXAÇÃO COM PARAFUSOS - FORNECIMENTO E INSTALAÇÃO.</v>
      </c>
      <c r="E95" s="77" t="s">
        <v>475</v>
      </c>
      <c r="F95" s="804">
        <v>6</v>
      </c>
      <c r="G95" s="246">
        <f t="shared" si="55"/>
        <v>0.24940000000000001</v>
      </c>
      <c r="H95" s="770"/>
      <c r="I95" s="432">
        <f t="shared" si="46"/>
        <v>0</v>
      </c>
      <c r="J95" s="79">
        <f t="shared" ref="J95" si="60">F95*I95</f>
        <v>0</v>
      </c>
      <c r="K95" s="639"/>
      <c r="L95" s="640">
        <f t="shared" si="56"/>
        <v>0</v>
      </c>
      <c r="M95" s="639"/>
      <c r="N95" s="640"/>
      <c r="O95" s="641"/>
      <c r="P95" s="639"/>
      <c r="Q95" s="640"/>
      <c r="R95" s="641" t="e">
        <f t="shared" si="57"/>
        <v>#DIV/0!</v>
      </c>
      <c r="T95" s="561">
        <v>47.85</v>
      </c>
      <c r="U95" s="203">
        <v>38.43</v>
      </c>
      <c r="V95" s="551">
        <f t="shared" ref="V95:V159" si="61">T95-U95</f>
        <v>9.42</v>
      </c>
      <c r="W95" s="562" t="e">
        <f t="shared" si="58"/>
        <v>#DIV/0!</v>
      </c>
      <c r="X95" s="564"/>
    </row>
    <row r="96" spans="1:24" ht="49.5" customHeight="1">
      <c r="A96" s="292">
        <v>94569</v>
      </c>
      <c r="B96" s="296" t="s">
        <v>15</v>
      </c>
      <c r="C96" s="78" t="s">
        <v>940</v>
      </c>
      <c r="D96" s="729" t="str">
        <f>IFERROR(VLOOKUP(A96,'SINAPI 092021'!$A$4:$E$12299,2,FALSE),VLOOKUP(Orçamento!A96,Composição!$A$4:$F$1756,2,FALSE))</f>
        <v>JANELA DE ALUMÍNIO TIPO MAXIM-AR, COM VIDROS, BATENTE E FERRAGENS. EXCLUSIVE ALIZAR, ACABAMENTO E CONTRAMARCO. FORNECIMENTO E INSTALAÇÃO. AF_12/2019</v>
      </c>
      <c r="E96" s="77" t="s">
        <v>480</v>
      </c>
      <c r="F96" s="804">
        <v>19</v>
      </c>
      <c r="G96" s="246">
        <f t="shared" si="55"/>
        <v>0.24940000000000001</v>
      </c>
      <c r="H96" s="933"/>
      <c r="I96" s="432">
        <f t="shared" si="46"/>
        <v>0</v>
      </c>
      <c r="J96" s="79">
        <f t="shared" si="59"/>
        <v>0</v>
      </c>
      <c r="K96" s="639"/>
      <c r="L96" s="640">
        <f t="shared" si="56"/>
        <v>0</v>
      </c>
      <c r="M96" s="639"/>
      <c r="N96" s="640"/>
      <c r="O96" s="641"/>
      <c r="P96" s="639"/>
      <c r="Q96" s="640"/>
      <c r="R96" s="641" t="e">
        <f t="shared" si="57"/>
        <v>#DIV/0!</v>
      </c>
      <c r="T96" s="561">
        <v>756.42</v>
      </c>
      <c r="U96" s="203">
        <v>607.44000000000005</v>
      </c>
      <c r="V96" s="551">
        <f t="shared" si="61"/>
        <v>148.97999999999999</v>
      </c>
      <c r="W96" s="562" t="e">
        <f t="shared" si="58"/>
        <v>#DIV/0!</v>
      </c>
      <c r="X96" s="564"/>
    </row>
    <row r="97" spans="1:24" ht="39" customHeight="1">
      <c r="A97" s="292" t="s">
        <v>733</v>
      </c>
      <c r="B97" s="296" t="s">
        <v>806</v>
      </c>
      <c r="C97" s="78" t="s">
        <v>941</v>
      </c>
      <c r="D97" s="729" t="str">
        <f>IFERROR(VLOOKUP(A97,'SINAPI 092021'!$A$4:$E$12299,2,FALSE),VLOOKUP(Orçamento!A97,Composição!$A$4:$F$1756,2,FALSE))</f>
        <v>SER.CG: VIDRO FIXO TEMPERADO FUMÊ 8MM EM ALUMINIO ANODIZADO - FORNECIMENTO E INSTALAÇÃO.</v>
      </c>
      <c r="E97" s="77" t="s">
        <v>480</v>
      </c>
      <c r="F97" s="804">
        <v>2</v>
      </c>
      <c r="G97" s="246">
        <f t="shared" si="55"/>
        <v>0.24940000000000001</v>
      </c>
      <c r="H97" s="770"/>
      <c r="I97" s="432">
        <f t="shared" si="46"/>
        <v>0</v>
      </c>
      <c r="J97" s="79">
        <f t="shared" si="59"/>
        <v>0</v>
      </c>
      <c r="K97" s="639"/>
      <c r="L97" s="640">
        <f t="shared" si="56"/>
        <v>0</v>
      </c>
      <c r="M97" s="639"/>
      <c r="N97" s="640"/>
      <c r="O97" s="641"/>
      <c r="P97" s="639"/>
      <c r="Q97" s="640"/>
      <c r="R97" s="641" t="e">
        <f t="shared" si="57"/>
        <v>#DIV/0!</v>
      </c>
      <c r="T97" s="561">
        <v>457.37</v>
      </c>
      <c r="U97" s="203">
        <v>367.29</v>
      </c>
      <c r="V97" s="551">
        <f t="shared" si="61"/>
        <v>90.08</v>
      </c>
      <c r="W97" s="562" t="e">
        <f t="shared" si="58"/>
        <v>#DIV/0!</v>
      </c>
      <c r="X97" s="564"/>
    </row>
    <row r="98" spans="1:24" ht="30.75" customHeight="1">
      <c r="A98" s="292" t="str">
        <f>A97</f>
        <v>PS - 021</v>
      </c>
      <c r="B98" s="296" t="s">
        <v>806</v>
      </c>
      <c r="C98" s="78" t="s">
        <v>942</v>
      </c>
      <c r="D98" s="729" t="str">
        <f>IFERROR(VLOOKUP(A98,'SINAPI 092021'!$A$4:$E$12299,2,FALSE),VLOOKUP(Orçamento!A98,Composição!$A$4:$F$1756,2,FALSE))</f>
        <v>SER.CG: VIDRO FIXO TEMPERADO FUMÊ 8MM EM ALUMINIO ANODIZADO - FORNECIMENTO E INSTALAÇÃO.</v>
      </c>
      <c r="E98" s="77" t="s">
        <v>480</v>
      </c>
      <c r="F98" s="804">
        <v>1.24</v>
      </c>
      <c r="G98" s="246">
        <f t="shared" si="55"/>
        <v>0.24940000000000001</v>
      </c>
      <c r="H98" s="770"/>
      <c r="I98" s="432">
        <f t="shared" si="46"/>
        <v>0</v>
      </c>
      <c r="J98" s="79">
        <f t="shared" si="59"/>
        <v>0</v>
      </c>
      <c r="K98" s="639"/>
      <c r="L98" s="640">
        <f t="shared" si="56"/>
        <v>0</v>
      </c>
      <c r="M98" s="639"/>
      <c r="N98" s="640"/>
      <c r="O98" s="641"/>
      <c r="P98" s="639"/>
      <c r="Q98" s="640"/>
      <c r="R98" s="641" t="e">
        <f t="shared" si="57"/>
        <v>#DIV/0!</v>
      </c>
      <c r="T98" s="561">
        <v>457.37</v>
      </c>
      <c r="U98" s="203">
        <v>367.29</v>
      </c>
      <c r="V98" s="551">
        <f t="shared" si="61"/>
        <v>90.08</v>
      </c>
      <c r="W98" s="562" t="e">
        <f t="shared" si="58"/>
        <v>#DIV/0!</v>
      </c>
      <c r="X98" s="564"/>
    </row>
    <row r="99" spans="1:24">
      <c r="A99" s="73"/>
      <c r="B99" s="73"/>
      <c r="C99" s="94" t="s">
        <v>486</v>
      </c>
      <c r="D99" s="714" t="s">
        <v>630</v>
      </c>
      <c r="E99" s="93"/>
      <c r="F99" s="95"/>
      <c r="G99" s="95"/>
      <c r="H99" s="95"/>
      <c r="I99" s="432"/>
      <c r="J99" s="95"/>
      <c r="K99" s="618"/>
      <c r="L99" s="618"/>
      <c r="M99" s="618"/>
      <c r="N99" s="618"/>
      <c r="O99" s="618"/>
      <c r="P99" s="618"/>
      <c r="Q99" s="618"/>
      <c r="R99" s="618"/>
      <c r="T99" s="561"/>
      <c r="U99" s="203"/>
      <c r="V99" s="551">
        <f t="shared" si="61"/>
        <v>0</v>
      </c>
      <c r="W99" s="562"/>
      <c r="X99" s="564"/>
    </row>
    <row r="100" spans="1:24" ht="27" customHeight="1">
      <c r="A100" s="292" t="s">
        <v>732</v>
      </c>
      <c r="B100" s="296" t="s">
        <v>806</v>
      </c>
      <c r="C100" s="78" t="s">
        <v>487</v>
      </c>
      <c r="D100" s="729" t="str">
        <f>IFERROR(VLOOKUP(A100,'SINAPI 092021'!$A$4:$E$12299,2,FALSE),VLOOKUP(Orçamento!A100,Composição!$A$4:$F$1756,2,FALSE))</f>
        <v>PELE DE VIDRO, PARA VIDRO LAMINADO 8MM EM ALUMINIO ANODIZADO - FORNECIMENTO E INSTALAÇÃO.</v>
      </c>
      <c r="E100" s="77" t="s">
        <v>480</v>
      </c>
      <c r="F100" s="804">
        <v>171</v>
      </c>
      <c r="G100" s="246">
        <f t="shared" si="55"/>
        <v>0.24940000000000001</v>
      </c>
      <c r="H100" s="770"/>
      <c r="I100" s="432">
        <f t="shared" si="46"/>
        <v>0</v>
      </c>
      <c r="J100" s="79">
        <f>F100*I100</f>
        <v>0</v>
      </c>
      <c r="K100" s="639"/>
      <c r="L100" s="640">
        <f>$I100*K100</f>
        <v>0</v>
      </c>
      <c r="M100" s="639"/>
      <c r="N100" s="640"/>
      <c r="O100" s="641"/>
      <c r="P100" s="639"/>
      <c r="Q100" s="640"/>
      <c r="R100" s="641" t="e">
        <f>Q100/$J100</f>
        <v>#DIV/0!</v>
      </c>
      <c r="T100" s="561">
        <v>774.09</v>
      </c>
      <c r="U100" s="203">
        <v>621.63</v>
      </c>
      <c r="V100" s="551">
        <f t="shared" si="61"/>
        <v>152.46</v>
      </c>
      <c r="W100" s="562" t="e">
        <f>V100/H100</f>
        <v>#DIV/0!</v>
      </c>
      <c r="X100" s="564"/>
    </row>
    <row r="101" spans="1:24">
      <c r="A101" s="73"/>
      <c r="B101" s="73"/>
      <c r="C101" s="94" t="s">
        <v>1019</v>
      </c>
      <c r="D101" s="714" t="s">
        <v>1020</v>
      </c>
      <c r="E101" s="93"/>
      <c r="F101" s="384"/>
      <c r="G101" s="95"/>
      <c r="H101" s="95"/>
      <c r="I101" s="432"/>
      <c r="J101" s="95"/>
      <c r="K101" s="618"/>
      <c r="L101" s="618"/>
      <c r="M101" s="618"/>
      <c r="N101" s="618"/>
      <c r="O101" s="618"/>
      <c r="P101" s="618"/>
      <c r="Q101" s="618"/>
      <c r="R101" s="618"/>
      <c r="T101" s="561"/>
      <c r="U101" s="203"/>
      <c r="V101" s="551">
        <f t="shared" si="61"/>
        <v>0</v>
      </c>
      <c r="W101" s="562"/>
      <c r="X101" s="564"/>
    </row>
    <row r="102" spans="1:24" ht="40.5" customHeight="1">
      <c r="A102" s="329" t="s">
        <v>22446</v>
      </c>
      <c r="B102" s="329" t="s">
        <v>806</v>
      </c>
      <c r="C102" s="773" t="s">
        <v>1021</v>
      </c>
      <c r="D102" s="729" t="str">
        <f>IFERROR(VLOOKUP(A102,'SINAPI 092021'!$A$4:$E$12299,2,FALSE),VLOOKUP(Orçamento!A102,Composição!$A$4:$F$1762,2,FALSE))</f>
        <v>PEITORIL EM MARMORE BRANCO, LARGURA DE 15CM, ASSENTADO COM ARGAMASSA TRACO 1:4 (CIMENTO E AREIA MEDIA), PREPARO MANUAL DA ARGAMASSA (ref: 10/20).</v>
      </c>
      <c r="E102" s="316" t="s">
        <v>478</v>
      </c>
      <c r="F102" s="804">
        <v>76.099999999999994</v>
      </c>
      <c r="G102" s="322">
        <f t="shared" si="55"/>
        <v>0.24940000000000001</v>
      </c>
      <c r="H102" s="796"/>
      <c r="I102" s="432">
        <f t="shared" si="46"/>
        <v>0</v>
      </c>
      <c r="J102" s="79">
        <f>F102*I102</f>
        <v>0</v>
      </c>
      <c r="K102" s="639"/>
      <c r="L102" s="640">
        <f>$I102*K102</f>
        <v>0</v>
      </c>
      <c r="M102" s="639"/>
      <c r="N102" s="640"/>
      <c r="O102" s="641"/>
      <c r="P102" s="639"/>
      <c r="Q102" s="640"/>
      <c r="R102" s="641" t="e">
        <f>Q102/$J102</f>
        <v>#DIV/0!</v>
      </c>
      <c r="T102" s="561">
        <v>90.42</v>
      </c>
      <c r="U102" s="203">
        <v>72.34</v>
      </c>
      <c r="V102" s="551">
        <f t="shared" si="61"/>
        <v>18.079999999999998</v>
      </c>
      <c r="W102" s="562" t="e">
        <f>V102/H102</f>
        <v>#DIV/0!</v>
      </c>
      <c r="X102" s="564"/>
    </row>
    <row r="103" spans="1:24" ht="14.25" customHeight="1">
      <c r="A103" s="85"/>
      <c r="B103" s="85"/>
      <c r="C103" s="88"/>
      <c r="D103" s="712"/>
      <c r="E103" s="85"/>
      <c r="F103" s="86"/>
      <c r="G103" s="86"/>
      <c r="H103" s="643"/>
      <c r="I103" s="644"/>
      <c r="J103" s="199">
        <f>SUM(J82:J102)</f>
        <v>0</v>
      </c>
      <c r="K103" s="199"/>
      <c r="L103" s="199">
        <f>SUM(L82:L102)</f>
        <v>0</v>
      </c>
      <c r="M103" s="199"/>
      <c r="N103" s="199"/>
      <c r="O103" s="199"/>
      <c r="P103" s="199"/>
      <c r="Q103" s="199"/>
      <c r="R103" s="199"/>
      <c r="T103" s="561" t="s">
        <v>21</v>
      </c>
      <c r="U103" s="203"/>
      <c r="V103" s="551" t="e">
        <f t="shared" si="61"/>
        <v>#VALUE!</v>
      </c>
      <c r="W103" s="562"/>
      <c r="X103" s="564"/>
    </row>
    <row r="104" spans="1:24" ht="21.6" customHeight="1">
      <c r="A104" s="82"/>
      <c r="B104" s="82"/>
      <c r="C104" s="71" t="s">
        <v>104</v>
      </c>
      <c r="D104" s="713" t="s">
        <v>1081</v>
      </c>
      <c r="E104" s="82"/>
      <c r="F104" s="83"/>
      <c r="G104" s="83"/>
      <c r="H104" s="83"/>
      <c r="I104" s="84"/>
      <c r="J104" s="83"/>
      <c r="K104" s="83"/>
      <c r="L104" s="83"/>
      <c r="M104" s="83"/>
      <c r="N104" s="83"/>
      <c r="O104" s="83"/>
      <c r="P104" s="83"/>
      <c r="Q104" s="83"/>
      <c r="R104" s="83"/>
      <c r="T104" s="561"/>
      <c r="U104" s="203"/>
      <c r="V104" s="551">
        <f t="shared" si="61"/>
        <v>0</v>
      </c>
      <c r="W104" s="562"/>
      <c r="X104" s="564"/>
    </row>
    <row r="105" spans="1:24" s="385" customFormat="1">
      <c r="A105" s="93"/>
      <c r="B105" s="93"/>
      <c r="C105" s="94" t="s">
        <v>105</v>
      </c>
      <c r="D105" s="714" t="s">
        <v>943</v>
      </c>
      <c r="E105" s="93"/>
      <c r="F105" s="384"/>
      <c r="G105" s="95"/>
      <c r="H105" s="95"/>
      <c r="I105" s="96"/>
      <c r="J105" s="95"/>
      <c r="K105" s="618"/>
      <c r="L105" s="618"/>
      <c r="M105" s="618"/>
      <c r="N105" s="618"/>
      <c r="O105" s="618"/>
      <c r="P105" s="618"/>
      <c r="Q105" s="618"/>
      <c r="R105" s="618"/>
      <c r="S105"/>
      <c r="T105" s="561"/>
      <c r="U105" s="203"/>
      <c r="V105" s="551">
        <f t="shared" si="61"/>
        <v>0</v>
      </c>
      <c r="W105" s="562"/>
      <c r="X105" s="568"/>
    </row>
    <row r="106" spans="1:24" ht="27.75" customHeight="1">
      <c r="A106" s="296" t="s">
        <v>22422</v>
      </c>
      <c r="B106" s="296" t="s">
        <v>806</v>
      </c>
      <c r="C106" s="78" t="s">
        <v>944</v>
      </c>
      <c r="D106" s="729" t="str">
        <f>IFERROR(VLOOKUP(A106,'SINAPI 092021'!$A$4:$E$12299,2,FALSE),VLOOKUP(Orçamento!A106,Composição!$A$4:$F$1756,2,FALSE))</f>
        <v xml:space="preserve"> LASTRO DE CONCRETO, E=5CM, PREPARO MECÂNICO, INCLUSOS LANÇAMENTO E ADENSAMENTO</v>
      </c>
      <c r="E106" s="77" t="s">
        <v>480</v>
      </c>
      <c r="F106" s="796">
        <v>0</v>
      </c>
      <c r="G106" s="246">
        <f>$J$4</f>
        <v>0.24940000000000001</v>
      </c>
      <c r="H106" s="770"/>
      <c r="I106" s="432">
        <f t="shared" ref="I106:I113" si="62">H106*(1+G106)</f>
        <v>0</v>
      </c>
      <c r="J106" s="79">
        <f>F106*I106</f>
        <v>0</v>
      </c>
      <c r="K106" s="639"/>
      <c r="L106" s="640">
        <f t="shared" ref="L106:L107" si="63">$I106*K106</f>
        <v>0</v>
      </c>
      <c r="M106" s="639"/>
      <c r="N106" s="640"/>
      <c r="O106" s="641"/>
      <c r="P106" s="639"/>
      <c r="Q106" s="640"/>
      <c r="R106" s="641" t="e">
        <f t="shared" ref="R106:R107" si="64">Q106/$J106</f>
        <v>#DIV/0!</v>
      </c>
      <c r="T106" s="561">
        <v>29.03</v>
      </c>
      <c r="U106" s="203">
        <v>23.31</v>
      </c>
      <c r="V106" s="551">
        <f t="shared" si="61"/>
        <v>5.72</v>
      </c>
      <c r="W106" s="562" t="e">
        <f>V106/H106</f>
        <v>#DIV/0!</v>
      </c>
      <c r="X106" s="564"/>
    </row>
    <row r="107" spans="1:24" ht="52.5" customHeight="1">
      <c r="A107" s="292" t="s">
        <v>756</v>
      </c>
      <c r="B107" s="296" t="s">
        <v>806</v>
      </c>
      <c r="C107" s="78" t="s">
        <v>945</v>
      </c>
      <c r="D107" s="729" t="str">
        <f>IFERROR(VLOOKUP(A107,'SINAPI 092021'!$A$4:$E$12299,2,FALSE),VLOOKUP(Orçamento!A107,Composição!$A$4:$F$1756,2,FALSE))</f>
        <v>CONTRAPISO EM ARGAMASSA TRAÇO 1:4 (CIMENTO E AREIA), PREPARO MECÂNICO COM BETONEIRA 400 L, APLICADO EM ÁREAS SECAS SOBRE LAJE, ADERIDO, ESPESSURA 2CM, ACABAMENTO REFORÇADO. AF_06/201</v>
      </c>
      <c r="E107" s="73" t="s">
        <v>480</v>
      </c>
      <c r="F107" s="804">
        <v>1038.44</v>
      </c>
      <c r="G107" s="246">
        <f>$J$4</f>
        <v>0.24940000000000001</v>
      </c>
      <c r="H107" s="770"/>
      <c r="I107" s="432">
        <f t="shared" si="62"/>
        <v>0</v>
      </c>
      <c r="J107" s="79">
        <f>F107*I107</f>
        <v>0</v>
      </c>
      <c r="K107" s="639"/>
      <c r="L107" s="640">
        <f t="shared" si="63"/>
        <v>0</v>
      </c>
      <c r="M107" s="639"/>
      <c r="N107" s="640"/>
      <c r="O107" s="641"/>
      <c r="P107" s="639"/>
      <c r="Q107" s="640"/>
      <c r="R107" s="641" t="e">
        <f t="shared" si="64"/>
        <v>#DIV/0!</v>
      </c>
      <c r="T107" s="561">
        <v>24.39</v>
      </c>
      <c r="U107" s="203">
        <v>19.59</v>
      </c>
      <c r="V107" s="551">
        <f t="shared" si="61"/>
        <v>4.8</v>
      </c>
      <c r="W107" s="562" t="e">
        <f>V107/H107</f>
        <v>#DIV/0!</v>
      </c>
      <c r="X107" s="564"/>
    </row>
    <row r="108" spans="1:24" s="201" customFormat="1">
      <c r="A108" s="93"/>
      <c r="B108" s="93"/>
      <c r="C108" s="94" t="s">
        <v>106</v>
      </c>
      <c r="D108" s="714" t="s">
        <v>946</v>
      </c>
      <c r="E108" s="93"/>
      <c r="F108" s="384"/>
      <c r="G108" s="95"/>
      <c r="H108" s="95"/>
      <c r="I108" s="75"/>
      <c r="J108" s="95"/>
      <c r="K108" s="618"/>
      <c r="L108" s="618"/>
      <c r="M108" s="618"/>
      <c r="N108" s="618"/>
      <c r="O108" s="618"/>
      <c r="P108" s="618"/>
      <c r="Q108" s="618"/>
      <c r="R108" s="618"/>
      <c r="S108"/>
      <c r="T108" s="561"/>
      <c r="U108" s="203"/>
      <c r="V108" s="551">
        <f t="shared" si="61"/>
        <v>0</v>
      </c>
      <c r="W108" s="562"/>
      <c r="X108" s="565"/>
    </row>
    <row r="109" spans="1:24" ht="28.5" customHeight="1">
      <c r="A109" s="329" t="s">
        <v>22447</v>
      </c>
      <c r="B109" s="329" t="s">
        <v>806</v>
      </c>
      <c r="C109" s="773" t="s">
        <v>947</v>
      </c>
      <c r="D109" s="729" t="str">
        <f>IFERROR(VLOOKUP(A109,'SINAPI 092021'!$A$4:$E$12299,2,FALSE),VLOOKUP(Orçamento!A109,Composição!$A$4:$F$1778,2,FALSE))</f>
        <v>PISO VINÍLICO SEMI-FLEXÍVEL EM PLACAS, PADRÃO LISO, ESPESSURA 3,2 MM, FIXADO COM COLA. AF_06/2018 (ref: 07/21).</v>
      </c>
      <c r="E109" s="329" t="s">
        <v>480</v>
      </c>
      <c r="F109" s="804">
        <v>549.5</v>
      </c>
      <c r="G109" s="322">
        <f>$J$4</f>
        <v>0.24940000000000001</v>
      </c>
      <c r="H109" s="796"/>
      <c r="I109" s="432">
        <f t="shared" si="62"/>
        <v>0</v>
      </c>
      <c r="J109" s="79">
        <f>F109*I109</f>
        <v>0</v>
      </c>
      <c r="K109" s="639"/>
      <c r="L109" s="640">
        <f t="shared" ref="L109:L110" si="65">$I109*K109</f>
        <v>0</v>
      </c>
      <c r="M109" s="639"/>
      <c r="N109" s="640"/>
      <c r="O109" s="641"/>
      <c r="P109" s="639"/>
      <c r="Q109" s="640"/>
      <c r="R109" s="641" t="e">
        <f t="shared" ref="R109:R110" si="66">Q109/$J109</f>
        <v>#DIV/0!</v>
      </c>
      <c r="T109" s="561">
        <v>154.18</v>
      </c>
      <c r="U109" s="203">
        <v>118.11</v>
      </c>
      <c r="V109" s="551">
        <f t="shared" si="61"/>
        <v>36.07</v>
      </c>
      <c r="W109" s="562" t="e">
        <f>V109/H109</f>
        <v>#DIV/0!</v>
      </c>
      <c r="X109" s="564"/>
    </row>
    <row r="110" spans="1:24" ht="44.25" customHeight="1">
      <c r="A110" s="73">
        <v>87263</v>
      </c>
      <c r="B110" s="73" t="s">
        <v>15</v>
      </c>
      <c r="C110" s="78" t="s">
        <v>1024</v>
      </c>
      <c r="D110" s="729" t="str">
        <f>IFERROR(VLOOKUP(A110,'SINAPI 092021'!$A$4:$E$12299,2,FALSE),VLOOKUP(Orçamento!A110,Composição!$A$4:$F$1756,2,FALSE))</f>
        <v>REVESTIMENTO CERÂMICO PARA PISO COM PLACAS TIPO PORCELANATO DE DIMENSÕES 60X60 CM APLICADA EM AMBIENTES DE ÁREA MAIOR QUE 10 M². AF_06/2014</v>
      </c>
      <c r="E110" s="73" t="s">
        <v>480</v>
      </c>
      <c r="F110" s="804">
        <v>453.8</v>
      </c>
      <c r="G110" s="246">
        <f>$J$4</f>
        <v>0.24940000000000001</v>
      </c>
      <c r="H110" s="933"/>
      <c r="I110" s="432">
        <f t="shared" si="62"/>
        <v>0</v>
      </c>
      <c r="J110" s="79">
        <f>F110*I110</f>
        <v>0</v>
      </c>
      <c r="K110" s="639"/>
      <c r="L110" s="640">
        <f t="shared" si="65"/>
        <v>0</v>
      </c>
      <c r="M110" s="639"/>
      <c r="N110" s="640"/>
      <c r="O110" s="641"/>
      <c r="P110" s="639"/>
      <c r="Q110" s="640"/>
      <c r="R110" s="641" t="e">
        <f t="shared" si="66"/>
        <v>#DIV/0!</v>
      </c>
      <c r="T110" s="561">
        <v>84.93</v>
      </c>
      <c r="U110" s="203">
        <v>67.91</v>
      </c>
      <c r="V110" s="551">
        <f t="shared" si="61"/>
        <v>17.02</v>
      </c>
      <c r="W110" s="562" t="e">
        <f>V110/H110</f>
        <v>#DIV/0!</v>
      </c>
      <c r="X110" s="564"/>
    </row>
    <row r="111" spans="1:24" s="385" customFormat="1">
      <c r="A111" s="93"/>
      <c r="B111" s="93"/>
      <c r="C111" s="94" t="s">
        <v>107</v>
      </c>
      <c r="D111" s="715" t="s">
        <v>948</v>
      </c>
      <c r="E111" s="93"/>
      <c r="F111" s="384"/>
      <c r="G111" s="95"/>
      <c r="H111" s="95"/>
      <c r="I111" s="75"/>
      <c r="J111" s="95"/>
      <c r="K111" s="618"/>
      <c r="L111" s="618"/>
      <c r="M111" s="618"/>
      <c r="N111" s="618"/>
      <c r="O111" s="618"/>
      <c r="P111" s="618"/>
      <c r="Q111" s="618"/>
      <c r="R111" s="618"/>
      <c r="S111"/>
      <c r="T111" s="561"/>
      <c r="U111" s="203"/>
      <c r="V111" s="551">
        <f t="shared" si="61"/>
        <v>0</v>
      </c>
      <c r="W111" s="562"/>
      <c r="X111" s="568"/>
    </row>
    <row r="112" spans="1:24" ht="17.25" customHeight="1">
      <c r="A112" s="329">
        <v>101741</v>
      </c>
      <c r="B112" s="329" t="s">
        <v>15</v>
      </c>
      <c r="C112" s="773" t="s">
        <v>949</v>
      </c>
      <c r="D112" s="729" t="str">
        <f>IFERROR(VLOOKUP(A112,'SINAPI 092021'!$A$4:$E$12299,2,FALSE),VLOOKUP(Orçamento!A112,Composição!$A$4:$F$1756,2,FALSE))</f>
        <v>RODAPÉ EM MARMORITE, ALTURA 10CM. AF_09/2020</v>
      </c>
      <c r="E112" s="329" t="s">
        <v>478</v>
      </c>
      <c r="F112" s="804">
        <v>719.33</v>
      </c>
      <c r="G112" s="322">
        <f>$J$4</f>
        <v>0.24940000000000001</v>
      </c>
      <c r="H112" s="933"/>
      <c r="I112" s="432">
        <f t="shared" si="62"/>
        <v>0</v>
      </c>
      <c r="J112" s="79">
        <f>F112*I112</f>
        <v>0</v>
      </c>
      <c r="K112" s="639"/>
      <c r="L112" s="640">
        <f t="shared" ref="L112:L113" si="67">$I112*K112</f>
        <v>0</v>
      </c>
      <c r="M112" s="639"/>
      <c r="N112" s="640"/>
      <c r="O112" s="641"/>
      <c r="P112" s="639"/>
      <c r="Q112" s="640"/>
      <c r="R112" s="641" t="e">
        <f t="shared" ref="R112:R113" si="68">Q112/$J112</f>
        <v>#DIV/0!</v>
      </c>
      <c r="T112" s="561">
        <v>22.22</v>
      </c>
      <c r="U112" s="203">
        <v>17.78</v>
      </c>
      <c r="V112" s="551">
        <f t="shared" si="61"/>
        <v>4.4400000000000004</v>
      </c>
      <c r="W112" s="562" t="e">
        <f>V112/H112</f>
        <v>#DIV/0!</v>
      </c>
      <c r="X112" s="564"/>
    </row>
    <row r="113" spans="1:24" ht="34.5" customHeight="1">
      <c r="A113" s="292">
        <v>98695</v>
      </c>
      <c r="B113" s="73" t="s">
        <v>15</v>
      </c>
      <c r="C113" s="78" t="s">
        <v>1023</v>
      </c>
      <c r="D113" s="729" t="str">
        <f>IFERROR(VLOOKUP(A113,'SINAPI 092021'!$A$4:$E$12299,2,FALSE),VLOOKUP(Orçamento!A113,Composição!$A$4:$F$1756,2,FALSE))</f>
        <v>SOLEIRA EM MÁRMORE, LARGURA 15 CM, ESPESSURA 2,0 CM. AF_09/2020</v>
      </c>
      <c r="E113" s="73" t="s">
        <v>478</v>
      </c>
      <c r="F113" s="804">
        <v>25.1</v>
      </c>
      <c r="G113" s="246">
        <f>$J$4</f>
        <v>0.24940000000000001</v>
      </c>
      <c r="H113" s="933"/>
      <c r="I113" s="432">
        <f t="shared" si="62"/>
        <v>0</v>
      </c>
      <c r="J113" s="79">
        <f>F113*I113</f>
        <v>0</v>
      </c>
      <c r="K113" s="639"/>
      <c r="L113" s="640">
        <f t="shared" si="67"/>
        <v>0</v>
      </c>
      <c r="M113" s="639"/>
      <c r="N113" s="640"/>
      <c r="O113" s="641"/>
      <c r="P113" s="639"/>
      <c r="Q113" s="640"/>
      <c r="R113" s="641" t="e">
        <f t="shared" si="68"/>
        <v>#DIV/0!</v>
      </c>
      <c r="T113" s="561">
        <v>69.73</v>
      </c>
      <c r="U113" s="203">
        <v>55.76</v>
      </c>
      <c r="V113" s="551">
        <f t="shared" si="61"/>
        <v>13.97</v>
      </c>
      <c r="W113" s="562" t="e">
        <f>V113/H113</f>
        <v>#DIV/0!</v>
      </c>
      <c r="X113" s="564"/>
    </row>
    <row r="114" spans="1:24" ht="15.75" customHeight="1">
      <c r="A114" s="85"/>
      <c r="B114" s="85"/>
      <c r="C114" s="88"/>
      <c r="D114" s="712"/>
      <c r="E114" s="85"/>
      <c r="F114" s="86"/>
      <c r="G114" s="86"/>
      <c r="H114" s="643"/>
      <c r="I114" s="644"/>
      <c r="J114" s="199">
        <f>SUM(J105:J113)</f>
        <v>0</v>
      </c>
      <c r="K114" s="199"/>
      <c r="L114" s="199">
        <f>SUM(L105:L113)</f>
        <v>0</v>
      </c>
      <c r="M114" s="199"/>
      <c r="N114" s="199"/>
      <c r="O114" s="199"/>
      <c r="P114" s="199"/>
      <c r="Q114" s="199"/>
      <c r="R114" s="199"/>
      <c r="T114" s="561" t="s">
        <v>21</v>
      </c>
      <c r="U114" s="203"/>
      <c r="V114" s="551" t="e">
        <f t="shared" si="61"/>
        <v>#VALUE!</v>
      </c>
      <c r="W114" s="562"/>
      <c r="X114" s="564"/>
    </row>
    <row r="115" spans="1:24" ht="21.6" customHeight="1">
      <c r="A115" s="82"/>
      <c r="B115" s="82"/>
      <c r="C115" s="71" t="s">
        <v>955</v>
      </c>
      <c r="D115" s="713" t="s">
        <v>27</v>
      </c>
      <c r="E115" s="82"/>
      <c r="F115" s="83"/>
      <c r="G115" s="83"/>
      <c r="H115" s="83"/>
      <c r="I115" s="84"/>
      <c r="J115" s="83"/>
      <c r="K115" s="83"/>
      <c r="L115" s="83"/>
      <c r="M115" s="83"/>
      <c r="N115" s="83"/>
      <c r="O115" s="83"/>
      <c r="P115" s="83"/>
      <c r="Q115" s="83"/>
      <c r="R115" s="83"/>
      <c r="T115" s="561"/>
      <c r="U115" s="203"/>
      <c r="V115" s="551">
        <f t="shared" si="61"/>
        <v>0</v>
      </c>
      <c r="W115" s="562"/>
      <c r="X115" s="564"/>
    </row>
    <row r="116" spans="1:24">
      <c r="A116" s="73"/>
      <c r="B116" s="73"/>
      <c r="C116" s="87" t="s">
        <v>956</v>
      </c>
      <c r="D116" s="710" t="s">
        <v>485</v>
      </c>
      <c r="E116" s="73"/>
      <c r="F116" s="304"/>
      <c r="G116" s="246"/>
      <c r="H116" s="304"/>
      <c r="I116" s="80"/>
      <c r="J116" s="79"/>
      <c r="K116" s="614"/>
      <c r="L116" s="614"/>
      <c r="M116" s="614"/>
      <c r="N116" s="614"/>
      <c r="O116" s="614"/>
      <c r="P116" s="614"/>
      <c r="Q116" s="614"/>
      <c r="R116" s="614"/>
      <c r="T116" s="561"/>
      <c r="U116" s="203"/>
      <c r="V116" s="551">
        <f t="shared" si="61"/>
        <v>0</v>
      </c>
      <c r="W116" s="562"/>
      <c r="X116" s="564"/>
    </row>
    <row r="117" spans="1:24" ht="39.75" customHeight="1">
      <c r="A117" s="292">
        <v>88496</v>
      </c>
      <c r="B117" s="73" t="s">
        <v>15</v>
      </c>
      <c r="C117" s="74" t="s">
        <v>957</v>
      </c>
      <c r="D117" s="729" t="str">
        <f>IFERROR(VLOOKUP(A117,'SINAPI 092021'!$A$4:$E$12299,2,FALSE),VLOOKUP(Orçamento!A117,Composição!$A$4:$F$1756,2,FALSE))</f>
        <v>APLICAÇÃO E LIXAMENTO DE MASSA LÁTEX EM TETO, DUAS DEMÃOS. AF_06/2014</v>
      </c>
      <c r="E117" s="73" t="s">
        <v>480</v>
      </c>
      <c r="F117" s="804">
        <v>1078.96</v>
      </c>
      <c r="G117" s="246">
        <f t="shared" ref="G117:G129" si="69">$J$4</f>
        <v>0.24940000000000001</v>
      </c>
      <c r="H117" s="933"/>
      <c r="I117" s="432">
        <f t="shared" ref="I117:I119" si="70">H117*(1+G117)</f>
        <v>0</v>
      </c>
      <c r="J117" s="79">
        <f>F117*I117</f>
        <v>0</v>
      </c>
      <c r="K117" s="639"/>
      <c r="L117" s="640">
        <f t="shared" ref="L117:L119" si="71">$I117*K117</f>
        <v>0</v>
      </c>
      <c r="M117" s="639"/>
      <c r="N117" s="640"/>
      <c r="O117" s="641"/>
      <c r="P117" s="639"/>
      <c r="Q117" s="640"/>
      <c r="R117" s="641" t="e">
        <f t="shared" ref="R117:R119" si="72">Q117/$J117</f>
        <v>#DIV/0!</v>
      </c>
      <c r="T117" s="561">
        <v>19.690000000000001</v>
      </c>
      <c r="U117" s="203">
        <v>15.75</v>
      </c>
      <c r="V117" s="551">
        <f t="shared" si="61"/>
        <v>3.94</v>
      </c>
      <c r="W117" s="562" t="e">
        <f>V117/H117</f>
        <v>#DIV/0!</v>
      </c>
      <c r="X117" s="564"/>
    </row>
    <row r="118" spans="1:24" ht="39.75" customHeight="1">
      <c r="A118" s="292">
        <v>88411</v>
      </c>
      <c r="B118" s="73" t="s">
        <v>15</v>
      </c>
      <c r="C118" s="74" t="s">
        <v>958</v>
      </c>
      <c r="D118" s="729" t="str">
        <f>IFERROR(VLOOKUP(A118,'SINAPI 092021'!$A$4:$E$12299,2,FALSE),VLOOKUP(Orçamento!A118,Composição!$A$4:$F$1756,2,FALSE))</f>
        <v>APLICAÇÃO MANUAL DE FUNDO SELADOR ACRÍLICO EM PANOS COM PRESENÇA DE VÃOS DE EDIFÍCIOS DE MÚLTIPLOS PAVIMENTOS. AF_06/2014</v>
      </c>
      <c r="E118" s="73" t="s">
        <v>480</v>
      </c>
      <c r="F118" s="804">
        <v>1078.96</v>
      </c>
      <c r="G118" s="246">
        <f t="shared" si="69"/>
        <v>0.24940000000000001</v>
      </c>
      <c r="H118" s="935"/>
      <c r="I118" s="802">
        <f t="shared" si="70"/>
        <v>0</v>
      </c>
      <c r="J118" s="79">
        <f>F118*I118</f>
        <v>0</v>
      </c>
      <c r="K118" s="639"/>
      <c r="L118" s="640"/>
      <c r="M118" s="639"/>
      <c r="N118" s="640"/>
      <c r="O118" s="641"/>
      <c r="P118" s="639"/>
      <c r="Q118" s="640"/>
      <c r="R118" s="641"/>
      <c r="T118" s="561"/>
      <c r="U118" s="203"/>
      <c r="V118" s="551"/>
      <c r="W118" s="562"/>
      <c r="X118" s="564"/>
    </row>
    <row r="119" spans="1:24" ht="39.75" customHeight="1">
      <c r="A119" s="292">
        <v>88488</v>
      </c>
      <c r="B119" s="73" t="s">
        <v>15</v>
      </c>
      <c r="C119" s="74" t="s">
        <v>22502</v>
      </c>
      <c r="D119" s="729" t="str">
        <f>IFERROR(VLOOKUP(A119,'SINAPI 092021'!$A$4:$E$12299,2,FALSE),VLOOKUP(Orçamento!A119,Composição!$A$4:$F$1756,2,FALSE))</f>
        <v>APLICAÇÃO MANUAL DE PINTURA COM TINTA LÁTEX ACRÍLICA EM TETO, DUAS DEMÃOS. AF_06/2014</v>
      </c>
      <c r="E119" s="73" t="s">
        <v>480</v>
      </c>
      <c r="F119" s="804">
        <f>$F$117</f>
        <v>1078.96</v>
      </c>
      <c r="G119" s="246">
        <f t="shared" si="69"/>
        <v>0.24940000000000001</v>
      </c>
      <c r="H119" s="933"/>
      <c r="I119" s="432">
        <f t="shared" si="70"/>
        <v>0</v>
      </c>
      <c r="J119" s="79">
        <f>F119*I119</f>
        <v>0</v>
      </c>
      <c r="K119" s="639"/>
      <c r="L119" s="640">
        <f t="shared" si="71"/>
        <v>0</v>
      </c>
      <c r="M119" s="639"/>
      <c r="N119" s="640"/>
      <c r="O119" s="641"/>
      <c r="P119" s="639"/>
      <c r="Q119" s="640"/>
      <c r="R119" s="641" t="e">
        <f t="shared" si="72"/>
        <v>#DIV/0!</v>
      </c>
      <c r="T119" s="561">
        <v>12.65</v>
      </c>
      <c r="U119" s="203">
        <v>10.119999999999999</v>
      </c>
      <c r="V119" s="551">
        <f t="shared" si="61"/>
        <v>2.5299999999999998</v>
      </c>
      <c r="W119" s="562" t="e">
        <f>V119/H119</f>
        <v>#DIV/0!</v>
      </c>
      <c r="X119" s="564"/>
    </row>
    <row r="120" spans="1:24">
      <c r="A120" s="73"/>
      <c r="B120" s="73"/>
      <c r="C120" s="87" t="s">
        <v>959</v>
      </c>
      <c r="D120" s="710" t="s">
        <v>35</v>
      </c>
      <c r="E120" s="73"/>
      <c r="F120" s="304"/>
      <c r="G120" s="246"/>
      <c r="H120" s="304"/>
      <c r="I120" s="75"/>
      <c r="J120" s="79"/>
      <c r="K120" s="614"/>
      <c r="L120" s="614"/>
      <c r="M120" s="614"/>
      <c r="N120" s="614"/>
      <c r="O120" s="614"/>
      <c r="P120" s="614"/>
      <c r="Q120" s="614"/>
      <c r="R120" s="614"/>
      <c r="T120" s="561"/>
      <c r="U120" s="203"/>
      <c r="V120" s="551">
        <f t="shared" si="61"/>
        <v>0</v>
      </c>
      <c r="W120" s="562"/>
      <c r="X120" s="564"/>
    </row>
    <row r="121" spans="1:24" ht="30" customHeight="1">
      <c r="A121" s="292">
        <v>88497</v>
      </c>
      <c r="B121" s="73" t="s">
        <v>15</v>
      </c>
      <c r="C121" s="74" t="s">
        <v>960</v>
      </c>
      <c r="D121" s="729" t="str">
        <f>IFERROR(VLOOKUP(A121,'SINAPI 092021'!$A$4:$E$12299,2,FALSE),VLOOKUP(Orçamento!A121,Composição!$A$4:$F$1756,2,FALSE))</f>
        <v>APLICAÇÃO E LIXAMENTO DE MASSA LÁTEX EM PAREDES, DUAS DEMÃOS. AF_06/2014</v>
      </c>
      <c r="E121" s="73" t="s">
        <v>480</v>
      </c>
      <c r="F121" s="804">
        <v>1577.88</v>
      </c>
      <c r="G121" s="246">
        <f t="shared" si="69"/>
        <v>0.24940000000000001</v>
      </c>
      <c r="H121" s="933"/>
      <c r="I121" s="432">
        <f t="shared" ref="I121:I123" si="73">H121*(1+G121)</f>
        <v>0</v>
      </c>
      <c r="J121" s="79">
        <f>F121*I121</f>
        <v>0</v>
      </c>
      <c r="K121" s="639"/>
      <c r="L121" s="640">
        <f t="shared" ref="L121:L123" si="74">$I121*K121</f>
        <v>0</v>
      </c>
      <c r="M121" s="639"/>
      <c r="N121" s="640"/>
      <c r="O121" s="641"/>
      <c r="P121" s="639"/>
      <c r="Q121" s="640"/>
      <c r="R121" s="641" t="e">
        <f t="shared" ref="R121:R123" si="75">Q121/$J121</f>
        <v>#DIV/0!</v>
      </c>
      <c r="T121" s="561">
        <v>10.99</v>
      </c>
      <c r="U121" s="203">
        <v>8.7899999999999991</v>
      </c>
      <c r="V121" s="551">
        <f t="shared" si="61"/>
        <v>2.2000000000000002</v>
      </c>
      <c r="W121" s="562" t="e">
        <f>V121/H121</f>
        <v>#DIV/0!</v>
      </c>
      <c r="X121" s="564"/>
    </row>
    <row r="122" spans="1:24" ht="36">
      <c r="A122" s="292">
        <v>88411</v>
      </c>
      <c r="B122" s="73" t="s">
        <v>15</v>
      </c>
      <c r="C122" s="74" t="s">
        <v>961</v>
      </c>
      <c r="D122" s="729" t="str">
        <f>IFERROR(VLOOKUP(A122,'SINAPI 092021'!$A$4:$E$12299,2,FALSE),VLOOKUP(Orçamento!A122,Composição!$A$4:$F$1756,2,FALSE))</f>
        <v>APLICAÇÃO MANUAL DE FUNDO SELADOR ACRÍLICO EM PANOS COM PRESENÇA DE VÃOS DE EDIFÍCIOS DE MÚLTIPLOS PAVIMENTOS. AF_06/2014</v>
      </c>
      <c r="E122" s="73" t="s">
        <v>480</v>
      </c>
      <c r="F122" s="804">
        <v>1577.88</v>
      </c>
      <c r="G122" s="246">
        <f t="shared" si="69"/>
        <v>0.24940000000000001</v>
      </c>
      <c r="H122" s="935"/>
      <c r="I122" s="802">
        <f t="shared" si="73"/>
        <v>0</v>
      </c>
      <c r="J122" s="79">
        <f>F122*I122</f>
        <v>0</v>
      </c>
      <c r="K122" s="639"/>
      <c r="L122" s="640"/>
      <c r="M122" s="639"/>
      <c r="N122" s="640"/>
      <c r="O122" s="641"/>
      <c r="P122" s="639"/>
      <c r="Q122" s="640"/>
      <c r="R122" s="641"/>
      <c r="T122" s="561"/>
      <c r="U122" s="203"/>
      <c r="V122" s="551"/>
      <c r="W122" s="562"/>
      <c r="X122" s="564"/>
    </row>
    <row r="123" spans="1:24" ht="33" customHeight="1">
      <c r="A123" s="292">
        <v>88489</v>
      </c>
      <c r="B123" s="73" t="s">
        <v>15</v>
      </c>
      <c r="C123" s="74" t="s">
        <v>22724</v>
      </c>
      <c r="D123" s="729" t="str">
        <f>IFERROR(VLOOKUP(A123,'SINAPI 092021'!$A$4:$E$12299,2,FALSE),VLOOKUP(Orçamento!A123,Composição!$A$4:$F$1756,2,FALSE))</f>
        <v>APLICAÇÃO MANUAL DE PINTURA COM TINTA LÁTEX ACRÍLICA EM PAREDES, DUAS DEMÃOS. AF_06/2014</v>
      </c>
      <c r="E123" s="73" t="s">
        <v>480</v>
      </c>
      <c r="F123" s="804">
        <f>F121</f>
        <v>1577.88</v>
      </c>
      <c r="G123" s="246">
        <f t="shared" si="69"/>
        <v>0.24940000000000001</v>
      </c>
      <c r="H123" s="933"/>
      <c r="I123" s="432">
        <f t="shared" si="73"/>
        <v>0</v>
      </c>
      <c r="J123" s="79">
        <f>F123*I123</f>
        <v>0</v>
      </c>
      <c r="K123" s="639"/>
      <c r="L123" s="640">
        <f t="shared" si="74"/>
        <v>0</v>
      </c>
      <c r="M123" s="639"/>
      <c r="N123" s="640"/>
      <c r="O123" s="641"/>
      <c r="P123" s="639"/>
      <c r="Q123" s="640"/>
      <c r="R123" s="641" t="e">
        <f t="shared" si="75"/>
        <v>#DIV/0!</v>
      </c>
      <c r="T123" s="561">
        <v>11.3</v>
      </c>
      <c r="U123" s="203">
        <v>9.0299999999999994</v>
      </c>
      <c r="V123" s="551">
        <f t="shared" si="61"/>
        <v>2.27</v>
      </c>
      <c r="W123" s="562" t="e">
        <f>V123/H123</f>
        <v>#DIV/0!</v>
      </c>
      <c r="X123" s="564"/>
    </row>
    <row r="124" spans="1:24" ht="16.5" customHeight="1">
      <c r="A124" s="73"/>
      <c r="B124" s="73"/>
      <c r="C124" s="87" t="s">
        <v>962</v>
      </c>
      <c r="D124" s="710" t="s">
        <v>37</v>
      </c>
      <c r="E124" s="73"/>
      <c r="F124" s="304"/>
      <c r="G124" s="246"/>
      <c r="H124" s="304"/>
      <c r="I124" s="75"/>
      <c r="J124" s="79"/>
      <c r="K124" s="614"/>
      <c r="L124" s="614"/>
      <c r="M124" s="614"/>
      <c r="N124" s="614"/>
      <c r="O124" s="614"/>
      <c r="P124" s="614"/>
      <c r="Q124" s="614"/>
      <c r="R124" s="614"/>
      <c r="T124" s="561"/>
      <c r="U124" s="203"/>
      <c r="V124" s="551">
        <f t="shared" si="61"/>
        <v>0</v>
      </c>
      <c r="W124" s="562"/>
      <c r="X124" s="564"/>
    </row>
    <row r="125" spans="1:24" ht="28.5" customHeight="1">
      <c r="A125" s="296">
        <v>88423</v>
      </c>
      <c r="B125" s="73" t="s">
        <v>40</v>
      </c>
      <c r="C125" s="74" t="s">
        <v>963</v>
      </c>
      <c r="D125" s="729" t="str">
        <f>IFERROR(VLOOKUP(A125,'SINAPI 092021'!$A$4:$E$12299,2,FALSE),VLOOKUP(Orçamento!A125,Composição!$A$4:$F$1756,2,FALSE))</f>
        <v>APLICAÇÃO MANUAL DE PINTURA COM TINTA TEXTURIZADA ACRÍLICA EM PAREDES EXTERNAS DE CASAS, UMA COR. AF_06/2014</v>
      </c>
      <c r="E125" s="73" t="s">
        <v>480</v>
      </c>
      <c r="F125" s="796">
        <f>F59</f>
        <v>999.88</v>
      </c>
      <c r="G125" s="246">
        <f t="shared" si="69"/>
        <v>0.24940000000000001</v>
      </c>
      <c r="H125" s="933"/>
      <c r="I125" s="432">
        <f t="shared" ref="I125:I126" si="76">H125*(1+G125)</f>
        <v>0</v>
      </c>
      <c r="J125" s="79">
        <f>F125*I125</f>
        <v>0</v>
      </c>
      <c r="K125" s="639"/>
      <c r="L125" s="640">
        <f t="shared" ref="L125:L126" si="77">$I125*K125</f>
        <v>0</v>
      </c>
      <c r="M125" s="639"/>
      <c r="N125" s="640"/>
      <c r="O125" s="641"/>
      <c r="P125" s="639"/>
      <c r="Q125" s="640"/>
      <c r="R125" s="641" t="e">
        <f t="shared" ref="R125:R126" si="78">Q125/$J125</f>
        <v>#DIV/0!</v>
      </c>
      <c r="T125" s="561">
        <v>16.21</v>
      </c>
      <c r="U125" s="203">
        <v>12.95</v>
      </c>
      <c r="V125" s="551">
        <f t="shared" si="61"/>
        <v>3.26</v>
      </c>
      <c r="W125" s="562" t="e">
        <f>V125/H125</f>
        <v>#DIV/0!</v>
      </c>
      <c r="X125" s="564"/>
    </row>
    <row r="126" spans="1:24" ht="39" customHeight="1">
      <c r="A126" s="292">
        <v>88411</v>
      </c>
      <c r="B126" s="73" t="s">
        <v>15</v>
      </c>
      <c r="C126" s="74" t="s">
        <v>964</v>
      </c>
      <c r="D126" s="729" t="str">
        <f>IFERROR(VLOOKUP(A126,'SINAPI 092021'!$A$4:$E$12299,2,FALSE),VLOOKUP(Orçamento!A126,Composição!$A$4:$F$1756,2,FALSE))</f>
        <v>APLICAÇÃO MANUAL DE FUNDO SELADOR ACRÍLICO EM PANOS COM PRESENÇA DE VÃOS DE EDIFÍCIOS DE MÚLTIPLOS PAVIMENTOS. AF_06/2014</v>
      </c>
      <c r="E126" s="73" t="s">
        <v>480</v>
      </c>
      <c r="F126" s="804">
        <f>F125</f>
        <v>999.88</v>
      </c>
      <c r="G126" s="246">
        <f t="shared" si="69"/>
        <v>0.24940000000000001</v>
      </c>
      <c r="H126" s="935"/>
      <c r="I126" s="432">
        <f t="shared" si="76"/>
        <v>0</v>
      </c>
      <c r="J126" s="79">
        <f>F126*I126</f>
        <v>0</v>
      </c>
      <c r="K126" s="639"/>
      <c r="L126" s="640">
        <f t="shared" si="77"/>
        <v>0</v>
      </c>
      <c r="M126" s="639"/>
      <c r="N126" s="640"/>
      <c r="O126" s="641"/>
      <c r="P126" s="639"/>
      <c r="Q126" s="640"/>
      <c r="R126" s="641" t="e">
        <f t="shared" si="78"/>
        <v>#DIV/0!</v>
      </c>
      <c r="T126" s="561">
        <v>1.71</v>
      </c>
      <c r="U126" s="203">
        <v>1.36</v>
      </c>
      <c r="V126" s="551">
        <f t="shared" si="61"/>
        <v>0.35</v>
      </c>
      <c r="W126" s="562" t="e">
        <f>V126/H126</f>
        <v>#DIV/0!</v>
      </c>
      <c r="X126" s="564"/>
    </row>
    <row r="127" spans="1:24">
      <c r="A127" s="73"/>
      <c r="B127" s="73"/>
      <c r="C127" s="87" t="s">
        <v>965</v>
      </c>
      <c r="D127" s="710" t="s">
        <v>645</v>
      </c>
      <c r="E127" s="73"/>
      <c r="F127" s="304"/>
      <c r="G127" s="246"/>
      <c r="H127" s="304"/>
      <c r="I127" s="75"/>
      <c r="J127" s="79"/>
      <c r="K127" s="614"/>
      <c r="L127" s="614"/>
      <c r="M127" s="614"/>
      <c r="N127" s="614"/>
      <c r="O127" s="614"/>
      <c r="P127" s="614"/>
      <c r="Q127" s="614"/>
      <c r="R127" s="614"/>
      <c r="T127" s="561"/>
      <c r="U127" s="203"/>
      <c r="V127" s="551">
        <f t="shared" si="61"/>
        <v>0</v>
      </c>
      <c r="W127" s="562"/>
      <c r="X127" s="564"/>
    </row>
    <row r="128" spans="1:24" ht="33.75" customHeight="1">
      <c r="A128" s="296" t="s">
        <v>22448</v>
      </c>
      <c r="B128" s="73" t="s">
        <v>40</v>
      </c>
      <c r="C128" s="74" t="s">
        <v>966</v>
      </c>
      <c r="D128" s="729" t="str">
        <f>IFERROR(VLOOKUP(A128,'SINAPI 092021'!$A$4:$E$12299,2,FALSE),VLOOKUP(Orçamento!A128,Composição!$A$4:$F$1798,2,FALSE))</f>
        <v>PINTURA ESMALTE BRILHANTE PARA MADEIRA, DUAS DEMAOS, SOBRE FUNDO NIVELADOR BRANCO (ref: 12/20).</v>
      </c>
      <c r="E128" s="73" t="s">
        <v>480</v>
      </c>
      <c r="F128" s="796">
        <f>F86*(0.9*2.1*2)</f>
        <v>151.19999999999999</v>
      </c>
      <c r="G128" s="246">
        <f t="shared" si="69"/>
        <v>0.24940000000000001</v>
      </c>
      <c r="H128" s="770"/>
      <c r="I128" s="432">
        <f t="shared" ref="I128:I129" si="79">H128*(1+G128)</f>
        <v>0</v>
      </c>
      <c r="J128" s="79">
        <f>F128*I128</f>
        <v>0</v>
      </c>
      <c r="K128" s="639"/>
      <c r="L128" s="640">
        <f>$I128*K128</f>
        <v>0</v>
      </c>
      <c r="M128" s="639"/>
      <c r="N128" s="640"/>
      <c r="O128" s="641"/>
      <c r="P128" s="639"/>
      <c r="Q128" s="640"/>
      <c r="R128" s="641" t="e">
        <f t="shared" ref="R128:R129" si="80">Q128/$J128</f>
        <v>#DIV/0!</v>
      </c>
      <c r="T128" s="561">
        <v>20.84</v>
      </c>
      <c r="U128" s="203">
        <v>16.68</v>
      </c>
      <c r="V128" s="551">
        <f t="shared" si="61"/>
        <v>4.16</v>
      </c>
      <c r="W128" s="562" t="e">
        <f>V128/H128</f>
        <v>#DIV/0!</v>
      </c>
      <c r="X128" s="564"/>
    </row>
    <row r="129" spans="1:24" ht="33.75" customHeight="1">
      <c r="A129" s="296" t="s">
        <v>734</v>
      </c>
      <c r="B129" s="296" t="s">
        <v>806</v>
      </c>
      <c r="C129" s="74" t="s">
        <v>967</v>
      </c>
      <c r="D129" s="729" t="str">
        <f>IFERROR(VLOOKUP(A129,'SINAPI 092021'!$A$4:$E$12299,2,FALSE),VLOOKUP(Orçamento!A129,Composição!$A$4:$F$1756,2,FALSE))</f>
        <v xml:space="preserve"> PINTURA ESMALTE BRILHANTE (2 DEMAOS) SOBRE SUPERFICIE METALICA, INCLUSIVE PROTECAO COM ZARCAO (1 DEMAO)</v>
      </c>
      <c r="E129" s="73" t="s">
        <v>480</v>
      </c>
      <c r="F129" s="796">
        <v>130.83000000000001</v>
      </c>
      <c r="G129" s="246">
        <f t="shared" si="69"/>
        <v>0.24940000000000001</v>
      </c>
      <c r="H129" s="770"/>
      <c r="I129" s="432">
        <f t="shared" si="79"/>
        <v>0</v>
      </c>
      <c r="J129" s="79">
        <f>F129*I129</f>
        <v>0</v>
      </c>
      <c r="K129" s="639"/>
      <c r="L129" s="640">
        <f>$I129*K129</f>
        <v>0</v>
      </c>
      <c r="M129" s="639"/>
      <c r="N129" s="640"/>
      <c r="O129" s="641"/>
      <c r="P129" s="639"/>
      <c r="Q129" s="640"/>
      <c r="R129" s="641" t="e">
        <f t="shared" si="80"/>
        <v>#DIV/0!</v>
      </c>
      <c r="T129" s="561">
        <v>34.31</v>
      </c>
      <c r="U129" s="203">
        <v>27.57</v>
      </c>
      <c r="V129" s="551">
        <f t="shared" si="61"/>
        <v>6.74</v>
      </c>
      <c r="W129" s="562" t="e">
        <f>V129/H129</f>
        <v>#DIV/0!</v>
      </c>
      <c r="X129" s="564"/>
    </row>
    <row r="130" spans="1:24" ht="21.6" customHeight="1">
      <c r="A130" s="85"/>
      <c r="B130" s="85"/>
      <c r="C130" s="88"/>
      <c r="D130" s="717"/>
      <c r="E130" s="85"/>
      <c r="F130" s="86"/>
      <c r="G130" s="86"/>
      <c r="H130" s="643"/>
      <c r="I130" s="644"/>
      <c r="J130" s="199">
        <f>SUM(J117:J129)</f>
        <v>0</v>
      </c>
      <c r="K130" s="199"/>
      <c r="L130" s="199">
        <f>SUM(L117:L129)</f>
        <v>0</v>
      </c>
      <c r="M130" s="199"/>
      <c r="N130" s="199"/>
      <c r="O130" s="199"/>
      <c r="P130" s="199"/>
      <c r="Q130" s="199"/>
      <c r="R130" s="199"/>
      <c r="T130" s="561" t="s">
        <v>21</v>
      </c>
      <c r="U130" s="203"/>
      <c r="V130" s="551" t="e">
        <f t="shared" si="61"/>
        <v>#VALUE!</v>
      </c>
      <c r="W130" s="562"/>
      <c r="X130" s="564"/>
    </row>
    <row r="131" spans="1:24" ht="21.6" customHeight="1">
      <c r="A131" s="82"/>
      <c r="B131" s="82"/>
      <c r="C131" s="71" t="s">
        <v>951</v>
      </c>
      <c r="D131" s="713" t="s">
        <v>661</v>
      </c>
      <c r="E131" s="82"/>
      <c r="F131" s="83"/>
      <c r="G131" s="83"/>
      <c r="H131" s="83"/>
      <c r="I131" s="84"/>
      <c r="J131" s="83"/>
      <c r="K131" s="83"/>
      <c r="L131" s="83"/>
      <c r="M131" s="83"/>
      <c r="N131" s="83"/>
      <c r="O131" s="83"/>
      <c r="P131" s="83"/>
      <c r="Q131" s="83"/>
      <c r="R131" s="83"/>
      <c r="T131" s="561"/>
      <c r="U131" s="203"/>
      <c r="V131" s="551">
        <f t="shared" si="61"/>
        <v>0</v>
      </c>
      <c r="W131" s="562"/>
      <c r="X131" s="564"/>
    </row>
    <row r="132" spans="1:24" ht="15.75" customHeight="1">
      <c r="A132" s="73"/>
      <c r="B132" s="73"/>
      <c r="C132" s="87" t="s">
        <v>952</v>
      </c>
      <c r="D132" s="714" t="s">
        <v>656</v>
      </c>
      <c r="E132" s="73"/>
      <c r="F132" s="304"/>
      <c r="G132" s="304"/>
      <c r="H132" s="304"/>
      <c r="I132" s="75"/>
      <c r="J132" s="304"/>
      <c r="K132" s="212"/>
      <c r="L132" s="212"/>
      <c r="M132" s="212"/>
      <c r="N132" s="212"/>
      <c r="O132" s="212"/>
      <c r="P132" s="212"/>
      <c r="Q132" s="212"/>
      <c r="R132" s="212"/>
      <c r="T132" s="561"/>
      <c r="U132" s="203"/>
      <c r="V132" s="551">
        <f t="shared" si="61"/>
        <v>0</v>
      </c>
      <c r="W132" s="562"/>
      <c r="X132" s="564"/>
    </row>
    <row r="133" spans="1:24" s="388" customFormat="1" ht="51" customHeight="1">
      <c r="A133" s="316" t="s">
        <v>1756</v>
      </c>
      <c r="B133" s="296" t="s">
        <v>806</v>
      </c>
      <c r="C133" s="331" t="s">
        <v>1082</v>
      </c>
      <c r="D133" s="729" t="str">
        <f>IFERROR(VLOOKUP(A133,'SINAPI 092021'!$A$4:$E$12299,2,FALSE),VLOOKUP(Orçamento!A133,Composição!$A$4:$F$1756,2,FALSE))</f>
        <v>REGISTRO DE ESFERA, PVC, SOLDÁVEL, DN 85 MM, INSTALADO EM RESERVAÇÃO DE ÁGUA DE EDIFICAÇÃO QUE POSSUA RESERVATÓRIO DE FIBRA/FIBROCIMENTO FORNECIMENTO E INSTALAÇÃO. AF_06/2016</v>
      </c>
      <c r="E133" s="296" t="s">
        <v>475</v>
      </c>
      <c r="F133" s="796">
        <v>1</v>
      </c>
      <c r="G133" s="298">
        <f>$J$4</f>
        <v>0.24940000000000001</v>
      </c>
      <c r="H133" s="770"/>
      <c r="I133" s="432">
        <f t="shared" ref="I133:I162" si="81">H133*(1+G133)</f>
        <v>0</v>
      </c>
      <c r="J133" s="297">
        <f t="shared" ref="J133:J142" si="82">F133*I133</f>
        <v>0</v>
      </c>
      <c r="K133" s="639"/>
      <c r="L133" s="640">
        <f t="shared" ref="L133:L142" si="83">$I133*K133</f>
        <v>0</v>
      </c>
      <c r="M133" s="639"/>
      <c r="N133" s="640"/>
      <c r="O133" s="641"/>
      <c r="P133" s="639"/>
      <c r="Q133" s="640"/>
      <c r="R133" s="641" t="e">
        <f t="shared" ref="R133:R142" si="84">Q133/$J133</f>
        <v>#DIV/0!</v>
      </c>
      <c r="S133"/>
      <c r="T133" s="575">
        <v>218.44</v>
      </c>
      <c r="U133" s="576">
        <v>175.41</v>
      </c>
      <c r="V133" s="551">
        <f t="shared" si="61"/>
        <v>43.03</v>
      </c>
      <c r="W133" s="562" t="e">
        <f t="shared" ref="W133:W142" si="85">V133/H133</f>
        <v>#DIV/0!</v>
      </c>
      <c r="X133" s="577"/>
    </row>
    <row r="134" spans="1:24" s="378" customFormat="1" ht="48.75" customHeight="1">
      <c r="A134" s="316" t="s">
        <v>1649</v>
      </c>
      <c r="B134" s="77" t="s">
        <v>15</v>
      </c>
      <c r="C134" s="331" t="s">
        <v>1083</v>
      </c>
      <c r="D134" s="729" t="str">
        <f>IFERROR(VLOOKUP(A134,'SINAPI 092021'!$A$4:$E$12299,2,FALSE),VLOOKUP(Orçamento!A134,Composição!$A$4:$F$1756,2,FALSE))</f>
        <v>ADAPTADOR CURTO COM BOLSA E ROSCA PARA REGISTRO, PVC, SOLDÁVEL, DN 85 MM X 3 , INSTALADO EM RESERVAÇÃO DE ÁGUA DE EDIFICAÇÃO QUE POSSUA RESERVATÓRIO DE FIBRA/FIBROCIMENTO FORNECIMENTO E INSTALAÇÃO. AF_06/2016</v>
      </c>
      <c r="E134" s="77" t="s">
        <v>475</v>
      </c>
      <c r="F134" s="796">
        <v>2</v>
      </c>
      <c r="G134" s="298">
        <f>$J$4</f>
        <v>0.24940000000000001</v>
      </c>
      <c r="H134" s="770"/>
      <c r="I134" s="432">
        <f t="shared" si="81"/>
        <v>0</v>
      </c>
      <c r="J134" s="313">
        <f t="shared" si="82"/>
        <v>0</v>
      </c>
      <c r="K134" s="639"/>
      <c r="L134" s="640">
        <f t="shared" si="83"/>
        <v>0</v>
      </c>
      <c r="M134" s="639"/>
      <c r="N134" s="640"/>
      <c r="O134" s="641"/>
      <c r="P134" s="639"/>
      <c r="Q134" s="640"/>
      <c r="R134" s="641" t="e">
        <f t="shared" si="84"/>
        <v>#DIV/0!</v>
      </c>
      <c r="S134"/>
      <c r="T134" s="566">
        <v>31.74</v>
      </c>
      <c r="U134" s="578">
        <v>25.49</v>
      </c>
      <c r="V134" s="551">
        <f t="shared" si="61"/>
        <v>6.25</v>
      </c>
      <c r="W134" s="562" t="e">
        <f t="shared" si="85"/>
        <v>#DIV/0!</v>
      </c>
      <c r="X134" s="567"/>
    </row>
    <row r="135" spans="1:24" s="378" customFormat="1" ht="48.75" customHeight="1">
      <c r="A135" s="77">
        <v>94490</v>
      </c>
      <c r="B135" s="77" t="s">
        <v>15</v>
      </c>
      <c r="C135" s="331" t="s">
        <v>1084</v>
      </c>
      <c r="D135" s="729" t="str">
        <f>IFERROR(VLOOKUP(A135,'SINAPI 092021'!$A$4:$E$12299,2,FALSE),VLOOKUP(Orçamento!A135,Composição!$A$4:$F$1756,2,FALSE))</f>
        <v>REGISTRO DE ESFERA, PVC, SOLDÁVEL, COM VOLANTE, DN  32 MM - FORNECIMENTO E INSTALAÇÃO. AF_08/2021</v>
      </c>
      <c r="E135" s="77" t="s">
        <v>475</v>
      </c>
      <c r="F135" s="796">
        <v>1</v>
      </c>
      <c r="G135" s="320">
        <f t="shared" ref="G135:G142" si="86">$J$4</f>
        <v>0.24940000000000001</v>
      </c>
      <c r="H135" s="933"/>
      <c r="I135" s="432">
        <f t="shared" si="81"/>
        <v>0</v>
      </c>
      <c r="J135" s="313">
        <f t="shared" si="82"/>
        <v>0</v>
      </c>
      <c r="K135" s="639"/>
      <c r="L135" s="640">
        <f t="shared" si="83"/>
        <v>0</v>
      </c>
      <c r="M135" s="639"/>
      <c r="N135" s="640"/>
      <c r="O135" s="641"/>
      <c r="P135" s="639"/>
      <c r="Q135" s="640"/>
      <c r="R135" s="641" t="e">
        <f t="shared" si="84"/>
        <v>#DIV/0!</v>
      </c>
      <c r="S135"/>
      <c r="T135" s="566">
        <v>22.8</v>
      </c>
      <c r="U135" s="578">
        <v>18.23</v>
      </c>
      <c r="V135" s="551">
        <f t="shared" si="61"/>
        <v>4.57</v>
      </c>
      <c r="W135" s="562" t="e">
        <f t="shared" si="85"/>
        <v>#DIV/0!</v>
      </c>
      <c r="X135" s="567"/>
    </row>
    <row r="136" spans="1:24" s="378" customFormat="1" ht="48">
      <c r="A136" s="77">
        <v>94658</v>
      </c>
      <c r="B136" s="77" t="s">
        <v>15</v>
      </c>
      <c r="C136" s="331" t="s">
        <v>1085</v>
      </c>
      <c r="D136" s="729" t="str">
        <f>IFERROR(VLOOKUP(A136,'SINAPI 092021'!$A$4:$E$12299,2,FALSE),VLOOKUP(Orçamento!A136,Composição!$A$4:$F$1756,2,FALSE))</f>
        <v>ADAPTADOR CURTO COM BOLSA E ROSCA PARA REGISTRO, PVC, SOLDÁVEL, DN 32 MM X 1 , INSTALADO EM RESERVAÇÃO DE ÁGUA DE EDIFICAÇÃO QUE POSSUA RESERVATÓRIO DE FIBRA/FIBROCIMENTO   FORNECIMENTO E INSTALAÇÃO. AF_06/2016</v>
      </c>
      <c r="E136" s="77" t="s">
        <v>475</v>
      </c>
      <c r="F136" s="796">
        <v>3</v>
      </c>
      <c r="G136" s="320">
        <f t="shared" si="86"/>
        <v>0.24940000000000001</v>
      </c>
      <c r="H136" s="935"/>
      <c r="I136" s="432">
        <f t="shared" si="81"/>
        <v>0</v>
      </c>
      <c r="J136" s="313">
        <f t="shared" si="82"/>
        <v>0</v>
      </c>
      <c r="K136" s="639"/>
      <c r="L136" s="640">
        <f t="shared" si="83"/>
        <v>0</v>
      </c>
      <c r="M136" s="639"/>
      <c r="N136" s="640"/>
      <c r="O136" s="641"/>
      <c r="P136" s="639"/>
      <c r="Q136" s="640"/>
      <c r="R136" s="641" t="e">
        <f t="shared" si="84"/>
        <v>#DIV/0!</v>
      </c>
      <c r="S136"/>
      <c r="T136" s="566">
        <v>5.53</v>
      </c>
      <c r="U136" s="578">
        <v>4.42</v>
      </c>
      <c r="V136" s="551">
        <f t="shared" si="61"/>
        <v>1.1100000000000001</v>
      </c>
      <c r="W136" s="562" t="e">
        <f t="shared" si="85"/>
        <v>#DIV/0!</v>
      </c>
      <c r="X136" s="567"/>
    </row>
    <row r="137" spans="1:24" s="378" customFormat="1" ht="36">
      <c r="A137" s="77">
        <v>89987</v>
      </c>
      <c r="B137" s="77" t="s">
        <v>15</v>
      </c>
      <c r="C137" s="331" t="s">
        <v>1086</v>
      </c>
      <c r="D137" s="729" t="str">
        <f>IFERROR(VLOOKUP(A137,'SINAPI 092021'!$A$4:$E$12299,2,FALSE),VLOOKUP(Orçamento!A137,Composição!$A$4:$F$1756,2,FALSE))</f>
        <v>REGISTRO DE GAVETA BRUTO, LATÃO, ROSCÁVEL, 3/4", COM ACABAMENTO E CANOPLA CROMADOS - FORNECIMENTO E INSTALAÇÃO. AF_08/2021</v>
      </c>
      <c r="E137" s="77" t="s">
        <v>475</v>
      </c>
      <c r="F137" s="796">
        <v>23</v>
      </c>
      <c r="G137" s="320">
        <f t="shared" si="86"/>
        <v>0.24940000000000001</v>
      </c>
      <c r="H137" s="935"/>
      <c r="I137" s="432">
        <f t="shared" si="81"/>
        <v>0</v>
      </c>
      <c r="J137" s="313">
        <f t="shared" si="82"/>
        <v>0</v>
      </c>
      <c r="K137" s="639"/>
      <c r="L137" s="640">
        <f t="shared" si="83"/>
        <v>0</v>
      </c>
      <c r="M137" s="639"/>
      <c r="N137" s="640"/>
      <c r="O137" s="641"/>
      <c r="P137" s="639"/>
      <c r="Q137" s="640"/>
      <c r="R137" s="641" t="e">
        <f t="shared" si="84"/>
        <v>#DIV/0!</v>
      </c>
      <c r="S137"/>
      <c r="T137" s="566">
        <v>63.12</v>
      </c>
      <c r="U137" s="578">
        <v>50.49</v>
      </c>
      <c r="V137" s="551">
        <f t="shared" si="61"/>
        <v>12.63</v>
      </c>
      <c r="W137" s="562" t="e">
        <f t="shared" si="85"/>
        <v>#DIV/0!</v>
      </c>
      <c r="X137" s="567"/>
    </row>
    <row r="138" spans="1:24" s="378" customFormat="1" ht="68.25" customHeight="1">
      <c r="A138" s="77">
        <v>94794</v>
      </c>
      <c r="B138" s="77" t="s">
        <v>15</v>
      </c>
      <c r="C138" s="331" t="s">
        <v>1087</v>
      </c>
      <c r="D138" s="729" t="str">
        <f>IFERROR(VLOOKUP(A138,'SINAPI 092021'!$A$4:$E$12299,2,FALSE),VLOOKUP(Orçamento!A138,Composição!$A$4:$F$1756,2,FALSE))</f>
        <v>REGISTRO DE GAVETA BRUTO, LATÃO, ROSCÁVEL, 1 1/2", COM ACABAMENTO E CANOPLA CROMADOS - FORNECIMENTO E INSTALAÇÃO. AF_08/2021</v>
      </c>
      <c r="E138" s="77" t="s">
        <v>475</v>
      </c>
      <c r="F138" s="796">
        <v>19</v>
      </c>
      <c r="G138" s="320">
        <f t="shared" si="86"/>
        <v>0.24940000000000001</v>
      </c>
      <c r="H138" s="936"/>
      <c r="I138" s="432">
        <f t="shared" si="81"/>
        <v>0</v>
      </c>
      <c r="J138" s="313">
        <f t="shared" si="82"/>
        <v>0</v>
      </c>
      <c r="K138" s="639"/>
      <c r="L138" s="640">
        <f t="shared" si="83"/>
        <v>0</v>
      </c>
      <c r="M138" s="639"/>
      <c r="N138" s="640"/>
      <c r="O138" s="641"/>
      <c r="P138" s="639"/>
      <c r="Q138" s="640"/>
      <c r="R138" s="641" t="e">
        <f t="shared" si="84"/>
        <v>#DIV/0!</v>
      </c>
      <c r="S138"/>
      <c r="T138" s="566">
        <v>122.1</v>
      </c>
      <c r="U138" s="578">
        <v>97.68</v>
      </c>
      <c r="V138" s="551">
        <f t="shared" si="61"/>
        <v>24.42</v>
      </c>
      <c r="W138" s="562" t="e">
        <f t="shared" si="85"/>
        <v>#DIV/0!</v>
      </c>
      <c r="X138" s="567"/>
    </row>
    <row r="139" spans="1:24" s="378" customFormat="1" ht="30.75" customHeight="1">
      <c r="A139" s="77">
        <v>99635</v>
      </c>
      <c r="B139" s="77" t="s">
        <v>15</v>
      </c>
      <c r="C139" s="331" t="s">
        <v>1088</v>
      </c>
      <c r="D139" s="729" t="str">
        <f>IFERROR(VLOOKUP(A139,'SINAPI 092021'!$A$4:$E$12299,2,FALSE),VLOOKUP(Orçamento!A139,Composição!$A$4:$F$1756,2,FALSE))</f>
        <v>VÁLVULA DE DESCARGA METÁLICA, BASE 1 1/2", ACABAMENTO METALICO CROMADO - FORNECIMENTO E INSTALAÇÃO. AF_08/2021</v>
      </c>
      <c r="E139" s="77" t="s">
        <v>475</v>
      </c>
      <c r="F139" s="796">
        <v>23</v>
      </c>
      <c r="G139" s="320">
        <f t="shared" si="86"/>
        <v>0.24940000000000001</v>
      </c>
      <c r="H139" s="933"/>
      <c r="I139" s="432">
        <f t="shared" si="81"/>
        <v>0</v>
      </c>
      <c r="J139" s="313">
        <f t="shared" si="82"/>
        <v>0</v>
      </c>
      <c r="K139" s="639"/>
      <c r="L139" s="640">
        <f t="shared" si="83"/>
        <v>0</v>
      </c>
      <c r="M139" s="639"/>
      <c r="N139" s="640"/>
      <c r="O139" s="641"/>
      <c r="P139" s="639"/>
      <c r="Q139" s="640"/>
      <c r="R139" s="641" t="e">
        <f t="shared" si="84"/>
        <v>#DIV/0!</v>
      </c>
      <c r="S139"/>
      <c r="T139" s="566">
        <v>188.97</v>
      </c>
      <c r="U139" s="578">
        <v>151.16999999999999</v>
      </c>
      <c r="V139" s="551">
        <f t="shared" si="61"/>
        <v>37.799999999999997</v>
      </c>
      <c r="W139" s="562" t="e">
        <f t="shared" si="85"/>
        <v>#DIV/0!</v>
      </c>
      <c r="X139" s="567"/>
    </row>
    <row r="140" spans="1:24" s="378" customFormat="1" ht="42.75" customHeight="1">
      <c r="A140" s="316">
        <v>89985</v>
      </c>
      <c r="B140" s="316" t="s">
        <v>15</v>
      </c>
      <c r="C140" s="331" t="s">
        <v>1089</v>
      </c>
      <c r="D140" s="729" t="str">
        <f>IFERROR(VLOOKUP(A140,'SINAPI 092021'!$A$4:$E$12299,2,FALSE),VLOOKUP(Orçamento!A140,Composição!$A$4:$F$1756,2,FALSE))</f>
        <v>REGISTRO DE PRESSÃO BRUTO, LATÃO, ROSCÁVEL, 3/4", COM ACABAMENTO E CANOPLA CROMADOS - FORNECIMENTO E INSTALAÇÃO. AF_08/2021</v>
      </c>
      <c r="E140" s="77" t="s">
        <v>475</v>
      </c>
      <c r="F140" s="796">
        <v>2</v>
      </c>
      <c r="G140" s="320">
        <f t="shared" si="86"/>
        <v>0.24940000000000001</v>
      </c>
      <c r="H140" s="933"/>
      <c r="I140" s="432">
        <f t="shared" si="81"/>
        <v>0</v>
      </c>
      <c r="J140" s="313">
        <f t="shared" si="82"/>
        <v>0</v>
      </c>
      <c r="K140" s="639"/>
      <c r="L140" s="640">
        <f t="shared" si="83"/>
        <v>0</v>
      </c>
      <c r="M140" s="639"/>
      <c r="N140" s="640"/>
      <c r="O140" s="641"/>
      <c r="P140" s="639"/>
      <c r="Q140" s="640"/>
      <c r="R140" s="641" t="e">
        <f t="shared" si="84"/>
        <v>#DIV/0!</v>
      </c>
      <c r="S140"/>
      <c r="T140" s="566">
        <v>60.03</v>
      </c>
      <c r="U140" s="578">
        <v>48.02</v>
      </c>
      <c r="V140" s="551">
        <f t="shared" si="61"/>
        <v>12.01</v>
      </c>
      <c r="W140" s="562" t="e">
        <f t="shared" si="85"/>
        <v>#DIV/0!</v>
      </c>
      <c r="X140" s="567"/>
    </row>
    <row r="141" spans="1:24" s="378" customFormat="1" ht="39.75" customHeight="1">
      <c r="A141" s="77">
        <v>89383</v>
      </c>
      <c r="B141" s="77" t="s">
        <v>15</v>
      </c>
      <c r="C141" s="331" t="s">
        <v>1090</v>
      </c>
      <c r="D141" s="729" t="str">
        <f>IFERROR(VLOOKUP(A141,'SINAPI 092021'!$A$4:$E$12299,2,FALSE),VLOOKUP(Orçamento!A141,Composição!$A$4:$F$1756,2,FALSE))</f>
        <v>ADAPTADOR CURTO COM BOLSA E ROSCA PARA REGISTRO, PVC, SOLDÁVEL, DN 25MM X 3/4, INSTALADO EM RAMAL OU SUB-RAMAL DE ÁGUA - FORNECIMENTO E INSTALAÇÃO. AF_12/2014</v>
      </c>
      <c r="E141" s="77" t="s">
        <v>475</v>
      </c>
      <c r="F141" s="796">
        <v>48</v>
      </c>
      <c r="G141" s="320">
        <f t="shared" si="86"/>
        <v>0.24940000000000001</v>
      </c>
      <c r="H141" s="935"/>
      <c r="I141" s="432">
        <f t="shared" si="81"/>
        <v>0</v>
      </c>
      <c r="J141" s="313">
        <f t="shared" si="82"/>
        <v>0</v>
      </c>
      <c r="K141" s="639"/>
      <c r="L141" s="640">
        <f t="shared" si="83"/>
        <v>0</v>
      </c>
      <c r="M141" s="639"/>
      <c r="N141" s="640"/>
      <c r="O141" s="641"/>
      <c r="P141" s="639"/>
      <c r="Q141" s="640"/>
      <c r="R141" s="641" t="e">
        <f t="shared" si="84"/>
        <v>#DIV/0!</v>
      </c>
      <c r="S141"/>
      <c r="T141" s="566">
        <v>4.96</v>
      </c>
      <c r="U141" s="578">
        <v>3.98</v>
      </c>
      <c r="V141" s="551">
        <f t="shared" si="61"/>
        <v>0.98</v>
      </c>
      <c r="W141" s="562" t="e">
        <f t="shared" si="85"/>
        <v>#DIV/0!</v>
      </c>
      <c r="X141" s="567"/>
    </row>
    <row r="142" spans="1:24" s="378" customFormat="1" ht="39.75" customHeight="1">
      <c r="A142" s="77">
        <v>89596</v>
      </c>
      <c r="B142" s="77" t="s">
        <v>15</v>
      </c>
      <c r="C142" s="331" t="s">
        <v>1091</v>
      </c>
      <c r="D142" s="729" t="str">
        <f>IFERROR(VLOOKUP(A142,'SINAPI 092021'!$A$4:$E$12299,2,FALSE),VLOOKUP(Orçamento!A142,Composição!$A$4:$F$1756,2,FALSE))</f>
        <v>ADAPTADOR CURTO COM BOLSA E ROSCA PARA REGISTRO, PVC, SOLDÁVEL, DN 50MM X 1.1/2, INSTALADO EM PRUMADA DE ÁGUA - FORNECIMENTO E INSTALAÇÃO. AF_12/2014</v>
      </c>
      <c r="E142" s="77" t="s">
        <v>475</v>
      </c>
      <c r="F142" s="796">
        <v>61</v>
      </c>
      <c r="G142" s="320">
        <f t="shared" si="86"/>
        <v>0.24940000000000001</v>
      </c>
      <c r="H142" s="933"/>
      <c r="I142" s="432">
        <f t="shared" si="81"/>
        <v>0</v>
      </c>
      <c r="J142" s="313">
        <f t="shared" si="82"/>
        <v>0</v>
      </c>
      <c r="K142" s="639"/>
      <c r="L142" s="640">
        <f t="shared" si="83"/>
        <v>0</v>
      </c>
      <c r="M142" s="639"/>
      <c r="N142" s="640"/>
      <c r="O142" s="641"/>
      <c r="P142" s="639"/>
      <c r="Q142" s="640"/>
      <c r="R142" s="641" t="e">
        <f t="shared" si="84"/>
        <v>#DIV/0!</v>
      </c>
      <c r="S142"/>
      <c r="T142" s="566">
        <v>8.41</v>
      </c>
      <c r="U142" s="578">
        <v>6.73</v>
      </c>
      <c r="V142" s="551">
        <f t="shared" si="61"/>
        <v>1.68</v>
      </c>
      <c r="W142" s="562" t="e">
        <f t="shared" si="85"/>
        <v>#DIV/0!</v>
      </c>
      <c r="X142" s="567"/>
    </row>
    <row r="143" spans="1:24">
      <c r="A143" s="73"/>
      <c r="B143" s="73"/>
      <c r="C143" s="87" t="s">
        <v>953</v>
      </c>
      <c r="D143" s="714" t="s">
        <v>657</v>
      </c>
      <c r="E143" s="73"/>
      <c r="F143" s="804"/>
      <c r="G143" s="304"/>
      <c r="H143" s="304"/>
      <c r="I143" s="75"/>
      <c r="J143" s="304"/>
      <c r="K143" s="212"/>
      <c r="L143" s="212"/>
      <c r="M143" s="212"/>
      <c r="N143" s="212"/>
      <c r="O143" s="212"/>
      <c r="P143" s="212"/>
      <c r="Q143" s="212"/>
      <c r="R143" s="212"/>
      <c r="T143" s="561"/>
      <c r="U143" s="203"/>
      <c r="V143" s="551">
        <f t="shared" si="61"/>
        <v>0</v>
      </c>
      <c r="W143" s="562"/>
      <c r="X143" s="564"/>
    </row>
    <row r="144" spans="1:24" ht="41.25" customHeight="1">
      <c r="A144" s="73">
        <v>86903</v>
      </c>
      <c r="B144" s="73" t="s">
        <v>15</v>
      </c>
      <c r="C144" s="74" t="s">
        <v>1092</v>
      </c>
      <c r="D144" s="729" t="str">
        <f>IFERROR(VLOOKUP(A144,'SINAPI 092021'!$A$4:$E$12299,2,FALSE),VLOOKUP(Orçamento!A144,Composição!$A$4:$F$1756,2,FALSE))</f>
        <v>LAVATÓRIO LOUÇA BRANCA COM COLUNA, 45 X 55CM OU EQUIVALENTE, PADRÃO MÉDIO - FORNECIMENTO E INSTALAÇÃO. AF_01/2020</v>
      </c>
      <c r="E144" s="73" t="s">
        <v>475</v>
      </c>
      <c r="F144" s="804">
        <v>1</v>
      </c>
      <c r="G144" s="246">
        <f t="shared" ref="G144:G162" si="87">$J$4</f>
        <v>0.24940000000000001</v>
      </c>
      <c r="H144" s="935"/>
      <c r="I144" s="432">
        <f t="shared" si="81"/>
        <v>0</v>
      </c>
      <c r="J144" s="304">
        <f t="shared" ref="J144:J150" si="88">F144*I144</f>
        <v>0</v>
      </c>
      <c r="K144" s="639"/>
      <c r="L144" s="640">
        <f t="shared" ref="L144:L150" si="89">$I144*K144</f>
        <v>0</v>
      </c>
      <c r="M144" s="639"/>
      <c r="N144" s="640"/>
      <c r="O144" s="641"/>
      <c r="P144" s="639"/>
      <c r="Q144" s="640"/>
      <c r="R144" s="641" t="e">
        <f t="shared" ref="R144:R150" si="90">Q144/$J144</f>
        <v>#DIV/0!</v>
      </c>
      <c r="T144" s="561">
        <v>265.85000000000002</v>
      </c>
      <c r="U144" s="203">
        <v>212.68</v>
      </c>
      <c r="V144" s="551">
        <f t="shared" si="61"/>
        <v>53.17</v>
      </c>
      <c r="W144" s="562" t="e">
        <f t="shared" ref="W144:W150" si="91">V144/H144</f>
        <v>#DIV/0!</v>
      </c>
      <c r="X144" s="564"/>
    </row>
    <row r="145" spans="1:24" ht="36">
      <c r="A145" s="73">
        <v>86935</v>
      </c>
      <c r="B145" s="73" t="s">
        <v>15</v>
      </c>
      <c r="C145" s="74" t="s">
        <v>1093</v>
      </c>
      <c r="D145" s="729" t="str">
        <f>IFERROR(VLOOKUP(A145,'SINAPI 092021'!$A$4:$E$12299,2,FALSE),VLOOKUP(Orçamento!A145,Composição!$A$4:$F$1756,2,FALSE))</f>
        <v>CUBA DE EMBUTIR DE AÇO INOXIDÁVEL MÉDIA, INCLUSO VÁLVULA TIPO AMERICANA EM METAL CROMADO E SIFÃO FLEXÍVEL EM PVC - FORNECIMENTO E INSTALAÇÃO. AF_01/2020</v>
      </c>
      <c r="E145" s="73" t="s">
        <v>475</v>
      </c>
      <c r="F145" s="804">
        <v>21</v>
      </c>
      <c r="G145" s="246">
        <f t="shared" si="87"/>
        <v>0.24940000000000001</v>
      </c>
      <c r="H145" s="933"/>
      <c r="I145" s="432">
        <f t="shared" si="81"/>
        <v>0</v>
      </c>
      <c r="J145" s="304">
        <f t="shared" si="88"/>
        <v>0</v>
      </c>
      <c r="K145" s="639"/>
      <c r="L145" s="640">
        <f t="shared" si="89"/>
        <v>0</v>
      </c>
      <c r="M145" s="639"/>
      <c r="N145" s="640"/>
      <c r="O145" s="641"/>
      <c r="P145" s="639"/>
      <c r="Q145" s="640"/>
      <c r="R145" s="641" t="e">
        <f t="shared" si="90"/>
        <v>#DIV/0!</v>
      </c>
      <c r="T145" s="561">
        <v>215.64</v>
      </c>
      <c r="U145" s="203">
        <v>172.51</v>
      </c>
      <c r="V145" s="551">
        <f t="shared" si="61"/>
        <v>43.13</v>
      </c>
      <c r="W145" s="562" t="e">
        <f t="shared" si="91"/>
        <v>#DIV/0!</v>
      </c>
      <c r="X145" s="564"/>
    </row>
    <row r="146" spans="1:24" ht="30" customHeight="1">
      <c r="A146" s="292" t="s">
        <v>489</v>
      </c>
      <c r="B146" s="296" t="s">
        <v>806</v>
      </c>
      <c r="C146" s="74" t="s">
        <v>1094</v>
      </c>
      <c r="D146" s="729" t="str">
        <f>IFERROR(VLOOKUP(A146,'SINAPI 092021'!$A$4:$E$12299,2,FALSE),VLOOKUP(Orçamento!A146,Composição!$A$4:$F$1756,2,FALSE))</f>
        <v>SER.CG: CONJUNTO SANITÁRIO PARA DEFICIENTES FÍSICOS, COM BACIA SANITÁRIA, LAVATÓRIO, BARRAS DE APOIO E ACESSÓRIOS</v>
      </c>
      <c r="E146" s="73" t="s">
        <v>475</v>
      </c>
      <c r="F146" s="804">
        <v>14</v>
      </c>
      <c r="G146" s="246">
        <f t="shared" si="87"/>
        <v>0.24940000000000001</v>
      </c>
      <c r="H146" s="770"/>
      <c r="I146" s="432">
        <f t="shared" si="81"/>
        <v>0</v>
      </c>
      <c r="J146" s="304">
        <f t="shared" si="88"/>
        <v>0</v>
      </c>
      <c r="K146" s="639"/>
      <c r="L146" s="640">
        <f t="shared" si="89"/>
        <v>0</v>
      </c>
      <c r="M146" s="639"/>
      <c r="N146" s="640"/>
      <c r="O146" s="641"/>
      <c r="P146" s="639"/>
      <c r="Q146" s="640"/>
      <c r="R146" s="641" t="e">
        <f t="shared" si="90"/>
        <v>#DIV/0!</v>
      </c>
      <c r="T146" s="561">
        <v>1333.23</v>
      </c>
      <c r="U146" s="203">
        <v>1070.57</v>
      </c>
      <c r="V146" s="551">
        <f t="shared" si="61"/>
        <v>262.66000000000003</v>
      </c>
      <c r="W146" s="562" t="e">
        <f t="shared" si="91"/>
        <v>#DIV/0!</v>
      </c>
      <c r="X146" s="564"/>
    </row>
    <row r="147" spans="1:24" ht="30.75" customHeight="1">
      <c r="A147" s="73">
        <v>86888</v>
      </c>
      <c r="B147" s="73" t="s">
        <v>15</v>
      </c>
      <c r="C147" s="74" t="s">
        <v>1095</v>
      </c>
      <c r="D147" s="729" t="str">
        <f>IFERROR(VLOOKUP(A147,'SINAPI 092021'!$A$4:$E$12299,2,FALSE),VLOOKUP(Orçamento!A147,Composição!$A$4:$F$1756,2,FALSE))</f>
        <v>VASO SANITÁRIO SIFONADO COM CAIXA ACOPLADA LOUÇA BRANCA - FORNECIMENTO E INSTALAÇÃO. AF_01/2020</v>
      </c>
      <c r="E147" s="73" t="s">
        <v>475</v>
      </c>
      <c r="F147" s="804">
        <v>9</v>
      </c>
      <c r="G147" s="246">
        <f t="shared" si="87"/>
        <v>0.24940000000000001</v>
      </c>
      <c r="H147" s="933"/>
      <c r="I147" s="432">
        <f t="shared" si="81"/>
        <v>0</v>
      </c>
      <c r="J147" s="304">
        <f t="shared" si="88"/>
        <v>0</v>
      </c>
      <c r="K147" s="639"/>
      <c r="L147" s="640">
        <f t="shared" si="89"/>
        <v>0</v>
      </c>
      <c r="M147" s="639"/>
      <c r="N147" s="640"/>
      <c r="O147" s="641"/>
      <c r="P147" s="639"/>
      <c r="Q147" s="640"/>
      <c r="R147" s="641" t="e">
        <f t="shared" si="90"/>
        <v>#DIV/0!</v>
      </c>
      <c r="T147" s="561">
        <v>339.5</v>
      </c>
      <c r="U147" s="203">
        <v>271.58</v>
      </c>
      <c r="V147" s="551">
        <f t="shared" si="61"/>
        <v>67.92</v>
      </c>
      <c r="W147" s="562" t="e">
        <f t="shared" si="91"/>
        <v>#DIV/0!</v>
      </c>
      <c r="X147" s="564"/>
    </row>
    <row r="148" spans="1:24">
      <c r="A148" s="329" t="s">
        <v>1657</v>
      </c>
      <c r="B148" s="73" t="s">
        <v>806</v>
      </c>
      <c r="C148" s="74" t="s">
        <v>1096</v>
      </c>
      <c r="D148" s="729" t="str">
        <f>IFERROR(VLOOKUP(A148,'SINAPI 092021'!$A$4:$E$12299,2,FALSE),VLOOKUP(Orçamento!A148,Composição!$A$4:$F$1756,2,FALSE))</f>
        <v xml:space="preserve">ASSENTO PARA VASO SANITÁRIO CONVENCIONAL </v>
      </c>
      <c r="E148" s="73" t="s">
        <v>475</v>
      </c>
      <c r="F148" s="804">
        <v>9</v>
      </c>
      <c r="G148" s="246">
        <f t="shared" si="87"/>
        <v>0.24940000000000001</v>
      </c>
      <c r="H148" s="945"/>
      <c r="I148" s="432">
        <f t="shared" si="81"/>
        <v>0</v>
      </c>
      <c r="J148" s="304">
        <f t="shared" si="88"/>
        <v>0</v>
      </c>
      <c r="K148" s="639"/>
      <c r="L148" s="640">
        <f t="shared" si="89"/>
        <v>0</v>
      </c>
      <c r="M148" s="639"/>
      <c r="N148" s="640"/>
      <c r="O148" s="641"/>
      <c r="P148" s="639"/>
      <c r="Q148" s="640"/>
      <c r="R148" s="641" t="e">
        <f t="shared" si="90"/>
        <v>#DIV/0!</v>
      </c>
      <c r="T148" s="561">
        <v>40.67</v>
      </c>
      <c r="U148" s="203">
        <v>32.659999999999997</v>
      </c>
      <c r="V148" s="551">
        <f t="shared" si="61"/>
        <v>8.01</v>
      </c>
      <c r="W148" s="562" t="e">
        <f t="shared" si="91"/>
        <v>#DIV/0!</v>
      </c>
      <c r="X148" s="564"/>
    </row>
    <row r="149" spans="1:24" ht="28.5" customHeight="1">
      <c r="A149" s="73">
        <v>86901</v>
      </c>
      <c r="B149" s="73" t="s">
        <v>15</v>
      </c>
      <c r="C149" s="74" t="s">
        <v>1097</v>
      </c>
      <c r="D149" s="729" t="str">
        <f>IFERROR(VLOOKUP(A149,'SINAPI 092021'!$A$4:$E$12299,2,FALSE),VLOOKUP(Orçamento!A149,Composição!$A$4:$F$1756,2,FALSE))</f>
        <v>CUBA DE EMBUTIR OVAL EM LOUÇA BRANCA, 35 X 50CM OU EQUIVALENTE - FORNECIMENTO E INSTALAÇÃO. AF_01/2020</v>
      </c>
      <c r="E149" s="73" t="s">
        <v>475</v>
      </c>
      <c r="F149" s="804">
        <v>23</v>
      </c>
      <c r="G149" s="246">
        <f t="shared" si="87"/>
        <v>0.24940000000000001</v>
      </c>
      <c r="H149" s="935"/>
      <c r="I149" s="432">
        <f t="shared" si="81"/>
        <v>0</v>
      </c>
      <c r="J149" s="304">
        <f t="shared" si="88"/>
        <v>0</v>
      </c>
      <c r="K149" s="639"/>
      <c r="L149" s="640">
        <f t="shared" si="89"/>
        <v>0</v>
      </c>
      <c r="M149" s="639"/>
      <c r="N149" s="640"/>
      <c r="O149" s="641"/>
      <c r="P149" s="639"/>
      <c r="Q149" s="640"/>
      <c r="R149" s="641" t="e">
        <f t="shared" si="90"/>
        <v>#DIV/0!</v>
      </c>
      <c r="T149" s="561">
        <v>104.72</v>
      </c>
      <c r="U149" s="203">
        <v>83.79</v>
      </c>
      <c r="V149" s="551">
        <f t="shared" si="61"/>
        <v>20.93</v>
      </c>
      <c r="W149" s="562" t="e">
        <f t="shared" si="91"/>
        <v>#DIV/0!</v>
      </c>
      <c r="X149" s="564"/>
    </row>
    <row r="150" spans="1:24" ht="33.75" customHeight="1">
      <c r="A150" s="73">
        <v>86876</v>
      </c>
      <c r="B150" s="73" t="s">
        <v>15</v>
      </c>
      <c r="C150" s="74" t="s">
        <v>1098</v>
      </c>
      <c r="D150" s="729" t="str">
        <f>IFERROR(VLOOKUP(A150,'SINAPI 092021'!$A$4:$E$12299,2,FALSE),VLOOKUP(Orçamento!A150,Composição!$A$4:$F$1756,2,FALSE))</f>
        <v>TANQUE DE MÁRMORE SINTÉTICO SUSPENSO, 22L OU EQUIVALENTE - FORNECIMENTO E INSTALAÇÃO. AF_01/2020</v>
      </c>
      <c r="E150" s="73" t="s">
        <v>475</v>
      </c>
      <c r="F150" s="804">
        <v>2</v>
      </c>
      <c r="G150" s="246">
        <f t="shared" si="87"/>
        <v>0.24940000000000001</v>
      </c>
      <c r="H150" s="933"/>
      <c r="I150" s="432">
        <f t="shared" si="81"/>
        <v>0</v>
      </c>
      <c r="J150" s="304">
        <f t="shared" si="88"/>
        <v>0</v>
      </c>
      <c r="K150" s="639"/>
      <c r="L150" s="640">
        <f t="shared" si="89"/>
        <v>0</v>
      </c>
      <c r="M150" s="639"/>
      <c r="N150" s="640"/>
      <c r="O150" s="641"/>
      <c r="P150" s="639"/>
      <c r="Q150" s="640"/>
      <c r="R150" s="641" t="e">
        <f t="shared" si="90"/>
        <v>#DIV/0!</v>
      </c>
      <c r="T150" s="561">
        <v>190.64</v>
      </c>
      <c r="U150" s="203">
        <v>152.51</v>
      </c>
      <c r="V150" s="551">
        <f t="shared" si="61"/>
        <v>38.130000000000003</v>
      </c>
      <c r="W150" s="562" t="e">
        <f t="shared" si="91"/>
        <v>#DIV/0!</v>
      </c>
      <c r="X150" s="564"/>
    </row>
    <row r="151" spans="1:24" ht="21.6" customHeight="1">
      <c r="A151" s="73"/>
      <c r="B151" s="73"/>
      <c r="C151" s="87" t="s">
        <v>954</v>
      </c>
      <c r="D151" s="714" t="s">
        <v>658</v>
      </c>
      <c r="E151" s="73"/>
      <c r="F151" s="804"/>
      <c r="G151" s="304"/>
      <c r="H151" s="304"/>
      <c r="I151" s="75"/>
      <c r="J151" s="304"/>
      <c r="K151" s="212"/>
      <c r="L151" s="212"/>
      <c r="M151" s="212"/>
      <c r="N151" s="212"/>
      <c r="O151" s="212"/>
      <c r="P151" s="212"/>
      <c r="Q151" s="212"/>
      <c r="R151" s="212"/>
      <c r="T151" s="561"/>
      <c r="U151" s="203"/>
      <c r="V151" s="551">
        <f t="shared" si="61"/>
        <v>0</v>
      </c>
      <c r="W151" s="562"/>
      <c r="X151" s="564"/>
    </row>
    <row r="152" spans="1:24" ht="27.75" customHeight="1">
      <c r="A152" s="292">
        <v>86915</v>
      </c>
      <c r="B152" s="292" t="s">
        <v>474</v>
      </c>
      <c r="C152" s="74" t="s">
        <v>1099</v>
      </c>
      <c r="D152" s="729" t="str">
        <f>IFERROR(VLOOKUP(A152,'SINAPI 092021'!$A$4:$E$12299,2,FALSE),VLOOKUP(Orçamento!A152,Composição!$A$4:$F$1756,2,FALSE))</f>
        <v>TORNEIRA CROMADA DE MESA, 1/2 OU 3/4, PARA LAVATÓRIO, PADRÃO MÉDIO - FORNECIMENTO E INSTALAÇÃO. AF_01/2020</v>
      </c>
      <c r="E152" s="73" t="s">
        <v>475</v>
      </c>
      <c r="F152" s="804">
        <v>23</v>
      </c>
      <c r="G152" s="246">
        <f t="shared" si="87"/>
        <v>0.24940000000000001</v>
      </c>
      <c r="H152" s="770"/>
      <c r="I152" s="432">
        <f t="shared" si="81"/>
        <v>0</v>
      </c>
      <c r="J152" s="304">
        <f t="shared" ref="J152" si="92">F152*I152</f>
        <v>0</v>
      </c>
      <c r="K152" s="639"/>
      <c r="L152" s="640">
        <f t="shared" ref="L152:L159" si="93">$I152*K152</f>
        <v>0</v>
      </c>
      <c r="M152" s="639"/>
      <c r="N152" s="640"/>
      <c r="O152" s="641"/>
      <c r="P152" s="639"/>
      <c r="Q152" s="640"/>
      <c r="R152" s="641" t="e">
        <f t="shared" ref="R152:R159" si="94">Q152/$J152</f>
        <v>#DIV/0!</v>
      </c>
      <c r="T152" s="561">
        <v>83.92</v>
      </c>
      <c r="U152" s="203">
        <v>67.13</v>
      </c>
      <c r="V152" s="551">
        <f t="shared" si="61"/>
        <v>16.79</v>
      </c>
      <c r="W152" s="562" t="e">
        <f t="shared" ref="W152:W159" si="95">V152/H152</f>
        <v>#DIV/0!</v>
      </c>
      <c r="X152" s="564"/>
    </row>
    <row r="153" spans="1:24" ht="38.25" customHeight="1">
      <c r="A153" s="292">
        <v>86909</v>
      </c>
      <c r="B153" s="292" t="s">
        <v>474</v>
      </c>
      <c r="C153" s="74" t="s">
        <v>1100</v>
      </c>
      <c r="D153" s="729" t="str">
        <f>IFERROR(VLOOKUP(A153,'SINAPI 092021'!$A$4:$E$12299,2,FALSE),VLOOKUP(Orçamento!A153,Composição!$A$4:$F$1756,2,FALSE))</f>
        <v>TORNEIRA CROMADA TUBO MÓVEL, DE MESA, 1/2 OU 3/4, PARA PIA DE COZINHA, PADRÃO ALTO - FORNECIMENTO E INSTALAÇÃO. AF_01/2020</v>
      </c>
      <c r="E153" s="73" t="s">
        <v>475</v>
      </c>
      <c r="F153" s="804">
        <v>23</v>
      </c>
      <c r="G153" s="246">
        <f t="shared" si="87"/>
        <v>0.24940000000000001</v>
      </c>
      <c r="H153" s="945"/>
      <c r="I153" s="432">
        <f t="shared" si="81"/>
        <v>0</v>
      </c>
      <c r="J153" s="304">
        <f t="shared" ref="J153" si="96">F153*I153</f>
        <v>0</v>
      </c>
      <c r="K153" s="639"/>
      <c r="L153" s="640">
        <f t="shared" si="93"/>
        <v>0</v>
      </c>
      <c r="M153" s="639"/>
      <c r="N153" s="640"/>
      <c r="O153" s="641"/>
      <c r="P153" s="639"/>
      <c r="Q153" s="640"/>
      <c r="R153" s="641" t="e">
        <f t="shared" si="94"/>
        <v>#DIV/0!</v>
      </c>
      <c r="T153" s="561">
        <v>99.55</v>
      </c>
      <c r="U153" s="203">
        <v>79.64</v>
      </c>
      <c r="V153" s="551">
        <f t="shared" si="61"/>
        <v>19.91</v>
      </c>
      <c r="W153" s="562" t="e">
        <f t="shared" si="95"/>
        <v>#DIV/0!</v>
      </c>
      <c r="X153" s="564"/>
    </row>
    <row r="154" spans="1:24" ht="24">
      <c r="A154" s="73">
        <v>86914</v>
      </c>
      <c r="B154" s="73" t="s">
        <v>15</v>
      </c>
      <c r="C154" s="74" t="s">
        <v>1101</v>
      </c>
      <c r="D154" s="729" t="str">
        <f>IFERROR(VLOOKUP(A154,'SINAPI 092021'!$A$4:$E$12299,2,FALSE),VLOOKUP(Orçamento!A154,Composição!$A$4:$F$1756,2,FALSE))</f>
        <v>TORNEIRA CROMADA 1/2 OU 3/4 PARA TANQUE, PADRÃO MÉDIO - FORNECIMENTO E INSTALAÇÃO. AF_01/2020</v>
      </c>
      <c r="E154" s="73" t="s">
        <v>475</v>
      </c>
      <c r="F154" s="804">
        <v>2</v>
      </c>
      <c r="G154" s="246">
        <f t="shared" si="87"/>
        <v>0.24940000000000001</v>
      </c>
      <c r="H154" s="935"/>
      <c r="I154" s="432">
        <f t="shared" si="81"/>
        <v>0</v>
      </c>
      <c r="J154" s="304">
        <f t="shared" ref="J154:J159" si="97">F154*I154</f>
        <v>0</v>
      </c>
      <c r="K154" s="639"/>
      <c r="L154" s="640">
        <f t="shared" si="93"/>
        <v>0</v>
      </c>
      <c r="M154" s="639"/>
      <c r="N154" s="640"/>
      <c r="O154" s="641"/>
      <c r="P154" s="639"/>
      <c r="Q154" s="640"/>
      <c r="R154" s="641" t="e">
        <f t="shared" si="94"/>
        <v>#DIV/0!</v>
      </c>
      <c r="T154" s="561">
        <v>38.18</v>
      </c>
      <c r="U154" s="203">
        <v>30.54</v>
      </c>
      <c r="V154" s="551">
        <f t="shared" si="61"/>
        <v>7.64</v>
      </c>
      <c r="W154" s="562" t="e">
        <f t="shared" si="95"/>
        <v>#DIV/0!</v>
      </c>
      <c r="X154" s="564"/>
    </row>
    <row r="155" spans="1:24" ht="24">
      <c r="A155" s="73">
        <v>100860</v>
      </c>
      <c r="B155" s="73" t="s">
        <v>15</v>
      </c>
      <c r="C155" s="74" t="s">
        <v>1102</v>
      </c>
      <c r="D155" s="729" t="str">
        <f>IFERROR(VLOOKUP(A155,'SINAPI 092021'!$A$4:$E$12299,2,FALSE),VLOOKUP(Orçamento!A155,Composição!$A$4:$F$1756,2,FALSE))</f>
        <v>CHUVEIRO ELÉTRICO COMUM CORPO PLÁSTICO, TIPO DUCHA  FORNECIMENTO E INSTALAÇÃO. AF_01/2020</v>
      </c>
      <c r="E155" s="73" t="s">
        <v>475</v>
      </c>
      <c r="F155" s="804">
        <v>2</v>
      </c>
      <c r="G155" s="246">
        <f t="shared" si="87"/>
        <v>0.24940000000000001</v>
      </c>
      <c r="H155" s="933"/>
      <c r="I155" s="432">
        <f t="shared" si="81"/>
        <v>0</v>
      </c>
      <c r="J155" s="304">
        <f t="shared" si="97"/>
        <v>0</v>
      </c>
      <c r="K155" s="639"/>
      <c r="L155" s="640">
        <f t="shared" si="93"/>
        <v>0</v>
      </c>
      <c r="M155" s="639"/>
      <c r="N155" s="640"/>
      <c r="O155" s="641"/>
      <c r="P155" s="639"/>
      <c r="Q155" s="640"/>
      <c r="R155" s="641" t="e">
        <f t="shared" si="94"/>
        <v>#DIV/0!</v>
      </c>
      <c r="T155" s="561">
        <v>75.05</v>
      </c>
      <c r="U155" s="203">
        <v>60.03</v>
      </c>
      <c r="V155" s="551">
        <f t="shared" si="61"/>
        <v>15.02</v>
      </c>
      <c r="W155" s="562" t="e">
        <f t="shared" si="95"/>
        <v>#DIV/0!</v>
      </c>
      <c r="X155" s="564"/>
    </row>
    <row r="156" spans="1:24" ht="24">
      <c r="A156" s="329">
        <v>95542</v>
      </c>
      <c r="B156" s="292" t="s">
        <v>15</v>
      </c>
      <c r="C156" s="74" t="s">
        <v>1103</v>
      </c>
      <c r="D156" s="729" t="str">
        <f>IFERROR(VLOOKUP(A156,'SINAPI 092021'!$A$4:$E$12299,2,FALSE),VLOOKUP(Orçamento!A156,Composição!$A$4:$F$1756,2,FALSE))</f>
        <v>PORTA TOALHA ROSTO EM METAL CROMADO, TIPO ARGOLA, INCLUSO FIXAÇÃO. AF_01/2020</v>
      </c>
      <c r="E156" s="73" t="s">
        <v>475</v>
      </c>
      <c r="F156" s="804">
        <v>42</v>
      </c>
      <c r="G156" s="246">
        <f t="shared" si="87"/>
        <v>0.24940000000000001</v>
      </c>
      <c r="H156" s="770"/>
      <c r="I156" s="432">
        <f t="shared" si="81"/>
        <v>0</v>
      </c>
      <c r="J156" s="304">
        <f t="shared" si="97"/>
        <v>0</v>
      </c>
      <c r="K156" s="639"/>
      <c r="L156" s="640">
        <f t="shared" si="93"/>
        <v>0</v>
      </c>
      <c r="M156" s="639"/>
      <c r="N156" s="640"/>
      <c r="O156" s="641"/>
      <c r="P156" s="639"/>
      <c r="Q156" s="640"/>
      <c r="R156" s="641" t="e">
        <f t="shared" si="94"/>
        <v>#DIV/0!</v>
      </c>
      <c r="T156" s="561">
        <v>25.85</v>
      </c>
      <c r="U156" s="203">
        <v>20.67</v>
      </c>
      <c r="V156" s="551">
        <f t="shared" si="61"/>
        <v>5.18</v>
      </c>
      <c r="W156" s="562" t="e">
        <f t="shared" si="95"/>
        <v>#DIV/0!</v>
      </c>
      <c r="X156" s="564"/>
    </row>
    <row r="157" spans="1:24" ht="24.75" customHeight="1">
      <c r="A157" s="329" t="s">
        <v>1654</v>
      </c>
      <c r="B157" s="292" t="s">
        <v>806</v>
      </c>
      <c r="C157" s="74" t="s">
        <v>1104</v>
      </c>
      <c r="D157" s="729" t="str">
        <f>IFERROR(VLOOKUP(A157,'SINAPI 092021'!$A$4:$E$12299,2,FALSE),VLOOKUP(Orçamento!A157,Composição!$A$4:$F$1756,2,FALSE))</f>
        <v>TOALHEIRO PLASTICO TIPO DISPENSER PARA PAPEL TOALHA INTERFOLHADO</v>
      </c>
      <c r="E157" s="73" t="s">
        <v>475</v>
      </c>
      <c r="F157" s="804">
        <v>40</v>
      </c>
      <c r="G157" s="246">
        <f t="shared" si="87"/>
        <v>0.24940000000000001</v>
      </c>
      <c r="H157" s="770"/>
      <c r="I157" s="432">
        <f t="shared" si="81"/>
        <v>0</v>
      </c>
      <c r="J157" s="304">
        <f t="shared" si="97"/>
        <v>0</v>
      </c>
      <c r="K157" s="639"/>
      <c r="L157" s="640">
        <f t="shared" si="93"/>
        <v>0</v>
      </c>
      <c r="M157" s="639"/>
      <c r="N157" s="640"/>
      <c r="O157" s="641"/>
      <c r="P157" s="639"/>
      <c r="Q157" s="640"/>
      <c r="R157" s="641" t="e">
        <f t="shared" si="94"/>
        <v>#DIV/0!</v>
      </c>
      <c r="T157" s="561">
        <v>52.87</v>
      </c>
      <c r="U157" s="203">
        <v>42.45</v>
      </c>
      <c r="V157" s="551">
        <f t="shared" si="61"/>
        <v>10.42</v>
      </c>
      <c r="W157" s="562" t="e">
        <f t="shared" si="95"/>
        <v>#DIV/0!</v>
      </c>
      <c r="X157" s="564"/>
    </row>
    <row r="158" spans="1:24" ht="36" customHeight="1">
      <c r="A158" s="329">
        <v>95547</v>
      </c>
      <c r="B158" s="292" t="s">
        <v>15</v>
      </c>
      <c r="C158" s="74" t="s">
        <v>1105</v>
      </c>
      <c r="D158" s="729" t="str">
        <f>IFERROR(VLOOKUP(A158,'SINAPI 092021'!$A$4:$E$12299,2,FALSE),VLOOKUP(Orçamento!A158,Composição!$A$4:$F$1756,2,FALSE))</f>
        <v>SABONETEIRA PLASTICA TIPO DISPENSER PARA SABONETE LIQUIDO COM RESERVATORIO 800 A 1500 ML, INCLUSO FIXAÇÃO. AF_01/2020</v>
      </c>
      <c r="E158" s="73" t="s">
        <v>475</v>
      </c>
      <c r="F158" s="804">
        <v>42</v>
      </c>
      <c r="G158" s="246">
        <f t="shared" si="87"/>
        <v>0.24940000000000001</v>
      </c>
      <c r="H158" s="933"/>
      <c r="I158" s="432">
        <f t="shared" si="81"/>
        <v>0</v>
      </c>
      <c r="J158" s="304">
        <f t="shared" si="97"/>
        <v>0</v>
      </c>
      <c r="K158" s="639"/>
      <c r="L158" s="640">
        <f t="shared" si="93"/>
        <v>0</v>
      </c>
      <c r="M158" s="639"/>
      <c r="N158" s="640"/>
      <c r="O158" s="641"/>
      <c r="P158" s="639"/>
      <c r="Q158" s="640"/>
      <c r="R158" s="641" t="e">
        <f t="shared" si="94"/>
        <v>#DIV/0!</v>
      </c>
      <c r="T158" s="561">
        <v>47.6</v>
      </c>
      <c r="U158" s="203">
        <v>38.07</v>
      </c>
      <c r="V158" s="551">
        <f t="shared" si="61"/>
        <v>9.5299999999999994</v>
      </c>
      <c r="W158" s="562" t="e">
        <f t="shared" si="95"/>
        <v>#DIV/0!</v>
      </c>
      <c r="X158" s="564"/>
    </row>
    <row r="159" spans="1:24" ht="22.5" customHeight="1">
      <c r="A159" s="329" t="s">
        <v>1652</v>
      </c>
      <c r="B159" s="73" t="s">
        <v>806</v>
      </c>
      <c r="C159" s="74" t="s">
        <v>1106</v>
      </c>
      <c r="D159" s="729" t="str">
        <f>IFERROR(VLOOKUP(A159,'SINAPI 092021'!$A$4:$E$12299,2,FALSE),VLOOKUP(Orçamento!A159,Composição!$A$4:$F$1756,2,FALSE))</f>
        <v>PAPELEIRA PLASTICA TIPO DISPENSER PARA PAPEL HIGIENICO ROLAO</v>
      </c>
      <c r="E159" s="73" t="s">
        <v>475</v>
      </c>
      <c r="F159" s="804">
        <v>22</v>
      </c>
      <c r="G159" s="246">
        <f t="shared" si="87"/>
        <v>0.24940000000000001</v>
      </c>
      <c r="H159" s="770"/>
      <c r="I159" s="432">
        <f t="shared" si="81"/>
        <v>0</v>
      </c>
      <c r="J159" s="304">
        <f t="shared" si="97"/>
        <v>0</v>
      </c>
      <c r="K159" s="639"/>
      <c r="L159" s="640">
        <f t="shared" si="93"/>
        <v>0</v>
      </c>
      <c r="M159" s="639"/>
      <c r="N159" s="640"/>
      <c r="O159" s="641"/>
      <c r="P159" s="639"/>
      <c r="Q159" s="640"/>
      <c r="R159" s="641" t="e">
        <f t="shared" si="94"/>
        <v>#DIV/0!</v>
      </c>
      <c r="T159" s="561">
        <v>52.87</v>
      </c>
      <c r="U159" s="203">
        <v>42.45</v>
      </c>
      <c r="V159" s="551">
        <f t="shared" si="61"/>
        <v>10.42</v>
      </c>
      <c r="W159" s="562" t="e">
        <f t="shared" si="95"/>
        <v>#DIV/0!</v>
      </c>
      <c r="X159" s="564"/>
    </row>
    <row r="160" spans="1:24">
      <c r="A160" s="73"/>
      <c r="B160" s="73"/>
      <c r="C160" s="87" t="s">
        <v>968</v>
      </c>
      <c r="D160" s="714" t="s">
        <v>659</v>
      </c>
      <c r="E160" s="73"/>
      <c r="F160" s="804"/>
      <c r="G160" s="304"/>
      <c r="H160" s="304"/>
      <c r="I160" s="75"/>
      <c r="J160" s="304"/>
      <c r="K160" s="212"/>
      <c r="L160" s="212"/>
      <c r="M160" s="212"/>
      <c r="N160" s="212"/>
      <c r="O160" s="212"/>
      <c r="P160" s="212"/>
      <c r="Q160" s="212"/>
      <c r="R160" s="212"/>
      <c r="T160" s="561"/>
      <c r="U160" s="203"/>
      <c r="V160" s="551">
        <f t="shared" ref="V160:V223" si="98">T160-U160</f>
        <v>0</v>
      </c>
      <c r="W160" s="562"/>
      <c r="X160" s="564"/>
    </row>
    <row r="161" spans="1:24" ht="40.5" customHeight="1">
      <c r="A161" s="292" t="s">
        <v>490</v>
      </c>
      <c r="B161" s="296" t="s">
        <v>806</v>
      </c>
      <c r="C161" s="74" t="s">
        <v>1107</v>
      </c>
      <c r="D161" s="729" t="str">
        <f>IFERROR(VLOOKUP(A161,'SINAPI 092021'!$A$4:$E$12299,2,FALSE),VLOOKUP(Orçamento!A161,Composição!$A$4:$F$1756,2,FALSE))</f>
        <v>SER.CG: BANCADA DE GRANITO CINZA POLIDO PARA PIA, LARGURA 60CM, COM RODABANCA DE 10CM E RESSALTO DE CONTENÇÃO DE ÁGUA DE 5CM - FORNECIMENTO E INSTALAÇÃO. AF_12/2013_P</v>
      </c>
      <c r="E161" s="73" t="s">
        <v>478</v>
      </c>
      <c r="F161" s="804">
        <v>44</v>
      </c>
      <c r="G161" s="246">
        <f t="shared" si="87"/>
        <v>0.24940000000000001</v>
      </c>
      <c r="H161" s="770"/>
      <c r="I161" s="432">
        <f t="shared" si="81"/>
        <v>0</v>
      </c>
      <c r="J161" s="304">
        <f>F161*I161</f>
        <v>0</v>
      </c>
      <c r="K161" s="639"/>
      <c r="L161" s="640">
        <f t="shared" ref="L161:L162" si="99">$I161*K161</f>
        <v>0</v>
      </c>
      <c r="M161" s="639"/>
      <c r="N161" s="640"/>
      <c r="O161" s="641"/>
      <c r="P161" s="639"/>
      <c r="Q161" s="640"/>
      <c r="R161" s="641" t="e">
        <f t="shared" ref="R161:R162" si="100">Q161/$J161</f>
        <v>#DIV/0!</v>
      </c>
      <c r="T161" s="561">
        <v>510.75</v>
      </c>
      <c r="U161" s="203">
        <v>410.18</v>
      </c>
      <c r="V161" s="551">
        <f t="shared" si="98"/>
        <v>100.57</v>
      </c>
      <c r="W161" s="562" t="e">
        <f>V161/H161</f>
        <v>#DIV/0!</v>
      </c>
      <c r="X161" s="564"/>
    </row>
    <row r="162" spans="1:24" ht="49.5" customHeight="1">
      <c r="A162" s="73" t="s">
        <v>22449</v>
      </c>
      <c r="B162" s="73" t="s">
        <v>806</v>
      </c>
      <c r="C162" s="74" t="s">
        <v>1108</v>
      </c>
      <c r="D162" s="729" t="str">
        <f>IFERROR(VLOOKUP(A162,'SINAPI 092021'!$A$4:$E$12299,2,FALSE),VLOOKUP(Orçamento!A162,Composição!$A$4:$F$1816,2,FALSE))</f>
        <v>DIVISORIA EM GRANITO CINZA POLIDO, ESP = 3CM, ASSENTADO COM ARGAMASSA TRACO 1:4, ARREMATE EM CIMENTO BRANCO, EXCLUSIVE FERRAGENS (ref: 12/20).</v>
      </c>
      <c r="E162" s="73" t="s">
        <v>480</v>
      </c>
      <c r="F162" s="804">
        <v>25.96</v>
      </c>
      <c r="G162" s="246">
        <f t="shared" si="87"/>
        <v>0.24940000000000001</v>
      </c>
      <c r="H162" s="770"/>
      <c r="I162" s="432">
        <f t="shared" si="81"/>
        <v>0</v>
      </c>
      <c r="J162" s="304">
        <f>F162*I162</f>
        <v>0</v>
      </c>
      <c r="K162" s="639"/>
      <c r="L162" s="640">
        <f t="shared" si="99"/>
        <v>0</v>
      </c>
      <c r="M162" s="639"/>
      <c r="N162" s="640"/>
      <c r="O162" s="641"/>
      <c r="P162" s="639"/>
      <c r="Q162" s="640"/>
      <c r="R162" s="641" t="e">
        <f t="shared" si="100"/>
        <v>#DIV/0!</v>
      </c>
      <c r="T162" s="561">
        <v>591.07000000000005</v>
      </c>
      <c r="U162" s="203">
        <v>472.84</v>
      </c>
      <c r="V162" s="551">
        <f t="shared" si="98"/>
        <v>118.23</v>
      </c>
      <c r="W162" s="562" t="e">
        <f>V162/H162</f>
        <v>#DIV/0!</v>
      </c>
      <c r="X162" s="564"/>
    </row>
    <row r="163" spans="1:24" ht="21" customHeight="1">
      <c r="A163" s="85"/>
      <c r="B163" s="85"/>
      <c r="C163" s="88"/>
      <c r="D163" s="712"/>
      <c r="E163" s="85"/>
      <c r="F163" s="86"/>
      <c r="G163" s="86"/>
      <c r="H163" s="643"/>
      <c r="I163" s="644"/>
      <c r="J163" s="199">
        <f>SUM(J133:J162)</f>
        <v>0</v>
      </c>
      <c r="K163" s="199"/>
      <c r="L163" s="199">
        <f>SUM(L133:L162)</f>
        <v>0</v>
      </c>
      <c r="M163" s="199"/>
      <c r="N163" s="199"/>
      <c r="O163" s="199"/>
      <c r="P163" s="199"/>
      <c r="Q163" s="199"/>
      <c r="R163" s="199"/>
      <c r="T163" s="561" t="s">
        <v>21</v>
      </c>
      <c r="U163" s="203"/>
      <c r="V163" s="551" t="e">
        <f t="shared" si="98"/>
        <v>#VALUE!</v>
      </c>
      <c r="W163" s="562"/>
      <c r="X163" s="564"/>
    </row>
    <row r="164" spans="1:24" ht="21.6" customHeight="1">
      <c r="A164" s="82"/>
      <c r="B164" s="82"/>
      <c r="C164" s="71" t="s">
        <v>108</v>
      </c>
      <c r="D164" s="713" t="s">
        <v>29</v>
      </c>
      <c r="E164" s="82"/>
      <c r="F164" s="83"/>
      <c r="G164" s="83"/>
      <c r="H164" s="83"/>
      <c r="I164" s="84"/>
      <c r="J164" s="83"/>
      <c r="K164" s="83"/>
      <c r="L164" s="83"/>
      <c r="M164" s="83"/>
      <c r="N164" s="83"/>
      <c r="O164" s="83"/>
      <c r="P164" s="83"/>
      <c r="Q164" s="83"/>
      <c r="R164" s="83"/>
      <c r="T164" s="561"/>
      <c r="U164" s="203"/>
      <c r="V164" s="551">
        <f t="shared" si="98"/>
        <v>0</v>
      </c>
      <c r="W164" s="562"/>
      <c r="X164" s="564"/>
    </row>
    <row r="165" spans="1:24" s="201" customFormat="1" ht="21.6" customHeight="1">
      <c r="A165" s="73"/>
      <c r="B165" s="73"/>
      <c r="C165" s="87" t="s">
        <v>1109</v>
      </c>
      <c r="D165" s="714" t="s">
        <v>278</v>
      </c>
      <c r="E165" s="73"/>
      <c r="F165" s="304"/>
      <c r="G165" s="304"/>
      <c r="H165" s="304"/>
      <c r="I165" s="75"/>
      <c r="J165" s="304"/>
      <c r="K165" s="212"/>
      <c r="L165" s="212"/>
      <c r="M165" s="212"/>
      <c r="N165" s="212"/>
      <c r="O165" s="212"/>
      <c r="P165" s="212"/>
      <c r="Q165" s="212"/>
      <c r="R165" s="212"/>
      <c r="S165"/>
      <c r="T165" s="579"/>
      <c r="U165" s="212"/>
      <c r="V165" s="551">
        <f t="shared" si="98"/>
        <v>0</v>
      </c>
      <c r="W165" s="562"/>
      <c r="X165" s="580"/>
    </row>
    <row r="166" spans="1:24" s="299" customFormat="1" ht="17.25" customHeight="1">
      <c r="A166" s="296" t="s">
        <v>805</v>
      </c>
      <c r="B166" s="296" t="s">
        <v>806</v>
      </c>
      <c r="C166" s="296" t="s">
        <v>644</v>
      </c>
      <c r="D166" s="729" t="str">
        <f>IFERROR(VLOOKUP(A166,'SINAPI 092021'!$A$4:$E$12299,2,FALSE),VLOOKUP(Orçamento!A166,Composição!$A$4:$F$1756,2,FALSE))</f>
        <v>POSTO DE TRANSFORMAÇÃO DE 150 KVA - 13.8KV/220-127V</v>
      </c>
      <c r="E166" s="296" t="s">
        <v>279</v>
      </c>
      <c r="F166" s="804">
        <v>1</v>
      </c>
      <c r="G166" s="298">
        <f>$J$4</f>
        <v>0.24940000000000001</v>
      </c>
      <c r="H166" s="770"/>
      <c r="I166" s="432">
        <f t="shared" ref="I166" si="101">H166*(1+G166)</f>
        <v>0</v>
      </c>
      <c r="J166" s="297">
        <f>F166*I166</f>
        <v>0</v>
      </c>
      <c r="K166" s="639"/>
      <c r="L166" s="640">
        <f>$I166*K166</f>
        <v>0</v>
      </c>
      <c r="M166" s="639"/>
      <c r="N166" s="640"/>
      <c r="O166" s="641"/>
      <c r="P166" s="639"/>
      <c r="Q166" s="640"/>
      <c r="R166" s="641" t="e">
        <f>Q166/$J166</f>
        <v>#DIV/0!</v>
      </c>
      <c r="S166"/>
      <c r="T166" s="581">
        <v>39256.21</v>
      </c>
      <c r="U166" s="582">
        <v>31522.81</v>
      </c>
      <c r="V166" s="551">
        <f t="shared" si="98"/>
        <v>7733.4</v>
      </c>
      <c r="W166" s="562" t="e">
        <f>V166/H166</f>
        <v>#DIV/0!</v>
      </c>
      <c r="X166" s="583"/>
    </row>
    <row r="167" spans="1:24" s="201" customFormat="1" ht="21.6" customHeight="1">
      <c r="A167" s="73"/>
      <c r="B167" s="73"/>
      <c r="C167" s="87" t="s">
        <v>1110</v>
      </c>
      <c r="D167" s="714" t="s">
        <v>632</v>
      </c>
      <c r="E167" s="73"/>
      <c r="F167" s="304"/>
      <c r="G167" s="304"/>
      <c r="H167" s="304"/>
      <c r="I167" s="75"/>
      <c r="J167" s="304"/>
      <c r="K167" s="212"/>
      <c r="L167" s="212"/>
      <c r="M167" s="212"/>
      <c r="N167" s="212"/>
      <c r="O167" s="212"/>
      <c r="P167" s="212"/>
      <c r="Q167" s="212"/>
      <c r="R167" s="212"/>
      <c r="S167"/>
      <c r="T167" s="579"/>
      <c r="U167" s="212"/>
      <c r="V167" s="551">
        <f t="shared" si="98"/>
        <v>0</v>
      </c>
      <c r="W167" s="562"/>
      <c r="X167" s="580"/>
    </row>
    <row r="168" spans="1:24" ht="54.75" customHeight="1">
      <c r="A168" s="296" t="s">
        <v>22450</v>
      </c>
      <c r="B168" s="73" t="s">
        <v>806</v>
      </c>
      <c r="C168" s="296" t="s">
        <v>1474</v>
      </c>
      <c r="D168" s="729" t="str">
        <f>IFERROR(VLOOKUP(A168,'SINAPI 092021'!$A$4:$E$12299,2,FALSE),VLOOKUP(Orçamento!A168,Composição!$A$4:$F$1833,2,FALSE))</f>
        <v>QUADRO DE DISTRIBUICAO DE ENERGIA EM CHAPA DE ACO GALVANIZADO, PARA 12 DISJUNTORES TERMOMAGNETICOS MONOPOLARES, COM BARRAMENTO TRIFASICO E NEUTRO - FORNECIMENTO E INSTALACAO (ref: 09 /20).</v>
      </c>
      <c r="E168" s="296" t="s">
        <v>475</v>
      </c>
      <c r="F168" s="804">
        <v>2</v>
      </c>
      <c r="G168" s="294">
        <f t="shared" ref="G168:G178" si="102">$J$4</f>
        <v>0.24940000000000001</v>
      </c>
      <c r="H168" s="770"/>
      <c r="I168" s="432">
        <f t="shared" ref="I168:I231" si="103">H168*(1+G168)</f>
        <v>0</v>
      </c>
      <c r="J168" s="297">
        <f t="shared" ref="J168:J178" si="104">F168*I168</f>
        <v>0</v>
      </c>
      <c r="K168" s="639"/>
      <c r="L168" s="640">
        <f>$I168*K168</f>
        <v>0</v>
      </c>
      <c r="M168" s="639"/>
      <c r="N168" s="640"/>
      <c r="O168" s="641"/>
      <c r="P168" s="639"/>
      <c r="Q168" s="640"/>
      <c r="R168" s="641" t="e">
        <f t="shared" ref="R168:R177" si="105">Q168/$J168</f>
        <v>#DIV/0!</v>
      </c>
      <c r="T168" s="584">
        <v>333.57</v>
      </c>
      <c r="U168" s="550">
        <v>266.83999999999997</v>
      </c>
      <c r="V168" s="551">
        <f t="shared" si="98"/>
        <v>66.73</v>
      </c>
      <c r="W168" s="562" t="e">
        <f t="shared" ref="W168:W178" si="106">V168/H168</f>
        <v>#DIV/0!</v>
      </c>
      <c r="X168" s="580"/>
    </row>
    <row r="169" spans="1:24" ht="54.75" customHeight="1">
      <c r="A169" s="292" t="s">
        <v>1486</v>
      </c>
      <c r="B169" s="296" t="s">
        <v>806</v>
      </c>
      <c r="C169" s="296" t="s">
        <v>1477</v>
      </c>
      <c r="D169" s="729" t="str">
        <f>IFERROR(VLOOKUP(A169,'SINAPI 092021'!$A$4:$E$12299,2,FALSE),VLOOKUP(Orçamento!A169,Composição!$A$4:$F$1756,2,FALSE))</f>
        <v>QUADRO DE DISTRIBUIÇÃO DE ENERGIA EM CHAPA DE AÇO GALVANIZADO. PARA 16 DISJUNTORES TERMOMAGNÉTICOS MONOPOLARES, COM BARRAMENTO TRIFÁSICO E NEUTRO - FORNECIMENTO E INSTALAÇÃO</v>
      </c>
      <c r="E169" s="296" t="s">
        <v>475</v>
      </c>
      <c r="F169" s="804">
        <v>1</v>
      </c>
      <c r="G169" s="294">
        <f t="shared" si="102"/>
        <v>0.24940000000000001</v>
      </c>
      <c r="H169" s="770"/>
      <c r="I169" s="432">
        <f t="shared" si="103"/>
        <v>0</v>
      </c>
      <c r="J169" s="297">
        <f t="shared" si="104"/>
        <v>0</v>
      </c>
      <c r="K169" s="639"/>
      <c r="L169" s="640">
        <f t="shared" ref="L169:L178" si="107">$I169*K169</f>
        <v>0</v>
      </c>
      <c r="M169" s="639"/>
      <c r="N169" s="640"/>
      <c r="O169" s="641"/>
      <c r="P169" s="639"/>
      <c r="Q169" s="640"/>
      <c r="R169" s="641" t="e">
        <f t="shared" si="105"/>
        <v>#DIV/0!</v>
      </c>
      <c r="T169" s="584">
        <v>313</v>
      </c>
      <c r="U169" s="550">
        <v>251.35</v>
      </c>
      <c r="V169" s="551">
        <f t="shared" si="98"/>
        <v>61.65</v>
      </c>
      <c r="W169" s="562" t="e">
        <f t="shared" si="106"/>
        <v>#DIV/0!</v>
      </c>
      <c r="X169" s="580"/>
    </row>
    <row r="170" spans="1:24" s="300" customFormat="1" ht="54.75" customHeight="1">
      <c r="A170" s="296" t="s">
        <v>22462</v>
      </c>
      <c r="B170" s="296" t="s">
        <v>15</v>
      </c>
      <c r="C170" s="296" t="s">
        <v>1475</v>
      </c>
      <c r="D170" s="729" t="str">
        <f>IFERROR(VLOOKUP(A170,'SINAPI 092021'!$A$4:$E$12299,2,FALSE),VLOOKUP(Orçamento!A170,Composição!$A$4:$F$2827,2,FALSE))</f>
        <v>QUADRO DE DISTRIBUICAO DE ENERGIA DE EMBUTIR, EM CHAPA METALICA, PARA 18 DISJUNTORES TERMOMAGNETICOS MONOPOLARES, COM BARRAMENTO TRIFASICO E NEUTRO, FORNECIMENTO E INSTALACAO (ref.:09/20).</v>
      </c>
      <c r="E170" s="296" t="s">
        <v>475</v>
      </c>
      <c r="F170" s="804">
        <v>1</v>
      </c>
      <c r="G170" s="294">
        <f t="shared" si="102"/>
        <v>0.24940000000000001</v>
      </c>
      <c r="H170" s="796"/>
      <c r="I170" s="432">
        <f t="shared" si="103"/>
        <v>0</v>
      </c>
      <c r="J170" s="297">
        <f t="shared" si="104"/>
        <v>0</v>
      </c>
      <c r="K170" s="639"/>
      <c r="L170" s="640">
        <f t="shared" si="107"/>
        <v>0</v>
      </c>
      <c r="M170" s="639"/>
      <c r="N170" s="640"/>
      <c r="O170" s="641"/>
      <c r="P170" s="639"/>
      <c r="Q170" s="640"/>
      <c r="R170" s="641" t="e">
        <f t="shared" si="105"/>
        <v>#DIV/0!</v>
      </c>
      <c r="S170"/>
      <c r="T170" s="585">
        <v>429.57</v>
      </c>
      <c r="U170" s="586">
        <v>343.64</v>
      </c>
      <c r="V170" s="551">
        <f t="shared" si="98"/>
        <v>85.93</v>
      </c>
      <c r="W170" s="562" t="e">
        <f t="shared" si="106"/>
        <v>#DIV/0!</v>
      </c>
      <c r="X170" s="587"/>
    </row>
    <row r="171" spans="1:24" s="299" customFormat="1" ht="48">
      <c r="A171" s="296" t="s">
        <v>1488</v>
      </c>
      <c r="B171" s="296" t="s">
        <v>806</v>
      </c>
      <c r="C171" s="296" t="s">
        <v>1478</v>
      </c>
      <c r="D171" s="729" t="str">
        <f>IFERROR(VLOOKUP(A171,'SINAPI 092021'!$A$4:$E$12299,2,FALSE),VLOOKUP(Orçamento!A171,Composição!$A$4:$F$1756,2,FALSE))</f>
        <v>QUADRO DE DISTRIBUIÇÃO DE ENERGIA EM CHAPA DE AÇO GALVANIZADO. PARA 34 DISJUNTORES TERMOMAGNÉTICOS MONOPOLARES, COM BARRAMENTO TRIFÁSICO E NEUTRO - FORNECIMENTO E INSTALAÇÃO</v>
      </c>
      <c r="E171" s="296" t="s">
        <v>475</v>
      </c>
      <c r="F171" s="804">
        <v>1</v>
      </c>
      <c r="G171" s="298">
        <f t="shared" si="102"/>
        <v>0.24940000000000001</v>
      </c>
      <c r="H171" s="770"/>
      <c r="I171" s="432">
        <f t="shared" si="103"/>
        <v>0</v>
      </c>
      <c r="J171" s="297">
        <f t="shared" si="104"/>
        <v>0</v>
      </c>
      <c r="K171" s="639"/>
      <c r="L171" s="640">
        <f t="shared" si="107"/>
        <v>0</v>
      </c>
      <c r="M171" s="639"/>
      <c r="N171" s="640"/>
      <c r="O171" s="641"/>
      <c r="P171" s="639"/>
      <c r="Q171" s="640"/>
      <c r="R171" s="641" t="e">
        <f t="shared" si="105"/>
        <v>#DIV/0!</v>
      </c>
      <c r="S171"/>
      <c r="T171" s="581">
        <v>435.32</v>
      </c>
      <c r="U171" s="582">
        <v>349.57</v>
      </c>
      <c r="V171" s="551">
        <f t="shared" si="98"/>
        <v>85.75</v>
      </c>
      <c r="W171" s="562" t="e">
        <f t="shared" si="106"/>
        <v>#DIV/0!</v>
      </c>
      <c r="X171" s="583"/>
    </row>
    <row r="172" spans="1:24" s="300" customFormat="1" ht="48">
      <c r="A172" s="296" t="s">
        <v>1491</v>
      </c>
      <c r="B172" s="296" t="s">
        <v>806</v>
      </c>
      <c r="C172" s="296" t="s">
        <v>1476</v>
      </c>
      <c r="D172" s="729" t="str">
        <f>IFERROR(VLOOKUP(A172,'SINAPI 092021'!$A$4:$E$12299,2,FALSE),VLOOKUP(Orçamento!A172,Composição!$A$4:$F$1756,2,FALSE))</f>
        <v>QUADRO DE DISTRIBUIÇÃO DE ENERGIA EM CHAPA DE AÇO GALVANIZADO. PARA 56 DISJUNTORES TERMOMAGNÉTICOS MONOPOLARES, COM BARRAMENTO TRIFÁSICO E NEUTRO - FORNECIMENTO E INSTALAÇÃO</v>
      </c>
      <c r="E172" s="296" t="s">
        <v>475</v>
      </c>
      <c r="F172" s="804">
        <v>3</v>
      </c>
      <c r="G172" s="294">
        <f t="shared" si="102"/>
        <v>0.24940000000000001</v>
      </c>
      <c r="H172" s="945"/>
      <c r="I172" s="432">
        <f t="shared" si="103"/>
        <v>0</v>
      </c>
      <c r="J172" s="297">
        <f t="shared" si="104"/>
        <v>0</v>
      </c>
      <c r="K172" s="639"/>
      <c r="L172" s="640">
        <f t="shared" si="107"/>
        <v>0</v>
      </c>
      <c r="M172" s="639"/>
      <c r="N172" s="640"/>
      <c r="O172" s="641"/>
      <c r="P172" s="639"/>
      <c r="Q172" s="640"/>
      <c r="R172" s="641" t="e">
        <f t="shared" si="105"/>
        <v>#DIV/0!</v>
      </c>
      <c r="S172"/>
      <c r="T172" s="585">
        <v>843.47</v>
      </c>
      <c r="U172" s="586">
        <v>677.31</v>
      </c>
      <c r="V172" s="551">
        <f t="shared" si="98"/>
        <v>166.16</v>
      </c>
      <c r="W172" s="562" t="e">
        <f t="shared" si="106"/>
        <v>#DIV/0!</v>
      </c>
      <c r="X172" s="587"/>
    </row>
    <row r="173" spans="1:24" s="300" customFormat="1" ht="30.75" customHeight="1">
      <c r="A173" s="296">
        <v>91937</v>
      </c>
      <c r="B173" s="73" t="s">
        <v>15</v>
      </c>
      <c r="C173" s="296" t="s">
        <v>1479</v>
      </c>
      <c r="D173" s="729" t="str">
        <f>IFERROR(VLOOKUP(A173,'SINAPI 092021'!$A$4:$E$12299,2,FALSE),VLOOKUP(Orçamento!A173,Composição!$A$4:$F$1756,2,FALSE))</f>
        <v>CAIXA OCTOGONAL 3" X 3", PVC, INSTALADA EM LAJE - FORNECIMENTO E INSTALAÇÃO. AF_12/2015</v>
      </c>
      <c r="E173" s="296" t="s">
        <v>475</v>
      </c>
      <c r="F173" s="804">
        <v>155</v>
      </c>
      <c r="G173" s="294">
        <f t="shared" si="102"/>
        <v>0.24940000000000001</v>
      </c>
      <c r="H173" s="935"/>
      <c r="I173" s="432">
        <f t="shared" si="103"/>
        <v>0</v>
      </c>
      <c r="J173" s="297">
        <f t="shared" si="104"/>
        <v>0</v>
      </c>
      <c r="K173" s="639"/>
      <c r="L173" s="640">
        <f t="shared" si="107"/>
        <v>0</v>
      </c>
      <c r="M173" s="639"/>
      <c r="N173" s="640"/>
      <c r="O173" s="641"/>
      <c r="P173" s="639"/>
      <c r="Q173" s="640"/>
      <c r="R173" s="641" t="e">
        <f t="shared" si="105"/>
        <v>#DIV/0!</v>
      </c>
      <c r="S173"/>
      <c r="T173" s="585">
        <v>7.68</v>
      </c>
      <c r="U173" s="586">
        <v>6.15</v>
      </c>
      <c r="V173" s="551">
        <f t="shared" si="98"/>
        <v>1.53</v>
      </c>
      <c r="W173" s="562" t="e">
        <f t="shared" si="106"/>
        <v>#DIV/0!</v>
      </c>
      <c r="X173" s="587"/>
    </row>
    <row r="174" spans="1:24" s="300" customFormat="1" ht="30.75" customHeight="1">
      <c r="A174" s="296">
        <v>91939</v>
      </c>
      <c r="B174" s="73" t="s">
        <v>15</v>
      </c>
      <c r="C174" s="296" t="s">
        <v>1480</v>
      </c>
      <c r="D174" s="729" t="str">
        <f>IFERROR(VLOOKUP(A174,'SINAPI 092021'!$A$4:$E$12299,2,FALSE),VLOOKUP(Orçamento!A174,Composição!$A$4:$F$1756,2,FALSE))</f>
        <v>CAIXA RETANGULAR 4" X 2" ALTA (2,00 M DO PISO), PVC, INSTALADA EM PAREDE - FORNECIMENTO E INSTALAÇÃO. AF_12/2015</v>
      </c>
      <c r="E174" s="296" t="s">
        <v>475</v>
      </c>
      <c r="F174" s="804">
        <v>82</v>
      </c>
      <c r="G174" s="294">
        <f t="shared" si="102"/>
        <v>0.24940000000000001</v>
      </c>
      <c r="H174" s="944"/>
      <c r="I174" s="432">
        <f t="shared" si="103"/>
        <v>0</v>
      </c>
      <c r="J174" s="297">
        <f t="shared" si="104"/>
        <v>0</v>
      </c>
      <c r="K174" s="639"/>
      <c r="L174" s="640">
        <f t="shared" si="107"/>
        <v>0</v>
      </c>
      <c r="M174" s="639"/>
      <c r="N174" s="640"/>
      <c r="O174" s="641"/>
      <c r="P174" s="639"/>
      <c r="Q174" s="640"/>
      <c r="R174" s="641" t="e">
        <f t="shared" si="105"/>
        <v>#DIV/0!</v>
      </c>
      <c r="S174"/>
      <c r="T174" s="585">
        <v>19.02</v>
      </c>
      <c r="U174" s="586">
        <v>15.2</v>
      </c>
      <c r="V174" s="551">
        <f t="shared" si="98"/>
        <v>3.82</v>
      </c>
      <c r="W174" s="562" t="e">
        <f t="shared" si="106"/>
        <v>#DIV/0!</v>
      </c>
      <c r="X174" s="587"/>
    </row>
    <row r="175" spans="1:24" s="300" customFormat="1" ht="30.75" customHeight="1">
      <c r="A175" s="296">
        <v>91940</v>
      </c>
      <c r="B175" s="73" t="s">
        <v>15</v>
      </c>
      <c r="C175" s="296" t="s">
        <v>1481</v>
      </c>
      <c r="D175" s="729" t="str">
        <f>IFERROR(VLOOKUP(A175,'SINAPI 092021'!$A$4:$E$12299,2,FALSE),VLOOKUP(Orçamento!A175,Composição!$A$4:$F$1756,2,FALSE))</f>
        <v>CAIXA RETANGULAR 4" X 2" MÉDIA (1,30 M DO PISO), PVC, INSTALADA EM PAREDE - FORNECIMENTO E INSTALAÇÃO. AF_12/2015</v>
      </c>
      <c r="E175" s="296" t="s">
        <v>475</v>
      </c>
      <c r="F175" s="804">
        <v>99</v>
      </c>
      <c r="G175" s="294">
        <f t="shared" si="102"/>
        <v>0.24940000000000001</v>
      </c>
      <c r="H175" s="935"/>
      <c r="I175" s="432">
        <f t="shared" si="103"/>
        <v>0</v>
      </c>
      <c r="J175" s="297">
        <f t="shared" si="104"/>
        <v>0</v>
      </c>
      <c r="K175" s="639"/>
      <c r="L175" s="640">
        <f t="shared" si="107"/>
        <v>0</v>
      </c>
      <c r="M175" s="639"/>
      <c r="N175" s="640"/>
      <c r="O175" s="641"/>
      <c r="P175" s="639"/>
      <c r="Q175" s="640"/>
      <c r="R175" s="641" t="e">
        <f t="shared" si="105"/>
        <v>#DIV/0!</v>
      </c>
      <c r="S175"/>
      <c r="T175" s="585">
        <v>10.119999999999999</v>
      </c>
      <c r="U175" s="586">
        <v>8.1</v>
      </c>
      <c r="V175" s="551">
        <f t="shared" si="98"/>
        <v>2.02</v>
      </c>
      <c r="W175" s="562" t="e">
        <f t="shared" si="106"/>
        <v>#DIV/0!</v>
      </c>
      <c r="X175" s="587"/>
    </row>
    <row r="176" spans="1:24" s="300" customFormat="1" ht="30.75" customHeight="1">
      <c r="A176" s="296">
        <v>91941</v>
      </c>
      <c r="B176" s="73" t="s">
        <v>15</v>
      </c>
      <c r="C176" s="296" t="s">
        <v>1482</v>
      </c>
      <c r="D176" s="729" t="str">
        <f>IFERROR(VLOOKUP(A176,'SINAPI 092021'!$A$4:$E$12299,2,FALSE),VLOOKUP(Orçamento!A176,Composição!$A$4:$F$1756,2,FALSE))</f>
        <v>CAIXA RETANGULAR 4" X 2" BAIXA (0,30 M DO PISO), PVC, INSTALADA EM PAREDE - FORNECIMENTO E INSTALAÇÃO. AF_12/2015</v>
      </c>
      <c r="E176" s="296" t="s">
        <v>475</v>
      </c>
      <c r="F176" s="804">
        <v>103</v>
      </c>
      <c r="G176" s="294">
        <f t="shared" si="102"/>
        <v>0.24940000000000001</v>
      </c>
      <c r="H176" s="935"/>
      <c r="I176" s="432">
        <f t="shared" si="103"/>
        <v>0</v>
      </c>
      <c r="J176" s="297">
        <f t="shared" si="104"/>
        <v>0</v>
      </c>
      <c r="K176" s="639"/>
      <c r="L176" s="640">
        <f t="shared" si="107"/>
        <v>0</v>
      </c>
      <c r="M176" s="639"/>
      <c r="N176" s="640"/>
      <c r="O176" s="641"/>
      <c r="P176" s="639"/>
      <c r="Q176" s="640"/>
      <c r="R176" s="641" t="e">
        <f t="shared" si="105"/>
        <v>#DIV/0!</v>
      </c>
      <c r="S176"/>
      <c r="T176" s="585">
        <v>6.79</v>
      </c>
      <c r="U176" s="586">
        <v>5.43</v>
      </c>
      <c r="V176" s="551">
        <f t="shared" si="98"/>
        <v>1.36</v>
      </c>
      <c r="W176" s="562" t="e">
        <f t="shared" si="106"/>
        <v>#DIV/0!</v>
      </c>
      <c r="X176" s="587"/>
    </row>
    <row r="177" spans="1:24" s="300" customFormat="1" ht="45" customHeight="1">
      <c r="A177" s="296">
        <v>97886</v>
      </c>
      <c r="B177" s="296" t="s">
        <v>15</v>
      </c>
      <c r="C177" s="296" t="s">
        <v>1483</v>
      </c>
      <c r="D177" s="729" t="str">
        <f>IFERROR(VLOOKUP(A177,'SINAPI 092021'!$A$4:$E$12299,2,FALSE),VLOOKUP(Orçamento!A177,Composição!$A$4:$F$1756,2,FALSE))</f>
        <v>CAIXA ENTERRADA ELÉTRICA RETANGULAR, EM ALVENARIA COM TIJOLOS CERÂMICOS MACIÇOS, FUNDO COM BRITA, DIMENSÕES INTERNAS: 0,3X0,3X0,3 M. AF_12/2020</v>
      </c>
      <c r="E177" s="296" t="s">
        <v>475</v>
      </c>
      <c r="F177" s="804">
        <v>17</v>
      </c>
      <c r="G177" s="294">
        <f t="shared" si="102"/>
        <v>0.24940000000000001</v>
      </c>
      <c r="H177" s="944"/>
      <c r="I177" s="432">
        <f t="shared" si="103"/>
        <v>0</v>
      </c>
      <c r="J177" s="297">
        <f t="shared" si="104"/>
        <v>0</v>
      </c>
      <c r="K177" s="639"/>
      <c r="L177" s="640">
        <f t="shared" si="107"/>
        <v>0</v>
      </c>
      <c r="M177" s="639"/>
      <c r="N177" s="640"/>
      <c r="O177" s="641"/>
      <c r="P177" s="639"/>
      <c r="Q177" s="640"/>
      <c r="R177" s="641" t="e">
        <f t="shared" si="105"/>
        <v>#DIV/0!</v>
      </c>
      <c r="S177"/>
      <c r="T177" s="585">
        <v>119.01</v>
      </c>
      <c r="U177" s="586">
        <v>95.41</v>
      </c>
      <c r="V177" s="551">
        <f t="shared" si="98"/>
        <v>23.6</v>
      </c>
      <c r="W177" s="562" t="e">
        <f t="shared" si="106"/>
        <v>#DIV/0!</v>
      </c>
      <c r="X177" s="587"/>
    </row>
    <row r="178" spans="1:24" s="300" customFormat="1" ht="37.5" customHeight="1">
      <c r="A178" s="296" t="s">
        <v>1595</v>
      </c>
      <c r="B178" s="296" t="s">
        <v>806</v>
      </c>
      <c r="C178" s="296" t="s">
        <v>1484</v>
      </c>
      <c r="D178" s="729" t="str">
        <f>IFERROR(VLOOKUP(A178,'SINAPI 092021'!$A$4:$E$12299,2,FALSE),VLOOKUP(Orçamento!A178,Composição!$A$4:$F$1756,2,FALSE))</f>
        <v>PAINEL MODULAR COMPLETO 1700 X 600 X 400 MM C/ 1 PORTA - FORNECIMENTO E INSTALAÇÃO</v>
      </c>
      <c r="E178" s="296" t="s">
        <v>475</v>
      </c>
      <c r="F178" s="804">
        <v>1</v>
      </c>
      <c r="G178" s="294">
        <f t="shared" si="102"/>
        <v>0.24940000000000001</v>
      </c>
      <c r="H178" s="770"/>
      <c r="I178" s="432">
        <f t="shared" si="103"/>
        <v>0</v>
      </c>
      <c r="J178" s="297">
        <f t="shared" si="104"/>
        <v>0</v>
      </c>
      <c r="K178" s="639"/>
      <c r="L178" s="640">
        <f t="shared" si="107"/>
        <v>0</v>
      </c>
      <c r="M178" s="639"/>
      <c r="N178" s="640"/>
      <c r="O178" s="641"/>
      <c r="P178" s="639"/>
      <c r="Q178" s="640"/>
      <c r="R178" s="641" t="e">
        <f>Q178/$J178</f>
        <v>#DIV/0!</v>
      </c>
      <c r="S178"/>
      <c r="T178" s="585">
        <v>4662.58</v>
      </c>
      <c r="U178" s="586">
        <v>3745.09</v>
      </c>
      <c r="V178" s="551">
        <f t="shared" si="98"/>
        <v>917.49</v>
      </c>
      <c r="W178" s="562" t="e">
        <f t="shared" si="106"/>
        <v>#DIV/0!</v>
      </c>
      <c r="X178" s="587"/>
    </row>
    <row r="179" spans="1:24" s="201" customFormat="1" ht="21.6" customHeight="1">
      <c r="A179" s="73"/>
      <c r="B179" s="73"/>
      <c r="C179" s="87" t="s">
        <v>1111</v>
      </c>
      <c r="D179" s="714" t="s">
        <v>280</v>
      </c>
      <c r="E179" s="73"/>
      <c r="F179" s="304"/>
      <c r="G179" s="304"/>
      <c r="H179" s="304"/>
      <c r="I179" s="75"/>
      <c r="J179" s="304"/>
      <c r="K179" s="212"/>
      <c r="L179" s="212"/>
      <c r="M179" s="212"/>
      <c r="N179" s="212"/>
      <c r="O179" s="212"/>
      <c r="P179" s="212"/>
      <c r="Q179" s="212"/>
      <c r="R179" s="212"/>
      <c r="S179"/>
      <c r="T179" s="579"/>
      <c r="U179" s="212"/>
      <c r="V179" s="551">
        <f t="shared" si="98"/>
        <v>0</v>
      </c>
      <c r="W179" s="562"/>
      <c r="X179" s="580"/>
    </row>
    <row r="180" spans="1:24" s="295" customFormat="1" ht="36">
      <c r="A180" s="296">
        <v>91933</v>
      </c>
      <c r="B180" s="292" t="s">
        <v>15</v>
      </c>
      <c r="C180" s="292" t="s">
        <v>1492</v>
      </c>
      <c r="D180" s="729" t="str">
        <f>IFERROR(VLOOKUP(A180,'SINAPI 092021'!$A$4:$E$12299,2,FALSE),VLOOKUP(Orçamento!A180,Composição!$A$4:$F$1756,2,FALSE))</f>
        <v>CABO DE COBRE FLEXÍVEL ISOLADO, 10 MM², ANTI-CHAMA 0,6/1,0 KV, PARA CIRCUITOS TERMINAIS - FORNECIMENTO E INSTALAÇÃO. AF_12/2015</v>
      </c>
      <c r="E180" s="292" t="s">
        <v>478</v>
      </c>
      <c r="F180" s="804">
        <v>246.4</v>
      </c>
      <c r="G180" s="294">
        <f t="shared" ref="G180:G190" si="108">$J$4</f>
        <v>0.24940000000000001</v>
      </c>
      <c r="H180" s="933"/>
      <c r="I180" s="802">
        <f t="shared" si="103"/>
        <v>0</v>
      </c>
      <c r="J180" s="293">
        <f t="shared" ref="J180:J190" si="109">F180*I180</f>
        <v>0</v>
      </c>
      <c r="K180" s="639"/>
      <c r="L180" s="640">
        <f t="shared" ref="L180:L190" si="110">$I180*K180</f>
        <v>0</v>
      </c>
      <c r="M180" s="639"/>
      <c r="N180" s="640"/>
      <c r="O180" s="641"/>
      <c r="P180" s="639"/>
      <c r="Q180" s="640"/>
      <c r="R180" s="641" t="e">
        <f t="shared" ref="R180:R190" si="111">Q180/$J180</f>
        <v>#DIV/0!</v>
      </c>
      <c r="S180"/>
      <c r="T180" s="588">
        <v>10.210000000000001</v>
      </c>
      <c r="U180" s="589">
        <v>8.17</v>
      </c>
      <c r="V180" s="551">
        <f t="shared" si="98"/>
        <v>2.04</v>
      </c>
      <c r="W180" s="562" t="e">
        <f t="shared" ref="W180:W190" si="112">V180/H180</f>
        <v>#DIV/0!</v>
      </c>
      <c r="X180" s="590"/>
    </row>
    <row r="181" spans="1:24" s="295" customFormat="1" ht="33" customHeight="1">
      <c r="A181" s="296">
        <v>92998</v>
      </c>
      <c r="B181" s="292" t="s">
        <v>15</v>
      </c>
      <c r="C181" s="292" t="s">
        <v>1493</v>
      </c>
      <c r="D181" s="729" t="str">
        <f>IFERROR(VLOOKUP(A181,'SINAPI 092021'!$A$4:$E$12299,2,FALSE),VLOOKUP(Orçamento!A181,Composição!$A$4:$F$1756,2,FALSE))</f>
        <v>CABO DE COBRE FLEXÍVEL ISOLADO, 185 MM², ANTI-CHAMA 0,6/1,0 KV, PARA DISTRIBUIÇÃO - FORNECIMENTO E INSTALAÇÃO. AF_12/2015</v>
      </c>
      <c r="E181" s="292" t="s">
        <v>478</v>
      </c>
      <c r="F181" s="804">
        <v>31.6</v>
      </c>
      <c r="G181" s="294">
        <f t="shared" si="108"/>
        <v>0.24940000000000001</v>
      </c>
      <c r="H181" s="935"/>
      <c r="I181" s="432">
        <f t="shared" si="103"/>
        <v>0</v>
      </c>
      <c r="J181" s="293">
        <f t="shared" si="109"/>
        <v>0</v>
      </c>
      <c r="K181" s="639"/>
      <c r="L181" s="640">
        <f t="shared" si="110"/>
        <v>0</v>
      </c>
      <c r="M181" s="639"/>
      <c r="N181" s="640"/>
      <c r="O181" s="641"/>
      <c r="P181" s="639"/>
      <c r="Q181" s="640"/>
      <c r="R181" s="641" t="e">
        <f t="shared" si="111"/>
        <v>#DIV/0!</v>
      </c>
      <c r="S181"/>
      <c r="T181" s="588">
        <v>116.26</v>
      </c>
      <c r="U181" s="589">
        <v>93</v>
      </c>
      <c r="V181" s="551">
        <f t="shared" si="98"/>
        <v>23.26</v>
      </c>
      <c r="W181" s="562" t="e">
        <f t="shared" si="112"/>
        <v>#DIV/0!</v>
      </c>
      <c r="X181" s="590"/>
    </row>
    <row r="182" spans="1:24" s="295" customFormat="1" ht="33" customHeight="1">
      <c r="A182" s="296">
        <v>92990</v>
      </c>
      <c r="B182" s="292" t="s">
        <v>15</v>
      </c>
      <c r="C182" s="292" t="s">
        <v>1494</v>
      </c>
      <c r="D182" s="729" t="str">
        <f>IFERROR(VLOOKUP(A182,'SINAPI 092021'!$A$4:$E$12299,2,FALSE),VLOOKUP(Orçamento!A182,Composição!$A$4:$F$1756,2,FALSE))</f>
        <v>CABO DE COBRE FLEXÍVEL ISOLADO, 70 MM², ANTI-CHAMA 0,6/1,0 KV, PARA DISTRIBUIÇÃO - FORNECIMENTO E INSTALAÇÃO. AF_12/2015</v>
      </c>
      <c r="E182" s="292" t="s">
        <v>478</v>
      </c>
      <c r="F182" s="804">
        <v>5.8</v>
      </c>
      <c r="G182" s="294">
        <f t="shared" si="108"/>
        <v>0.24940000000000001</v>
      </c>
      <c r="H182" s="936"/>
      <c r="I182" s="432">
        <f t="shared" si="103"/>
        <v>0</v>
      </c>
      <c r="J182" s="293">
        <f t="shared" si="109"/>
        <v>0</v>
      </c>
      <c r="K182" s="639"/>
      <c r="L182" s="640">
        <f t="shared" si="110"/>
        <v>0</v>
      </c>
      <c r="M182" s="639"/>
      <c r="N182" s="640"/>
      <c r="O182" s="641"/>
      <c r="P182" s="639"/>
      <c r="Q182" s="640"/>
      <c r="R182" s="641" t="e">
        <f t="shared" si="111"/>
        <v>#DIV/0!</v>
      </c>
      <c r="S182"/>
      <c r="T182" s="588">
        <v>45.06</v>
      </c>
      <c r="U182" s="589">
        <v>36.049999999999997</v>
      </c>
      <c r="V182" s="551">
        <f t="shared" si="98"/>
        <v>9.01</v>
      </c>
      <c r="W182" s="562" t="e">
        <f t="shared" si="112"/>
        <v>#DIV/0!</v>
      </c>
      <c r="X182" s="590"/>
    </row>
    <row r="183" spans="1:24" s="295" customFormat="1" ht="33" customHeight="1">
      <c r="A183" s="296">
        <v>92982</v>
      </c>
      <c r="B183" s="292" t="s">
        <v>15</v>
      </c>
      <c r="C183" s="292" t="s">
        <v>1495</v>
      </c>
      <c r="D183" s="729" t="str">
        <f>IFERROR(VLOOKUP(A183,'SINAPI 092021'!$A$4:$E$12299,2,FALSE),VLOOKUP(Orçamento!A183,Composição!$A$4:$F$1756,2,FALSE))</f>
        <v>CABO DE COBRE FLEXÍVEL ISOLADO, 16 MM², ANTI-CHAMA 0,6/1,0 KV, PARA DISTRIBUIÇÃO - FORNECIMENTO E INSTALAÇÃO. AF_12/2015</v>
      </c>
      <c r="E183" s="292" t="s">
        <v>478</v>
      </c>
      <c r="F183" s="804">
        <v>238.6</v>
      </c>
      <c r="G183" s="294">
        <f t="shared" si="108"/>
        <v>0.24940000000000001</v>
      </c>
      <c r="H183" s="935"/>
      <c r="I183" s="432">
        <f t="shared" si="103"/>
        <v>0</v>
      </c>
      <c r="J183" s="293">
        <f t="shared" si="109"/>
        <v>0</v>
      </c>
      <c r="K183" s="639"/>
      <c r="L183" s="640">
        <f t="shared" si="110"/>
        <v>0</v>
      </c>
      <c r="M183" s="639"/>
      <c r="N183" s="640"/>
      <c r="O183" s="641"/>
      <c r="P183" s="639"/>
      <c r="Q183" s="640"/>
      <c r="R183" s="641" t="e">
        <f t="shared" si="111"/>
        <v>#DIV/0!</v>
      </c>
      <c r="S183"/>
      <c r="T183" s="588">
        <v>10.6</v>
      </c>
      <c r="U183" s="589">
        <v>8.48</v>
      </c>
      <c r="V183" s="551">
        <f t="shared" si="98"/>
        <v>2.12</v>
      </c>
      <c r="W183" s="562" t="e">
        <f t="shared" si="112"/>
        <v>#DIV/0!</v>
      </c>
      <c r="X183" s="590"/>
    </row>
    <row r="184" spans="1:24" s="295" customFormat="1" ht="33" customHeight="1">
      <c r="A184" s="296">
        <v>92984</v>
      </c>
      <c r="B184" s="292" t="s">
        <v>15</v>
      </c>
      <c r="C184" s="292" t="s">
        <v>1496</v>
      </c>
      <c r="D184" s="729" t="str">
        <f>IFERROR(VLOOKUP(A184,'SINAPI 092021'!$A$4:$E$12299,2,FALSE),VLOOKUP(Orçamento!A184,Composição!$A$4:$F$1756,2,FALSE))</f>
        <v>CABO DE COBRE FLEXÍVEL ISOLADO, 25 MM², ANTI-CHAMA 0,6/1,0 KV, PARA DISTRIBUIÇÃO - FORNECIMENTO E INSTALAÇÃO. AF_12/2015</v>
      </c>
      <c r="E184" s="292" t="s">
        <v>478</v>
      </c>
      <c r="F184" s="804">
        <v>721.5</v>
      </c>
      <c r="G184" s="294">
        <f t="shared" si="108"/>
        <v>0.24940000000000001</v>
      </c>
      <c r="H184" s="933"/>
      <c r="I184" s="432">
        <f t="shared" si="103"/>
        <v>0</v>
      </c>
      <c r="J184" s="293">
        <f t="shared" si="109"/>
        <v>0</v>
      </c>
      <c r="K184" s="639"/>
      <c r="L184" s="640">
        <f t="shared" si="110"/>
        <v>0</v>
      </c>
      <c r="M184" s="639"/>
      <c r="N184" s="640"/>
      <c r="O184" s="641"/>
      <c r="P184" s="639"/>
      <c r="Q184" s="640"/>
      <c r="R184" s="641" t="e">
        <f t="shared" si="111"/>
        <v>#DIV/0!</v>
      </c>
      <c r="S184"/>
      <c r="T184" s="588">
        <v>17.39</v>
      </c>
      <c r="U184" s="589">
        <v>13.92</v>
      </c>
      <c r="V184" s="551">
        <f t="shared" si="98"/>
        <v>3.47</v>
      </c>
      <c r="W184" s="562" t="e">
        <f t="shared" si="112"/>
        <v>#DIV/0!</v>
      </c>
      <c r="X184" s="590"/>
    </row>
    <row r="185" spans="1:24" s="295" customFormat="1" ht="33" customHeight="1">
      <c r="A185" s="296">
        <v>92986</v>
      </c>
      <c r="B185" s="292" t="s">
        <v>15</v>
      </c>
      <c r="C185" s="292" t="s">
        <v>1497</v>
      </c>
      <c r="D185" s="729" t="str">
        <f>IFERROR(VLOOKUP(A185,'SINAPI 092021'!$A$4:$E$12299,2,FALSE),VLOOKUP(Orçamento!A185,Composição!$A$4:$F$1756,2,FALSE))</f>
        <v>CABO DE COBRE FLEXÍVEL ISOLADO, 35 MM², ANTI-CHAMA 0,6/1,0 KV, PARA DISTRIBUIÇÃO - FORNECIMENTO E INSTALAÇÃO. AF_12/2015</v>
      </c>
      <c r="E185" s="292" t="s">
        <v>478</v>
      </c>
      <c r="F185" s="804">
        <v>240.4</v>
      </c>
      <c r="G185" s="294">
        <f t="shared" si="108"/>
        <v>0.24940000000000001</v>
      </c>
      <c r="H185" s="935"/>
      <c r="I185" s="432">
        <f t="shared" si="103"/>
        <v>0</v>
      </c>
      <c r="J185" s="293">
        <f t="shared" si="109"/>
        <v>0</v>
      </c>
      <c r="K185" s="639"/>
      <c r="L185" s="640">
        <f t="shared" si="110"/>
        <v>0</v>
      </c>
      <c r="M185" s="639"/>
      <c r="N185" s="640"/>
      <c r="O185" s="641"/>
      <c r="P185" s="639"/>
      <c r="Q185" s="640"/>
      <c r="R185" s="641" t="e">
        <f t="shared" si="111"/>
        <v>#DIV/0!</v>
      </c>
      <c r="S185"/>
      <c r="T185" s="588">
        <v>23.49</v>
      </c>
      <c r="U185" s="589">
        <v>18.78</v>
      </c>
      <c r="V185" s="551">
        <f t="shared" si="98"/>
        <v>4.71</v>
      </c>
      <c r="W185" s="562" t="e">
        <f t="shared" si="112"/>
        <v>#DIV/0!</v>
      </c>
      <c r="X185" s="590"/>
    </row>
    <row r="186" spans="1:24" s="295" customFormat="1" ht="33" customHeight="1">
      <c r="A186" s="296">
        <v>92988</v>
      </c>
      <c r="B186" s="292" t="s">
        <v>15</v>
      </c>
      <c r="C186" s="292" t="s">
        <v>1498</v>
      </c>
      <c r="D186" s="729" t="str">
        <f>IFERROR(VLOOKUP(A186,'SINAPI 092021'!$A$4:$E$12299,2,FALSE),VLOOKUP(Orçamento!A186,Composição!$A$4:$F$1756,2,FALSE))</f>
        <v>CABO DE COBRE FLEXÍVEL ISOLADO, 50 MM², ANTI-CHAMA 0,6/1,0 KV, PARA DISTRIBUIÇÃO - FORNECIMENTO E INSTALAÇÃO. AF_12/2015</v>
      </c>
      <c r="E186" s="292" t="s">
        <v>478</v>
      </c>
      <c r="F186" s="804">
        <v>574.79999999999995</v>
      </c>
      <c r="G186" s="294">
        <f t="shared" si="108"/>
        <v>0.24940000000000001</v>
      </c>
      <c r="H186" s="933"/>
      <c r="I186" s="432">
        <f t="shared" si="103"/>
        <v>0</v>
      </c>
      <c r="J186" s="293">
        <f t="shared" si="109"/>
        <v>0</v>
      </c>
      <c r="K186" s="639"/>
      <c r="L186" s="640">
        <f t="shared" si="110"/>
        <v>0</v>
      </c>
      <c r="M186" s="639"/>
      <c r="N186" s="640"/>
      <c r="O186" s="641"/>
      <c r="P186" s="639"/>
      <c r="Q186" s="640"/>
      <c r="R186" s="641" t="e">
        <f t="shared" si="111"/>
        <v>#DIV/0!</v>
      </c>
      <c r="S186"/>
      <c r="T186" s="588">
        <v>32.9</v>
      </c>
      <c r="U186" s="589">
        <v>26.31</v>
      </c>
      <c r="V186" s="551">
        <f t="shared" si="98"/>
        <v>6.59</v>
      </c>
      <c r="W186" s="562" t="e">
        <f t="shared" si="112"/>
        <v>#DIV/0!</v>
      </c>
      <c r="X186" s="590"/>
    </row>
    <row r="187" spans="1:24" s="295" customFormat="1" ht="33" customHeight="1">
      <c r="A187" s="296">
        <v>92992</v>
      </c>
      <c r="B187" s="292" t="s">
        <v>15</v>
      </c>
      <c r="C187" s="292" t="s">
        <v>1499</v>
      </c>
      <c r="D187" s="729" t="str">
        <f>IFERROR(VLOOKUP(A187,'SINAPI 092021'!$A$4:$E$12299,2,FALSE),VLOOKUP(Orçamento!A187,Composição!$A$4:$F$1756,2,FALSE))</f>
        <v>CABO DE COBRE FLEXÍVEL ISOLADO, 95 MM², ANTI-CHAMA 0,6/1,0 KV, PARA DISTRIBUIÇÃO - FORNECIMENTO E INSTALAÇÃO. AF_12/2015</v>
      </c>
      <c r="E187" s="292" t="s">
        <v>478</v>
      </c>
      <c r="F187" s="804">
        <v>336.7</v>
      </c>
      <c r="G187" s="294">
        <f t="shared" si="108"/>
        <v>0.24940000000000001</v>
      </c>
      <c r="H187" s="935"/>
      <c r="I187" s="432">
        <f t="shared" si="103"/>
        <v>0</v>
      </c>
      <c r="J187" s="293">
        <f t="shared" si="109"/>
        <v>0</v>
      </c>
      <c r="K187" s="639"/>
      <c r="L187" s="640">
        <f t="shared" si="110"/>
        <v>0</v>
      </c>
      <c r="M187" s="639"/>
      <c r="N187" s="640"/>
      <c r="O187" s="641"/>
      <c r="P187" s="639"/>
      <c r="Q187" s="640"/>
      <c r="R187" s="641" t="e">
        <f t="shared" si="111"/>
        <v>#DIV/0!</v>
      </c>
      <c r="S187"/>
      <c r="T187" s="588">
        <v>59.49</v>
      </c>
      <c r="U187" s="589">
        <v>47.59</v>
      </c>
      <c r="V187" s="551">
        <f t="shared" si="98"/>
        <v>11.9</v>
      </c>
      <c r="W187" s="562" t="e">
        <f t="shared" si="112"/>
        <v>#DIV/0!</v>
      </c>
      <c r="X187" s="590"/>
    </row>
    <row r="188" spans="1:24" s="295" customFormat="1" ht="36">
      <c r="A188" s="296">
        <v>91926</v>
      </c>
      <c r="B188" s="292" t="s">
        <v>15</v>
      </c>
      <c r="C188" s="292" t="s">
        <v>1500</v>
      </c>
      <c r="D188" s="729" t="str">
        <f>IFERROR(VLOOKUP(A188,'SINAPI 092021'!$A$4:$E$12299,2,FALSE),VLOOKUP(Orçamento!A188,Composição!$A$4:$F$1756,2,FALSE))</f>
        <v>CABO DE COBRE FLEXÍVEL ISOLADO, 2,5 MM², ANTI-CHAMA 450/750 V, PARA CIRCUITOS TERMINAIS - FORNECIMENTO E INSTALAÇÃO. AF_12/2015</v>
      </c>
      <c r="E188" s="292" t="s">
        <v>478</v>
      </c>
      <c r="F188" s="804">
        <v>6182.8</v>
      </c>
      <c r="G188" s="294">
        <f t="shared" si="108"/>
        <v>0.24940000000000001</v>
      </c>
      <c r="H188" s="936"/>
      <c r="I188" s="432">
        <f t="shared" si="103"/>
        <v>0</v>
      </c>
      <c r="J188" s="293">
        <f t="shared" si="109"/>
        <v>0</v>
      </c>
      <c r="K188" s="639"/>
      <c r="L188" s="640">
        <f t="shared" si="110"/>
        <v>0</v>
      </c>
      <c r="M188" s="639"/>
      <c r="N188" s="640"/>
      <c r="O188" s="641"/>
      <c r="P188" s="639"/>
      <c r="Q188" s="640"/>
      <c r="R188" s="641" t="e">
        <f t="shared" si="111"/>
        <v>#DIV/0!</v>
      </c>
      <c r="S188"/>
      <c r="T188" s="588">
        <v>2.64</v>
      </c>
      <c r="U188" s="589">
        <v>2.1</v>
      </c>
      <c r="V188" s="551">
        <f t="shared" si="98"/>
        <v>0.54</v>
      </c>
      <c r="W188" s="562" t="e">
        <f t="shared" si="112"/>
        <v>#DIV/0!</v>
      </c>
      <c r="X188" s="590"/>
    </row>
    <row r="189" spans="1:24" s="295" customFormat="1" ht="38.25" customHeight="1">
      <c r="A189" s="296">
        <v>91928</v>
      </c>
      <c r="B189" s="292" t="s">
        <v>15</v>
      </c>
      <c r="C189" s="292" t="s">
        <v>1501</v>
      </c>
      <c r="D189" s="729" t="str">
        <f>IFERROR(VLOOKUP(A189,'SINAPI 092021'!$A$4:$E$12299,2,FALSE),VLOOKUP(Orçamento!A189,Composição!$A$4:$F$1756,2,FALSE))</f>
        <v>CABO DE COBRE FLEXÍVEL ISOLADO, 4 MM², ANTI-CHAMA 450/750 V, PARA CIRCUITOS TERMINAIS - FORNECIMENTO E INSTALAÇÃO. AF_12/2015</v>
      </c>
      <c r="E189" s="292" t="s">
        <v>478</v>
      </c>
      <c r="F189" s="804">
        <v>1754.5</v>
      </c>
      <c r="G189" s="294">
        <f t="shared" si="108"/>
        <v>0.24940000000000001</v>
      </c>
      <c r="H189" s="935"/>
      <c r="I189" s="432">
        <f t="shared" si="103"/>
        <v>0</v>
      </c>
      <c r="J189" s="293">
        <f t="shared" si="109"/>
        <v>0</v>
      </c>
      <c r="K189" s="639"/>
      <c r="L189" s="640">
        <f t="shared" si="110"/>
        <v>0</v>
      </c>
      <c r="M189" s="639"/>
      <c r="N189" s="640"/>
      <c r="O189" s="641"/>
      <c r="P189" s="639"/>
      <c r="Q189" s="640"/>
      <c r="R189" s="641" t="e">
        <f t="shared" si="111"/>
        <v>#DIV/0!</v>
      </c>
      <c r="S189"/>
      <c r="T189" s="588">
        <v>4.26</v>
      </c>
      <c r="U189" s="589">
        <v>3.4</v>
      </c>
      <c r="V189" s="551">
        <f t="shared" si="98"/>
        <v>0.86</v>
      </c>
      <c r="W189" s="562" t="e">
        <f t="shared" si="112"/>
        <v>#DIV/0!</v>
      </c>
      <c r="X189" s="590"/>
    </row>
    <row r="190" spans="1:24" s="295" customFormat="1" ht="38.25" customHeight="1">
      <c r="A190" s="296">
        <v>91930</v>
      </c>
      <c r="B190" s="292" t="s">
        <v>15</v>
      </c>
      <c r="C190" s="292" t="s">
        <v>1502</v>
      </c>
      <c r="D190" s="729" t="str">
        <f>IFERROR(VLOOKUP(A190,'SINAPI 092021'!$A$4:$E$12299,2,FALSE),VLOOKUP(Orçamento!A190,Composição!$A$4:$F$1756,2,FALSE))</f>
        <v>CABO DE COBRE FLEXÍVEL ISOLADO, 6 MM², ANTI-CHAMA 450/750 V, PARA CIRCUITOS TERMINAIS - FORNECIMENTO E INSTALAÇÃO. AF_12/2015</v>
      </c>
      <c r="E190" s="292" t="s">
        <v>478</v>
      </c>
      <c r="F190" s="804">
        <v>735.8</v>
      </c>
      <c r="G190" s="294">
        <f t="shared" si="108"/>
        <v>0.24940000000000001</v>
      </c>
      <c r="H190" s="933"/>
      <c r="I190" s="432">
        <f t="shared" si="103"/>
        <v>0</v>
      </c>
      <c r="J190" s="293">
        <f t="shared" si="109"/>
        <v>0</v>
      </c>
      <c r="K190" s="639"/>
      <c r="L190" s="640">
        <f t="shared" si="110"/>
        <v>0</v>
      </c>
      <c r="M190" s="639"/>
      <c r="N190" s="640"/>
      <c r="O190" s="641"/>
      <c r="P190" s="639"/>
      <c r="Q190" s="640"/>
      <c r="R190" s="641" t="e">
        <f t="shared" si="111"/>
        <v>#DIV/0!</v>
      </c>
      <c r="S190"/>
      <c r="T190" s="588">
        <v>5.83</v>
      </c>
      <c r="U190" s="589">
        <v>4.66</v>
      </c>
      <c r="V190" s="551">
        <f t="shared" si="98"/>
        <v>1.17</v>
      </c>
      <c r="W190" s="562" t="e">
        <f t="shared" si="112"/>
        <v>#DIV/0!</v>
      </c>
      <c r="X190" s="590"/>
    </row>
    <row r="191" spans="1:24" s="201" customFormat="1" ht="21.6" customHeight="1">
      <c r="A191" s="73"/>
      <c r="B191" s="73"/>
      <c r="C191" s="87" t="s">
        <v>1112</v>
      </c>
      <c r="D191" s="714" t="s">
        <v>633</v>
      </c>
      <c r="E191" s="73"/>
      <c r="F191" s="304"/>
      <c r="G191" s="304"/>
      <c r="H191" s="304"/>
      <c r="I191" s="75"/>
      <c r="J191" s="304"/>
      <c r="K191" s="212"/>
      <c r="L191" s="212"/>
      <c r="M191" s="212"/>
      <c r="N191" s="212"/>
      <c r="O191" s="212"/>
      <c r="P191" s="212"/>
      <c r="Q191" s="212"/>
      <c r="R191" s="212"/>
      <c r="S191"/>
      <c r="T191" s="579"/>
      <c r="U191" s="212"/>
      <c r="V191" s="551">
        <f t="shared" si="98"/>
        <v>0</v>
      </c>
      <c r="W191" s="562"/>
      <c r="X191" s="580"/>
    </row>
    <row r="192" spans="1:24" s="299" customFormat="1" ht="30.75" customHeight="1">
      <c r="A192" s="316">
        <v>93671</v>
      </c>
      <c r="B192" s="296" t="s">
        <v>15</v>
      </c>
      <c r="C192" s="296" t="s">
        <v>1517</v>
      </c>
      <c r="D192" s="729" t="str">
        <f>IFERROR(VLOOKUP(A192,'SINAPI 092021'!$A$4:$E$12299,2,FALSE),VLOOKUP(Orçamento!A192,Composição!$A$4:$F$1756,2,FALSE))</f>
        <v>DISJUNTOR TRIPOLAR TIPO DIN, CORRENTE NOMINAL DE 32A - FORNECIMENTO E INSTALAÇÃO. AF_10/2020</v>
      </c>
      <c r="E192" s="296" t="s">
        <v>475</v>
      </c>
      <c r="F192" s="796">
        <v>3</v>
      </c>
      <c r="G192" s="298">
        <f t="shared" ref="G192:G210" si="113">$J$4</f>
        <v>0.24940000000000001</v>
      </c>
      <c r="H192" s="933"/>
      <c r="I192" s="432">
        <f t="shared" si="103"/>
        <v>0</v>
      </c>
      <c r="J192" s="297">
        <f t="shared" ref="J192:J207" si="114">F192*I192</f>
        <v>0</v>
      </c>
      <c r="K192" s="639"/>
      <c r="L192" s="640">
        <f t="shared" ref="L192:L210" si="115">$I192*K192</f>
        <v>0</v>
      </c>
      <c r="M192" s="639"/>
      <c r="N192" s="640"/>
      <c r="O192" s="641"/>
      <c r="P192" s="639"/>
      <c r="Q192" s="640"/>
      <c r="R192" s="641" t="e">
        <f t="shared" ref="R192:R210" si="116">Q192/$J192</f>
        <v>#DIV/0!</v>
      </c>
      <c r="S192"/>
      <c r="T192" s="581">
        <v>67.56</v>
      </c>
      <c r="U192" s="582">
        <v>54.05</v>
      </c>
      <c r="V192" s="551">
        <f t="shared" si="98"/>
        <v>13.51</v>
      </c>
      <c r="W192" s="562" t="e">
        <f t="shared" ref="W192:W210" si="117">V192/H192</f>
        <v>#DIV/0!</v>
      </c>
      <c r="X192" s="583"/>
    </row>
    <row r="193" spans="1:24" s="299" customFormat="1" ht="30.75" customHeight="1">
      <c r="A193" s="296">
        <v>93672</v>
      </c>
      <c r="B193" s="296" t="s">
        <v>15</v>
      </c>
      <c r="C193" s="296" t="s">
        <v>1518</v>
      </c>
      <c r="D193" s="729" t="str">
        <f>IFERROR(VLOOKUP(A193,'SINAPI 092021'!$A$4:$E$12299,2,FALSE),VLOOKUP(Orçamento!A193,Composição!$A$4:$F$1756,2,FALSE))</f>
        <v>DISJUNTOR TRIPOLAR TIPO DIN, CORRENTE NOMINAL DE 40A - FORNECIMENTO E INSTALAÇÃO. AF_10/2020</v>
      </c>
      <c r="E193" s="296" t="s">
        <v>475</v>
      </c>
      <c r="F193" s="796">
        <v>2</v>
      </c>
      <c r="G193" s="298">
        <f t="shared" si="113"/>
        <v>0.24940000000000001</v>
      </c>
      <c r="H193" s="935"/>
      <c r="I193" s="432">
        <f t="shared" si="103"/>
        <v>0</v>
      </c>
      <c r="J193" s="297">
        <f t="shared" si="114"/>
        <v>0</v>
      </c>
      <c r="K193" s="639"/>
      <c r="L193" s="640">
        <f t="shared" si="115"/>
        <v>0</v>
      </c>
      <c r="M193" s="639"/>
      <c r="N193" s="640"/>
      <c r="O193" s="641"/>
      <c r="P193" s="639"/>
      <c r="Q193" s="640"/>
      <c r="R193" s="641" t="e">
        <f t="shared" si="116"/>
        <v>#DIV/0!</v>
      </c>
      <c r="S193"/>
      <c r="T193" s="581">
        <v>72.150000000000006</v>
      </c>
      <c r="U193" s="582">
        <v>57.71</v>
      </c>
      <c r="V193" s="551">
        <f t="shared" si="98"/>
        <v>14.44</v>
      </c>
      <c r="W193" s="562" t="e">
        <f t="shared" si="117"/>
        <v>#DIV/0!</v>
      </c>
      <c r="X193" s="583"/>
    </row>
    <row r="194" spans="1:24" s="299" customFormat="1" ht="30.75" customHeight="1">
      <c r="A194" s="296">
        <v>93653</v>
      </c>
      <c r="B194" s="296" t="s">
        <v>15</v>
      </c>
      <c r="C194" s="296" t="s">
        <v>1519</v>
      </c>
      <c r="D194" s="729" t="str">
        <f>IFERROR(VLOOKUP(A194,'SINAPI 092021'!$A$4:$E$12299,2,FALSE),VLOOKUP(Orçamento!A194,Composição!$A$4:$F$1756,2,FALSE))</f>
        <v>DISJUNTOR MONOPOLAR TIPO DIN, CORRENTE NOMINAL DE 10A - FORNECIMENTO E INSTALAÇÃO. AF_10/2020</v>
      </c>
      <c r="E194" s="296" t="s">
        <v>475</v>
      </c>
      <c r="F194" s="796">
        <v>2</v>
      </c>
      <c r="G194" s="298">
        <f t="shared" si="113"/>
        <v>0.24940000000000001</v>
      </c>
      <c r="H194" s="933"/>
      <c r="I194" s="432">
        <f t="shared" si="103"/>
        <v>0</v>
      </c>
      <c r="J194" s="297">
        <f t="shared" si="114"/>
        <v>0</v>
      </c>
      <c r="K194" s="639"/>
      <c r="L194" s="640">
        <f t="shared" si="115"/>
        <v>0</v>
      </c>
      <c r="M194" s="639"/>
      <c r="N194" s="640"/>
      <c r="O194" s="641"/>
      <c r="P194" s="639"/>
      <c r="Q194" s="640"/>
      <c r="R194" s="641" t="e">
        <f t="shared" si="116"/>
        <v>#DIV/0!</v>
      </c>
      <c r="S194"/>
      <c r="T194" s="581">
        <v>9.7100000000000009</v>
      </c>
      <c r="U194" s="582">
        <v>7.77</v>
      </c>
      <c r="V194" s="551">
        <f t="shared" si="98"/>
        <v>1.94</v>
      </c>
      <c r="W194" s="562" t="e">
        <f t="shared" si="117"/>
        <v>#DIV/0!</v>
      </c>
      <c r="X194" s="583"/>
    </row>
    <row r="195" spans="1:24" s="299" customFormat="1" ht="30.75" customHeight="1">
      <c r="A195" s="296">
        <v>93654</v>
      </c>
      <c r="B195" s="296" t="s">
        <v>15</v>
      </c>
      <c r="C195" s="296" t="s">
        <v>1520</v>
      </c>
      <c r="D195" s="729" t="str">
        <f>IFERROR(VLOOKUP(A195,'SINAPI 092021'!$A$4:$E$12299,2,FALSE),VLOOKUP(Orçamento!A195,Composição!$A$4:$F$1756,2,FALSE))</f>
        <v>DISJUNTOR MONOPOLAR TIPO DIN, CORRENTE NOMINAL DE 16A - FORNECIMENTO E INSTALAÇÃO. AF_10/2020</v>
      </c>
      <c r="E195" s="296" t="s">
        <v>475</v>
      </c>
      <c r="F195" s="796">
        <v>5</v>
      </c>
      <c r="G195" s="298">
        <f t="shared" si="113"/>
        <v>0.24940000000000001</v>
      </c>
      <c r="H195" s="935"/>
      <c r="I195" s="432">
        <f t="shared" si="103"/>
        <v>0</v>
      </c>
      <c r="J195" s="297">
        <f t="shared" si="114"/>
        <v>0</v>
      </c>
      <c r="K195" s="639"/>
      <c r="L195" s="640">
        <f t="shared" si="115"/>
        <v>0</v>
      </c>
      <c r="M195" s="639"/>
      <c r="N195" s="640"/>
      <c r="O195" s="641"/>
      <c r="P195" s="639"/>
      <c r="Q195" s="640"/>
      <c r="R195" s="641" t="e">
        <f t="shared" si="116"/>
        <v>#DIV/0!</v>
      </c>
      <c r="S195"/>
      <c r="T195" s="581">
        <v>10.130000000000001</v>
      </c>
      <c r="U195" s="582">
        <v>8.11</v>
      </c>
      <c r="V195" s="551">
        <f t="shared" si="98"/>
        <v>2.02</v>
      </c>
      <c r="W195" s="562" t="e">
        <f t="shared" si="117"/>
        <v>#DIV/0!</v>
      </c>
      <c r="X195" s="583"/>
    </row>
    <row r="196" spans="1:24" s="299" customFormat="1" ht="30.75" customHeight="1">
      <c r="A196" s="296">
        <v>93655</v>
      </c>
      <c r="B196" s="296" t="s">
        <v>15</v>
      </c>
      <c r="C196" s="296" t="s">
        <v>1521</v>
      </c>
      <c r="D196" s="729" t="str">
        <f>IFERROR(VLOOKUP(A196,'SINAPI 092021'!$A$4:$E$12299,2,FALSE),VLOOKUP(Orçamento!A196,Composição!$A$4:$F$1756,2,FALSE))</f>
        <v>DISJUNTOR MONOPOLAR TIPO DIN, CORRENTE NOMINAL DE 20A - FORNECIMENTO E INSTALAÇÃO. AF_10/2020</v>
      </c>
      <c r="E196" s="296" t="s">
        <v>475</v>
      </c>
      <c r="F196" s="796">
        <v>11</v>
      </c>
      <c r="G196" s="298">
        <f t="shared" si="113"/>
        <v>0.24940000000000001</v>
      </c>
      <c r="H196" s="933"/>
      <c r="I196" s="432">
        <f t="shared" si="103"/>
        <v>0</v>
      </c>
      <c r="J196" s="297">
        <f t="shared" si="114"/>
        <v>0</v>
      </c>
      <c r="K196" s="639"/>
      <c r="L196" s="640">
        <f t="shared" si="115"/>
        <v>0</v>
      </c>
      <c r="M196" s="639"/>
      <c r="N196" s="640"/>
      <c r="O196" s="641"/>
      <c r="P196" s="639"/>
      <c r="Q196" s="640"/>
      <c r="R196" s="641" t="e">
        <f t="shared" si="116"/>
        <v>#DIV/0!</v>
      </c>
      <c r="S196"/>
      <c r="T196" s="581">
        <v>10.92</v>
      </c>
      <c r="U196" s="582">
        <v>8.74</v>
      </c>
      <c r="V196" s="551">
        <f t="shared" si="98"/>
        <v>2.1800000000000002</v>
      </c>
      <c r="W196" s="562" t="e">
        <f t="shared" si="117"/>
        <v>#DIV/0!</v>
      </c>
      <c r="X196" s="583"/>
    </row>
    <row r="197" spans="1:24" s="299" customFormat="1" ht="30.75" customHeight="1">
      <c r="A197" s="296">
        <v>93660</v>
      </c>
      <c r="B197" s="296" t="s">
        <v>15</v>
      </c>
      <c r="C197" s="296" t="s">
        <v>1522</v>
      </c>
      <c r="D197" s="729" t="str">
        <f>IFERROR(VLOOKUP(A197,'SINAPI 092021'!$A$4:$E$12299,2,FALSE),VLOOKUP(Orçamento!A197,Composição!$A$4:$F$1756,2,FALSE))</f>
        <v>DISJUNTOR BIPOLAR TIPO DIN, CORRENTE NOMINAL DE 10A - FORNECIMENTO E INSTALAÇÃO. AF_10/2020</v>
      </c>
      <c r="E197" s="296" t="s">
        <v>475</v>
      </c>
      <c r="F197" s="796">
        <v>1</v>
      </c>
      <c r="G197" s="298">
        <f t="shared" si="113"/>
        <v>0.24940000000000001</v>
      </c>
      <c r="H197" s="935"/>
      <c r="I197" s="432">
        <f t="shared" si="103"/>
        <v>0</v>
      </c>
      <c r="J197" s="297">
        <f t="shared" si="114"/>
        <v>0</v>
      </c>
      <c r="K197" s="639"/>
      <c r="L197" s="640">
        <f t="shared" si="115"/>
        <v>0</v>
      </c>
      <c r="M197" s="639"/>
      <c r="N197" s="640"/>
      <c r="O197" s="641"/>
      <c r="P197" s="639"/>
      <c r="Q197" s="640"/>
      <c r="R197" s="641" t="e">
        <f t="shared" si="116"/>
        <v>#DIV/0!</v>
      </c>
      <c r="S197"/>
      <c r="T197" s="581">
        <v>48.96</v>
      </c>
      <c r="U197" s="582">
        <v>39.17</v>
      </c>
      <c r="V197" s="551">
        <f t="shared" si="98"/>
        <v>9.7899999999999991</v>
      </c>
      <c r="W197" s="562" t="e">
        <f t="shared" si="117"/>
        <v>#DIV/0!</v>
      </c>
      <c r="X197" s="583"/>
    </row>
    <row r="198" spans="1:24" s="299" customFormat="1" ht="30.75" customHeight="1">
      <c r="A198" s="296">
        <v>93664</v>
      </c>
      <c r="B198" s="296" t="s">
        <v>15</v>
      </c>
      <c r="C198" s="296" t="s">
        <v>1523</v>
      </c>
      <c r="D198" s="729" t="str">
        <f>IFERROR(VLOOKUP(A198,'SINAPI 092021'!$A$4:$E$12299,2,FALSE),VLOOKUP(Orçamento!A198,Composição!$A$4:$F$1756,2,FALSE))</f>
        <v>DISJUNTOR BIPOLAR TIPO DIN, CORRENTE NOMINAL DE 32A - FORNECIMENTO E INSTALAÇÃO. AF_10/2020</v>
      </c>
      <c r="E198" s="296" t="s">
        <v>475</v>
      </c>
      <c r="F198" s="796">
        <v>2</v>
      </c>
      <c r="G198" s="298">
        <f t="shared" si="113"/>
        <v>0.24940000000000001</v>
      </c>
      <c r="H198" s="935"/>
      <c r="I198" s="432">
        <f t="shared" si="103"/>
        <v>0</v>
      </c>
      <c r="J198" s="297">
        <f t="shared" si="114"/>
        <v>0</v>
      </c>
      <c r="K198" s="639"/>
      <c r="L198" s="640">
        <f t="shared" si="115"/>
        <v>0</v>
      </c>
      <c r="M198" s="639"/>
      <c r="N198" s="640"/>
      <c r="O198" s="641"/>
      <c r="P198" s="639"/>
      <c r="Q198" s="640"/>
      <c r="R198" s="641" t="e">
        <f t="shared" si="116"/>
        <v>#DIV/0!</v>
      </c>
      <c r="S198"/>
      <c r="T198" s="581">
        <v>53.34</v>
      </c>
      <c r="U198" s="582">
        <v>42.68</v>
      </c>
      <c r="V198" s="551">
        <f t="shared" si="98"/>
        <v>10.66</v>
      </c>
      <c r="W198" s="562" t="e">
        <f t="shared" si="117"/>
        <v>#DIV/0!</v>
      </c>
      <c r="X198" s="583"/>
    </row>
    <row r="199" spans="1:24" s="299" customFormat="1" ht="30.75" customHeight="1">
      <c r="A199" s="296">
        <v>93662</v>
      </c>
      <c r="B199" s="296" t="s">
        <v>15</v>
      </c>
      <c r="C199" s="296" t="s">
        <v>1524</v>
      </c>
      <c r="D199" s="729" t="str">
        <f>IFERROR(VLOOKUP(A199,'SINAPI 092021'!$A$4:$E$12299,2,FALSE),VLOOKUP(Orçamento!A199,Composição!$A$4:$F$1756,2,FALSE))</f>
        <v>DISJUNTOR BIPOLAR TIPO DIN, CORRENTE NOMINAL DE 20A - FORNECIMENTO E INSTALAÇÃO. AF_10/2020</v>
      </c>
      <c r="E199" s="296" t="s">
        <v>475</v>
      </c>
      <c r="F199" s="796">
        <v>24</v>
      </c>
      <c r="G199" s="298">
        <f t="shared" si="113"/>
        <v>0.24940000000000001</v>
      </c>
      <c r="H199" s="933"/>
      <c r="I199" s="432">
        <f t="shared" si="103"/>
        <v>0</v>
      </c>
      <c r="J199" s="297">
        <f t="shared" si="114"/>
        <v>0</v>
      </c>
      <c r="K199" s="639"/>
      <c r="L199" s="640">
        <f t="shared" si="115"/>
        <v>0</v>
      </c>
      <c r="M199" s="639"/>
      <c r="N199" s="640"/>
      <c r="O199" s="641"/>
      <c r="P199" s="639"/>
      <c r="Q199" s="640"/>
      <c r="R199" s="641" t="e">
        <f t="shared" si="116"/>
        <v>#DIV/0!</v>
      </c>
      <c r="S199"/>
      <c r="T199" s="581">
        <v>51.42</v>
      </c>
      <c r="U199" s="582">
        <v>41.14</v>
      </c>
      <c r="V199" s="551">
        <f t="shared" si="98"/>
        <v>10.28</v>
      </c>
      <c r="W199" s="562" t="e">
        <f t="shared" si="117"/>
        <v>#DIV/0!</v>
      </c>
      <c r="X199" s="583"/>
    </row>
    <row r="200" spans="1:24" s="299" customFormat="1" ht="30.75" customHeight="1">
      <c r="A200" s="296">
        <v>93663</v>
      </c>
      <c r="B200" s="296" t="s">
        <v>15</v>
      </c>
      <c r="C200" s="296" t="s">
        <v>1525</v>
      </c>
      <c r="D200" s="729" t="str">
        <f>IFERROR(VLOOKUP(A200,'SINAPI 092021'!$A$4:$E$12299,2,FALSE),VLOOKUP(Orçamento!A200,Composição!$A$4:$F$1756,2,FALSE))</f>
        <v>DISJUNTOR BIPOLAR TIPO DIN, CORRENTE NOMINAL DE 25A - FORNECIMENTO E INSTALAÇÃO. AF_10/2020</v>
      </c>
      <c r="E200" s="296" t="s">
        <v>475</v>
      </c>
      <c r="F200" s="796">
        <v>1</v>
      </c>
      <c r="G200" s="298">
        <f t="shared" si="113"/>
        <v>0.24940000000000001</v>
      </c>
      <c r="H200" s="935"/>
      <c r="I200" s="432">
        <f t="shared" si="103"/>
        <v>0</v>
      </c>
      <c r="J200" s="297">
        <f t="shared" si="114"/>
        <v>0</v>
      </c>
      <c r="K200" s="639"/>
      <c r="L200" s="640">
        <f t="shared" si="115"/>
        <v>0</v>
      </c>
      <c r="M200" s="639"/>
      <c r="N200" s="640"/>
      <c r="O200" s="641"/>
      <c r="P200" s="639"/>
      <c r="Q200" s="640"/>
      <c r="R200" s="641" t="e">
        <f t="shared" si="116"/>
        <v>#DIV/0!</v>
      </c>
      <c r="S200"/>
      <c r="T200" s="581">
        <v>51.42</v>
      </c>
      <c r="U200" s="582">
        <v>41.14</v>
      </c>
      <c r="V200" s="551">
        <f t="shared" si="98"/>
        <v>10.28</v>
      </c>
      <c r="W200" s="562" t="e">
        <f t="shared" si="117"/>
        <v>#DIV/0!</v>
      </c>
      <c r="X200" s="583"/>
    </row>
    <row r="201" spans="1:24" s="299" customFormat="1" ht="30.75" customHeight="1">
      <c r="A201" s="316">
        <v>93664</v>
      </c>
      <c r="B201" s="296" t="s">
        <v>15</v>
      </c>
      <c r="C201" s="296" t="s">
        <v>1526</v>
      </c>
      <c r="D201" s="729" t="str">
        <f>IFERROR(VLOOKUP(A201,'SINAPI 092021'!$A$4:$E$12299,2,FALSE),VLOOKUP(Orçamento!A201,Composição!$A$4:$F$1756,2,FALSE))</f>
        <v>DISJUNTOR BIPOLAR TIPO DIN, CORRENTE NOMINAL DE 32A - FORNECIMENTO E INSTALAÇÃO. AF_10/2020</v>
      </c>
      <c r="E201" s="296" t="s">
        <v>475</v>
      </c>
      <c r="F201" s="796">
        <v>4</v>
      </c>
      <c r="G201" s="298">
        <f t="shared" si="113"/>
        <v>0.24940000000000001</v>
      </c>
      <c r="H201" s="933"/>
      <c r="I201" s="432">
        <f t="shared" si="103"/>
        <v>0</v>
      </c>
      <c r="J201" s="297">
        <f t="shared" si="114"/>
        <v>0</v>
      </c>
      <c r="K201" s="639"/>
      <c r="L201" s="640">
        <f t="shared" si="115"/>
        <v>0</v>
      </c>
      <c r="M201" s="639"/>
      <c r="N201" s="640"/>
      <c r="O201" s="641"/>
      <c r="P201" s="639"/>
      <c r="Q201" s="640"/>
      <c r="R201" s="641" t="e">
        <f t="shared" si="116"/>
        <v>#DIV/0!</v>
      </c>
      <c r="S201"/>
      <c r="T201" s="581">
        <v>53.34</v>
      </c>
      <c r="U201" s="582">
        <v>42.68</v>
      </c>
      <c r="V201" s="551">
        <f t="shared" si="98"/>
        <v>10.66</v>
      </c>
      <c r="W201" s="562" t="e">
        <f t="shared" si="117"/>
        <v>#DIV/0!</v>
      </c>
      <c r="X201" s="583"/>
    </row>
    <row r="202" spans="1:24" s="299" customFormat="1" ht="30.75" customHeight="1">
      <c r="A202" s="296" t="s">
        <v>1508</v>
      </c>
      <c r="B202" s="435" t="s">
        <v>806</v>
      </c>
      <c r="C202" s="296" t="s">
        <v>1527</v>
      </c>
      <c r="D202" s="729" t="str">
        <f>IFERROR(VLOOKUP(A202,'SINAPI 092021'!$A$4:$E$12299,2,FALSE),VLOOKUP(Orçamento!A202,Composição!$A$4:$F$1756,2,FALSE))</f>
        <v>DISJUNTOR TRIPOLAR, CORRENTE NOMINAL DE 100A - FORNECIMENTO E INSTALAÇÃO</v>
      </c>
      <c r="E202" s="296" t="s">
        <v>475</v>
      </c>
      <c r="F202" s="796">
        <v>1</v>
      </c>
      <c r="G202" s="298">
        <f t="shared" si="113"/>
        <v>0.24940000000000001</v>
      </c>
      <c r="H202" s="770"/>
      <c r="I202" s="432">
        <f t="shared" si="103"/>
        <v>0</v>
      </c>
      <c r="J202" s="297">
        <f t="shared" si="114"/>
        <v>0</v>
      </c>
      <c r="K202" s="639"/>
      <c r="L202" s="640">
        <f t="shared" si="115"/>
        <v>0</v>
      </c>
      <c r="M202" s="639"/>
      <c r="N202" s="640"/>
      <c r="O202" s="641"/>
      <c r="P202" s="639"/>
      <c r="Q202" s="640"/>
      <c r="R202" s="641" t="e">
        <f t="shared" si="116"/>
        <v>#DIV/0!</v>
      </c>
      <c r="S202"/>
      <c r="T202" s="581">
        <v>124.93</v>
      </c>
      <c r="U202" s="582">
        <v>100.31</v>
      </c>
      <c r="V202" s="551">
        <f t="shared" si="98"/>
        <v>24.62</v>
      </c>
      <c r="W202" s="562" t="e">
        <f t="shared" si="117"/>
        <v>#DIV/0!</v>
      </c>
      <c r="X202" s="583"/>
    </row>
    <row r="203" spans="1:24" s="299" customFormat="1" ht="30.75" customHeight="1">
      <c r="A203" s="296" t="s">
        <v>1510</v>
      </c>
      <c r="B203" s="435" t="s">
        <v>806</v>
      </c>
      <c r="C203" s="296" t="s">
        <v>1528</v>
      </c>
      <c r="D203" s="729" t="str">
        <f>IFERROR(VLOOKUP(A203,'SINAPI 092021'!$A$4:$E$12299,2,FALSE),VLOOKUP(Orçamento!A203,Composição!$A$4:$F$1756,2,FALSE))</f>
        <v>DISJUNTOR TRIPOLAR, CORRENTE NOMINAL DE 200A - FORNECIMENTO E INSTALAÇÃO</v>
      </c>
      <c r="E203" s="296" t="s">
        <v>475</v>
      </c>
      <c r="F203" s="796">
        <v>1</v>
      </c>
      <c r="G203" s="298">
        <f t="shared" si="113"/>
        <v>0.24940000000000001</v>
      </c>
      <c r="H203" s="770"/>
      <c r="I203" s="432">
        <f t="shared" si="103"/>
        <v>0</v>
      </c>
      <c r="J203" s="297">
        <f t="shared" si="114"/>
        <v>0</v>
      </c>
      <c r="K203" s="639"/>
      <c r="L203" s="640">
        <f t="shared" si="115"/>
        <v>0</v>
      </c>
      <c r="M203" s="639"/>
      <c r="N203" s="640"/>
      <c r="O203" s="641"/>
      <c r="P203" s="639"/>
      <c r="Q203" s="640"/>
      <c r="R203" s="641" t="e">
        <f t="shared" si="116"/>
        <v>#DIV/0!</v>
      </c>
      <c r="S203"/>
      <c r="T203" s="581">
        <v>333.34</v>
      </c>
      <c r="U203" s="582">
        <v>267.68</v>
      </c>
      <c r="V203" s="551">
        <f t="shared" si="98"/>
        <v>65.66</v>
      </c>
      <c r="W203" s="562" t="e">
        <f t="shared" si="117"/>
        <v>#DIV/0!</v>
      </c>
      <c r="X203" s="583"/>
    </row>
    <row r="204" spans="1:24" s="299" customFormat="1" ht="30.75" customHeight="1">
      <c r="A204" s="296" t="s">
        <v>1512</v>
      </c>
      <c r="B204" s="435" t="s">
        <v>806</v>
      </c>
      <c r="C204" s="296" t="s">
        <v>1529</v>
      </c>
      <c r="D204" s="729" t="str">
        <f>IFERROR(VLOOKUP(A204,'SINAPI 092021'!$A$4:$E$12299,2,FALSE),VLOOKUP(Orçamento!A204,Composição!$A$4:$F$1756,2,FALSE))</f>
        <v>DISJUNTOR TRIPOLAR, CORRENTE NOMINAL DE 400A - FORNECIMENTO E INSTALAÇÃO</v>
      </c>
      <c r="E204" s="296" t="s">
        <v>475</v>
      </c>
      <c r="F204" s="796">
        <v>2</v>
      </c>
      <c r="G204" s="298">
        <f t="shared" si="113"/>
        <v>0.24940000000000001</v>
      </c>
      <c r="H204" s="770"/>
      <c r="I204" s="432">
        <f t="shared" si="103"/>
        <v>0</v>
      </c>
      <c r="J204" s="297">
        <f t="shared" si="114"/>
        <v>0</v>
      </c>
      <c r="K204" s="639"/>
      <c r="L204" s="640">
        <f t="shared" si="115"/>
        <v>0</v>
      </c>
      <c r="M204" s="639"/>
      <c r="N204" s="640"/>
      <c r="O204" s="641"/>
      <c r="P204" s="639"/>
      <c r="Q204" s="640"/>
      <c r="R204" s="641" t="e">
        <f t="shared" si="116"/>
        <v>#DIV/0!</v>
      </c>
      <c r="S204"/>
      <c r="T204" s="581">
        <v>1163.1400000000001</v>
      </c>
      <c r="U204" s="582">
        <v>933.97</v>
      </c>
      <c r="V204" s="551">
        <f t="shared" si="98"/>
        <v>229.17</v>
      </c>
      <c r="W204" s="562" t="e">
        <f t="shared" si="117"/>
        <v>#DIV/0!</v>
      </c>
      <c r="X204" s="583"/>
    </row>
    <row r="205" spans="1:24" s="299" customFormat="1" ht="24">
      <c r="A205" s="296" t="s">
        <v>1514</v>
      </c>
      <c r="B205" s="435" t="s">
        <v>806</v>
      </c>
      <c r="C205" s="296" t="s">
        <v>1530</v>
      </c>
      <c r="D205" s="729" t="str">
        <f>IFERROR(VLOOKUP(A205,'SINAPI 092021'!$A$4:$E$12299,2,FALSE),VLOOKUP(Orçamento!A205,Composição!$A$4:$F$1756,2,FALSE))</f>
        <v>DISJUNTOR TRIPOLAR, CORRENTE NOMINAL DE 50A - FORNECIMENTO E INSTALAÇÃO</v>
      </c>
      <c r="E205" s="296" t="s">
        <v>475</v>
      </c>
      <c r="F205" s="796">
        <v>2</v>
      </c>
      <c r="G205" s="298">
        <f t="shared" si="113"/>
        <v>0.24940000000000001</v>
      </c>
      <c r="H205" s="770"/>
      <c r="I205" s="432">
        <f t="shared" si="103"/>
        <v>0</v>
      </c>
      <c r="J205" s="297">
        <f t="shared" si="114"/>
        <v>0</v>
      </c>
      <c r="K205" s="639"/>
      <c r="L205" s="640">
        <f t="shared" si="115"/>
        <v>0</v>
      </c>
      <c r="M205" s="639"/>
      <c r="N205" s="640"/>
      <c r="O205" s="641"/>
      <c r="P205" s="639"/>
      <c r="Q205" s="640"/>
      <c r="R205" s="641" t="e">
        <f t="shared" si="116"/>
        <v>#DIV/0!</v>
      </c>
      <c r="S205"/>
      <c r="T205" s="581">
        <v>78.930000000000007</v>
      </c>
      <c r="U205" s="582">
        <v>63.37</v>
      </c>
      <c r="V205" s="551">
        <f t="shared" si="98"/>
        <v>15.56</v>
      </c>
      <c r="W205" s="562" t="e">
        <f t="shared" si="117"/>
        <v>#DIV/0!</v>
      </c>
      <c r="X205" s="583"/>
    </row>
    <row r="206" spans="1:24" s="299" customFormat="1" ht="24">
      <c r="A206" s="296" t="s">
        <v>22437</v>
      </c>
      <c r="B206" s="435" t="s">
        <v>806</v>
      </c>
      <c r="C206" s="296" t="s">
        <v>1531</v>
      </c>
      <c r="D206" s="729" t="str">
        <f>IFERROR(VLOOKUP(A206,'SINAPI 092021'!$A$4:$E$12299,2,FALSE),VLOOKUP(Orçamento!A206,Composição!$A$4:$F$1756,2,FALSE))</f>
        <v>DISPOSITIVO DPS CLASSE II, 1 POLO, TENSÃO MAXIMA DE 175 V, CORRENTE MAXIMA DE 45 KA - FORNECIMENTO E INSTALAÇÃO</v>
      </c>
      <c r="E206" s="296" t="s">
        <v>475</v>
      </c>
      <c r="F206" s="796">
        <v>3</v>
      </c>
      <c r="G206" s="298">
        <f t="shared" si="113"/>
        <v>0.24940000000000001</v>
      </c>
      <c r="H206" s="770"/>
      <c r="I206" s="432">
        <f t="shared" si="103"/>
        <v>0</v>
      </c>
      <c r="J206" s="297">
        <f t="shared" si="114"/>
        <v>0</v>
      </c>
      <c r="K206" s="639"/>
      <c r="L206" s="640">
        <f t="shared" si="115"/>
        <v>0</v>
      </c>
      <c r="M206" s="639"/>
      <c r="N206" s="640"/>
      <c r="O206" s="641"/>
      <c r="P206" s="639"/>
      <c r="Q206" s="640"/>
      <c r="R206" s="641" t="e">
        <f t="shared" si="116"/>
        <v>#DIV/0!</v>
      </c>
      <c r="S206"/>
      <c r="T206" s="581">
        <v>107.25</v>
      </c>
      <c r="U206" s="582">
        <v>86.12</v>
      </c>
      <c r="V206" s="551">
        <f t="shared" si="98"/>
        <v>21.13</v>
      </c>
      <c r="W206" s="562" t="e">
        <f t="shared" si="117"/>
        <v>#DIV/0!</v>
      </c>
      <c r="X206" s="583"/>
    </row>
    <row r="207" spans="1:24" s="299" customFormat="1" ht="20.25" customHeight="1">
      <c r="A207" s="296" t="s">
        <v>22438</v>
      </c>
      <c r="B207" s="435" t="s">
        <v>806</v>
      </c>
      <c r="C207" s="296" t="s">
        <v>1532</v>
      </c>
      <c r="D207" s="729" t="str">
        <f>IFERROR(VLOOKUP(A207,'SINAPI 092021'!$A$4:$E$12299,2,FALSE),VLOOKUP(Orçamento!A207,Composição!$A$4:$F$1756,2,FALSE))</f>
        <v>DISPOSITIVO DPS CLASSE II, 1 POLO, TENSÃO MAXIMA DE 175 V, CORRENTE MAXIMA DE 20 KA - FORNECIMENTO E INSTALAÇÃO</v>
      </c>
      <c r="E207" s="296" t="s">
        <v>475</v>
      </c>
      <c r="F207" s="796">
        <v>19</v>
      </c>
      <c r="G207" s="298">
        <f t="shared" si="113"/>
        <v>0.24940000000000001</v>
      </c>
      <c r="H207" s="770"/>
      <c r="I207" s="432">
        <f t="shared" si="103"/>
        <v>0</v>
      </c>
      <c r="J207" s="297">
        <f t="shared" si="114"/>
        <v>0</v>
      </c>
      <c r="K207" s="639"/>
      <c r="L207" s="640">
        <f t="shared" si="115"/>
        <v>0</v>
      </c>
      <c r="M207" s="639"/>
      <c r="N207" s="640"/>
      <c r="O207" s="641"/>
      <c r="P207" s="639"/>
      <c r="Q207" s="640"/>
      <c r="R207" s="641" t="e">
        <f t="shared" si="116"/>
        <v>#DIV/0!</v>
      </c>
      <c r="S207"/>
      <c r="T207" s="581">
        <v>81.25</v>
      </c>
      <c r="U207" s="582">
        <v>65.239999999999995</v>
      </c>
      <c r="V207" s="551">
        <f t="shared" si="98"/>
        <v>16.010000000000002</v>
      </c>
      <c r="W207" s="562" t="e">
        <f t="shared" si="117"/>
        <v>#DIV/0!</v>
      </c>
      <c r="X207" s="583"/>
    </row>
    <row r="208" spans="1:24" s="299" customFormat="1" ht="20.25" customHeight="1">
      <c r="A208" s="296" t="s">
        <v>22426</v>
      </c>
      <c r="B208" s="435" t="s">
        <v>806</v>
      </c>
      <c r="C208" s="296" t="s">
        <v>1533</v>
      </c>
      <c r="D208" s="729" t="str">
        <f>IFERROR(VLOOKUP(A208,'SINAPI 092021'!$A$4:$E$12299,2,FALSE),VLOOKUP(Orçamento!A208,Composição!$A$4:$F$1756,2,FALSE))</f>
        <v>DISJUNTOR TRIPOLAR, CORRENTE NOMINAL DE 125A - FORNECIMENTO E INSTALAÇÃO</v>
      </c>
      <c r="E208" s="296" t="s">
        <v>475</v>
      </c>
      <c r="F208" s="796">
        <v>2</v>
      </c>
      <c r="G208" s="298">
        <f t="shared" si="113"/>
        <v>0.24940000000000001</v>
      </c>
      <c r="H208" s="770"/>
      <c r="I208" s="432">
        <f t="shared" si="103"/>
        <v>0</v>
      </c>
      <c r="J208" s="297">
        <f>F208*I208</f>
        <v>0</v>
      </c>
      <c r="K208" s="639"/>
      <c r="L208" s="640">
        <f t="shared" si="115"/>
        <v>0</v>
      </c>
      <c r="M208" s="639"/>
      <c r="N208" s="640"/>
      <c r="O208" s="641"/>
      <c r="P208" s="639"/>
      <c r="Q208" s="640"/>
      <c r="R208" s="641" t="e">
        <f t="shared" si="116"/>
        <v>#DIV/0!</v>
      </c>
      <c r="S208"/>
      <c r="T208" s="581">
        <v>329.37</v>
      </c>
      <c r="U208" s="582">
        <v>264.5</v>
      </c>
      <c r="V208" s="551">
        <f t="shared" si="98"/>
        <v>64.87</v>
      </c>
      <c r="W208" s="562" t="e">
        <f t="shared" si="117"/>
        <v>#DIV/0!</v>
      </c>
      <c r="X208" s="583"/>
    </row>
    <row r="209" spans="1:24" s="299" customFormat="1" ht="20.25" customHeight="1">
      <c r="A209" s="296" t="s">
        <v>1516</v>
      </c>
      <c r="B209" s="435" t="s">
        <v>806</v>
      </c>
      <c r="C209" s="296" t="s">
        <v>1534</v>
      </c>
      <c r="D209" s="729" t="str">
        <f>IFERROR(VLOOKUP(A209,'SINAPI 092021'!$A$4:$E$12299,2,FALSE),VLOOKUP(Orçamento!A209,Composição!$A$4:$F$1756,2,FALSE))</f>
        <v>DISJUNTOR TRIPOLAR, CORRENTE NOMINAL DE 70A - FORNECIMENTO E INSTALAÇÃO</v>
      </c>
      <c r="E209" s="296" t="s">
        <v>475</v>
      </c>
      <c r="F209" s="796">
        <v>3</v>
      </c>
      <c r="G209" s="298">
        <f t="shared" si="113"/>
        <v>0.24940000000000001</v>
      </c>
      <c r="H209" s="770"/>
      <c r="I209" s="432">
        <f t="shared" si="103"/>
        <v>0</v>
      </c>
      <c r="J209" s="297">
        <f>F209*I209</f>
        <v>0</v>
      </c>
      <c r="K209" s="639"/>
      <c r="L209" s="640">
        <f t="shared" si="115"/>
        <v>0</v>
      </c>
      <c r="M209" s="639"/>
      <c r="N209" s="640"/>
      <c r="O209" s="641"/>
      <c r="P209" s="639"/>
      <c r="Q209" s="640"/>
      <c r="R209" s="641" t="e">
        <f t="shared" si="116"/>
        <v>#DIV/0!</v>
      </c>
      <c r="S209"/>
      <c r="T209" s="581">
        <v>122.75</v>
      </c>
      <c r="U209" s="582">
        <v>98.56</v>
      </c>
      <c r="V209" s="551">
        <f t="shared" si="98"/>
        <v>24.19</v>
      </c>
      <c r="W209" s="562" t="e">
        <f t="shared" si="117"/>
        <v>#DIV/0!</v>
      </c>
      <c r="X209" s="583"/>
    </row>
    <row r="210" spans="1:24" s="299" customFormat="1" ht="20.25" customHeight="1">
      <c r="A210" s="296" t="s">
        <v>1505</v>
      </c>
      <c r="B210" s="435" t="s">
        <v>806</v>
      </c>
      <c r="C210" s="296" t="s">
        <v>1535</v>
      </c>
      <c r="D210" s="729" t="str">
        <f>IFERROR(VLOOKUP(A210,'SINAPI 092021'!$A$4:$E$12299,2,FALSE),VLOOKUP(Orçamento!A210,Composição!$A$4:$F$1756,2,FALSE))</f>
        <v>DISJUNTOR MONOPOLAR, CORRENTE NOMINAL DE 25A - FORNECIMENTO E INSTALAÇÃO</v>
      </c>
      <c r="E210" s="296" t="s">
        <v>475</v>
      </c>
      <c r="F210" s="796">
        <v>16</v>
      </c>
      <c r="G210" s="298">
        <f t="shared" si="113"/>
        <v>0.24940000000000001</v>
      </c>
      <c r="H210" s="770"/>
      <c r="I210" s="432">
        <f t="shared" si="103"/>
        <v>0</v>
      </c>
      <c r="J210" s="297">
        <f>F210*I210</f>
        <v>0</v>
      </c>
      <c r="K210" s="639"/>
      <c r="L210" s="640">
        <f t="shared" si="115"/>
        <v>0</v>
      </c>
      <c r="M210" s="639"/>
      <c r="N210" s="640"/>
      <c r="O210" s="641"/>
      <c r="P210" s="639"/>
      <c r="Q210" s="640"/>
      <c r="R210" s="641" t="e">
        <f t="shared" si="116"/>
        <v>#DIV/0!</v>
      </c>
      <c r="S210"/>
      <c r="T210" s="581">
        <v>28.62</v>
      </c>
      <c r="U210" s="582">
        <v>22.98</v>
      </c>
      <c r="V210" s="551">
        <f t="shared" si="98"/>
        <v>5.64</v>
      </c>
      <c r="W210" s="562" t="e">
        <f t="shared" si="117"/>
        <v>#DIV/0!</v>
      </c>
      <c r="X210" s="583"/>
    </row>
    <row r="211" spans="1:24" s="201" customFormat="1" ht="21.6" customHeight="1">
      <c r="A211" s="73"/>
      <c r="B211" s="73"/>
      <c r="C211" s="87" t="s">
        <v>1113</v>
      </c>
      <c r="D211" s="714" t="s">
        <v>281</v>
      </c>
      <c r="E211" s="73"/>
      <c r="F211" s="304"/>
      <c r="G211" s="304"/>
      <c r="H211" s="304"/>
      <c r="I211" s="75"/>
      <c r="J211" s="304"/>
      <c r="K211" s="212"/>
      <c r="L211" s="212"/>
      <c r="M211" s="212"/>
      <c r="N211" s="212"/>
      <c r="O211" s="212"/>
      <c r="P211" s="212"/>
      <c r="Q211" s="212"/>
      <c r="R211" s="212"/>
      <c r="S211"/>
      <c r="T211" s="579"/>
      <c r="U211" s="212"/>
      <c r="V211" s="551">
        <f t="shared" si="98"/>
        <v>0</v>
      </c>
      <c r="W211" s="562"/>
      <c r="X211" s="580"/>
    </row>
    <row r="212" spans="1:24" s="295" customFormat="1" ht="39" customHeight="1">
      <c r="A212" s="296">
        <v>91844</v>
      </c>
      <c r="B212" s="296" t="s">
        <v>15</v>
      </c>
      <c r="C212" s="296" t="s">
        <v>1537</v>
      </c>
      <c r="D212" s="729" t="str">
        <f>IFERROR(VLOOKUP(A212,'SINAPI 092021'!$A$4:$E$12299,2,FALSE),VLOOKUP(Orçamento!A212,Composição!$A$4:$F$1756,2,FALSE))</f>
        <v>ELETRODUTO FLEXÍVEL CORRUGADO, PVC, DN 25 MM (3/4"), PARA CIRCUITOS TERMINAIS, INSTALADO EM LAJE - FORNECIMENTO E INSTALAÇÃO. AF_12/2015</v>
      </c>
      <c r="E212" s="296" t="s">
        <v>478</v>
      </c>
      <c r="F212" s="796">
        <v>1172</v>
      </c>
      <c r="G212" s="298">
        <f t="shared" ref="G212:G217" si="118">$J$4</f>
        <v>0.24940000000000001</v>
      </c>
      <c r="H212" s="933"/>
      <c r="I212" s="432">
        <f t="shared" si="103"/>
        <v>0</v>
      </c>
      <c r="J212" s="297">
        <f t="shared" ref="J212:J217" si="119">F212*I212</f>
        <v>0</v>
      </c>
      <c r="K212" s="639"/>
      <c r="L212" s="640">
        <f t="shared" ref="L212:L217" si="120">$I212*K212</f>
        <v>0</v>
      </c>
      <c r="M212" s="639"/>
      <c r="N212" s="640"/>
      <c r="O212" s="641"/>
      <c r="P212" s="639"/>
      <c r="Q212" s="640"/>
      <c r="R212" s="641" t="e">
        <f t="shared" ref="R212:R217" si="121">Q212/$J212</f>
        <v>#DIV/0!</v>
      </c>
      <c r="S212"/>
      <c r="T212" s="588">
        <v>4.25</v>
      </c>
      <c r="U212" s="589">
        <v>3.39</v>
      </c>
      <c r="V212" s="551">
        <f t="shared" si="98"/>
        <v>0.86</v>
      </c>
      <c r="W212" s="562" t="e">
        <f t="shared" ref="W212:W217" si="122">V212/H212</f>
        <v>#DIV/0!</v>
      </c>
      <c r="X212" s="590"/>
    </row>
    <row r="213" spans="1:24" s="295" customFormat="1" ht="39" customHeight="1">
      <c r="A213" s="296">
        <v>91847</v>
      </c>
      <c r="B213" s="296" t="s">
        <v>15</v>
      </c>
      <c r="C213" s="296" t="s">
        <v>1538</v>
      </c>
      <c r="D213" s="729" t="str">
        <f>IFERROR(VLOOKUP(A213,'SINAPI 092021'!$A$4:$E$12299,2,FALSE),VLOOKUP(Orçamento!A213,Composição!$A$4:$F$1756,2,FALSE))</f>
        <v>ELETRODUTO FLEXÍVEL CORRUGADO REFORÇADO, PVC, DN 32 MM (1"), PARA CIRCUITOS TERMINAIS, INSTALADO EM LAJE - FORNECIMENTO E INSTALAÇÃO. AF_12/2015</v>
      </c>
      <c r="E213" s="296" t="s">
        <v>478</v>
      </c>
      <c r="F213" s="796">
        <v>280</v>
      </c>
      <c r="G213" s="298">
        <f t="shared" si="118"/>
        <v>0.24940000000000001</v>
      </c>
      <c r="H213" s="935"/>
      <c r="I213" s="432">
        <f t="shared" si="103"/>
        <v>0</v>
      </c>
      <c r="J213" s="297">
        <f t="shared" si="119"/>
        <v>0</v>
      </c>
      <c r="K213" s="639"/>
      <c r="L213" s="640">
        <f t="shared" si="120"/>
        <v>0</v>
      </c>
      <c r="M213" s="639"/>
      <c r="N213" s="640"/>
      <c r="O213" s="641"/>
      <c r="P213" s="639"/>
      <c r="Q213" s="640"/>
      <c r="R213" s="641" t="e">
        <f t="shared" si="121"/>
        <v>#DIV/0!</v>
      </c>
      <c r="S213"/>
      <c r="T213" s="588">
        <v>7.64</v>
      </c>
      <c r="U213" s="589">
        <v>6.11</v>
      </c>
      <c r="V213" s="551">
        <f t="shared" si="98"/>
        <v>1.53</v>
      </c>
      <c r="W213" s="562" t="e">
        <f t="shared" si="122"/>
        <v>#DIV/0!</v>
      </c>
      <c r="X213" s="590"/>
    </row>
    <row r="214" spans="1:24" s="295" customFormat="1" ht="30.75" customHeight="1">
      <c r="A214" s="296">
        <v>97667</v>
      </c>
      <c r="B214" s="296" t="s">
        <v>15</v>
      </c>
      <c r="C214" s="296" t="s">
        <v>1539</v>
      </c>
      <c r="D214" s="729" t="str">
        <f>IFERROR(VLOOKUP(A214,'SINAPI 092021'!$A$4:$E$12299,2,FALSE),VLOOKUP(Orçamento!A214,Composição!$A$4:$F$1756,2,FALSE))</f>
        <v>ELETRODUTO FLEXÍVEL CORRUGADO, PEAD, DN 50 (1 ½)  - FORNECIMENTO E INSTALAÇÃO. AF_04/2016</v>
      </c>
      <c r="E214" s="296" t="s">
        <v>478</v>
      </c>
      <c r="F214" s="796">
        <v>78.8</v>
      </c>
      <c r="G214" s="298">
        <f t="shared" si="118"/>
        <v>0.24940000000000001</v>
      </c>
      <c r="H214" s="935"/>
      <c r="I214" s="432">
        <f t="shared" si="103"/>
        <v>0</v>
      </c>
      <c r="J214" s="297">
        <f t="shared" si="119"/>
        <v>0</v>
      </c>
      <c r="K214" s="639"/>
      <c r="L214" s="640">
        <f t="shared" si="120"/>
        <v>0</v>
      </c>
      <c r="M214" s="639"/>
      <c r="N214" s="640"/>
      <c r="O214" s="641"/>
      <c r="P214" s="639"/>
      <c r="Q214" s="640"/>
      <c r="R214" s="641" t="e">
        <f t="shared" si="121"/>
        <v>#DIV/0!</v>
      </c>
      <c r="S214"/>
      <c r="T214" s="588">
        <v>6</v>
      </c>
      <c r="U214" s="589">
        <v>4.8099999999999996</v>
      </c>
      <c r="V214" s="551">
        <f t="shared" si="98"/>
        <v>1.19</v>
      </c>
      <c r="W214" s="562" t="e">
        <f t="shared" si="122"/>
        <v>#DIV/0!</v>
      </c>
      <c r="X214" s="590"/>
    </row>
    <row r="215" spans="1:24" s="295" customFormat="1" ht="30.75" customHeight="1">
      <c r="A215" s="296">
        <v>97668</v>
      </c>
      <c r="B215" s="296" t="s">
        <v>15</v>
      </c>
      <c r="C215" s="296" t="s">
        <v>1540</v>
      </c>
      <c r="D215" s="729" t="str">
        <f>IFERROR(VLOOKUP(A215,'SINAPI 092021'!$A$4:$E$12299,2,FALSE),VLOOKUP(Orçamento!A215,Composição!$A$4:$F$1756,2,FALSE))</f>
        <v>ELETRODUTO FLEXÍVEL CORRUGADO, PEAD, DN 63 (2")  - FORNECIMENTO E INSTALAÇÃO. AF_04/2016</v>
      </c>
      <c r="E215" s="296" t="s">
        <v>478</v>
      </c>
      <c r="F215" s="796">
        <v>41.6</v>
      </c>
      <c r="G215" s="298">
        <f t="shared" si="118"/>
        <v>0.24940000000000001</v>
      </c>
      <c r="H215" s="935"/>
      <c r="I215" s="432">
        <f t="shared" si="103"/>
        <v>0</v>
      </c>
      <c r="J215" s="297">
        <f t="shared" si="119"/>
        <v>0</v>
      </c>
      <c r="K215" s="639"/>
      <c r="L215" s="640">
        <f t="shared" si="120"/>
        <v>0</v>
      </c>
      <c r="M215" s="639"/>
      <c r="N215" s="640"/>
      <c r="O215" s="641"/>
      <c r="P215" s="639"/>
      <c r="Q215" s="640"/>
      <c r="R215" s="641" t="e">
        <f t="shared" si="121"/>
        <v>#DIV/0!</v>
      </c>
      <c r="S215"/>
      <c r="T215" s="588">
        <v>9.15</v>
      </c>
      <c r="U215" s="589">
        <v>7.32</v>
      </c>
      <c r="V215" s="551">
        <f t="shared" si="98"/>
        <v>1.83</v>
      </c>
      <c r="W215" s="562" t="e">
        <f t="shared" si="122"/>
        <v>#DIV/0!</v>
      </c>
      <c r="X215" s="590"/>
    </row>
    <row r="216" spans="1:24" s="295" customFormat="1" ht="30.75" customHeight="1" thickBot="1">
      <c r="A216" s="296">
        <v>97669</v>
      </c>
      <c r="B216" s="296" t="s">
        <v>15</v>
      </c>
      <c r="C216" s="296" t="s">
        <v>1541</v>
      </c>
      <c r="D216" s="729" t="str">
        <f>IFERROR(VLOOKUP(A216,'SINAPI 092021'!$A$4:$E$12299,2,FALSE),VLOOKUP(Orçamento!A216,Composição!$A$4:$F$1756,2,FALSE))</f>
        <v>ELETRODUTO FLEXÍVEL CORRUGADO, PEAD, DN 90 (3) - FORNECIMENTO E INSTALAÇÃO. AF_04/2016</v>
      </c>
      <c r="E216" s="296" t="s">
        <v>478</v>
      </c>
      <c r="F216" s="796">
        <v>0</v>
      </c>
      <c r="G216" s="298">
        <f t="shared" si="118"/>
        <v>0.24940000000000001</v>
      </c>
      <c r="H216" s="933"/>
      <c r="I216" s="432">
        <f t="shared" si="103"/>
        <v>0</v>
      </c>
      <c r="J216" s="297">
        <f t="shared" si="119"/>
        <v>0</v>
      </c>
      <c r="K216" s="639"/>
      <c r="L216" s="640">
        <f t="shared" si="120"/>
        <v>0</v>
      </c>
      <c r="M216" s="639"/>
      <c r="N216" s="640"/>
      <c r="O216" s="641"/>
      <c r="P216" s="639"/>
      <c r="Q216" s="640"/>
      <c r="R216" s="641" t="e">
        <f t="shared" si="121"/>
        <v>#DIV/0!</v>
      </c>
      <c r="S216"/>
      <c r="T216" s="588">
        <v>14.43</v>
      </c>
      <c r="U216" s="589">
        <v>11.54</v>
      </c>
      <c r="V216" s="551">
        <f t="shared" si="98"/>
        <v>2.89</v>
      </c>
      <c r="W216" s="562" t="e">
        <f t="shared" si="122"/>
        <v>#DIV/0!</v>
      </c>
      <c r="X216" s="590"/>
    </row>
    <row r="217" spans="1:24" s="295" customFormat="1" ht="30.75" customHeight="1">
      <c r="A217" s="296">
        <v>97670</v>
      </c>
      <c r="B217" s="296" t="s">
        <v>15</v>
      </c>
      <c r="C217" s="296" t="s">
        <v>1542</v>
      </c>
      <c r="D217" s="729" t="str">
        <f>IFERROR(VLOOKUP(A217,'SINAPI 092021'!$A$4:$E$12299,2,FALSE),VLOOKUP(Orçamento!A217,Composição!$A$4:$F$1756,2,FALSE))</f>
        <v>ELETRODUTO FLEXÍVEL CORRUGADO, PEAD, DN 100 (4) - FORNECIMENTO E INSTALAÇÃO. AF_04/2016</v>
      </c>
      <c r="E217" s="296" t="s">
        <v>478</v>
      </c>
      <c r="F217" s="796">
        <v>98.9</v>
      </c>
      <c r="G217" s="298">
        <f t="shared" si="118"/>
        <v>0.24940000000000001</v>
      </c>
      <c r="H217" s="943"/>
      <c r="I217" s="432">
        <f t="shared" si="103"/>
        <v>0</v>
      </c>
      <c r="J217" s="297">
        <f t="shared" si="119"/>
        <v>0</v>
      </c>
      <c r="K217" s="639"/>
      <c r="L217" s="640">
        <f t="shared" si="120"/>
        <v>0</v>
      </c>
      <c r="M217" s="639"/>
      <c r="N217" s="640"/>
      <c r="O217" s="641"/>
      <c r="P217" s="639"/>
      <c r="Q217" s="640"/>
      <c r="R217" s="641" t="e">
        <f t="shared" si="121"/>
        <v>#DIV/0!</v>
      </c>
      <c r="S217"/>
      <c r="T217" s="588">
        <v>18.690000000000001</v>
      </c>
      <c r="U217" s="589">
        <v>14.96</v>
      </c>
      <c r="V217" s="551">
        <f t="shared" si="98"/>
        <v>3.73</v>
      </c>
      <c r="W217" s="562" t="e">
        <f t="shared" si="122"/>
        <v>#DIV/0!</v>
      </c>
      <c r="X217" s="590"/>
    </row>
    <row r="218" spans="1:24" s="201" customFormat="1" ht="18" customHeight="1">
      <c r="A218" s="73"/>
      <c r="B218" s="73"/>
      <c r="C218" s="87" t="s">
        <v>1114</v>
      </c>
      <c r="D218" s="714" t="s">
        <v>483</v>
      </c>
      <c r="E218" s="73"/>
      <c r="F218" s="304"/>
      <c r="G218" s="304"/>
      <c r="H218" s="304"/>
      <c r="I218" s="432"/>
      <c r="J218" s="304"/>
      <c r="K218" s="212"/>
      <c r="L218" s="212"/>
      <c r="M218" s="212"/>
      <c r="N218" s="212"/>
      <c r="O218" s="212"/>
      <c r="P218" s="212"/>
      <c r="Q218" s="212"/>
      <c r="R218" s="212"/>
      <c r="S218"/>
      <c r="T218" s="579"/>
      <c r="U218" s="212"/>
      <c r="V218" s="551">
        <f t="shared" si="98"/>
        <v>0</v>
      </c>
      <c r="W218" s="562"/>
      <c r="X218" s="580"/>
    </row>
    <row r="219" spans="1:24" s="295" customFormat="1" ht="27.75" customHeight="1">
      <c r="A219" s="292">
        <v>97592</v>
      </c>
      <c r="B219" s="292" t="s">
        <v>15</v>
      </c>
      <c r="C219" s="296" t="s">
        <v>1543</v>
      </c>
      <c r="D219" s="729" t="str">
        <f>IFERROR(VLOOKUP(A219,'SINAPI 092021'!$A$4:$E$12299,2,FALSE),VLOOKUP(Orçamento!A219,Composição!$A$4:$F$1756,2,FALSE))</f>
        <v>LUMINÁRIA TIPO PLAFON, DE SOBREPOR, COM 1 LÂMPADA LED DE 12/13 W, SEM REATOR - FORNECIMENTO E INSTALAÇÃO. AF_02/2020</v>
      </c>
      <c r="E219" s="296" t="s">
        <v>475</v>
      </c>
      <c r="F219" s="804">
        <v>147</v>
      </c>
      <c r="G219" s="294">
        <f t="shared" ref="G219:G221" si="123">$J$4</f>
        <v>0.24940000000000001</v>
      </c>
      <c r="H219" s="933"/>
      <c r="I219" s="432">
        <f t="shared" si="103"/>
        <v>0</v>
      </c>
      <c r="J219" s="293">
        <f t="shared" ref="J219:J221" si="124">F219*I219</f>
        <v>0</v>
      </c>
      <c r="K219" s="639"/>
      <c r="L219" s="640">
        <f t="shared" ref="L219:L221" si="125">$I219*K219</f>
        <v>0</v>
      </c>
      <c r="M219" s="639"/>
      <c r="N219" s="640"/>
      <c r="O219" s="641"/>
      <c r="P219" s="639"/>
      <c r="Q219" s="640"/>
      <c r="R219" s="641" t="e">
        <f t="shared" ref="R219:R221" si="126">Q219/$J219</f>
        <v>#DIV/0!</v>
      </c>
      <c r="S219"/>
      <c r="T219" s="588">
        <v>29.09</v>
      </c>
      <c r="U219" s="589">
        <v>23.27</v>
      </c>
      <c r="V219" s="551">
        <f t="shared" si="98"/>
        <v>5.82</v>
      </c>
      <c r="W219" s="562" t="e">
        <f>V219/H219</f>
        <v>#DIV/0!</v>
      </c>
      <c r="X219" s="590"/>
    </row>
    <row r="220" spans="1:24" s="295" customFormat="1" ht="27.75" customHeight="1">
      <c r="A220" s="292" t="s">
        <v>1536</v>
      </c>
      <c r="B220" s="435" t="s">
        <v>806</v>
      </c>
      <c r="C220" s="296" t="s">
        <v>1544</v>
      </c>
      <c r="D220" s="729" t="str">
        <f>IFERROR(VLOOKUP(A220,'SINAPI 092021'!$A$4:$E$12299,2,FALSE),VLOOKUP(Orçamento!A220,Composição!$A$4:$F$1756,2,FALSE))</f>
        <v>EMBUTIDO EASYLED 11,2 X 11,2 CM 10W 4.5K - FORNECIMENTO E INSTALAÇÃO</v>
      </c>
      <c r="E220" s="296" t="s">
        <v>475</v>
      </c>
      <c r="F220" s="804">
        <v>8</v>
      </c>
      <c r="G220" s="294">
        <f t="shared" si="123"/>
        <v>0.24940000000000001</v>
      </c>
      <c r="H220" s="770"/>
      <c r="I220" s="432">
        <f t="shared" si="103"/>
        <v>0</v>
      </c>
      <c r="J220" s="293">
        <f t="shared" si="124"/>
        <v>0</v>
      </c>
      <c r="K220" s="639"/>
      <c r="L220" s="640">
        <f t="shared" si="125"/>
        <v>0</v>
      </c>
      <c r="M220" s="639"/>
      <c r="N220" s="640"/>
      <c r="O220" s="641"/>
      <c r="P220" s="639"/>
      <c r="Q220" s="640"/>
      <c r="R220" s="641" t="e">
        <f t="shared" si="126"/>
        <v>#DIV/0!</v>
      </c>
      <c r="S220"/>
      <c r="T220" s="588">
        <v>25.97</v>
      </c>
      <c r="U220" s="589">
        <v>20.85</v>
      </c>
      <c r="V220" s="551">
        <f t="shared" si="98"/>
        <v>5.12</v>
      </c>
      <c r="W220" s="562" t="e">
        <f>V220/H220</f>
        <v>#DIV/0!</v>
      </c>
      <c r="X220" s="590"/>
    </row>
    <row r="221" spans="1:24" s="295" customFormat="1" ht="27.75" customHeight="1">
      <c r="A221" s="292" t="s">
        <v>22428</v>
      </c>
      <c r="B221" s="435" t="s">
        <v>806</v>
      </c>
      <c r="C221" s="296" t="s">
        <v>1545</v>
      </c>
      <c r="D221" s="729" t="str">
        <f>IFERROR(VLOOKUP(A221,'SINAPI 092021'!$A$4:$E$12299,2,FALSE),VLOOKUP(Orçamento!A221,Composição!$A$4:$F$1756,2,FALSE))</f>
        <v>FORNECIMENTO E INSTALAÇÃO DE EXAUSTOR AXIAL DE PAREDE DIÂMETRO 30CM.</v>
      </c>
      <c r="E221" s="296" t="s">
        <v>475</v>
      </c>
      <c r="F221" s="804">
        <v>7</v>
      </c>
      <c r="G221" s="294">
        <f t="shared" si="123"/>
        <v>0.24940000000000001</v>
      </c>
      <c r="H221" s="770"/>
      <c r="I221" s="432">
        <f t="shared" si="103"/>
        <v>0</v>
      </c>
      <c r="J221" s="293">
        <f t="shared" si="124"/>
        <v>0</v>
      </c>
      <c r="K221" s="639"/>
      <c r="L221" s="640">
        <f t="shared" si="125"/>
        <v>0</v>
      </c>
      <c r="M221" s="639"/>
      <c r="N221" s="640"/>
      <c r="O221" s="641"/>
      <c r="P221" s="639"/>
      <c r="Q221" s="640"/>
      <c r="R221" s="641" t="e">
        <f t="shared" si="126"/>
        <v>#DIV/0!</v>
      </c>
      <c r="S221"/>
      <c r="T221" s="588">
        <v>247.12</v>
      </c>
      <c r="U221" s="589">
        <v>198.44</v>
      </c>
      <c r="V221" s="551">
        <f t="shared" si="98"/>
        <v>48.68</v>
      </c>
      <c r="W221" s="562" t="e">
        <f>V221/H221</f>
        <v>#DIV/0!</v>
      </c>
      <c r="X221" s="590"/>
    </row>
    <row r="222" spans="1:24" s="201" customFormat="1">
      <c r="A222" s="73"/>
      <c r="B222" s="73"/>
      <c r="C222" s="87" t="s">
        <v>1115</v>
      </c>
      <c r="D222" s="714" t="s">
        <v>484</v>
      </c>
      <c r="E222" s="73"/>
      <c r="F222" s="804"/>
      <c r="G222" s="304"/>
      <c r="H222" s="304"/>
      <c r="I222" s="430"/>
      <c r="J222" s="304"/>
      <c r="K222" s="212"/>
      <c r="L222" s="212"/>
      <c r="M222" s="212"/>
      <c r="N222" s="212"/>
      <c r="O222" s="212"/>
      <c r="P222" s="212"/>
      <c r="Q222" s="212"/>
      <c r="R222" s="212"/>
      <c r="S222"/>
      <c r="T222" s="579"/>
      <c r="U222" s="212"/>
      <c r="V222" s="551">
        <f t="shared" si="98"/>
        <v>0</v>
      </c>
      <c r="W222" s="562"/>
      <c r="X222" s="580"/>
    </row>
    <row r="223" spans="1:24" s="295" customFormat="1" ht="39.75" customHeight="1">
      <c r="A223" s="292">
        <v>91965</v>
      </c>
      <c r="B223" s="292" t="s">
        <v>15</v>
      </c>
      <c r="C223" s="296" t="s">
        <v>1546</v>
      </c>
      <c r="D223" s="729" t="str">
        <f>IFERROR(VLOOKUP(A223,'SINAPI 092021'!$A$4:$E$12299,2,FALSE),VLOOKUP(Orçamento!A223,Composição!$A$4:$F$1756,2,FALSE))</f>
        <v>INTERRUPTOR SIMPLES (2 MÓDULOS) COM INTERRUPTOR PARALELO (1 MÓDULO), 10A/250V, INCLUINDO SUPORTE E PLACA - FORNECIMENTO E INSTALAÇÃO. AF_12/2015</v>
      </c>
      <c r="E223" s="292" t="s">
        <v>475</v>
      </c>
      <c r="F223" s="804">
        <v>1</v>
      </c>
      <c r="G223" s="294">
        <f t="shared" ref="G223:G238" si="127">$J$4</f>
        <v>0.24940000000000001</v>
      </c>
      <c r="H223" s="935"/>
      <c r="I223" s="432">
        <f t="shared" si="103"/>
        <v>0</v>
      </c>
      <c r="J223" s="293">
        <f t="shared" ref="J223:J238" si="128">F223*I223</f>
        <v>0</v>
      </c>
      <c r="K223" s="639"/>
      <c r="L223" s="640">
        <f t="shared" ref="L223:L238" si="129">$I223*K223</f>
        <v>0</v>
      </c>
      <c r="M223" s="639"/>
      <c r="N223" s="640"/>
      <c r="O223" s="641"/>
      <c r="P223" s="639"/>
      <c r="Q223" s="640"/>
      <c r="R223" s="641" t="e">
        <f t="shared" ref="R223:R238" si="130">Q223/$J223</f>
        <v>#DIV/0!</v>
      </c>
      <c r="S223"/>
      <c r="T223" s="588">
        <v>40.770000000000003</v>
      </c>
      <c r="U223" s="589">
        <v>32.619999999999997</v>
      </c>
      <c r="V223" s="551">
        <f t="shared" si="98"/>
        <v>8.15</v>
      </c>
      <c r="W223" s="562" t="e">
        <f t="shared" ref="W223:W238" si="131">V223/H223</f>
        <v>#DIV/0!</v>
      </c>
      <c r="X223" s="590"/>
    </row>
    <row r="224" spans="1:24" s="295" customFormat="1" ht="33.75" customHeight="1">
      <c r="A224" s="292">
        <v>91979</v>
      </c>
      <c r="B224" s="292" t="s">
        <v>15</v>
      </c>
      <c r="C224" s="296" t="s">
        <v>1547</v>
      </c>
      <c r="D224" s="729" t="str">
        <f>IFERROR(VLOOKUP(A224,'SINAPI 092021'!$A$4:$E$12299,2,FALSE),VLOOKUP(Orçamento!A224,Composição!$A$4:$F$1756,2,FALSE))</f>
        <v>INTERRUPTOR INTERMEDIÁRIO (1 MÓDULO), 10A/250V, INCLUINDO SUPORTE E PLACA - FORNECIMENTO E INSTALAÇÃO. AF_09/2017</v>
      </c>
      <c r="E224" s="292" t="s">
        <v>475</v>
      </c>
      <c r="F224" s="804">
        <v>1</v>
      </c>
      <c r="G224" s="294">
        <f t="shared" si="127"/>
        <v>0.24940000000000001</v>
      </c>
      <c r="H224" s="933"/>
      <c r="I224" s="432">
        <f t="shared" si="103"/>
        <v>0</v>
      </c>
      <c r="J224" s="293">
        <f t="shared" si="128"/>
        <v>0</v>
      </c>
      <c r="K224" s="639"/>
      <c r="L224" s="640">
        <f t="shared" si="129"/>
        <v>0</v>
      </c>
      <c r="M224" s="639"/>
      <c r="N224" s="640"/>
      <c r="O224" s="641"/>
      <c r="P224" s="639"/>
      <c r="Q224" s="640"/>
      <c r="R224" s="641" t="e">
        <f t="shared" si="130"/>
        <v>#DIV/0!</v>
      </c>
      <c r="S224"/>
      <c r="T224" s="588">
        <v>30.3</v>
      </c>
      <c r="U224" s="589">
        <v>24.24</v>
      </c>
      <c r="V224" s="551">
        <f t="shared" ref="V224:V286" si="132">T224-U224</f>
        <v>6.06</v>
      </c>
      <c r="W224" s="562" t="e">
        <f t="shared" si="131"/>
        <v>#DIV/0!</v>
      </c>
      <c r="X224" s="590"/>
    </row>
    <row r="225" spans="1:24" s="295" customFormat="1" ht="33.75" customHeight="1">
      <c r="A225" s="292">
        <v>91955</v>
      </c>
      <c r="B225" s="292" t="s">
        <v>15</v>
      </c>
      <c r="C225" s="296" t="s">
        <v>1548</v>
      </c>
      <c r="D225" s="729" t="str">
        <f>IFERROR(VLOOKUP(A225,'SINAPI 092021'!$A$4:$E$12299,2,FALSE),VLOOKUP(Orçamento!A225,Composição!$A$4:$F$1756,2,FALSE))</f>
        <v>INTERRUPTOR PARALELO (1 MÓDULO), 10A/250V, INCLUINDO SUPORTE E PLACA - FORNECIMENTO E INSTALAÇÃO. AF_12/2015</v>
      </c>
      <c r="E225" s="292" t="s">
        <v>475</v>
      </c>
      <c r="F225" s="804">
        <v>7</v>
      </c>
      <c r="G225" s="294">
        <f t="shared" si="127"/>
        <v>0.24940000000000001</v>
      </c>
      <c r="H225" s="935"/>
      <c r="I225" s="432">
        <f t="shared" si="103"/>
        <v>0</v>
      </c>
      <c r="J225" s="293">
        <f t="shared" si="128"/>
        <v>0</v>
      </c>
      <c r="K225" s="639"/>
      <c r="L225" s="640">
        <f t="shared" si="129"/>
        <v>0</v>
      </c>
      <c r="M225" s="639"/>
      <c r="N225" s="640"/>
      <c r="O225" s="641"/>
      <c r="P225" s="639"/>
      <c r="Q225" s="640"/>
      <c r="R225" s="641" t="e">
        <f t="shared" si="130"/>
        <v>#DIV/0!</v>
      </c>
      <c r="S225"/>
      <c r="T225" s="588">
        <v>21.03</v>
      </c>
      <c r="U225" s="589">
        <v>16.82</v>
      </c>
      <c r="V225" s="551">
        <f t="shared" si="132"/>
        <v>4.21</v>
      </c>
      <c r="W225" s="562" t="e">
        <f t="shared" si="131"/>
        <v>#DIV/0!</v>
      </c>
      <c r="X225" s="590"/>
    </row>
    <row r="226" spans="1:24" s="295" customFormat="1" ht="33.75" customHeight="1">
      <c r="A226" s="292">
        <v>91961</v>
      </c>
      <c r="B226" s="292" t="s">
        <v>15</v>
      </c>
      <c r="C226" s="296" t="s">
        <v>1549</v>
      </c>
      <c r="D226" s="729" t="str">
        <f>IFERROR(VLOOKUP(A226,'SINAPI 092021'!$A$4:$E$12299,2,FALSE),VLOOKUP(Orçamento!A226,Composição!$A$4:$F$1756,2,FALSE))</f>
        <v>INTERRUPTOR PARALELO (2 MÓDULOS), 10A/250V, INCLUINDO SUPORTE E PLACA - FORNECIMENTO E INSTALAÇÃO. AF_12/2015</v>
      </c>
      <c r="E226" s="292" t="s">
        <v>475</v>
      </c>
      <c r="F226" s="804">
        <v>1</v>
      </c>
      <c r="G226" s="294">
        <f t="shared" si="127"/>
        <v>0.24940000000000001</v>
      </c>
      <c r="H226" s="933"/>
      <c r="I226" s="432">
        <f t="shared" si="103"/>
        <v>0</v>
      </c>
      <c r="J226" s="293">
        <f t="shared" si="128"/>
        <v>0</v>
      </c>
      <c r="K226" s="639"/>
      <c r="L226" s="640">
        <f t="shared" si="129"/>
        <v>0</v>
      </c>
      <c r="M226" s="639"/>
      <c r="N226" s="640"/>
      <c r="O226" s="641"/>
      <c r="P226" s="639"/>
      <c r="Q226" s="640"/>
      <c r="R226" s="641" t="e">
        <f t="shared" si="130"/>
        <v>#DIV/0!</v>
      </c>
      <c r="S226"/>
      <c r="T226" s="588">
        <v>34.979999999999997</v>
      </c>
      <c r="U226" s="589">
        <v>27.98</v>
      </c>
      <c r="V226" s="551">
        <f t="shared" si="132"/>
        <v>7</v>
      </c>
      <c r="W226" s="562" t="e">
        <f t="shared" si="131"/>
        <v>#DIV/0!</v>
      </c>
      <c r="X226" s="590"/>
    </row>
    <row r="227" spans="1:24" s="295" customFormat="1" ht="62.25" customHeight="1">
      <c r="A227" s="329">
        <v>91963</v>
      </c>
      <c r="B227" s="292" t="s">
        <v>15</v>
      </c>
      <c r="C227" s="296" t="s">
        <v>1550</v>
      </c>
      <c r="D227" s="729" t="str">
        <f>IFERROR(VLOOKUP(A227,'SINAPI 092021'!$A$4:$E$12299,2,FALSE),VLOOKUP(Orçamento!A227,Composição!$A$4:$F$1756,2,FALSE))</f>
        <v>INTERRUPTOR SIMPLES (1 MÓDULO) COM INTERRUPTOR PARALELO (2 MÓDULOS), 10A/250V, INCLUINDO SUPORTE E PLACA - FORNECIMENTO E INSTALAÇÃO. AF_12/2015</v>
      </c>
      <c r="E227" s="292" t="s">
        <v>475</v>
      </c>
      <c r="F227" s="804">
        <v>3</v>
      </c>
      <c r="G227" s="294">
        <f t="shared" si="127"/>
        <v>0.24940000000000001</v>
      </c>
      <c r="H227" s="936"/>
      <c r="I227" s="432">
        <f t="shared" si="103"/>
        <v>0</v>
      </c>
      <c r="J227" s="293">
        <f t="shared" si="128"/>
        <v>0</v>
      </c>
      <c r="K227" s="639"/>
      <c r="L227" s="640">
        <f t="shared" si="129"/>
        <v>0</v>
      </c>
      <c r="M227" s="639"/>
      <c r="N227" s="640"/>
      <c r="O227" s="641"/>
      <c r="P227" s="639"/>
      <c r="Q227" s="640"/>
      <c r="R227" s="641" t="e">
        <f t="shared" si="130"/>
        <v>#DIV/0!</v>
      </c>
      <c r="S227"/>
      <c r="T227" s="588">
        <v>30.9</v>
      </c>
      <c r="U227" s="589">
        <v>24.72</v>
      </c>
      <c r="V227" s="551">
        <f t="shared" si="132"/>
        <v>6.18</v>
      </c>
      <c r="W227" s="562" t="e">
        <f t="shared" si="131"/>
        <v>#DIV/0!</v>
      </c>
      <c r="X227" s="590"/>
    </row>
    <row r="228" spans="1:24" s="295" customFormat="1" ht="33.75" customHeight="1">
      <c r="A228" s="292">
        <v>91953</v>
      </c>
      <c r="B228" s="292" t="s">
        <v>15</v>
      </c>
      <c r="C228" s="296" t="s">
        <v>1551</v>
      </c>
      <c r="D228" s="729" t="str">
        <f>IFERROR(VLOOKUP(A228,'SINAPI 092021'!$A$4:$E$12299,2,FALSE),VLOOKUP(Orçamento!A228,Composição!$A$4:$F$1756,2,FALSE))</f>
        <v>INTERRUPTOR SIMPLES (1 MÓDULO), 10A/250V, INCLUINDO SUPORTE E PLACA - FORNECIMENTO E INSTALAÇÃO. AF_12/2015</v>
      </c>
      <c r="E228" s="292" t="s">
        <v>475</v>
      </c>
      <c r="F228" s="804">
        <v>31</v>
      </c>
      <c r="G228" s="294">
        <f t="shared" si="127"/>
        <v>0.24940000000000001</v>
      </c>
      <c r="H228" s="935"/>
      <c r="I228" s="432">
        <f t="shared" si="103"/>
        <v>0</v>
      </c>
      <c r="J228" s="293">
        <f t="shared" si="128"/>
        <v>0</v>
      </c>
      <c r="K228" s="639"/>
      <c r="L228" s="640">
        <f t="shared" si="129"/>
        <v>0</v>
      </c>
      <c r="M228" s="639"/>
      <c r="N228" s="640"/>
      <c r="O228" s="641"/>
      <c r="P228" s="639"/>
      <c r="Q228" s="640"/>
      <c r="R228" s="641" t="e">
        <f t="shared" si="130"/>
        <v>#DIV/0!</v>
      </c>
      <c r="S228"/>
      <c r="T228" s="588">
        <v>16.98</v>
      </c>
      <c r="U228" s="589">
        <v>13.58</v>
      </c>
      <c r="V228" s="551">
        <f t="shared" si="132"/>
        <v>3.4</v>
      </c>
      <c r="W228" s="562" t="e">
        <f t="shared" si="131"/>
        <v>#DIV/0!</v>
      </c>
      <c r="X228" s="590"/>
    </row>
    <row r="229" spans="1:24" s="295" customFormat="1" ht="33.75" customHeight="1">
      <c r="A229" s="292">
        <v>91959</v>
      </c>
      <c r="B229" s="292" t="s">
        <v>15</v>
      </c>
      <c r="C229" s="296" t="s">
        <v>1552</v>
      </c>
      <c r="D229" s="729" t="str">
        <f>IFERROR(VLOOKUP(A229,'SINAPI 092021'!$A$4:$E$12299,2,FALSE),VLOOKUP(Orçamento!A229,Composição!$A$4:$F$1756,2,FALSE))</f>
        <v>INTERRUPTOR SIMPLES (2 MÓDULOS), 10A/250V, INCLUINDO SUPORTE E PLACA - FORNECIMENTO E INSTALAÇÃO. AF_12/2015</v>
      </c>
      <c r="E229" s="292" t="s">
        <v>475</v>
      </c>
      <c r="F229" s="804">
        <v>2</v>
      </c>
      <c r="G229" s="294">
        <f t="shared" si="127"/>
        <v>0.24940000000000001</v>
      </c>
      <c r="H229" s="933"/>
      <c r="I229" s="432">
        <f t="shared" si="103"/>
        <v>0</v>
      </c>
      <c r="J229" s="293">
        <f t="shared" si="128"/>
        <v>0</v>
      </c>
      <c r="K229" s="639"/>
      <c r="L229" s="640">
        <f t="shared" si="129"/>
        <v>0</v>
      </c>
      <c r="M229" s="639"/>
      <c r="N229" s="640"/>
      <c r="O229" s="641"/>
      <c r="P229" s="639"/>
      <c r="Q229" s="640"/>
      <c r="R229" s="641" t="e">
        <f t="shared" si="130"/>
        <v>#DIV/0!</v>
      </c>
      <c r="S229"/>
      <c r="T229" s="588">
        <v>26.85</v>
      </c>
      <c r="U229" s="589">
        <v>21.48</v>
      </c>
      <c r="V229" s="551">
        <f t="shared" si="132"/>
        <v>5.37</v>
      </c>
      <c r="W229" s="562" t="e">
        <f t="shared" si="131"/>
        <v>#DIV/0!</v>
      </c>
      <c r="X229" s="590"/>
    </row>
    <row r="230" spans="1:24" s="295" customFormat="1" ht="33.75" customHeight="1">
      <c r="A230" s="292">
        <v>91967</v>
      </c>
      <c r="B230" s="292" t="s">
        <v>15</v>
      </c>
      <c r="C230" s="296" t="s">
        <v>1553</v>
      </c>
      <c r="D230" s="729" t="str">
        <f>IFERROR(VLOOKUP(A230,'SINAPI 092021'!$A$4:$E$12299,2,FALSE),VLOOKUP(Orçamento!A230,Composição!$A$4:$F$1756,2,FALSE))</f>
        <v>INTERRUPTOR SIMPLES (3 MÓDULOS), 10A/250V, INCLUINDO SUPORTE E PLACA - FORNECIMENTO E INSTALAÇÃO. AF_12/2015</v>
      </c>
      <c r="E230" s="292" t="s">
        <v>475</v>
      </c>
      <c r="F230" s="804">
        <v>1</v>
      </c>
      <c r="G230" s="294">
        <f t="shared" si="127"/>
        <v>0.24940000000000001</v>
      </c>
      <c r="H230" s="933"/>
      <c r="I230" s="432">
        <f t="shared" si="103"/>
        <v>0</v>
      </c>
      <c r="J230" s="293">
        <f t="shared" si="128"/>
        <v>0</v>
      </c>
      <c r="K230" s="639"/>
      <c r="L230" s="640">
        <f t="shared" si="129"/>
        <v>0</v>
      </c>
      <c r="M230" s="639"/>
      <c r="N230" s="640"/>
      <c r="O230" s="641"/>
      <c r="P230" s="639"/>
      <c r="Q230" s="640"/>
      <c r="R230" s="641" t="e">
        <f t="shared" si="130"/>
        <v>#DIV/0!</v>
      </c>
      <c r="S230"/>
      <c r="T230" s="588">
        <v>36.74</v>
      </c>
      <c r="U230" s="589">
        <v>29.39</v>
      </c>
      <c r="V230" s="551">
        <f t="shared" si="132"/>
        <v>7.35</v>
      </c>
      <c r="W230" s="562" t="e">
        <f t="shared" si="131"/>
        <v>#DIV/0!</v>
      </c>
      <c r="X230" s="590"/>
    </row>
    <row r="231" spans="1:24" s="295" customFormat="1" ht="33.75" customHeight="1">
      <c r="A231" s="292">
        <v>92005</v>
      </c>
      <c r="B231" s="292" t="s">
        <v>15</v>
      </c>
      <c r="C231" s="296" t="s">
        <v>1554</v>
      </c>
      <c r="D231" s="729" t="str">
        <f>IFERROR(VLOOKUP(A231,'SINAPI 092021'!$A$4:$E$12299,2,FALSE),VLOOKUP(Orçamento!A231,Composição!$A$4:$F$1756,2,FALSE))</f>
        <v>TOMADA MÉDIA DE EMBUTIR (2 MÓDULOS), 2P+T 20 A, INCLUINDO SUPORTE E PLACA - FORNECIMENTO E INSTALAÇÃO. AF_12/2015</v>
      </c>
      <c r="E231" s="292" t="s">
        <v>475</v>
      </c>
      <c r="F231" s="804">
        <v>4</v>
      </c>
      <c r="G231" s="294">
        <f t="shared" si="127"/>
        <v>0.24940000000000001</v>
      </c>
      <c r="H231" s="933"/>
      <c r="I231" s="432">
        <f t="shared" si="103"/>
        <v>0</v>
      </c>
      <c r="J231" s="293">
        <f t="shared" si="128"/>
        <v>0</v>
      </c>
      <c r="K231" s="639"/>
      <c r="L231" s="640">
        <f t="shared" si="129"/>
        <v>0</v>
      </c>
      <c r="M231" s="639"/>
      <c r="N231" s="640"/>
      <c r="O231" s="641"/>
      <c r="P231" s="639"/>
      <c r="Q231" s="640"/>
      <c r="R231" s="641" t="e">
        <f t="shared" si="130"/>
        <v>#DIV/0!</v>
      </c>
      <c r="S231"/>
      <c r="T231" s="588">
        <v>36.36</v>
      </c>
      <c r="U231" s="589">
        <v>29.09</v>
      </c>
      <c r="V231" s="551">
        <f t="shared" si="132"/>
        <v>7.27</v>
      </c>
      <c r="W231" s="562" t="e">
        <f t="shared" si="131"/>
        <v>#DIV/0!</v>
      </c>
      <c r="X231" s="590"/>
    </row>
    <row r="232" spans="1:24" s="295" customFormat="1" ht="39.75" customHeight="1">
      <c r="A232" s="292">
        <v>92023</v>
      </c>
      <c r="B232" s="292" t="s">
        <v>15</v>
      </c>
      <c r="C232" s="296" t="s">
        <v>1555</v>
      </c>
      <c r="D232" s="729" t="str">
        <f>IFERROR(VLOOKUP(A232,'SINAPI 092021'!$A$4:$E$12299,2,FALSE),VLOOKUP(Orçamento!A232,Composição!$A$4:$F$1756,2,FALSE))</f>
        <v>INTERRUPTOR SIMPLES (1 MÓDULO) COM 1 TOMADA DE EMBUTIR 2P+T 10 A,  INCLUINDO SUPORTE E PLACA - FORNECIMENTO E INSTALAÇÃO. AF_12/2015</v>
      </c>
      <c r="E232" s="292" t="s">
        <v>475</v>
      </c>
      <c r="F232" s="804">
        <v>15</v>
      </c>
      <c r="G232" s="294">
        <f t="shared" si="127"/>
        <v>0.24940000000000001</v>
      </c>
      <c r="H232" s="933"/>
      <c r="I232" s="432">
        <f t="shared" ref="I232:I251" si="133">H232*(1+G232)</f>
        <v>0</v>
      </c>
      <c r="J232" s="293">
        <f t="shared" si="128"/>
        <v>0</v>
      </c>
      <c r="K232" s="639"/>
      <c r="L232" s="640">
        <f t="shared" si="129"/>
        <v>0</v>
      </c>
      <c r="M232" s="639"/>
      <c r="N232" s="640"/>
      <c r="O232" s="641"/>
      <c r="P232" s="639"/>
      <c r="Q232" s="640"/>
      <c r="R232" s="641" t="e">
        <f t="shared" si="130"/>
        <v>#DIV/0!</v>
      </c>
      <c r="S232"/>
      <c r="T232" s="588">
        <v>30.16</v>
      </c>
      <c r="U232" s="589">
        <v>24.13</v>
      </c>
      <c r="V232" s="551">
        <f t="shared" si="132"/>
        <v>6.03</v>
      </c>
      <c r="W232" s="562" t="e">
        <f t="shared" si="131"/>
        <v>#DIV/0!</v>
      </c>
      <c r="X232" s="590"/>
    </row>
    <row r="233" spans="1:24" s="295" customFormat="1" ht="39.75" customHeight="1">
      <c r="A233" s="292">
        <v>92027</v>
      </c>
      <c r="B233" s="292" t="s">
        <v>15</v>
      </c>
      <c r="C233" s="296" t="s">
        <v>1556</v>
      </c>
      <c r="D233" s="729" t="str">
        <f>IFERROR(VLOOKUP(A233,'SINAPI 092021'!$A$4:$E$12299,2,FALSE),VLOOKUP(Orçamento!A233,Composição!$A$4:$F$1756,2,FALSE))</f>
        <v>INTERRUPTOR SIMPLES (2 MÓDULOS) COM 1 TOMADA DE EMBUTIR 2P+T 10 A,  INCLUINDO SUPORTE E PLACA - FORNECIMENTO E INSTALAÇÃO. AF_12/2015</v>
      </c>
      <c r="E233" s="292" t="s">
        <v>475</v>
      </c>
      <c r="F233" s="804">
        <v>4</v>
      </c>
      <c r="G233" s="294">
        <f t="shared" si="127"/>
        <v>0.24940000000000001</v>
      </c>
      <c r="H233" s="933"/>
      <c r="I233" s="432">
        <f t="shared" si="133"/>
        <v>0</v>
      </c>
      <c r="J233" s="293">
        <f t="shared" si="128"/>
        <v>0</v>
      </c>
      <c r="K233" s="639"/>
      <c r="L233" s="640">
        <f t="shared" si="129"/>
        <v>0</v>
      </c>
      <c r="M233" s="639"/>
      <c r="N233" s="640"/>
      <c r="O233" s="641"/>
      <c r="P233" s="639"/>
      <c r="Q233" s="640"/>
      <c r="R233" s="641" t="e">
        <f t="shared" si="130"/>
        <v>#DIV/0!</v>
      </c>
      <c r="S233"/>
      <c r="T233" s="588">
        <v>40.03</v>
      </c>
      <c r="U233" s="589">
        <v>32.020000000000003</v>
      </c>
      <c r="V233" s="551">
        <f t="shared" si="132"/>
        <v>8.01</v>
      </c>
      <c r="W233" s="562" t="e">
        <f t="shared" si="131"/>
        <v>#DIV/0!</v>
      </c>
      <c r="X233" s="590"/>
    </row>
    <row r="234" spans="1:24" s="299" customFormat="1" ht="32.25" customHeight="1" thickBot="1">
      <c r="A234" s="292">
        <v>92004</v>
      </c>
      <c r="B234" s="296" t="s">
        <v>15</v>
      </c>
      <c r="C234" s="296" t="s">
        <v>1557</v>
      </c>
      <c r="D234" s="729" t="str">
        <f>IFERROR(VLOOKUP(A234,'SINAPI 092021'!$A$4:$E$12299,2,FALSE),VLOOKUP(Orçamento!A234,Composição!$A$4:$F$1756,2,FALSE))</f>
        <v>TOMADA MÉDIA DE EMBUTIR (2 MÓDULOS), 2P+T 10 A, INCLUINDO SUPORTE E PLACA - FORNECIMENTO E INSTALAÇÃO. AF_12/2015</v>
      </c>
      <c r="E234" s="292" t="s">
        <v>475</v>
      </c>
      <c r="F234" s="804">
        <v>6</v>
      </c>
      <c r="G234" s="294">
        <f t="shared" si="127"/>
        <v>0.24940000000000001</v>
      </c>
      <c r="H234" s="933"/>
      <c r="I234" s="432">
        <f t="shared" si="133"/>
        <v>0</v>
      </c>
      <c r="J234" s="297">
        <f t="shared" si="128"/>
        <v>0</v>
      </c>
      <c r="K234" s="639"/>
      <c r="L234" s="640">
        <f t="shared" si="129"/>
        <v>0</v>
      </c>
      <c r="M234" s="639"/>
      <c r="N234" s="640"/>
      <c r="O234" s="641"/>
      <c r="P234" s="639"/>
      <c r="Q234" s="640"/>
      <c r="R234" s="641" t="e">
        <f t="shared" si="130"/>
        <v>#DIV/0!</v>
      </c>
      <c r="S234"/>
      <c r="T234" s="581">
        <v>33.5</v>
      </c>
      <c r="U234" s="582">
        <v>26.8</v>
      </c>
      <c r="V234" s="551">
        <f t="shared" si="132"/>
        <v>6.7</v>
      </c>
      <c r="W234" s="562" t="e">
        <f t="shared" si="131"/>
        <v>#DIV/0!</v>
      </c>
      <c r="X234" s="583"/>
    </row>
    <row r="235" spans="1:24" s="299" customFormat="1" ht="32.25" customHeight="1">
      <c r="A235" s="292">
        <v>92000</v>
      </c>
      <c r="B235" s="296" t="s">
        <v>15</v>
      </c>
      <c r="C235" s="296" t="s">
        <v>1558</v>
      </c>
      <c r="D235" s="729" t="str">
        <f>IFERROR(VLOOKUP(A235,'SINAPI 092021'!$A$4:$E$12299,2,FALSE),VLOOKUP(Orçamento!A235,Composição!$A$4:$F$1756,2,FALSE))</f>
        <v>TOMADA BAIXA DE EMBUTIR (1 MÓDULO), 2P+T 10 A, INCLUINDO SUPORTE E PLACA - FORNECIMENTO E INSTALAÇÃO. AF_12/2015</v>
      </c>
      <c r="E235" s="292" t="s">
        <v>475</v>
      </c>
      <c r="F235" s="804">
        <v>93</v>
      </c>
      <c r="G235" s="294">
        <f t="shared" si="127"/>
        <v>0.24940000000000001</v>
      </c>
      <c r="H235" s="943"/>
      <c r="I235" s="432">
        <f t="shared" si="133"/>
        <v>0</v>
      </c>
      <c r="J235" s="297">
        <f t="shared" si="128"/>
        <v>0</v>
      </c>
      <c r="K235" s="639"/>
      <c r="L235" s="640">
        <f t="shared" si="129"/>
        <v>0</v>
      </c>
      <c r="M235" s="639"/>
      <c r="N235" s="640"/>
      <c r="O235" s="641"/>
      <c r="P235" s="639"/>
      <c r="Q235" s="640"/>
      <c r="R235" s="641" t="e">
        <f t="shared" si="130"/>
        <v>#DIV/0!</v>
      </c>
      <c r="S235"/>
      <c r="T235" s="581">
        <v>17.920000000000002</v>
      </c>
      <c r="U235" s="582">
        <v>14.34</v>
      </c>
      <c r="V235" s="551">
        <f t="shared" si="132"/>
        <v>3.58</v>
      </c>
      <c r="W235" s="562" t="e">
        <f t="shared" si="131"/>
        <v>#DIV/0!</v>
      </c>
      <c r="X235" s="583"/>
    </row>
    <row r="236" spans="1:24" s="299" customFormat="1" ht="32.25" customHeight="1">
      <c r="A236" s="292">
        <v>91996</v>
      </c>
      <c r="B236" s="296" t="s">
        <v>15</v>
      </c>
      <c r="C236" s="296" t="s">
        <v>1559</v>
      </c>
      <c r="D236" s="729" t="str">
        <f>IFERROR(VLOOKUP(A236,'SINAPI 092021'!$A$4:$E$12299,2,FALSE),VLOOKUP(Orçamento!A236,Composição!$A$4:$F$1756,2,FALSE))</f>
        <v>TOMADA MÉDIA DE EMBUTIR (1 MÓDULO), 2P+T 10 A, INCLUINDO SUPORTE E PLACA - FORNECIMENTO E INSTALAÇÃO. AF_12/2015</v>
      </c>
      <c r="E236" s="292" t="s">
        <v>475</v>
      </c>
      <c r="F236" s="804">
        <v>23</v>
      </c>
      <c r="G236" s="294">
        <f t="shared" si="127"/>
        <v>0.24940000000000001</v>
      </c>
      <c r="H236" s="946"/>
      <c r="I236" s="432">
        <f t="shared" si="133"/>
        <v>0</v>
      </c>
      <c r="J236" s="297">
        <f t="shared" si="128"/>
        <v>0</v>
      </c>
      <c r="K236" s="639"/>
      <c r="L236" s="640">
        <f t="shared" si="129"/>
        <v>0</v>
      </c>
      <c r="M236" s="639"/>
      <c r="N236" s="640"/>
      <c r="O236" s="641"/>
      <c r="P236" s="639"/>
      <c r="Q236" s="640"/>
      <c r="R236" s="641" t="e">
        <f t="shared" si="130"/>
        <v>#DIV/0!</v>
      </c>
      <c r="S236"/>
      <c r="T236" s="581">
        <v>20.32</v>
      </c>
      <c r="U236" s="582">
        <v>16.260000000000002</v>
      </c>
      <c r="V236" s="551">
        <f t="shared" si="132"/>
        <v>4.0599999999999996</v>
      </c>
      <c r="W236" s="562" t="e">
        <f t="shared" si="131"/>
        <v>#DIV/0!</v>
      </c>
      <c r="X236" s="583"/>
    </row>
    <row r="237" spans="1:24" s="299" customFormat="1" ht="32.25" customHeight="1">
      <c r="A237" s="292">
        <v>91992</v>
      </c>
      <c r="B237" s="296" t="s">
        <v>15</v>
      </c>
      <c r="C237" s="296" t="s">
        <v>1560</v>
      </c>
      <c r="D237" s="729" t="str">
        <f>IFERROR(VLOOKUP(A237,'SINAPI 092021'!$A$4:$E$12299,2,FALSE),VLOOKUP(Orçamento!A237,Composição!$A$4:$F$1756,2,FALSE))</f>
        <v>TOMADA ALTA DE EMBUTIR (1 MÓDULO), 2P+T 10 A, INCLUINDO SUPORTE E PLACA - FORNECIMENTO E INSTALAÇÃO. AF_12/2015</v>
      </c>
      <c r="E237" s="292" t="s">
        <v>475</v>
      </c>
      <c r="F237" s="804">
        <v>82</v>
      </c>
      <c r="G237" s="294">
        <f t="shared" si="127"/>
        <v>0.24940000000000001</v>
      </c>
      <c r="H237" s="933"/>
      <c r="I237" s="432">
        <f t="shared" si="133"/>
        <v>0</v>
      </c>
      <c r="J237" s="297">
        <f t="shared" si="128"/>
        <v>0</v>
      </c>
      <c r="K237" s="639"/>
      <c r="L237" s="640">
        <f t="shared" si="129"/>
        <v>0</v>
      </c>
      <c r="M237" s="639"/>
      <c r="N237" s="640"/>
      <c r="O237" s="641"/>
      <c r="P237" s="639"/>
      <c r="Q237" s="640"/>
      <c r="R237" s="641" t="e">
        <f t="shared" si="130"/>
        <v>#DIV/0!</v>
      </c>
      <c r="S237"/>
      <c r="T237" s="581">
        <v>26.46</v>
      </c>
      <c r="U237" s="582">
        <v>21.17</v>
      </c>
      <c r="V237" s="551">
        <f t="shared" si="132"/>
        <v>5.29</v>
      </c>
      <c r="W237" s="562" t="e">
        <f t="shared" si="131"/>
        <v>#DIV/0!</v>
      </c>
      <c r="X237" s="583"/>
    </row>
    <row r="238" spans="1:24" s="299" customFormat="1" ht="32.25" customHeight="1">
      <c r="A238" s="292">
        <v>92001</v>
      </c>
      <c r="B238" s="296" t="s">
        <v>15</v>
      </c>
      <c r="C238" s="296" t="s">
        <v>1561</v>
      </c>
      <c r="D238" s="729" t="str">
        <f>IFERROR(VLOOKUP(A238,'SINAPI 092021'!$A$4:$E$12299,2,FALSE),VLOOKUP(Orçamento!A238,Composição!$A$4:$F$1756,2,FALSE))</f>
        <v>TOMADA BAIXA DE EMBUTIR (1 MÓDULO), 2P+T 20 A, INCLUINDO SUPORTE E PLACA - FORNECIMENTO E INSTALAÇÃO. AF_12/2015</v>
      </c>
      <c r="E238" s="292" t="s">
        <v>475</v>
      </c>
      <c r="F238" s="804">
        <v>10</v>
      </c>
      <c r="G238" s="294">
        <f t="shared" si="127"/>
        <v>0.24940000000000001</v>
      </c>
      <c r="H238" s="933"/>
      <c r="I238" s="432">
        <f t="shared" si="133"/>
        <v>0</v>
      </c>
      <c r="J238" s="297">
        <f t="shared" si="128"/>
        <v>0</v>
      </c>
      <c r="K238" s="639"/>
      <c r="L238" s="640">
        <f t="shared" si="129"/>
        <v>0</v>
      </c>
      <c r="M238" s="639"/>
      <c r="N238" s="640"/>
      <c r="O238" s="641"/>
      <c r="P238" s="639"/>
      <c r="Q238" s="640"/>
      <c r="R238" s="641" t="e">
        <f t="shared" si="130"/>
        <v>#DIV/0!</v>
      </c>
      <c r="S238"/>
      <c r="T238" s="581">
        <v>19.350000000000001</v>
      </c>
      <c r="U238" s="582">
        <v>15.48</v>
      </c>
      <c r="V238" s="551">
        <f t="shared" si="132"/>
        <v>3.87</v>
      </c>
      <c r="W238" s="562" t="e">
        <f t="shared" si="131"/>
        <v>#DIV/0!</v>
      </c>
      <c r="X238" s="583"/>
    </row>
    <row r="239" spans="1:24" s="208" customFormat="1">
      <c r="A239" s="73"/>
      <c r="B239" s="73"/>
      <c r="C239" s="87" t="s">
        <v>1563</v>
      </c>
      <c r="D239" s="714" t="s">
        <v>1562</v>
      </c>
      <c r="E239" s="73"/>
      <c r="F239" s="804"/>
      <c r="G239" s="304"/>
      <c r="H239" s="304"/>
      <c r="I239" s="430"/>
      <c r="J239" s="304"/>
      <c r="K239" s="212"/>
      <c r="L239" s="212"/>
      <c r="M239" s="212"/>
      <c r="N239" s="212"/>
      <c r="O239" s="212"/>
      <c r="P239" s="212"/>
      <c r="Q239" s="212"/>
      <c r="R239" s="212"/>
      <c r="S239"/>
      <c r="T239" s="566"/>
      <c r="U239" s="578"/>
      <c r="V239" s="551">
        <f t="shared" si="132"/>
        <v>0</v>
      </c>
      <c r="W239" s="562"/>
      <c r="X239" s="591"/>
    </row>
    <row r="240" spans="1:24" s="208" customFormat="1" ht="29.25" customHeight="1">
      <c r="A240" s="292" t="s">
        <v>1565</v>
      </c>
      <c r="B240" s="292" t="s">
        <v>806</v>
      </c>
      <c r="C240" s="296" t="s">
        <v>1564</v>
      </c>
      <c r="D240" s="729" t="str">
        <f>IFERROR(VLOOKUP(A240,'SINAPI 092021'!$A$4:$E$12299,2,FALSE),VLOOKUP(Orçamento!A240,Composição!$A$4:$F$1756,2,FALSE))</f>
        <v>REFLETOR LED SUPER SLIM BIVOLT 150W 5.500 K - LUMINÁRIA PÚBLICA - FORNECIMENTO E INSTALAÇÃO</v>
      </c>
      <c r="E240" s="292" t="s">
        <v>475</v>
      </c>
      <c r="F240" s="804">
        <v>7</v>
      </c>
      <c r="G240" s="294">
        <f t="shared" ref="G240" si="134">$J$4</f>
        <v>0.24940000000000001</v>
      </c>
      <c r="H240" s="770"/>
      <c r="I240" s="432">
        <f t="shared" si="133"/>
        <v>0</v>
      </c>
      <c r="J240" s="293">
        <f t="shared" ref="J240" si="135">F240*I240</f>
        <v>0</v>
      </c>
      <c r="K240" s="639"/>
      <c r="L240" s="640">
        <f>$I240*K240</f>
        <v>0</v>
      </c>
      <c r="M240" s="639"/>
      <c r="N240" s="640"/>
      <c r="O240" s="641"/>
      <c r="P240" s="639"/>
      <c r="Q240" s="640"/>
      <c r="R240" s="641" t="e">
        <f>Q240/$J240</f>
        <v>#DIV/0!</v>
      </c>
      <c r="S240"/>
      <c r="T240" s="566">
        <v>233.96</v>
      </c>
      <c r="U240" s="578">
        <v>187.87</v>
      </c>
      <c r="V240" s="551">
        <f t="shared" si="132"/>
        <v>46.09</v>
      </c>
      <c r="W240" s="562" t="e">
        <f>V240/H240</f>
        <v>#DIV/0!</v>
      </c>
      <c r="X240" s="591"/>
    </row>
    <row r="241" spans="1:24" s="208" customFormat="1">
      <c r="A241" s="73"/>
      <c r="B241" s="73"/>
      <c r="C241" s="87" t="s">
        <v>1566</v>
      </c>
      <c r="D241" s="714" t="s">
        <v>1449</v>
      </c>
      <c r="E241" s="73"/>
      <c r="F241" s="804"/>
      <c r="G241" s="304"/>
      <c r="H241" s="304"/>
      <c r="I241" s="430"/>
      <c r="J241" s="304"/>
      <c r="K241" s="212"/>
      <c r="L241" s="212"/>
      <c r="M241" s="212"/>
      <c r="N241" s="212"/>
      <c r="O241" s="212"/>
      <c r="P241" s="212"/>
      <c r="Q241" s="212"/>
      <c r="R241" s="212"/>
      <c r="S241"/>
      <c r="T241" s="566"/>
      <c r="U241" s="578"/>
      <c r="V241" s="551">
        <f t="shared" si="132"/>
        <v>0</v>
      </c>
      <c r="W241" s="562"/>
      <c r="X241" s="591"/>
    </row>
    <row r="242" spans="1:24" s="208" customFormat="1" ht="42" customHeight="1">
      <c r="A242" s="296">
        <v>91930</v>
      </c>
      <c r="B242" s="292" t="s">
        <v>15</v>
      </c>
      <c r="C242" s="292" t="s">
        <v>1567</v>
      </c>
      <c r="D242" s="729" t="str">
        <f>IFERROR(VLOOKUP(A242,'SINAPI 092021'!$A$4:$E$12299,2,FALSE),VLOOKUP(Orçamento!A242,Composição!$A$4:$F$1756,2,FALSE))</f>
        <v>CABO DE COBRE FLEXÍVEL ISOLADO, 6 MM², ANTI-CHAMA 450/750 V, PARA CIRCUITOS TERMINAIS - FORNECIMENTO E INSTALAÇÃO. AF_12/2015</v>
      </c>
      <c r="E242" s="292" t="s">
        <v>478</v>
      </c>
      <c r="F242" s="804">
        <v>430</v>
      </c>
      <c r="G242" s="294">
        <f t="shared" ref="G242" si="136">$J$4</f>
        <v>0.24940000000000001</v>
      </c>
      <c r="H242" s="933"/>
      <c r="I242" s="432">
        <f t="shared" si="133"/>
        <v>0</v>
      </c>
      <c r="J242" s="293">
        <f t="shared" ref="J242" si="137">F242*I242</f>
        <v>0</v>
      </c>
      <c r="K242" s="639"/>
      <c r="L242" s="640">
        <f>$I242*K242</f>
        <v>0</v>
      </c>
      <c r="M242" s="639"/>
      <c r="N242" s="640"/>
      <c r="O242" s="641"/>
      <c r="P242" s="639"/>
      <c r="Q242" s="640"/>
      <c r="R242" s="641" t="e">
        <f>Q242/$J242</f>
        <v>#DIV/0!</v>
      </c>
      <c r="S242"/>
      <c r="T242" s="566">
        <v>5.83</v>
      </c>
      <c r="U242" s="578">
        <v>4.66</v>
      </c>
      <c r="V242" s="551">
        <f t="shared" si="132"/>
        <v>1.17</v>
      </c>
      <c r="W242" s="562" t="e">
        <f>V242/H242</f>
        <v>#DIV/0!</v>
      </c>
      <c r="X242" s="591"/>
    </row>
    <row r="243" spans="1:24" s="208" customFormat="1">
      <c r="A243" s="73"/>
      <c r="B243" s="73"/>
      <c r="C243" s="87" t="s">
        <v>1568</v>
      </c>
      <c r="D243" s="714" t="s">
        <v>1450</v>
      </c>
      <c r="E243" s="73"/>
      <c r="F243" s="804"/>
      <c r="G243" s="304"/>
      <c r="H243" s="942"/>
      <c r="I243" s="430"/>
      <c r="J243" s="304"/>
      <c r="K243" s="212"/>
      <c r="L243" s="212"/>
      <c r="M243" s="212"/>
      <c r="N243" s="212"/>
      <c r="O243" s="212"/>
      <c r="P243" s="212"/>
      <c r="Q243" s="212"/>
      <c r="R243" s="212"/>
      <c r="S243"/>
      <c r="T243" s="566"/>
      <c r="U243" s="578"/>
      <c r="V243" s="551">
        <f t="shared" si="132"/>
        <v>0</v>
      </c>
      <c r="W243" s="562"/>
      <c r="X243" s="591"/>
    </row>
    <row r="244" spans="1:24" s="208" customFormat="1" ht="44.25" customHeight="1">
      <c r="A244" s="296">
        <v>91844</v>
      </c>
      <c r="B244" s="296" t="s">
        <v>15</v>
      </c>
      <c r="C244" s="292" t="s">
        <v>1569</v>
      </c>
      <c r="D244" s="729" t="str">
        <f>IFERROR(VLOOKUP(A244,'SINAPI 092021'!$A$4:$E$12299,2,FALSE),VLOOKUP(Orçamento!A244,Composição!$A$4:$F$1756,2,FALSE))</f>
        <v>ELETRODUTO FLEXÍVEL CORRUGADO, PVC, DN 25 MM (3/4"), PARA CIRCUITOS TERMINAIS, INSTALADO EM LAJE - FORNECIMENTO E INSTALAÇÃO. AF_12/2015</v>
      </c>
      <c r="E244" s="296" t="s">
        <v>478</v>
      </c>
      <c r="F244" s="796">
        <v>50</v>
      </c>
      <c r="G244" s="298">
        <f t="shared" ref="G244:G251" si="138">$J$4</f>
        <v>0.24940000000000001</v>
      </c>
      <c r="H244" s="936"/>
      <c r="I244" s="432">
        <f t="shared" si="133"/>
        <v>0</v>
      </c>
      <c r="J244" s="297">
        <f t="shared" ref="J244:J246" si="139">F244*I244</f>
        <v>0</v>
      </c>
      <c r="K244" s="639"/>
      <c r="L244" s="640">
        <f t="shared" ref="L244:L246" si="140">$I244*K244</f>
        <v>0</v>
      </c>
      <c r="M244" s="639"/>
      <c r="N244" s="640"/>
      <c r="O244" s="641"/>
      <c r="P244" s="639"/>
      <c r="Q244" s="640"/>
      <c r="R244" s="641" t="e">
        <f t="shared" ref="R244:R246" si="141">Q244/$J244</f>
        <v>#DIV/0!</v>
      </c>
      <c r="S244"/>
      <c r="T244" s="566">
        <v>4.25</v>
      </c>
      <c r="U244" s="578">
        <v>3.39</v>
      </c>
      <c r="V244" s="551">
        <f t="shared" si="132"/>
        <v>0.86</v>
      </c>
      <c r="W244" s="562" t="e">
        <f>V244/H244</f>
        <v>#DIV/0!</v>
      </c>
      <c r="X244" s="591"/>
    </row>
    <row r="245" spans="1:24" s="208" customFormat="1" ht="44.25" customHeight="1">
      <c r="A245" s="296">
        <v>91847</v>
      </c>
      <c r="B245" s="296" t="s">
        <v>15</v>
      </c>
      <c r="C245" s="292" t="s">
        <v>1570</v>
      </c>
      <c r="D245" s="729" t="str">
        <f>IFERROR(VLOOKUP(A245,'SINAPI 092021'!$A$4:$E$12299,2,FALSE),VLOOKUP(Orçamento!A245,Composição!$A$4:$F$1756,2,FALSE))</f>
        <v>ELETRODUTO FLEXÍVEL CORRUGADO REFORÇADO, PVC, DN 32 MM (1"), PARA CIRCUITOS TERMINAIS, INSTALADO EM LAJE - FORNECIMENTO E INSTALAÇÃO. AF_12/2015</v>
      </c>
      <c r="E245" s="296" t="s">
        <v>478</v>
      </c>
      <c r="F245" s="796">
        <v>180</v>
      </c>
      <c r="G245" s="298">
        <f t="shared" si="138"/>
        <v>0.24940000000000001</v>
      </c>
      <c r="H245" s="933"/>
      <c r="I245" s="432">
        <f t="shared" si="133"/>
        <v>0</v>
      </c>
      <c r="J245" s="297">
        <f t="shared" si="139"/>
        <v>0</v>
      </c>
      <c r="K245" s="639"/>
      <c r="L245" s="640">
        <f t="shared" si="140"/>
        <v>0</v>
      </c>
      <c r="M245" s="639"/>
      <c r="N245" s="640"/>
      <c r="O245" s="641"/>
      <c r="P245" s="639"/>
      <c r="Q245" s="640"/>
      <c r="R245" s="641" t="e">
        <f t="shared" si="141"/>
        <v>#DIV/0!</v>
      </c>
      <c r="S245"/>
      <c r="T245" s="566">
        <v>7.64</v>
      </c>
      <c r="U245" s="578">
        <v>6.11</v>
      </c>
      <c r="V245" s="551">
        <f t="shared" si="132"/>
        <v>1.53</v>
      </c>
      <c r="W245" s="562" t="e">
        <f>V245/H245</f>
        <v>#DIV/0!</v>
      </c>
      <c r="X245" s="591"/>
    </row>
    <row r="246" spans="1:24" s="208" customFormat="1" ht="44.25" customHeight="1">
      <c r="A246" s="296">
        <v>97886</v>
      </c>
      <c r="B246" s="296" t="s">
        <v>15</v>
      </c>
      <c r="C246" s="292" t="s">
        <v>1571</v>
      </c>
      <c r="D246" s="729" t="str">
        <f>IFERROR(VLOOKUP(A246,'SINAPI 092021'!$A$4:$E$12299,2,FALSE),VLOOKUP(Orçamento!A246,Composição!$A$4:$F$1756,2,FALSE))</f>
        <v>CAIXA ENTERRADA ELÉTRICA RETANGULAR, EM ALVENARIA COM TIJOLOS CERÂMICOS MACIÇOS, FUNDO COM BRITA, DIMENSÕES INTERNAS: 0,3X0,3X0,3 M. AF_12/2020</v>
      </c>
      <c r="E246" s="296" t="s">
        <v>475</v>
      </c>
      <c r="F246" s="804">
        <v>5</v>
      </c>
      <c r="G246" s="294">
        <f t="shared" si="138"/>
        <v>0.24940000000000001</v>
      </c>
      <c r="H246" s="933"/>
      <c r="I246" s="432">
        <f t="shared" si="133"/>
        <v>0</v>
      </c>
      <c r="J246" s="297">
        <f t="shared" si="139"/>
        <v>0</v>
      </c>
      <c r="K246" s="639"/>
      <c r="L246" s="640">
        <f t="shared" si="140"/>
        <v>0</v>
      </c>
      <c r="M246" s="639"/>
      <c r="N246" s="640"/>
      <c r="O246" s="641"/>
      <c r="P246" s="639"/>
      <c r="Q246" s="640"/>
      <c r="R246" s="641" t="e">
        <f t="shared" si="141"/>
        <v>#DIV/0!</v>
      </c>
      <c r="S246"/>
      <c r="T246" s="566">
        <v>119.01</v>
      </c>
      <c r="U246" s="578">
        <v>95.41</v>
      </c>
      <c r="V246" s="551">
        <f t="shared" si="132"/>
        <v>23.6</v>
      </c>
      <c r="W246" s="562" t="e">
        <f>V246/H246</f>
        <v>#DIV/0!</v>
      </c>
      <c r="X246" s="591"/>
    </row>
    <row r="247" spans="1:24" s="208" customFormat="1">
      <c r="A247" s="73"/>
      <c r="B247" s="73"/>
      <c r="C247" s="87" t="s">
        <v>1572</v>
      </c>
      <c r="D247" s="714" t="s">
        <v>1451</v>
      </c>
      <c r="E247" s="73"/>
      <c r="F247" s="804"/>
      <c r="G247" s="304"/>
      <c r="H247" s="309"/>
      <c r="I247" s="430"/>
      <c r="J247" s="304"/>
      <c r="K247" s="212"/>
      <c r="L247" s="212"/>
      <c r="M247" s="212"/>
      <c r="N247" s="212"/>
      <c r="O247" s="212"/>
      <c r="P247" s="212"/>
      <c r="Q247" s="212"/>
      <c r="R247" s="212"/>
      <c r="S247"/>
      <c r="T247" s="566"/>
      <c r="U247" s="578"/>
      <c r="V247" s="551">
        <f t="shared" si="132"/>
        <v>0</v>
      </c>
      <c r="W247" s="562"/>
      <c r="X247" s="591"/>
    </row>
    <row r="248" spans="1:24" s="208" customFormat="1" ht="40.5" customHeight="1">
      <c r="A248" s="329">
        <v>100622</v>
      </c>
      <c r="B248" s="329" t="s">
        <v>15</v>
      </c>
      <c r="C248" s="329" t="s">
        <v>1573</v>
      </c>
      <c r="D248" s="729" t="str">
        <f>IFERROR(VLOOKUP(A248,'SINAPI 092021'!$A$4:$E$12299,2,FALSE),VLOOKUP(Orçamento!A248,Composição!$A$4:$F$1756,2,FALSE))</f>
        <v>POSTE DE AÇO CONICO CONTÍNUO CURVO SIMPLES, ENGASTADO, H=9M, INCLUSIVE LUMINÁRIA, SEM LÂMPADA - FORNECIMENTO E INSTALACAO. AF_11/2019</v>
      </c>
      <c r="E248" s="316" t="s">
        <v>475</v>
      </c>
      <c r="F248" s="804">
        <v>5</v>
      </c>
      <c r="G248" s="322">
        <f t="shared" si="138"/>
        <v>0.24940000000000001</v>
      </c>
      <c r="H248" s="935"/>
      <c r="I248" s="432">
        <f t="shared" si="133"/>
        <v>0</v>
      </c>
      <c r="J248" s="297">
        <f t="shared" ref="J248:J251" si="142">F248*I248</f>
        <v>0</v>
      </c>
      <c r="K248" s="639"/>
      <c r="L248" s="640">
        <f t="shared" ref="L248:L251" si="143">$I248*K248</f>
        <v>0</v>
      </c>
      <c r="M248" s="639"/>
      <c r="N248" s="640"/>
      <c r="O248" s="641"/>
      <c r="P248" s="639"/>
      <c r="Q248" s="640"/>
      <c r="R248" s="641" t="e">
        <f t="shared" ref="R248:R251" si="144">Q248/$J248</f>
        <v>#DIV/0!</v>
      </c>
      <c r="S248"/>
      <c r="T248" s="566">
        <v>1380.15</v>
      </c>
      <c r="U248" s="578">
        <v>1104.1199999999999</v>
      </c>
      <c r="V248" s="551">
        <f t="shared" si="132"/>
        <v>276.02999999999997</v>
      </c>
      <c r="W248" s="562" t="e">
        <f>V248/H248</f>
        <v>#DIV/0!</v>
      </c>
      <c r="X248" s="591"/>
    </row>
    <row r="249" spans="1:24" s="208" customFormat="1" ht="40.5" customHeight="1">
      <c r="A249" s="296">
        <v>91926</v>
      </c>
      <c r="B249" s="292" t="s">
        <v>15</v>
      </c>
      <c r="C249" s="292" t="s">
        <v>1574</v>
      </c>
      <c r="D249" s="729" t="str">
        <f>IFERROR(VLOOKUP(A249,'SINAPI 092021'!$A$4:$E$12299,2,FALSE),VLOOKUP(Orçamento!A249,Composição!$A$4:$F$1756,2,FALSE))</f>
        <v>CABO DE COBRE FLEXÍVEL ISOLADO, 2,5 MM², ANTI-CHAMA 450/750 V, PARA CIRCUITOS TERMINAIS - FORNECIMENTO E INSTALAÇÃO. AF_12/2015</v>
      </c>
      <c r="E249" s="292" t="s">
        <v>478</v>
      </c>
      <c r="F249" s="804">
        <v>50</v>
      </c>
      <c r="G249" s="294">
        <f t="shared" si="138"/>
        <v>0.24940000000000001</v>
      </c>
      <c r="H249" s="933"/>
      <c r="I249" s="432">
        <f t="shared" si="133"/>
        <v>0</v>
      </c>
      <c r="J249" s="293">
        <f t="shared" si="142"/>
        <v>0</v>
      </c>
      <c r="K249" s="639"/>
      <c r="L249" s="640">
        <f t="shared" si="143"/>
        <v>0</v>
      </c>
      <c r="M249" s="639"/>
      <c r="N249" s="640"/>
      <c r="O249" s="641"/>
      <c r="P249" s="639"/>
      <c r="Q249" s="640"/>
      <c r="R249" s="641" t="e">
        <f t="shared" si="144"/>
        <v>#DIV/0!</v>
      </c>
      <c r="S249"/>
      <c r="T249" s="566">
        <v>2.64</v>
      </c>
      <c r="U249" s="578">
        <v>2.1</v>
      </c>
      <c r="V249" s="551">
        <f t="shared" si="132"/>
        <v>0.54</v>
      </c>
      <c r="W249" s="562" t="e">
        <f>V249/H249</f>
        <v>#DIV/0!</v>
      </c>
      <c r="X249" s="591"/>
    </row>
    <row r="250" spans="1:24" s="208" customFormat="1" ht="30.75" customHeight="1">
      <c r="A250" s="296">
        <v>96985</v>
      </c>
      <c r="B250" s="292" t="s">
        <v>15</v>
      </c>
      <c r="C250" s="292" t="s">
        <v>1575</v>
      </c>
      <c r="D250" s="729" t="str">
        <f>IFERROR(VLOOKUP(A250,'SINAPI 092021'!$A$4:$E$12299,2,FALSE),VLOOKUP(Orçamento!A250,Composição!$A$4:$F$1756,2,FALSE))</f>
        <v>HASTE DE ATERRAMENTO 5/8  PARA SPDA - FORNECIMENTO E INSTALAÇÃO. AF_12/2017</v>
      </c>
      <c r="E250" s="292" t="s">
        <v>478</v>
      </c>
      <c r="F250" s="804">
        <v>5</v>
      </c>
      <c r="G250" s="294">
        <f t="shared" si="138"/>
        <v>0.24940000000000001</v>
      </c>
      <c r="H250" s="933"/>
      <c r="I250" s="432">
        <f t="shared" si="133"/>
        <v>0</v>
      </c>
      <c r="J250" s="293">
        <f t="shared" si="142"/>
        <v>0</v>
      </c>
      <c r="K250" s="639"/>
      <c r="L250" s="640">
        <f t="shared" si="143"/>
        <v>0</v>
      </c>
      <c r="M250" s="639"/>
      <c r="N250" s="640"/>
      <c r="O250" s="641"/>
      <c r="P250" s="639"/>
      <c r="Q250" s="640"/>
      <c r="R250" s="641" t="e">
        <f t="shared" si="144"/>
        <v>#DIV/0!</v>
      </c>
      <c r="S250"/>
      <c r="T250" s="566">
        <v>43.15</v>
      </c>
      <c r="U250" s="578">
        <v>34.520000000000003</v>
      </c>
      <c r="V250" s="551">
        <f t="shared" si="132"/>
        <v>8.6300000000000008</v>
      </c>
      <c r="W250" s="562" t="e">
        <f>V250/H250</f>
        <v>#DIV/0!</v>
      </c>
      <c r="X250" s="591"/>
    </row>
    <row r="251" spans="1:24" s="208" customFormat="1" ht="40.5" customHeight="1">
      <c r="A251" s="296">
        <v>97886</v>
      </c>
      <c r="B251" s="296" t="s">
        <v>15</v>
      </c>
      <c r="C251" s="292" t="s">
        <v>1576</v>
      </c>
      <c r="D251" s="729" t="str">
        <f>IFERROR(VLOOKUP(A251,'SINAPI 092021'!$A$4:$E$12299,2,FALSE),VLOOKUP(Orçamento!A251,Composição!$A$4:$F$1756,2,FALSE))</f>
        <v>CAIXA ENTERRADA ELÉTRICA RETANGULAR, EM ALVENARIA COM TIJOLOS CERÂMICOS MACIÇOS, FUNDO COM BRITA, DIMENSÕES INTERNAS: 0,3X0,3X0,3 M. AF_12/2020</v>
      </c>
      <c r="E251" s="296" t="s">
        <v>475</v>
      </c>
      <c r="F251" s="804">
        <v>5</v>
      </c>
      <c r="G251" s="294">
        <f t="shared" si="138"/>
        <v>0.24940000000000001</v>
      </c>
      <c r="H251" s="933"/>
      <c r="I251" s="432">
        <f t="shared" si="133"/>
        <v>0</v>
      </c>
      <c r="J251" s="297">
        <f t="shared" si="142"/>
        <v>0</v>
      </c>
      <c r="K251" s="639"/>
      <c r="L251" s="640">
        <f t="shared" si="143"/>
        <v>0</v>
      </c>
      <c r="M251" s="639"/>
      <c r="N251" s="640"/>
      <c r="O251" s="641"/>
      <c r="P251" s="639"/>
      <c r="Q251" s="640"/>
      <c r="R251" s="641" t="e">
        <f t="shared" si="144"/>
        <v>#DIV/0!</v>
      </c>
      <c r="S251"/>
      <c r="T251" s="566">
        <v>119.01</v>
      </c>
      <c r="U251" s="578">
        <v>95.41</v>
      </c>
      <c r="V251" s="551">
        <f t="shared" si="132"/>
        <v>23.6</v>
      </c>
      <c r="W251" s="562" t="e">
        <f>V251/H251</f>
        <v>#DIV/0!</v>
      </c>
      <c r="X251" s="591"/>
    </row>
    <row r="252" spans="1:24" s="208" customFormat="1" ht="24.75" customHeight="1">
      <c r="A252" s="245"/>
      <c r="B252" s="245"/>
      <c r="C252" s="292"/>
      <c r="D252" s="719"/>
      <c r="E252" s="245"/>
      <c r="F252" s="245"/>
      <c r="G252" s="245"/>
      <c r="H252" s="643"/>
      <c r="I252" s="644"/>
      <c r="J252" s="199">
        <f>SUM(J166:J251)</f>
        <v>0</v>
      </c>
      <c r="K252" s="199"/>
      <c r="L252" s="199">
        <f>SUM(L166:L251)</f>
        <v>0</v>
      </c>
      <c r="M252" s="199"/>
      <c r="N252" s="199"/>
      <c r="O252" s="199"/>
      <c r="P252" s="199"/>
      <c r="Q252" s="199"/>
      <c r="R252" s="199"/>
      <c r="S252"/>
      <c r="T252" s="566" t="s">
        <v>21</v>
      </c>
      <c r="U252" s="578"/>
      <c r="V252" s="551" t="e">
        <f t="shared" si="132"/>
        <v>#VALUE!</v>
      </c>
      <c r="W252" s="562"/>
      <c r="X252" s="591"/>
    </row>
    <row r="253" spans="1:24" s="208" customFormat="1" ht="23.25" customHeight="1">
      <c r="A253" s="82"/>
      <c r="B253" s="82"/>
      <c r="C253" s="71" t="s">
        <v>109</v>
      </c>
      <c r="D253" s="713" t="s">
        <v>492</v>
      </c>
      <c r="E253" s="82"/>
      <c r="F253" s="83"/>
      <c r="G253" s="83"/>
      <c r="H253" s="83"/>
      <c r="I253" s="84"/>
      <c r="J253" s="83"/>
      <c r="K253" s="83"/>
      <c r="L253" s="83"/>
      <c r="M253" s="83"/>
      <c r="N253" s="83"/>
      <c r="O253" s="83"/>
      <c r="P253" s="83"/>
      <c r="Q253" s="83"/>
      <c r="R253" s="83"/>
      <c r="S253"/>
      <c r="T253" s="566"/>
      <c r="U253" s="578"/>
      <c r="V253" s="551">
        <f t="shared" si="132"/>
        <v>0</v>
      </c>
      <c r="W253" s="562"/>
      <c r="X253" s="591"/>
    </row>
    <row r="254" spans="1:24" s="201" customFormat="1">
      <c r="A254" s="73"/>
      <c r="B254" s="73"/>
      <c r="C254" s="87" t="s">
        <v>110</v>
      </c>
      <c r="D254" s="714" t="s">
        <v>493</v>
      </c>
      <c r="E254" s="73"/>
      <c r="F254" s="304"/>
      <c r="G254" s="304"/>
      <c r="H254" s="304"/>
      <c r="I254" s="75"/>
      <c r="J254" s="304"/>
      <c r="K254" s="212"/>
      <c r="L254" s="212"/>
      <c r="M254" s="212"/>
      <c r="N254" s="212"/>
      <c r="O254" s="212"/>
      <c r="P254" s="212"/>
      <c r="Q254" s="212"/>
      <c r="R254" s="212"/>
      <c r="S254"/>
      <c r="T254" s="579"/>
      <c r="U254" s="212"/>
      <c r="V254" s="551">
        <f t="shared" si="132"/>
        <v>0</v>
      </c>
      <c r="W254" s="562"/>
      <c r="X254" s="580"/>
    </row>
    <row r="255" spans="1:24" s="295" customFormat="1" ht="50.25" customHeight="1">
      <c r="A255" s="329" t="s">
        <v>1753</v>
      </c>
      <c r="B255" s="292" t="s">
        <v>806</v>
      </c>
      <c r="C255" s="292" t="s">
        <v>1287</v>
      </c>
      <c r="D255" s="729" t="str">
        <f>IFERROR(VLOOKUP(A255,'SINAPI 092021'!$A$4:$E$12299,2,FALSE),VLOOKUP(Orçamento!A255,Composição!$A$4:$F$1756,2,FALSE))</f>
        <v>QUADRO DE DISTRIBUICAO PARA TELEFONE N.3, 40X40X12CM EM CHAPA METALICA, DE EMBUTIR, SEM ACESSORIOS, PADRAO TELEBRAS, FORNECIMENTO E INSTALACAO</v>
      </c>
      <c r="E255" s="292" t="s">
        <v>475</v>
      </c>
      <c r="F255" s="804">
        <v>1</v>
      </c>
      <c r="G255" s="294">
        <f t="shared" ref="G255:G257" si="145">$J$4</f>
        <v>0.24940000000000001</v>
      </c>
      <c r="H255" s="770"/>
      <c r="I255" s="432">
        <f t="shared" ref="I255:I301" si="146">H255*(1+G255)</f>
        <v>0</v>
      </c>
      <c r="J255" s="293">
        <f t="shared" ref="J255:J261" si="147">F255*I255</f>
        <v>0</v>
      </c>
      <c r="K255" s="639"/>
      <c r="L255" s="640">
        <f t="shared" ref="L255:L262" si="148">$I255*K255</f>
        <v>0</v>
      </c>
      <c r="M255" s="639"/>
      <c r="N255" s="640"/>
      <c r="O255" s="641"/>
      <c r="P255" s="639"/>
      <c r="Q255" s="640"/>
      <c r="R255" s="641" t="e">
        <f t="shared" ref="R255:R262" si="149">Q255/$J255</f>
        <v>#DIV/0!</v>
      </c>
      <c r="S255"/>
      <c r="T255" s="588">
        <v>173.14</v>
      </c>
      <c r="U255" s="589">
        <v>139.03</v>
      </c>
      <c r="V255" s="551">
        <f t="shared" si="132"/>
        <v>34.11</v>
      </c>
      <c r="W255" s="562" t="e">
        <f t="shared" ref="W255:W262" si="150">V255/H255</f>
        <v>#DIV/0!</v>
      </c>
      <c r="X255" s="590"/>
    </row>
    <row r="256" spans="1:24" s="300" customFormat="1" ht="23.25" customHeight="1">
      <c r="A256" s="292">
        <v>8943</v>
      </c>
      <c r="B256" s="292" t="s">
        <v>22523</v>
      </c>
      <c r="C256" s="292" t="s">
        <v>1288</v>
      </c>
      <c r="D256" s="958" t="s">
        <v>22576</v>
      </c>
      <c r="E256" s="292" t="s">
        <v>475</v>
      </c>
      <c r="F256" s="293">
        <v>1</v>
      </c>
      <c r="G256" s="294">
        <f t="shared" ref="G256:G300" si="151">$J$5</f>
        <v>0.1278</v>
      </c>
      <c r="H256" s="293"/>
      <c r="I256" s="430">
        <f t="shared" si="146"/>
        <v>0</v>
      </c>
      <c r="J256" s="293">
        <f t="shared" si="147"/>
        <v>0</v>
      </c>
      <c r="K256" s="959"/>
      <c r="L256" s="959">
        <f t="shared" si="148"/>
        <v>0</v>
      </c>
      <c r="M256" s="959"/>
      <c r="N256" s="959"/>
      <c r="O256" s="960"/>
      <c r="P256" s="959"/>
      <c r="Q256" s="959"/>
      <c r="R256" s="960" t="e">
        <f t="shared" si="149"/>
        <v>#DIV/0!</v>
      </c>
      <c r="S256" s="961"/>
      <c r="T256" s="585">
        <v>537.99</v>
      </c>
      <c r="U256" s="586">
        <v>537.99</v>
      </c>
      <c r="V256" s="962">
        <f t="shared" si="132"/>
        <v>0</v>
      </c>
      <c r="W256" s="963" t="e">
        <f t="shared" si="150"/>
        <v>#DIV/0!</v>
      </c>
      <c r="X256" s="587"/>
    </row>
    <row r="257" spans="1:24" s="295" customFormat="1" ht="23.25" customHeight="1">
      <c r="A257" s="795" t="s">
        <v>1754</v>
      </c>
      <c r="B257" s="795" t="s">
        <v>806</v>
      </c>
      <c r="C257" s="798" t="s">
        <v>1289</v>
      </c>
      <c r="D257" s="729" t="str">
        <f>IFERROR(VLOOKUP(A257,'SINAPI 092021'!$A$4:$E$12299,2,FALSE),VLOOKUP(Orçamento!A257,Composição!$A$4:$F$1756,2,FALSE))</f>
        <v>CAIXA DE PASSAGEM PVC 4X2" COM TAMPA - FORNECIMENTO E INSTALACAO</v>
      </c>
      <c r="E257" s="798" t="s">
        <v>475</v>
      </c>
      <c r="F257" s="804">
        <v>1</v>
      </c>
      <c r="G257" s="799">
        <f t="shared" si="145"/>
        <v>0.24940000000000001</v>
      </c>
      <c r="H257" s="770"/>
      <c r="I257" s="802">
        <f t="shared" si="146"/>
        <v>0</v>
      </c>
      <c r="J257" s="796">
        <f t="shared" si="147"/>
        <v>0</v>
      </c>
      <c r="K257" s="639"/>
      <c r="L257" s="640">
        <f t="shared" si="148"/>
        <v>0</v>
      </c>
      <c r="M257" s="639"/>
      <c r="N257" s="640"/>
      <c r="O257" s="641"/>
      <c r="P257" s="639"/>
      <c r="Q257" s="640"/>
      <c r="R257" s="641" t="e">
        <f t="shared" si="149"/>
        <v>#DIV/0!</v>
      </c>
      <c r="S257"/>
      <c r="T257" s="588">
        <v>6.59</v>
      </c>
      <c r="U257" s="589">
        <v>5.29</v>
      </c>
      <c r="V257" s="551">
        <f t="shared" si="132"/>
        <v>1.3</v>
      </c>
      <c r="W257" s="562" t="e">
        <f t="shared" si="150"/>
        <v>#DIV/0!</v>
      </c>
      <c r="X257" s="590"/>
    </row>
    <row r="258" spans="1:24" s="300" customFormat="1" ht="23.25" customHeight="1">
      <c r="A258" s="292">
        <v>11105</v>
      </c>
      <c r="B258" s="292" t="s">
        <v>22523</v>
      </c>
      <c r="C258" s="292" t="s">
        <v>1290</v>
      </c>
      <c r="D258" s="964" t="s">
        <v>22522</v>
      </c>
      <c r="E258" s="292" t="s">
        <v>475</v>
      </c>
      <c r="F258" s="293">
        <v>4</v>
      </c>
      <c r="G258" s="294">
        <f t="shared" si="151"/>
        <v>0.1278</v>
      </c>
      <c r="H258" s="293"/>
      <c r="I258" s="430">
        <f t="shared" si="146"/>
        <v>0</v>
      </c>
      <c r="J258" s="293">
        <f t="shared" si="147"/>
        <v>0</v>
      </c>
      <c r="K258" s="959"/>
      <c r="L258" s="959">
        <f t="shared" si="148"/>
        <v>0</v>
      </c>
      <c r="M258" s="959"/>
      <c r="N258" s="959"/>
      <c r="O258" s="960"/>
      <c r="P258" s="959"/>
      <c r="Q258" s="959"/>
      <c r="R258" s="960" t="e">
        <f t="shared" si="149"/>
        <v>#DIV/0!</v>
      </c>
      <c r="S258" s="961"/>
      <c r="T258" s="585">
        <v>15</v>
      </c>
      <c r="U258" s="586">
        <v>15</v>
      </c>
      <c r="V258" s="962">
        <f t="shared" si="132"/>
        <v>0</v>
      </c>
      <c r="W258" s="963" t="e">
        <f t="shared" si="150"/>
        <v>#DIV/0!</v>
      </c>
      <c r="X258" s="587"/>
    </row>
    <row r="259" spans="1:24" s="300" customFormat="1" ht="32.25" customHeight="1">
      <c r="A259" s="292">
        <v>6903</v>
      </c>
      <c r="B259" s="292" t="s">
        <v>22523</v>
      </c>
      <c r="C259" s="292" t="s">
        <v>1291</v>
      </c>
      <c r="D259" s="964" t="s">
        <v>22575</v>
      </c>
      <c r="E259" s="292" t="s">
        <v>475</v>
      </c>
      <c r="F259" s="293">
        <v>4</v>
      </c>
      <c r="G259" s="294">
        <f t="shared" si="151"/>
        <v>0.1278</v>
      </c>
      <c r="H259" s="293"/>
      <c r="I259" s="430">
        <f t="shared" si="146"/>
        <v>0</v>
      </c>
      <c r="J259" s="293">
        <f t="shared" si="147"/>
        <v>0</v>
      </c>
      <c r="K259" s="959"/>
      <c r="L259" s="959">
        <f t="shared" si="148"/>
        <v>0</v>
      </c>
      <c r="M259" s="959"/>
      <c r="N259" s="959"/>
      <c r="O259" s="960"/>
      <c r="P259" s="959"/>
      <c r="Q259" s="959"/>
      <c r="R259" s="960" t="e">
        <f t="shared" si="149"/>
        <v>#DIV/0!</v>
      </c>
      <c r="S259" s="961"/>
      <c r="T259" s="585">
        <v>0.1</v>
      </c>
      <c r="U259" s="586">
        <v>0.1</v>
      </c>
      <c r="V259" s="962">
        <f t="shared" si="132"/>
        <v>0</v>
      </c>
      <c r="W259" s="963" t="e">
        <f t="shared" si="150"/>
        <v>#DIV/0!</v>
      </c>
      <c r="X259" s="587"/>
    </row>
    <row r="260" spans="1:24" s="300" customFormat="1" ht="39.75" customHeight="1">
      <c r="A260" s="292" t="s">
        <v>22440</v>
      </c>
      <c r="B260" s="292" t="s">
        <v>806</v>
      </c>
      <c r="C260" s="292" t="s">
        <v>1292</v>
      </c>
      <c r="D260" s="729" t="str">
        <f>IFERROR(VLOOKUP(A260,'SINAPI 092021'!$A$4:$E$12299,2,FALSE),VLOOKUP(Orçamento!A260,Composição!$A$4:$F$1756,2,FALSE))</f>
        <v>QUADRO DE DISTRIBUICAO PARA TELEFONE N.2, 20X20X12CM EM CHAPA METALICA, DE EMBUTIR, SEM ACESSORIOS, PADRAO TELEBRAS, FORNECIMENTO E INSTALACAO</v>
      </c>
      <c r="E260" s="292" t="s">
        <v>475</v>
      </c>
      <c r="F260" s="804">
        <v>1</v>
      </c>
      <c r="G260" s="294">
        <f t="shared" ref="G260" si="152">$J$4</f>
        <v>0.24940000000000001</v>
      </c>
      <c r="H260" s="770"/>
      <c r="I260" s="432">
        <f t="shared" si="146"/>
        <v>0</v>
      </c>
      <c r="J260" s="293">
        <f t="shared" si="147"/>
        <v>0</v>
      </c>
      <c r="K260" s="639"/>
      <c r="L260" s="640">
        <f t="shared" si="148"/>
        <v>0</v>
      </c>
      <c r="M260" s="639"/>
      <c r="N260" s="640"/>
      <c r="O260" s="641"/>
      <c r="P260" s="639"/>
      <c r="Q260" s="640"/>
      <c r="R260" s="641" t="e">
        <f t="shared" si="149"/>
        <v>#DIV/0!</v>
      </c>
      <c r="S260"/>
      <c r="T260" s="585">
        <v>219.8</v>
      </c>
      <c r="U260" s="586">
        <v>176.5</v>
      </c>
      <c r="V260" s="551">
        <f t="shared" si="132"/>
        <v>43.3</v>
      </c>
      <c r="W260" s="562" t="e">
        <f t="shared" si="150"/>
        <v>#DIV/0!</v>
      </c>
      <c r="X260" s="587"/>
    </row>
    <row r="261" spans="1:24" s="328" customFormat="1" ht="36">
      <c r="A261" s="798">
        <v>101795</v>
      </c>
      <c r="B261" s="798" t="s">
        <v>15</v>
      </c>
      <c r="C261" s="798" t="s">
        <v>1293</v>
      </c>
      <c r="D261" s="729" t="str">
        <f>IFERROR(VLOOKUP(A261,'SINAPI 092021'!$A$4:$E$12299,2,FALSE),VLOOKUP(Orçamento!A261,Composição!$A$4:$F$1756,2,FALSE))</f>
        <v>CAIXA ENTERRADA PARA INSTALAÇÕES TELEFÔNICAS TIPO R1, EM ALVENARIA COM BLOCOS DE CONCRETO, DIMENSÕES INTERNAS: 0,35X0,60X0,60 M, EXCLUINDO TAMPÃO. AF_12/2020</v>
      </c>
      <c r="E261" s="798" t="s">
        <v>475</v>
      </c>
      <c r="F261" s="804">
        <v>1</v>
      </c>
      <c r="G261" s="799">
        <f t="shared" si="151"/>
        <v>0.1278</v>
      </c>
      <c r="H261" s="933"/>
      <c r="I261" s="432">
        <f t="shared" si="146"/>
        <v>0</v>
      </c>
      <c r="J261" s="293">
        <f t="shared" si="147"/>
        <v>0</v>
      </c>
      <c r="K261" s="639"/>
      <c r="L261" s="640">
        <f t="shared" si="148"/>
        <v>0</v>
      </c>
      <c r="M261" s="639"/>
      <c r="N261" s="640"/>
      <c r="O261" s="641"/>
      <c r="P261" s="639"/>
      <c r="Q261" s="640"/>
      <c r="R261" s="641" t="e">
        <f t="shared" si="149"/>
        <v>#DIV/0!</v>
      </c>
      <c r="S261"/>
      <c r="T261" s="579">
        <v>825.3</v>
      </c>
      <c r="U261" s="212">
        <v>825.3</v>
      </c>
      <c r="V261" s="551">
        <f t="shared" si="132"/>
        <v>0</v>
      </c>
      <c r="W261" s="562" t="e">
        <f t="shared" si="150"/>
        <v>#DIV/0!</v>
      </c>
      <c r="X261" s="580"/>
    </row>
    <row r="262" spans="1:24" s="328" customFormat="1" ht="23.25" customHeight="1">
      <c r="A262" s="292" t="s">
        <v>1750</v>
      </c>
      <c r="B262" s="292" t="s">
        <v>806</v>
      </c>
      <c r="C262" s="292" t="s">
        <v>1746</v>
      </c>
      <c r="D262" s="729" t="str">
        <f>IFERROR(VLOOKUP(A262,'SINAPI 092021'!$A$4:$E$12299,2,FALSE),VLOOKUP(Orçamento!A262,Composição!$A$4:$F$1756,2,FALSE))</f>
        <v>INSTALAÇÃO DE RACK, CONFORME DETALHADO  EM PROJETO EXECUTIVO</v>
      </c>
      <c r="E262" s="292" t="s">
        <v>475</v>
      </c>
      <c r="F262" s="804">
        <v>1</v>
      </c>
      <c r="G262" s="294">
        <f t="shared" ref="G262" si="153">$J$4</f>
        <v>0.24940000000000001</v>
      </c>
      <c r="H262" s="770"/>
      <c r="I262" s="432">
        <f t="shared" ref="I262" si="154">H262*(1+G262)</f>
        <v>0</v>
      </c>
      <c r="J262" s="293">
        <f t="shared" ref="J262" si="155">F262*I262</f>
        <v>0</v>
      </c>
      <c r="K262" s="639"/>
      <c r="L262" s="640">
        <f t="shared" si="148"/>
        <v>0</v>
      </c>
      <c r="M262" s="639"/>
      <c r="N262" s="640"/>
      <c r="O262" s="641"/>
      <c r="P262" s="639"/>
      <c r="Q262" s="640"/>
      <c r="R262" s="641" t="e">
        <f t="shared" si="149"/>
        <v>#DIV/0!</v>
      </c>
      <c r="S262"/>
      <c r="T262" s="579">
        <v>654.20000000000005</v>
      </c>
      <c r="U262" s="212">
        <v>525.4</v>
      </c>
      <c r="V262" s="551">
        <f t="shared" si="132"/>
        <v>128.80000000000001</v>
      </c>
      <c r="W262" s="562" t="e">
        <f t="shared" si="150"/>
        <v>#DIV/0!</v>
      </c>
      <c r="X262" s="580"/>
    </row>
    <row r="263" spans="1:24" s="300" customFormat="1" ht="15.75" customHeight="1">
      <c r="A263" s="73"/>
      <c r="B263" s="73"/>
      <c r="C263" s="87" t="s">
        <v>77</v>
      </c>
      <c r="D263" s="709" t="s">
        <v>281</v>
      </c>
      <c r="E263" s="73"/>
      <c r="F263" s="804"/>
      <c r="G263" s="304"/>
      <c r="H263" s="304"/>
      <c r="I263" s="75"/>
      <c r="J263" s="304"/>
      <c r="K263" s="212"/>
      <c r="L263" s="212"/>
      <c r="M263" s="212"/>
      <c r="N263" s="212"/>
      <c r="O263" s="212"/>
      <c r="P263" s="212"/>
      <c r="Q263" s="212"/>
      <c r="R263" s="212"/>
      <c r="S263"/>
      <c r="T263" s="585"/>
      <c r="U263" s="586"/>
      <c r="V263" s="551">
        <f t="shared" si="132"/>
        <v>0</v>
      </c>
      <c r="W263" s="562"/>
      <c r="X263" s="587"/>
    </row>
    <row r="264" spans="1:24" s="300" customFormat="1" ht="39" customHeight="1">
      <c r="A264" s="292">
        <v>91837</v>
      </c>
      <c r="B264" s="292" t="s">
        <v>15</v>
      </c>
      <c r="C264" s="292" t="s">
        <v>1294</v>
      </c>
      <c r="D264" s="729" t="str">
        <f>IFERROR(VLOOKUP(A264,'SINAPI 092021'!$A$4:$E$12299,2,FALSE),VLOOKUP(Orçamento!A264,Composição!$A$4:$F$1756,2,FALSE))</f>
        <v>ELETRODUTO FLEXÍVEL CORRUGADO REFORÇADO, PVC, DN 32 MM (1"), PARA CIRCUITOS TERMINAIS, INSTALADO EM FORRO - FORNECIMENTO E INSTALAÇÃO. AF_12/2015</v>
      </c>
      <c r="E264" s="292" t="s">
        <v>478</v>
      </c>
      <c r="F264" s="804">
        <v>20.6</v>
      </c>
      <c r="G264" s="294">
        <f t="shared" ref="G264:G272" si="156">$J$4</f>
        <v>0.24940000000000001</v>
      </c>
      <c r="H264" s="933"/>
      <c r="I264" s="432">
        <f t="shared" si="146"/>
        <v>0</v>
      </c>
      <c r="J264" s="293">
        <f t="shared" ref="J264:J280" si="157">F264*I264</f>
        <v>0</v>
      </c>
      <c r="K264" s="639"/>
      <c r="L264" s="640">
        <f t="shared" ref="L264:L280" si="158">$I264*K264</f>
        <v>0</v>
      </c>
      <c r="M264" s="639"/>
      <c r="N264" s="640"/>
      <c r="O264" s="641"/>
      <c r="P264" s="639"/>
      <c r="Q264" s="640"/>
      <c r="R264" s="641" t="e">
        <f t="shared" ref="R264:R280" si="159">Q264/$J264</f>
        <v>#DIV/0!</v>
      </c>
      <c r="S264"/>
      <c r="T264" s="585">
        <v>9.26</v>
      </c>
      <c r="U264" s="586">
        <v>7.42</v>
      </c>
      <c r="V264" s="551">
        <f t="shared" si="132"/>
        <v>1.84</v>
      </c>
      <c r="W264" s="562" t="e">
        <f t="shared" ref="W264:W280" si="160">V264/H264</f>
        <v>#DIV/0!</v>
      </c>
      <c r="X264" s="587"/>
    </row>
    <row r="265" spans="1:24" s="300" customFormat="1" ht="42.75" customHeight="1">
      <c r="A265" s="292">
        <v>91835</v>
      </c>
      <c r="B265" s="292" t="s">
        <v>15</v>
      </c>
      <c r="C265" s="292" t="s">
        <v>1296</v>
      </c>
      <c r="D265" s="965" t="str">
        <f>IFERROR(VLOOKUP(A265,'SINAPI 092021'!$A$4:$E$12299,2,FALSE),VLOOKUP(Orçamento!A265,Composição!$A$4:$F$1756,2,FALSE))</f>
        <v>ELETRODUTO FLEXÍVEL CORRUGADO REFORÇADO, PVC, DN 25 MM (3/4"), PARA CIRCUITOS TERMINAIS, INSTALADO EM FORRO - FORNECIMENTO E INSTALAÇÃO. AF_12/2015</v>
      </c>
      <c r="E265" s="292" t="s">
        <v>478</v>
      </c>
      <c r="F265" s="804">
        <v>101.3</v>
      </c>
      <c r="G265" s="294">
        <f t="shared" si="156"/>
        <v>0.24940000000000001</v>
      </c>
      <c r="H265" s="966"/>
      <c r="I265" s="430">
        <f t="shared" si="146"/>
        <v>0</v>
      </c>
      <c r="J265" s="293">
        <f t="shared" si="157"/>
        <v>0</v>
      </c>
      <c r="K265" s="959"/>
      <c r="L265" s="959">
        <f t="shared" si="158"/>
        <v>0</v>
      </c>
      <c r="M265" s="959"/>
      <c r="N265" s="959"/>
      <c r="O265" s="960"/>
      <c r="P265" s="959"/>
      <c r="Q265" s="959"/>
      <c r="R265" s="960" t="e">
        <f t="shared" si="159"/>
        <v>#DIV/0!</v>
      </c>
      <c r="S265" s="961"/>
      <c r="T265" s="585">
        <v>6.62</v>
      </c>
      <c r="U265" s="586">
        <v>5.29</v>
      </c>
      <c r="V265" s="962">
        <f t="shared" si="132"/>
        <v>1.33</v>
      </c>
      <c r="W265" s="963" t="e">
        <f t="shared" si="160"/>
        <v>#DIV/0!</v>
      </c>
      <c r="X265" s="587"/>
    </row>
    <row r="266" spans="1:24" s="300" customFormat="1" ht="27.75" customHeight="1">
      <c r="A266" s="329">
        <v>97667</v>
      </c>
      <c r="B266" s="329" t="s">
        <v>19</v>
      </c>
      <c r="C266" s="329" t="s">
        <v>1297</v>
      </c>
      <c r="D266" s="729" t="str">
        <f>IFERROR(VLOOKUP(A266,'SINAPI 092021'!$A$4:$E$12299,2,FALSE),VLOOKUP(Orçamento!A266,Composição!$A$4:$F$1756,2,FALSE))</f>
        <v>ELETRODUTO FLEXÍVEL CORRUGADO, PEAD, DN 50 (1 ½)  - FORNECIMENTO E INSTALAÇÃO. AF_04/2016</v>
      </c>
      <c r="E266" s="292" t="s">
        <v>478</v>
      </c>
      <c r="F266" s="804">
        <v>30.4</v>
      </c>
      <c r="G266" s="294">
        <f t="shared" si="156"/>
        <v>0.24940000000000001</v>
      </c>
      <c r="H266" s="770"/>
      <c r="I266" s="432">
        <f t="shared" si="146"/>
        <v>0</v>
      </c>
      <c r="J266" s="293">
        <f t="shared" si="157"/>
        <v>0</v>
      </c>
      <c r="K266" s="639"/>
      <c r="L266" s="640">
        <f t="shared" si="158"/>
        <v>0</v>
      </c>
      <c r="M266" s="639"/>
      <c r="N266" s="640"/>
      <c r="O266" s="641"/>
      <c r="P266" s="639"/>
      <c r="Q266" s="640"/>
      <c r="R266" s="641" t="e">
        <f t="shared" si="159"/>
        <v>#DIV/0!</v>
      </c>
      <c r="S266"/>
      <c r="T266" s="585">
        <v>6</v>
      </c>
      <c r="U266" s="586">
        <v>4.8099999999999996</v>
      </c>
      <c r="V266" s="551">
        <f t="shared" si="132"/>
        <v>1.19</v>
      </c>
      <c r="W266" s="562" t="e">
        <f t="shared" si="160"/>
        <v>#DIV/0!</v>
      </c>
      <c r="X266" s="587"/>
    </row>
    <row r="267" spans="1:24" s="300" customFormat="1" ht="27" customHeight="1">
      <c r="A267" s="292">
        <v>97669</v>
      </c>
      <c r="B267" s="292" t="s">
        <v>15</v>
      </c>
      <c r="C267" s="292" t="s">
        <v>1298</v>
      </c>
      <c r="D267" s="729" t="str">
        <f>IFERROR(VLOOKUP(A267,'SINAPI 092021'!$A$4:$E$12299,2,FALSE),VLOOKUP(Orçamento!A267,Composição!$A$4:$F$1756,2,FALSE))</f>
        <v>ELETRODUTO FLEXÍVEL CORRUGADO, PEAD, DN 90 (3) - FORNECIMENTO E INSTALAÇÃO. AF_04/2016</v>
      </c>
      <c r="E267" s="292" t="s">
        <v>478</v>
      </c>
      <c r="F267" s="804">
        <v>16.5</v>
      </c>
      <c r="G267" s="294">
        <f t="shared" si="156"/>
        <v>0.24940000000000001</v>
      </c>
      <c r="H267" s="933"/>
      <c r="I267" s="432">
        <f t="shared" si="146"/>
        <v>0</v>
      </c>
      <c r="J267" s="293">
        <f t="shared" si="157"/>
        <v>0</v>
      </c>
      <c r="K267" s="639"/>
      <c r="L267" s="640">
        <f t="shared" si="158"/>
        <v>0</v>
      </c>
      <c r="M267" s="639"/>
      <c r="N267" s="640"/>
      <c r="O267" s="641"/>
      <c r="P267" s="639"/>
      <c r="Q267" s="640"/>
      <c r="R267" s="641" t="e">
        <f t="shared" si="159"/>
        <v>#DIV/0!</v>
      </c>
      <c r="S267"/>
      <c r="T267" s="585">
        <v>14.43</v>
      </c>
      <c r="U267" s="586">
        <v>11.54</v>
      </c>
      <c r="V267" s="551">
        <f t="shared" si="132"/>
        <v>2.89</v>
      </c>
      <c r="W267" s="562" t="e">
        <f t="shared" si="160"/>
        <v>#DIV/0!</v>
      </c>
      <c r="X267" s="587"/>
    </row>
    <row r="268" spans="1:24" s="300" customFormat="1" ht="24.75" customHeight="1">
      <c r="A268" s="292">
        <v>97670</v>
      </c>
      <c r="B268" s="292" t="s">
        <v>15</v>
      </c>
      <c r="C268" s="292" t="s">
        <v>1295</v>
      </c>
      <c r="D268" s="729" t="str">
        <f>IFERROR(VLOOKUP(A268,'SINAPI 092021'!$A$4:$E$12299,2,FALSE),VLOOKUP(Orçamento!A268,Composição!$A$4:$F$1756,2,FALSE))</f>
        <v>ELETRODUTO FLEXÍVEL CORRUGADO, PEAD, DN 100 (4) - FORNECIMENTO E INSTALAÇÃO. AF_04/2016</v>
      </c>
      <c r="E268" s="292" t="s">
        <v>478</v>
      </c>
      <c r="F268" s="804">
        <v>18.2</v>
      </c>
      <c r="G268" s="294">
        <f t="shared" si="156"/>
        <v>0.24940000000000001</v>
      </c>
      <c r="H268" s="933"/>
      <c r="I268" s="432">
        <f t="shared" si="146"/>
        <v>0</v>
      </c>
      <c r="J268" s="293">
        <f t="shared" si="157"/>
        <v>0</v>
      </c>
      <c r="K268" s="639"/>
      <c r="L268" s="640">
        <f t="shared" si="158"/>
        <v>0</v>
      </c>
      <c r="M268" s="639"/>
      <c r="N268" s="640"/>
      <c r="O268" s="641"/>
      <c r="P268" s="639"/>
      <c r="Q268" s="640"/>
      <c r="R268" s="641" t="e">
        <f t="shared" si="159"/>
        <v>#DIV/0!</v>
      </c>
      <c r="S268"/>
      <c r="T268" s="585">
        <v>18.690000000000001</v>
      </c>
      <c r="U268" s="586">
        <v>14.96</v>
      </c>
      <c r="V268" s="551">
        <f t="shared" si="132"/>
        <v>3.73</v>
      </c>
      <c r="W268" s="562" t="e">
        <f t="shared" si="160"/>
        <v>#DIV/0!</v>
      </c>
      <c r="X268" s="587"/>
    </row>
    <row r="269" spans="1:24" s="300" customFormat="1" ht="30.75" customHeight="1">
      <c r="A269" s="292" t="s">
        <v>1677</v>
      </c>
      <c r="B269" s="296" t="s">
        <v>806</v>
      </c>
      <c r="C269" s="292" t="s">
        <v>1299</v>
      </c>
      <c r="D269" s="729" t="str">
        <f>IFERROR(VLOOKUP(A269,'SINAPI 092021'!$A$4:$E$12299,2,FALSE),VLOOKUP(Orçamento!A269,Composição!$A$4:$F$1756,2,FALSE))</f>
        <v>ABRACADEIRA EM ACO PARA AMARRACAO DE ELETRODUTOS, TIPO D, COM 1" E CUNHA DE FIXACAO - FORNECIMENTO E INSTALAÇÃO</v>
      </c>
      <c r="E269" s="292" t="s">
        <v>475</v>
      </c>
      <c r="F269" s="804">
        <f>153+41</f>
        <v>194</v>
      </c>
      <c r="G269" s="294">
        <f t="shared" si="156"/>
        <v>0.24940000000000001</v>
      </c>
      <c r="H269" s="770"/>
      <c r="I269" s="432">
        <f t="shared" si="146"/>
        <v>0</v>
      </c>
      <c r="J269" s="293">
        <f t="shared" si="157"/>
        <v>0</v>
      </c>
      <c r="K269" s="639"/>
      <c r="L269" s="640">
        <f t="shared" si="158"/>
        <v>0</v>
      </c>
      <c r="M269" s="639"/>
      <c r="N269" s="640"/>
      <c r="O269" s="641"/>
      <c r="P269" s="639"/>
      <c r="Q269" s="640"/>
      <c r="R269" s="641" t="e">
        <f t="shared" si="159"/>
        <v>#DIV/0!</v>
      </c>
      <c r="S269"/>
      <c r="T269" s="585">
        <v>4.1100000000000003</v>
      </c>
      <c r="U269" s="586">
        <v>3.3</v>
      </c>
      <c r="V269" s="551">
        <f t="shared" si="132"/>
        <v>0.81</v>
      </c>
      <c r="W269" s="562" t="e">
        <f t="shared" si="160"/>
        <v>#DIV/0!</v>
      </c>
      <c r="X269" s="587"/>
    </row>
    <row r="270" spans="1:24" s="300" customFormat="1" ht="39" customHeight="1">
      <c r="A270" s="292" t="s">
        <v>1683</v>
      </c>
      <c r="B270" s="296" t="s">
        <v>806</v>
      </c>
      <c r="C270" s="292" t="s">
        <v>1300</v>
      </c>
      <c r="D270" s="729" t="str">
        <f>IFERROR(VLOOKUP(A270,'SINAPI 092021'!$A$4:$E$12299,2,FALSE),VLOOKUP(Orçamento!A270,Composição!$A$4:$F$1756,2,FALSE))</f>
        <v>ABRACADEIRA EM ACO PARA AMARRACAO DE ELETRODUTOS, TIPO D, COM 1 1/2" E CUNHA DE FIXACAO - FORNECIMENTO E INSTALAÇÃO</v>
      </c>
      <c r="E270" s="292" t="s">
        <v>475</v>
      </c>
      <c r="F270" s="804">
        <v>3</v>
      </c>
      <c r="G270" s="294">
        <f t="shared" si="156"/>
        <v>0.24940000000000001</v>
      </c>
      <c r="H270" s="770"/>
      <c r="I270" s="432">
        <f t="shared" si="146"/>
        <v>0</v>
      </c>
      <c r="J270" s="293">
        <f t="shared" si="157"/>
        <v>0</v>
      </c>
      <c r="K270" s="639"/>
      <c r="L270" s="640">
        <f t="shared" si="158"/>
        <v>0</v>
      </c>
      <c r="M270" s="639"/>
      <c r="N270" s="640"/>
      <c r="O270" s="641"/>
      <c r="P270" s="639"/>
      <c r="Q270" s="640"/>
      <c r="R270" s="641" t="e">
        <f t="shared" si="159"/>
        <v>#DIV/0!</v>
      </c>
      <c r="S270"/>
      <c r="T270" s="585">
        <v>5.27</v>
      </c>
      <c r="U270" s="586">
        <v>4.2300000000000004</v>
      </c>
      <c r="V270" s="551">
        <f t="shared" si="132"/>
        <v>1.04</v>
      </c>
      <c r="W270" s="562" t="e">
        <f t="shared" si="160"/>
        <v>#DIV/0!</v>
      </c>
      <c r="X270" s="587"/>
    </row>
    <row r="271" spans="1:24" s="300" customFormat="1" ht="31.5" customHeight="1">
      <c r="A271" s="292" t="s">
        <v>1680</v>
      </c>
      <c r="B271" s="296" t="s">
        <v>806</v>
      </c>
      <c r="C271" s="292" t="s">
        <v>1301</v>
      </c>
      <c r="D271" s="729" t="str">
        <f>IFERROR(VLOOKUP(A271,'SINAPI 092021'!$A$4:$E$12299,2,FALSE),VLOOKUP(Orçamento!A271,Composição!$A$4:$F$1756,2,FALSE))</f>
        <v>ABRACADEIRA EM ACO PARA AMARRACAO DE ELETRODUTOS, TIPO D, COM 1 1/4" E CUNHA DE FIXACAO - FORNECIMENTO E INSTALAÇÃO</v>
      </c>
      <c r="E271" s="292" t="s">
        <v>475</v>
      </c>
      <c r="F271" s="804">
        <v>3</v>
      </c>
      <c r="G271" s="294">
        <f t="shared" si="156"/>
        <v>0.24940000000000001</v>
      </c>
      <c r="H271" s="770"/>
      <c r="I271" s="432">
        <f t="shared" si="146"/>
        <v>0</v>
      </c>
      <c r="J271" s="293">
        <f t="shared" si="157"/>
        <v>0</v>
      </c>
      <c r="K271" s="639"/>
      <c r="L271" s="640">
        <f t="shared" si="158"/>
        <v>0</v>
      </c>
      <c r="M271" s="639"/>
      <c r="N271" s="640"/>
      <c r="O271" s="641"/>
      <c r="P271" s="639"/>
      <c r="Q271" s="640"/>
      <c r="R271" s="641" t="e">
        <f t="shared" si="159"/>
        <v>#DIV/0!</v>
      </c>
      <c r="S271"/>
      <c r="T271" s="585">
        <v>5.04</v>
      </c>
      <c r="U271" s="586">
        <v>4.04</v>
      </c>
      <c r="V271" s="551">
        <f t="shared" si="132"/>
        <v>1</v>
      </c>
      <c r="W271" s="562" t="e">
        <f t="shared" si="160"/>
        <v>#DIV/0!</v>
      </c>
      <c r="X271" s="587"/>
    </row>
    <row r="272" spans="1:24" s="300" customFormat="1" ht="30.75" customHeight="1">
      <c r="A272" s="292" t="s">
        <v>22442</v>
      </c>
      <c r="B272" s="296" t="s">
        <v>806</v>
      </c>
      <c r="C272" s="292" t="s">
        <v>1302</v>
      </c>
      <c r="D272" s="729" t="str">
        <f>IFERROR(VLOOKUP(A272,'SINAPI 092021'!$A$4:$E$12299,2,FALSE),VLOOKUP(Orçamento!A272,Composição!$A$4:$F$1756,2,FALSE))</f>
        <v>ABRACADEIRA EM ACO PARA AMARRACAO DE ELETRODUTOS, TIPO D, COM 2 1/2" E CUNHA DE FIXACAO - FORNECIMENTO E INSTALAÇÃO</v>
      </c>
      <c r="E272" s="292" t="s">
        <v>475</v>
      </c>
      <c r="F272" s="804">
        <v>11</v>
      </c>
      <c r="G272" s="294">
        <f t="shared" si="156"/>
        <v>0.24940000000000001</v>
      </c>
      <c r="H272" s="770"/>
      <c r="I272" s="432">
        <f t="shared" si="146"/>
        <v>0</v>
      </c>
      <c r="J272" s="293">
        <f t="shared" si="157"/>
        <v>0</v>
      </c>
      <c r="K272" s="639"/>
      <c r="L272" s="640">
        <f t="shared" si="158"/>
        <v>0</v>
      </c>
      <c r="M272" s="639"/>
      <c r="N272" s="640"/>
      <c r="O272" s="641"/>
      <c r="P272" s="639"/>
      <c r="Q272" s="640"/>
      <c r="R272" s="641" t="e">
        <f t="shared" si="159"/>
        <v>#DIV/0!</v>
      </c>
      <c r="S272"/>
      <c r="T272" s="585">
        <v>6.1</v>
      </c>
      <c r="U272" s="586">
        <v>4.8899999999999997</v>
      </c>
      <c r="V272" s="551">
        <f t="shared" si="132"/>
        <v>1.21</v>
      </c>
      <c r="W272" s="562" t="e">
        <f t="shared" si="160"/>
        <v>#DIV/0!</v>
      </c>
      <c r="X272" s="587"/>
    </row>
    <row r="273" spans="1:24" s="300" customFormat="1" ht="30.75" customHeight="1">
      <c r="A273" s="292" t="s">
        <v>1670</v>
      </c>
      <c r="B273" s="296" t="s">
        <v>806</v>
      </c>
      <c r="C273" s="292" t="s">
        <v>1303</v>
      </c>
      <c r="D273" s="729" t="str">
        <f>IFERROR(VLOOKUP(A273,'SINAPI 092021'!$A$4:$E$12299,2,FALSE),VLOOKUP(Orçamento!A273,Composição!$A$4:$F$1756,2,FALSE))</f>
        <v>ABRACADEIRA EM ACO PARA AMARRACAO DE ELETRODUTOS, TIPO D, COM 3/4" E CUNHA DE FIXACAO - FORNECIMENTO E INSTALAÇÃO</v>
      </c>
      <c r="E273" s="292" t="s">
        <v>475</v>
      </c>
      <c r="F273" s="804">
        <f>1230+131</f>
        <v>1361</v>
      </c>
      <c r="G273" s="294">
        <f t="shared" ref="G273:G280" si="161">$J$4</f>
        <v>0.24940000000000001</v>
      </c>
      <c r="H273" s="770"/>
      <c r="I273" s="432">
        <f t="shared" si="146"/>
        <v>0</v>
      </c>
      <c r="J273" s="293">
        <f t="shared" si="157"/>
        <v>0</v>
      </c>
      <c r="K273" s="639"/>
      <c r="L273" s="640">
        <f t="shared" si="158"/>
        <v>0</v>
      </c>
      <c r="M273" s="639"/>
      <c r="N273" s="640"/>
      <c r="O273" s="641"/>
      <c r="P273" s="639"/>
      <c r="Q273" s="640"/>
      <c r="R273" s="641" t="e">
        <f t="shared" si="159"/>
        <v>#DIV/0!</v>
      </c>
      <c r="S273"/>
      <c r="T273" s="585">
        <v>4.01</v>
      </c>
      <c r="U273" s="586">
        <v>3.22</v>
      </c>
      <c r="V273" s="551">
        <f t="shared" si="132"/>
        <v>0.79</v>
      </c>
      <c r="W273" s="562" t="e">
        <f t="shared" si="160"/>
        <v>#DIV/0!</v>
      </c>
      <c r="X273" s="587"/>
    </row>
    <row r="274" spans="1:24" s="300" customFormat="1" ht="33" customHeight="1">
      <c r="A274" s="292" t="s">
        <v>1669</v>
      </c>
      <c r="B274" s="296" t="s">
        <v>806</v>
      </c>
      <c r="C274" s="292" t="s">
        <v>1304</v>
      </c>
      <c r="D274" s="729" t="str">
        <f>IFERROR(VLOOKUP(A274,'SINAPI 092021'!$A$4:$E$12299,2,FALSE),VLOOKUP(Orçamento!A274,Composição!$A$4:$F$1756,2,FALSE))</f>
        <v>ABRACADEIRA EM ACO PARA AMARRACAO DE ELETRODUTOS, TIPO D, COM 4" E CUNHA DE FIXACAO - FORNECIMENTO E INSTALAÇÃO</v>
      </c>
      <c r="E274" s="292" t="s">
        <v>475</v>
      </c>
      <c r="F274" s="804">
        <v>6</v>
      </c>
      <c r="G274" s="294">
        <f t="shared" si="161"/>
        <v>0.24940000000000001</v>
      </c>
      <c r="H274" s="770"/>
      <c r="I274" s="432">
        <f t="shared" si="146"/>
        <v>0</v>
      </c>
      <c r="J274" s="293">
        <f t="shared" si="157"/>
        <v>0</v>
      </c>
      <c r="K274" s="639"/>
      <c r="L274" s="640">
        <f t="shared" si="158"/>
        <v>0</v>
      </c>
      <c r="M274" s="639"/>
      <c r="N274" s="640"/>
      <c r="O274" s="641"/>
      <c r="P274" s="639"/>
      <c r="Q274" s="640"/>
      <c r="R274" s="641" t="e">
        <f t="shared" si="159"/>
        <v>#DIV/0!</v>
      </c>
      <c r="S274"/>
      <c r="T274" s="585">
        <v>8.89</v>
      </c>
      <c r="U274" s="586">
        <v>7.13</v>
      </c>
      <c r="V274" s="551">
        <f t="shared" si="132"/>
        <v>1.76</v>
      </c>
      <c r="W274" s="562" t="e">
        <f t="shared" si="160"/>
        <v>#DIV/0!</v>
      </c>
      <c r="X274" s="587"/>
    </row>
    <row r="275" spans="1:24" s="300" customFormat="1" ht="35.25" customHeight="1">
      <c r="A275" s="292">
        <v>91864</v>
      </c>
      <c r="B275" s="296" t="s">
        <v>15</v>
      </c>
      <c r="C275" s="292" t="s">
        <v>1305</v>
      </c>
      <c r="D275" s="729" t="str">
        <f>IFERROR(VLOOKUP(A275,'SINAPI 092021'!$A$4:$E$12299,2,FALSE),VLOOKUP(Orçamento!A275,Composição!$A$4:$F$1756,2,FALSE))</f>
        <v>ELETRODUTO RÍGIDO ROSCÁVEL, PVC, DN 32 MM (1"), PARA CIRCUITOS TERMINAIS, INSTALADO EM FORRO - FORNECIMENTO E INSTALAÇÃO. AF_12/2015</v>
      </c>
      <c r="E275" s="292" t="s">
        <v>478</v>
      </c>
      <c r="F275" s="804">
        <f>166.2+45.2</f>
        <v>211.4</v>
      </c>
      <c r="G275" s="294">
        <f t="shared" si="161"/>
        <v>0.24940000000000001</v>
      </c>
      <c r="H275" s="933"/>
      <c r="I275" s="432">
        <f t="shared" si="146"/>
        <v>0</v>
      </c>
      <c r="J275" s="293">
        <f t="shared" si="157"/>
        <v>0</v>
      </c>
      <c r="K275" s="639"/>
      <c r="L275" s="640">
        <f t="shared" si="158"/>
        <v>0</v>
      </c>
      <c r="M275" s="639"/>
      <c r="N275" s="640"/>
      <c r="O275" s="641"/>
      <c r="P275" s="639"/>
      <c r="Q275" s="640"/>
      <c r="R275" s="641" t="e">
        <f t="shared" si="159"/>
        <v>#DIV/0!</v>
      </c>
      <c r="S275"/>
      <c r="T275" s="585">
        <v>9.52</v>
      </c>
      <c r="U275" s="586">
        <v>7.62</v>
      </c>
      <c r="V275" s="551">
        <f t="shared" si="132"/>
        <v>1.9</v>
      </c>
      <c r="W275" s="562" t="e">
        <f t="shared" si="160"/>
        <v>#DIV/0!</v>
      </c>
      <c r="X275" s="587"/>
    </row>
    <row r="276" spans="1:24" s="300" customFormat="1" ht="28.5" customHeight="1">
      <c r="A276" s="292">
        <v>93008</v>
      </c>
      <c r="B276" s="296" t="s">
        <v>15</v>
      </c>
      <c r="C276" s="292" t="s">
        <v>1306</v>
      </c>
      <c r="D276" s="729" t="str">
        <f>IFERROR(VLOOKUP(A276,'SINAPI 092021'!$A$4:$E$12299,2,FALSE),VLOOKUP(Orçamento!A276,Composição!$A$4:$F$1756,2,FALSE))</f>
        <v>ELETRODUTO RÍGIDO ROSCÁVEL, PVC, DN 50 MM (1 1/2") - FORNECIMENTO E INSTALAÇÃO. AF_12/2015</v>
      </c>
      <c r="E276" s="292" t="s">
        <v>478</v>
      </c>
      <c r="F276" s="804">
        <v>3.5</v>
      </c>
      <c r="G276" s="294">
        <f t="shared" si="161"/>
        <v>0.24940000000000001</v>
      </c>
      <c r="H276" s="933"/>
      <c r="I276" s="432">
        <f t="shared" si="146"/>
        <v>0</v>
      </c>
      <c r="J276" s="293">
        <f t="shared" si="157"/>
        <v>0</v>
      </c>
      <c r="K276" s="639"/>
      <c r="L276" s="640">
        <f t="shared" si="158"/>
        <v>0</v>
      </c>
      <c r="M276" s="639"/>
      <c r="N276" s="640"/>
      <c r="O276" s="641"/>
      <c r="P276" s="639"/>
      <c r="Q276" s="640"/>
      <c r="R276" s="641" t="e">
        <f t="shared" si="159"/>
        <v>#DIV/0!</v>
      </c>
      <c r="S276"/>
      <c r="T276" s="585">
        <v>9.7799999999999994</v>
      </c>
      <c r="U276" s="586">
        <v>7.82</v>
      </c>
      <c r="V276" s="551">
        <f t="shared" si="132"/>
        <v>1.96</v>
      </c>
      <c r="W276" s="562" t="e">
        <f t="shared" si="160"/>
        <v>#DIV/0!</v>
      </c>
      <c r="X276" s="587"/>
    </row>
    <row r="277" spans="1:24" s="300" customFormat="1" ht="39" customHeight="1" thickBot="1">
      <c r="A277" s="292">
        <v>91873</v>
      </c>
      <c r="B277" s="296" t="s">
        <v>15</v>
      </c>
      <c r="C277" s="292" t="s">
        <v>1307</v>
      </c>
      <c r="D277" s="729" t="str">
        <f>IFERROR(VLOOKUP(A277,'SINAPI 092021'!$A$4:$E$12299,2,FALSE),VLOOKUP(Orçamento!A277,Composição!$A$4:$F$1756,2,FALSE))</f>
        <v>ELETRODUTO RÍGIDO ROSCÁVEL, PVC, DN 40 MM (1 1/4"), PARA CIRCUITOS TERMINAIS, INSTALADO EM PAREDE - FORNECIMENTO E INSTALAÇÃO. AF_12/2015</v>
      </c>
      <c r="E277" s="292" t="s">
        <v>478</v>
      </c>
      <c r="F277" s="804">
        <v>5</v>
      </c>
      <c r="G277" s="294">
        <f t="shared" si="161"/>
        <v>0.24940000000000001</v>
      </c>
      <c r="H277" s="933"/>
      <c r="I277" s="432">
        <f t="shared" si="146"/>
        <v>0</v>
      </c>
      <c r="J277" s="293">
        <f t="shared" si="157"/>
        <v>0</v>
      </c>
      <c r="K277" s="639"/>
      <c r="L277" s="640">
        <f t="shared" si="158"/>
        <v>0</v>
      </c>
      <c r="M277" s="639"/>
      <c r="N277" s="640"/>
      <c r="O277" s="641"/>
      <c r="P277" s="639"/>
      <c r="Q277" s="640"/>
      <c r="R277" s="641" t="e">
        <f t="shared" si="159"/>
        <v>#DIV/0!</v>
      </c>
      <c r="S277"/>
      <c r="T277" s="585">
        <v>12.37</v>
      </c>
      <c r="U277" s="586">
        <v>9.89</v>
      </c>
      <c r="V277" s="551">
        <f t="shared" si="132"/>
        <v>2.48</v>
      </c>
      <c r="W277" s="562" t="e">
        <f t="shared" si="160"/>
        <v>#DIV/0!</v>
      </c>
      <c r="X277" s="587"/>
    </row>
    <row r="278" spans="1:24" s="300" customFormat="1" ht="35.25" customHeight="1">
      <c r="A278" s="292">
        <v>93010</v>
      </c>
      <c r="B278" s="296" t="s">
        <v>15</v>
      </c>
      <c r="C278" s="292" t="s">
        <v>1308</v>
      </c>
      <c r="D278" s="729" t="str">
        <f>IFERROR(VLOOKUP(A278,'SINAPI 092021'!$A$4:$E$12299,2,FALSE),VLOOKUP(Orçamento!A278,Composição!$A$4:$F$1756,2,FALSE))</f>
        <v>ELETRODUTO RÍGIDO ROSCÁVEL, PVC, DN 75 MM (2 1/2") - FORNECIMENTO E INSTALAÇÃO. AF_12/2015</v>
      </c>
      <c r="E278" s="292" t="s">
        <v>478</v>
      </c>
      <c r="F278" s="804">
        <v>11.7</v>
      </c>
      <c r="G278" s="294">
        <f t="shared" si="161"/>
        <v>0.24940000000000001</v>
      </c>
      <c r="H278" s="967"/>
      <c r="I278" s="432">
        <f t="shared" si="146"/>
        <v>0</v>
      </c>
      <c r="J278" s="293">
        <f t="shared" si="157"/>
        <v>0</v>
      </c>
      <c r="K278" s="639"/>
      <c r="L278" s="640">
        <f t="shared" si="158"/>
        <v>0</v>
      </c>
      <c r="M278" s="639"/>
      <c r="N278" s="640"/>
      <c r="O278" s="641"/>
      <c r="P278" s="639"/>
      <c r="Q278" s="640"/>
      <c r="R278" s="641" t="e">
        <f t="shared" si="159"/>
        <v>#DIV/0!</v>
      </c>
      <c r="S278"/>
      <c r="T278" s="585">
        <v>19.66</v>
      </c>
      <c r="U278" s="586">
        <v>15.72</v>
      </c>
      <c r="V278" s="551">
        <f t="shared" si="132"/>
        <v>3.94</v>
      </c>
      <c r="W278" s="562" t="e">
        <f t="shared" si="160"/>
        <v>#DIV/0!</v>
      </c>
      <c r="X278" s="587"/>
    </row>
    <row r="279" spans="1:24" s="300" customFormat="1" ht="40.5" customHeight="1">
      <c r="A279" s="292">
        <v>91863</v>
      </c>
      <c r="B279" s="296" t="s">
        <v>15</v>
      </c>
      <c r="C279" s="292" t="s">
        <v>1309</v>
      </c>
      <c r="D279" s="729" t="str">
        <f>IFERROR(VLOOKUP(A279,'SINAPI 092021'!$A$4:$E$12299,2,FALSE),VLOOKUP(Orçamento!A279,Composição!$A$4:$F$1756,2,FALSE))</f>
        <v>ELETRODUTO RÍGIDO ROSCÁVEL, PVC, DN 25 MM (3/4"), PARA CIRCUITOS TERMINAIS, INSTALADO EM FORRO - FORNECIMENTO E INSTALAÇÃO. AF_12/2015</v>
      </c>
      <c r="E279" s="292" t="s">
        <v>478</v>
      </c>
      <c r="F279" s="804">
        <f>1404.18+143</f>
        <v>1547.18</v>
      </c>
      <c r="G279" s="294">
        <f t="shared" si="161"/>
        <v>0.24940000000000001</v>
      </c>
      <c r="H279" s="933"/>
      <c r="I279" s="432">
        <f t="shared" si="146"/>
        <v>0</v>
      </c>
      <c r="J279" s="293">
        <f t="shared" si="157"/>
        <v>0</v>
      </c>
      <c r="K279" s="639"/>
      <c r="L279" s="640">
        <f t="shared" si="158"/>
        <v>0</v>
      </c>
      <c r="M279" s="639"/>
      <c r="N279" s="640"/>
      <c r="O279" s="641"/>
      <c r="P279" s="639"/>
      <c r="Q279" s="640"/>
      <c r="R279" s="641" t="e">
        <f t="shared" si="159"/>
        <v>#DIV/0!</v>
      </c>
      <c r="S279"/>
      <c r="T279" s="585">
        <v>7.35</v>
      </c>
      <c r="U279" s="586">
        <v>5.87</v>
      </c>
      <c r="V279" s="551">
        <f t="shared" si="132"/>
        <v>1.48</v>
      </c>
      <c r="W279" s="562" t="e">
        <f t="shared" si="160"/>
        <v>#DIV/0!</v>
      </c>
      <c r="X279" s="587"/>
    </row>
    <row r="280" spans="1:24" s="300" customFormat="1" ht="35.25" customHeight="1">
      <c r="A280" s="292" t="s">
        <v>1642</v>
      </c>
      <c r="B280" s="296" t="s">
        <v>806</v>
      </c>
      <c r="C280" s="292" t="s">
        <v>1310</v>
      </c>
      <c r="D280" s="729" t="str">
        <f>IFERROR(VLOOKUP(A280,'SINAPI 092021'!$A$4:$E$12299,2,FALSE),VLOOKUP(Orçamento!A280,Composição!$A$4:$F$1756,2,FALSE))</f>
        <v>ELETRODUTO RÍGIDO ROSCÁVEL, PVC, DN 100 MM (4") - FORNECIMENTO E INSTALAÇÃO. AF_12/2015</v>
      </c>
      <c r="E280" s="292" t="s">
        <v>478</v>
      </c>
      <c r="F280" s="804">
        <v>6.4</v>
      </c>
      <c r="G280" s="294">
        <f t="shared" si="161"/>
        <v>0.24940000000000001</v>
      </c>
      <c r="H280" s="770"/>
      <c r="I280" s="432">
        <f t="shared" si="146"/>
        <v>0</v>
      </c>
      <c r="J280" s="293">
        <f t="shared" si="157"/>
        <v>0</v>
      </c>
      <c r="K280" s="639"/>
      <c r="L280" s="640">
        <f t="shared" si="158"/>
        <v>0</v>
      </c>
      <c r="M280" s="639"/>
      <c r="N280" s="640"/>
      <c r="O280" s="641"/>
      <c r="P280" s="639"/>
      <c r="Q280" s="640"/>
      <c r="R280" s="641" t="e">
        <f t="shared" si="159"/>
        <v>#DIV/0!</v>
      </c>
      <c r="S280"/>
      <c r="T280" s="585">
        <v>34.51</v>
      </c>
      <c r="U280" s="586">
        <v>27.71</v>
      </c>
      <c r="V280" s="551">
        <f t="shared" si="132"/>
        <v>6.8</v>
      </c>
      <c r="W280" s="562" t="e">
        <f t="shared" si="160"/>
        <v>#DIV/0!</v>
      </c>
      <c r="X280" s="587"/>
    </row>
    <row r="281" spans="1:24" s="300" customFormat="1" ht="18.75" customHeight="1">
      <c r="A281" s="329"/>
      <c r="B281" s="329"/>
      <c r="C281" s="518" t="s">
        <v>78</v>
      </c>
      <c r="D281" s="709" t="s">
        <v>280</v>
      </c>
      <c r="E281" s="73"/>
      <c r="F281" s="804"/>
      <c r="G281" s="304"/>
      <c r="H281" s="304"/>
      <c r="I281" s="75"/>
      <c r="J281" s="304"/>
      <c r="K281" s="212"/>
      <c r="L281" s="212"/>
      <c r="M281" s="212"/>
      <c r="N281" s="212"/>
      <c r="O281" s="212"/>
      <c r="P281" s="212"/>
      <c r="Q281" s="212"/>
      <c r="R281" s="212"/>
      <c r="S281"/>
      <c r="T281" s="585"/>
      <c r="U281" s="586"/>
      <c r="V281" s="551">
        <f t="shared" si="132"/>
        <v>0</v>
      </c>
      <c r="W281" s="562"/>
      <c r="X281" s="587"/>
    </row>
    <row r="282" spans="1:24" s="300" customFormat="1" ht="26.25" customHeight="1">
      <c r="A282" s="329">
        <v>98297</v>
      </c>
      <c r="B282" s="329" t="s">
        <v>474</v>
      </c>
      <c r="C282" s="329" t="s">
        <v>1311</v>
      </c>
      <c r="D282" s="729" t="str">
        <f>IFERROR(VLOOKUP(A282,'SINAPI 092021'!$A$4:$E$12299,2,FALSE),VLOOKUP(Orçamento!A282,Composição!$A$4:$F$1756,2,FALSE))</f>
        <v>CABO ELETRÔNICO CATEGORIA 6, INSTALADO EM EDIFICAÇÃO INSTITUCIONAL - FORNECIMENTO E INSTALAÇÃO. AF_11/2019</v>
      </c>
      <c r="E282" s="292" t="s">
        <v>478</v>
      </c>
      <c r="F282" s="804">
        <v>2174.1999999999998</v>
      </c>
      <c r="G282" s="294">
        <f t="shared" ref="G282:G284" si="162">$J$4</f>
        <v>0.24940000000000001</v>
      </c>
      <c r="H282" s="770"/>
      <c r="I282" s="432">
        <f t="shared" si="146"/>
        <v>0</v>
      </c>
      <c r="J282" s="293">
        <f t="shared" ref="J282:J284" si="163">F282*I282</f>
        <v>0</v>
      </c>
      <c r="K282" s="639"/>
      <c r="L282" s="640">
        <f t="shared" ref="L282:L284" si="164">$I282*K282</f>
        <v>0</v>
      </c>
      <c r="M282" s="639"/>
      <c r="N282" s="640"/>
      <c r="O282" s="641"/>
      <c r="P282" s="639"/>
      <c r="Q282" s="640"/>
      <c r="R282" s="641" t="e">
        <f t="shared" ref="R282:R284" si="165">Q282/$J282</f>
        <v>#DIV/0!</v>
      </c>
      <c r="S282"/>
      <c r="T282" s="585">
        <v>1.79</v>
      </c>
      <c r="U282" s="586">
        <v>1.43</v>
      </c>
      <c r="V282" s="551">
        <f t="shared" si="132"/>
        <v>0.36</v>
      </c>
      <c r="W282" s="562" t="e">
        <f>V282/H282</f>
        <v>#DIV/0!</v>
      </c>
      <c r="X282" s="587"/>
    </row>
    <row r="283" spans="1:24" s="300" customFormat="1" ht="26.25" customHeight="1">
      <c r="A283" s="292" t="s">
        <v>1644</v>
      </c>
      <c r="B283" s="292" t="s">
        <v>806</v>
      </c>
      <c r="C283" s="292" t="s">
        <v>1312</v>
      </c>
      <c r="D283" s="729" t="str">
        <f>IFERROR(VLOOKUP(A283,'SINAPI 092021'!$A$4:$E$12299,2,FALSE),VLOOKUP(Orçamento!A283,Composição!$A$4:$F$1756,2,FALSE))</f>
        <v>CABO TELEFONICO CTP-APL-50, 10 PARES (USO EXTERNO) - FORNECIMENTO E INSTALACAO</v>
      </c>
      <c r="E283" s="292" t="s">
        <v>478</v>
      </c>
      <c r="F283" s="804">
        <v>65.400000000000006</v>
      </c>
      <c r="G283" s="294">
        <f t="shared" si="162"/>
        <v>0.24940000000000001</v>
      </c>
      <c r="H283" s="770"/>
      <c r="I283" s="432">
        <f t="shared" si="146"/>
        <v>0</v>
      </c>
      <c r="J283" s="293">
        <f t="shared" si="163"/>
        <v>0</v>
      </c>
      <c r="K283" s="639"/>
      <c r="L283" s="640">
        <f t="shared" si="164"/>
        <v>0</v>
      </c>
      <c r="M283" s="639"/>
      <c r="N283" s="640"/>
      <c r="O283" s="641"/>
      <c r="P283" s="639"/>
      <c r="Q283" s="640"/>
      <c r="R283" s="641" t="e">
        <f t="shared" si="165"/>
        <v>#DIV/0!</v>
      </c>
      <c r="S283"/>
      <c r="T283" s="585">
        <v>13.73</v>
      </c>
      <c r="U283" s="586">
        <v>11.02</v>
      </c>
      <c r="V283" s="551">
        <f t="shared" si="132"/>
        <v>2.71</v>
      </c>
      <c r="W283" s="562" t="e">
        <f>V283/H283</f>
        <v>#DIV/0!</v>
      </c>
      <c r="X283" s="587"/>
    </row>
    <row r="284" spans="1:24" s="328" customFormat="1" ht="22.5" customHeight="1">
      <c r="A284" s="517">
        <v>98295</v>
      </c>
      <c r="B284" s="292" t="s">
        <v>474</v>
      </c>
      <c r="C284" s="292" t="s">
        <v>1313</v>
      </c>
      <c r="D284" s="729" t="str">
        <f>IFERROR(VLOOKUP(A284,'SINAPI 092021'!$A$4:$E$12299,2,FALSE),VLOOKUP(Orçamento!A284,Composição!$A$4:$F$1756,2,FALSE))</f>
        <v>CABO ELETRÔNICO CATEGORIA 5E, INSTALADO EM EDIFICAÇÃO INSTITUCIONAL - FORNECIMENTO E INSTALAÇÃO. AF_11/2019</v>
      </c>
      <c r="E284" s="292" t="s">
        <v>478</v>
      </c>
      <c r="F284" s="804">
        <v>162</v>
      </c>
      <c r="G284" s="294">
        <f t="shared" si="162"/>
        <v>0.24940000000000001</v>
      </c>
      <c r="H284" s="770"/>
      <c r="I284" s="432">
        <f t="shared" si="146"/>
        <v>0</v>
      </c>
      <c r="J284" s="293">
        <f t="shared" si="163"/>
        <v>0</v>
      </c>
      <c r="K284" s="639"/>
      <c r="L284" s="640">
        <f t="shared" si="164"/>
        <v>0</v>
      </c>
      <c r="M284" s="639"/>
      <c r="N284" s="640"/>
      <c r="O284" s="641"/>
      <c r="P284" s="639"/>
      <c r="Q284" s="640"/>
      <c r="R284" s="641" t="e">
        <f t="shared" si="165"/>
        <v>#DIV/0!</v>
      </c>
      <c r="S284"/>
      <c r="T284" s="579">
        <v>1.18</v>
      </c>
      <c r="U284" s="212">
        <v>0.94</v>
      </c>
      <c r="V284" s="551">
        <f t="shared" si="132"/>
        <v>0.24</v>
      </c>
      <c r="W284" s="562" t="e">
        <f>V284/H284</f>
        <v>#DIV/0!</v>
      </c>
      <c r="X284" s="580"/>
    </row>
    <row r="285" spans="1:24" s="300" customFormat="1" ht="18.75" customHeight="1">
      <c r="A285" s="73"/>
      <c r="B285" s="73"/>
      <c r="C285" s="87" t="s">
        <v>1314</v>
      </c>
      <c r="D285" s="709" t="s">
        <v>637</v>
      </c>
      <c r="E285" s="73"/>
      <c r="F285" s="804"/>
      <c r="G285" s="304"/>
      <c r="H285" s="304"/>
      <c r="I285" s="75"/>
      <c r="J285" s="304"/>
      <c r="K285" s="212"/>
      <c r="L285" s="212"/>
      <c r="M285" s="212"/>
      <c r="N285" s="212"/>
      <c r="O285" s="212"/>
      <c r="P285" s="212"/>
      <c r="Q285" s="212"/>
      <c r="R285" s="212"/>
      <c r="S285"/>
      <c r="T285" s="585"/>
      <c r="U285" s="586"/>
      <c r="V285" s="551">
        <f t="shared" si="132"/>
        <v>0</v>
      </c>
      <c r="W285" s="562"/>
      <c r="X285" s="587"/>
    </row>
    <row r="286" spans="1:24" s="300" customFormat="1" ht="24.75" customHeight="1">
      <c r="A286" s="292">
        <v>98308</v>
      </c>
      <c r="B286" s="296" t="s">
        <v>15</v>
      </c>
      <c r="C286" s="292" t="s">
        <v>1315</v>
      </c>
      <c r="D286" s="729" t="str">
        <f>IFERROR(VLOOKUP(A286,'SINAPI 092021'!$A$4:$E$12299,2,FALSE),VLOOKUP(Orçamento!A286,Composição!$A$4:$F$1756,2,FALSE))</f>
        <v>TOMADA PARA TELEFONE RJ11 - FORNECIMENTO E INSTALAÇÃO. AF_11/2019</v>
      </c>
      <c r="E286" s="292" t="s">
        <v>475</v>
      </c>
      <c r="F286" s="804">
        <f>1+26</f>
        <v>27</v>
      </c>
      <c r="G286" s="294">
        <f t="shared" ref="G286:G289" si="166">$J$4</f>
        <v>0.24940000000000001</v>
      </c>
      <c r="H286" s="933"/>
      <c r="I286" s="432">
        <f t="shared" si="146"/>
        <v>0</v>
      </c>
      <c r="J286" s="293">
        <f t="shared" ref="J286:J304" si="167">F286*I286</f>
        <v>0</v>
      </c>
      <c r="K286" s="639"/>
      <c r="L286" s="640">
        <f t="shared" ref="L286:L304" si="168">$I286*K286</f>
        <v>0</v>
      </c>
      <c r="M286" s="639"/>
      <c r="N286" s="640"/>
      <c r="O286" s="641"/>
      <c r="P286" s="639"/>
      <c r="Q286" s="640"/>
      <c r="R286" s="641" t="e">
        <f t="shared" ref="R286:R304" si="169">Q286/$J286</f>
        <v>#DIV/0!</v>
      </c>
      <c r="S286"/>
      <c r="T286" s="585">
        <v>19.95</v>
      </c>
      <c r="U286" s="586">
        <v>15.97</v>
      </c>
      <c r="V286" s="551">
        <f t="shared" si="132"/>
        <v>3.98</v>
      </c>
      <c r="W286" s="562" t="e">
        <f t="shared" ref="W286:W304" si="170">V286/H286</f>
        <v>#DIV/0!</v>
      </c>
      <c r="X286" s="587"/>
    </row>
    <row r="287" spans="1:24" s="300" customFormat="1" ht="18.75" customHeight="1">
      <c r="A287" s="292">
        <v>39600</v>
      </c>
      <c r="B287" s="292" t="s">
        <v>15</v>
      </c>
      <c r="C287" s="292" t="s">
        <v>1317</v>
      </c>
      <c r="D287" s="965" t="str">
        <f>IFERROR(VLOOKUP(A287,'SINAPI 092021'!$A$4:$E$12299,2,FALSE),VLOOKUP(Orçamento!A287,Composição!$A$4:$F$1756,2,FALSE))</f>
        <v>CONECTOR FEMEA RJ - 45, CATEGORIA 5 E</v>
      </c>
      <c r="E287" s="292" t="s">
        <v>475</v>
      </c>
      <c r="F287" s="804">
        <v>54</v>
      </c>
      <c r="G287" s="294">
        <f t="shared" si="151"/>
        <v>0.1278</v>
      </c>
      <c r="H287" s="968"/>
      <c r="I287" s="430">
        <f t="shared" si="146"/>
        <v>0</v>
      </c>
      <c r="J287" s="293">
        <f t="shared" si="167"/>
        <v>0</v>
      </c>
      <c r="K287" s="959"/>
      <c r="L287" s="959">
        <f t="shared" si="168"/>
        <v>0</v>
      </c>
      <c r="M287" s="959"/>
      <c r="N287" s="959"/>
      <c r="O287" s="960"/>
      <c r="P287" s="959"/>
      <c r="Q287" s="959"/>
      <c r="R287" s="960" t="e">
        <f t="shared" si="169"/>
        <v>#DIV/0!</v>
      </c>
      <c r="S287" s="961"/>
      <c r="T287" s="585">
        <v>0.92</v>
      </c>
      <c r="U287" s="586">
        <v>0.92</v>
      </c>
      <c r="V287" s="962">
        <f t="shared" ref="V287:V343" si="171">T287-U287</f>
        <v>0</v>
      </c>
      <c r="W287" s="963" t="e">
        <f t="shared" si="170"/>
        <v>#DIV/0!</v>
      </c>
      <c r="X287" s="587"/>
    </row>
    <row r="288" spans="1:24" s="973" customFormat="1" ht="18.75" customHeight="1">
      <c r="A288" s="292">
        <v>11127</v>
      </c>
      <c r="B288" s="292" t="s">
        <v>22523</v>
      </c>
      <c r="C288" s="292" t="s">
        <v>1318</v>
      </c>
      <c r="D288" s="999" t="s">
        <v>22524</v>
      </c>
      <c r="E288" s="292" t="s">
        <v>475</v>
      </c>
      <c r="F288" s="804">
        <v>2</v>
      </c>
      <c r="G288" s="294">
        <f t="shared" si="151"/>
        <v>0.1278</v>
      </c>
      <c r="H288" s="293"/>
      <c r="I288" s="996">
        <f t="shared" si="146"/>
        <v>0</v>
      </c>
      <c r="J288" s="293">
        <f t="shared" si="167"/>
        <v>0</v>
      </c>
      <c r="K288" s="948"/>
      <c r="L288" s="948">
        <f t="shared" si="168"/>
        <v>0</v>
      </c>
      <c r="M288" s="948"/>
      <c r="N288" s="948"/>
      <c r="O288" s="949"/>
      <c r="P288" s="948"/>
      <c r="Q288" s="948"/>
      <c r="R288" s="949" t="e">
        <f t="shared" si="169"/>
        <v>#DIV/0!</v>
      </c>
      <c r="S288" s="969"/>
      <c r="T288" s="970">
        <v>140</v>
      </c>
      <c r="U288" s="971">
        <v>140</v>
      </c>
      <c r="V288" s="953">
        <f t="shared" si="171"/>
        <v>0</v>
      </c>
      <c r="W288" s="954" t="e">
        <f t="shared" si="170"/>
        <v>#DIV/0!</v>
      </c>
      <c r="X288" s="972"/>
    </row>
    <row r="289" spans="1:24" s="300" customFormat="1" ht="37.5" customHeight="1">
      <c r="A289" s="292" t="s">
        <v>1719</v>
      </c>
      <c r="B289" s="292" t="s">
        <v>806</v>
      </c>
      <c r="C289" s="292" t="s">
        <v>1319</v>
      </c>
      <c r="D289" s="965" t="str">
        <f>IFERROR(VLOOKUP(A289,'SINAPI 092021'!$A$4:$E$12299,2,FALSE),VLOOKUP(Orçamento!A289,Composição!$A$4:$F$1756,2,FALSE))</f>
        <v>PATCH PANEL CAT6e 48 PORTAS - Sistemas de Cabeamento Estruturado para tráfego de voz, dados e imagens, segundo requisitos da norma ANSI/TIA/EIA-568B.2</v>
      </c>
      <c r="E289" s="292" t="s">
        <v>475</v>
      </c>
      <c r="F289" s="804">
        <v>3</v>
      </c>
      <c r="G289" s="294">
        <f t="shared" si="166"/>
        <v>0.24940000000000001</v>
      </c>
      <c r="H289" s="994"/>
      <c r="I289" s="430">
        <f t="shared" si="146"/>
        <v>0</v>
      </c>
      <c r="J289" s="293">
        <f t="shared" si="167"/>
        <v>0</v>
      </c>
      <c r="K289" s="639"/>
      <c r="L289" s="640">
        <f t="shared" si="168"/>
        <v>0</v>
      </c>
      <c r="M289" s="639"/>
      <c r="N289" s="640"/>
      <c r="O289" s="641"/>
      <c r="P289" s="639"/>
      <c r="Q289" s="640"/>
      <c r="R289" s="641" t="e">
        <f t="shared" si="169"/>
        <v>#DIV/0!</v>
      </c>
      <c r="S289"/>
      <c r="T289" s="585">
        <v>1203.42</v>
      </c>
      <c r="U289" s="586">
        <v>966.39</v>
      </c>
      <c r="V289" s="551">
        <f t="shared" si="171"/>
        <v>237.03</v>
      </c>
      <c r="W289" s="562" t="e">
        <f t="shared" si="170"/>
        <v>#DIV/0!</v>
      </c>
      <c r="X289" s="587"/>
    </row>
    <row r="290" spans="1:24" s="300" customFormat="1" ht="18.75" customHeight="1">
      <c r="A290" s="292">
        <v>39602</v>
      </c>
      <c r="B290" s="292" t="s">
        <v>15</v>
      </c>
      <c r="C290" s="292" t="s">
        <v>1320</v>
      </c>
      <c r="D290" s="965" t="str">
        <f>IFERROR(VLOOKUP(A290,'SINAPI 092021'!$A$4:$E$12299,2,FALSE),VLOOKUP(Orçamento!A290,Composição!$A$4:$F$1756,2,FALSE))</f>
        <v>CONECTOR MACHO RJ - 45, CATEGORIA 5 E</v>
      </c>
      <c r="E290" s="292" t="s">
        <v>475</v>
      </c>
      <c r="F290" s="804">
        <v>108</v>
      </c>
      <c r="G290" s="294">
        <f t="shared" si="151"/>
        <v>0.1278</v>
      </c>
      <c r="H290" s="968"/>
      <c r="I290" s="430">
        <f t="shared" si="146"/>
        <v>0</v>
      </c>
      <c r="J290" s="293">
        <f t="shared" si="167"/>
        <v>0</v>
      </c>
      <c r="K290" s="639"/>
      <c r="L290" s="640">
        <f t="shared" si="168"/>
        <v>0</v>
      </c>
      <c r="M290" s="639"/>
      <c r="N290" s="640"/>
      <c r="O290" s="641"/>
      <c r="P290" s="639"/>
      <c r="Q290" s="640"/>
      <c r="R290" s="641" t="e">
        <f t="shared" si="169"/>
        <v>#DIV/0!</v>
      </c>
      <c r="S290"/>
      <c r="T290" s="585">
        <v>0.1</v>
      </c>
      <c r="U290" s="586">
        <v>0.1</v>
      </c>
      <c r="V290" s="551">
        <f t="shared" si="171"/>
        <v>0</v>
      </c>
      <c r="W290" s="562" t="e">
        <f t="shared" si="170"/>
        <v>#DIV/0!</v>
      </c>
      <c r="X290" s="587"/>
    </row>
    <row r="291" spans="1:24" s="300" customFormat="1" ht="96">
      <c r="A291" s="292" t="s">
        <v>22525</v>
      </c>
      <c r="B291" s="292" t="s">
        <v>22526</v>
      </c>
      <c r="C291" s="292" t="s">
        <v>1321</v>
      </c>
      <c r="D291" s="965" t="s">
        <v>22527</v>
      </c>
      <c r="E291" s="292" t="s">
        <v>475</v>
      </c>
      <c r="F291" s="804">
        <v>1</v>
      </c>
      <c r="G291" s="294">
        <f t="shared" si="151"/>
        <v>0.1278</v>
      </c>
      <c r="H291" s="293"/>
      <c r="I291" s="430">
        <f t="shared" si="146"/>
        <v>0</v>
      </c>
      <c r="J291" s="293">
        <f t="shared" si="167"/>
        <v>0</v>
      </c>
      <c r="K291" s="639"/>
      <c r="L291" s="640">
        <f t="shared" si="168"/>
        <v>0</v>
      </c>
      <c r="M291" s="639"/>
      <c r="N291" s="640"/>
      <c r="O291" s="641"/>
      <c r="P291" s="639"/>
      <c r="Q291" s="640"/>
      <c r="R291" s="641" t="e">
        <f t="shared" si="169"/>
        <v>#DIV/0!</v>
      </c>
      <c r="S291"/>
      <c r="T291" s="585">
        <v>2290</v>
      </c>
      <c r="U291" s="586">
        <v>2290</v>
      </c>
      <c r="V291" s="551">
        <f t="shared" si="171"/>
        <v>0</v>
      </c>
      <c r="W291" s="562" t="e">
        <f t="shared" si="170"/>
        <v>#DIV/0!</v>
      </c>
      <c r="X291" s="587"/>
    </row>
    <row r="292" spans="1:24" s="956" customFormat="1" ht="18.75" customHeight="1">
      <c r="A292" s="292">
        <v>9602</v>
      </c>
      <c r="B292" s="292" t="s">
        <v>22523</v>
      </c>
      <c r="C292" s="292" t="s">
        <v>1316</v>
      </c>
      <c r="D292" s="965" t="s">
        <v>22574</v>
      </c>
      <c r="E292" s="292" t="s">
        <v>475</v>
      </c>
      <c r="F292" s="804">
        <v>2</v>
      </c>
      <c r="G292" s="294">
        <f t="shared" si="151"/>
        <v>0.1278</v>
      </c>
      <c r="H292" s="293"/>
      <c r="I292" s="430">
        <f t="shared" si="146"/>
        <v>0</v>
      </c>
      <c r="J292" s="293">
        <f t="shared" si="167"/>
        <v>0</v>
      </c>
      <c r="K292" s="948"/>
      <c r="L292" s="948">
        <f t="shared" si="168"/>
        <v>0</v>
      </c>
      <c r="M292" s="948"/>
      <c r="N292" s="948"/>
      <c r="O292" s="949"/>
      <c r="P292" s="948"/>
      <c r="Q292" s="948"/>
      <c r="R292" s="949" t="e">
        <f t="shared" si="169"/>
        <v>#DIV/0!</v>
      </c>
      <c r="S292" s="950"/>
      <c r="T292" s="951">
        <v>129</v>
      </c>
      <c r="U292" s="952">
        <v>129</v>
      </c>
      <c r="V292" s="953">
        <f t="shared" si="171"/>
        <v>0</v>
      </c>
      <c r="W292" s="954" t="e">
        <f t="shared" si="170"/>
        <v>#DIV/0!</v>
      </c>
      <c r="X292" s="955"/>
    </row>
    <row r="293" spans="1:24" s="300" customFormat="1" ht="27.75" customHeight="1">
      <c r="A293" s="292" t="s">
        <v>1685</v>
      </c>
      <c r="B293" s="292" t="s">
        <v>806</v>
      </c>
      <c r="C293" s="292" t="s">
        <v>1322</v>
      </c>
      <c r="D293" s="965" t="str">
        <f>IFERROR(VLOOKUP(A293,'SINAPI 092021'!$A$4:$E$12299,2,FALSE),VLOOKUP(Orçamento!A293,Composição!$A$4:$F$1756,2,FALSE))</f>
        <v>FORNECIMENTO E INSTALAÇÃO DE MINI RACK DE PAREDE 19" X 16U X 450MM</v>
      </c>
      <c r="E293" s="292" t="s">
        <v>475</v>
      </c>
      <c r="F293" s="804">
        <v>1</v>
      </c>
      <c r="G293" s="294">
        <f t="shared" ref="G293" si="172">$J$4</f>
        <v>0.24940000000000001</v>
      </c>
      <c r="H293" s="994"/>
      <c r="I293" s="430">
        <f t="shared" si="146"/>
        <v>0</v>
      </c>
      <c r="J293" s="293">
        <f t="shared" si="167"/>
        <v>0</v>
      </c>
      <c r="K293" s="639"/>
      <c r="L293" s="640">
        <f t="shared" si="168"/>
        <v>0</v>
      </c>
      <c r="M293" s="639"/>
      <c r="N293" s="640"/>
      <c r="O293" s="641"/>
      <c r="P293" s="639"/>
      <c r="Q293" s="640"/>
      <c r="R293" s="641" t="e">
        <f t="shared" si="169"/>
        <v>#DIV/0!</v>
      </c>
      <c r="S293"/>
      <c r="T293" s="585">
        <v>501.69</v>
      </c>
      <c r="U293" s="586">
        <v>402.86</v>
      </c>
      <c r="V293" s="551">
        <f t="shared" si="171"/>
        <v>98.83</v>
      </c>
      <c r="W293" s="562" t="e">
        <f t="shared" si="170"/>
        <v>#DIV/0!</v>
      </c>
      <c r="X293" s="587"/>
    </row>
    <row r="294" spans="1:24" s="956" customFormat="1" ht="18.75" customHeight="1">
      <c r="A294" s="292">
        <v>1089</v>
      </c>
      <c r="B294" s="292" t="s">
        <v>22523</v>
      </c>
      <c r="C294" s="292" t="s">
        <v>1323</v>
      </c>
      <c r="D294" s="965" t="s">
        <v>22529</v>
      </c>
      <c r="E294" s="292" t="s">
        <v>475</v>
      </c>
      <c r="F294" s="804">
        <v>1</v>
      </c>
      <c r="G294" s="294">
        <f t="shared" si="151"/>
        <v>0.1278</v>
      </c>
      <c r="H294" s="293"/>
      <c r="I294" s="430">
        <f t="shared" si="146"/>
        <v>0</v>
      </c>
      <c r="J294" s="293">
        <f t="shared" si="167"/>
        <v>0</v>
      </c>
      <c r="K294" s="948"/>
      <c r="L294" s="948">
        <f t="shared" si="168"/>
        <v>0</v>
      </c>
      <c r="M294" s="948"/>
      <c r="N294" s="948"/>
      <c r="O294" s="949"/>
      <c r="P294" s="948"/>
      <c r="Q294" s="948"/>
      <c r="R294" s="949" t="e">
        <f t="shared" si="169"/>
        <v>#DIV/0!</v>
      </c>
      <c r="S294" s="950"/>
      <c r="T294" s="951">
        <v>15</v>
      </c>
      <c r="U294" s="952">
        <v>15</v>
      </c>
      <c r="V294" s="953">
        <f t="shared" si="171"/>
        <v>0</v>
      </c>
      <c r="W294" s="954" t="e">
        <f t="shared" si="170"/>
        <v>#DIV/0!</v>
      </c>
      <c r="X294" s="955"/>
    </row>
    <row r="295" spans="1:24" s="300" customFormat="1" ht="26.25" customHeight="1">
      <c r="A295" s="292">
        <v>92869</v>
      </c>
      <c r="B295" s="292" t="s">
        <v>15</v>
      </c>
      <c r="C295" s="292" t="s">
        <v>1324</v>
      </c>
      <c r="D295" s="729" t="str">
        <f>IFERROR(VLOOKUP(A295,'SINAPI 092021'!$A$4:$E$12299,2,FALSE),VLOOKUP(Orçamento!A295,Composição!$A$4:$F$1756,2,FALSE))</f>
        <v>CAIXA RETANGULAR 4" X 2" BAIXA (0,30 M DO PISO), METÁLICA, INSTALADA EM PAREDE - FORNECIMENTO E INSTALAÇÃO. AF_12/2015</v>
      </c>
      <c r="E295" s="292" t="s">
        <v>475</v>
      </c>
      <c r="F295" s="804">
        <v>28</v>
      </c>
      <c r="G295" s="294">
        <f t="shared" ref="G295:G297" si="173">$J$4</f>
        <v>0.24940000000000001</v>
      </c>
      <c r="H295" s="933"/>
      <c r="I295" s="432">
        <f t="shared" si="146"/>
        <v>0</v>
      </c>
      <c r="J295" s="293">
        <f t="shared" si="167"/>
        <v>0</v>
      </c>
      <c r="K295" s="639"/>
      <c r="L295" s="640">
        <f t="shared" si="168"/>
        <v>0</v>
      </c>
      <c r="M295" s="639"/>
      <c r="N295" s="640"/>
      <c r="O295" s="641"/>
      <c r="P295" s="639"/>
      <c r="Q295" s="640"/>
      <c r="R295" s="641" t="e">
        <f t="shared" si="169"/>
        <v>#DIV/0!</v>
      </c>
      <c r="S295"/>
      <c r="T295" s="585">
        <v>6.29</v>
      </c>
      <c r="U295" s="586">
        <v>5.03</v>
      </c>
      <c r="V295" s="551">
        <f t="shared" si="171"/>
        <v>1.26</v>
      </c>
      <c r="W295" s="562" t="e">
        <f t="shared" si="170"/>
        <v>#DIV/0!</v>
      </c>
      <c r="X295" s="587"/>
    </row>
    <row r="296" spans="1:24" s="300" customFormat="1" ht="39" customHeight="1">
      <c r="A296" s="292">
        <v>89389</v>
      </c>
      <c r="B296" s="292" t="s">
        <v>15</v>
      </c>
      <c r="C296" s="292" t="s">
        <v>1325</v>
      </c>
      <c r="D296" s="729" t="str">
        <f>IFERROR(VLOOKUP(A296,'SINAPI 092021'!$A$4:$E$12299,2,FALSE),VLOOKUP(Orçamento!A296,Composição!$A$4:$F$1756,2,FALSE))</f>
        <v>LUVA SOLDÁVEL E COM ROSCA, PVC, SOLDÁVEL, DN 32MM X 1, INSTALADO EM RAMAL OU SUB-RAMAL DE ÁGUA - FORNECIMENTO E INSTALAÇÃO. AF_12/2014</v>
      </c>
      <c r="E296" s="292" t="s">
        <v>475</v>
      </c>
      <c r="F296" s="804">
        <v>11</v>
      </c>
      <c r="G296" s="294">
        <f t="shared" si="173"/>
        <v>0.24940000000000001</v>
      </c>
      <c r="H296" s="935"/>
      <c r="I296" s="432">
        <f t="shared" si="146"/>
        <v>0</v>
      </c>
      <c r="J296" s="293">
        <f t="shared" si="167"/>
        <v>0</v>
      </c>
      <c r="K296" s="639"/>
      <c r="L296" s="640">
        <f t="shared" si="168"/>
        <v>0</v>
      </c>
      <c r="M296" s="639"/>
      <c r="N296" s="640"/>
      <c r="O296" s="641"/>
      <c r="P296" s="639"/>
      <c r="Q296" s="640"/>
      <c r="R296" s="641" t="e">
        <f t="shared" si="169"/>
        <v>#DIV/0!</v>
      </c>
      <c r="S296"/>
      <c r="T296" s="585">
        <v>9.15</v>
      </c>
      <c r="U296" s="586">
        <v>7.32</v>
      </c>
      <c r="V296" s="551">
        <f t="shared" si="171"/>
        <v>1.83</v>
      </c>
      <c r="W296" s="562" t="e">
        <f t="shared" si="170"/>
        <v>#DIV/0!</v>
      </c>
      <c r="X296" s="587"/>
    </row>
    <row r="297" spans="1:24" s="300" customFormat="1" ht="39" customHeight="1">
      <c r="A297" s="292">
        <v>89385</v>
      </c>
      <c r="B297" s="292" t="s">
        <v>15</v>
      </c>
      <c r="C297" s="292" t="s">
        <v>1326</v>
      </c>
      <c r="D297" s="729" t="str">
        <f>IFERROR(VLOOKUP(A297,'SINAPI 092021'!$A$4:$E$12299,2,FALSE),VLOOKUP(Orçamento!A297,Composição!$A$4:$F$1756,2,FALSE))</f>
        <v>LUVA SOLDÁVEL E COM ROSCA, PVC, SOLDÁVEL, DN 25MM X 3/4, INSTALADO EM RAMAL OU SUB-RAMAL DE ÁGUA - FORNECIMENTO E INSTALAÇÃO. AF_12/2014</v>
      </c>
      <c r="E297" s="292" t="s">
        <v>475</v>
      </c>
      <c r="F297" s="804">
        <v>35</v>
      </c>
      <c r="G297" s="294">
        <f t="shared" si="173"/>
        <v>0.24940000000000001</v>
      </c>
      <c r="H297" s="933"/>
      <c r="I297" s="432">
        <f t="shared" si="146"/>
        <v>0</v>
      </c>
      <c r="J297" s="293">
        <f t="shared" si="167"/>
        <v>0</v>
      </c>
      <c r="K297" s="639"/>
      <c r="L297" s="640">
        <f t="shared" si="168"/>
        <v>0</v>
      </c>
      <c r="M297" s="639"/>
      <c r="N297" s="640"/>
      <c r="O297" s="641"/>
      <c r="P297" s="639"/>
      <c r="Q297" s="640"/>
      <c r="R297" s="641" t="e">
        <f t="shared" si="169"/>
        <v>#DIV/0!</v>
      </c>
      <c r="S297"/>
      <c r="T297" s="585">
        <v>5.5</v>
      </c>
      <c r="U297" s="586">
        <v>4.41</v>
      </c>
      <c r="V297" s="551">
        <f t="shared" si="171"/>
        <v>1.0900000000000001</v>
      </c>
      <c r="W297" s="562" t="e">
        <f t="shared" si="170"/>
        <v>#DIV/0!</v>
      </c>
      <c r="X297" s="587"/>
    </row>
    <row r="298" spans="1:24" s="300" customFormat="1" ht="37.5" customHeight="1">
      <c r="A298" s="329" t="s">
        <v>1686</v>
      </c>
      <c r="B298" s="292" t="s">
        <v>806</v>
      </c>
      <c r="C298" s="292" t="s">
        <v>1327</v>
      </c>
      <c r="D298" s="729" t="str">
        <f>IFERROR(VLOOKUP(A298,'SINAPI 092021'!$A$4:$E$12299,2,FALSE),VLOOKUP(Orçamento!A298,Composição!$A$4:$F$1756,2,FALSE))</f>
        <v>BUCHA DE NYLON SEM ABA S6, COM PARAFUSO DE 4,20 X 40 MM EM ACO ZINCADO COM ROSCA SOBERBA, CABECA CHATA E FENDA PHILLIPS  - FORNECIMENTO E INSTALAÇÃO</v>
      </c>
      <c r="E298" s="292" t="s">
        <v>475</v>
      </c>
      <c r="F298" s="804">
        <v>41</v>
      </c>
      <c r="G298" s="294">
        <f t="shared" ref="G298:G304" si="174">$J$4</f>
        <v>0.24940000000000001</v>
      </c>
      <c r="H298" s="770"/>
      <c r="I298" s="432">
        <f t="shared" si="146"/>
        <v>0</v>
      </c>
      <c r="J298" s="293">
        <f t="shared" si="167"/>
        <v>0</v>
      </c>
      <c r="K298" s="639"/>
      <c r="L298" s="640">
        <f t="shared" si="168"/>
        <v>0</v>
      </c>
      <c r="M298" s="639"/>
      <c r="N298" s="640"/>
      <c r="O298" s="641"/>
      <c r="P298" s="639"/>
      <c r="Q298" s="640"/>
      <c r="R298" s="641" t="e">
        <f t="shared" si="169"/>
        <v>#DIV/0!</v>
      </c>
      <c r="S298"/>
      <c r="T298" s="585">
        <v>1.3</v>
      </c>
      <c r="U298" s="586">
        <v>1.04</v>
      </c>
      <c r="V298" s="551">
        <f t="shared" si="171"/>
        <v>0.26</v>
      </c>
      <c r="W298" s="562" t="e">
        <f t="shared" si="170"/>
        <v>#DIV/0!</v>
      </c>
      <c r="X298" s="587"/>
    </row>
    <row r="299" spans="1:24" s="300" customFormat="1" ht="37.5" customHeight="1">
      <c r="A299" s="329" t="s">
        <v>1687</v>
      </c>
      <c r="B299" s="292" t="s">
        <v>806</v>
      </c>
      <c r="C299" s="292" t="s">
        <v>1328</v>
      </c>
      <c r="D299" s="729" t="str">
        <f>IFERROR(VLOOKUP(A299,'SINAPI 092021'!$A$4:$E$12299,2,FALSE),VLOOKUP(Orçamento!A299,Composição!$A$4:$F$1756,2,FALSE))</f>
        <v>BUCHA DE NYLON SEM ABA S8, COM PARAFUSO DE 4,80 X 50 MM EM ACO ZINCADO COM ROSCA SOBERBA, CABECA CHATA E FENDA PHILLIPS  - FORNECIMENTO E INSTALAÇÃO</v>
      </c>
      <c r="E299" s="292" t="s">
        <v>475</v>
      </c>
      <c r="F299" s="804">
        <v>131</v>
      </c>
      <c r="G299" s="294">
        <f t="shared" si="174"/>
        <v>0.24940000000000001</v>
      </c>
      <c r="H299" s="770"/>
      <c r="I299" s="432">
        <f t="shared" si="146"/>
        <v>0</v>
      </c>
      <c r="J299" s="293">
        <f t="shared" si="167"/>
        <v>0</v>
      </c>
      <c r="K299" s="639"/>
      <c r="L299" s="640">
        <f t="shared" si="168"/>
        <v>0</v>
      </c>
      <c r="M299" s="639"/>
      <c r="N299" s="640"/>
      <c r="O299" s="641"/>
      <c r="P299" s="639"/>
      <c r="Q299" s="640"/>
      <c r="R299" s="641" t="e">
        <f t="shared" si="169"/>
        <v>#DIV/0!</v>
      </c>
      <c r="S299"/>
      <c r="T299" s="585">
        <v>1.44</v>
      </c>
      <c r="U299" s="586">
        <v>1.1499999999999999</v>
      </c>
      <c r="V299" s="551">
        <f t="shared" si="171"/>
        <v>0.28999999999999998</v>
      </c>
      <c r="W299" s="562" t="e">
        <f t="shared" si="170"/>
        <v>#DIV/0!</v>
      </c>
      <c r="X299" s="587"/>
    </row>
    <row r="300" spans="1:24" s="300" customFormat="1" ht="32.25" customHeight="1">
      <c r="A300" s="798">
        <v>4332</v>
      </c>
      <c r="B300" s="798" t="s">
        <v>15</v>
      </c>
      <c r="C300" s="292" t="s">
        <v>1329</v>
      </c>
      <c r="D300" s="729" t="str">
        <f>IFERROR(VLOOKUP(A300,'SINAPI 092021'!$A$4:$E$12299,2,FALSE),VLOOKUP(Orçamento!A300,Composição!$A$4:$F$1756,2,FALSE))</f>
        <v>PARAFUSO ZINCADO, SEXTAVADO, COM ROSCA INTEIRA, DIAMETRO 3/8", COMPRIMENTO 2"</v>
      </c>
      <c r="E300" s="292" t="s">
        <v>475</v>
      </c>
      <c r="F300" s="804">
        <v>9</v>
      </c>
      <c r="G300" s="294">
        <f t="shared" si="151"/>
        <v>0.1278</v>
      </c>
      <c r="H300" s="974"/>
      <c r="I300" s="432">
        <f t="shared" si="146"/>
        <v>0</v>
      </c>
      <c r="J300" s="293">
        <f t="shared" si="167"/>
        <v>0</v>
      </c>
      <c r="K300" s="639"/>
      <c r="L300" s="640">
        <f t="shared" si="168"/>
        <v>0</v>
      </c>
      <c r="M300" s="639"/>
      <c r="N300" s="640"/>
      <c r="O300" s="641"/>
      <c r="P300" s="639"/>
      <c r="Q300" s="640"/>
      <c r="R300" s="641" t="e">
        <f t="shared" si="169"/>
        <v>#DIV/0!</v>
      </c>
      <c r="S300"/>
      <c r="T300" s="585">
        <v>0.75</v>
      </c>
      <c r="U300" s="586">
        <v>0.6</v>
      </c>
      <c r="V300" s="551">
        <f t="shared" si="171"/>
        <v>0.15</v>
      </c>
      <c r="W300" s="562" t="e">
        <f t="shared" si="170"/>
        <v>#DIV/0!</v>
      </c>
      <c r="X300" s="587"/>
    </row>
    <row r="301" spans="1:24" s="300" customFormat="1" ht="36" customHeight="1">
      <c r="A301" s="329" t="s">
        <v>1693</v>
      </c>
      <c r="B301" s="292" t="s">
        <v>806</v>
      </c>
      <c r="C301" s="292" t="s">
        <v>1330</v>
      </c>
      <c r="D301" s="729" t="str">
        <f>IFERROR(VLOOKUP(A301,'SINAPI 092021'!$A$4:$E$12299,2,FALSE),VLOOKUP(Orçamento!A301,Composição!$A$4:$F$1756,2,FALSE))</f>
        <v xml:space="preserve"> PARAFUSO DRY WALL, EM ACO ZINCADO, CABECA LENTILHA E PONTA BROCA (LB), LARGURA 4,2 MM, COMPRIMENTO 13 MM  - FORNECIMENTO E INSTALAÇÃO</v>
      </c>
      <c r="E301" s="292" t="s">
        <v>475</v>
      </c>
      <c r="F301" s="804">
        <v>48</v>
      </c>
      <c r="G301" s="294">
        <f t="shared" si="174"/>
        <v>0.24940000000000001</v>
      </c>
      <c r="H301" s="770"/>
      <c r="I301" s="432">
        <f t="shared" si="146"/>
        <v>0</v>
      </c>
      <c r="J301" s="293">
        <f t="shared" si="167"/>
        <v>0</v>
      </c>
      <c r="K301" s="639"/>
      <c r="L301" s="640">
        <f t="shared" si="168"/>
        <v>0</v>
      </c>
      <c r="M301" s="639"/>
      <c r="N301" s="640"/>
      <c r="O301" s="641"/>
      <c r="P301" s="639"/>
      <c r="Q301" s="640"/>
      <c r="R301" s="641" t="e">
        <f t="shared" si="169"/>
        <v>#DIV/0!</v>
      </c>
      <c r="S301"/>
      <c r="T301" s="585">
        <v>1.31</v>
      </c>
      <c r="U301" s="586">
        <v>1.05</v>
      </c>
      <c r="V301" s="551">
        <f t="shared" si="171"/>
        <v>0.26</v>
      </c>
      <c r="W301" s="562" t="e">
        <f t="shared" si="170"/>
        <v>#DIV/0!</v>
      </c>
      <c r="X301" s="587"/>
    </row>
    <row r="302" spans="1:24" s="295" customFormat="1" ht="27.75" customHeight="1">
      <c r="A302" s="329" t="s">
        <v>1696</v>
      </c>
      <c r="B302" s="292" t="s">
        <v>806</v>
      </c>
      <c r="C302" s="292" t="s">
        <v>1751</v>
      </c>
      <c r="D302" s="729" t="str">
        <f>IFERROR(VLOOKUP(A302,'SINAPI 092021'!$A$4:$E$12299,2,FALSE),VLOOKUP(Orçamento!A302,Composição!$A$4:$F$1756,2,FALSE))</f>
        <v>PORCA ZINCADA, SEXTAVADA, DIAMETRO 3/8"  - FORNECIMENTO E INSTALAÇÃO</v>
      </c>
      <c r="E302" s="292" t="s">
        <v>475</v>
      </c>
      <c r="F302" s="804">
        <f>9+59</f>
        <v>68</v>
      </c>
      <c r="G302" s="294">
        <f t="shared" si="174"/>
        <v>0.24940000000000001</v>
      </c>
      <c r="H302" s="770"/>
      <c r="I302" s="432">
        <f t="shared" ref="I302:I321" si="175">H302*(1+G302)</f>
        <v>0</v>
      </c>
      <c r="J302" s="293">
        <f t="shared" si="167"/>
        <v>0</v>
      </c>
      <c r="K302" s="639"/>
      <c r="L302" s="640">
        <f t="shared" si="168"/>
        <v>0</v>
      </c>
      <c r="M302" s="639"/>
      <c r="N302" s="640"/>
      <c r="O302" s="641"/>
      <c r="P302" s="639"/>
      <c r="Q302" s="640"/>
      <c r="R302" s="641" t="e">
        <f t="shared" si="169"/>
        <v>#DIV/0!</v>
      </c>
      <c r="S302"/>
      <c r="T302" s="588">
        <v>1.3</v>
      </c>
      <c r="U302" s="589">
        <v>1.04</v>
      </c>
      <c r="V302" s="551">
        <f t="shared" si="171"/>
        <v>0.26</v>
      </c>
      <c r="W302" s="562" t="e">
        <f t="shared" si="170"/>
        <v>#DIV/0!</v>
      </c>
      <c r="X302" s="590"/>
    </row>
    <row r="303" spans="1:24" s="973" customFormat="1" ht="21.6" customHeight="1">
      <c r="A303" s="292">
        <v>9817</v>
      </c>
      <c r="B303" s="292" t="s">
        <v>22531</v>
      </c>
      <c r="C303" s="292" t="s">
        <v>1331</v>
      </c>
      <c r="D303" s="1000" t="s">
        <v>22530</v>
      </c>
      <c r="E303" s="292" t="s">
        <v>475</v>
      </c>
      <c r="F303" s="804">
        <v>9</v>
      </c>
      <c r="G303" s="294">
        <f t="shared" si="174"/>
        <v>0.24940000000000001</v>
      </c>
      <c r="H303" s="293"/>
      <c r="I303" s="430">
        <f t="shared" si="175"/>
        <v>0</v>
      </c>
      <c r="J303" s="293">
        <f t="shared" si="167"/>
        <v>0</v>
      </c>
      <c r="K303" s="948"/>
      <c r="L303" s="948">
        <f t="shared" si="168"/>
        <v>0</v>
      </c>
      <c r="M303" s="948"/>
      <c r="N303" s="948"/>
      <c r="O303" s="949"/>
      <c r="P303" s="948"/>
      <c r="Q303" s="948"/>
      <c r="R303" s="949" t="e">
        <f t="shared" si="169"/>
        <v>#DIV/0!</v>
      </c>
      <c r="S303" s="950"/>
      <c r="T303" s="970">
        <v>6.58</v>
      </c>
      <c r="U303" s="971">
        <v>6.58</v>
      </c>
      <c r="V303" s="953">
        <f t="shared" si="171"/>
        <v>0</v>
      </c>
      <c r="W303" s="954" t="e">
        <f t="shared" si="170"/>
        <v>#DIV/0!</v>
      </c>
      <c r="X303" s="972"/>
    </row>
    <row r="304" spans="1:24" s="295" customFormat="1" ht="21.6" customHeight="1">
      <c r="A304" s="292">
        <v>98307</v>
      </c>
      <c r="B304" s="292" t="s">
        <v>15</v>
      </c>
      <c r="C304" s="292" t="s">
        <v>1752</v>
      </c>
      <c r="D304" s="965" t="str">
        <f>IFERROR(VLOOKUP(A304,'SINAPI 092021'!$A$4:$E$12299,2,FALSE),VLOOKUP(Orçamento!A304,Composição!$A$4:$F$1756,2,FALSE))</f>
        <v>TOMADA DE REDE RJ45 - FORNECIMENTO E INSTALAÇÃO. AF_11/2019</v>
      </c>
      <c r="E304" s="292" t="s">
        <v>475</v>
      </c>
      <c r="F304" s="804">
        <f>2+26</f>
        <v>28</v>
      </c>
      <c r="G304" s="294">
        <f t="shared" si="174"/>
        <v>0.24940000000000001</v>
      </c>
      <c r="H304" s="966"/>
      <c r="I304" s="430">
        <f t="shared" si="175"/>
        <v>0</v>
      </c>
      <c r="J304" s="293">
        <f t="shared" si="167"/>
        <v>0</v>
      </c>
      <c r="K304" s="639"/>
      <c r="L304" s="640">
        <f t="shared" si="168"/>
        <v>0</v>
      </c>
      <c r="M304" s="639"/>
      <c r="N304" s="640"/>
      <c r="O304" s="641"/>
      <c r="P304" s="639"/>
      <c r="Q304" s="640"/>
      <c r="R304" s="641" t="e">
        <f t="shared" si="169"/>
        <v>#DIV/0!</v>
      </c>
      <c r="S304"/>
      <c r="T304" s="588">
        <v>30.07</v>
      </c>
      <c r="U304" s="589">
        <v>24.06</v>
      </c>
      <c r="V304" s="551">
        <f t="shared" si="171"/>
        <v>6.01</v>
      </c>
      <c r="W304" s="562" t="e">
        <f t="shared" si="170"/>
        <v>#DIV/0!</v>
      </c>
      <c r="X304" s="590"/>
    </row>
    <row r="305" spans="1:24" s="207" customFormat="1" ht="18.75" customHeight="1">
      <c r="A305" s="292"/>
      <c r="B305" s="292"/>
      <c r="C305" s="1001" t="s">
        <v>969</v>
      </c>
      <c r="D305" s="715" t="s">
        <v>638</v>
      </c>
      <c r="E305" s="292"/>
      <c r="F305" s="804"/>
      <c r="G305" s="293"/>
      <c r="H305" s="293"/>
      <c r="I305" s="996"/>
      <c r="J305" s="293"/>
      <c r="K305" s="212"/>
      <c r="L305" s="212"/>
      <c r="M305" s="212"/>
      <c r="N305" s="212"/>
      <c r="O305" s="212"/>
      <c r="P305" s="212"/>
      <c r="Q305" s="212"/>
      <c r="R305" s="212"/>
      <c r="S305"/>
      <c r="T305" s="592"/>
      <c r="U305" s="593"/>
      <c r="V305" s="551">
        <f t="shared" si="171"/>
        <v>0</v>
      </c>
      <c r="W305" s="562"/>
      <c r="X305" s="594"/>
    </row>
    <row r="306" spans="1:24" s="979" customFormat="1" ht="24">
      <c r="A306" s="292">
        <v>8684</v>
      </c>
      <c r="B306" s="292" t="s">
        <v>22531</v>
      </c>
      <c r="C306" s="292" t="s">
        <v>1332</v>
      </c>
      <c r="D306" s="965" t="s">
        <v>22533</v>
      </c>
      <c r="E306" s="292" t="s">
        <v>478</v>
      </c>
      <c r="F306" s="804">
        <v>56.4</v>
      </c>
      <c r="G306" s="294">
        <f t="shared" ref="G306:G307" si="176">$J$5</f>
        <v>0.1278</v>
      </c>
      <c r="H306" s="293"/>
      <c r="I306" s="430">
        <f t="shared" si="175"/>
        <v>0</v>
      </c>
      <c r="J306" s="293">
        <f t="shared" ref="J306:J321" si="177">F306*I306</f>
        <v>0</v>
      </c>
      <c r="K306" s="948"/>
      <c r="L306" s="948">
        <f t="shared" ref="L306:L321" si="178">$I306*K306</f>
        <v>0</v>
      </c>
      <c r="M306" s="948"/>
      <c r="N306" s="948"/>
      <c r="O306" s="949"/>
      <c r="P306" s="948"/>
      <c r="Q306" s="948"/>
      <c r="R306" s="949" t="e">
        <f t="shared" ref="R306:R321" si="179">Q306/$J306</f>
        <v>#DIV/0!</v>
      </c>
      <c r="S306" s="975"/>
      <c r="T306" s="976">
        <v>71.599999999999994</v>
      </c>
      <c r="U306" s="977">
        <v>71.599999999999994</v>
      </c>
      <c r="V306" s="953">
        <f t="shared" si="171"/>
        <v>0</v>
      </c>
      <c r="W306" s="954" t="e">
        <f t="shared" ref="W306:W321" si="180">V306/H306</f>
        <v>#DIV/0!</v>
      </c>
      <c r="X306" s="978"/>
    </row>
    <row r="307" spans="1:24" s="973" customFormat="1" ht="24">
      <c r="A307" s="292">
        <v>8696</v>
      </c>
      <c r="B307" s="292" t="s">
        <v>22531</v>
      </c>
      <c r="C307" s="292" t="s">
        <v>1333</v>
      </c>
      <c r="D307" s="965" t="s">
        <v>22532</v>
      </c>
      <c r="E307" s="292" t="s">
        <v>478</v>
      </c>
      <c r="F307" s="804">
        <v>9.1</v>
      </c>
      <c r="G307" s="294">
        <f t="shared" si="176"/>
        <v>0.1278</v>
      </c>
      <c r="H307" s="293"/>
      <c r="I307" s="430">
        <f t="shared" si="175"/>
        <v>0</v>
      </c>
      <c r="J307" s="293">
        <f t="shared" si="177"/>
        <v>0</v>
      </c>
      <c r="K307" s="948"/>
      <c r="L307" s="948">
        <f t="shared" si="178"/>
        <v>0</v>
      </c>
      <c r="M307" s="948"/>
      <c r="N307" s="948"/>
      <c r="O307" s="949"/>
      <c r="P307" s="948"/>
      <c r="Q307" s="948"/>
      <c r="R307" s="949" t="e">
        <f t="shared" si="179"/>
        <v>#DIV/0!</v>
      </c>
      <c r="S307" s="947"/>
      <c r="T307" s="970">
        <v>53.71</v>
      </c>
      <c r="U307" s="971">
        <v>53.71</v>
      </c>
      <c r="V307" s="953">
        <f t="shared" si="171"/>
        <v>0</v>
      </c>
      <c r="W307" s="954" t="e">
        <f t="shared" si="180"/>
        <v>#DIV/0!</v>
      </c>
      <c r="X307" s="972"/>
    </row>
    <row r="308" spans="1:24" s="956" customFormat="1" ht="24">
      <c r="A308" s="292">
        <v>4096</v>
      </c>
      <c r="B308" s="292" t="s">
        <v>22523</v>
      </c>
      <c r="C308" s="292" t="s">
        <v>1334</v>
      </c>
      <c r="D308" s="965" t="s">
        <v>22534</v>
      </c>
      <c r="E308" s="292" t="s">
        <v>475</v>
      </c>
      <c r="F308" s="804">
        <v>1</v>
      </c>
      <c r="G308" s="294">
        <f t="shared" ref="G308" si="181">$J$5</f>
        <v>0.1278</v>
      </c>
      <c r="H308" s="293"/>
      <c r="I308" s="430">
        <f>H308*(1+G308)</f>
        <v>0</v>
      </c>
      <c r="J308" s="293">
        <f>F308*I308</f>
        <v>0</v>
      </c>
      <c r="K308" s="948"/>
      <c r="L308" s="948">
        <f t="shared" si="178"/>
        <v>0</v>
      </c>
      <c r="M308" s="948"/>
      <c r="N308" s="948"/>
      <c r="O308" s="949"/>
      <c r="P308" s="948"/>
      <c r="Q308" s="948"/>
      <c r="R308" s="949" t="e">
        <f t="shared" si="179"/>
        <v>#DIV/0!</v>
      </c>
      <c r="S308" s="950"/>
      <c r="T308" s="951">
        <v>36.909999999999997</v>
      </c>
      <c r="U308" s="952">
        <v>36.909999999999997</v>
      </c>
      <c r="V308" s="953">
        <f t="shared" si="171"/>
        <v>0</v>
      </c>
      <c r="W308" s="954" t="e">
        <f t="shared" si="180"/>
        <v>#DIV/0!</v>
      </c>
      <c r="X308" s="955"/>
    </row>
    <row r="309" spans="1:24" s="973" customFormat="1" ht="21" customHeight="1">
      <c r="A309" s="292">
        <v>11033</v>
      </c>
      <c r="B309" s="292" t="s">
        <v>15</v>
      </c>
      <c r="C309" s="292" t="s">
        <v>1335</v>
      </c>
      <c r="D309" s="965" t="str">
        <f>IFERROR(VLOOKUP(A309,'SINAPI 092021'!$A$4:$E$12299,2,FALSE),VLOOKUP(Orçamento!A309,Composição!$A$4:$F$1756,2,FALSE))</f>
        <v>SUPORTE PARA CALHA DE 150 MM EM FERRO GALVANIZADO</v>
      </c>
      <c r="E309" s="1002" t="s">
        <v>475</v>
      </c>
      <c r="F309" s="804">
        <f>3+39</f>
        <v>42</v>
      </c>
      <c r="G309" s="294">
        <f t="shared" ref="G309:G321" si="182">$J$5</f>
        <v>0.1278</v>
      </c>
      <c r="H309" s="994"/>
      <c r="I309" s="430">
        <f t="shared" si="175"/>
        <v>0</v>
      </c>
      <c r="J309" s="293">
        <f t="shared" si="177"/>
        <v>0</v>
      </c>
      <c r="K309" s="948"/>
      <c r="L309" s="948">
        <f t="shared" si="178"/>
        <v>0</v>
      </c>
      <c r="M309" s="948"/>
      <c r="N309" s="948"/>
      <c r="O309" s="949"/>
      <c r="P309" s="948"/>
      <c r="Q309" s="948"/>
      <c r="R309" s="949" t="e">
        <f t="shared" si="179"/>
        <v>#DIV/0!</v>
      </c>
      <c r="S309" s="950"/>
      <c r="T309" s="970">
        <v>3.09</v>
      </c>
      <c r="U309" s="971">
        <v>3.09</v>
      </c>
      <c r="V309" s="953">
        <f t="shared" si="171"/>
        <v>0</v>
      </c>
      <c r="W309" s="954" t="e">
        <f t="shared" si="180"/>
        <v>#DIV/0!</v>
      </c>
      <c r="X309" s="972"/>
    </row>
    <row r="310" spans="1:24" s="973" customFormat="1" ht="21" customHeight="1">
      <c r="A310" s="292">
        <v>3638</v>
      </c>
      <c r="B310" s="292" t="s">
        <v>22523</v>
      </c>
      <c r="C310" s="292" t="s">
        <v>1336</v>
      </c>
      <c r="D310" s="965" t="s">
        <v>22569</v>
      </c>
      <c r="E310" s="1002" t="s">
        <v>475</v>
      </c>
      <c r="F310" s="804">
        <v>47</v>
      </c>
      <c r="G310" s="294">
        <f t="shared" si="182"/>
        <v>0.1278</v>
      </c>
      <c r="H310" s="293"/>
      <c r="I310" s="430">
        <f t="shared" si="175"/>
        <v>0</v>
      </c>
      <c r="J310" s="293">
        <f t="shared" si="177"/>
        <v>0</v>
      </c>
      <c r="K310" s="948"/>
      <c r="L310" s="948">
        <f t="shared" si="178"/>
        <v>0</v>
      </c>
      <c r="M310" s="948"/>
      <c r="N310" s="948"/>
      <c r="O310" s="949"/>
      <c r="P310" s="948"/>
      <c r="Q310" s="948"/>
      <c r="R310" s="949" t="e">
        <f t="shared" si="179"/>
        <v>#DIV/0!</v>
      </c>
      <c r="S310" s="950"/>
      <c r="T310" s="970">
        <v>3.09</v>
      </c>
      <c r="U310" s="971">
        <v>3.09</v>
      </c>
      <c r="V310" s="953">
        <f t="shared" si="171"/>
        <v>0</v>
      </c>
      <c r="W310" s="954" t="e">
        <f t="shared" si="180"/>
        <v>#DIV/0!</v>
      </c>
      <c r="X310" s="972"/>
    </row>
    <row r="311" spans="1:24" s="973" customFormat="1" ht="21" customHeight="1">
      <c r="A311" s="292">
        <v>3980</v>
      </c>
      <c r="B311" s="292" t="s">
        <v>22523</v>
      </c>
      <c r="C311" s="292" t="s">
        <v>1337</v>
      </c>
      <c r="D311" s="1003" t="s">
        <v>22570</v>
      </c>
      <c r="E311" s="1002" t="s">
        <v>475</v>
      </c>
      <c r="F311" s="804">
        <v>4</v>
      </c>
      <c r="G311" s="294">
        <f t="shared" si="182"/>
        <v>0.1278</v>
      </c>
      <c r="H311" s="293"/>
      <c r="I311" s="430">
        <f t="shared" si="175"/>
        <v>0</v>
      </c>
      <c r="J311" s="293">
        <f t="shared" si="177"/>
        <v>0</v>
      </c>
      <c r="K311" s="948"/>
      <c r="L311" s="948">
        <f t="shared" si="178"/>
        <v>0</v>
      </c>
      <c r="M311" s="948"/>
      <c r="N311" s="948"/>
      <c r="O311" s="949"/>
      <c r="P311" s="948"/>
      <c r="Q311" s="948"/>
      <c r="R311" s="949" t="e">
        <f t="shared" si="179"/>
        <v>#DIV/0!</v>
      </c>
      <c r="S311" s="950"/>
      <c r="T311" s="970">
        <v>3.09</v>
      </c>
      <c r="U311" s="971">
        <v>3.09</v>
      </c>
      <c r="V311" s="953">
        <f t="shared" si="171"/>
        <v>0</v>
      </c>
      <c r="W311" s="954" t="e">
        <f t="shared" si="180"/>
        <v>#DIV/0!</v>
      </c>
      <c r="X311" s="972"/>
    </row>
    <row r="312" spans="1:24" s="973" customFormat="1" ht="21" customHeight="1">
      <c r="A312" s="292">
        <v>9704</v>
      </c>
      <c r="B312" s="292" t="s">
        <v>22523</v>
      </c>
      <c r="C312" s="292" t="s">
        <v>1338</v>
      </c>
      <c r="D312" s="1004" t="s">
        <v>639</v>
      </c>
      <c r="E312" s="1002" t="s">
        <v>475</v>
      </c>
      <c r="F312" s="804">
        <f>36+28</f>
        <v>64</v>
      </c>
      <c r="G312" s="294">
        <f t="shared" si="182"/>
        <v>0.1278</v>
      </c>
      <c r="H312" s="293"/>
      <c r="I312" s="430">
        <f t="shared" si="175"/>
        <v>0</v>
      </c>
      <c r="J312" s="293">
        <f t="shared" si="177"/>
        <v>0</v>
      </c>
      <c r="K312" s="948"/>
      <c r="L312" s="948">
        <f t="shared" si="178"/>
        <v>0</v>
      </c>
      <c r="M312" s="948"/>
      <c r="N312" s="948"/>
      <c r="O312" s="949"/>
      <c r="P312" s="948"/>
      <c r="Q312" s="948"/>
      <c r="R312" s="949" t="e">
        <f t="shared" si="179"/>
        <v>#DIV/0!</v>
      </c>
      <c r="S312" s="950"/>
      <c r="T312" s="970">
        <v>2.95</v>
      </c>
      <c r="U312" s="971">
        <v>2.95</v>
      </c>
      <c r="V312" s="953">
        <f t="shared" si="171"/>
        <v>0</v>
      </c>
      <c r="W312" s="954" t="e">
        <f t="shared" si="180"/>
        <v>#DIV/0!</v>
      </c>
      <c r="X312" s="972"/>
    </row>
    <row r="313" spans="1:24" s="973" customFormat="1" ht="21" customHeight="1">
      <c r="A313" s="292">
        <v>9705</v>
      </c>
      <c r="B313" s="292" t="s">
        <v>22523</v>
      </c>
      <c r="C313" s="292" t="s">
        <v>1339</v>
      </c>
      <c r="D313" s="1004" t="s">
        <v>640</v>
      </c>
      <c r="E313" s="1002" t="s">
        <v>475</v>
      </c>
      <c r="F313" s="804">
        <f>34+4</f>
        <v>38</v>
      </c>
      <c r="G313" s="294">
        <f t="shared" si="182"/>
        <v>0.1278</v>
      </c>
      <c r="H313" s="293"/>
      <c r="I313" s="430">
        <f t="shared" si="175"/>
        <v>0</v>
      </c>
      <c r="J313" s="293">
        <f t="shared" si="177"/>
        <v>0</v>
      </c>
      <c r="K313" s="948"/>
      <c r="L313" s="948">
        <f t="shared" si="178"/>
        <v>0</v>
      </c>
      <c r="M313" s="948"/>
      <c r="N313" s="948"/>
      <c r="O313" s="949"/>
      <c r="P313" s="948"/>
      <c r="Q313" s="948"/>
      <c r="R313" s="949" t="e">
        <f t="shared" si="179"/>
        <v>#DIV/0!</v>
      </c>
      <c r="S313" s="950"/>
      <c r="T313" s="970">
        <v>2.95</v>
      </c>
      <c r="U313" s="971">
        <v>2.95</v>
      </c>
      <c r="V313" s="953">
        <f t="shared" si="171"/>
        <v>0</v>
      </c>
      <c r="W313" s="954" t="e">
        <f t="shared" si="180"/>
        <v>#DIV/0!</v>
      </c>
      <c r="X313" s="972"/>
    </row>
    <row r="314" spans="1:24" s="973" customFormat="1" ht="48">
      <c r="A314" s="292">
        <v>12497</v>
      </c>
      <c r="B314" s="292" t="s">
        <v>22523</v>
      </c>
      <c r="C314" s="292" t="s">
        <v>1340</v>
      </c>
      <c r="D314" s="965" t="s">
        <v>22535</v>
      </c>
      <c r="E314" s="1002" t="s">
        <v>475</v>
      </c>
      <c r="F314" s="804">
        <f>1+1</f>
        <v>2</v>
      </c>
      <c r="G314" s="294">
        <f t="shared" si="182"/>
        <v>0.1278</v>
      </c>
      <c r="H314" s="293"/>
      <c r="I314" s="430">
        <f t="shared" si="175"/>
        <v>0</v>
      </c>
      <c r="J314" s="293">
        <f t="shared" si="177"/>
        <v>0</v>
      </c>
      <c r="K314" s="948"/>
      <c r="L314" s="948">
        <f t="shared" si="178"/>
        <v>0</v>
      </c>
      <c r="M314" s="948"/>
      <c r="N314" s="948"/>
      <c r="O314" s="949"/>
      <c r="P314" s="948"/>
      <c r="Q314" s="948"/>
      <c r="R314" s="949" t="e">
        <f t="shared" si="179"/>
        <v>#DIV/0!</v>
      </c>
      <c r="S314" s="950"/>
      <c r="T314" s="970">
        <v>10.43</v>
      </c>
      <c r="U314" s="971">
        <v>10.43</v>
      </c>
      <c r="V314" s="953">
        <f t="shared" si="171"/>
        <v>0</v>
      </c>
      <c r="W314" s="954" t="e">
        <f t="shared" si="180"/>
        <v>#DIV/0!</v>
      </c>
      <c r="X314" s="972"/>
    </row>
    <row r="315" spans="1:24" s="973" customFormat="1" ht="24">
      <c r="A315" s="292">
        <v>13344</v>
      </c>
      <c r="B315" s="292" t="s">
        <v>22523</v>
      </c>
      <c r="C315" s="292" t="s">
        <v>1341</v>
      </c>
      <c r="D315" s="965" t="s">
        <v>22572</v>
      </c>
      <c r="E315" s="1002" t="s">
        <v>475</v>
      </c>
      <c r="F315" s="804">
        <v>5</v>
      </c>
      <c r="G315" s="294">
        <f t="shared" si="182"/>
        <v>0.1278</v>
      </c>
      <c r="H315" s="293"/>
      <c r="I315" s="430">
        <f t="shared" si="175"/>
        <v>0</v>
      </c>
      <c r="J315" s="293">
        <f t="shared" si="177"/>
        <v>0</v>
      </c>
      <c r="K315" s="948"/>
      <c r="L315" s="948">
        <f t="shared" si="178"/>
        <v>0</v>
      </c>
      <c r="M315" s="948"/>
      <c r="N315" s="948"/>
      <c r="O315" s="949"/>
      <c r="P315" s="948"/>
      <c r="Q315" s="948"/>
      <c r="R315" s="949" t="e">
        <f t="shared" si="179"/>
        <v>#DIV/0!</v>
      </c>
      <c r="S315" s="950"/>
      <c r="T315" s="970">
        <v>10.43</v>
      </c>
      <c r="U315" s="971">
        <v>10.43</v>
      </c>
      <c r="V315" s="953">
        <f t="shared" si="171"/>
        <v>0</v>
      </c>
      <c r="W315" s="954" t="e">
        <f t="shared" si="180"/>
        <v>#DIV/0!</v>
      </c>
      <c r="X315" s="972"/>
    </row>
    <row r="316" spans="1:24" s="973" customFormat="1" ht="24">
      <c r="A316" s="292">
        <v>13348</v>
      </c>
      <c r="B316" s="292" t="s">
        <v>22523</v>
      </c>
      <c r="C316" s="292" t="s">
        <v>1342</v>
      </c>
      <c r="D316" s="965" t="s">
        <v>22573</v>
      </c>
      <c r="E316" s="1002" t="s">
        <v>475</v>
      </c>
      <c r="F316" s="804">
        <v>5</v>
      </c>
      <c r="G316" s="294">
        <f t="shared" si="182"/>
        <v>0.1278</v>
      </c>
      <c r="H316" s="293"/>
      <c r="I316" s="430">
        <f t="shared" si="175"/>
        <v>0</v>
      </c>
      <c r="J316" s="293">
        <f t="shared" si="177"/>
        <v>0</v>
      </c>
      <c r="K316" s="948"/>
      <c r="L316" s="948">
        <f t="shared" si="178"/>
        <v>0</v>
      </c>
      <c r="M316" s="948"/>
      <c r="N316" s="948"/>
      <c r="O316" s="949"/>
      <c r="P316" s="948"/>
      <c r="Q316" s="948"/>
      <c r="R316" s="949" t="e">
        <f t="shared" si="179"/>
        <v>#DIV/0!</v>
      </c>
      <c r="S316" s="950"/>
      <c r="T316" s="970">
        <v>33.9</v>
      </c>
      <c r="U316" s="971">
        <v>33.9</v>
      </c>
      <c r="V316" s="953">
        <f t="shared" si="171"/>
        <v>0</v>
      </c>
      <c r="W316" s="954" t="e">
        <f t="shared" si="180"/>
        <v>#DIV/0!</v>
      </c>
      <c r="X316" s="972"/>
    </row>
    <row r="317" spans="1:24" s="973" customFormat="1" ht="24">
      <c r="A317" s="292">
        <v>12523</v>
      </c>
      <c r="B317" s="292" t="s">
        <v>22531</v>
      </c>
      <c r="C317" s="292" t="s">
        <v>1343</v>
      </c>
      <c r="D317" s="965" t="s">
        <v>22536</v>
      </c>
      <c r="E317" s="292" t="s">
        <v>478</v>
      </c>
      <c r="F317" s="804">
        <f>14.6+56.4</f>
        <v>71</v>
      </c>
      <c r="G317" s="294">
        <f t="shared" si="182"/>
        <v>0.1278</v>
      </c>
      <c r="H317" s="293"/>
      <c r="I317" s="430">
        <f t="shared" si="175"/>
        <v>0</v>
      </c>
      <c r="J317" s="293">
        <f t="shared" si="177"/>
        <v>0</v>
      </c>
      <c r="K317" s="948"/>
      <c r="L317" s="948">
        <f t="shared" si="178"/>
        <v>0</v>
      </c>
      <c r="M317" s="948"/>
      <c r="N317" s="948"/>
      <c r="O317" s="949"/>
      <c r="P317" s="948"/>
      <c r="Q317" s="948"/>
      <c r="R317" s="949" t="e">
        <f t="shared" si="179"/>
        <v>#DIV/0!</v>
      </c>
      <c r="S317" s="950"/>
      <c r="T317" s="970">
        <v>15.02</v>
      </c>
      <c r="U317" s="971">
        <v>15.02</v>
      </c>
      <c r="V317" s="953">
        <f t="shared" si="171"/>
        <v>0</v>
      </c>
      <c r="W317" s="954" t="e">
        <f t="shared" si="180"/>
        <v>#DIV/0!</v>
      </c>
      <c r="X317" s="972"/>
    </row>
    <row r="318" spans="1:24" s="973" customFormat="1" ht="21" customHeight="1">
      <c r="A318" s="292">
        <v>12576</v>
      </c>
      <c r="B318" s="292" t="s">
        <v>22531</v>
      </c>
      <c r="C318" s="292" t="s">
        <v>1344</v>
      </c>
      <c r="D318" s="965" t="s">
        <v>22537</v>
      </c>
      <c r="E318" s="292" t="s">
        <v>478</v>
      </c>
      <c r="F318" s="804">
        <v>5.9</v>
      </c>
      <c r="G318" s="294">
        <f t="shared" si="182"/>
        <v>0.1278</v>
      </c>
      <c r="H318" s="293"/>
      <c r="I318" s="430">
        <f t="shared" si="175"/>
        <v>0</v>
      </c>
      <c r="J318" s="293">
        <f t="shared" si="177"/>
        <v>0</v>
      </c>
      <c r="K318" s="948"/>
      <c r="L318" s="948">
        <f t="shared" si="178"/>
        <v>0</v>
      </c>
      <c r="M318" s="948"/>
      <c r="N318" s="948"/>
      <c r="O318" s="949"/>
      <c r="P318" s="948"/>
      <c r="Q318" s="948"/>
      <c r="R318" s="949" t="e">
        <f t="shared" si="179"/>
        <v>#DIV/0!</v>
      </c>
      <c r="S318" s="950"/>
      <c r="T318" s="970">
        <v>5.0199999999999996</v>
      </c>
      <c r="U318" s="971">
        <v>5.0199999999999996</v>
      </c>
      <c r="V318" s="953">
        <f t="shared" si="171"/>
        <v>0</v>
      </c>
      <c r="W318" s="954" t="e">
        <f t="shared" si="180"/>
        <v>#DIV/0!</v>
      </c>
      <c r="X318" s="972"/>
    </row>
    <row r="319" spans="1:24" s="973" customFormat="1" ht="24">
      <c r="A319" s="292">
        <v>3991</v>
      </c>
      <c r="B319" s="292" t="s">
        <v>22523</v>
      </c>
      <c r="C319" s="292" t="s">
        <v>1345</v>
      </c>
      <c r="D319" s="965" t="s">
        <v>22538</v>
      </c>
      <c r="E319" s="292" t="s">
        <v>478</v>
      </c>
      <c r="F319" s="804">
        <v>10.1</v>
      </c>
      <c r="G319" s="294">
        <f t="shared" si="182"/>
        <v>0.1278</v>
      </c>
      <c r="H319" s="293"/>
      <c r="I319" s="430">
        <f t="shared" si="175"/>
        <v>0</v>
      </c>
      <c r="J319" s="293">
        <f t="shared" si="177"/>
        <v>0</v>
      </c>
      <c r="K319" s="948"/>
      <c r="L319" s="948">
        <f t="shared" si="178"/>
        <v>0</v>
      </c>
      <c r="M319" s="948"/>
      <c r="N319" s="948"/>
      <c r="O319" s="949"/>
      <c r="P319" s="948"/>
      <c r="Q319" s="948"/>
      <c r="R319" s="949" t="e">
        <f t="shared" si="179"/>
        <v>#DIV/0!</v>
      </c>
      <c r="S319" s="950"/>
      <c r="T319" s="970">
        <v>15.02</v>
      </c>
      <c r="U319" s="971">
        <v>15.02</v>
      </c>
      <c r="V319" s="953">
        <f t="shared" si="171"/>
        <v>0</v>
      </c>
      <c r="W319" s="954" t="e">
        <f t="shared" si="180"/>
        <v>#DIV/0!</v>
      </c>
      <c r="X319" s="972"/>
    </row>
    <row r="320" spans="1:24" s="973" customFormat="1" ht="24">
      <c r="A320" s="292">
        <v>3989</v>
      </c>
      <c r="B320" s="292" t="s">
        <v>22523</v>
      </c>
      <c r="C320" s="292" t="s">
        <v>1768</v>
      </c>
      <c r="D320" s="965" t="s">
        <v>22555</v>
      </c>
      <c r="E320" s="292" t="s">
        <v>478</v>
      </c>
      <c r="F320" s="804">
        <v>78.400000000000006</v>
      </c>
      <c r="G320" s="294">
        <f t="shared" si="182"/>
        <v>0.1278</v>
      </c>
      <c r="H320" s="293"/>
      <c r="I320" s="430">
        <f t="shared" si="175"/>
        <v>0</v>
      </c>
      <c r="J320" s="293">
        <f t="shared" si="177"/>
        <v>0</v>
      </c>
      <c r="K320" s="948"/>
      <c r="L320" s="948">
        <f t="shared" si="178"/>
        <v>0</v>
      </c>
      <c r="M320" s="948"/>
      <c r="N320" s="948"/>
      <c r="O320" s="949"/>
      <c r="P320" s="948"/>
      <c r="Q320" s="948"/>
      <c r="R320" s="949" t="e">
        <f t="shared" si="179"/>
        <v>#DIV/0!</v>
      </c>
      <c r="S320" s="950"/>
      <c r="T320" s="970">
        <v>15.02</v>
      </c>
      <c r="U320" s="971">
        <v>15.02</v>
      </c>
      <c r="V320" s="953">
        <f t="shared" si="171"/>
        <v>0</v>
      </c>
      <c r="W320" s="954" t="e">
        <f t="shared" si="180"/>
        <v>#DIV/0!</v>
      </c>
      <c r="X320" s="972"/>
    </row>
    <row r="321" spans="1:24" s="973" customFormat="1" ht="21" customHeight="1">
      <c r="A321" s="292">
        <v>13354</v>
      </c>
      <c r="B321" s="292" t="s">
        <v>22523</v>
      </c>
      <c r="C321" s="292" t="s">
        <v>1769</v>
      </c>
      <c r="D321" s="965" t="s">
        <v>22571</v>
      </c>
      <c r="E321" s="292" t="s">
        <v>475</v>
      </c>
      <c r="F321" s="804">
        <v>7</v>
      </c>
      <c r="G321" s="294">
        <f t="shared" si="182"/>
        <v>0.1278</v>
      </c>
      <c r="H321" s="293"/>
      <c r="I321" s="430">
        <f t="shared" si="175"/>
        <v>0</v>
      </c>
      <c r="J321" s="293">
        <f t="shared" si="177"/>
        <v>0</v>
      </c>
      <c r="K321" s="948"/>
      <c r="L321" s="948">
        <f t="shared" si="178"/>
        <v>0</v>
      </c>
      <c r="M321" s="948"/>
      <c r="N321" s="948"/>
      <c r="O321" s="949"/>
      <c r="P321" s="948"/>
      <c r="Q321" s="948"/>
      <c r="R321" s="949" t="e">
        <f t="shared" si="179"/>
        <v>#DIV/0!</v>
      </c>
      <c r="S321" s="950"/>
      <c r="T321" s="970">
        <v>15.02</v>
      </c>
      <c r="U321" s="971">
        <v>15.02</v>
      </c>
      <c r="V321" s="953">
        <f t="shared" si="171"/>
        <v>0</v>
      </c>
      <c r="W321" s="954" t="e">
        <f t="shared" si="180"/>
        <v>#DIV/0!</v>
      </c>
      <c r="X321" s="972"/>
    </row>
    <row r="322" spans="1:24" s="295" customFormat="1" ht="24.75" customHeight="1">
      <c r="A322" s="85"/>
      <c r="B322" s="85"/>
      <c r="C322" s="292"/>
      <c r="D322" s="712"/>
      <c r="E322" s="85"/>
      <c r="F322" s="1013"/>
      <c r="G322" s="86"/>
      <c r="H322" s="643"/>
      <c r="I322" s="644"/>
      <c r="J322" s="199">
        <f>SUM(J255:J321)</f>
        <v>0</v>
      </c>
      <c r="K322" s="199"/>
      <c r="L322" s="199">
        <f>SUM(L255:L321)</f>
        <v>0</v>
      </c>
      <c r="M322" s="199"/>
      <c r="N322" s="199"/>
      <c r="O322" s="199"/>
      <c r="P322" s="199"/>
      <c r="Q322" s="199"/>
      <c r="R322" s="199"/>
      <c r="S322"/>
      <c r="T322" s="588" t="s">
        <v>21</v>
      </c>
      <c r="U322" s="589"/>
      <c r="V322" s="551" t="e">
        <f t="shared" si="171"/>
        <v>#VALUE!</v>
      </c>
      <c r="W322" s="562"/>
      <c r="X322" s="590"/>
    </row>
    <row r="323" spans="1:24" s="380" customFormat="1">
      <c r="A323" s="393"/>
      <c r="B323" s="393"/>
      <c r="C323" s="71" t="s">
        <v>111</v>
      </c>
      <c r="D323" s="720" t="s">
        <v>28</v>
      </c>
      <c r="E323" s="393"/>
      <c r="F323" s="394"/>
      <c r="G323" s="394"/>
      <c r="H323" s="394"/>
      <c r="I323" s="395"/>
      <c r="J323" s="394"/>
      <c r="K323" s="83"/>
      <c r="L323" s="83"/>
      <c r="M323" s="83"/>
      <c r="N323" s="83"/>
      <c r="O323" s="83"/>
      <c r="P323" s="83"/>
      <c r="Q323" s="83"/>
      <c r="R323" s="83"/>
      <c r="S323"/>
      <c r="T323" s="595"/>
      <c r="U323" s="596"/>
      <c r="V323" s="551">
        <f t="shared" si="171"/>
        <v>0</v>
      </c>
      <c r="W323" s="562"/>
      <c r="X323" s="597"/>
    </row>
    <row r="324" spans="1:24" s="380" customFormat="1" ht="70.5" customHeight="1">
      <c r="A324" s="429">
        <v>90099</v>
      </c>
      <c r="B324" s="292" t="s">
        <v>15</v>
      </c>
      <c r="C324" s="397" t="s">
        <v>1257</v>
      </c>
      <c r="D324" s="729" t="str">
        <f>IFERROR(VLOOKUP(A324,'SINAPI 092021'!$A$4:$E$12299,2,FALSE),VLOOKUP(Orçamento!A324,Composição!$A$4:$F$1756,2,FALSE))</f>
        <v>ESCAVAÇÃO MECANIZADA DE VALA COM PROF. ATÉ 1,5 M (MÉDIA ENTRE MONTANTE E JUSANTE/UMA COMPOSIÇÃO POR TRECHO), COM RETROESCAVADEIRA (0,26 M3/88 HP), LARG. MENOR QUE 0,8 M, EM SOLO DE 1A CATEGORIA, EM LOCAIS COM ALTO NÍVEL DE INTERFERÊNCIA. AF_02/2021</v>
      </c>
      <c r="E324" s="77" t="s">
        <v>479</v>
      </c>
      <c r="F324" s="804">
        <v>32.68</v>
      </c>
      <c r="G324" s="294">
        <f t="shared" ref="G324:G327" si="183">$J$4</f>
        <v>0.24940000000000001</v>
      </c>
      <c r="H324" s="933"/>
      <c r="I324" s="432">
        <f t="shared" ref="I324:I354" si="184">H324*(1+G324)</f>
        <v>0</v>
      </c>
      <c r="J324" s="293">
        <f t="shared" ref="J324:J354" si="185">F324*I324</f>
        <v>0</v>
      </c>
      <c r="K324" s="639"/>
      <c r="L324" s="640">
        <f t="shared" ref="L324:L354" si="186">$I324*K324</f>
        <v>0</v>
      </c>
      <c r="M324" s="639"/>
      <c r="N324" s="640"/>
      <c r="O324" s="641"/>
      <c r="P324" s="639"/>
      <c r="Q324" s="640"/>
      <c r="R324" s="641" t="e">
        <f t="shared" ref="R324:R354" si="187">Q324/$J324</f>
        <v>#DIV/0!</v>
      </c>
      <c r="S324"/>
      <c r="T324" s="595">
        <v>9.16</v>
      </c>
      <c r="U324" s="596">
        <v>7.32</v>
      </c>
      <c r="V324" s="551">
        <f t="shared" si="171"/>
        <v>1.84</v>
      </c>
      <c r="W324" s="562" t="e">
        <f t="shared" ref="W324:W339" si="188">V324/H324</f>
        <v>#DIV/0!</v>
      </c>
      <c r="X324" s="597"/>
    </row>
    <row r="325" spans="1:24" s="380" customFormat="1" ht="70.5" customHeight="1">
      <c r="A325" s="429">
        <v>93364</v>
      </c>
      <c r="B325" s="292" t="s">
        <v>15</v>
      </c>
      <c r="C325" s="397" t="s">
        <v>1258</v>
      </c>
      <c r="D325" s="729" t="str">
        <f>IFERROR(VLOOKUP(A325,'SINAPI 092021'!$A$4:$E$12299,2,FALSE),VLOOKUP(Orçamento!A325,Composição!$A$4:$F$1756,2,FALSE))</f>
        <v>REATERRO MECANIZADO DE VALA COM ESCAVADEIRA HIDRÁULICA (CAPACIDADE DA CAÇAMBA: 0,8 M³ / POTÊNCIA: 111 HP), LARGURA DE 1,5 A 2,5 M, PROFUNDIDADE DE 3,0  A 4,5 M, COM SOLO (SEM SUBSTITUIÇÃO) DE 1ª CATEGORIA EM LOCAIS COM ALTO NÍVEL DE INTERFERÊNCIA. AF_04/2016</v>
      </c>
      <c r="E325" s="77" t="s">
        <v>479</v>
      </c>
      <c r="F325" s="804">
        <v>32.68</v>
      </c>
      <c r="G325" s="294">
        <f t="shared" si="183"/>
        <v>0.24940000000000001</v>
      </c>
      <c r="H325" s="933"/>
      <c r="I325" s="432">
        <f t="shared" si="184"/>
        <v>0</v>
      </c>
      <c r="J325" s="293">
        <f t="shared" si="185"/>
        <v>0</v>
      </c>
      <c r="K325" s="639"/>
      <c r="L325" s="640">
        <f t="shared" si="186"/>
        <v>0</v>
      </c>
      <c r="M325" s="639"/>
      <c r="N325" s="640"/>
      <c r="O325" s="641"/>
      <c r="P325" s="639"/>
      <c r="Q325" s="640"/>
      <c r="R325" s="641" t="e">
        <f t="shared" si="187"/>
        <v>#DIV/0!</v>
      </c>
      <c r="S325"/>
      <c r="T325" s="595">
        <v>6.37</v>
      </c>
      <c r="U325" s="596">
        <v>5.09</v>
      </c>
      <c r="V325" s="551">
        <f t="shared" si="171"/>
        <v>1.28</v>
      </c>
      <c r="W325" s="562" t="e">
        <f t="shared" si="188"/>
        <v>#DIV/0!</v>
      </c>
      <c r="X325" s="597"/>
    </row>
    <row r="326" spans="1:24" s="540" customFormat="1" ht="27.75" customHeight="1">
      <c r="A326" s="810" t="s">
        <v>22481</v>
      </c>
      <c r="B326" s="798" t="s">
        <v>806</v>
      </c>
      <c r="C326" s="784" t="s">
        <v>1259</v>
      </c>
      <c r="D326" s="729" t="str">
        <f>IFERROR(VLOOKUP(A326,'SINAPI 092021'!$A$4:$E$12299,2,FALSE),VLOOKUP(Orçamento!A326,Composição!$A$4:$F$2827,2,FALSE))</f>
        <v xml:space="preserve"> CABO DE COBRE NU 50MM2 - FORNECIMENTO E INSTALACAO (ref.:10/18).</v>
      </c>
      <c r="E326" s="798" t="s">
        <v>478</v>
      </c>
      <c r="F326" s="804">
        <v>217.91</v>
      </c>
      <c r="G326" s="799">
        <f t="shared" si="183"/>
        <v>0.24940000000000001</v>
      </c>
      <c r="H326" s="770"/>
      <c r="I326" s="432">
        <f t="shared" si="184"/>
        <v>0</v>
      </c>
      <c r="J326" s="309">
        <f t="shared" si="185"/>
        <v>0</v>
      </c>
      <c r="K326" s="639"/>
      <c r="L326" s="640">
        <f t="shared" si="186"/>
        <v>0</v>
      </c>
      <c r="M326" s="639"/>
      <c r="N326" s="640"/>
      <c r="O326" s="641"/>
      <c r="P326" s="639"/>
      <c r="Q326" s="640"/>
      <c r="R326" s="641" t="e">
        <f t="shared" si="187"/>
        <v>#DIV/0!</v>
      </c>
      <c r="S326"/>
      <c r="T326" s="598">
        <v>36.090000000000003</v>
      </c>
      <c r="U326" s="599">
        <v>28.99</v>
      </c>
      <c r="V326" s="551">
        <f t="shared" si="171"/>
        <v>7.1</v>
      </c>
      <c r="W326" s="562" t="e">
        <f t="shared" si="188"/>
        <v>#DIV/0!</v>
      </c>
      <c r="X326" s="600"/>
    </row>
    <row r="327" spans="1:24" s="380" customFormat="1" ht="27.75" customHeight="1">
      <c r="A327" s="440" t="s">
        <v>1736</v>
      </c>
      <c r="B327" s="329" t="s">
        <v>806</v>
      </c>
      <c r="C327" s="397" t="s">
        <v>1260</v>
      </c>
      <c r="D327" s="729" t="str">
        <f>IFERROR(VLOOKUP(A327,'SINAPI 092021'!$A$4:$E$12299,2,FALSE),VLOOKUP(Orçamento!A327,Composição!$A$4:$F$1756,2,FALSE))</f>
        <v>HASTE COPPERWELD 5/8 X 3,0M COM CONECTOR - FORNECIMENTO E INSTALAÇÃO</v>
      </c>
      <c r="E327" s="242" t="s">
        <v>475</v>
      </c>
      <c r="F327" s="804">
        <v>45</v>
      </c>
      <c r="G327" s="322">
        <f t="shared" si="183"/>
        <v>0.24940000000000001</v>
      </c>
      <c r="H327" s="770"/>
      <c r="I327" s="432">
        <f t="shared" si="184"/>
        <v>0</v>
      </c>
      <c r="J327" s="293">
        <f t="shared" si="185"/>
        <v>0</v>
      </c>
      <c r="K327" s="639"/>
      <c r="L327" s="640">
        <f t="shared" si="186"/>
        <v>0</v>
      </c>
      <c r="M327" s="639"/>
      <c r="N327" s="640"/>
      <c r="O327" s="641"/>
      <c r="P327" s="639"/>
      <c r="Q327" s="640"/>
      <c r="R327" s="641" t="e">
        <f t="shared" si="187"/>
        <v>#DIV/0!</v>
      </c>
      <c r="S327"/>
      <c r="T327" s="595">
        <v>49.21</v>
      </c>
      <c r="U327" s="596">
        <v>39.51</v>
      </c>
      <c r="V327" s="551">
        <f t="shared" si="171"/>
        <v>9.6999999999999993</v>
      </c>
      <c r="W327" s="562" t="e">
        <f t="shared" si="188"/>
        <v>#DIV/0!</v>
      </c>
      <c r="X327" s="597"/>
    </row>
    <row r="328" spans="1:24" s="380" customFormat="1" ht="42" customHeight="1">
      <c r="A328" s="433" t="s">
        <v>1711</v>
      </c>
      <c r="B328" s="292" t="s">
        <v>806</v>
      </c>
      <c r="C328" s="397" t="s">
        <v>1261</v>
      </c>
      <c r="D328" s="729" t="str">
        <f>IFERROR(VLOOKUP(A328,'SINAPI 092021'!$A$4:$E$12299,2,FALSE),VLOOKUP(Orçamento!A328,Composição!$A$4:$F$1756,2,FALSE))</f>
        <v>TERMINAL A COMPRESSAO EM COBRE ESTANHADO PARA CABO 95 MM2, 1 FURO E 1 COMPRESSAO, PARA PARAFUSO DE FIXACAO M12 - FORNECIMENTO E INSTALAÇÃO</v>
      </c>
      <c r="E328" s="242" t="s">
        <v>475</v>
      </c>
      <c r="F328" s="804">
        <v>32</v>
      </c>
      <c r="G328" s="320">
        <f t="shared" ref="G328:G330" si="189">$J$4</f>
        <v>0.24940000000000001</v>
      </c>
      <c r="H328" s="770"/>
      <c r="I328" s="432">
        <f t="shared" si="184"/>
        <v>0</v>
      </c>
      <c r="J328" s="293">
        <f t="shared" si="185"/>
        <v>0</v>
      </c>
      <c r="K328" s="639"/>
      <c r="L328" s="640">
        <f t="shared" si="186"/>
        <v>0</v>
      </c>
      <c r="M328" s="639"/>
      <c r="N328" s="640"/>
      <c r="O328" s="641"/>
      <c r="P328" s="639"/>
      <c r="Q328" s="640"/>
      <c r="R328" s="641" t="e">
        <f t="shared" si="187"/>
        <v>#DIV/0!</v>
      </c>
      <c r="S328"/>
      <c r="T328" s="595">
        <v>21.82</v>
      </c>
      <c r="U328" s="596">
        <v>17.52</v>
      </c>
      <c r="V328" s="551">
        <f t="shared" si="171"/>
        <v>4.3</v>
      </c>
      <c r="W328" s="562" t="e">
        <f t="shared" si="188"/>
        <v>#DIV/0!</v>
      </c>
      <c r="X328" s="597"/>
    </row>
    <row r="329" spans="1:24" s="380" customFormat="1" ht="27.75" customHeight="1">
      <c r="A329" s="810" t="s">
        <v>22564</v>
      </c>
      <c r="B329" s="798" t="s">
        <v>474</v>
      </c>
      <c r="C329" s="784" t="s">
        <v>1262</v>
      </c>
      <c r="D329" s="729" t="str">
        <f>IFERROR(VLOOKUP(A329,'SINAPI 092021'!$A$4:$E$12299,2,FALSE),VLOOKUP(Orçamento!A329,Composição!$A$4:$F$2843,2,FALSE))</f>
        <v>CAIXA DE PASSAGEM 30X30X40 COM TAMPA E DRENO BRITA (REF. 83446 SINAPI 11/2020)</v>
      </c>
      <c r="E329" s="836" t="s">
        <v>475</v>
      </c>
      <c r="F329" s="804">
        <v>16</v>
      </c>
      <c r="G329" s="797">
        <f t="shared" si="189"/>
        <v>0.24940000000000001</v>
      </c>
      <c r="H329" s="770"/>
      <c r="I329" s="432">
        <f t="shared" si="184"/>
        <v>0</v>
      </c>
      <c r="J329" s="293">
        <f t="shared" si="185"/>
        <v>0</v>
      </c>
      <c r="K329" s="639"/>
      <c r="L329" s="640">
        <f t="shared" si="186"/>
        <v>0</v>
      </c>
      <c r="M329" s="639"/>
      <c r="N329" s="640"/>
      <c r="O329" s="641"/>
      <c r="P329" s="639"/>
      <c r="Q329" s="640"/>
      <c r="R329" s="641" t="e">
        <f t="shared" si="187"/>
        <v>#DIV/0!</v>
      </c>
      <c r="S329"/>
      <c r="T329" s="595">
        <v>146.69</v>
      </c>
      <c r="U329" s="596">
        <v>117.55</v>
      </c>
      <c r="V329" s="551">
        <f t="shared" si="171"/>
        <v>29.14</v>
      </c>
      <c r="W329" s="562" t="e">
        <f t="shared" si="188"/>
        <v>#DIV/0!</v>
      </c>
      <c r="X329" s="597"/>
    </row>
    <row r="330" spans="1:24" s="380" customFormat="1" ht="36" customHeight="1">
      <c r="A330" s="440" t="s">
        <v>1709</v>
      </c>
      <c r="B330" s="292" t="s">
        <v>474</v>
      </c>
      <c r="C330" s="397" t="s">
        <v>1263</v>
      </c>
      <c r="D330" s="729" t="str">
        <f>IFERROR(VLOOKUP(A330,'SINAPI 092021'!$A$4:$E$12299,2,FALSE),VLOOKUP(Orçamento!A330,Composição!$A$4:$F$1756,2,FALSE))</f>
        <v>TERMINAL AEREO EM ACO GALVANIZADO DN 5/16", COMPRIMENTO DE 350MM, COM BASE DE FIXACAO HORIZONTAL - FORNECIMENTO E INSTALAÇÃO</v>
      </c>
      <c r="E330" s="242" t="s">
        <v>478</v>
      </c>
      <c r="F330" s="804">
        <v>76</v>
      </c>
      <c r="G330" s="320">
        <f t="shared" si="189"/>
        <v>0.24940000000000001</v>
      </c>
      <c r="H330" s="770"/>
      <c r="I330" s="432">
        <f t="shared" si="184"/>
        <v>0</v>
      </c>
      <c r="J330" s="293">
        <f t="shared" si="185"/>
        <v>0</v>
      </c>
      <c r="K330" s="639"/>
      <c r="L330" s="640">
        <f t="shared" si="186"/>
        <v>0</v>
      </c>
      <c r="M330" s="639"/>
      <c r="N330" s="640"/>
      <c r="O330" s="641"/>
      <c r="P330" s="639"/>
      <c r="Q330" s="640"/>
      <c r="R330" s="641" t="e">
        <f t="shared" si="187"/>
        <v>#DIV/0!</v>
      </c>
      <c r="S330"/>
      <c r="T330" s="595">
        <v>26.82</v>
      </c>
      <c r="U330" s="596">
        <v>21.54</v>
      </c>
      <c r="V330" s="551">
        <f t="shared" si="171"/>
        <v>5.28</v>
      </c>
      <c r="W330" s="562" t="e">
        <f t="shared" si="188"/>
        <v>#DIV/0!</v>
      </c>
      <c r="X330" s="597"/>
    </row>
    <row r="331" spans="1:24" s="983" customFormat="1">
      <c r="A331" s="440">
        <v>398</v>
      </c>
      <c r="B331" s="292" t="s">
        <v>22523</v>
      </c>
      <c r="C331" s="1005" t="s">
        <v>1264</v>
      </c>
      <c r="D331" s="958" t="s">
        <v>22539</v>
      </c>
      <c r="E331" s="296" t="s">
        <v>478</v>
      </c>
      <c r="F331" s="293">
        <v>731.95</v>
      </c>
      <c r="G331" s="294">
        <f t="shared" ref="G331:G353" si="190">$J$5</f>
        <v>0.1278</v>
      </c>
      <c r="H331" s="1002"/>
      <c r="I331" s="430">
        <f t="shared" si="184"/>
        <v>0</v>
      </c>
      <c r="J331" s="293">
        <f t="shared" si="185"/>
        <v>0</v>
      </c>
      <c r="K331" s="948"/>
      <c r="L331" s="948">
        <f t="shared" si="186"/>
        <v>0</v>
      </c>
      <c r="M331" s="948"/>
      <c r="N331" s="948"/>
      <c r="O331" s="949"/>
      <c r="P331" s="948"/>
      <c r="Q331" s="948"/>
      <c r="R331" s="949" t="e">
        <f t="shared" si="187"/>
        <v>#DIV/0!</v>
      </c>
      <c r="S331" s="950"/>
      <c r="T331" s="980">
        <v>28.5</v>
      </c>
      <c r="U331" s="981">
        <v>28.5</v>
      </c>
      <c r="V331" s="953">
        <f t="shared" si="171"/>
        <v>0</v>
      </c>
      <c r="W331" s="954" t="e">
        <f t="shared" si="188"/>
        <v>#DIV/0!</v>
      </c>
      <c r="X331" s="982"/>
    </row>
    <row r="332" spans="1:24" s="983" customFormat="1" ht="27.75" customHeight="1">
      <c r="A332" s="440">
        <v>9715</v>
      </c>
      <c r="B332" s="292" t="s">
        <v>22523</v>
      </c>
      <c r="C332" s="1005" t="s">
        <v>1265</v>
      </c>
      <c r="D332" s="1006" t="s">
        <v>22567</v>
      </c>
      <c r="E332" s="1002" t="s">
        <v>475</v>
      </c>
      <c r="F332" s="293">
        <v>66</v>
      </c>
      <c r="G332" s="294">
        <f t="shared" si="190"/>
        <v>0.1278</v>
      </c>
      <c r="H332" s="1007"/>
      <c r="I332" s="430">
        <f t="shared" si="184"/>
        <v>0</v>
      </c>
      <c r="J332" s="293">
        <f t="shared" si="185"/>
        <v>0</v>
      </c>
      <c r="K332" s="948"/>
      <c r="L332" s="948">
        <f t="shared" si="186"/>
        <v>0</v>
      </c>
      <c r="M332" s="948"/>
      <c r="N332" s="948"/>
      <c r="O332" s="949"/>
      <c r="P332" s="948"/>
      <c r="Q332" s="948"/>
      <c r="R332" s="949" t="e">
        <f t="shared" si="187"/>
        <v>#DIV/0!</v>
      </c>
      <c r="S332" s="950"/>
      <c r="T332" s="980">
        <v>0.16</v>
      </c>
      <c r="U332" s="981">
        <v>0.16</v>
      </c>
      <c r="V332" s="953">
        <f t="shared" si="171"/>
        <v>0</v>
      </c>
      <c r="W332" s="954" t="e">
        <f t="shared" si="188"/>
        <v>#DIV/0!</v>
      </c>
      <c r="X332" s="982"/>
    </row>
    <row r="333" spans="1:24" s="380" customFormat="1" ht="27.75" customHeight="1">
      <c r="A333" s="440">
        <v>1563</v>
      </c>
      <c r="B333" s="292" t="s">
        <v>15</v>
      </c>
      <c r="C333" s="1005" t="s">
        <v>1266</v>
      </c>
      <c r="D333" s="1008" t="str">
        <f>IFERROR(VLOOKUP(A333,'SINAPI 092021'!$A$4:$E$12299,2,FALSE),VLOOKUP(Orçamento!A333,Composição!$A$4:$F$1756,2,FALSE))</f>
        <v>CONECTOR METALICO TIPO PARAFUSO FENDIDO (SPLIT BOLT), COM SEPARADOR DE CABOS BIMETALICOS, PARA CABOS ATE 70 MM2</v>
      </c>
      <c r="E333" s="1002" t="s">
        <v>475</v>
      </c>
      <c r="F333" s="293">
        <v>198</v>
      </c>
      <c r="G333" s="294">
        <f t="shared" si="190"/>
        <v>0.1278</v>
      </c>
      <c r="H333" s="968"/>
      <c r="I333" s="430">
        <f t="shared" si="184"/>
        <v>0</v>
      </c>
      <c r="J333" s="293">
        <f t="shared" si="185"/>
        <v>0</v>
      </c>
      <c r="K333" s="639"/>
      <c r="L333" s="640">
        <f t="shared" si="186"/>
        <v>0</v>
      </c>
      <c r="M333" s="639"/>
      <c r="N333" s="640"/>
      <c r="O333" s="641"/>
      <c r="P333" s="639"/>
      <c r="Q333" s="640"/>
      <c r="R333" s="641" t="e">
        <f t="shared" si="187"/>
        <v>#DIV/0!</v>
      </c>
      <c r="S333"/>
      <c r="T333" s="595">
        <v>18.78</v>
      </c>
      <c r="U333" s="596">
        <v>18.78</v>
      </c>
      <c r="V333" s="551">
        <f t="shared" si="171"/>
        <v>0</v>
      </c>
      <c r="W333" s="562" t="e">
        <f t="shared" si="188"/>
        <v>#DIV/0!</v>
      </c>
      <c r="X333" s="597"/>
    </row>
    <row r="334" spans="1:24" s="983" customFormat="1" ht="27.75" customHeight="1">
      <c r="A334" s="440">
        <v>11379</v>
      </c>
      <c r="B334" s="292" t="s">
        <v>22523</v>
      </c>
      <c r="C334" s="1005" t="s">
        <v>1267</v>
      </c>
      <c r="D334" s="1008" t="s">
        <v>22566</v>
      </c>
      <c r="E334" s="1002" t="s">
        <v>475</v>
      </c>
      <c r="F334" s="293">
        <v>6</v>
      </c>
      <c r="G334" s="294">
        <f t="shared" si="190"/>
        <v>0.1278</v>
      </c>
      <c r="H334" s="1007"/>
      <c r="I334" s="430">
        <f t="shared" si="184"/>
        <v>0</v>
      </c>
      <c r="J334" s="293">
        <f t="shared" si="185"/>
        <v>0</v>
      </c>
      <c r="K334" s="948"/>
      <c r="L334" s="948">
        <f t="shared" si="186"/>
        <v>0</v>
      </c>
      <c r="M334" s="948"/>
      <c r="N334" s="948"/>
      <c r="O334" s="949"/>
      <c r="P334" s="948"/>
      <c r="Q334" s="948"/>
      <c r="R334" s="949" t="e">
        <f t="shared" si="187"/>
        <v>#DIV/0!</v>
      </c>
      <c r="S334" s="950"/>
      <c r="T334" s="980">
        <v>18.78</v>
      </c>
      <c r="U334" s="981">
        <v>18.78</v>
      </c>
      <c r="V334" s="953">
        <f t="shared" si="171"/>
        <v>0</v>
      </c>
      <c r="W334" s="954" t="e">
        <f t="shared" si="188"/>
        <v>#DIV/0!</v>
      </c>
      <c r="X334" s="982"/>
    </row>
    <row r="335" spans="1:24" s="983" customFormat="1" ht="27.75" customHeight="1">
      <c r="A335" s="440">
        <v>9711</v>
      </c>
      <c r="B335" s="292" t="s">
        <v>22523</v>
      </c>
      <c r="C335" s="1005" t="s">
        <v>1268</v>
      </c>
      <c r="D335" s="1008" t="s">
        <v>22562</v>
      </c>
      <c r="E335" s="1002" t="s">
        <v>475</v>
      </c>
      <c r="F335" s="293">
        <v>300</v>
      </c>
      <c r="G335" s="294">
        <f t="shared" si="190"/>
        <v>0.1278</v>
      </c>
      <c r="H335" s="1007"/>
      <c r="I335" s="430">
        <f t="shared" si="184"/>
        <v>0</v>
      </c>
      <c r="J335" s="293">
        <f t="shared" si="185"/>
        <v>0</v>
      </c>
      <c r="K335" s="948"/>
      <c r="L335" s="948">
        <f t="shared" si="186"/>
        <v>0</v>
      </c>
      <c r="M335" s="948"/>
      <c r="N335" s="948"/>
      <c r="O335" s="949"/>
      <c r="P335" s="948"/>
      <c r="Q335" s="948"/>
      <c r="R335" s="949" t="e">
        <f t="shared" si="187"/>
        <v>#DIV/0!</v>
      </c>
      <c r="S335" s="950"/>
      <c r="T335" s="980">
        <v>2.63</v>
      </c>
      <c r="U335" s="981">
        <v>2.63</v>
      </c>
      <c r="V335" s="953">
        <f t="shared" si="171"/>
        <v>0</v>
      </c>
      <c r="W335" s="954" t="e">
        <f t="shared" si="188"/>
        <v>#DIV/0!</v>
      </c>
      <c r="X335" s="982"/>
    </row>
    <row r="336" spans="1:24" s="983" customFormat="1" ht="27.75" customHeight="1">
      <c r="A336" s="440">
        <v>8211</v>
      </c>
      <c r="B336" s="292" t="s">
        <v>22523</v>
      </c>
      <c r="C336" s="1005" t="s">
        <v>1269</v>
      </c>
      <c r="D336" s="1009" t="s">
        <v>22563</v>
      </c>
      <c r="E336" s="1002" t="s">
        <v>475</v>
      </c>
      <c r="F336" s="293">
        <v>8</v>
      </c>
      <c r="G336" s="294">
        <f t="shared" si="190"/>
        <v>0.1278</v>
      </c>
      <c r="H336" s="1007"/>
      <c r="I336" s="430">
        <f t="shared" si="184"/>
        <v>0</v>
      </c>
      <c r="J336" s="293">
        <f t="shared" si="185"/>
        <v>0</v>
      </c>
      <c r="K336" s="948"/>
      <c r="L336" s="948">
        <f t="shared" si="186"/>
        <v>0</v>
      </c>
      <c r="M336" s="948"/>
      <c r="N336" s="948"/>
      <c r="O336" s="949"/>
      <c r="P336" s="948"/>
      <c r="Q336" s="948"/>
      <c r="R336" s="949" t="e">
        <f t="shared" si="187"/>
        <v>#DIV/0!</v>
      </c>
      <c r="S336" s="950"/>
      <c r="T336" s="980">
        <v>18.53</v>
      </c>
      <c r="U336" s="981">
        <v>18.53</v>
      </c>
      <c r="V336" s="953">
        <f t="shared" si="171"/>
        <v>0</v>
      </c>
      <c r="W336" s="954" t="e">
        <f t="shared" si="188"/>
        <v>#DIV/0!</v>
      </c>
      <c r="X336" s="982"/>
    </row>
    <row r="337" spans="1:24" s="380" customFormat="1" ht="27.75" customHeight="1">
      <c r="A337" s="440" t="s">
        <v>22443</v>
      </c>
      <c r="B337" s="292" t="s">
        <v>806</v>
      </c>
      <c r="C337" s="1005" t="s">
        <v>1270</v>
      </c>
      <c r="D337" s="965" t="str">
        <f>IFERROR(VLOOKUP(A337,'SINAPI 092021'!$A$4:$E$12299,2,FALSE),VLOOKUP(Orçamento!A337,Composição!$A$4:$F$1756,2,FALSE))</f>
        <v>BARRA CHATA DE ALUMÍNIO 1/4" X 3/4", BARRA DE 6M - FORNECIMENTO E INSTALAÇÃO</v>
      </c>
      <c r="E337" s="1002" t="s">
        <v>475</v>
      </c>
      <c r="F337" s="293">
        <v>78.2</v>
      </c>
      <c r="G337" s="298">
        <f t="shared" ref="G337" si="191">$J$4</f>
        <v>0.24940000000000001</v>
      </c>
      <c r="H337" s="994"/>
      <c r="I337" s="430">
        <f t="shared" si="184"/>
        <v>0</v>
      </c>
      <c r="J337" s="293">
        <f t="shared" si="185"/>
        <v>0</v>
      </c>
      <c r="K337" s="639"/>
      <c r="L337" s="640">
        <f t="shared" si="186"/>
        <v>0</v>
      </c>
      <c r="M337" s="639"/>
      <c r="N337" s="640"/>
      <c r="O337" s="641"/>
      <c r="P337" s="639"/>
      <c r="Q337" s="640"/>
      <c r="R337" s="641" t="e">
        <f t="shared" si="187"/>
        <v>#DIV/0!</v>
      </c>
      <c r="S337"/>
      <c r="T337" s="595">
        <v>81.41</v>
      </c>
      <c r="U337" s="596">
        <v>65.37</v>
      </c>
      <c r="V337" s="551">
        <f t="shared" si="171"/>
        <v>16.04</v>
      </c>
      <c r="W337" s="562" t="e">
        <f t="shared" si="188"/>
        <v>#DIV/0!</v>
      </c>
      <c r="X337" s="597"/>
    </row>
    <row r="338" spans="1:24" s="380" customFormat="1" ht="27.75" customHeight="1">
      <c r="A338" s="440">
        <v>34359</v>
      </c>
      <c r="B338" s="292" t="s">
        <v>15</v>
      </c>
      <c r="C338" s="1005" t="s">
        <v>1271</v>
      </c>
      <c r="D338" s="965" t="str">
        <f>IFERROR(VLOOKUP(A338,'SINAPI 092021'!$A$4:$E$12299,2,FALSE),VLOOKUP(Orçamento!A338,Composição!$A$4:$F$1756,2,FALSE))</f>
        <v>CURVA 90 GRAUS DE BARRA CHATA EM ALUMINIO 3/4 " X 1/4 " X 300 MM</v>
      </c>
      <c r="E338" s="292" t="s">
        <v>475</v>
      </c>
      <c r="F338" s="293">
        <v>16</v>
      </c>
      <c r="G338" s="294">
        <f t="shared" si="190"/>
        <v>0.1278</v>
      </c>
      <c r="H338" s="1010"/>
      <c r="I338" s="430">
        <f t="shared" si="184"/>
        <v>0</v>
      </c>
      <c r="J338" s="293">
        <f t="shared" si="185"/>
        <v>0</v>
      </c>
      <c r="K338" s="639"/>
      <c r="L338" s="640">
        <f t="shared" si="186"/>
        <v>0</v>
      </c>
      <c r="M338" s="639"/>
      <c r="N338" s="640"/>
      <c r="O338" s="641"/>
      <c r="P338" s="639"/>
      <c r="Q338" s="640"/>
      <c r="R338" s="641" t="e">
        <f t="shared" si="187"/>
        <v>#DIV/0!</v>
      </c>
      <c r="S338"/>
      <c r="T338" s="595">
        <v>9.9499999999999993</v>
      </c>
      <c r="U338" s="596">
        <v>9.9499999999999993</v>
      </c>
      <c r="V338" s="551">
        <f t="shared" si="171"/>
        <v>0</v>
      </c>
      <c r="W338" s="562" t="e">
        <f t="shared" si="188"/>
        <v>#DIV/0!</v>
      </c>
      <c r="X338" s="597"/>
    </row>
    <row r="339" spans="1:24" s="983" customFormat="1" ht="27.75" customHeight="1">
      <c r="A339" s="440">
        <v>12428</v>
      </c>
      <c r="B339" s="292" t="s">
        <v>22523</v>
      </c>
      <c r="C339" s="1005" t="s">
        <v>1272</v>
      </c>
      <c r="D339" s="958" t="s">
        <v>22542</v>
      </c>
      <c r="E339" s="292" t="s">
        <v>475</v>
      </c>
      <c r="F339" s="293">
        <v>500</v>
      </c>
      <c r="G339" s="294">
        <f t="shared" si="190"/>
        <v>0.1278</v>
      </c>
      <c r="H339" s="1007"/>
      <c r="I339" s="430">
        <f t="shared" si="184"/>
        <v>0</v>
      </c>
      <c r="J339" s="293">
        <f t="shared" si="185"/>
        <v>0</v>
      </c>
      <c r="K339" s="948"/>
      <c r="L339" s="948">
        <f t="shared" si="186"/>
        <v>0</v>
      </c>
      <c r="M339" s="948"/>
      <c r="N339" s="948"/>
      <c r="O339" s="949"/>
      <c r="P339" s="948"/>
      <c r="Q339" s="948"/>
      <c r="R339" s="949" t="e">
        <f t="shared" si="187"/>
        <v>#DIV/0!</v>
      </c>
      <c r="S339" s="950"/>
      <c r="T339" s="980">
        <v>0.28999999999999998</v>
      </c>
      <c r="U339" s="981">
        <v>0.28999999999999998</v>
      </c>
      <c r="V339" s="953">
        <f t="shared" si="171"/>
        <v>0</v>
      </c>
      <c r="W339" s="954" t="e">
        <f t="shared" si="188"/>
        <v>#DIV/0!</v>
      </c>
      <c r="X339" s="982"/>
    </row>
    <row r="340" spans="1:24" s="983" customFormat="1" ht="27.75" customHeight="1">
      <c r="A340" s="440">
        <v>8347</v>
      </c>
      <c r="B340" s="292" t="s">
        <v>22523</v>
      </c>
      <c r="C340" s="1005" t="s">
        <v>1744</v>
      </c>
      <c r="D340" s="958" t="s">
        <v>22541</v>
      </c>
      <c r="E340" s="292" t="s">
        <v>475</v>
      </c>
      <c r="F340" s="293">
        <v>500</v>
      </c>
      <c r="G340" s="294">
        <f t="shared" si="190"/>
        <v>0.1278</v>
      </c>
      <c r="H340" s="1011"/>
      <c r="I340" s="430">
        <f t="shared" si="184"/>
        <v>0</v>
      </c>
      <c r="J340" s="293">
        <f t="shared" si="185"/>
        <v>0</v>
      </c>
      <c r="K340" s="948"/>
      <c r="L340" s="948">
        <f t="shared" si="186"/>
        <v>0</v>
      </c>
      <c r="M340" s="948"/>
      <c r="N340" s="948"/>
      <c r="O340" s="949"/>
      <c r="P340" s="948"/>
      <c r="Q340" s="948"/>
      <c r="R340" s="949"/>
      <c r="S340" s="950"/>
      <c r="T340" s="980"/>
      <c r="U340" s="981"/>
      <c r="V340" s="953"/>
      <c r="W340" s="954"/>
      <c r="X340" s="982"/>
    </row>
    <row r="341" spans="1:24" s="380" customFormat="1" ht="46.5" customHeight="1">
      <c r="A341" s="440" t="s">
        <v>1687</v>
      </c>
      <c r="B341" s="292" t="s">
        <v>806</v>
      </c>
      <c r="C341" s="1005" t="s">
        <v>1273</v>
      </c>
      <c r="D341" s="965" t="str">
        <f>IFERROR(VLOOKUP(A341,'SINAPI 092021'!$A$4:$E$12299,2,FALSE),VLOOKUP(Orçamento!A341,Composição!$A$4:$F$1756,2,FALSE))</f>
        <v>BUCHA DE NYLON SEM ABA S8, COM PARAFUSO DE 4,80 X 50 MM EM ACO ZINCADO COM ROSCA SOBERBA, CABECA CHATA E FENDA PHILLIPS  - FORNECIMENTO E INSTALAÇÃO</v>
      </c>
      <c r="E341" s="292" t="s">
        <v>475</v>
      </c>
      <c r="F341" s="293">
        <v>100</v>
      </c>
      <c r="G341" s="298">
        <f t="shared" ref="G341:G343" si="192">$J$4</f>
        <v>0.24940000000000001</v>
      </c>
      <c r="H341" s="994"/>
      <c r="I341" s="430">
        <f t="shared" si="184"/>
        <v>0</v>
      </c>
      <c r="J341" s="293">
        <f t="shared" si="185"/>
        <v>0</v>
      </c>
      <c r="K341" s="639"/>
      <c r="L341" s="640">
        <f t="shared" si="186"/>
        <v>0</v>
      </c>
      <c r="M341" s="639"/>
      <c r="N341" s="640"/>
      <c r="O341" s="641"/>
      <c r="P341" s="639"/>
      <c r="Q341" s="640"/>
      <c r="R341" s="641" t="e">
        <f t="shared" si="187"/>
        <v>#DIV/0!</v>
      </c>
      <c r="S341"/>
      <c r="T341" s="595">
        <v>1.44</v>
      </c>
      <c r="U341" s="596">
        <v>1.1499999999999999</v>
      </c>
      <c r="V341" s="551">
        <f t="shared" si="171"/>
        <v>0.28999999999999998</v>
      </c>
      <c r="W341" s="562" t="e">
        <f t="shared" ref="W341:W354" si="193">V341/H341</f>
        <v>#DIV/0!</v>
      </c>
      <c r="X341" s="597"/>
    </row>
    <row r="342" spans="1:24" s="380" customFormat="1" ht="27.75" customHeight="1">
      <c r="A342" s="440" t="s">
        <v>1715</v>
      </c>
      <c r="B342" s="292" t="s">
        <v>806</v>
      </c>
      <c r="C342" s="1005" t="s">
        <v>1274</v>
      </c>
      <c r="D342" s="965" t="str">
        <f>IFERROR(VLOOKUP(A342,'SINAPI 092021'!$A$4:$E$12299,2,FALSE),VLOOKUP(Orçamento!A342,Composição!$A$4:$F$1756,2,FALSE))</f>
        <v>SOLDA EXOTÉRMICA 115 CONEXÃO CABO-HASTE NA LATERAL, BITOLA DO CABO DE 50MM² PARA HASTE DE 5/8"</v>
      </c>
      <c r="E342" s="292" t="s">
        <v>475</v>
      </c>
      <c r="F342" s="293">
        <v>45</v>
      </c>
      <c r="G342" s="298">
        <f t="shared" si="192"/>
        <v>0.24940000000000001</v>
      </c>
      <c r="H342" s="994"/>
      <c r="I342" s="430">
        <f t="shared" si="184"/>
        <v>0</v>
      </c>
      <c r="J342" s="293">
        <f t="shared" si="185"/>
        <v>0</v>
      </c>
      <c r="K342" s="639"/>
      <c r="L342" s="640">
        <f t="shared" si="186"/>
        <v>0</v>
      </c>
      <c r="M342" s="639"/>
      <c r="N342" s="640"/>
      <c r="O342" s="641"/>
      <c r="P342" s="639"/>
      <c r="Q342" s="640"/>
      <c r="R342" s="641" t="e">
        <f t="shared" si="187"/>
        <v>#DIV/0!</v>
      </c>
      <c r="S342"/>
      <c r="T342" s="595">
        <v>33.020000000000003</v>
      </c>
      <c r="U342" s="596">
        <v>26.53</v>
      </c>
      <c r="V342" s="551">
        <f t="shared" si="171"/>
        <v>6.49</v>
      </c>
      <c r="W342" s="562" t="e">
        <f t="shared" si="193"/>
        <v>#DIV/0!</v>
      </c>
      <c r="X342" s="597"/>
    </row>
    <row r="343" spans="1:24" s="380" customFormat="1" ht="27.75" customHeight="1">
      <c r="A343" s="440" t="s">
        <v>1718</v>
      </c>
      <c r="B343" s="292" t="s">
        <v>806</v>
      </c>
      <c r="C343" s="1005" t="s">
        <v>1275</v>
      </c>
      <c r="D343" s="965" t="str">
        <f>IFERROR(VLOOKUP(A343,'SINAPI 092021'!$A$4:$E$12299,2,FALSE),VLOOKUP(Orçamento!A343,Composição!$A$4:$F$1756,2,FALSE))</f>
        <v>CONECTOR DE MEDIÇÃO EM BRONZE COM 4 PARAFUSOS PARA CABOS DE COBRE 16 - 70 mm² ref.TEL-560 (pára-raio)</v>
      </c>
      <c r="E343" s="292" t="s">
        <v>475</v>
      </c>
      <c r="F343" s="293">
        <v>16</v>
      </c>
      <c r="G343" s="298">
        <f t="shared" si="192"/>
        <v>0.24940000000000001</v>
      </c>
      <c r="H343" s="994"/>
      <c r="I343" s="430">
        <f t="shared" si="184"/>
        <v>0</v>
      </c>
      <c r="J343" s="293">
        <f t="shared" si="185"/>
        <v>0</v>
      </c>
      <c r="K343" s="639"/>
      <c r="L343" s="640">
        <f t="shared" si="186"/>
        <v>0</v>
      </c>
      <c r="M343" s="639"/>
      <c r="N343" s="640"/>
      <c r="O343" s="641"/>
      <c r="P343" s="639"/>
      <c r="Q343" s="640"/>
      <c r="R343" s="641" t="e">
        <f t="shared" si="187"/>
        <v>#DIV/0!</v>
      </c>
      <c r="S343"/>
      <c r="T343" s="595">
        <v>43.11</v>
      </c>
      <c r="U343" s="596">
        <v>34.61</v>
      </c>
      <c r="V343" s="551">
        <f t="shared" si="171"/>
        <v>8.5</v>
      </c>
      <c r="W343" s="562" t="e">
        <f t="shared" si="193"/>
        <v>#DIV/0!</v>
      </c>
      <c r="X343" s="597"/>
    </row>
    <row r="344" spans="1:24" s="380" customFormat="1" ht="27.75" customHeight="1">
      <c r="A344" s="440">
        <v>96989</v>
      </c>
      <c r="B344" s="292" t="s">
        <v>15</v>
      </c>
      <c r="C344" s="1005" t="s">
        <v>1276</v>
      </c>
      <c r="D344" s="965" t="str">
        <f>IFERROR(VLOOKUP(A344,'SINAPI 092021'!$A$4:$E$12299,2,FALSE),VLOOKUP(Orçamento!A344,Composição!$A$4:$F$1756,2,FALSE))</f>
        <v>CAPTOR TIPO FRANKLIN PARA SPDA - FORNECIMENTO E INSTALAÇÃO. AF_12/2017</v>
      </c>
      <c r="E344" s="292" t="s">
        <v>475</v>
      </c>
      <c r="F344" s="293">
        <v>1</v>
      </c>
      <c r="G344" s="298">
        <f t="shared" ref="G344" si="194">$J$4</f>
        <v>0.24940000000000001</v>
      </c>
      <c r="H344" s="966"/>
      <c r="I344" s="430">
        <f t="shared" si="184"/>
        <v>0</v>
      </c>
      <c r="J344" s="293">
        <f t="shared" si="185"/>
        <v>0</v>
      </c>
      <c r="K344" s="639"/>
      <c r="L344" s="640">
        <f t="shared" si="186"/>
        <v>0</v>
      </c>
      <c r="M344" s="639"/>
      <c r="N344" s="640"/>
      <c r="O344" s="641"/>
      <c r="P344" s="639"/>
      <c r="Q344" s="640"/>
      <c r="R344" s="641" t="e">
        <f t="shared" si="187"/>
        <v>#DIV/0!</v>
      </c>
      <c r="S344"/>
      <c r="T344" s="595">
        <v>103.39</v>
      </c>
      <c r="U344" s="596">
        <v>82.7</v>
      </c>
      <c r="V344" s="551">
        <f t="shared" ref="V344:V406" si="195">T344-U344</f>
        <v>20.69</v>
      </c>
      <c r="W344" s="562" t="e">
        <f t="shared" si="193"/>
        <v>#DIV/0!</v>
      </c>
      <c r="X344" s="597"/>
    </row>
    <row r="345" spans="1:24" s="983" customFormat="1" ht="24">
      <c r="A345" s="440">
        <v>13721</v>
      </c>
      <c r="B345" s="292" t="s">
        <v>22523</v>
      </c>
      <c r="C345" s="1005" t="s">
        <v>1277</v>
      </c>
      <c r="D345" s="965" t="s">
        <v>22543</v>
      </c>
      <c r="E345" s="292" t="s">
        <v>475</v>
      </c>
      <c r="F345" s="293">
        <v>2</v>
      </c>
      <c r="G345" s="294">
        <f t="shared" si="190"/>
        <v>0.1278</v>
      </c>
      <c r="H345" s="1007"/>
      <c r="I345" s="430">
        <f t="shared" si="184"/>
        <v>0</v>
      </c>
      <c r="J345" s="293">
        <f t="shared" si="185"/>
        <v>0</v>
      </c>
      <c r="K345" s="948"/>
      <c r="L345" s="948">
        <f t="shared" si="186"/>
        <v>0</v>
      </c>
      <c r="M345" s="948"/>
      <c r="N345" s="948"/>
      <c r="O345" s="949"/>
      <c r="P345" s="948"/>
      <c r="Q345" s="948"/>
      <c r="R345" s="949" t="e">
        <f t="shared" si="187"/>
        <v>#DIV/0!</v>
      </c>
      <c r="S345" s="950"/>
      <c r="T345" s="980">
        <v>13.72</v>
      </c>
      <c r="U345" s="981">
        <v>13.72</v>
      </c>
      <c r="V345" s="953">
        <f t="shared" si="195"/>
        <v>0</v>
      </c>
      <c r="W345" s="954" t="e">
        <f t="shared" si="193"/>
        <v>#DIV/0!</v>
      </c>
      <c r="X345" s="982"/>
    </row>
    <row r="346" spans="1:24" s="950" customFormat="1" ht="27.75" customHeight="1">
      <c r="A346" s="440">
        <v>13722</v>
      </c>
      <c r="B346" s="292" t="s">
        <v>22523</v>
      </c>
      <c r="C346" s="1005" t="s">
        <v>1278</v>
      </c>
      <c r="D346" s="965" t="s">
        <v>22544</v>
      </c>
      <c r="E346" s="292" t="s">
        <v>475</v>
      </c>
      <c r="F346" s="293">
        <v>3</v>
      </c>
      <c r="G346" s="294">
        <f t="shared" si="190"/>
        <v>0.1278</v>
      </c>
      <c r="H346" s="1007"/>
      <c r="I346" s="430">
        <f t="shared" si="184"/>
        <v>0</v>
      </c>
      <c r="J346" s="293">
        <f t="shared" si="185"/>
        <v>0</v>
      </c>
      <c r="K346" s="948"/>
      <c r="L346" s="948">
        <f t="shared" si="186"/>
        <v>0</v>
      </c>
      <c r="M346" s="948"/>
      <c r="N346" s="948"/>
      <c r="O346" s="949"/>
      <c r="P346" s="948"/>
      <c r="Q346" s="948"/>
      <c r="R346" s="949" t="e">
        <f t="shared" si="187"/>
        <v>#DIV/0!</v>
      </c>
      <c r="T346" s="984">
        <v>10.98</v>
      </c>
      <c r="U346" s="985">
        <v>10.98</v>
      </c>
      <c r="V346" s="953">
        <f t="shared" si="195"/>
        <v>0</v>
      </c>
      <c r="W346" s="954" t="e">
        <f t="shared" si="193"/>
        <v>#DIV/0!</v>
      </c>
      <c r="X346" s="986"/>
    </row>
    <row r="347" spans="1:24" s="950" customFormat="1" ht="27.75" customHeight="1">
      <c r="A347" s="440">
        <v>12198</v>
      </c>
      <c r="B347" s="292" t="s">
        <v>22523</v>
      </c>
      <c r="C347" s="1005" t="s">
        <v>1279</v>
      </c>
      <c r="D347" s="965" t="s">
        <v>22568</v>
      </c>
      <c r="E347" s="292" t="s">
        <v>475</v>
      </c>
      <c r="F347" s="293">
        <v>3</v>
      </c>
      <c r="G347" s="294">
        <f t="shared" si="190"/>
        <v>0.1278</v>
      </c>
      <c r="H347" s="1007"/>
      <c r="I347" s="430">
        <f t="shared" si="184"/>
        <v>0</v>
      </c>
      <c r="J347" s="293">
        <f t="shared" si="185"/>
        <v>0</v>
      </c>
      <c r="K347" s="948"/>
      <c r="L347" s="948">
        <f t="shared" si="186"/>
        <v>0</v>
      </c>
      <c r="M347" s="948"/>
      <c r="N347" s="948"/>
      <c r="O347" s="949"/>
      <c r="P347" s="948"/>
      <c r="Q347" s="948"/>
      <c r="R347" s="949" t="e">
        <f t="shared" si="187"/>
        <v>#DIV/0!</v>
      </c>
      <c r="T347" s="984">
        <v>15.19</v>
      </c>
      <c r="U347" s="985">
        <v>15.19</v>
      </c>
      <c r="V347" s="953">
        <f t="shared" si="195"/>
        <v>0</v>
      </c>
      <c r="W347" s="954" t="e">
        <f t="shared" si="193"/>
        <v>#DIV/0!</v>
      </c>
      <c r="X347" s="986"/>
    </row>
    <row r="348" spans="1:24" customFormat="1" ht="27.75" customHeight="1">
      <c r="A348" s="433">
        <v>101537</v>
      </c>
      <c r="B348" s="292" t="s">
        <v>15</v>
      </c>
      <c r="C348" s="784" t="s">
        <v>1280</v>
      </c>
      <c r="D348" s="729" t="str">
        <f>IFERROR(VLOOKUP(A348,'SINAPI 092021'!$A$4:$E$12299,2,FALSE),VLOOKUP(Orçamento!A348,Composição!$A$4:$F$1756,2,FALSE))</f>
        <v>APARELHO SINALIZADOR DE SAÍDA DE GARAGEM, COM CÉLULA FOTOELÉTRICA - FORNECIMENTO E INSTALAÇÃO. AF_07/2020</v>
      </c>
      <c r="E348" s="329" t="s">
        <v>475</v>
      </c>
      <c r="F348" s="804">
        <v>1</v>
      </c>
      <c r="G348" s="320">
        <f t="shared" ref="G348" si="196">$J$4</f>
        <v>0.24940000000000001</v>
      </c>
      <c r="H348" s="770"/>
      <c r="I348" s="432">
        <f t="shared" si="184"/>
        <v>0</v>
      </c>
      <c r="J348" s="293">
        <f t="shared" si="185"/>
        <v>0</v>
      </c>
      <c r="K348" s="639"/>
      <c r="L348" s="640">
        <f t="shared" si="186"/>
        <v>0</v>
      </c>
      <c r="M348" s="639"/>
      <c r="N348" s="640"/>
      <c r="O348" s="641"/>
      <c r="P348" s="639"/>
      <c r="Q348" s="640"/>
      <c r="R348" s="641" t="e">
        <f t="shared" si="187"/>
        <v>#DIV/0!</v>
      </c>
      <c r="T348" s="547">
        <v>126.33</v>
      </c>
      <c r="U348" s="548">
        <v>101.06</v>
      </c>
      <c r="V348" s="551">
        <f t="shared" si="195"/>
        <v>25.27</v>
      </c>
      <c r="W348" s="562" t="e">
        <f t="shared" si="193"/>
        <v>#DIV/0!</v>
      </c>
      <c r="X348" s="9"/>
    </row>
    <row r="349" spans="1:24" s="380" customFormat="1" ht="27.75" customHeight="1">
      <c r="A349" s="810">
        <v>13188</v>
      </c>
      <c r="B349" s="798" t="s">
        <v>22523</v>
      </c>
      <c r="C349" s="784" t="s">
        <v>1281</v>
      </c>
      <c r="D349" s="835" t="s">
        <v>22742</v>
      </c>
      <c r="E349" s="798" t="s">
        <v>475</v>
      </c>
      <c r="F349" s="804">
        <v>12</v>
      </c>
      <c r="G349" s="799">
        <f t="shared" si="190"/>
        <v>0.1278</v>
      </c>
      <c r="H349" s="894"/>
      <c r="I349" s="432">
        <f t="shared" si="184"/>
        <v>0</v>
      </c>
      <c r="J349" s="293">
        <f t="shared" si="185"/>
        <v>0</v>
      </c>
      <c r="K349" s="639"/>
      <c r="L349" s="640">
        <f t="shared" si="186"/>
        <v>0</v>
      </c>
      <c r="M349" s="639"/>
      <c r="N349" s="640"/>
      <c r="O349" s="641"/>
      <c r="P349" s="639"/>
      <c r="Q349" s="640"/>
      <c r="R349" s="641" t="e">
        <f t="shared" si="187"/>
        <v>#DIV/0!</v>
      </c>
      <c r="S349"/>
      <c r="T349" s="595">
        <v>2</v>
      </c>
      <c r="U349" s="596">
        <v>2</v>
      </c>
      <c r="V349" s="551">
        <f t="shared" si="195"/>
        <v>0</v>
      </c>
      <c r="W349" s="562" t="e">
        <f t="shared" si="193"/>
        <v>#DIV/0!</v>
      </c>
      <c r="X349" s="597"/>
    </row>
    <row r="350" spans="1:24" s="380" customFormat="1" ht="27.75" customHeight="1">
      <c r="A350" s="810" t="s">
        <v>1017</v>
      </c>
      <c r="B350" s="798" t="s">
        <v>474</v>
      </c>
      <c r="C350" s="784" t="s">
        <v>1282</v>
      </c>
      <c r="D350" s="835" t="s">
        <v>1018</v>
      </c>
      <c r="E350" s="798" t="s">
        <v>804</v>
      </c>
      <c r="F350" s="804">
        <v>20</v>
      </c>
      <c r="G350" s="799">
        <f t="shared" si="190"/>
        <v>0.1278</v>
      </c>
      <c r="H350" s="894"/>
      <c r="I350" s="432">
        <f t="shared" si="184"/>
        <v>0</v>
      </c>
      <c r="J350" s="293">
        <f t="shared" si="185"/>
        <v>0</v>
      </c>
      <c r="K350" s="639"/>
      <c r="L350" s="640">
        <f t="shared" si="186"/>
        <v>0</v>
      </c>
      <c r="M350" s="639"/>
      <c r="N350" s="640"/>
      <c r="O350" s="641"/>
      <c r="P350" s="639"/>
      <c r="Q350" s="640"/>
      <c r="R350" s="641" t="e">
        <f t="shared" si="187"/>
        <v>#DIV/0!</v>
      </c>
      <c r="S350"/>
      <c r="T350" s="595">
        <v>4</v>
      </c>
      <c r="U350" s="596">
        <v>4</v>
      </c>
      <c r="V350" s="551">
        <f t="shared" si="195"/>
        <v>0</v>
      </c>
      <c r="W350" s="562" t="e">
        <f t="shared" si="193"/>
        <v>#DIV/0!</v>
      </c>
      <c r="X350" s="597"/>
    </row>
    <row r="351" spans="1:24" s="380" customFormat="1" ht="27.75" customHeight="1">
      <c r="A351" s="440">
        <v>96988</v>
      </c>
      <c r="B351" s="292" t="s">
        <v>15</v>
      </c>
      <c r="C351" s="784" t="s">
        <v>1283</v>
      </c>
      <c r="D351" s="729" t="str">
        <f>IFERROR(VLOOKUP(A351,'SINAPI 092021'!$A$4:$E$12299,2,FALSE),VLOOKUP(Orçamento!A351,Composição!$A$4:$F$1756,2,FALSE))</f>
        <v>MASTRO 1 ½  PARA SPDA - FORNECIMENTO E INSTALAÇÃO. AF_12/2017</v>
      </c>
      <c r="E351" s="329" t="s">
        <v>475</v>
      </c>
      <c r="F351" s="804">
        <v>1</v>
      </c>
      <c r="G351" s="320">
        <f t="shared" ref="G351:G354" si="197">$J$4</f>
        <v>0.24940000000000001</v>
      </c>
      <c r="H351" s="935"/>
      <c r="I351" s="432">
        <f t="shared" si="184"/>
        <v>0</v>
      </c>
      <c r="J351" s="293">
        <f t="shared" si="185"/>
        <v>0</v>
      </c>
      <c r="K351" s="639"/>
      <c r="L351" s="640">
        <f t="shared" si="186"/>
        <v>0</v>
      </c>
      <c r="M351" s="639"/>
      <c r="N351" s="640"/>
      <c r="O351" s="641"/>
      <c r="P351" s="639"/>
      <c r="Q351" s="640"/>
      <c r="R351" s="641" t="e">
        <f t="shared" si="187"/>
        <v>#DIV/0!</v>
      </c>
      <c r="S351"/>
      <c r="T351" s="595">
        <v>157.22</v>
      </c>
      <c r="U351" s="596">
        <v>125.78</v>
      </c>
      <c r="V351" s="551">
        <f t="shared" si="195"/>
        <v>31.44</v>
      </c>
      <c r="W351" s="562" t="e">
        <f t="shared" si="193"/>
        <v>#DIV/0!</v>
      </c>
      <c r="X351" s="597"/>
    </row>
    <row r="352" spans="1:24" s="380" customFormat="1" ht="27.75" customHeight="1">
      <c r="A352" s="440">
        <v>96987</v>
      </c>
      <c r="B352" s="292" t="s">
        <v>15</v>
      </c>
      <c r="C352" s="1005" t="s">
        <v>1284</v>
      </c>
      <c r="D352" s="965" t="str">
        <f>IFERROR(VLOOKUP(A352,'SINAPI 092021'!$A$4:$E$12299,2,FALSE),VLOOKUP(Orçamento!A352,Composição!$A$4:$F$1756,2,FALSE))</f>
        <v>BASE METÁLICA PARA MASTRO 1 ½  PARA SPDA - FORNECIMENTO E INSTALAÇÃO. AF_12/2017</v>
      </c>
      <c r="E352" s="292" t="s">
        <v>475</v>
      </c>
      <c r="F352" s="804">
        <v>1</v>
      </c>
      <c r="G352" s="298">
        <f t="shared" si="197"/>
        <v>0.24940000000000001</v>
      </c>
      <c r="H352" s="966"/>
      <c r="I352" s="430">
        <f t="shared" ref="I352" si="198">H352*(1+G352)</f>
        <v>0</v>
      </c>
      <c r="J352" s="293">
        <f t="shared" ref="J352" si="199">F352*I352</f>
        <v>0</v>
      </c>
      <c r="K352" s="639"/>
      <c r="L352" s="640">
        <f t="shared" si="186"/>
        <v>0</v>
      </c>
      <c r="M352" s="639"/>
      <c r="N352" s="640"/>
      <c r="O352" s="641"/>
      <c r="P352" s="639"/>
      <c r="Q352" s="640"/>
      <c r="R352" s="641" t="e">
        <f t="shared" si="187"/>
        <v>#DIV/0!</v>
      </c>
      <c r="S352"/>
      <c r="T352" s="595">
        <v>103.4</v>
      </c>
      <c r="U352" s="596">
        <v>82.71</v>
      </c>
      <c r="V352" s="551">
        <f t="shared" si="195"/>
        <v>20.69</v>
      </c>
      <c r="W352" s="562" t="e">
        <f t="shared" si="193"/>
        <v>#DIV/0!</v>
      </c>
      <c r="X352" s="597"/>
    </row>
    <row r="353" spans="1:24" s="983" customFormat="1" ht="27.75" customHeight="1">
      <c r="A353" s="440">
        <v>3806</v>
      </c>
      <c r="B353" s="292" t="s">
        <v>22523</v>
      </c>
      <c r="C353" s="1005" t="s">
        <v>1285</v>
      </c>
      <c r="D353" s="958" t="s">
        <v>22545</v>
      </c>
      <c r="E353" s="292" t="s">
        <v>804</v>
      </c>
      <c r="F353" s="804">
        <v>20</v>
      </c>
      <c r="G353" s="294">
        <f t="shared" si="190"/>
        <v>0.1278</v>
      </c>
      <c r="H353" s="1007"/>
      <c r="I353" s="430">
        <f t="shared" si="184"/>
        <v>0</v>
      </c>
      <c r="J353" s="293">
        <f t="shared" si="185"/>
        <v>0</v>
      </c>
      <c r="K353" s="948"/>
      <c r="L353" s="948">
        <f t="shared" si="186"/>
        <v>0</v>
      </c>
      <c r="M353" s="948"/>
      <c r="N353" s="948"/>
      <c r="O353" s="949"/>
      <c r="P353" s="948"/>
      <c r="Q353" s="948"/>
      <c r="R353" s="949" t="e">
        <f t="shared" si="187"/>
        <v>#DIV/0!</v>
      </c>
      <c r="S353" s="950"/>
      <c r="T353" s="980">
        <v>3.11</v>
      </c>
      <c r="U353" s="981">
        <v>3.11</v>
      </c>
      <c r="V353" s="953">
        <f t="shared" si="195"/>
        <v>0</v>
      </c>
      <c r="W353" s="954" t="e">
        <f t="shared" si="193"/>
        <v>#DIV/0!</v>
      </c>
      <c r="X353" s="982"/>
    </row>
    <row r="354" spans="1:24" s="380" customFormat="1" ht="27.75" customHeight="1">
      <c r="A354" s="440">
        <v>97610</v>
      </c>
      <c r="B354" s="292" t="s">
        <v>15</v>
      </c>
      <c r="C354" s="784" t="s">
        <v>22540</v>
      </c>
      <c r="D354" s="729" t="str">
        <f>IFERROR(VLOOKUP(A354,'SINAPI 092021'!$A$4:$E$12299,2,FALSE),VLOOKUP(Orçamento!A354,Composição!$A$4:$F$1756,2,FALSE))</f>
        <v>LÂMPADA COMPACTA DE LED 10 W, BASE E27 - FORNECIMENTO E INSTALAÇÃO. AF_02/2020</v>
      </c>
      <c r="E354" s="329" t="s">
        <v>475</v>
      </c>
      <c r="F354" s="804">
        <v>1</v>
      </c>
      <c r="G354" s="320">
        <f t="shared" si="197"/>
        <v>0.24940000000000001</v>
      </c>
      <c r="H354" s="933"/>
      <c r="I354" s="432">
        <f t="shared" si="184"/>
        <v>0</v>
      </c>
      <c r="J354" s="293">
        <f t="shared" si="185"/>
        <v>0</v>
      </c>
      <c r="K354" s="639"/>
      <c r="L354" s="640">
        <f t="shared" si="186"/>
        <v>0</v>
      </c>
      <c r="M354" s="639"/>
      <c r="N354" s="640"/>
      <c r="O354" s="641"/>
      <c r="P354" s="639"/>
      <c r="Q354" s="640"/>
      <c r="R354" s="641" t="e">
        <f t="shared" si="187"/>
        <v>#DIV/0!</v>
      </c>
      <c r="S354"/>
      <c r="T354" s="595">
        <v>13.75</v>
      </c>
      <c r="U354" s="596">
        <v>10.98</v>
      </c>
      <c r="V354" s="551">
        <f t="shared" si="195"/>
        <v>2.77</v>
      </c>
      <c r="W354" s="562" t="e">
        <f t="shared" si="193"/>
        <v>#DIV/0!</v>
      </c>
      <c r="X354" s="597"/>
    </row>
    <row r="355" spans="1:24" s="380" customFormat="1">
      <c r="A355" s="473"/>
      <c r="B355" s="85"/>
      <c r="C355" s="88"/>
      <c r="D355" s="712"/>
      <c r="E355" s="85"/>
      <c r="F355" s="86"/>
      <c r="G355" s="86"/>
      <c r="H355" s="643"/>
      <c r="I355" s="644"/>
      <c r="J355" s="199">
        <f>SUM(J324:J354)</f>
        <v>0</v>
      </c>
      <c r="K355" s="199"/>
      <c r="L355" s="199">
        <f>SUM(L324:L354)</f>
        <v>0</v>
      </c>
      <c r="M355" s="199"/>
      <c r="N355" s="199"/>
      <c r="O355" s="199"/>
      <c r="P355" s="199"/>
      <c r="Q355" s="199"/>
      <c r="R355" s="199"/>
      <c r="S355"/>
      <c r="T355" s="595" t="s">
        <v>21</v>
      </c>
      <c r="U355" s="596"/>
      <c r="V355" s="551" t="e">
        <f t="shared" si="195"/>
        <v>#VALUE!</v>
      </c>
      <c r="W355" s="562"/>
      <c r="X355" s="597"/>
    </row>
    <row r="356" spans="1:24" s="380" customFormat="1">
      <c r="A356" s="82"/>
      <c r="B356" s="82"/>
      <c r="C356" s="71" t="s">
        <v>112</v>
      </c>
      <c r="D356" s="713" t="s">
        <v>841</v>
      </c>
      <c r="E356" s="82"/>
      <c r="F356" s="83"/>
      <c r="G356" s="83"/>
      <c r="H356" s="83"/>
      <c r="I356" s="84"/>
      <c r="J356" s="83"/>
      <c r="K356" s="83"/>
      <c r="L356" s="83"/>
      <c r="M356" s="83"/>
      <c r="N356" s="83"/>
      <c r="O356" s="83"/>
      <c r="P356" s="83"/>
      <c r="Q356" s="83"/>
      <c r="R356" s="83"/>
      <c r="S356"/>
      <c r="T356" s="595"/>
      <c r="U356" s="596"/>
      <c r="V356" s="551">
        <f t="shared" si="195"/>
        <v>0</v>
      </c>
      <c r="W356" s="562"/>
      <c r="X356" s="597"/>
    </row>
    <row r="357" spans="1:24" s="380" customFormat="1">
      <c r="A357" s="85"/>
      <c r="B357" s="85"/>
      <c r="C357" s="87" t="s">
        <v>113</v>
      </c>
      <c r="D357" s="710" t="s">
        <v>842</v>
      </c>
      <c r="E357" s="73"/>
      <c r="F357" s="304"/>
      <c r="G357" s="304"/>
      <c r="H357" s="304"/>
      <c r="I357" s="75"/>
      <c r="J357" s="86"/>
      <c r="K357" s="619"/>
      <c r="L357" s="619"/>
      <c r="M357" s="619"/>
      <c r="N357" s="619"/>
      <c r="O357" s="619"/>
      <c r="P357" s="619"/>
      <c r="Q357" s="619"/>
      <c r="R357" s="619"/>
      <c r="S357"/>
      <c r="T357" s="595"/>
      <c r="U357" s="596"/>
      <c r="V357" s="551">
        <f t="shared" si="195"/>
        <v>0</v>
      </c>
      <c r="W357" s="562"/>
      <c r="X357" s="597"/>
    </row>
    <row r="358" spans="1:24" s="380" customFormat="1" ht="36">
      <c r="A358" s="316">
        <v>95644</v>
      </c>
      <c r="B358" s="77" t="s">
        <v>15</v>
      </c>
      <c r="C358" s="78" t="s">
        <v>977</v>
      </c>
      <c r="D358" s="729" t="str">
        <f>IFERROR(VLOOKUP(A358,'SINAPI 092021'!$A$4:$E$12299,2,FALSE),VLOOKUP(Orçamento!A358,Composição!$A$4:$F$1756,2,FALSE))</f>
        <v>KIT CAVALETE PARA MEDIÇÃO DE ÁGUA - ENTRADA INDIVIDUALIZADA, EM PVC DN 32 (1), PARA 1 MEDIDOR  FORNECIMENTO E INSTALAÇÃO (EXCLUSIVE HIDRÔMETRO). AF_11/2016</v>
      </c>
      <c r="E358" s="77" t="s">
        <v>475</v>
      </c>
      <c r="F358" s="796">
        <v>1</v>
      </c>
      <c r="G358" s="320">
        <f t="shared" ref="G358:G362" si="200">$J$4</f>
        <v>0.24940000000000001</v>
      </c>
      <c r="H358" s="933"/>
      <c r="I358" s="432">
        <f t="shared" ref="I358:I389" si="201">H358*(1+G358)</f>
        <v>0</v>
      </c>
      <c r="J358" s="313">
        <f t="shared" ref="J358:J362" si="202">F358*I358</f>
        <v>0</v>
      </c>
      <c r="K358" s="639"/>
      <c r="L358" s="640">
        <f t="shared" ref="L358:L362" si="203">$I358*K358</f>
        <v>0</v>
      </c>
      <c r="M358" s="639"/>
      <c r="N358" s="640"/>
      <c r="O358" s="641"/>
      <c r="P358" s="639"/>
      <c r="Q358" s="640"/>
      <c r="R358" s="641" t="e">
        <f t="shared" ref="R358:R362" si="204">Q358/$J358</f>
        <v>#DIV/0!</v>
      </c>
      <c r="S358"/>
      <c r="T358" s="595">
        <v>153.81</v>
      </c>
      <c r="U358" s="596">
        <v>123.07</v>
      </c>
      <c r="V358" s="551">
        <f t="shared" si="195"/>
        <v>30.74</v>
      </c>
      <c r="W358" s="562" t="e">
        <f>V358/H358</f>
        <v>#DIV/0!</v>
      </c>
      <c r="X358" s="597"/>
    </row>
    <row r="359" spans="1:24" s="380" customFormat="1" ht="24">
      <c r="A359" s="795" t="s">
        <v>1631</v>
      </c>
      <c r="B359" s="795" t="s">
        <v>15</v>
      </c>
      <c r="C359" s="794" t="s">
        <v>978</v>
      </c>
      <c r="D359" s="729" t="str">
        <f>IFERROR(VLOOKUP(A359,'SINAPI 092021'!$A$4:$E$12299,2,FALSE),VLOOKUP(Orçamento!A359,Composição!$A$4:$F$1756,2,FALSE))</f>
        <v>HIDRÔMETRO DN 1", 10 M³/H  FORNECIMENTO E INSTALAÇÃO. AF_11/2016</v>
      </c>
      <c r="E359" s="795" t="s">
        <v>475</v>
      </c>
      <c r="F359" s="796">
        <v>1</v>
      </c>
      <c r="G359" s="797">
        <f>$J$4</f>
        <v>0.24940000000000001</v>
      </c>
      <c r="H359" s="770"/>
      <c r="I359" s="432">
        <f t="shared" si="201"/>
        <v>0</v>
      </c>
      <c r="J359" s="313">
        <f t="shared" si="202"/>
        <v>0</v>
      </c>
      <c r="K359" s="639"/>
      <c r="L359" s="640">
        <f t="shared" si="203"/>
        <v>0</v>
      </c>
      <c r="M359" s="639"/>
      <c r="N359" s="640"/>
      <c r="O359" s="641"/>
      <c r="P359" s="639"/>
      <c r="Q359" s="640"/>
      <c r="R359" s="641" t="e">
        <f t="shared" si="204"/>
        <v>#DIV/0!</v>
      </c>
      <c r="S359"/>
      <c r="T359" s="595">
        <v>473.05</v>
      </c>
      <c r="U359" s="596">
        <v>379.86</v>
      </c>
      <c r="V359" s="551">
        <f t="shared" si="195"/>
        <v>93.19</v>
      </c>
      <c r="W359" s="562" t="e">
        <f>V359/H359</f>
        <v>#DIV/0!</v>
      </c>
      <c r="X359" s="597"/>
    </row>
    <row r="360" spans="1:24" s="380" customFormat="1" ht="42" customHeight="1">
      <c r="A360" s="316">
        <v>94674</v>
      </c>
      <c r="B360" s="77" t="s">
        <v>15</v>
      </c>
      <c r="C360" s="78" t="s">
        <v>877</v>
      </c>
      <c r="D360" s="729" t="str">
        <f>IFERROR(VLOOKUP(A360,'SINAPI 092021'!$A$4:$E$12299,2,FALSE),VLOOKUP(Orçamento!A360,Composição!$A$4:$F$1756,2,FALSE))</f>
        <v>JOELHO 90 GRAUS, PVC, SOLDÁVEL, DN 32 MM INSTALADO EM RESERVAÇÃO DE ÁGUA DE EDIFICAÇÃO QUE POSSUA RESERVATÓRIO DE FIBRA/FIBROCIMENTO   FORNECIMENTO E INSTALAÇÃO. AF_06/2016</v>
      </c>
      <c r="E360" s="77" t="s">
        <v>475</v>
      </c>
      <c r="F360" s="796">
        <v>7</v>
      </c>
      <c r="G360" s="320">
        <f t="shared" si="200"/>
        <v>0.24940000000000001</v>
      </c>
      <c r="H360" s="770"/>
      <c r="I360" s="432">
        <f t="shared" si="201"/>
        <v>0</v>
      </c>
      <c r="J360" s="313">
        <f t="shared" si="202"/>
        <v>0</v>
      </c>
      <c r="K360" s="639"/>
      <c r="L360" s="640">
        <f t="shared" si="203"/>
        <v>0</v>
      </c>
      <c r="M360" s="639"/>
      <c r="N360" s="640"/>
      <c r="O360" s="641"/>
      <c r="P360" s="639"/>
      <c r="Q360" s="640"/>
      <c r="R360" s="641" t="e">
        <f t="shared" si="204"/>
        <v>#DIV/0!</v>
      </c>
      <c r="S360"/>
      <c r="T360" s="595">
        <v>7.07</v>
      </c>
      <c r="U360" s="596">
        <v>5.65</v>
      </c>
      <c r="V360" s="551">
        <f t="shared" si="195"/>
        <v>1.42</v>
      </c>
      <c r="W360" s="562" t="e">
        <f>V360/H360</f>
        <v>#DIV/0!</v>
      </c>
      <c r="X360" s="597"/>
    </row>
    <row r="361" spans="1:24" s="380" customFormat="1" ht="24">
      <c r="A361" s="316">
        <v>89357</v>
      </c>
      <c r="B361" s="77" t="s">
        <v>15</v>
      </c>
      <c r="C361" s="78" t="s">
        <v>979</v>
      </c>
      <c r="D361" s="729" t="str">
        <f>IFERROR(VLOOKUP(A361,'SINAPI 092021'!$A$4:$E$12299,2,FALSE),VLOOKUP(Orçamento!A361,Composição!$A$4:$F$1756,2,FALSE))</f>
        <v>TUBO, PVC, SOLDÁVEL, DN 32MM, INSTALADO EM RAMAL OU SUB-RAMAL DE ÁGUA - FORNECIMENTO E INSTALAÇÃO. AF_12/2014</v>
      </c>
      <c r="E361" s="77" t="s">
        <v>846</v>
      </c>
      <c r="F361" s="796">
        <v>31.85</v>
      </c>
      <c r="G361" s="320">
        <f t="shared" si="200"/>
        <v>0.24940000000000001</v>
      </c>
      <c r="H361" s="770"/>
      <c r="I361" s="432">
        <f t="shared" si="201"/>
        <v>0</v>
      </c>
      <c r="J361" s="313">
        <f t="shared" si="202"/>
        <v>0</v>
      </c>
      <c r="K361" s="639"/>
      <c r="L361" s="640">
        <f t="shared" si="203"/>
        <v>0</v>
      </c>
      <c r="M361" s="639"/>
      <c r="N361" s="640"/>
      <c r="O361" s="641"/>
      <c r="P361" s="639"/>
      <c r="Q361" s="640"/>
      <c r="R361" s="641" t="e">
        <f t="shared" si="204"/>
        <v>#DIV/0!</v>
      </c>
      <c r="S361"/>
      <c r="T361" s="595">
        <v>20.5</v>
      </c>
      <c r="U361" s="596">
        <v>16.399999999999999</v>
      </c>
      <c r="V361" s="551">
        <f t="shared" si="195"/>
        <v>4.0999999999999996</v>
      </c>
      <c r="W361" s="562" t="e">
        <f>V361/H361</f>
        <v>#DIV/0!</v>
      </c>
      <c r="X361" s="597"/>
    </row>
    <row r="362" spans="1:24" s="380" customFormat="1">
      <c r="A362" s="795" t="s">
        <v>1596</v>
      </c>
      <c r="B362" s="795" t="s">
        <v>474</v>
      </c>
      <c r="C362" s="794" t="s">
        <v>980</v>
      </c>
      <c r="D362" s="729" t="s">
        <v>22557</v>
      </c>
      <c r="E362" s="795" t="s">
        <v>475</v>
      </c>
      <c r="F362" s="796">
        <v>1</v>
      </c>
      <c r="G362" s="797">
        <f t="shared" si="200"/>
        <v>0.24940000000000001</v>
      </c>
      <c r="H362" s="796"/>
      <c r="I362" s="432">
        <f t="shared" si="201"/>
        <v>0</v>
      </c>
      <c r="J362" s="313">
        <f t="shared" si="202"/>
        <v>0</v>
      </c>
      <c r="K362" s="639"/>
      <c r="L362" s="640">
        <f t="shared" si="203"/>
        <v>0</v>
      </c>
      <c r="M362" s="639"/>
      <c r="N362" s="640"/>
      <c r="O362" s="641"/>
      <c r="P362" s="639"/>
      <c r="Q362" s="640"/>
      <c r="R362" s="641" t="e">
        <f t="shared" si="204"/>
        <v>#DIV/0!</v>
      </c>
      <c r="S362"/>
      <c r="T362" s="595">
        <v>18715</v>
      </c>
      <c r="U362" s="596">
        <v>18715</v>
      </c>
      <c r="V362" s="551">
        <f t="shared" si="195"/>
        <v>0</v>
      </c>
      <c r="W362" s="562" t="e">
        <f>V362/H362</f>
        <v>#DIV/0!</v>
      </c>
      <c r="X362" s="597"/>
    </row>
    <row r="363" spans="1:24" s="380" customFormat="1">
      <c r="A363" s="73"/>
      <c r="B363" s="73"/>
      <c r="C363" s="87" t="s">
        <v>114</v>
      </c>
      <c r="D363" s="714" t="s">
        <v>847</v>
      </c>
      <c r="E363" s="73"/>
      <c r="F363" s="804"/>
      <c r="G363" s="304"/>
      <c r="H363" s="304"/>
      <c r="I363" s="75"/>
      <c r="J363" s="304"/>
      <c r="K363" s="212"/>
      <c r="L363" s="212"/>
      <c r="M363" s="212"/>
      <c r="N363" s="212"/>
      <c r="O363" s="212"/>
      <c r="P363" s="212"/>
      <c r="Q363" s="212"/>
      <c r="R363" s="212"/>
      <c r="S363"/>
      <c r="T363" s="595"/>
      <c r="U363" s="596"/>
      <c r="V363" s="551">
        <f t="shared" si="195"/>
        <v>0</v>
      </c>
      <c r="W363" s="562"/>
      <c r="X363" s="597"/>
    </row>
    <row r="364" spans="1:24" s="380" customFormat="1" ht="30" customHeight="1">
      <c r="A364" s="316" t="s">
        <v>1628</v>
      </c>
      <c r="B364" s="77" t="s">
        <v>806</v>
      </c>
      <c r="C364" s="78" t="s">
        <v>898</v>
      </c>
      <c r="D364" s="729" t="str">
        <f>IFERROR(VLOOKUP(A364,'SINAPI 092021'!$A$4:$E$12299,2,FALSE),VLOOKUP(Orçamento!A364,Composição!$A$4:$F$1756,2,FALSE))</f>
        <v>BUCHA DE REDUCAO DE PVC, SOLDAVEL, CURTA, COM 85 X 75 MM, PARA AGUA FRIA PREDIAL  FORNECIMENTO E INSTALAÇÃO</v>
      </c>
      <c r="E364" s="77" t="s">
        <v>475</v>
      </c>
      <c r="F364" s="796">
        <v>1</v>
      </c>
      <c r="G364" s="298">
        <f>$J$4</f>
        <v>0.24940000000000001</v>
      </c>
      <c r="H364" s="770"/>
      <c r="I364" s="432">
        <f t="shared" si="201"/>
        <v>0</v>
      </c>
      <c r="J364" s="313">
        <f t="shared" ref="J364:J365" si="205">F364*I364</f>
        <v>0</v>
      </c>
      <c r="K364" s="639"/>
      <c r="L364" s="640">
        <f t="shared" ref="L364:L389" si="206">$I364*K364</f>
        <v>0</v>
      </c>
      <c r="M364" s="639"/>
      <c r="N364" s="640"/>
      <c r="O364" s="641"/>
      <c r="P364" s="639"/>
      <c r="Q364" s="640"/>
      <c r="R364" s="641" t="e">
        <f t="shared" ref="R364:R389" si="207">Q364/$J364</f>
        <v>#DIV/0!</v>
      </c>
      <c r="S364"/>
      <c r="T364" s="595">
        <v>19.670000000000002</v>
      </c>
      <c r="U364" s="596">
        <v>15.8</v>
      </c>
      <c r="V364" s="551">
        <f t="shared" si="195"/>
        <v>3.87</v>
      </c>
      <c r="W364" s="562" t="e">
        <f t="shared" ref="W364:W389" si="208">V364/H364</f>
        <v>#DIV/0!</v>
      </c>
      <c r="X364" s="597"/>
    </row>
    <row r="365" spans="1:24" s="380" customFormat="1" ht="27.75" customHeight="1">
      <c r="A365" s="316" t="s">
        <v>22439</v>
      </c>
      <c r="B365" s="77" t="s">
        <v>15</v>
      </c>
      <c r="C365" s="78" t="s">
        <v>899</v>
      </c>
      <c r="D365" s="729" t="str">
        <f>IFERROR(VLOOKUP(A365,'SINAPI 092021'!$A$4:$E$12299,2,FALSE),VLOOKUP(Orçamento!A365,Composição!$A$4:$F$1756,2,FALSE))</f>
        <v>BUCHA DE REDUCAO DE PVC, SOLDAVEL, LONGA, COM 75 X 50 MM, PARA AGUA FRIA PREDIAL FORNECIMENTO E INSTALAÇÃO</v>
      </c>
      <c r="E365" s="77" t="s">
        <v>475</v>
      </c>
      <c r="F365" s="796">
        <v>7</v>
      </c>
      <c r="G365" s="298">
        <f>$J$4</f>
        <v>0.24940000000000001</v>
      </c>
      <c r="H365" s="770"/>
      <c r="I365" s="432">
        <f t="shared" si="201"/>
        <v>0</v>
      </c>
      <c r="J365" s="313">
        <f t="shared" si="205"/>
        <v>0</v>
      </c>
      <c r="K365" s="639"/>
      <c r="L365" s="640">
        <f t="shared" si="206"/>
        <v>0</v>
      </c>
      <c r="M365" s="639"/>
      <c r="N365" s="640"/>
      <c r="O365" s="641"/>
      <c r="P365" s="639"/>
      <c r="Q365" s="640"/>
      <c r="R365" s="641" t="e">
        <f t="shared" si="207"/>
        <v>#DIV/0!</v>
      </c>
      <c r="S365"/>
      <c r="T365" s="595">
        <v>17.88</v>
      </c>
      <c r="U365" s="596">
        <v>14.36</v>
      </c>
      <c r="V365" s="551">
        <f t="shared" si="195"/>
        <v>3.52</v>
      </c>
      <c r="W365" s="562" t="e">
        <f t="shared" si="208"/>
        <v>#DIV/0!</v>
      </c>
      <c r="X365" s="597"/>
    </row>
    <row r="366" spans="1:24" customFormat="1" ht="36">
      <c r="A366" s="316">
        <v>89409</v>
      </c>
      <c r="B366" s="77" t="s">
        <v>15</v>
      </c>
      <c r="C366" s="78" t="s">
        <v>901</v>
      </c>
      <c r="D366" s="729" t="str">
        <f>IFERROR(VLOOKUP(A366,'SINAPI 092021'!$A$4:$E$12299,2,FALSE),VLOOKUP(Orçamento!A366,Composição!$A$4:$F$1756,2,FALSE))</f>
        <v>JOELHO 45 GRAUS, PVC, SOLDÁVEL, DN 25MM, INSTALADO EM RAMAL DE DISTRIBUIÇÃO DE ÁGUA - FORNECIMENTO E INSTALAÇÃO. AF_12/2014</v>
      </c>
      <c r="E366" s="77" t="s">
        <v>475</v>
      </c>
      <c r="F366" s="796">
        <v>8</v>
      </c>
      <c r="G366" s="320">
        <f t="shared" ref="G366:G389" si="209">$J$4</f>
        <v>0.24940000000000001</v>
      </c>
      <c r="H366" s="770"/>
      <c r="I366" s="432">
        <f t="shared" si="201"/>
        <v>0</v>
      </c>
      <c r="J366" s="313">
        <f>F366*I366</f>
        <v>0</v>
      </c>
      <c r="K366" s="639"/>
      <c r="L366" s="640">
        <f t="shared" si="206"/>
        <v>0</v>
      </c>
      <c r="M366" s="639"/>
      <c r="N366" s="640"/>
      <c r="O366" s="641"/>
      <c r="P366" s="639"/>
      <c r="Q366" s="640"/>
      <c r="R366" s="641" t="e">
        <f t="shared" si="207"/>
        <v>#DIV/0!</v>
      </c>
      <c r="T366" s="547">
        <v>5.0599999999999996</v>
      </c>
      <c r="U366" s="548">
        <v>4.05</v>
      </c>
      <c r="V366" s="551">
        <f t="shared" si="195"/>
        <v>1.01</v>
      </c>
      <c r="W366" s="562" t="e">
        <f t="shared" si="208"/>
        <v>#DIV/0!</v>
      </c>
      <c r="X366" s="9"/>
    </row>
    <row r="367" spans="1:24" s="380" customFormat="1" ht="25.5" customHeight="1">
      <c r="A367" s="316">
        <v>89502</v>
      </c>
      <c r="B367" s="77" t="s">
        <v>15</v>
      </c>
      <c r="C367" s="78" t="s">
        <v>903</v>
      </c>
      <c r="D367" s="729" t="str">
        <f>IFERROR(VLOOKUP(A367,'SINAPI 092021'!$A$4:$E$12299,2,FALSE),VLOOKUP(Orçamento!A367,Composição!$A$4:$F$1756,2,FALSE))</f>
        <v>JOELHO 45 GRAUS, PVC, SOLDÁVEL, DN 50MM, INSTALADO EM PRUMADA DE ÁGUA - FORNECIMENTO E INSTALAÇÃO. AF_12/2014</v>
      </c>
      <c r="E367" s="77" t="s">
        <v>475</v>
      </c>
      <c r="F367" s="796">
        <v>2</v>
      </c>
      <c r="G367" s="320">
        <f t="shared" si="209"/>
        <v>0.24940000000000001</v>
      </c>
      <c r="H367" s="770"/>
      <c r="I367" s="432">
        <f t="shared" si="201"/>
        <v>0</v>
      </c>
      <c r="J367" s="313">
        <f t="shared" ref="J367:J389" si="210">F367*I367</f>
        <v>0</v>
      </c>
      <c r="K367" s="639"/>
      <c r="L367" s="640">
        <f t="shared" si="206"/>
        <v>0</v>
      </c>
      <c r="M367" s="639"/>
      <c r="N367" s="640"/>
      <c r="O367" s="641"/>
      <c r="P367" s="639"/>
      <c r="Q367" s="640"/>
      <c r="R367" s="641" t="e">
        <f t="shared" si="207"/>
        <v>#DIV/0!</v>
      </c>
      <c r="S367"/>
      <c r="T367" s="595">
        <v>11.66</v>
      </c>
      <c r="U367" s="596">
        <v>9.33</v>
      </c>
      <c r="V367" s="551">
        <f t="shared" si="195"/>
        <v>2.33</v>
      </c>
      <c r="W367" s="562" t="e">
        <f t="shared" si="208"/>
        <v>#DIV/0!</v>
      </c>
      <c r="X367" s="597"/>
    </row>
    <row r="368" spans="1:24" s="380" customFormat="1" ht="24">
      <c r="A368" s="795" t="s">
        <v>22464</v>
      </c>
      <c r="B368" s="795" t="s">
        <v>15</v>
      </c>
      <c r="C368" s="794" t="s">
        <v>981</v>
      </c>
      <c r="D368" s="729" t="str">
        <f>IFERROR(VLOOKUP(A368,'SINAPI 092021'!$A$4:$E$12299,2,FALSE),VLOOKUP(Orçamento!A368,Composição!$A$4:$F$1756,2,FALSE))</f>
        <v>JOELHO 45 GRAUS, PVC, SOLDÁVEL, DN 85MM, INSTALADO EM PRUMADA DE ÁGUA - FORNECIMENTO E INSTALAÇÃO. AF_12/2014</v>
      </c>
      <c r="E368" s="795" t="s">
        <v>475</v>
      </c>
      <c r="F368" s="796">
        <v>1</v>
      </c>
      <c r="G368" s="797">
        <f t="shared" si="209"/>
        <v>0.24940000000000001</v>
      </c>
      <c r="H368" s="770"/>
      <c r="I368" s="432">
        <f t="shared" si="201"/>
        <v>0</v>
      </c>
      <c r="J368" s="313">
        <f t="shared" si="210"/>
        <v>0</v>
      </c>
      <c r="K368" s="639"/>
      <c r="L368" s="640">
        <f t="shared" si="206"/>
        <v>0</v>
      </c>
      <c r="M368" s="639"/>
      <c r="N368" s="640"/>
      <c r="O368" s="641"/>
      <c r="P368" s="639"/>
      <c r="Q368" s="640"/>
      <c r="R368" s="641" t="e">
        <f t="shared" si="207"/>
        <v>#DIV/0!</v>
      </c>
      <c r="S368"/>
      <c r="T368" s="595">
        <v>69.17</v>
      </c>
      <c r="U368" s="596">
        <v>55.55</v>
      </c>
      <c r="V368" s="551">
        <f t="shared" si="195"/>
        <v>13.62</v>
      </c>
      <c r="W368" s="562" t="e">
        <f t="shared" si="208"/>
        <v>#DIV/0!</v>
      </c>
      <c r="X368" s="597"/>
    </row>
    <row r="369" spans="1:24" s="380" customFormat="1" ht="36">
      <c r="A369" s="316">
        <v>89408</v>
      </c>
      <c r="B369" s="77" t="s">
        <v>15</v>
      </c>
      <c r="C369" s="78" t="s">
        <v>982</v>
      </c>
      <c r="D369" s="729" t="str">
        <f>IFERROR(VLOOKUP(A369,'SINAPI 092021'!$A$4:$E$12299,2,FALSE),VLOOKUP(Orçamento!A369,Composição!$A$4:$F$1756,2,FALSE))</f>
        <v>JOELHO 90 GRAUS, PVC, SOLDÁVEL, DN 25MM, INSTALADO EM RAMAL DE DISTRIBUIÇÃO DE ÁGUA - FORNECIMENTO E INSTALAÇÃO. AF_12/2014</v>
      </c>
      <c r="E369" s="77" t="s">
        <v>475</v>
      </c>
      <c r="F369" s="796">
        <v>95</v>
      </c>
      <c r="G369" s="320">
        <f t="shared" si="209"/>
        <v>0.24940000000000001</v>
      </c>
      <c r="H369" s="770"/>
      <c r="I369" s="432">
        <f t="shared" si="201"/>
        <v>0</v>
      </c>
      <c r="J369" s="313">
        <f t="shared" si="210"/>
        <v>0</v>
      </c>
      <c r="K369" s="639"/>
      <c r="L369" s="640">
        <f t="shared" si="206"/>
        <v>0</v>
      </c>
      <c r="M369" s="639"/>
      <c r="N369" s="640"/>
      <c r="O369" s="641"/>
      <c r="P369" s="639"/>
      <c r="Q369" s="640"/>
      <c r="R369" s="641" t="e">
        <f t="shared" si="207"/>
        <v>#DIV/0!</v>
      </c>
      <c r="S369"/>
      <c r="T369" s="595">
        <v>4.51</v>
      </c>
      <c r="U369" s="596">
        <v>3.61</v>
      </c>
      <c r="V369" s="551">
        <f t="shared" si="195"/>
        <v>0.9</v>
      </c>
      <c r="W369" s="562" t="e">
        <f t="shared" si="208"/>
        <v>#DIV/0!</v>
      </c>
      <c r="X369" s="597"/>
    </row>
    <row r="370" spans="1:24" customFormat="1" ht="30.75" customHeight="1">
      <c r="A370" s="316">
        <v>89501</v>
      </c>
      <c r="B370" s="77" t="s">
        <v>15</v>
      </c>
      <c r="C370" s="78" t="s">
        <v>983</v>
      </c>
      <c r="D370" s="729" t="str">
        <f>IFERROR(VLOOKUP(A370,'SINAPI 092021'!$A$4:$E$12299,2,FALSE),VLOOKUP(Orçamento!A370,Composição!$A$4:$F$1756,2,FALSE))</f>
        <v>JOELHO 90 GRAUS, PVC, SOLDÁVEL, DN 50MM, INSTALADO EM PRUMADA DE ÁGUA - FORNECIMENTO E INSTALAÇÃO. AF_12/2014</v>
      </c>
      <c r="E370" s="77" t="s">
        <v>475</v>
      </c>
      <c r="F370" s="796">
        <v>11</v>
      </c>
      <c r="G370" s="320">
        <f t="shared" si="209"/>
        <v>0.24940000000000001</v>
      </c>
      <c r="H370" s="770"/>
      <c r="I370" s="432">
        <f t="shared" si="201"/>
        <v>0</v>
      </c>
      <c r="J370" s="313">
        <f t="shared" si="210"/>
        <v>0</v>
      </c>
      <c r="K370" s="639"/>
      <c r="L370" s="640">
        <f t="shared" si="206"/>
        <v>0</v>
      </c>
      <c r="M370" s="639"/>
      <c r="N370" s="640"/>
      <c r="O370" s="641"/>
      <c r="P370" s="639"/>
      <c r="Q370" s="640"/>
      <c r="R370" s="641" t="e">
        <f t="shared" si="207"/>
        <v>#DIV/0!</v>
      </c>
      <c r="T370" s="547">
        <v>10.4</v>
      </c>
      <c r="U370" s="548">
        <v>8.32</v>
      </c>
      <c r="V370" s="551">
        <f t="shared" si="195"/>
        <v>2.08</v>
      </c>
      <c r="W370" s="562" t="e">
        <f t="shared" si="208"/>
        <v>#DIV/0!</v>
      </c>
      <c r="X370" s="9"/>
    </row>
    <row r="371" spans="1:24" ht="31.5" customHeight="1">
      <c r="A371" s="316">
        <v>89513</v>
      </c>
      <c r="B371" s="77" t="s">
        <v>15</v>
      </c>
      <c r="C371" s="78" t="s">
        <v>984</v>
      </c>
      <c r="D371" s="729" t="str">
        <f>IFERROR(VLOOKUP(A371,'SINAPI 092021'!$A$4:$E$12299,2,FALSE),VLOOKUP(Orçamento!A371,Composição!$A$4:$F$1756,2,FALSE))</f>
        <v>JOELHO 90 GRAUS, PVC, SOLDÁVEL, DN 75MM, INSTALADO EM PRUMADA DE ÁGUA - FORNECIMENTO E INSTALAÇÃO. AF_12/2014</v>
      </c>
      <c r="E371" s="77" t="s">
        <v>475</v>
      </c>
      <c r="F371" s="796">
        <v>1</v>
      </c>
      <c r="G371" s="320">
        <f t="shared" si="209"/>
        <v>0.24940000000000001</v>
      </c>
      <c r="H371" s="770"/>
      <c r="I371" s="432">
        <f t="shared" si="201"/>
        <v>0</v>
      </c>
      <c r="J371" s="313">
        <f t="shared" si="210"/>
        <v>0</v>
      </c>
      <c r="K371" s="639"/>
      <c r="L371" s="640">
        <f t="shared" si="206"/>
        <v>0</v>
      </c>
      <c r="M371" s="639"/>
      <c r="N371" s="640"/>
      <c r="O371" s="641"/>
      <c r="P371" s="639"/>
      <c r="Q371" s="640"/>
      <c r="R371" s="641" t="e">
        <f t="shared" si="207"/>
        <v>#DIV/0!</v>
      </c>
      <c r="T371" s="561">
        <v>77.05</v>
      </c>
      <c r="U371" s="203">
        <v>61.64</v>
      </c>
      <c r="V371" s="551">
        <f t="shared" si="195"/>
        <v>15.41</v>
      </c>
      <c r="W371" s="562" t="e">
        <f t="shared" si="208"/>
        <v>#DIV/0!</v>
      </c>
      <c r="X371" s="564"/>
    </row>
    <row r="372" spans="1:24" ht="31.5" customHeight="1">
      <c r="A372" s="316">
        <v>89521</v>
      </c>
      <c r="B372" s="77" t="s">
        <v>15</v>
      </c>
      <c r="C372" s="78" t="s">
        <v>985</v>
      </c>
      <c r="D372" s="729" t="str">
        <f>IFERROR(VLOOKUP(A372,'SINAPI 092021'!$A$4:$E$12299,2,FALSE),VLOOKUP(Orçamento!A372,Composição!$A$4:$F$1756,2,FALSE))</f>
        <v>JOELHO 90 GRAUS, PVC, SOLDÁVEL, DN 85MM, INSTALADO EM PRUMADA DE ÁGUA - FORNECIMENTO E INSTALAÇÃO. AF_12/2014</v>
      </c>
      <c r="E372" s="77" t="s">
        <v>475</v>
      </c>
      <c r="F372" s="796">
        <v>2</v>
      </c>
      <c r="G372" s="320">
        <f t="shared" si="209"/>
        <v>0.24940000000000001</v>
      </c>
      <c r="H372" s="770"/>
      <c r="I372" s="432">
        <f t="shared" si="201"/>
        <v>0</v>
      </c>
      <c r="J372" s="313">
        <f>F372*I372</f>
        <v>0</v>
      </c>
      <c r="K372" s="639"/>
      <c r="L372" s="640">
        <f t="shared" si="206"/>
        <v>0</v>
      </c>
      <c r="M372" s="639"/>
      <c r="N372" s="640"/>
      <c r="O372" s="641"/>
      <c r="P372" s="639"/>
      <c r="Q372" s="640"/>
      <c r="R372" s="641" t="e">
        <f t="shared" si="207"/>
        <v>#DIV/0!</v>
      </c>
      <c r="T372" s="561">
        <v>90.79</v>
      </c>
      <c r="U372" s="203">
        <v>72.62</v>
      </c>
      <c r="V372" s="551">
        <f t="shared" si="195"/>
        <v>18.170000000000002</v>
      </c>
      <c r="W372" s="562" t="e">
        <f t="shared" si="208"/>
        <v>#DIV/0!</v>
      </c>
      <c r="X372" s="564"/>
    </row>
    <row r="373" spans="1:24" s="295" customFormat="1" ht="31.5" customHeight="1">
      <c r="A373" s="316">
        <v>89579</v>
      </c>
      <c r="B373" s="77" t="s">
        <v>15</v>
      </c>
      <c r="C373" s="78" t="s">
        <v>986</v>
      </c>
      <c r="D373" s="729" t="str">
        <f>IFERROR(VLOOKUP(A373,'SINAPI 092021'!$A$4:$E$12299,2,FALSE),VLOOKUP(Orçamento!A373,Composição!$A$4:$F$1756,2,FALSE))</f>
        <v>LUVA DE REDUÇÃO, PVC, SOLDÁVEL, DN 50MM X 25MM, INSTALADO EM PRUMADA DE ÁGUA   FORNECIMENTO E INSTALAÇÃO. AF_12/2014</v>
      </c>
      <c r="E373" s="77" t="s">
        <v>475</v>
      </c>
      <c r="F373" s="796">
        <v>14</v>
      </c>
      <c r="G373" s="320">
        <f t="shared" si="209"/>
        <v>0.24940000000000001</v>
      </c>
      <c r="H373" s="770"/>
      <c r="I373" s="432">
        <f t="shared" si="201"/>
        <v>0</v>
      </c>
      <c r="J373" s="313">
        <f t="shared" si="210"/>
        <v>0</v>
      </c>
      <c r="K373" s="639"/>
      <c r="L373" s="640">
        <f t="shared" si="206"/>
        <v>0</v>
      </c>
      <c r="M373" s="639"/>
      <c r="N373" s="640"/>
      <c r="O373" s="641"/>
      <c r="P373" s="639"/>
      <c r="Q373" s="640"/>
      <c r="R373" s="641" t="e">
        <f t="shared" si="207"/>
        <v>#DIV/0!</v>
      </c>
      <c r="S373"/>
      <c r="T373" s="588">
        <v>8.7200000000000006</v>
      </c>
      <c r="U373" s="589">
        <v>6.98</v>
      </c>
      <c r="V373" s="551">
        <f t="shared" si="195"/>
        <v>1.74</v>
      </c>
      <c r="W373" s="562" t="e">
        <f t="shared" si="208"/>
        <v>#DIV/0!</v>
      </c>
      <c r="X373" s="590"/>
    </row>
    <row r="374" spans="1:24" s="295" customFormat="1" ht="31.5" customHeight="1">
      <c r="A374" s="316">
        <v>89424</v>
      </c>
      <c r="B374" s="77" t="s">
        <v>15</v>
      </c>
      <c r="C374" s="78" t="s">
        <v>987</v>
      </c>
      <c r="D374" s="729" t="str">
        <f>IFERROR(VLOOKUP(A374,'SINAPI 092021'!$A$4:$E$12299,2,FALSE),VLOOKUP(Orçamento!A374,Composição!$A$4:$F$1756,2,FALSE))</f>
        <v>LUVA, PVC, SOLDÁVEL, DN 25MM, INSTALADO EM RAMAL DE DISTRIBUIÇÃO DE ÁGUA - FORNECIMENTO E INSTALAÇÃO. AF_12/2014</v>
      </c>
      <c r="E374" s="77" t="s">
        <v>475</v>
      </c>
      <c r="F374" s="796">
        <v>21</v>
      </c>
      <c r="G374" s="320">
        <f t="shared" si="209"/>
        <v>0.24940000000000001</v>
      </c>
      <c r="H374" s="770"/>
      <c r="I374" s="432">
        <f t="shared" si="201"/>
        <v>0</v>
      </c>
      <c r="J374" s="313">
        <f t="shared" si="210"/>
        <v>0</v>
      </c>
      <c r="K374" s="639"/>
      <c r="L374" s="640">
        <f t="shared" si="206"/>
        <v>0</v>
      </c>
      <c r="M374" s="639"/>
      <c r="N374" s="640"/>
      <c r="O374" s="641"/>
      <c r="P374" s="639"/>
      <c r="Q374" s="640"/>
      <c r="R374" s="641" t="e">
        <f t="shared" si="207"/>
        <v>#DIV/0!</v>
      </c>
      <c r="S374"/>
      <c r="T374" s="588">
        <v>3.6</v>
      </c>
      <c r="U374" s="589">
        <v>2.88</v>
      </c>
      <c r="V374" s="551">
        <f t="shared" si="195"/>
        <v>0.72</v>
      </c>
      <c r="W374" s="562" t="e">
        <f t="shared" si="208"/>
        <v>#DIV/0!</v>
      </c>
      <c r="X374" s="590"/>
    </row>
    <row r="375" spans="1:24" s="295" customFormat="1" ht="30" customHeight="1">
      <c r="A375" s="316">
        <v>89575</v>
      </c>
      <c r="B375" s="77" t="s">
        <v>15</v>
      </c>
      <c r="C375" s="78" t="s">
        <v>988</v>
      </c>
      <c r="D375" s="729" t="str">
        <f>IFERROR(VLOOKUP(A375,'SINAPI 092021'!$A$4:$E$12299,2,FALSE),VLOOKUP(Orçamento!A375,Composição!$A$4:$F$1756,2,FALSE))</f>
        <v>LUVA, PVC, SOLDÁVEL, DN 50MM, INSTALADO EM PRUMADA DE ÁGUA - FORNECIMENTO E INSTALAÇÃO. AF_12/2014</v>
      </c>
      <c r="E375" s="77" t="s">
        <v>475</v>
      </c>
      <c r="F375" s="796">
        <v>17</v>
      </c>
      <c r="G375" s="320">
        <f t="shared" si="209"/>
        <v>0.24940000000000001</v>
      </c>
      <c r="H375" s="770"/>
      <c r="I375" s="432">
        <f t="shared" si="201"/>
        <v>0</v>
      </c>
      <c r="J375" s="313">
        <f t="shared" si="210"/>
        <v>0</v>
      </c>
      <c r="K375" s="639"/>
      <c r="L375" s="640">
        <f t="shared" si="206"/>
        <v>0</v>
      </c>
      <c r="M375" s="639"/>
      <c r="N375" s="640"/>
      <c r="O375" s="641"/>
      <c r="P375" s="639"/>
      <c r="Q375" s="640"/>
      <c r="R375" s="641" t="e">
        <f t="shared" si="207"/>
        <v>#DIV/0!</v>
      </c>
      <c r="S375"/>
      <c r="T375" s="588">
        <v>8.5399999999999991</v>
      </c>
      <c r="U375" s="589">
        <v>6.83</v>
      </c>
      <c r="V375" s="551">
        <f t="shared" si="195"/>
        <v>1.71</v>
      </c>
      <c r="W375" s="562" t="e">
        <f t="shared" si="208"/>
        <v>#DIV/0!</v>
      </c>
      <c r="X375" s="590"/>
    </row>
    <row r="376" spans="1:24" s="295" customFormat="1" ht="33" customHeight="1">
      <c r="A376" s="316">
        <v>89440</v>
      </c>
      <c r="B376" s="77" t="s">
        <v>15</v>
      </c>
      <c r="C376" s="78" t="s">
        <v>989</v>
      </c>
      <c r="D376" s="729" t="str">
        <f>IFERROR(VLOOKUP(A376,'SINAPI 092021'!$A$4:$E$12299,2,FALSE),VLOOKUP(Orçamento!A376,Composição!$A$4:$F$1756,2,FALSE))</f>
        <v>TE, PVC, SOLDÁVEL, DN 25MM, INSTALADO EM RAMAL DE DISTRIBUIÇÃO DE ÁGUA - FORNECIMENTO E INSTALAÇÃO. AF_12/2014</v>
      </c>
      <c r="E376" s="77" t="s">
        <v>475</v>
      </c>
      <c r="F376" s="796">
        <v>2</v>
      </c>
      <c r="G376" s="320">
        <f t="shared" si="209"/>
        <v>0.24940000000000001</v>
      </c>
      <c r="H376" s="770"/>
      <c r="I376" s="432">
        <f t="shared" si="201"/>
        <v>0</v>
      </c>
      <c r="J376" s="313">
        <f t="shared" si="210"/>
        <v>0</v>
      </c>
      <c r="K376" s="639"/>
      <c r="L376" s="640">
        <f t="shared" si="206"/>
        <v>0</v>
      </c>
      <c r="M376" s="639"/>
      <c r="N376" s="640"/>
      <c r="O376" s="641"/>
      <c r="P376" s="639"/>
      <c r="Q376" s="640"/>
      <c r="R376" s="641" t="e">
        <f t="shared" si="207"/>
        <v>#DIV/0!</v>
      </c>
      <c r="S376"/>
      <c r="T376" s="588">
        <v>6.45</v>
      </c>
      <c r="U376" s="589">
        <v>5.15</v>
      </c>
      <c r="V376" s="551">
        <f t="shared" si="195"/>
        <v>1.3</v>
      </c>
      <c r="W376" s="562" t="e">
        <f t="shared" si="208"/>
        <v>#DIV/0!</v>
      </c>
      <c r="X376" s="590"/>
    </row>
    <row r="377" spans="1:24" s="295" customFormat="1" ht="24" customHeight="1">
      <c r="A377" s="316">
        <v>89625</v>
      </c>
      <c r="B377" s="77" t="s">
        <v>15</v>
      </c>
      <c r="C377" s="78" t="s">
        <v>990</v>
      </c>
      <c r="D377" s="729" t="str">
        <f>IFERROR(VLOOKUP(A377,'SINAPI 092021'!$A$4:$E$12299,2,FALSE),VLOOKUP(Orçamento!A377,Composição!$A$4:$F$1756,2,FALSE))</f>
        <v>TE, PVC, SOLDÁVEL, DN 50MM, INSTALADO EM PRUMADA DE ÁGUA - FORNECIMENTO E INSTALAÇÃO. AF_12/2014</v>
      </c>
      <c r="E377" s="77" t="s">
        <v>475</v>
      </c>
      <c r="F377" s="796">
        <v>11</v>
      </c>
      <c r="G377" s="320">
        <f t="shared" si="209"/>
        <v>0.24940000000000001</v>
      </c>
      <c r="H377" s="770"/>
      <c r="I377" s="432">
        <f t="shared" si="201"/>
        <v>0</v>
      </c>
      <c r="J377" s="313">
        <f t="shared" si="210"/>
        <v>0</v>
      </c>
      <c r="K377" s="639"/>
      <c r="L377" s="640">
        <f t="shared" si="206"/>
        <v>0</v>
      </c>
      <c r="M377" s="639"/>
      <c r="N377" s="640"/>
      <c r="O377" s="641"/>
      <c r="P377" s="639"/>
      <c r="Q377" s="640"/>
      <c r="R377" s="641" t="e">
        <f t="shared" si="207"/>
        <v>#DIV/0!</v>
      </c>
      <c r="S377"/>
      <c r="T377" s="588">
        <v>16.18</v>
      </c>
      <c r="U377" s="589">
        <v>12.94</v>
      </c>
      <c r="V377" s="551">
        <f t="shared" si="195"/>
        <v>3.24</v>
      </c>
      <c r="W377" s="562" t="e">
        <f t="shared" si="208"/>
        <v>#DIV/0!</v>
      </c>
      <c r="X377" s="590"/>
    </row>
    <row r="378" spans="1:24" s="295" customFormat="1" ht="24" customHeight="1">
      <c r="A378" s="316">
        <v>89629</v>
      </c>
      <c r="B378" s="77" t="s">
        <v>15</v>
      </c>
      <c r="C378" s="78" t="s">
        <v>991</v>
      </c>
      <c r="D378" s="729" t="str">
        <f>IFERROR(VLOOKUP(A378,'SINAPI 092021'!$A$4:$E$12299,2,FALSE),VLOOKUP(Orçamento!A378,Composição!$A$4:$F$1756,2,FALSE))</f>
        <v>TE, PVC, SOLDÁVEL, DN 75MM, INSTALADO EM PRUMADA DE ÁGUA - FORNECIMENTO E INSTALAÇÃO. AF_12/2014</v>
      </c>
      <c r="E378" s="77" t="s">
        <v>475</v>
      </c>
      <c r="F378" s="796">
        <v>6</v>
      </c>
      <c r="G378" s="320">
        <f t="shared" si="209"/>
        <v>0.24940000000000001</v>
      </c>
      <c r="H378" s="770"/>
      <c r="I378" s="432">
        <f t="shared" si="201"/>
        <v>0</v>
      </c>
      <c r="J378" s="313">
        <f>F378*I378</f>
        <v>0</v>
      </c>
      <c r="K378" s="639"/>
      <c r="L378" s="640">
        <f t="shared" si="206"/>
        <v>0</v>
      </c>
      <c r="M378" s="639"/>
      <c r="N378" s="640"/>
      <c r="O378" s="641"/>
      <c r="P378" s="639"/>
      <c r="Q378" s="640"/>
      <c r="R378" s="641" t="e">
        <f t="shared" si="207"/>
        <v>#DIV/0!</v>
      </c>
      <c r="S378"/>
      <c r="T378" s="588">
        <v>59.87</v>
      </c>
      <c r="U378" s="589">
        <v>47.89</v>
      </c>
      <c r="V378" s="551">
        <f t="shared" si="195"/>
        <v>11.98</v>
      </c>
      <c r="W378" s="562" t="e">
        <f t="shared" si="208"/>
        <v>#DIV/0!</v>
      </c>
      <c r="X378" s="590"/>
    </row>
    <row r="379" spans="1:24" s="295" customFormat="1" ht="24" customHeight="1">
      <c r="A379" s="316">
        <v>89631</v>
      </c>
      <c r="B379" s="77" t="s">
        <v>15</v>
      </c>
      <c r="C379" s="78" t="s">
        <v>992</v>
      </c>
      <c r="D379" s="729" t="str">
        <f>IFERROR(VLOOKUP(A379,'SINAPI 092021'!$A$4:$E$12299,2,FALSE),VLOOKUP(Orçamento!A379,Composição!$A$4:$F$1756,2,FALSE))</f>
        <v>TE, PVC, SOLDÁVEL, DN 85MM, INSTALADO EM PRUMADA DE ÁGUA - FORNECIMENTO E INSTALAÇÃO. AF_12/2014</v>
      </c>
      <c r="E379" s="77" t="s">
        <v>475</v>
      </c>
      <c r="F379" s="796">
        <v>4</v>
      </c>
      <c r="G379" s="320">
        <f t="shared" si="209"/>
        <v>0.24940000000000001</v>
      </c>
      <c r="H379" s="770"/>
      <c r="I379" s="432">
        <f t="shared" si="201"/>
        <v>0</v>
      </c>
      <c r="J379" s="313">
        <f t="shared" ref="J379" si="211">F379*I379</f>
        <v>0</v>
      </c>
      <c r="K379" s="639"/>
      <c r="L379" s="640">
        <f t="shared" si="206"/>
        <v>0</v>
      </c>
      <c r="M379" s="639"/>
      <c r="N379" s="640"/>
      <c r="O379" s="641"/>
      <c r="P379" s="639"/>
      <c r="Q379" s="640"/>
      <c r="R379" s="641" t="e">
        <f t="shared" si="207"/>
        <v>#DIV/0!</v>
      </c>
      <c r="S379"/>
      <c r="T379" s="588">
        <v>89.93</v>
      </c>
      <c r="U379" s="589">
        <v>71.94</v>
      </c>
      <c r="V379" s="551">
        <f t="shared" si="195"/>
        <v>17.989999999999998</v>
      </c>
      <c r="W379" s="562" t="e">
        <f t="shared" si="208"/>
        <v>#DIV/0!</v>
      </c>
      <c r="X379" s="590"/>
    </row>
    <row r="380" spans="1:24" s="295" customFormat="1" ht="24" customHeight="1">
      <c r="A380" s="296" t="s">
        <v>974</v>
      </c>
      <c r="B380" s="77" t="s">
        <v>474</v>
      </c>
      <c r="C380" s="78" t="s">
        <v>993</v>
      </c>
      <c r="D380" s="729" t="str">
        <f>IFERROR(VLOOKUP(A380,'SINAPI 092021'!$A$4:$E$12299,2,FALSE),VLOOKUP(Orçamento!A380,Composição!$A$4:$F$1756,2,FALSE))</f>
        <v>TÊ DE REDUÇÃO, PVC, SOLDÁVEL, DN 75MM X 50MM, INSTALADO EM PRUMADA DE ÁGUA - FORNECIMENTO E INSTALAÇÃO</v>
      </c>
      <c r="E380" s="77" t="s">
        <v>475</v>
      </c>
      <c r="F380" s="796">
        <v>15</v>
      </c>
      <c r="G380" s="320">
        <f t="shared" si="209"/>
        <v>0.24940000000000001</v>
      </c>
      <c r="H380" s="770"/>
      <c r="I380" s="432">
        <f t="shared" si="201"/>
        <v>0</v>
      </c>
      <c r="J380" s="313">
        <f t="shared" si="210"/>
        <v>0</v>
      </c>
      <c r="K380" s="639"/>
      <c r="L380" s="640">
        <f t="shared" si="206"/>
        <v>0</v>
      </c>
      <c r="M380" s="639"/>
      <c r="N380" s="640"/>
      <c r="O380" s="641"/>
      <c r="P380" s="639"/>
      <c r="Q380" s="640"/>
      <c r="R380" s="641" t="e">
        <f t="shared" si="207"/>
        <v>#DIV/0!</v>
      </c>
      <c r="S380"/>
      <c r="T380" s="588">
        <v>15.38</v>
      </c>
      <c r="U380" s="589">
        <v>12.34</v>
      </c>
      <c r="V380" s="551">
        <f t="shared" si="195"/>
        <v>3.04</v>
      </c>
      <c r="W380" s="562" t="e">
        <f t="shared" si="208"/>
        <v>#DIV/0!</v>
      </c>
      <c r="X380" s="590"/>
    </row>
    <row r="381" spans="1:24" s="295" customFormat="1" ht="30.75" customHeight="1">
      <c r="A381" s="316">
        <v>89627</v>
      </c>
      <c r="B381" s="77" t="s">
        <v>15</v>
      </c>
      <c r="C381" s="78" t="s">
        <v>994</v>
      </c>
      <c r="D381" s="729" t="str">
        <f>IFERROR(VLOOKUP(A381,'SINAPI 092021'!$A$4:$E$12299,2,FALSE),VLOOKUP(Orçamento!A381,Composição!$A$4:$F$1756,2,FALSE))</f>
        <v>TÊ DE REDUÇÃO, PVC, SOLDÁVEL, DN 50MM X 25MM, INSTALADO EM PRUMADA DE ÁGUA - FORNECIMENTO E INSTALAÇÃO. AF_12/2014</v>
      </c>
      <c r="E381" s="77" t="s">
        <v>475</v>
      </c>
      <c r="F381" s="796">
        <v>26</v>
      </c>
      <c r="G381" s="320">
        <f t="shared" si="209"/>
        <v>0.24940000000000001</v>
      </c>
      <c r="H381" s="770"/>
      <c r="I381" s="432">
        <f t="shared" si="201"/>
        <v>0</v>
      </c>
      <c r="J381" s="313">
        <f t="shared" si="210"/>
        <v>0</v>
      </c>
      <c r="K381" s="639"/>
      <c r="L381" s="640">
        <f t="shared" si="206"/>
        <v>0</v>
      </c>
      <c r="M381" s="639"/>
      <c r="N381" s="640"/>
      <c r="O381" s="641"/>
      <c r="P381" s="639"/>
      <c r="Q381" s="640"/>
      <c r="R381" s="641" t="e">
        <f t="shared" si="207"/>
        <v>#DIV/0!</v>
      </c>
      <c r="S381"/>
      <c r="T381" s="588">
        <v>15.35</v>
      </c>
      <c r="U381" s="589">
        <v>12.27</v>
      </c>
      <c r="V381" s="551">
        <f t="shared" si="195"/>
        <v>3.08</v>
      </c>
      <c r="W381" s="562" t="e">
        <f t="shared" si="208"/>
        <v>#DIV/0!</v>
      </c>
      <c r="X381" s="590"/>
    </row>
    <row r="382" spans="1:24" s="295" customFormat="1" ht="43.5" customHeight="1">
      <c r="A382" s="316">
        <v>90373</v>
      </c>
      <c r="B382" s="77" t="s">
        <v>15</v>
      </c>
      <c r="C382" s="78" t="s">
        <v>995</v>
      </c>
      <c r="D382" s="729" t="str">
        <f>IFERROR(VLOOKUP(A382,'SINAPI 092021'!$A$4:$E$12299,2,FALSE),VLOOKUP(Orçamento!A382,Composição!$A$4:$F$1756,2,FALSE))</f>
        <v>JOELHO 90 GRAUS COM BUCHA DE LATÃO, PVC, SOLDÁVEL, DN 25MM, X 1/2 INSTALADO EM RAMAL OU SUB-RAMAL DE ÁGUA - FORNECIMENTO E INSTALAÇÃO. AF_12/2014</v>
      </c>
      <c r="E382" s="77" t="s">
        <v>475</v>
      </c>
      <c r="F382" s="796">
        <v>41</v>
      </c>
      <c r="G382" s="320">
        <f t="shared" si="209"/>
        <v>0.24940000000000001</v>
      </c>
      <c r="H382" s="770"/>
      <c r="I382" s="432">
        <f t="shared" si="201"/>
        <v>0</v>
      </c>
      <c r="J382" s="313">
        <f t="shared" si="210"/>
        <v>0</v>
      </c>
      <c r="K382" s="639"/>
      <c r="L382" s="640">
        <f t="shared" si="206"/>
        <v>0</v>
      </c>
      <c r="M382" s="639"/>
      <c r="N382" s="640"/>
      <c r="O382" s="641"/>
      <c r="P382" s="639"/>
      <c r="Q382" s="640"/>
      <c r="R382" s="641" t="e">
        <f t="shared" si="207"/>
        <v>#DIV/0!</v>
      </c>
      <c r="S382"/>
      <c r="T382" s="588">
        <v>10.29</v>
      </c>
      <c r="U382" s="589">
        <v>8.23</v>
      </c>
      <c r="V382" s="551">
        <f t="shared" si="195"/>
        <v>2.06</v>
      </c>
      <c r="W382" s="562" t="e">
        <f t="shared" si="208"/>
        <v>#DIV/0!</v>
      </c>
      <c r="X382" s="590"/>
    </row>
    <row r="383" spans="1:24" s="295" customFormat="1" ht="36.75" customHeight="1">
      <c r="A383" s="316">
        <v>89366</v>
      </c>
      <c r="B383" s="77" t="s">
        <v>15</v>
      </c>
      <c r="C383" s="78" t="s">
        <v>996</v>
      </c>
      <c r="D383" s="729" t="str">
        <f>IFERROR(VLOOKUP(A383,'SINAPI 092021'!$A$4:$E$12299,2,FALSE),VLOOKUP(Orçamento!A383,Composição!$A$4:$F$1756,2,FALSE))</f>
        <v>JOELHO 90 GRAUS COM BUCHA DE LATÃO, PVC, SOLDÁVEL, DN 25MM, X 3/4 INSTALADO EM RAMAL OU SUB-RAMAL DE ÁGUA - FORNECIMENTO E INSTALAÇÃO. AF_12/2014</v>
      </c>
      <c r="E383" s="77" t="s">
        <v>475</v>
      </c>
      <c r="F383" s="796">
        <v>1</v>
      </c>
      <c r="G383" s="320">
        <f t="shared" si="209"/>
        <v>0.24940000000000001</v>
      </c>
      <c r="H383" s="770"/>
      <c r="I383" s="432">
        <f t="shared" si="201"/>
        <v>0</v>
      </c>
      <c r="J383" s="313">
        <f t="shared" si="210"/>
        <v>0</v>
      </c>
      <c r="K383" s="639"/>
      <c r="L383" s="640">
        <f t="shared" si="206"/>
        <v>0</v>
      </c>
      <c r="M383" s="639"/>
      <c r="N383" s="640"/>
      <c r="O383" s="641"/>
      <c r="P383" s="639"/>
      <c r="Q383" s="640"/>
      <c r="R383" s="641" t="e">
        <f t="shared" si="207"/>
        <v>#DIV/0!</v>
      </c>
      <c r="S383"/>
      <c r="T383" s="588">
        <v>11.1</v>
      </c>
      <c r="U383" s="589">
        <v>8.8800000000000008</v>
      </c>
      <c r="V383" s="551">
        <f t="shared" si="195"/>
        <v>2.2200000000000002</v>
      </c>
      <c r="W383" s="562" t="e">
        <f t="shared" si="208"/>
        <v>#DIV/0!</v>
      </c>
      <c r="X383" s="590"/>
    </row>
    <row r="384" spans="1:24" s="295" customFormat="1" ht="39.75" customHeight="1">
      <c r="A384" s="316">
        <v>89396</v>
      </c>
      <c r="B384" s="77" t="s">
        <v>15</v>
      </c>
      <c r="C384" s="78" t="s">
        <v>997</v>
      </c>
      <c r="D384" s="729" t="str">
        <f>IFERROR(VLOOKUP(A384,'SINAPI 092021'!$A$4:$E$12299,2,FALSE),VLOOKUP(Orçamento!A384,Composição!$A$4:$F$1756,2,FALSE))</f>
        <v>TÊ COM BUCHA DE LATÃO NA BOLSA CENTRAL, PVC, SOLDÁVEL, DN 25MM X 1/2, INSTALADO EM RAMAL OU SUB-RAMAL DE ÁGUA - FORNECIMENTO E INSTALAÇÃO. AF_12/2014</v>
      </c>
      <c r="E384" s="77" t="s">
        <v>475</v>
      </c>
      <c r="F384" s="796">
        <v>5</v>
      </c>
      <c r="G384" s="320">
        <f t="shared" si="209"/>
        <v>0.24940000000000001</v>
      </c>
      <c r="H384" s="770"/>
      <c r="I384" s="432">
        <f t="shared" si="201"/>
        <v>0</v>
      </c>
      <c r="J384" s="313">
        <f t="shared" si="210"/>
        <v>0</v>
      </c>
      <c r="K384" s="639"/>
      <c r="L384" s="640">
        <f t="shared" si="206"/>
        <v>0</v>
      </c>
      <c r="M384" s="639"/>
      <c r="N384" s="640"/>
      <c r="O384" s="641"/>
      <c r="P384" s="639"/>
      <c r="Q384" s="640"/>
      <c r="R384" s="641" t="e">
        <f t="shared" si="207"/>
        <v>#DIV/0!</v>
      </c>
      <c r="S384"/>
      <c r="T384" s="588">
        <v>14.43</v>
      </c>
      <c r="U384" s="589">
        <v>11.55</v>
      </c>
      <c r="V384" s="551">
        <f t="shared" si="195"/>
        <v>2.88</v>
      </c>
      <c r="W384" s="562" t="e">
        <f t="shared" si="208"/>
        <v>#DIV/0!</v>
      </c>
      <c r="X384" s="590"/>
    </row>
    <row r="385" spans="1:24" s="295" customFormat="1" ht="40.5" customHeight="1">
      <c r="A385" s="316">
        <v>90374</v>
      </c>
      <c r="B385" s="77" t="s">
        <v>15</v>
      </c>
      <c r="C385" s="78" t="s">
        <v>998</v>
      </c>
      <c r="D385" s="729" t="str">
        <f>IFERROR(VLOOKUP(A385,'SINAPI 092021'!$A$4:$E$12299,2,FALSE),VLOOKUP(Orçamento!A385,Composição!$A$4:$F$1756,2,FALSE))</f>
        <v>TÊ COM BUCHA DE LATÃO NA BOLSA CENTRAL, PVC, SOLDÁVEL, DN 25MM X 3/4, INSTALADO EM RAMAL OU SUB-RAMAL DE ÁGUA - FORNECIMENTO E INSTALAÇÃO. AF_03/2015</v>
      </c>
      <c r="E385" s="77" t="s">
        <v>475</v>
      </c>
      <c r="F385" s="796">
        <v>1</v>
      </c>
      <c r="G385" s="320">
        <f t="shared" si="209"/>
        <v>0.24940000000000001</v>
      </c>
      <c r="H385" s="770"/>
      <c r="I385" s="432">
        <f t="shared" si="201"/>
        <v>0</v>
      </c>
      <c r="J385" s="313">
        <f t="shared" si="210"/>
        <v>0</v>
      </c>
      <c r="K385" s="639"/>
      <c r="L385" s="640">
        <f t="shared" si="206"/>
        <v>0</v>
      </c>
      <c r="M385" s="639"/>
      <c r="N385" s="640"/>
      <c r="O385" s="641"/>
      <c r="P385" s="639"/>
      <c r="Q385" s="640"/>
      <c r="R385" s="641" t="e">
        <f t="shared" si="207"/>
        <v>#DIV/0!</v>
      </c>
      <c r="S385"/>
      <c r="T385" s="588">
        <v>15.99</v>
      </c>
      <c r="U385" s="589">
        <v>12.8</v>
      </c>
      <c r="V385" s="551">
        <f t="shared" si="195"/>
        <v>3.19</v>
      </c>
      <c r="W385" s="562" t="e">
        <f t="shared" si="208"/>
        <v>#DIV/0!</v>
      </c>
      <c r="X385" s="590"/>
    </row>
    <row r="386" spans="1:24" s="295" customFormat="1" ht="32.25" customHeight="1">
      <c r="A386" s="316">
        <v>89402</v>
      </c>
      <c r="B386" s="77" t="s">
        <v>15</v>
      </c>
      <c r="C386" s="78" t="s">
        <v>999</v>
      </c>
      <c r="D386" s="729" t="str">
        <f>IFERROR(VLOOKUP(A386,'SINAPI 092021'!$A$4:$E$12299,2,FALSE),VLOOKUP(Orçamento!A386,Composição!$A$4:$F$1756,2,FALSE))</f>
        <v>TUBO, PVC, SOLDÁVEL, DN 25MM, INSTALADO EM RAMAL DE DISTRIBUIÇÃO DE ÁGUA - FORNECIMENTO E INSTALAÇÃO. AF_12/2014</v>
      </c>
      <c r="E386" s="77" t="s">
        <v>478</v>
      </c>
      <c r="F386" s="796">
        <f>1.15*185.4</f>
        <v>213.21</v>
      </c>
      <c r="G386" s="320">
        <f t="shared" si="209"/>
        <v>0.24940000000000001</v>
      </c>
      <c r="H386" s="770"/>
      <c r="I386" s="432">
        <f t="shared" si="201"/>
        <v>0</v>
      </c>
      <c r="J386" s="313">
        <f t="shared" si="210"/>
        <v>0</v>
      </c>
      <c r="K386" s="639"/>
      <c r="L386" s="640">
        <f t="shared" si="206"/>
        <v>0</v>
      </c>
      <c r="M386" s="639"/>
      <c r="N386" s="640"/>
      <c r="O386" s="641"/>
      <c r="P386" s="639"/>
      <c r="Q386" s="640"/>
      <c r="R386" s="641" t="e">
        <f t="shared" si="207"/>
        <v>#DIV/0!</v>
      </c>
      <c r="S386"/>
      <c r="T386" s="588">
        <v>6.45</v>
      </c>
      <c r="U386" s="589">
        <v>5.14</v>
      </c>
      <c r="V386" s="551">
        <f t="shared" si="195"/>
        <v>1.31</v>
      </c>
      <c r="W386" s="562" t="e">
        <f t="shared" si="208"/>
        <v>#DIV/0!</v>
      </c>
      <c r="X386" s="590"/>
    </row>
    <row r="387" spans="1:24" s="295" customFormat="1" ht="35.25" customHeight="1">
      <c r="A387" s="316">
        <v>94651</v>
      </c>
      <c r="B387" s="77" t="s">
        <v>15</v>
      </c>
      <c r="C387" s="78" t="s">
        <v>1000</v>
      </c>
      <c r="D387" s="729" t="str">
        <f>IFERROR(VLOOKUP(A387,'SINAPI 092021'!$A$4:$E$12299,2,FALSE),VLOOKUP(Orçamento!A387,Composição!$A$4:$F$1756,2,FALSE))</f>
        <v>TUBO, PVC, SOLDÁVEL, DN 50 MM, INSTALADO EM RESERVAÇÃO DE ÁGUA DE EDIFICAÇÃO QUE POSSUA RESERVATÓRIO DE FIBRA/FIBROCIMENTO   FORNECIMENTO E INSTALAÇÃO. AF_06/2016</v>
      </c>
      <c r="E387" s="77" t="s">
        <v>478</v>
      </c>
      <c r="F387" s="796">
        <f>95.8*1.15</f>
        <v>110.17</v>
      </c>
      <c r="G387" s="320">
        <f t="shared" si="209"/>
        <v>0.24940000000000001</v>
      </c>
      <c r="H387" s="770"/>
      <c r="I387" s="432">
        <f t="shared" si="201"/>
        <v>0</v>
      </c>
      <c r="J387" s="313">
        <f t="shared" si="210"/>
        <v>0</v>
      </c>
      <c r="K387" s="639"/>
      <c r="L387" s="640">
        <f t="shared" si="206"/>
        <v>0</v>
      </c>
      <c r="M387" s="639"/>
      <c r="N387" s="640"/>
      <c r="O387" s="641"/>
      <c r="P387" s="639"/>
      <c r="Q387" s="640"/>
      <c r="R387" s="641" t="e">
        <f t="shared" si="207"/>
        <v>#DIV/0!</v>
      </c>
      <c r="S387"/>
      <c r="T387" s="588">
        <v>16.18</v>
      </c>
      <c r="U387" s="589">
        <v>12.93</v>
      </c>
      <c r="V387" s="551">
        <f t="shared" si="195"/>
        <v>3.25</v>
      </c>
      <c r="W387" s="562" t="e">
        <f t="shared" si="208"/>
        <v>#DIV/0!</v>
      </c>
      <c r="X387" s="590"/>
    </row>
    <row r="388" spans="1:24" s="295" customFormat="1" ht="27.75" customHeight="1">
      <c r="A388" s="316">
        <v>89452</v>
      </c>
      <c r="B388" s="77" t="s">
        <v>15</v>
      </c>
      <c r="C388" s="78" t="s">
        <v>1001</v>
      </c>
      <c r="D388" s="729" t="str">
        <f>IFERROR(VLOOKUP(A388,'SINAPI 092021'!$A$4:$E$12299,2,FALSE),VLOOKUP(Orçamento!A388,Composição!$A$4:$F$1756,2,FALSE))</f>
        <v>TUBO, PVC, SOLDÁVEL, DN 85MM, INSTALADO EM PRUMADA DE ÁGUA - FORNECIMENTO E INSTALAÇÃO. AF_12/2014</v>
      </c>
      <c r="E388" s="77" t="s">
        <v>478</v>
      </c>
      <c r="F388" s="796">
        <f>45.67*1.15</f>
        <v>52.52</v>
      </c>
      <c r="G388" s="320">
        <f t="shared" si="209"/>
        <v>0.24940000000000001</v>
      </c>
      <c r="H388" s="770"/>
      <c r="I388" s="432">
        <f t="shared" si="201"/>
        <v>0</v>
      </c>
      <c r="J388" s="313">
        <f t="shared" si="210"/>
        <v>0</v>
      </c>
      <c r="K388" s="639"/>
      <c r="L388" s="640">
        <f t="shared" si="206"/>
        <v>0</v>
      </c>
      <c r="M388" s="639"/>
      <c r="N388" s="640"/>
      <c r="O388" s="641"/>
      <c r="P388" s="639"/>
      <c r="Q388" s="640"/>
      <c r="R388" s="641" t="e">
        <f t="shared" si="207"/>
        <v>#DIV/0!</v>
      </c>
      <c r="S388"/>
      <c r="T388" s="588">
        <v>38.67</v>
      </c>
      <c r="U388" s="589">
        <v>30.93</v>
      </c>
      <c r="V388" s="551">
        <f t="shared" si="195"/>
        <v>7.74</v>
      </c>
      <c r="W388" s="562" t="e">
        <f t="shared" si="208"/>
        <v>#DIV/0!</v>
      </c>
      <c r="X388" s="590"/>
    </row>
    <row r="389" spans="1:24" s="295" customFormat="1" ht="33.75" customHeight="1">
      <c r="A389" s="316">
        <v>89451</v>
      </c>
      <c r="B389" s="77" t="s">
        <v>15</v>
      </c>
      <c r="C389" s="78" t="s">
        <v>1002</v>
      </c>
      <c r="D389" s="729" t="str">
        <f>IFERROR(VLOOKUP(A389,'SINAPI 092021'!$A$4:$E$12299,2,FALSE),VLOOKUP(Orçamento!A389,Composição!$A$4:$F$1756,2,FALSE))</f>
        <v>TUBO, PVC, SOLDÁVEL, DN 75MM, INSTALADO EM PRUMADA DE ÁGUA - FORNECIMENTO E INSTALAÇÃO. AF_12/2014</v>
      </c>
      <c r="E389" s="77" t="s">
        <v>478</v>
      </c>
      <c r="F389" s="796">
        <f>1.15*47.1</f>
        <v>54.17</v>
      </c>
      <c r="G389" s="320">
        <f t="shared" si="209"/>
        <v>0.24940000000000001</v>
      </c>
      <c r="H389" s="770"/>
      <c r="I389" s="432">
        <f t="shared" si="201"/>
        <v>0</v>
      </c>
      <c r="J389" s="313">
        <f t="shared" si="210"/>
        <v>0</v>
      </c>
      <c r="K389" s="639"/>
      <c r="L389" s="640">
        <f t="shared" si="206"/>
        <v>0</v>
      </c>
      <c r="M389" s="639"/>
      <c r="N389" s="640"/>
      <c r="O389" s="641"/>
      <c r="P389" s="639"/>
      <c r="Q389" s="640"/>
      <c r="R389" s="641" t="e">
        <f t="shared" si="207"/>
        <v>#DIV/0!</v>
      </c>
      <c r="S389"/>
      <c r="T389" s="588">
        <v>31.09</v>
      </c>
      <c r="U389" s="589">
        <v>24.86</v>
      </c>
      <c r="V389" s="551">
        <f t="shared" si="195"/>
        <v>6.23</v>
      </c>
      <c r="W389" s="562" t="e">
        <f t="shared" si="208"/>
        <v>#DIV/0!</v>
      </c>
      <c r="X389" s="590"/>
    </row>
    <row r="390" spans="1:24" s="295" customFormat="1" ht="18.75" customHeight="1">
      <c r="A390" s="85"/>
      <c r="B390" s="85"/>
      <c r="C390" s="88"/>
      <c r="D390" s="712"/>
      <c r="E390" s="85"/>
      <c r="F390" s="85"/>
      <c r="G390" s="86"/>
      <c r="H390" s="643"/>
      <c r="I390" s="644"/>
      <c r="J390" s="199">
        <f>SUM(J357:J389)</f>
        <v>0</v>
      </c>
      <c r="K390" s="199"/>
      <c r="L390" s="199">
        <f>SUM(L357:L389)</f>
        <v>0</v>
      </c>
      <c r="M390" s="199"/>
      <c r="N390" s="199"/>
      <c r="O390" s="199"/>
      <c r="P390" s="199"/>
      <c r="Q390" s="199"/>
      <c r="R390" s="199"/>
      <c r="S390"/>
      <c r="T390" s="588" t="s">
        <v>21</v>
      </c>
      <c r="U390" s="589"/>
      <c r="V390" s="551" t="e">
        <f t="shared" si="195"/>
        <v>#VALUE!</v>
      </c>
      <c r="W390" s="562"/>
      <c r="X390" s="590"/>
    </row>
    <row r="391" spans="1:24" s="295" customFormat="1">
      <c r="A391" s="70"/>
      <c r="B391" s="70"/>
      <c r="C391" s="71" t="s">
        <v>494</v>
      </c>
      <c r="D391" s="713" t="s">
        <v>44</v>
      </c>
      <c r="E391" s="70"/>
      <c r="F391" s="72"/>
      <c r="G391" s="72"/>
      <c r="H391" s="72"/>
      <c r="I391" s="70"/>
      <c r="J391" s="72"/>
      <c r="K391" s="83"/>
      <c r="L391" s="83"/>
      <c r="M391" s="83"/>
      <c r="N391" s="83"/>
      <c r="O391" s="83"/>
      <c r="P391" s="83"/>
      <c r="Q391" s="83"/>
      <c r="R391" s="83"/>
      <c r="S391"/>
      <c r="T391" s="588"/>
      <c r="U391" s="589"/>
      <c r="V391" s="551">
        <f t="shared" si="195"/>
        <v>0</v>
      </c>
      <c r="W391" s="562"/>
      <c r="X391" s="590"/>
    </row>
    <row r="392" spans="1:24" s="204" customFormat="1" ht="27" customHeight="1">
      <c r="A392" s="296">
        <v>90443</v>
      </c>
      <c r="B392" s="73" t="s">
        <v>15</v>
      </c>
      <c r="C392" s="73" t="s">
        <v>495</v>
      </c>
      <c r="D392" s="729" t="str">
        <f>IFERROR(VLOOKUP(A392,'SINAPI 092021'!$A$4:$E$12299,2,FALSE),VLOOKUP(Orçamento!A392,Composição!$A$4:$F$1756,2,FALSE))</f>
        <v>RASGO EM ALVENARIA PARA RAMAIS/ DISTRIBUIÇÃO COM DIAMETROS MENORES OU IGUAIS A 40 MM. AF_05/2015</v>
      </c>
      <c r="E392" s="73" t="s">
        <v>478</v>
      </c>
      <c r="F392" s="804">
        <v>117.19</v>
      </c>
      <c r="G392" s="246">
        <f>$J$4</f>
        <v>0.24940000000000001</v>
      </c>
      <c r="H392" s="770"/>
      <c r="I392" s="432">
        <f t="shared" ref="I392:I412" si="212">H392*(1+G392)</f>
        <v>0</v>
      </c>
      <c r="J392" s="304">
        <f>F392*I392</f>
        <v>0</v>
      </c>
      <c r="K392" s="639"/>
      <c r="L392" s="640">
        <f t="shared" ref="L392:L412" si="213">$I392*K392</f>
        <v>0</v>
      </c>
      <c r="M392" s="639"/>
      <c r="N392" s="640"/>
      <c r="O392" s="641"/>
      <c r="P392" s="639"/>
      <c r="Q392" s="640"/>
      <c r="R392" s="641" t="e">
        <f t="shared" ref="R392:R412" si="214">Q392/$J392</f>
        <v>#DIV/0!</v>
      </c>
      <c r="S392"/>
      <c r="T392" s="559">
        <v>8.9499999999999993</v>
      </c>
      <c r="U392" s="552">
        <v>7.15</v>
      </c>
      <c r="V392" s="551">
        <f t="shared" si="195"/>
        <v>1.8</v>
      </c>
      <c r="W392" s="562" t="e">
        <f t="shared" ref="W392:W412" si="215">V392/H392</f>
        <v>#DIV/0!</v>
      </c>
      <c r="X392" s="601"/>
    </row>
    <row r="393" spans="1:24" s="204" customFormat="1" ht="41.25" customHeight="1">
      <c r="A393" s="296">
        <v>90466</v>
      </c>
      <c r="B393" s="73" t="s">
        <v>15</v>
      </c>
      <c r="C393" s="73" t="s">
        <v>496</v>
      </c>
      <c r="D393" s="729" t="str">
        <f>IFERROR(VLOOKUP(A393,'SINAPI 092021'!$A$4:$E$12299,2,FALSE),VLOOKUP(Orçamento!A393,Composição!$A$4:$F$1756,2,FALSE))</f>
        <v>CHUMBAMENTO LINEAR EM ALVENARIA PARA RAMAIS/DISTRIBUIÇÃO COM DIÂMETROS MENORES OU IGUAIS A 40 MM. AF_05/2015</v>
      </c>
      <c r="E393" s="73" t="s">
        <v>478</v>
      </c>
      <c r="F393" s="804">
        <v>117.19</v>
      </c>
      <c r="G393" s="246">
        <f>$J$4</f>
        <v>0.24940000000000001</v>
      </c>
      <c r="H393" s="770"/>
      <c r="I393" s="432">
        <f t="shared" si="212"/>
        <v>0</v>
      </c>
      <c r="J393" s="304">
        <f>F393*I393</f>
        <v>0</v>
      </c>
      <c r="K393" s="639"/>
      <c r="L393" s="640">
        <f t="shared" si="213"/>
        <v>0</v>
      </c>
      <c r="M393" s="639"/>
      <c r="N393" s="640"/>
      <c r="O393" s="641"/>
      <c r="P393" s="639"/>
      <c r="Q393" s="640"/>
      <c r="R393" s="641" t="e">
        <f t="shared" si="214"/>
        <v>#DIV/0!</v>
      </c>
      <c r="S393"/>
      <c r="T393" s="559">
        <v>8.99</v>
      </c>
      <c r="U393" s="552">
        <v>7.19</v>
      </c>
      <c r="V393" s="551">
        <f t="shared" si="195"/>
        <v>1.8</v>
      </c>
      <c r="W393" s="562" t="e">
        <f t="shared" si="215"/>
        <v>#DIV/0!</v>
      </c>
      <c r="X393" s="601"/>
    </row>
    <row r="394" spans="1:24" s="204" customFormat="1" ht="41.25" customHeight="1">
      <c r="A394" s="316">
        <v>42424</v>
      </c>
      <c r="B394" s="73" t="s">
        <v>15</v>
      </c>
      <c r="C394" s="73" t="s">
        <v>497</v>
      </c>
      <c r="D394" s="729" t="str">
        <f>IFERROR(VLOOKUP(A394,'SINAPI 092021'!$A$4:$E$12299,2,FALSE),VLOOKUP(Orçamento!A394,Composição!$A$4:$F$1756,2,FALSE))</f>
        <v>AR CONDICIONADO SPLIT INVERTER, HI-WALL (PAREDE), 9000 BTU/H, CICLO FRIO, 60HZ, CLASSIFICACAO A (SELO PROCEL), GAS HFC, CONTROLE S/FIO</v>
      </c>
      <c r="E394" s="77" t="s">
        <v>475</v>
      </c>
      <c r="F394" s="804">
        <v>19</v>
      </c>
      <c r="G394" s="246">
        <f>$J$5</f>
        <v>0.1278</v>
      </c>
      <c r="H394" s="770"/>
      <c r="I394" s="432">
        <f t="shared" si="212"/>
        <v>0</v>
      </c>
      <c r="J394" s="304">
        <f>F394*I394</f>
        <v>0</v>
      </c>
      <c r="K394" s="639"/>
      <c r="L394" s="640">
        <f t="shared" si="213"/>
        <v>0</v>
      </c>
      <c r="M394" s="639"/>
      <c r="N394" s="640"/>
      <c r="O394" s="641"/>
      <c r="P394" s="639"/>
      <c r="Q394" s="640"/>
      <c r="R394" s="641" t="e">
        <f t="shared" si="214"/>
        <v>#DIV/0!</v>
      </c>
      <c r="S394"/>
      <c r="T394" s="559">
        <v>1749.43</v>
      </c>
      <c r="U394" s="552">
        <v>1399.54</v>
      </c>
      <c r="V394" s="551">
        <f t="shared" si="195"/>
        <v>349.89</v>
      </c>
      <c r="W394" s="562" t="e">
        <f t="shared" si="215"/>
        <v>#DIV/0!</v>
      </c>
      <c r="X394" s="601"/>
    </row>
    <row r="395" spans="1:24" s="204" customFormat="1" ht="41.25" customHeight="1">
      <c r="A395" s="316">
        <v>42425</v>
      </c>
      <c r="B395" s="73" t="s">
        <v>15</v>
      </c>
      <c r="C395" s="73" t="s">
        <v>498</v>
      </c>
      <c r="D395" s="729" t="str">
        <f>IFERROR(VLOOKUP(A395,'SINAPI 092021'!$A$4:$E$12299,2,FALSE),VLOOKUP(Orçamento!A395,Composição!$A$4:$F$1756,2,FALSE))</f>
        <v>AR CONDICIONADO SPLIT INVERTER, HI-WALL (PAREDE), 12000 BTU/H, CICLO FRIO, 60HZ, CLASSIFICACAO A (SELO PROCEL), GAS HFC, CONTROLE S/FIO</v>
      </c>
      <c r="E395" s="77" t="s">
        <v>475</v>
      </c>
      <c r="F395" s="804">
        <v>4</v>
      </c>
      <c r="G395" s="246">
        <f t="shared" ref="G395:G399" si="216">$J$5</f>
        <v>0.1278</v>
      </c>
      <c r="H395" s="770"/>
      <c r="I395" s="432">
        <f t="shared" si="212"/>
        <v>0</v>
      </c>
      <c r="J395" s="304">
        <f t="shared" ref="J395:J405" si="217">F395*I395</f>
        <v>0</v>
      </c>
      <c r="K395" s="639"/>
      <c r="L395" s="640">
        <f t="shared" si="213"/>
        <v>0</v>
      </c>
      <c r="M395" s="639"/>
      <c r="N395" s="640"/>
      <c r="O395" s="641"/>
      <c r="P395" s="639"/>
      <c r="Q395" s="640"/>
      <c r="R395" s="641" t="e">
        <f t="shared" si="214"/>
        <v>#DIV/0!</v>
      </c>
      <c r="S395"/>
      <c r="T395" s="559">
        <v>1958.86</v>
      </c>
      <c r="U395" s="552">
        <v>1567.09</v>
      </c>
      <c r="V395" s="551">
        <f t="shared" si="195"/>
        <v>391.77</v>
      </c>
      <c r="W395" s="562" t="e">
        <f t="shared" si="215"/>
        <v>#DIV/0!</v>
      </c>
      <c r="X395" s="601"/>
    </row>
    <row r="396" spans="1:24" s="204" customFormat="1" ht="41.25" customHeight="1">
      <c r="A396" s="316">
        <v>42422</v>
      </c>
      <c r="B396" s="73" t="s">
        <v>15</v>
      </c>
      <c r="C396" s="73" t="s">
        <v>499</v>
      </c>
      <c r="D396" s="729" t="str">
        <f>IFERROR(VLOOKUP(A396,'SINAPI 092021'!$A$4:$E$12299,2,FALSE),VLOOKUP(Orçamento!A396,Composição!$A$4:$F$1756,2,FALSE))</f>
        <v>AR CONDICIONADO SPLIT INVERTER, HI-WALL (PAREDE), 18000 BTU/H, CICLO FRIO, 60HZ, CLASSIFICACAO A (SELO PROCEL), GAS HFC, CONTROLE S/FIO</v>
      </c>
      <c r="E396" s="77" t="s">
        <v>475</v>
      </c>
      <c r="F396" s="804">
        <v>1</v>
      </c>
      <c r="G396" s="246">
        <f t="shared" si="216"/>
        <v>0.1278</v>
      </c>
      <c r="H396" s="770"/>
      <c r="I396" s="432">
        <f t="shared" si="212"/>
        <v>0</v>
      </c>
      <c r="J396" s="304">
        <f t="shared" si="217"/>
        <v>0</v>
      </c>
      <c r="K396" s="639"/>
      <c r="L396" s="640">
        <f t="shared" si="213"/>
        <v>0</v>
      </c>
      <c r="M396" s="639"/>
      <c r="N396" s="640"/>
      <c r="O396" s="641"/>
      <c r="P396" s="639"/>
      <c r="Q396" s="640"/>
      <c r="R396" s="641" t="e">
        <f t="shared" si="214"/>
        <v>#DIV/0!</v>
      </c>
      <c r="S396"/>
      <c r="T396" s="559">
        <v>2908</v>
      </c>
      <c r="U396" s="552">
        <v>2326.4</v>
      </c>
      <c r="V396" s="551">
        <f t="shared" si="195"/>
        <v>581.6</v>
      </c>
      <c r="W396" s="562" t="e">
        <f t="shared" si="215"/>
        <v>#DIV/0!</v>
      </c>
      <c r="X396" s="601"/>
    </row>
    <row r="397" spans="1:24" s="204" customFormat="1" ht="41.25" customHeight="1">
      <c r="A397" s="795">
        <v>12593</v>
      </c>
      <c r="B397" s="795" t="s">
        <v>22523</v>
      </c>
      <c r="C397" s="798" t="s">
        <v>500</v>
      </c>
      <c r="D397" s="729" t="s">
        <v>22551</v>
      </c>
      <c r="E397" s="795" t="s">
        <v>475</v>
      </c>
      <c r="F397" s="804">
        <v>1</v>
      </c>
      <c r="G397" s="799">
        <f t="shared" si="216"/>
        <v>0.1278</v>
      </c>
      <c r="H397" s="804"/>
      <c r="I397" s="432">
        <f t="shared" si="212"/>
        <v>0</v>
      </c>
      <c r="J397" s="304">
        <f t="shared" si="217"/>
        <v>0</v>
      </c>
      <c r="K397" s="639"/>
      <c r="L397" s="640">
        <f t="shared" si="213"/>
        <v>0</v>
      </c>
      <c r="M397" s="639"/>
      <c r="N397" s="640"/>
      <c r="O397" s="641"/>
      <c r="P397" s="639"/>
      <c r="Q397" s="640"/>
      <c r="R397" s="641" t="e">
        <f t="shared" si="214"/>
        <v>#DIV/0!</v>
      </c>
      <c r="S397"/>
      <c r="T397" s="559">
        <v>3411.04</v>
      </c>
      <c r="U397" s="552">
        <v>3411.04</v>
      </c>
      <c r="V397" s="551">
        <f t="shared" si="195"/>
        <v>0</v>
      </c>
      <c r="W397" s="562" t="e">
        <f t="shared" si="215"/>
        <v>#DIV/0!</v>
      </c>
      <c r="X397" s="601"/>
    </row>
    <row r="398" spans="1:24" s="204" customFormat="1" ht="41.25" customHeight="1">
      <c r="A398" s="795">
        <v>42419</v>
      </c>
      <c r="B398" s="795" t="s">
        <v>15</v>
      </c>
      <c r="C398" s="798" t="s">
        <v>501</v>
      </c>
      <c r="D398" s="729" t="str">
        <f>IFERROR(VLOOKUP(A398,'SINAPI 092021'!$A$4:$E$12299,2,FALSE),VLOOKUP(Orçamento!A398,Composição!$A$4:$F$1756,2,FALSE))</f>
        <v>AR CONDICIONADO SPLIT INVERTER, PISO TETO, 36000 BTU/H, CICLO FRIO, 60HZ, CLASSIFICACAO ENERGETICA A OU B (SELO PROCEL), GAS HFC, CONTROLE S/FIO</v>
      </c>
      <c r="E398" s="798" t="s">
        <v>475</v>
      </c>
      <c r="F398" s="804">
        <v>2</v>
      </c>
      <c r="G398" s="799">
        <f t="shared" si="216"/>
        <v>0.1278</v>
      </c>
      <c r="H398" s="770"/>
      <c r="I398" s="432">
        <f t="shared" si="212"/>
        <v>0</v>
      </c>
      <c r="J398" s="304">
        <f t="shared" si="217"/>
        <v>0</v>
      </c>
      <c r="K398" s="639"/>
      <c r="L398" s="640">
        <f t="shared" si="213"/>
        <v>0</v>
      </c>
      <c r="M398" s="639"/>
      <c r="N398" s="640"/>
      <c r="O398" s="641"/>
      <c r="P398" s="639"/>
      <c r="Q398" s="640"/>
      <c r="R398" s="641" t="e">
        <f t="shared" si="214"/>
        <v>#DIV/0!</v>
      </c>
      <c r="S398"/>
      <c r="T398" s="559">
        <v>5199</v>
      </c>
      <c r="U398" s="552">
        <v>5199</v>
      </c>
      <c r="V398" s="551">
        <f t="shared" si="195"/>
        <v>0</v>
      </c>
      <c r="W398" s="562" t="e">
        <f t="shared" si="215"/>
        <v>#DIV/0!</v>
      </c>
      <c r="X398" s="601"/>
    </row>
    <row r="399" spans="1:24" s="204" customFormat="1" ht="41.25" customHeight="1">
      <c r="A399" s="795">
        <v>39561</v>
      </c>
      <c r="B399" s="795" t="s">
        <v>15</v>
      </c>
      <c r="C399" s="798" t="s">
        <v>1577</v>
      </c>
      <c r="D399" s="729" t="str">
        <f>IFERROR(VLOOKUP(A399,'SINAPI 092021'!$A$4:$E$12299,2,FALSE),VLOOKUP(Orçamento!A399,Composição!$A$4:$F$1756,2,FALSE))</f>
        <v>AR CONDICIONADO SPLIT ON/OFF, CASSETE (TETO), 60000 BTUS/H, CICLO QUENTE/FRIO, 60 HZ, CLASSIFICACAO ENERGETICA A - SELO PROCEL, GAS HFC, CONTROLE S/ FIO</v>
      </c>
      <c r="E399" s="798" t="s">
        <v>478</v>
      </c>
      <c r="F399" s="804">
        <v>3</v>
      </c>
      <c r="G399" s="799">
        <f t="shared" si="216"/>
        <v>0.1278</v>
      </c>
      <c r="H399" s="770"/>
      <c r="I399" s="432">
        <f t="shared" si="212"/>
        <v>0</v>
      </c>
      <c r="J399" s="304">
        <f t="shared" si="217"/>
        <v>0</v>
      </c>
      <c r="K399" s="639"/>
      <c r="L399" s="640">
        <f t="shared" si="213"/>
        <v>0</v>
      </c>
      <c r="M399" s="639"/>
      <c r="N399" s="640"/>
      <c r="O399" s="641"/>
      <c r="P399" s="639"/>
      <c r="Q399" s="640"/>
      <c r="R399" s="641" t="e">
        <f t="shared" si="214"/>
        <v>#DIV/0!</v>
      </c>
      <c r="S399"/>
      <c r="T399" s="559">
        <v>6911.04</v>
      </c>
      <c r="U399" s="552">
        <v>6911.04</v>
      </c>
      <c r="V399" s="551">
        <f t="shared" si="195"/>
        <v>0</v>
      </c>
      <c r="W399" s="562" t="e">
        <f t="shared" si="215"/>
        <v>#DIV/0!</v>
      </c>
      <c r="X399" s="601"/>
    </row>
    <row r="400" spans="1:24" s="204" customFormat="1" ht="31.5" customHeight="1">
      <c r="A400" s="795">
        <v>4135</v>
      </c>
      <c r="B400" s="798" t="s">
        <v>22523</v>
      </c>
      <c r="C400" s="798" t="s">
        <v>1578</v>
      </c>
      <c r="D400" s="729" t="s">
        <v>22549</v>
      </c>
      <c r="E400" s="795" t="s">
        <v>475</v>
      </c>
      <c r="F400" s="804">
        <v>4</v>
      </c>
      <c r="G400" s="799">
        <f t="shared" ref="G400:G405" si="218">$J$4</f>
        <v>0.24940000000000001</v>
      </c>
      <c r="H400" s="804"/>
      <c r="I400" s="432">
        <f t="shared" si="212"/>
        <v>0</v>
      </c>
      <c r="J400" s="304">
        <f t="shared" si="217"/>
        <v>0</v>
      </c>
      <c r="K400" s="639"/>
      <c r="L400" s="640">
        <f t="shared" si="213"/>
        <v>0</v>
      </c>
      <c r="M400" s="639"/>
      <c r="N400" s="640"/>
      <c r="O400" s="641"/>
      <c r="P400" s="639"/>
      <c r="Q400" s="640"/>
      <c r="R400" s="641" t="e">
        <f t="shared" si="214"/>
        <v>#DIV/0!</v>
      </c>
      <c r="S400" s="834"/>
      <c r="T400" s="559">
        <v>226.67</v>
      </c>
      <c r="U400" s="552">
        <v>226.67</v>
      </c>
      <c r="V400" s="551">
        <f t="shared" si="195"/>
        <v>0</v>
      </c>
      <c r="W400" s="562" t="e">
        <f t="shared" si="215"/>
        <v>#DIV/0!</v>
      </c>
      <c r="X400" s="601"/>
    </row>
    <row r="401" spans="1:24" s="204" customFormat="1" ht="31.5" customHeight="1">
      <c r="A401" s="795">
        <v>4136</v>
      </c>
      <c r="B401" s="798" t="s">
        <v>22523</v>
      </c>
      <c r="C401" s="798" t="s">
        <v>1579</v>
      </c>
      <c r="D401" s="729" t="s">
        <v>22548</v>
      </c>
      <c r="E401" s="795" t="s">
        <v>475</v>
      </c>
      <c r="F401" s="804">
        <v>1</v>
      </c>
      <c r="G401" s="799">
        <f t="shared" si="218"/>
        <v>0.24940000000000001</v>
      </c>
      <c r="H401" s="804"/>
      <c r="I401" s="432">
        <f t="shared" si="212"/>
        <v>0</v>
      </c>
      <c r="J401" s="304">
        <f t="shared" si="217"/>
        <v>0</v>
      </c>
      <c r="K401" s="639"/>
      <c r="L401" s="640">
        <f t="shared" si="213"/>
        <v>0</v>
      </c>
      <c r="M401" s="639"/>
      <c r="N401" s="640"/>
      <c r="O401" s="641"/>
      <c r="P401" s="639"/>
      <c r="Q401" s="640"/>
      <c r="R401" s="641" t="e">
        <f t="shared" si="214"/>
        <v>#DIV/0!</v>
      </c>
      <c r="S401"/>
      <c r="T401" s="559">
        <v>290</v>
      </c>
      <c r="U401" s="552">
        <v>290</v>
      </c>
      <c r="V401" s="551">
        <f t="shared" si="195"/>
        <v>0</v>
      </c>
      <c r="W401" s="562" t="e">
        <f t="shared" si="215"/>
        <v>#DIV/0!</v>
      </c>
      <c r="X401" s="601"/>
    </row>
    <row r="402" spans="1:24" s="204" customFormat="1" ht="31.5" customHeight="1">
      <c r="A402" s="795">
        <v>4140</v>
      </c>
      <c r="B402" s="798" t="s">
        <v>22523</v>
      </c>
      <c r="C402" s="798" t="s">
        <v>1580</v>
      </c>
      <c r="D402" s="729" t="s">
        <v>22547</v>
      </c>
      <c r="E402" s="795" t="s">
        <v>475</v>
      </c>
      <c r="F402" s="804">
        <v>1</v>
      </c>
      <c r="G402" s="799">
        <f t="shared" si="218"/>
        <v>0.24940000000000001</v>
      </c>
      <c r="H402" s="804"/>
      <c r="I402" s="432">
        <f t="shared" si="212"/>
        <v>0</v>
      </c>
      <c r="J402" s="304">
        <f t="shared" si="217"/>
        <v>0</v>
      </c>
      <c r="K402" s="639"/>
      <c r="L402" s="640">
        <f t="shared" si="213"/>
        <v>0</v>
      </c>
      <c r="M402" s="639"/>
      <c r="N402" s="640"/>
      <c r="O402" s="641"/>
      <c r="P402" s="639"/>
      <c r="Q402" s="640"/>
      <c r="R402" s="641" t="e">
        <f t="shared" si="214"/>
        <v>#DIV/0!</v>
      </c>
      <c r="S402"/>
      <c r="T402" s="559">
        <v>966.67</v>
      </c>
      <c r="U402" s="552">
        <v>966.67</v>
      </c>
      <c r="V402" s="551">
        <f t="shared" si="195"/>
        <v>0</v>
      </c>
      <c r="W402" s="562" t="e">
        <f t="shared" si="215"/>
        <v>#DIV/0!</v>
      </c>
      <c r="X402" s="601"/>
    </row>
    <row r="403" spans="1:24" s="204" customFormat="1" ht="31.5" customHeight="1">
      <c r="A403" s="795">
        <v>4143</v>
      </c>
      <c r="B403" s="798" t="s">
        <v>22523</v>
      </c>
      <c r="C403" s="798" t="s">
        <v>1581</v>
      </c>
      <c r="D403" s="729" t="s">
        <v>22546</v>
      </c>
      <c r="E403" s="795" t="s">
        <v>475</v>
      </c>
      <c r="F403" s="804">
        <v>2</v>
      </c>
      <c r="G403" s="799">
        <f t="shared" si="218"/>
        <v>0.24940000000000001</v>
      </c>
      <c r="H403" s="804"/>
      <c r="I403" s="432">
        <f t="shared" si="212"/>
        <v>0</v>
      </c>
      <c r="J403" s="304">
        <f t="shared" si="217"/>
        <v>0</v>
      </c>
      <c r="K403" s="639"/>
      <c r="L403" s="640">
        <f t="shared" si="213"/>
        <v>0</v>
      </c>
      <c r="M403" s="639"/>
      <c r="N403" s="640"/>
      <c r="O403" s="641"/>
      <c r="P403" s="639"/>
      <c r="Q403" s="640"/>
      <c r="R403" s="641" t="e">
        <f t="shared" si="214"/>
        <v>#DIV/0!</v>
      </c>
      <c r="S403"/>
      <c r="T403" s="559">
        <v>1183.33</v>
      </c>
      <c r="U403" s="552">
        <v>1183.33</v>
      </c>
      <c r="V403" s="551">
        <f t="shared" si="195"/>
        <v>0</v>
      </c>
      <c r="W403" s="562" t="e">
        <f t="shared" si="215"/>
        <v>#DIV/0!</v>
      </c>
      <c r="X403" s="601"/>
    </row>
    <row r="404" spans="1:24" s="204" customFormat="1" ht="31.5" customHeight="1">
      <c r="A404" s="795">
        <v>4145</v>
      </c>
      <c r="B404" s="798" t="s">
        <v>22523</v>
      </c>
      <c r="C404" s="798" t="s">
        <v>1582</v>
      </c>
      <c r="D404" s="729" t="s">
        <v>22550</v>
      </c>
      <c r="E404" s="795" t="s">
        <v>475</v>
      </c>
      <c r="F404" s="804">
        <v>3</v>
      </c>
      <c r="G404" s="799">
        <f t="shared" si="218"/>
        <v>0.24940000000000001</v>
      </c>
      <c r="H404" s="804"/>
      <c r="I404" s="432">
        <f t="shared" si="212"/>
        <v>0</v>
      </c>
      <c r="J404" s="304">
        <f t="shared" si="217"/>
        <v>0</v>
      </c>
      <c r="K404" s="639"/>
      <c r="L404" s="640">
        <f t="shared" si="213"/>
        <v>0</v>
      </c>
      <c r="M404" s="639"/>
      <c r="N404" s="640"/>
      <c r="O404" s="641"/>
      <c r="P404" s="639"/>
      <c r="Q404" s="640"/>
      <c r="R404" s="641" t="e">
        <f t="shared" si="214"/>
        <v>#DIV/0!</v>
      </c>
      <c r="S404"/>
      <c r="T404" s="559">
        <v>1183.33</v>
      </c>
      <c r="U404" s="552">
        <v>1183.33</v>
      </c>
      <c r="V404" s="551">
        <f t="shared" si="195"/>
        <v>0</v>
      </c>
      <c r="W404" s="562" t="e">
        <f t="shared" si="215"/>
        <v>#DIV/0!</v>
      </c>
      <c r="X404" s="601"/>
    </row>
    <row r="405" spans="1:24" s="204" customFormat="1" ht="27.75" customHeight="1">
      <c r="A405" s="292">
        <v>91939</v>
      </c>
      <c r="B405" s="296" t="s">
        <v>15</v>
      </c>
      <c r="C405" s="73" t="s">
        <v>1583</v>
      </c>
      <c r="D405" s="729" t="str">
        <f>IFERROR(VLOOKUP(A405,'SINAPI 092021'!$A$4:$E$12299,2,FALSE),VLOOKUP(Orçamento!A405,Composição!$A$4:$F$1756,2,FALSE))</f>
        <v>CAIXA RETANGULAR 4" X 2" ALTA (2,00 M DO PISO), PVC, INSTALADA EM PAREDE - FORNECIMENTO E INSTALAÇÃO. AF_12/2015</v>
      </c>
      <c r="E405" s="77" t="s">
        <v>475</v>
      </c>
      <c r="F405" s="804">
        <v>30</v>
      </c>
      <c r="G405" s="294">
        <f t="shared" si="218"/>
        <v>0.24940000000000001</v>
      </c>
      <c r="H405" s="770"/>
      <c r="I405" s="432">
        <f t="shared" si="212"/>
        <v>0</v>
      </c>
      <c r="J405" s="297">
        <f t="shared" si="217"/>
        <v>0</v>
      </c>
      <c r="K405" s="639"/>
      <c r="L405" s="640">
        <f t="shared" si="213"/>
        <v>0</v>
      </c>
      <c r="M405" s="639"/>
      <c r="N405" s="640"/>
      <c r="O405" s="641"/>
      <c r="P405" s="639"/>
      <c r="Q405" s="640"/>
      <c r="R405" s="641" t="e">
        <f t="shared" si="214"/>
        <v>#DIV/0!</v>
      </c>
      <c r="S405"/>
      <c r="T405" s="559">
        <v>19.02</v>
      </c>
      <c r="U405" s="552">
        <v>15.2</v>
      </c>
      <c r="V405" s="551">
        <f t="shared" si="195"/>
        <v>3.82</v>
      </c>
      <c r="W405" s="562" t="e">
        <f t="shared" si="215"/>
        <v>#DIV/0!</v>
      </c>
      <c r="X405" s="601"/>
    </row>
    <row r="406" spans="1:24" s="295" customFormat="1" ht="35.25" customHeight="1">
      <c r="A406" s="316">
        <v>89866</v>
      </c>
      <c r="B406" s="77" t="s">
        <v>15</v>
      </c>
      <c r="C406" s="73" t="s">
        <v>1584</v>
      </c>
      <c r="D406" s="729" t="str">
        <f>IFERROR(VLOOKUP(A406,'SINAPI 092021'!$A$4:$E$12299,2,FALSE),VLOOKUP(Orçamento!A406,Composição!$A$4:$F$1756,2,FALSE))</f>
        <v>JOELHO 90 GRAUS, PVC, SOLDÁVEL, DN 25MM, INSTALADO EM DRENO DE AR-CONDICIONADO - FORNECIMENTO E INSTALAÇÃO. AF_12/2014</v>
      </c>
      <c r="E406" s="77" t="s">
        <v>475</v>
      </c>
      <c r="F406" s="796">
        <v>59</v>
      </c>
      <c r="G406" s="320">
        <v>0.24940000000000001</v>
      </c>
      <c r="H406" s="770"/>
      <c r="I406" s="432">
        <f t="shared" si="212"/>
        <v>0</v>
      </c>
      <c r="J406" s="313">
        <f t="shared" ref="J406:J412" si="219">F406*I406</f>
        <v>0</v>
      </c>
      <c r="K406" s="639"/>
      <c r="L406" s="640">
        <f t="shared" si="213"/>
        <v>0</v>
      </c>
      <c r="M406" s="639"/>
      <c r="N406" s="640"/>
      <c r="O406" s="641"/>
      <c r="P406" s="639"/>
      <c r="Q406" s="640"/>
      <c r="R406" s="641" t="e">
        <f t="shared" si="214"/>
        <v>#DIV/0!</v>
      </c>
      <c r="S406"/>
      <c r="T406" s="588">
        <v>3.87</v>
      </c>
      <c r="U406" s="589">
        <v>3.1</v>
      </c>
      <c r="V406" s="551">
        <f t="shared" si="195"/>
        <v>0.77</v>
      </c>
      <c r="W406" s="562" t="e">
        <f t="shared" si="215"/>
        <v>#DIV/0!</v>
      </c>
      <c r="X406" s="590"/>
    </row>
    <row r="407" spans="1:24" s="295" customFormat="1" ht="30.75" customHeight="1">
      <c r="A407" s="316">
        <v>89867</v>
      </c>
      <c r="B407" s="77" t="s">
        <v>15</v>
      </c>
      <c r="C407" s="73" t="s">
        <v>1585</v>
      </c>
      <c r="D407" s="729" t="str">
        <f>IFERROR(VLOOKUP(A407,'SINAPI 092021'!$A$4:$E$12299,2,FALSE),VLOOKUP(Orçamento!A407,Composição!$A$4:$F$1756,2,FALSE))</f>
        <v>JOELHO 45 GRAUS, PVC, SOLDÁVEL, DN 25MM, INSTALADO EM DRENO DE AR-CONDICIONADO - FORNECIMENTO E INSTALAÇÃO. AF_12/2014</v>
      </c>
      <c r="E407" s="77" t="s">
        <v>475</v>
      </c>
      <c r="F407" s="796">
        <v>4</v>
      </c>
      <c r="G407" s="320">
        <f t="shared" ref="G407:G412" si="220">$J$4</f>
        <v>0.24940000000000001</v>
      </c>
      <c r="H407" s="770"/>
      <c r="I407" s="432">
        <f t="shared" si="212"/>
        <v>0</v>
      </c>
      <c r="J407" s="313">
        <f t="shared" si="219"/>
        <v>0</v>
      </c>
      <c r="K407" s="639"/>
      <c r="L407" s="640">
        <f t="shared" si="213"/>
        <v>0</v>
      </c>
      <c r="M407" s="639"/>
      <c r="N407" s="640"/>
      <c r="O407" s="641"/>
      <c r="P407" s="639"/>
      <c r="Q407" s="640"/>
      <c r="R407" s="641" t="e">
        <f t="shared" si="214"/>
        <v>#DIV/0!</v>
      </c>
      <c r="S407"/>
      <c r="T407" s="588">
        <v>4.42</v>
      </c>
      <c r="U407" s="589">
        <v>3.54</v>
      </c>
      <c r="V407" s="551">
        <f t="shared" ref="V407:V451" si="221">T407-U407</f>
        <v>0.88</v>
      </c>
      <c r="W407" s="562" t="e">
        <f t="shared" si="215"/>
        <v>#DIV/0!</v>
      </c>
      <c r="X407" s="590"/>
    </row>
    <row r="408" spans="1:24" s="295" customFormat="1" ht="34.5" customHeight="1">
      <c r="A408" s="316">
        <v>89579</v>
      </c>
      <c r="B408" s="77" t="s">
        <v>15</v>
      </c>
      <c r="C408" s="73" t="s">
        <v>1586</v>
      </c>
      <c r="D408" s="729" t="str">
        <f>IFERROR(VLOOKUP(A408,'SINAPI 092021'!$A$4:$E$12299,2,FALSE),VLOOKUP(Orçamento!A408,Composição!$A$4:$F$1756,2,FALSE))</f>
        <v>LUVA DE REDUÇÃO, PVC, SOLDÁVEL, DN 50MM X 25MM, INSTALADO EM PRUMADA DE ÁGUA   FORNECIMENTO E INSTALAÇÃO. AF_12/2014</v>
      </c>
      <c r="E408" s="77" t="s">
        <v>475</v>
      </c>
      <c r="F408" s="796">
        <v>1</v>
      </c>
      <c r="G408" s="320">
        <f t="shared" si="220"/>
        <v>0.24940000000000001</v>
      </c>
      <c r="H408" s="770"/>
      <c r="I408" s="432">
        <f t="shared" si="212"/>
        <v>0</v>
      </c>
      <c r="J408" s="313">
        <f t="shared" si="219"/>
        <v>0</v>
      </c>
      <c r="K408" s="639"/>
      <c r="L408" s="640">
        <f t="shared" si="213"/>
        <v>0</v>
      </c>
      <c r="M408" s="639"/>
      <c r="N408" s="640"/>
      <c r="O408" s="641"/>
      <c r="P408" s="639"/>
      <c r="Q408" s="640"/>
      <c r="R408" s="641" t="e">
        <f t="shared" si="214"/>
        <v>#DIV/0!</v>
      </c>
      <c r="S408"/>
      <c r="T408" s="588">
        <v>8.7200000000000006</v>
      </c>
      <c r="U408" s="589">
        <v>6.98</v>
      </c>
      <c r="V408" s="551">
        <f t="shared" si="221"/>
        <v>1.74</v>
      </c>
      <c r="W408" s="562" t="e">
        <f t="shared" si="215"/>
        <v>#DIV/0!</v>
      </c>
      <c r="X408" s="590"/>
    </row>
    <row r="409" spans="1:24" s="330" customFormat="1" ht="30" customHeight="1">
      <c r="A409" s="316">
        <v>89869</v>
      </c>
      <c r="B409" s="77" t="s">
        <v>15</v>
      </c>
      <c r="C409" s="73" t="s">
        <v>1587</v>
      </c>
      <c r="D409" s="729" t="str">
        <f>IFERROR(VLOOKUP(A409,'SINAPI 092021'!$A$4:$E$12299,2,FALSE),VLOOKUP(Orçamento!A409,Composição!$A$4:$F$1756,2,FALSE))</f>
        <v>TE, PVC, SOLDÁVEL, DN 25MM, INSTALADO EM DRENO DE AR-CONDICIONADO - FORNECIMENTO E INSTALAÇÃO. AF_12/2014</v>
      </c>
      <c r="E409" s="77" t="s">
        <v>475</v>
      </c>
      <c r="F409" s="796">
        <v>1</v>
      </c>
      <c r="G409" s="320">
        <f t="shared" si="220"/>
        <v>0.24940000000000001</v>
      </c>
      <c r="H409" s="770"/>
      <c r="I409" s="432">
        <f t="shared" si="212"/>
        <v>0</v>
      </c>
      <c r="J409" s="313">
        <f t="shared" si="219"/>
        <v>0</v>
      </c>
      <c r="K409" s="639"/>
      <c r="L409" s="640">
        <f t="shared" si="213"/>
        <v>0</v>
      </c>
      <c r="M409" s="639"/>
      <c r="N409" s="640"/>
      <c r="O409" s="641"/>
      <c r="P409" s="639"/>
      <c r="Q409" s="640"/>
      <c r="R409" s="641" t="e">
        <f t="shared" si="214"/>
        <v>#DIV/0!</v>
      </c>
      <c r="S409"/>
      <c r="T409" s="602">
        <v>6.51</v>
      </c>
      <c r="U409" s="603">
        <v>5.19</v>
      </c>
      <c r="V409" s="551">
        <f t="shared" si="221"/>
        <v>1.32</v>
      </c>
      <c r="W409" s="562" t="e">
        <f t="shared" si="215"/>
        <v>#DIV/0!</v>
      </c>
      <c r="X409" s="604"/>
    </row>
    <row r="410" spans="1:24" s="330" customFormat="1" ht="30" customHeight="1">
      <c r="A410" s="316">
        <v>89627</v>
      </c>
      <c r="B410" s="77" t="s">
        <v>15</v>
      </c>
      <c r="C410" s="73" t="s">
        <v>1588</v>
      </c>
      <c r="D410" s="729" t="str">
        <f>IFERROR(VLOOKUP(A410,'SINAPI 092021'!$A$4:$E$12299,2,FALSE),VLOOKUP(Orçamento!A410,Composição!$A$4:$F$1756,2,FALSE))</f>
        <v>TÊ DE REDUÇÃO, PVC, SOLDÁVEL, DN 50MM X 25MM, INSTALADO EM PRUMADA DE ÁGUA - FORNECIMENTO E INSTALAÇÃO. AF_12/2014</v>
      </c>
      <c r="E410" s="77" t="s">
        <v>475</v>
      </c>
      <c r="F410" s="796">
        <v>4</v>
      </c>
      <c r="G410" s="320">
        <f t="shared" si="220"/>
        <v>0.24940000000000001</v>
      </c>
      <c r="H410" s="770"/>
      <c r="I410" s="432">
        <f t="shared" si="212"/>
        <v>0</v>
      </c>
      <c r="J410" s="313">
        <f t="shared" si="219"/>
        <v>0</v>
      </c>
      <c r="K410" s="639"/>
      <c r="L410" s="640">
        <f t="shared" si="213"/>
        <v>0</v>
      </c>
      <c r="M410" s="639"/>
      <c r="N410" s="640"/>
      <c r="O410" s="641"/>
      <c r="P410" s="639"/>
      <c r="Q410" s="640"/>
      <c r="R410" s="641" t="e">
        <f t="shared" si="214"/>
        <v>#DIV/0!</v>
      </c>
      <c r="S410"/>
      <c r="T410" s="602">
        <v>15.35</v>
      </c>
      <c r="U410" s="603">
        <v>12.27</v>
      </c>
      <c r="V410" s="551">
        <f t="shared" si="221"/>
        <v>3.08</v>
      </c>
      <c r="W410" s="562" t="e">
        <f t="shared" si="215"/>
        <v>#DIV/0!</v>
      </c>
      <c r="X410" s="604"/>
    </row>
    <row r="411" spans="1:24" s="330" customFormat="1" ht="28.5" customHeight="1">
      <c r="A411" s="316">
        <v>89449</v>
      </c>
      <c r="B411" s="77" t="s">
        <v>15</v>
      </c>
      <c r="C411" s="73" t="s">
        <v>1589</v>
      </c>
      <c r="D411" s="729" t="str">
        <f>IFERROR(VLOOKUP(A411,'SINAPI 092021'!$A$4:$E$12299,2,FALSE),VLOOKUP(Orçamento!A411,Composição!$A$4:$F$1756,2,FALSE))</f>
        <v>TUBO, PVC, SOLDÁVEL, DN 50MM, INSTALADO EM PRUMADA DE ÁGUA - FORNECIMENTO E INSTALAÇÃO. AF_12/2014</v>
      </c>
      <c r="E411" s="77" t="s">
        <v>478</v>
      </c>
      <c r="F411" s="796">
        <f>1.15*24.8</f>
        <v>28.52</v>
      </c>
      <c r="G411" s="320">
        <f t="shared" si="220"/>
        <v>0.24940000000000001</v>
      </c>
      <c r="H411" s="770"/>
      <c r="I411" s="432">
        <f t="shared" si="212"/>
        <v>0</v>
      </c>
      <c r="J411" s="313">
        <f t="shared" si="219"/>
        <v>0</v>
      </c>
      <c r="K411" s="639"/>
      <c r="L411" s="640">
        <f t="shared" si="213"/>
        <v>0</v>
      </c>
      <c r="M411" s="639"/>
      <c r="N411" s="640"/>
      <c r="O411" s="641"/>
      <c r="P411" s="639"/>
      <c r="Q411" s="640"/>
      <c r="R411" s="641" t="e">
        <f t="shared" si="214"/>
        <v>#DIV/0!</v>
      </c>
      <c r="S411"/>
      <c r="T411" s="602">
        <v>11.44</v>
      </c>
      <c r="U411" s="603">
        <v>9.16</v>
      </c>
      <c r="V411" s="551">
        <f t="shared" si="221"/>
        <v>2.2799999999999998</v>
      </c>
      <c r="W411" s="562" t="e">
        <f t="shared" si="215"/>
        <v>#DIV/0!</v>
      </c>
      <c r="X411" s="604"/>
    </row>
    <row r="412" spans="1:24" s="330" customFormat="1" ht="28.5" customHeight="1">
      <c r="A412" s="316">
        <v>89865</v>
      </c>
      <c r="B412" s="77" t="s">
        <v>15</v>
      </c>
      <c r="C412" s="73" t="s">
        <v>1590</v>
      </c>
      <c r="D412" s="729" t="str">
        <f>IFERROR(VLOOKUP(A412,'SINAPI 092021'!$A$4:$E$12299,2,FALSE),VLOOKUP(Orçamento!A412,Composição!$A$4:$F$1756,2,FALSE))</f>
        <v>TUBO, PVC, SOLDÁVEL, DN 25MM, INSTALADO EM DRENO DE AR-CONDICIONADO - FORNECIMENTO E INSTALAÇÃO. AF_12/2014</v>
      </c>
      <c r="E412" s="77" t="s">
        <v>478</v>
      </c>
      <c r="F412" s="796">
        <f>1.15*101.9</f>
        <v>117.19</v>
      </c>
      <c r="G412" s="320">
        <f t="shared" si="220"/>
        <v>0.24940000000000001</v>
      </c>
      <c r="H412" s="770"/>
      <c r="I412" s="432">
        <f t="shared" si="212"/>
        <v>0</v>
      </c>
      <c r="J412" s="313">
        <f t="shared" si="219"/>
        <v>0</v>
      </c>
      <c r="K412" s="639"/>
      <c r="L412" s="640">
        <f t="shared" si="213"/>
        <v>0</v>
      </c>
      <c r="M412" s="639"/>
      <c r="N412" s="640"/>
      <c r="O412" s="641"/>
      <c r="P412" s="639"/>
      <c r="Q412" s="640"/>
      <c r="R412" s="641" t="e">
        <f t="shared" si="214"/>
        <v>#DIV/0!</v>
      </c>
      <c r="S412"/>
      <c r="T412" s="602">
        <v>8.9</v>
      </c>
      <c r="U412" s="603">
        <v>7.11</v>
      </c>
      <c r="V412" s="551">
        <f t="shared" si="221"/>
        <v>1.79</v>
      </c>
      <c r="W412" s="562" t="e">
        <f t="shared" si="215"/>
        <v>#DIV/0!</v>
      </c>
      <c r="X412" s="604"/>
    </row>
    <row r="413" spans="1:24" s="330" customFormat="1" ht="18.75" customHeight="1">
      <c r="A413" s="85"/>
      <c r="B413" s="85"/>
      <c r="C413" s="227"/>
      <c r="D413" s="721"/>
      <c r="E413" s="85"/>
      <c r="F413" s="86"/>
      <c r="G413" s="86"/>
      <c r="H413" s="643"/>
      <c r="I413" s="644"/>
      <c r="J413" s="199">
        <f>SUM(J392:J412)</f>
        <v>0</v>
      </c>
      <c r="K413" s="199"/>
      <c r="L413" s="199">
        <f>SUM(L392:L412)</f>
        <v>0</v>
      </c>
      <c r="M413" s="199"/>
      <c r="N413" s="199"/>
      <c r="O413" s="199"/>
      <c r="P413" s="199"/>
      <c r="Q413" s="199"/>
      <c r="R413" s="199"/>
      <c r="S413"/>
      <c r="T413" s="602" t="s">
        <v>21</v>
      </c>
      <c r="U413" s="603"/>
      <c r="V413" s="551" t="e">
        <f t="shared" si="221"/>
        <v>#VALUE!</v>
      </c>
      <c r="W413" s="562"/>
      <c r="X413" s="604"/>
    </row>
    <row r="414" spans="1:24" s="330" customFormat="1" ht="23.25" customHeight="1">
      <c r="A414" s="381"/>
      <c r="B414" s="381"/>
      <c r="C414" s="382" t="s">
        <v>115</v>
      </c>
      <c r="D414" s="722" t="s">
        <v>875</v>
      </c>
      <c r="E414" s="381"/>
      <c r="F414" s="383"/>
      <c r="G414" s="383"/>
      <c r="H414" s="383"/>
      <c r="I414" s="381"/>
      <c r="J414" s="383"/>
      <c r="K414" s="83"/>
      <c r="L414" s="83"/>
      <c r="M414" s="83"/>
      <c r="N414" s="83"/>
      <c r="O414" s="83"/>
      <c r="P414" s="83"/>
      <c r="Q414" s="83"/>
      <c r="R414" s="83"/>
      <c r="S414"/>
      <c r="T414" s="602"/>
      <c r="U414" s="603"/>
      <c r="V414" s="551">
        <f t="shared" si="221"/>
        <v>0</v>
      </c>
      <c r="W414" s="562"/>
      <c r="X414" s="604"/>
    </row>
    <row r="415" spans="1:24" s="330" customFormat="1" ht="18.75" customHeight="1">
      <c r="A415" s="77"/>
      <c r="B415" s="77"/>
      <c r="C415" s="94" t="s">
        <v>116</v>
      </c>
      <c r="D415" s="721" t="s">
        <v>876</v>
      </c>
      <c r="E415" s="77"/>
      <c r="F415" s="313"/>
      <c r="G415" s="320"/>
      <c r="H415" s="79"/>
      <c r="I415" s="75"/>
      <c r="J415" s="79"/>
      <c r="K415" s="614"/>
      <c r="L415" s="614"/>
      <c r="M415" s="614"/>
      <c r="N415" s="614"/>
      <c r="O415" s="614"/>
      <c r="P415" s="614"/>
      <c r="Q415" s="614"/>
      <c r="R415" s="614"/>
      <c r="S415"/>
      <c r="T415" s="602"/>
      <c r="U415" s="603"/>
      <c r="V415" s="551">
        <f t="shared" si="221"/>
        <v>0</v>
      </c>
      <c r="W415" s="562"/>
      <c r="X415" s="604"/>
    </row>
    <row r="416" spans="1:24" s="330" customFormat="1" ht="45.75" customHeight="1">
      <c r="A416" s="316">
        <v>98084</v>
      </c>
      <c r="B416" s="77" t="s">
        <v>15</v>
      </c>
      <c r="C416" s="78" t="s">
        <v>502</v>
      </c>
      <c r="D416" s="729" t="str">
        <f>IFERROR(VLOOKUP(A416,'SINAPI 092021'!$A$4:$E$12299,2,FALSE),VLOOKUP(Orçamento!A416,Composição!$A$4:$F$1756,2,FALSE))</f>
        <v>TANQUE SÉPTICO RETANGULAR, EM ALVENARIA COM BLOCOS DE CONCRETO, DIMENSÕES INTERNAS: 1,4 X 3,2 X 1,8 M, VOLUME ÚTIL: 6272 L (PARA 32 CONTRIBUINTES). AF_12/2020</v>
      </c>
      <c r="E416" s="77" t="s">
        <v>475</v>
      </c>
      <c r="F416" s="796">
        <v>1</v>
      </c>
      <c r="G416" s="320">
        <f>$J$4</f>
        <v>0.24940000000000001</v>
      </c>
      <c r="H416" s="993"/>
      <c r="I416" s="432">
        <f t="shared" ref="I416:I417" si="222">H416*(1+G416)</f>
        <v>0</v>
      </c>
      <c r="J416" s="313">
        <f t="shared" ref="J416:J417" si="223">F416*I416</f>
        <v>0</v>
      </c>
      <c r="K416" s="639"/>
      <c r="L416" s="640">
        <f t="shared" ref="L416:L417" si="224">$I416*K416</f>
        <v>0</v>
      </c>
      <c r="M416" s="639"/>
      <c r="N416" s="640"/>
      <c r="O416" s="641"/>
      <c r="P416" s="639"/>
      <c r="Q416" s="640"/>
      <c r="R416" s="641" t="e">
        <f t="shared" ref="R416:R417" si="225">Q416/$J416</f>
        <v>#DIV/0!</v>
      </c>
      <c r="S416"/>
      <c r="T416" s="602">
        <v>5140.78</v>
      </c>
      <c r="U416" s="603">
        <v>4112.0200000000004</v>
      </c>
      <c r="V416" s="551">
        <f t="shared" si="221"/>
        <v>1028.76</v>
      </c>
      <c r="W416" s="562" t="e">
        <f>V416/H416</f>
        <v>#DIV/0!</v>
      </c>
      <c r="X416" s="604"/>
    </row>
    <row r="417" spans="1:24" ht="43.5" customHeight="1">
      <c r="A417" s="296" t="s">
        <v>975</v>
      </c>
      <c r="B417" s="296" t="s">
        <v>474</v>
      </c>
      <c r="C417" s="78" t="s">
        <v>503</v>
      </c>
      <c r="D417" s="729" t="str">
        <f>IFERROR(VLOOKUP(A417,'SINAPI 092021'!$A$4:$E$12299,2,FALSE),VLOOKUP(Orçamento!A417,Composição!$A$4:$F$1756,2,FALSE))</f>
        <v>SUMIDOURO EM ALVENARIA DE TIJOLO CERAMICO MACIÇO DIAMETRO 1,40M E ALTURA 5,00M, COM TAMPA EM CONCRETO ARMADO DIAMETRO 1,60M E ESPESSURA 10CM</v>
      </c>
      <c r="E417" s="77" t="s">
        <v>475</v>
      </c>
      <c r="F417" s="796">
        <v>1</v>
      </c>
      <c r="G417" s="320">
        <f>$J$4</f>
        <v>0.24940000000000001</v>
      </c>
      <c r="H417" s="770"/>
      <c r="I417" s="432">
        <f t="shared" si="222"/>
        <v>0</v>
      </c>
      <c r="J417" s="313">
        <f t="shared" si="223"/>
        <v>0</v>
      </c>
      <c r="K417" s="639"/>
      <c r="L417" s="640">
        <f t="shared" si="224"/>
        <v>0</v>
      </c>
      <c r="M417" s="639"/>
      <c r="N417" s="640"/>
      <c r="O417" s="641"/>
      <c r="P417" s="639"/>
      <c r="Q417" s="640"/>
      <c r="R417" s="641" t="e">
        <f t="shared" si="225"/>
        <v>#DIV/0!</v>
      </c>
      <c r="T417" s="561">
        <v>1388.8</v>
      </c>
      <c r="U417" s="203">
        <v>1107.82</v>
      </c>
      <c r="V417" s="551">
        <f t="shared" si="221"/>
        <v>280.98</v>
      </c>
      <c r="W417" s="562" t="e">
        <f>V417/H417</f>
        <v>#DIV/0!</v>
      </c>
      <c r="X417" s="564"/>
    </row>
    <row r="418" spans="1:24" ht="21.6" customHeight="1">
      <c r="A418" s="77"/>
      <c r="B418" s="77"/>
      <c r="C418" s="94" t="s">
        <v>117</v>
      </c>
      <c r="D418" s="721" t="s">
        <v>878</v>
      </c>
      <c r="E418" s="77"/>
      <c r="F418" s="796"/>
      <c r="G418" s="320"/>
      <c r="H418" s="79"/>
      <c r="I418" s="75"/>
      <c r="J418" s="79"/>
      <c r="K418" s="614"/>
      <c r="L418" s="614"/>
      <c r="M418" s="614"/>
      <c r="N418" s="614"/>
      <c r="O418" s="614"/>
      <c r="P418" s="614"/>
      <c r="Q418" s="614"/>
      <c r="R418" s="614"/>
      <c r="T418" s="561"/>
      <c r="U418" s="203"/>
      <c r="V418" s="551">
        <f t="shared" si="221"/>
        <v>0</v>
      </c>
      <c r="W418" s="562"/>
      <c r="X418" s="564"/>
    </row>
    <row r="419" spans="1:24" ht="39" customHeight="1">
      <c r="A419" s="316">
        <v>98107</v>
      </c>
      <c r="B419" s="77" t="s">
        <v>15</v>
      </c>
      <c r="C419" s="78" t="s">
        <v>504</v>
      </c>
      <c r="D419" s="729" t="str">
        <f>IFERROR(VLOOKUP(A419,'SINAPI 092021'!$A$4:$E$12299,2,FALSE),VLOOKUP(Orçamento!A419,Composição!$A$4:$F$1756,2,FALSE))</f>
        <v>CAIXA DE GORDURA SIMPLES (CAPACIDADE: 36 L), RETANGULAR, EM ALVENARIA COM BLOCOS DE CONCRETO, DIMENSÕES INTERNAS = 0,2X0,4 M, ALTURA INTERNA = 0,8 M. AF_12/2020</v>
      </c>
      <c r="E419" s="77" t="s">
        <v>475</v>
      </c>
      <c r="F419" s="796">
        <v>1</v>
      </c>
      <c r="G419" s="320">
        <f t="shared" ref="G419:G424" si="226">$J$4</f>
        <v>0.24940000000000001</v>
      </c>
      <c r="H419" s="770"/>
      <c r="I419" s="432">
        <f t="shared" ref="I419:I431" si="227">H419*(1+G419)</f>
        <v>0</v>
      </c>
      <c r="J419" s="313">
        <f t="shared" ref="J419:J424" si="228">F419*I419</f>
        <v>0</v>
      </c>
      <c r="K419" s="639"/>
      <c r="L419" s="640">
        <f t="shared" ref="L419:L424" si="229">$I419*K419</f>
        <v>0</v>
      </c>
      <c r="M419" s="639"/>
      <c r="N419" s="640"/>
      <c r="O419" s="641"/>
      <c r="P419" s="639"/>
      <c r="Q419" s="640"/>
      <c r="R419" s="641" t="e">
        <f t="shared" ref="R419:R424" si="230">Q419/$J419</f>
        <v>#DIV/0!</v>
      </c>
      <c r="T419" s="561">
        <v>200.53</v>
      </c>
      <c r="U419" s="203">
        <v>160.41</v>
      </c>
      <c r="V419" s="551">
        <f t="shared" si="221"/>
        <v>40.119999999999997</v>
      </c>
      <c r="W419" s="562" t="e">
        <f t="shared" ref="W419:W424" si="231">V419/H419</f>
        <v>#DIV/0!</v>
      </c>
      <c r="X419" s="564"/>
    </row>
    <row r="420" spans="1:24" ht="45" customHeight="1">
      <c r="A420" s="316">
        <v>97906</v>
      </c>
      <c r="B420" s="77" t="s">
        <v>15</v>
      </c>
      <c r="C420" s="78" t="s">
        <v>505</v>
      </c>
      <c r="D420" s="729" t="str">
        <f>IFERROR(VLOOKUP(A420,'SINAPI 092021'!$A$4:$E$12299,2,FALSE),VLOOKUP(Orçamento!A420,Composição!$A$4:$F$1756,2,FALSE))</f>
        <v>CAIXA ENTERRADA HIDRÁULICA RETANGULAR, EM ALVENARIA COM BLOCOS DE CONCRETO, DIMENSÕES INTERNAS: 0,6X0,6X0,6 M PARA REDE DE ESGOTO. AF_12/2020</v>
      </c>
      <c r="E420" s="77" t="s">
        <v>475</v>
      </c>
      <c r="F420" s="796">
        <v>2</v>
      </c>
      <c r="G420" s="320">
        <f t="shared" si="226"/>
        <v>0.24940000000000001</v>
      </c>
      <c r="H420" s="770"/>
      <c r="I420" s="432">
        <f t="shared" si="227"/>
        <v>0</v>
      </c>
      <c r="J420" s="313">
        <f t="shared" si="228"/>
        <v>0</v>
      </c>
      <c r="K420" s="639"/>
      <c r="L420" s="640">
        <f t="shared" si="229"/>
        <v>0</v>
      </c>
      <c r="M420" s="639"/>
      <c r="N420" s="640"/>
      <c r="O420" s="641"/>
      <c r="P420" s="639"/>
      <c r="Q420" s="640"/>
      <c r="R420" s="641" t="e">
        <f t="shared" si="230"/>
        <v>#DIV/0!</v>
      </c>
      <c r="T420" s="561">
        <v>312.42</v>
      </c>
      <c r="U420" s="203">
        <v>249.9</v>
      </c>
      <c r="V420" s="551">
        <f t="shared" si="221"/>
        <v>62.52</v>
      </c>
      <c r="W420" s="562" t="e">
        <f t="shared" si="231"/>
        <v>#DIV/0!</v>
      </c>
      <c r="X420" s="564"/>
    </row>
    <row r="421" spans="1:24" ht="46.5" customHeight="1">
      <c r="A421" s="316">
        <v>97905</v>
      </c>
      <c r="B421" s="77" t="s">
        <v>15</v>
      </c>
      <c r="C421" s="78" t="s">
        <v>506</v>
      </c>
      <c r="D421" s="729" t="str">
        <f>IFERROR(VLOOKUP(A421,'SINAPI 092021'!$A$4:$E$12299,2,FALSE),VLOOKUP(Orçamento!A421,Composição!$A$4:$F$1756,2,FALSE))</f>
        <v>CAIXA ENTERRADA HIDRÁULICA RETANGULAR, EM ALVENARIA COM BLOCOS DE CONCRETO, DIMENSÕES INTERNAS: 0,4X0,4X0,4 M PARA REDE DE ESGOTO. AF_12/2020</v>
      </c>
      <c r="E421" s="77" t="s">
        <v>475</v>
      </c>
      <c r="F421" s="796">
        <v>14</v>
      </c>
      <c r="G421" s="320">
        <f t="shared" si="226"/>
        <v>0.24940000000000001</v>
      </c>
      <c r="H421" s="770"/>
      <c r="I421" s="432">
        <f t="shared" si="227"/>
        <v>0</v>
      </c>
      <c r="J421" s="313">
        <f t="shared" si="228"/>
        <v>0</v>
      </c>
      <c r="K421" s="639"/>
      <c r="L421" s="640">
        <f t="shared" si="229"/>
        <v>0</v>
      </c>
      <c r="M421" s="639"/>
      <c r="N421" s="640"/>
      <c r="O421" s="641"/>
      <c r="P421" s="639"/>
      <c r="Q421" s="640"/>
      <c r="R421" s="641" t="e">
        <f t="shared" si="230"/>
        <v>#DIV/0!</v>
      </c>
      <c r="T421" s="561">
        <v>167.13</v>
      </c>
      <c r="U421" s="203">
        <v>133.69</v>
      </c>
      <c r="V421" s="551">
        <f t="shared" si="221"/>
        <v>33.44</v>
      </c>
      <c r="W421" s="562" t="e">
        <f t="shared" si="231"/>
        <v>#DIV/0!</v>
      </c>
      <c r="X421" s="564"/>
    </row>
    <row r="422" spans="1:24" ht="48" customHeight="1">
      <c r="A422" s="316">
        <v>89707</v>
      </c>
      <c r="B422" s="77" t="s">
        <v>15</v>
      </c>
      <c r="C422" s="78" t="s">
        <v>634</v>
      </c>
      <c r="D422" s="729" t="str">
        <f>IFERROR(VLOOKUP(A422,'SINAPI 092021'!$A$4:$E$12299,2,FALSE),VLOOKUP(Orçamento!A422,Composição!$A$4:$F$1756,2,FALSE))</f>
        <v>CAIXA SIFONADA, PVC, DN 100 X 100 X 50 MM, JUNTA ELÁSTICA, FORNECIDA E INSTALADA EM RAMAL DE DESCARGA OU EM RAMAL DE ESGOTO SANITÁRIO. AF_12/2014</v>
      </c>
      <c r="E422" s="77" t="s">
        <v>475</v>
      </c>
      <c r="F422" s="796">
        <v>3</v>
      </c>
      <c r="G422" s="320">
        <f t="shared" si="226"/>
        <v>0.24940000000000001</v>
      </c>
      <c r="H422" s="770"/>
      <c r="I422" s="432">
        <f t="shared" si="227"/>
        <v>0</v>
      </c>
      <c r="J422" s="313">
        <f t="shared" si="228"/>
        <v>0</v>
      </c>
      <c r="K422" s="639"/>
      <c r="L422" s="640">
        <f t="shared" si="229"/>
        <v>0</v>
      </c>
      <c r="M422" s="639"/>
      <c r="N422" s="640"/>
      <c r="O422" s="641"/>
      <c r="P422" s="639"/>
      <c r="Q422" s="640"/>
      <c r="R422" s="641" t="e">
        <f t="shared" si="230"/>
        <v>#DIV/0!</v>
      </c>
      <c r="T422" s="561">
        <v>24.78</v>
      </c>
      <c r="U422" s="203">
        <v>19.809999999999999</v>
      </c>
      <c r="V422" s="551">
        <f t="shared" si="221"/>
        <v>4.97</v>
      </c>
      <c r="W422" s="562" t="e">
        <f t="shared" si="231"/>
        <v>#DIV/0!</v>
      </c>
      <c r="X422" s="564"/>
    </row>
    <row r="423" spans="1:24" ht="48" customHeight="1">
      <c r="A423" s="296" t="s">
        <v>976</v>
      </c>
      <c r="B423" s="296" t="s">
        <v>474</v>
      </c>
      <c r="C423" s="78" t="s">
        <v>635</v>
      </c>
      <c r="D423" s="729" t="str">
        <f>IFERROR(VLOOKUP(A423,'SINAPI 092021'!$A$4:$E$12299,2,FALSE),VLOOKUP(Orçamento!A423,Composição!$A$4:$F$1756,2,FALSE))</f>
        <v>CAIXA SIFONADA, PVC, DN 150 X 150 X 50 MM, JUNTA ELÁSTICA, FORNECIDA E INSTALADA EM RAMAL DE DESCARGA OU EM RAMAL DE ESGOTO SANITÁRIO.</v>
      </c>
      <c r="E423" s="77" t="s">
        <v>475</v>
      </c>
      <c r="F423" s="796">
        <v>10</v>
      </c>
      <c r="G423" s="320">
        <f t="shared" si="226"/>
        <v>0.24940000000000001</v>
      </c>
      <c r="H423" s="770"/>
      <c r="I423" s="432">
        <f t="shared" si="227"/>
        <v>0</v>
      </c>
      <c r="J423" s="313">
        <f t="shared" si="228"/>
        <v>0</v>
      </c>
      <c r="K423" s="639"/>
      <c r="L423" s="640">
        <f t="shared" si="229"/>
        <v>0</v>
      </c>
      <c r="M423" s="639"/>
      <c r="N423" s="640"/>
      <c r="O423" s="641"/>
      <c r="P423" s="639"/>
      <c r="Q423" s="640"/>
      <c r="R423" s="641" t="e">
        <f t="shared" si="230"/>
        <v>#DIV/0!</v>
      </c>
      <c r="T423" s="561">
        <v>45.38</v>
      </c>
      <c r="U423" s="203">
        <v>36.43</v>
      </c>
      <c r="V423" s="551">
        <f t="shared" si="221"/>
        <v>8.9499999999999993</v>
      </c>
      <c r="W423" s="562" t="e">
        <f t="shared" si="231"/>
        <v>#DIV/0!</v>
      </c>
      <c r="X423" s="564"/>
    </row>
    <row r="424" spans="1:24" ht="48" customHeight="1">
      <c r="A424" s="316">
        <v>89710</v>
      </c>
      <c r="B424" s="77" t="s">
        <v>15</v>
      </c>
      <c r="C424" s="78" t="s">
        <v>631</v>
      </c>
      <c r="D424" s="729" t="str">
        <f>IFERROR(VLOOKUP(A424,'SINAPI 092021'!$A$4:$E$12299,2,FALSE),VLOOKUP(Orçamento!A424,Composição!$A$4:$F$1756,2,FALSE))</f>
        <v>RALO SECO, PVC, DN 100 X 40 MM, JUNTA SOLDÁVEL, FORNECIDO E INSTALADO EM RAMAL DE DESCARGA OU EM RAMAL DE ESGOTO SANITÁRIO. AF_12/2014</v>
      </c>
      <c r="E424" s="77" t="s">
        <v>475</v>
      </c>
      <c r="F424" s="796">
        <v>6</v>
      </c>
      <c r="G424" s="320">
        <f t="shared" si="226"/>
        <v>0.24940000000000001</v>
      </c>
      <c r="H424" s="770"/>
      <c r="I424" s="432">
        <f t="shared" si="227"/>
        <v>0</v>
      </c>
      <c r="J424" s="313">
        <f t="shared" si="228"/>
        <v>0</v>
      </c>
      <c r="K424" s="639"/>
      <c r="L424" s="640">
        <f t="shared" si="229"/>
        <v>0</v>
      </c>
      <c r="M424" s="639"/>
      <c r="N424" s="640"/>
      <c r="O424" s="641"/>
      <c r="P424" s="639"/>
      <c r="Q424" s="640"/>
      <c r="R424" s="641" t="e">
        <f t="shared" si="230"/>
        <v>#DIV/0!</v>
      </c>
      <c r="T424" s="561">
        <v>8.94</v>
      </c>
      <c r="U424" s="203">
        <v>7.13</v>
      </c>
      <c r="V424" s="551">
        <f t="shared" si="221"/>
        <v>1.81</v>
      </c>
      <c r="W424" s="562" t="e">
        <f t="shared" si="231"/>
        <v>#DIV/0!</v>
      </c>
      <c r="X424" s="564"/>
    </row>
    <row r="425" spans="1:24" ht="21.6" customHeight="1">
      <c r="A425" s="77"/>
      <c r="B425" s="77"/>
      <c r="C425" s="94" t="s">
        <v>118</v>
      </c>
      <c r="D425" s="723" t="s">
        <v>897</v>
      </c>
      <c r="E425" s="77"/>
      <c r="F425" s="313"/>
      <c r="G425" s="320"/>
      <c r="H425" s="79"/>
      <c r="I425" s="75"/>
      <c r="J425" s="79"/>
      <c r="K425" s="614"/>
      <c r="L425" s="614"/>
      <c r="M425" s="614"/>
      <c r="N425" s="614"/>
      <c r="O425" s="614"/>
      <c r="P425" s="614"/>
      <c r="Q425" s="614"/>
      <c r="R425" s="614"/>
      <c r="T425" s="561"/>
      <c r="U425" s="203"/>
      <c r="V425" s="551">
        <f t="shared" si="221"/>
        <v>0</v>
      </c>
      <c r="W425" s="562"/>
      <c r="X425" s="564"/>
    </row>
    <row r="426" spans="1:24" ht="24.75" customHeight="1">
      <c r="A426" s="316" t="s">
        <v>1668</v>
      </c>
      <c r="B426" s="77" t="s">
        <v>806</v>
      </c>
      <c r="C426" s="78" t="s">
        <v>507</v>
      </c>
      <c r="D426" s="729" t="str">
        <f>IFERROR(VLOOKUP(A426,'SINAPI 092021'!$A$4:$E$12299,2,FALSE),VLOOKUP(Orçamento!A426,Composição!$A$4:$F$1756,2,FALSE))</f>
        <v>TERMINAL DE VENTILACAO, 50 MM, SERIE NORMAL, ESGOTO PREDIAL - FORNECIMENTO E INSTALAÇÃO</v>
      </c>
      <c r="E426" s="77" t="s">
        <v>475</v>
      </c>
      <c r="F426" s="796">
        <v>18</v>
      </c>
      <c r="G426" s="320">
        <f t="shared" ref="G426:G431" si="232">$J$4</f>
        <v>0.24940000000000001</v>
      </c>
      <c r="H426" s="770"/>
      <c r="I426" s="432">
        <f t="shared" si="227"/>
        <v>0</v>
      </c>
      <c r="J426" s="313">
        <f t="shared" ref="J426:J431" si="233">F426*I426</f>
        <v>0</v>
      </c>
      <c r="K426" s="639"/>
      <c r="L426" s="640">
        <f t="shared" ref="L426:L431" si="234">$I426*K426</f>
        <v>0</v>
      </c>
      <c r="M426" s="639"/>
      <c r="N426" s="640"/>
      <c r="O426" s="641"/>
      <c r="P426" s="639"/>
      <c r="Q426" s="640"/>
      <c r="R426" s="641" t="e">
        <f t="shared" ref="R426:R431" si="235">Q426/$J426</f>
        <v>#DIV/0!</v>
      </c>
      <c r="T426" s="561">
        <v>5.35</v>
      </c>
      <c r="U426" s="203">
        <v>4.29</v>
      </c>
      <c r="V426" s="551">
        <f t="shared" si="221"/>
        <v>1.06</v>
      </c>
      <c r="W426" s="562" t="e">
        <f t="shared" ref="W426:W431" si="236">V426/H426</f>
        <v>#DIV/0!</v>
      </c>
      <c r="X426" s="564"/>
    </row>
    <row r="427" spans="1:24" ht="40.5" customHeight="1">
      <c r="A427" s="316">
        <v>89802</v>
      </c>
      <c r="B427" s="77" t="s">
        <v>15</v>
      </c>
      <c r="C427" s="78" t="s">
        <v>508</v>
      </c>
      <c r="D427" s="729" t="str">
        <f>IFERROR(VLOOKUP(A427,'SINAPI 092021'!$A$4:$E$12299,2,FALSE),VLOOKUP(Orçamento!A427,Composição!$A$4:$F$1756,2,FALSE))</f>
        <v>JOELHO 45 GRAUS, PVC, SERIE NORMAL, ESGOTO PREDIAL, DN 50 MM, JUNTA ELÁSTICA, FORNECIDO E INSTALADO EM PRUMADA DE ESGOTO SANITÁRIO OU VENTILAÇÃO. AF_12/2014</v>
      </c>
      <c r="E427" s="77" t="s">
        <v>475</v>
      </c>
      <c r="F427" s="796">
        <v>2</v>
      </c>
      <c r="G427" s="320">
        <f t="shared" si="232"/>
        <v>0.24940000000000001</v>
      </c>
      <c r="H427" s="770"/>
      <c r="I427" s="432">
        <f t="shared" si="227"/>
        <v>0</v>
      </c>
      <c r="J427" s="313">
        <f t="shared" si="233"/>
        <v>0</v>
      </c>
      <c r="K427" s="639"/>
      <c r="L427" s="640">
        <f t="shared" si="234"/>
        <v>0</v>
      </c>
      <c r="M427" s="639"/>
      <c r="N427" s="640"/>
      <c r="O427" s="641"/>
      <c r="P427" s="639"/>
      <c r="Q427" s="640"/>
      <c r="R427" s="641" t="e">
        <f t="shared" si="235"/>
        <v>#DIV/0!</v>
      </c>
      <c r="T427" s="561">
        <v>5.62</v>
      </c>
      <c r="U427" s="203">
        <v>4.49</v>
      </c>
      <c r="V427" s="551">
        <f t="shared" si="221"/>
        <v>1.1299999999999999</v>
      </c>
      <c r="W427" s="562" t="e">
        <f t="shared" si="236"/>
        <v>#DIV/0!</v>
      </c>
      <c r="X427" s="564"/>
    </row>
    <row r="428" spans="1:24" ht="40.5" customHeight="1">
      <c r="A428" s="316">
        <v>89731</v>
      </c>
      <c r="B428" s="77" t="s">
        <v>15</v>
      </c>
      <c r="C428" s="78" t="s">
        <v>636</v>
      </c>
      <c r="D428" s="729" t="str">
        <f>IFERROR(VLOOKUP(A428,'SINAPI 092021'!$A$4:$E$12299,2,FALSE),VLOOKUP(Orçamento!A428,Composição!$A$4:$F$1756,2,FALSE))</f>
        <v>JOELHO 90 GRAUS, PVC, SERIE NORMAL, ESGOTO PREDIAL, DN 50 MM, JUNTA ELÁSTICA, FORNECIDO E INSTALADO EM RAMAL DE DESCARGA OU RAMAL DE ESGOTO SANITÁRIO. AF_12/2014</v>
      </c>
      <c r="E428" s="77" t="s">
        <v>475</v>
      </c>
      <c r="F428" s="796">
        <v>36</v>
      </c>
      <c r="G428" s="320">
        <f t="shared" si="232"/>
        <v>0.24940000000000001</v>
      </c>
      <c r="H428" s="770"/>
      <c r="I428" s="432">
        <f t="shared" si="227"/>
        <v>0</v>
      </c>
      <c r="J428" s="313">
        <f t="shared" si="233"/>
        <v>0</v>
      </c>
      <c r="K428" s="639"/>
      <c r="L428" s="640">
        <f t="shared" si="234"/>
        <v>0</v>
      </c>
      <c r="M428" s="639"/>
      <c r="N428" s="640"/>
      <c r="O428" s="641"/>
      <c r="P428" s="639"/>
      <c r="Q428" s="640"/>
      <c r="R428" s="641" t="e">
        <f t="shared" si="235"/>
        <v>#DIV/0!</v>
      </c>
      <c r="T428" s="561">
        <v>8.09</v>
      </c>
      <c r="U428" s="203">
        <v>6.46</v>
      </c>
      <c r="V428" s="551">
        <f t="shared" si="221"/>
        <v>1.63</v>
      </c>
      <c r="W428" s="562" t="e">
        <f t="shared" si="236"/>
        <v>#DIV/0!</v>
      </c>
      <c r="X428" s="564"/>
    </row>
    <row r="429" spans="1:24" ht="40.5" customHeight="1">
      <c r="A429" s="316">
        <v>89825</v>
      </c>
      <c r="B429" s="77" t="s">
        <v>15</v>
      </c>
      <c r="C429" s="78" t="s">
        <v>1003</v>
      </c>
      <c r="D429" s="729" t="str">
        <f>IFERROR(VLOOKUP(A429,'SINAPI 092021'!$A$4:$E$12299,2,FALSE),VLOOKUP(Orçamento!A429,Composição!$A$4:$F$1756,2,FALSE))</f>
        <v>TE, PVC, SERIE NORMAL, ESGOTO PREDIAL, DN 50 X 50 MM, JUNTA ELÁSTICA, FORNECIDO E INSTALADO EM PRUMADA DE ESGOTO SANITÁRIO OU VENTILAÇÃO. AF_12/2014</v>
      </c>
      <c r="E429" s="77" t="s">
        <v>475</v>
      </c>
      <c r="F429" s="796">
        <v>19</v>
      </c>
      <c r="G429" s="320">
        <f t="shared" si="232"/>
        <v>0.24940000000000001</v>
      </c>
      <c r="H429" s="770"/>
      <c r="I429" s="432">
        <f t="shared" si="227"/>
        <v>0</v>
      </c>
      <c r="J429" s="313">
        <f t="shared" si="233"/>
        <v>0</v>
      </c>
      <c r="K429" s="639"/>
      <c r="L429" s="640">
        <f t="shared" si="234"/>
        <v>0</v>
      </c>
      <c r="M429" s="639"/>
      <c r="N429" s="640"/>
      <c r="O429" s="641"/>
      <c r="P429" s="639"/>
      <c r="Q429" s="640"/>
      <c r="R429" s="641" t="e">
        <f t="shared" si="235"/>
        <v>#DIV/0!</v>
      </c>
      <c r="T429" s="561">
        <v>11.12</v>
      </c>
      <c r="U429" s="203">
        <v>8.89</v>
      </c>
      <c r="V429" s="551">
        <f t="shared" si="221"/>
        <v>2.23</v>
      </c>
      <c r="W429" s="562" t="e">
        <f t="shared" si="236"/>
        <v>#DIV/0!</v>
      </c>
      <c r="X429" s="564"/>
    </row>
    <row r="430" spans="1:24" ht="40.5" customHeight="1">
      <c r="A430" s="316">
        <v>89813</v>
      </c>
      <c r="B430" s="77" t="s">
        <v>15</v>
      </c>
      <c r="C430" s="78" t="s">
        <v>1004</v>
      </c>
      <c r="D430" s="729" t="str">
        <f>IFERROR(VLOOKUP(A430,'SINAPI 092021'!$A$4:$E$12299,2,FALSE),VLOOKUP(Orçamento!A430,Composição!$A$4:$F$1756,2,FALSE))</f>
        <v>LUVA SIMPLES, PVC, SERIE NORMAL, ESGOTO PREDIAL, DN 50 MM, JUNTA ELÁSTICA, FORNECIDO E INSTALADO EM PRUMADA DE ESGOTO SANITÁRIO OU VENTILAÇÃO. AF_12/2014</v>
      </c>
      <c r="E430" s="77" t="s">
        <v>475</v>
      </c>
      <c r="F430" s="796">
        <v>1</v>
      </c>
      <c r="G430" s="320">
        <f t="shared" si="232"/>
        <v>0.24940000000000001</v>
      </c>
      <c r="H430" s="770"/>
      <c r="I430" s="432">
        <f t="shared" si="227"/>
        <v>0</v>
      </c>
      <c r="J430" s="313">
        <f t="shared" si="233"/>
        <v>0</v>
      </c>
      <c r="K430" s="639"/>
      <c r="L430" s="640">
        <f t="shared" si="234"/>
        <v>0</v>
      </c>
      <c r="M430" s="639"/>
      <c r="N430" s="640"/>
      <c r="O430" s="641"/>
      <c r="P430" s="639"/>
      <c r="Q430" s="640"/>
      <c r="R430" s="641" t="e">
        <f t="shared" si="235"/>
        <v>#DIV/0!</v>
      </c>
      <c r="T430" s="561">
        <v>5.15</v>
      </c>
      <c r="U430" s="203">
        <v>4.12</v>
      </c>
      <c r="V430" s="551">
        <f t="shared" si="221"/>
        <v>1.03</v>
      </c>
      <c r="W430" s="562" t="e">
        <f t="shared" si="236"/>
        <v>#DIV/0!</v>
      </c>
      <c r="X430" s="564"/>
    </row>
    <row r="431" spans="1:24" ht="40.5" customHeight="1">
      <c r="A431" s="316">
        <v>89712</v>
      </c>
      <c r="B431" s="77" t="s">
        <v>15</v>
      </c>
      <c r="C431" s="78" t="s">
        <v>1005</v>
      </c>
      <c r="D431" s="729" t="str">
        <f>IFERROR(VLOOKUP(A431,'SINAPI 092021'!$A$4:$E$12299,2,FALSE),VLOOKUP(Orçamento!A431,Composição!$A$4:$F$1756,2,FALSE))</f>
        <v>TUBO PVC, SERIE NORMAL, ESGOTO PREDIAL, DN 50 MM, FORNECIDO E INSTALADO EM RAMAL DE DESCARGA OU RAMAL DE ESGOTO SANITÁRIO. AF_12/2014</v>
      </c>
      <c r="E431" s="77" t="s">
        <v>478</v>
      </c>
      <c r="F431" s="796">
        <f>1.15*69.7</f>
        <v>80.16</v>
      </c>
      <c r="G431" s="320">
        <f t="shared" si="232"/>
        <v>0.24940000000000001</v>
      </c>
      <c r="H431" s="770"/>
      <c r="I431" s="432">
        <f t="shared" si="227"/>
        <v>0</v>
      </c>
      <c r="J431" s="313">
        <f t="shared" si="233"/>
        <v>0</v>
      </c>
      <c r="K431" s="639"/>
      <c r="L431" s="640">
        <f t="shared" si="234"/>
        <v>0</v>
      </c>
      <c r="M431" s="639"/>
      <c r="N431" s="640"/>
      <c r="O431" s="641"/>
      <c r="P431" s="639"/>
      <c r="Q431" s="640"/>
      <c r="R431" s="641" t="e">
        <f t="shared" si="235"/>
        <v>#DIV/0!</v>
      </c>
      <c r="T431" s="561">
        <v>20.02</v>
      </c>
      <c r="U431" s="203">
        <v>16</v>
      </c>
      <c r="V431" s="551">
        <f t="shared" si="221"/>
        <v>4.0199999999999996</v>
      </c>
      <c r="W431" s="562" t="e">
        <f t="shared" si="236"/>
        <v>#DIV/0!</v>
      </c>
      <c r="X431" s="564"/>
    </row>
    <row r="432" spans="1:24" ht="21.6" customHeight="1">
      <c r="A432" s="85"/>
      <c r="B432" s="85"/>
      <c r="C432" s="227"/>
      <c r="D432" s="710"/>
      <c r="E432" s="85"/>
      <c r="F432" s="86"/>
      <c r="G432" s="86"/>
      <c r="H432" s="643"/>
      <c r="I432" s="644"/>
      <c r="J432" s="199">
        <f>SUM(J415:J431)</f>
        <v>0</v>
      </c>
      <c r="K432" s="199"/>
      <c r="L432" s="199">
        <f>SUM(L415:L431)</f>
        <v>0</v>
      </c>
      <c r="M432" s="199"/>
      <c r="N432" s="199"/>
      <c r="O432" s="199"/>
      <c r="P432" s="199"/>
      <c r="Q432" s="199"/>
      <c r="R432" s="199"/>
      <c r="T432" s="561" t="s">
        <v>21</v>
      </c>
      <c r="U432" s="203"/>
      <c r="V432" s="551" t="e">
        <f t="shared" si="221"/>
        <v>#VALUE!</v>
      </c>
      <c r="W432" s="562"/>
      <c r="X432" s="564"/>
    </row>
    <row r="433" spans="1:24" ht="21.6" customHeight="1">
      <c r="A433" s="381"/>
      <c r="B433" s="381"/>
      <c r="C433" s="382" t="s">
        <v>509</v>
      </c>
      <c r="D433" s="724" t="s">
        <v>904</v>
      </c>
      <c r="E433" s="381"/>
      <c r="F433" s="383"/>
      <c r="G433" s="383"/>
      <c r="H433" s="383"/>
      <c r="I433" s="381"/>
      <c r="J433" s="383"/>
      <c r="K433" s="83"/>
      <c r="L433" s="83"/>
      <c r="M433" s="83"/>
      <c r="N433" s="83"/>
      <c r="O433" s="83"/>
      <c r="P433" s="83"/>
      <c r="Q433" s="83"/>
      <c r="R433" s="83"/>
      <c r="T433" s="561"/>
      <c r="U433" s="203"/>
      <c r="V433" s="551">
        <f t="shared" si="221"/>
        <v>0</v>
      </c>
      <c r="W433" s="562"/>
      <c r="X433" s="564"/>
    </row>
    <row r="434" spans="1:24" ht="24.75" customHeight="1">
      <c r="A434" s="77"/>
      <c r="B434" s="77"/>
      <c r="C434" s="94" t="s">
        <v>136</v>
      </c>
      <c r="D434" s="714" t="s">
        <v>905</v>
      </c>
      <c r="E434" s="77"/>
      <c r="F434" s="313"/>
      <c r="G434" s="320"/>
      <c r="H434" s="79"/>
      <c r="I434" s="75"/>
      <c r="J434" s="79"/>
      <c r="K434" s="614"/>
      <c r="L434" s="614"/>
      <c r="M434" s="614"/>
      <c r="N434" s="614"/>
      <c r="O434" s="614"/>
      <c r="P434" s="614"/>
      <c r="Q434" s="614"/>
      <c r="R434" s="614"/>
      <c r="T434" s="561"/>
      <c r="U434" s="203"/>
      <c r="V434" s="551">
        <f t="shared" si="221"/>
        <v>0</v>
      </c>
      <c r="W434" s="562"/>
      <c r="X434" s="564"/>
    </row>
    <row r="435" spans="1:24" ht="48" customHeight="1">
      <c r="A435" s="296">
        <v>99253</v>
      </c>
      <c r="B435" s="296" t="s">
        <v>15</v>
      </c>
      <c r="C435" s="78" t="s">
        <v>1603</v>
      </c>
      <c r="D435" s="729" t="str">
        <f>IFERROR(VLOOKUP(A435,'SINAPI 092021'!$A$4:$E$12299,2,FALSE),VLOOKUP(Orçamento!A435,Composição!$A$4:$F$1756,2,FALSE))</f>
        <v>CAIXA ENTERRADA HIDRÁULICA RETANGULAR EM ALVENARIA COM TIJOLOS CERÂMICOS MACIÇOS, DIMENSÕES INTERNAS: 0,6X0,6X0,6 M PARA REDE DE DRENAGEM. AF_12/2020</v>
      </c>
      <c r="E435" s="77" t="s">
        <v>475</v>
      </c>
      <c r="F435" s="796">
        <v>9</v>
      </c>
      <c r="G435" s="320">
        <f t="shared" ref="G435:G459" si="237">$J$4</f>
        <v>0.24940000000000001</v>
      </c>
      <c r="H435" s="770"/>
      <c r="I435" s="432">
        <f t="shared" ref="I435:I457" si="238">H435*(1+G435)</f>
        <v>0</v>
      </c>
      <c r="J435" s="313">
        <f t="shared" ref="J435:J459" si="239">F435*I435</f>
        <v>0</v>
      </c>
      <c r="K435" s="639"/>
      <c r="L435" s="640">
        <f t="shared" ref="L435:L450" si="240">$I435*K435</f>
        <v>0</v>
      </c>
      <c r="M435" s="639"/>
      <c r="N435" s="640"/>
      <c r="O435" s="641"/>
      <c r="P435" s="639"/>
      <c r="Q435" s="640"/>
      <c r="R435" s="641" t="e">
        <f t="shared" ref="R435:R454" si="241">Q435/$J435</f>
        <v>#DIV/0!</v>
      </c>
      <c r="T435" s="561">
        <v>397.75</v>
      </c>
      <c r="U435" s="203">
        <v>318.89</v>
      </c>
      <c r="V435" s="551">
        <f t="shared" si="221"/>
        <v>78.86</v>
      </c>
      <c r="W435" s="562" t="e">
        <f t="shared" ref="W435:W450" si="242">V435/H435</f>
        <v>#DIV/0!</v>
      </c>
      <c r="X435" s="564"/>
    </row>
    <row r="436" spans="1:24" ht="48" customHeight="1">
      <c r="A436" s="296">
        <v>89524</v>
      </c>
      <c r="B436" s="296" t="s">
        <v>15</v>
      </c>
      <c r="C436" s="78" t="s">
        <v>650</v>
      </c>
      <c r="D436" s="729" t="str">
        <f>IFERROR(VLOOKUP(A436,'SINAPI 092021'!$A$4:$E$12299,2,FALSE),VLOOKUP(Orçamento!A436,Composição!$A$4:$F$1756,2,FALSE))</f>
        <v>JOELHO 45 GRAUS, PVC, SERIE R, ÁGUA PLUVIAL, DN 75 MM, JUNTA ELÁSTICA, FORNECIDO E INSTALADO EM RAMAL DE ENCAMINHAMENTO. AF_12/2014</v>
      </c>
      <c r="E436" s="77" t="s">
        <v>475</v>
      </c>
      <c r="F436" s="796">
        <v>1</v>
      </c>
      <c r="G436" s="320">
        <f t="shared" si="237"/>
        <v>0.24940000000000001</v>
      </c>
      <c r="H436" s="770"/>
      <c r="I436" s="432">
        <f t="shared" si="238"/>
        <v>0</v>
      </c>
      <c r="J436" s="313">
        <f t="shared" si="239"/>
        <v>0</v>
      </c>
      <c r="K436" s="639"/>
      <c r="L436" s="640">
        <f t="shared" si="240"/>
        <v>0</v>
      </c>
      <c r="M436" s="639"/>
      <c r="N436" s="640"/>
      <c r="O436" s="641"/>
      <c r="P436" s="639"/>
      <c r="Q436" s="640"/>
      <c r="R436" s="641" t="e">
        <f t="shared" si="241"/>
        <v>#DIV/0!</v>
      </c>
      <c r="T436" s="561">
        <v>17.170000000000002</v>
      </c>
      <c r="U436" s="203">
        <v>13.75</v>
      </c>
      <c r="V436" s="551">
        <f t="shared" si="221"/>
        <v>3.42</v>
      </c>
      <c r="W436" s="562" t="e">
        <f t="shared" si="242"/>
        <v>#DIV/0!</v>
      </c>
      <c r="X436" s="564"/>
    </row>
    <row r="437" spans="1:24" ht="48" customHeight="1">
      <c r="A437" s="296">
        <v>89531</v>
      </c>
      <c r="B437" s="296" t="s">
        <v>15</v>
      </c>
      <c r="C437" s="78" t="s">
        <v>651</v>
      </c>
      <c r="D437" s="729" t="str">
        <f>IFERROR(VLOOKUP(A437,'SINAPI 092021'!$A$4:$E$12299,2,FALSE),VLOOKUP(Orçamento!A437,Composição!$A$4:$F$1756,2,FALSE))</f>
        <v>JOELHO 45 GRAUS, PVC, SERIE R, ÁGUA PLUVIAL, DN 100 MM, JUNTA ELÁSTICA, FORNECIDO E INSTALADO EM RAMAL DE ENCAMINHAMENTO. AF_12/2014</v>
      </c>
      <c r="E437" s="77" t="s">
        <v>475</v>
      </c>
      <c r="F437" s="796">
        <v>4</v>
      </c>
      <c r="G437" s="320">
        <f t="shared" si="237"/>
        <v>0.24940000000000001</v>
      </c>
      <c r="H437" s="770"/>
      <c r="I437" s="432">
        <f t="shared" si="238"/>
        <v>0</v>
      </c>
      <c r="J437" s="313">
        <f>F437*I437</f>
        <v>0</v>
      </c>
      <c r="K437" s="639"/>
      <c r="L437" s="640">
        <f t="shared" si="240"/>
        <v>0</v>
      </c>
      <c r="M437" s="639"/>
      <c r="N437" s="640"/>
      <c r="O437" s="641"/>
      <c r="P437" s="639"/>
      <c r="Q437" s="640"/>
      <c r="R437" s="641" t="e">
        <f t="shared" si="241"/>
        <v>#DIV/0!</v>
      </c>
      <c r="T437" s="561">
        <v>23.2</v>
      </c>
      <c r="U437" s="203">
        <v>18.55</v>
      </c>
      <c r="V437" s="551">
        <f t="shared" si="221"/>
        <v>4.6500000000000004</v>
      </c>
      <c r="W437" s="562" t="e">
        <f t="shared" si="242"/>
        <v>#DIV/0!</v>
      </c>
      <c r="X437" s="564"/>
    </row>
    <row r="438" spans="1:24" ht="48" customHeight="1">
      <c r="A438" s="296">
        <v>89591</v>
      </c>
      <c r="B438" s="296" t="s">
        <v>15</v>
      </c>
      <c r="C438" s="78" t="s">
        <v>652</v>
      </c>
      <c r="D438" s="729" t="str">
        <f>IFERROR(VLOOKUP(A438,'SINAPI 092021'!$A$4:$E$12299,2,FALSE),VLOOKUP(Orçamento!A438,Composição!$A$4:$F$1756,2,FALSE))</f>
        <v>JOELHO 45 GRAUS, PVC, SERIE R, ÁGUA PLUVIAL, DN 150 MM, JUNTA ELÁSTICA, FORNECIDO E INSTALADO EM CONDUTORES VERTICAIS DE ÁGUAS PLUVIAIS. AF_12/2014</v>
      </c>
      <c r="E438" s="77" t="s">
        <v>475</v>
      </c>
      <c r="F438" s="796">
        <v>4</v>
      </c>
      <c r="G438" s="320">
        <f t="shared" si="237"/>
        <v>0.24940000000000001</v>
      </c>
      <c r="H438" s="770"/>
      <c r="I438" s="432">
        <f t="shared" si="238"/>
        <v>0</v>
      </c>
      <c r="J438" s="313">
        <f>F438*I438</f>
        <v>0</v>
      </c>
      <c r="K438" s="639"/>
      <c r="L438" s="640">
        <f t="shared" si="240"/>
        <v>0</v>
      </c>
      <c r="M438" s="639"/>
      <c r="N438" s="640"/>
      <c r="O438" s="641"/>
      <c r="P438" s="639"/>
      <c r="Q438" s="640"/>
      <c r="R438" s="641" t="e">
        <f t="shared" si="241"/>
        <v>#DIV/0!</v>
      </c>
      <c r="T438" s="561">
        <v>70.45</v>
      </c>
      <c r="U438" s="203">
        <v>56.35</v>
      </c>
      <c r="V438" s="551">
        <f t="shared" si="221"/>
        <v>14.1</v>
      </c>
      <c r="W438" s="562" t="e">
        <f t="shared" si="242"/>
        <v>#DIV/0!</v>
      </c>
      <c r="X438" s="564"/>
    </row>
    <row r="439" spans="1:24" ht="48" customHeight="1">
      <c r="A439" s="296">
        <v>89581</v>
      </c>
      <c r="B439" s="296" t="s">
        <v>15</v>
      </c>
      <c r="C439" s="78" t="s">
        <v>1006</v>
      </c>
      <c r="D439" s="729" t="str">
        <f>IFERROR(VLOOKUP(A439,'SINAPI 092021'!$A$4:$E$12299,2,FALSE),VLOOKUP(Orçamento!A439,Composição!$A$4:$F$1756,2,FALSE))</f>
        <v>JOELHO 90 GRAUS, PVC, SERIE R, ÁGUA PLUVIAL, DN 75 MM, JUNTA ELÁSTICA, FORNECIDO E INSTALADO EM CONDUTORES VERTICAIS DE ÁGUAS PLUVIAIS. AF_12/2014</v>
      </c>
      <c r="E439" s="77" t="s">
        <v>475</v>
      </c>
      <c r="F439" s="796">
        <v>2</v>
      </c>
      <c r="G439" s="320">
        <f t="shared" si="237"/>
        <v>0.24940000000000001</v>
      </c>
      <c r="H439" s="770"/>
      <c r="I439" s="432">
        <f t="shared" si="238"/>
        <v>0</v>
      </c>
      <c r="J439" s="313">
        <f t="shared" si="239"/>
        <v>0</v>
      </c>
      <c r="K439" s="639"/>
      <c r="L439" s="640">
        <f t="shared" si="240"/>
        <v>0</v>
      </c>
      <c r="M439" s="639"/>
      <c r="N439" s="640"/>
      <c r="O439" s="641"/>
      <c r="P439" s="639"/>
      <c r="Q439" s="640"/>
      <c r="R439" s="641" t="e">
        <f t="shared" si="241"/>
        <v>#DIV/0!</v>
      </c>
      <c r="T439" s="561">
        <v>17.940000000000001</v>
      </c>
      <c r="U439" s="203">
        <v>14.36</v>
      </c>
      <c r="V439" s="551">
        <f t="shared" si="221"/>
        <v>3.58</v>
      </c>
      <c r="W439" s="562" t="e">
        <f t="shared" si="242"/>
        <v>#DIV/0!</v>
      </c>
      <c r="X439" s="564"/>
    </row>
    <row r="440" spans="1:24" ht="48" customHeight="1">
      <c r="A440" s="296">
        <v>89584</v>
      </c>
      <c r="B440" s="296" t="s">
        <v>15</v>
      </c>
      <c r="C440" s="78" t="s">
        <v>1007</v>
      </c>
      <c r="D440" s="729" t="str">
        <f>IFERROR(VLOOKUP(A440,'SINAPI 092021'!$A$4:$E$12299,2,FALSE),VLOOKUP(Orçamento!A440,Composição!$A$4:$F$1756,2,FALSE))</f>
        <v>JOELHO 90 GRAUS, PVC, SERIE R, ÁGUA PLUVIAL, DN 100 MM, JUNTA ELÁSTICA, FORNECIDO E INSTALADO EM CONDUTORES VERTICAIS DE ÁGUAS PLUVIAIS. AF_12/2014</v>
      </c>
      <c r="E440" s="77" t="s">
        <v>475</v>
      </c>
      <c r="F440" s="796">
        <f>14+26</f>
        <v>40</v>
      </c>
      <c r="G440" s="320">
        <f t="shared" si="237"/>
        <v>0.24940000000000001</v>
      </c>
      <c r="H440" s="770"/>
      <c r="I440" s="432">
        <f t="shared" si="238"/>
        <v>0</v>
      </c>
      <c r="J440" s="313">
        <f t="shared" si="239"/>
        <v>0</v>
      </c>
      <c r="K440" s="639"/>
      <c r="L440" s="640">
        <f t="shared" si="240"/>
        <v>0</v>
      </c>
      <c r="M440" s="639"/>
      <c r="N440" s="640"/>
      <c r="O440" s="641"/>
      <c r="P440" s="639"/>
      <c r="Q440" s="640"/>
      <c r="R440" s="641" t="e">
        <f t="shared" si="241"/>
        <v>#DIV/0!</v>
      </c>
      <c r="T440" s="561">
        <v>26.86</v>
      </c>
      <c r="U440" s="203">
        <v>21.5</v>
      </c>
      <c r="V440" s="551">
        <f t="shared" si="221"/>
        <v>5.36</v>
      </c>
      <c r="W440" s="562" t="e">
        <f t="shared" si="242"/>
        <v>#DIV/0!</v>
      </c>
      <c r="X440" s="564"/>
    </row>
    <row r="441" spans="1:24" ht="48" customHeight="1">
      <c r="A441" s="296">
        <v>89590</v>
      </c>
      <c r="B441" s="296" t="s">
        <v>15</v>
      </c>
      <c r="C441" s="78" t="s">
        <v>1008</v>
      </c>
      <c r="D441" s="729" t="str">
        <f>IFERROR(VLOOKUP(A441,'SINAPI 092021'!$A$4:$E$12299,2,FALSE),VLOOKUP(Orçamento!A441,Composição!$A$4:$F$1756,2,FALSE))</f>
        <v>JOELHO 90 GRAUS, PVC, SERIE R, ÁGUA PLUVIAL, DN 150 MM, JUNTA ELÁSTICA, FORNECIDO E INSTALADO EM CONDUTORES VERTICAIS DE ÁGUAS PLUVIAIS. AF_12/2014</v>
      </c>
      <c r="E441" s="77" t="s">
        <v>475</v>
      </c>
      <c r="F441" s="796">
        <v>16</v>
      </c>
      <c r="G441" s="320">
        <f t="shared" si="237"/>
        <v>0.24940000000000001</v>
      </c>
      <c r="H441" s="770"/>
      <c r="I441" s="432">
        <f t="shared" si="238"/>
        <v>0</v>
      </c>
      <c r="J441" s="313">
        <f>F441*I441</f>
        <v>0</v>
      </c>
      <c r="K441" s="639"/>
      <c r="L441" s="640">
        <f t="shared" si="240"/>
        <v>0</v>
      </c>
      <c r="M441" s="639"/>
      <c r="N441" s="640"/>
      <c r="O441" s="641"/>
      <c r="P441" s="639"/>
      <c r="Q441" s="640"/>
      <c r="R441" s="641" t="e">
        <f t="shared" si="241"/>
        <v>#DIV/0!</v>
      </c>
      <c r="T441" s="561">
        <v>84.62</v>
      </c>
      <c r="U441" s="203">
        <v>67.69</v>
      </c>
      <c r="V441" s="551">
        <f t="shared" si="221"/>
        <v>16.93</v>
      </c>
      <c r="W441" s="562" t="e">
        <f t="shared" si="242"/>
        <v>#DIV/0!</v>
      </c>
      <c r="X441" s="564"/>
    </row>
    <row r="442" spans="1:24" ht="48" customHeight="1">
      <c r="A442" s="296">
        <v>89699</v>
      </c>
      <c r="B442" s="296" t="s">
        <v>15</v>
      </c>
      <c r="C442" s="78" t="s">
        <v>1009</v>
      </c>
      <c r="D442" s="729" t="str">
        <f>IFERROR(VLOOKUP(A442,'SINAPI 092021'!$A$4:$E$12299,2,FALSE),VLOOKUP(Orçamento!A442,Composição!$A$4:$F$1756,2,FALSE))</f>
        <v>JUNÇÃO SIMPLES, PVC, SERIE R, ÁGUA PLUVIAL, DN 150 X 100 MM, JUNTA ELÁSTICA, FORNECIDO E INSTALADO EM CONDUTORES VERTICAIS DE ÁGUAS PLUVIAIS. AF_12/2014</v>
      </c>
      <c r="E442" s="77" t="s">
        <v>475</v>
      </c>
      <c r="F442" s="796">
        <v>1</v>
      </c>
      <c r="G442" s="320">
        <f t="shared" si="237"/>
        <v>0.24940000000000001</v>
      </c>
      <c r="H442" s="770"/>
      <c r="I442" s="432">
        <f t="shared" si="238"/>
        <v>0</v>
      </c>
      <c r="J442" s="313">
        <f>F442*I442</f>
        <v>0</v>
      </c>
      <c r="K442" s="639"/>
      <c r="L442" s="640">
        <f t="shared" si="240"/>
        <v>0</v>
      </c>
      <c r="M442" s="639"/>
      <c r="N442" s="640"/>
      <c r="O442" s="641"/>
      <c r="P442" s="639"/>
      <c r="Q442" s="640"/>
      <c r="R442" s="641" t="e">
        <f t="shared" si="241"/>
        <v>#DIV/0!</v>
      </c>
      <c r="T442" s="561">
        <v>123.75</v>
      </c>
      <c r="U442" s="203">
        <v>99</v>
      </c>
      <c r="V442" s="551">
        <f t="shared" si="221"/>
        <v>24.75</v>
      </c>
      <c r="W442" s="562" t="e">
        <f t="shared" si="242"/>
        <v>#DIV/0!</v>
      </c>
      <c r="X442" s="564"/>
    </row>
    <row r="443" spans="1:24" ht="48" customHeight="1">
      <c r="A443" s="296">
        <v>89547</v>
      </c>
      <c r="B443" s="296" t="s">
        <v>15</v>
      </c>
      <c r="C443" s="78" t="s">
        <v>1010</v>
      </c>
      <c r="D443" s="729" t="str">
        <f>IFERROR(VLOOKUP(A443,'SINAPI 092021'!$A$4:$E$12299,2,FALSE),VLOOKUP(Orçamento!A443,Composição!$A$4:$F$1756,2,FALSE))</f>
        <v>LUVA SIMPLES, PVC, SERIE R, ÁGUA PLUVIAL, DN 75 MM, JUNTA ELÁSTICA, FORNECIDO E INSTALADO EM RAMAL DE ENCAMINHAMENTO. AF_12/2014</v>
      </c>
      <c r="E443" s="77" t="s">
        <v>475</v>
      </c>
      <c r="F443" s="796">
        <v>3</v>
      </c>
      <c r="G443" s="320">
        <f t="shared" si="237"/>
        <v>0.24940000000000001</v>
      </c>
      <c r="H443" s="770"/>
      <c r="I443" s="432">
        <f t="shared" si="238"/>
        <v>0</v>
      </c>
      <c r="J443" s="313">
        <f t="shared" si="239"/>
        <v>0</v>
      </c>
      <c r="K443" s="639"/>
      <c r="L443" s="640">
        <f t="shared" si="240"/>
        <v>0</v>
      </c>
      <c r="M443" s="639"/>
      <c r="N443" s="640"/>
      <c r="O443" s="641"/>
      <c r="P443" s="639"/>
      <c r="Q443" s="640"/>
      <c r="R443" s="641" t="e">
        <f t="shared" si="241"/>
        <v>#DIV/0!</v>
      </c>
      <c r="T443" s="561">
        <v>13.42</v>
      </c>
      <c r="U443" s="203">
        <v>10.73</v>
      </c>
      <c r="V443" s="551">
        <f t="shared" si="221"/>
        <v>2.69</v>
      </c>
      <c r="W443" s="562" t="e">
        <f t="shared" si="242"/>
        <v>#DIV/0!</v>
      </c>
      <c r="X443" s="564"/>
    </row>
    <row r="444" spans="1:24" ht="48" customHeight="1">
      <c r="A444" s="316">
        <v>89669</v>
      </c>
      <c r="B444" s="77" t="s">
        <v>15</v>
      </c>
      <c r="C444" s="78" t="s">
        <v>1011</v>
      </c>
      <c r="D444" s="729" t="str">
        <f>IFERROR(VLOOKUP(A444,'SINAPI 092021'!$A$4:$E$12299,2,FALSE),VLOOKUP(Orçamento!A444,Composição!$A$4:$F$1756,2,FALSE))</f>
        <v>LUVA SIMPLES, PVC, SERIE R, ÁGUA PLUVIAL, DN 100 MM, JUNTA ELÁSTICA, FORNECIDO E INSTALADO EM CONDUTORES VERTICAIS DE ÁGUAS PLUVIAIS. AF_12/2014</v>
      </c>
      <c r="E444" s="77" t="s">
        <v>475</v>
      </c>
      <c r="F444" s="796">
        <v>17</v>
      </c>
      <c r="G444" s="320">
        <f t="shared" si="237"/>
        <v>0.24940000000000001</v>
      </c>
      <c r="H444" s="770"/>
      <c r="I444" s="432">
        <f t="shared" si="238"/>
        <v>0</v>
      </c>
      <c r="J444" s="313">
        <f t="shared" si="239"/>
        <v>0</v>
      </c>
      <c r="K444" s="639"/>
      <c r="L444" s="640">
        <f t="shared" si="240"/>
        <v>0</v>
      </c>
      <c r="M444" s="639"/>
      <c r="N444" s="640"/>
      <c r="O444" s="641"/>
      <c r="P444" s="639"/>
      <c r="Q444" s="640"/>
      <c r="R444" s="641" t="e">
        <f t="shared" si="241"/>
        <v>#DIV/0!</v>
      </c>
      <c r="T444" s="561">
        <v>15.74</v>
      </c>
      <c r="U444" s="203">
        <v>12.58</v>
      </c>
      <c r="V444" s="551">
        <f t="shared" si="221"/>
        <v>3.16</v>
      </c>
      <c r="W444" s="562" t="e">
        <f t="shared" si="242"/>
        <v>#DIV/0!</v>
      </c>
      <c r="X444" s="564"/>
    </row>
    <row r="445" spans="1:24" ht="37.5" customHeight="1">
      <c r="A445" s="296">
        <v>89677</v>
      </c>
      <c r="B445" s="296" t="s">
        <v>15</v>
      </c>
      <c r="C445" s="78" t="s">
        <v>1012</v>
      </c>
      <c r="D445" s="729" t="str">
        <f>IFERROR(VLOOKUP(A445,'SINAPI 092021'!$A$4:$E$12299,2,FALSE),VLOOKUP(Orçamento!A445,Composição!$A$4:$F$1756,2,FALSE))</f>
        <v>LUVA SIMPLES, PVC, SERIE R, ÁGUA PLUVIAL, DN 150 MM, JUNTA ELÁSTICA, FORNECIDO E INSTALADO EM CONDUTORES VERTICAIS DE ÁGUAS PLUVIAIS. AF_12/2014</v>
      </c>
      <c r="E445" s="77" t="s">
        <v>475</v>
      </c>
      <c r="F445" s="796">
        <v>9</v>
      </c>
      <c r="G445" s="320">
        <f t="shared" si="237"/>
        <v>0.24940000000000001</v>
      </c>
      <c r="H445" s="770"/>
      <c r="I445" s="432">
        <f t="shared" si="238"/>
        <v>0</v>
      </c>
      <c r="J445" s="313">
        <f t="shared" si="239"/>
        <v>0</v>
      </c>
      <c r="K445" s="639"/>
      <c r="L445" s="640">
        <f t="shared" si="240"/>
        <v>0</v>
      </c>
      <c r="M445" s="639"/>
      <c r="N445" s="640"/>
      <c r="O445" s="641"/>
      <c r="P445" s="639"/>
      <c r="Q445" s="640"/>
      <c r="R445" s="641" t="e">
        <f t="shared" si="241"/>
        <v>#DIV/0!</v>
      </c>
      <c r="T445" s="561">
        <v>45.79</v>
      </c>
      <c r="U445" s="203">
        <v>36.64</v>
      </c>
      <c r="V445" s="551">
        <f t="shared" si="221"/>
        <v>9.15</v>
      </c>
      <c r="W445" s="562" t="e">
        <f t="shared" si="242"/>
        <v>#DIV/0!</v>
      </c>
      <c r="X445" s="564"/>
    </row>
    <row r="446" spans="1:24" ht="37.5" customHeight="1">
      <c r="A446" s="316">
        <v>89511</v>
      </c>
      <c r="B446" s="77" t="s">
        <v>15</v>
      </c>
      <c r="C446" s="78" t="s">
        <v>1013</v>
      </c>
      <c r="D446" s="729" t="str">
        <f>IFERROR(VLOOKUP(A446,'SINAPI 092021'!$A$4:$E$12299,2,FALSE),VLOOKUP(Orçamento!A446,Composição!$A$4:$F$1756,2,FALSE))</f>
        <v>TUBO PVC, SÉRIE R, ÁGUA PLUVIAL, DN 75 MM, FORNECIDO E INSTALADO EM RAMAL DE ENCAMINHAMENTO. AF_12/2014</v>
      </c>
      <c r="E446" s="77" t="s">
        <v>478</v>
      </c>
      <c r="F446" s="796">
        <f>8.6*1.15</f>
        <v>9.89</v>
      </c>
      <c r="G446" s="320">
        <f t="shared" si="237"/>
        <v>0.24940000000000001</v>
      </c>
      <c r="H446" s="770"/>
      <c r="I446" s="432">
        <f t="shared" si="238"/>
        <v>0</v>
      </c>
      <c r="J446" s="313">
        <f t="shared" si="239"/>
        <v>0</v>
      </c>
      <c r="K446" s="639"/>
      <c r="L446" s="640">
        <f t="shared" si="240"/>
        <v>0</v>
      </c>
      <c r="M446" s="639"/>
      <c r="N446" s="640"/>
      <c r="O446" s="641"/>
      <c r="P446" s="639"/>
      <c r="Q446" s="640"/>
      <c r="R446" s="641" t="e">
        <f t="shared" si="241"/>
        <v>#DIV/0!</v>
      </c>
      <c r="T446" s="561">
        <v>29.09</v>
      </c>
      <c r="U446" s="203">
        <v>23.27</v>
      </c>
      <c r="V446" s="551">
        <f t="shared" si="221"/>
        <v>5.82</v>
      </c>
      <c r="W446" s="562" t="e">
        <f t="shared" si="242"/>
        <v>#DIV/0!</v>
      </c>
      <c r="X446" s="564"/>
    </row>
    <row r="447" spans="1:24" ht="37.5" customHeight="1">
      <c r="A447" s="316">
        <v>89512</v>
      </c>
      <c r="B447" s="77" t="s">
        <v>15</v>
      </c>
      <c r="C447" s="78" t="s">
        <v>1014</v>
      </c>
      <c r="D447" s="729" t="str">
        <f>IFERROR(VLOOKUP(A447,'SINAPI 092021'!$A$4:$E$12299,2,FALSE),VLOOKUP(Orçamento!A447,Composição!$A$4:$F$1756,2,FALSE))</f>
        <v>TUBO PVC, SÉRIE R, ÁGUA PLUVIAL, DN 100 MM, FORNECIDO E INSTALADO EM RAMAL DE ENCAMINHAMENTO. AF_12/2014</v>
      </c>
      <c r="E447" s="77" t="s">
        <v>478</v>
      </c>
      <c r="F447" s="796">
        <f>192.6*1.15</f>
        <v>221.49</v>
      </c>
      <c r="G447" s="320">
        <f t="shared" si="237"/>
        <v>0.24940000000000001</v>
      </c>
      <c r="H447" s="770"/>
      <c r="I447" s="432">
        <f t="shared" si="238"/>
        <v>0</v>
      </c>
      <c r="J447" s="313">
        <f t="shared" si="239"/>
        <v>0</v>
      </c>
      <c r="K447" s="639"/>
      <c r="L447" s="640">
        <f t="shared" si="240"/>
        <v>0</v>
      </c>
      <c r="M447" s="639"/>
      <c r="N447" s="640"/>
      <c r="O447" s="641"/>
      <c r="P447" s="639"/>
      <c r="Q447" s="640"/>
      <c r="R447" s="641" t="e">
        <f t="shared" si="241"/>
        <v>#DIV/0!</v>
      </c>
      <c r="T447" s="561">
        <v>45.62</v>
      </c>
      <c r="U447" s="203">
        <v>36.5</v>
      </c>
      <c r="V447" s="551">
        <f t="shared" si="221"/>
        <v>9.1199999999999992</v>
      </c>
      <c r="W447" s="562" t="e">
        <f t="shared" si="242"/>
        <v>#DIV/0!</v>
      </c>
      <c r="X447" s="564"/>
    </row>
    <row r="448" spans="1:24" ht="37.5" customHeight="1">
      <c r="A448" s="296">
        <v>89580</v>
      </c>
      <c r="B448" s="296" t="s">
        <v>15</v>
      </c>
      <c r="C448" s="78" t="s">
        <v>1015</v>
      </c>
      <c r="D448" s="729" t="str">
        <f>IFERROR(VLOOKUP(A448,'SINAPI 092021'!$A$4:$E$12299,2,FALSE),VLOOKUP(Orçamento!A448,Composição!$A$4:$F$1756,2,FALSE))</f>
        <v>TUBO PVC, SÉRIE R, ÁGUA PLUVIAL, DN 150 MM, FORNECIDO E INSTALADO EM CONDUTORES VERTICAIS DE ÁGUAS PLUVIAIS. AF_12/2014</v>
      </c>
      <c r="E448" s="77" t="s">
        <v>475</v>
      </c>
      <c r="F448" s="796">
        <f>1.15*123.1</f>
        <v>141.57</v>
      </c>
      <c r="G448" s="320">
        <f t="shared" si="237"/>
        <v>0.24940000000000001</v>
      </c>
      <c r="H448" s="770"/>
      <c r="I448" s="432">
        <f t="shared" si="238"/>
        <v>0</v>
      </c>
      <c r="J448" s="313">
        <f>F448*I448</f>
        <v>0</v>
      </c>
      <c r="K448" s="639"/>
      <c r="L448" s="640">
        <f t="shared" si="240"/>
        <v>0</v>
      </c>
      <c r="M448" s="639"/>
      <c r="N448" s="640"/>
      <c r="O448" s="641"/>
      <c r="P448" s="639"/>
      <c r="Q448" s="640"/>
      <c r="R448" s="641" t="e">
        <f t="shared" si="241"/>
        <v>#DIV/0!</v>
      </c>
      <c r="T448" s="561">
        <v>53.67</v>
      </c>
      <c r="U448" s="203">
        <v>42.93</v>
      </c>
      <c r="V448" s="551">
        <f t="shared" si="221"/>
        <v>10.74</v>
      </c>
      <c r="W448" s="562" t="e">
        <f t="shared" si="242"/>
        <v>#DIV/0!</v>
      </c>
      <c r="X448" s="564"/>
    </row>
    <row r="449" spans="1:24" ht="51" customHeight="1">
      <c r="A449" s="296">
        <v>95568</v>
      </c>
      <c r="B449" s="296" t="s">
        <v>15</v>
      </c>
      <c r="C449" s="78" t="s">
        <v>1460</v>
      </c>
      <c r="D449" s="729" t="str">
        <f>IFERROR(VLOOKUP(A449,'SINAPI 092021'!$A$4:$E$12299,2,FALSE),VLOOKUP(Orçamento!A449,Composição!$A$4:$F$1756,2,FALSE))</f>
        <v>TUBO DE CONCRETO (SIMPLES) PARA REDES COLETORAS DE ÁGUAS PLUVIAIS, DIÂMETRO DE 400 MM, JUNTA RÍGIDA, INSTALADO EM LOCAL COM BAIXO NÍVEL DE INTERFERÊNCIAS - FORNECIMENTO E ASSENTAMENTO. AF_12/2015</v>
      </c>
      <c r="E449" s="77" t="s">
        <v>478</v>
      </c>
      <c r="F449" s="796">
        <f>87.15*1.1</f>
        <v>95.87</v>
      </c>
      <c r="G449" s="320">
        <f t="shared" si="237"/>
        <v>0.24940000000000001</v>
      </c>
      <c r="H449" s="770"/>
      <c r="I449" s="432">
        <f t="shared" si="238"/>
        <v>0</v>
      </c>
      <c r="J449" s="313">
        <f>F449*I449</f>
        <v>0</v>
      </c>
      <c r="K449" s="639"/>
      <c r="L449" s="640">
        <f t="shared" si="240"/>
        <v>0</v>
      </c>
      <c r="M449" s="639"/>
      <c r="N449" s="640"/>
      <c r="O449" s="641"/>
      <c r="P449" s="639"/>
      <c r="Q449" s="640"/>
      <c r="R449" s="641" t="e">
        <f t="shared" si="241"/>
        <v>#DIV/0!</v>
      </c>
      <c r="T449" s="561">
        <v>71.36</v>
      </c>
      <c r="U449" s="203">
        <v>57.09</v>
      </c>
      <c r="V449" s="551">
        <f t="shared" si="221"/>
        <v>14.27</v>
      </c>
      <c r="W449" s="562" t="e">
        <f t="shared" si="242"/>
        <v>#DIV/0!</v>
      </c>
      <c r="X449" s="564"/>
    </row>
    <row r="450" spans="1:24" ht="33.75" customHeight="1">
      <c r="A450" s="296">
        <v>93358</v>
      </c>
      <c r="B450" s="296" t="s">
        <v>15</v>
      </c>
      <c r="C450" s="78" t="s">
        <v>1461</v>
      </c>
      <c r="D450" s="729" t="str">
        <f>IFERROR(VLOOKUP(A450,'SINAPI 092021'!$A$4:$E$12299,2,FALSE),VLOOKUP(Orçamento!A450,Composição!$A$4:$F$1756,2,FALSE))</f>
        <v>ESCAVAÇÃO MANUAL DE VALA COM PROFUNDIDADE MENOR OU IGUAL A 1,30 M. AF_02/2021</v>
      </c>
      <c r="E450" s="77" t="s">
        <v>479</v>
      </c>
      <c r="F450" s="796">
        <f>0.8*F449</f>
        <v>76.7</v>
      </c>
      <c r="G450" s="320">
        <f t="shared" si="237"/>
        <v>0.24940000000000001</v>
      </c>
      <c r="H450" s="770"/>
      <c r="I450" s="432">
        <f t="shared" si="238"/>
        <v>0</v>
      </c>
      <c r="J450" s="313">
        <f>F450*I450</f>
        <v>0</v>
      </c>
      <c r="K450" s="639"/>
      <c r="L450" s="640">
        <f t="shared" si="240"/>
        <v>0</v>
      </c>
      <c r="M450" s="639"/>
      <c r="N450" s="640"/>
      <c r="O450" s="641"/>
      <c r="P450" s="639"/>
      <c r="Q450" s="640"/>
      <c r="R450" s="641" t="e">
        <f t="shared" si="241"/>
        <v>#DIV/0!</v>
      </c>
      <c r="T450" s="561">
        <v>56.84</v>
      </c>
      <c r="U450" s="203">
        <v>45.49</v>
      </c>
      <c r="V450" s="551">
        <f t="shared" si="221"/>
        <v>11.35</v>
      </c>
      <c r="W450" s="562" t="e">
        <f t="shared" si="242"/>
        <v>#DIV/0!</v>
      </c>
      <c r="X450" s="564"/>
    </row>
    <row r="451" spans="1:24" ht="21.6" customHeight="1">
      <c r="A451" s="77"/>
      <c r="B451" s="77"/>
      <c r="C451" s="94" t="s">
        <v>641</v>
      </c>
      <c r="D451" s="714" t="s">
        <v>915</v>
      </c>
      <c r="E451" s="77"/>
      <c r="F451" s="796"/>
      <c r="G451" s="320"/>
      <c r="H451" s="79"/>
      <c r="I451" s="75"/>
      <c r="J451" s="79"/>
      <c r="K451" s="614"/>
      <c r="L451" s="614"/>
      <c r="M451" s="614"/>
      <c r="N451" s="614"/>
      <c r="O451" s="614"/>
      <c r="P451" s="614"/>
      <c r="Q451" s="614"/>
      <c r="R451" s="614"/>
      <c r="T451" s="561"/>
      <c r="U451" s="203"/>
      <c r="V451" s="551">
        <f t="shared" si="221"/>
        <v>0</v>
      </c>
      <c r="W451" s="562"/>
      <c r="X451" s="564"/>
    </row>
    <row r="452" spans="1:24" ht="39.75" customHeight="1">
      <c r="A452" s="316">
        <v>94227</v>
      </c>
      <c r="B452" s="77" t="s">
        <v>15</v>
      </c>
      <c r="C452" s="78" t="s">
        <v>653</v>
      </c>
      <c r="D452" s="729" t="str">
        <f>IFERROR(VLOOKUP(A452,'SINAPI 092021'!$A$4:$E$12299,2,FALSE),VLOOKUP(Orçamento!A452,Composição!$A$4:$F$1756,2,FALSE))</f>
        <v>CALHA EM CHAPA DE AÇO GALVANIZADO NÚMERO 24, DESENVOLVIMENTO DE 33 CM, INCLUSO TRANSPORTE VERTICAL. AF_07/2019</v>
      </c>
      <c r="E452" s="77" t="s">
        <v>478</v>
      </c>
      <c r="F452" s="796">
        <f>9.1*1.1</f>
        <v>10.01</v>
      </c>
      <c r="G452" s="320">
        <f t="shared" si="237"/>
        <v>0.24940000000000001</v>
      </c>
      <c r="H452" s="770"/>
      <c r="I452" s="432">
        <f t="shared" si="238"/>
        <v>0</v>
      </c>
      <c r="J452" s="313">
        <f t="shared" si="239"/>
        <v>0</v>
      </c>
      <c r="K452" s="639"/>
      <c r="L452" s="640">
        <f t="shared" ref="L452:L454" si="243">$I452*K452</f>
        <v>0</v>
      </c>
      <c r="M452" s="639"/>
      <c r="N452" s="640"/>
      <c r="O452" s="641"/>
      <c r="P452" s="639"/>
      <c r="Q452" s="640"/>
      <c r="R452" s="641" t="e">
        <f t="shared" si="241"/>
        <v>#DIV/0!</v>
      </c>
      <c r="T452" s="561">
        <v>42.58</v>
      </c>
      <c r="U452" s="203">
        <v>34.06</v>
      </c>
      <c r="V452" s="551">
        <f t="shared" ref="V452:V507" si="244">T452-U452</f>
        <v>8.52</v>
      </c>
      <c r="W452" s="562" t="e">
        <f>V452/H452</f>
        <v>#DIV/0!</v>
      </c>
      <c r="X452" s="564"/>
    </row>
    <row r="453" spans="1:24" ht="39.75" customHeight="1">
      <c r="A453" s="316">
        <v>94228</v>
      </c>
      <c r="B453" s="77" t="s">
        <v>15</v>
      </c>
      <c r="C453" s="78" t="s">
        <v>654</v>
      </c>
      <c r="D453" s="729" t="str">
        <f>IFERROR(VLOOKUP(A453,'SINAPI 092021'!$A$4:$E$12299,2,FALSE),VLOOKUP(Orçamento!A453,Composição!$A$4:$F$1756,2,FALSE))</f>
        <v>CALHA EM CHAPA DE AÇO GALVANIZADO NÚMERO 24, DESENVOLVIMENTO DE 50 CM, INCLUSO TRANSPORTE VERTICAL. AF_07/2019</v>
      </c>
      <c r="E453" s="77" t="s">
        <v>478</v>
      </c>
      <c r="F453" s="796">
        <f>170.4*1.1</f>
        <v>187.44</v>
      </c>
      <c r="G453" s="320">
        <f t="shared" si="237"/>
        <v>0.24940000000000001</v>
      </c>
      <c r="H453" s="770"/>
      <c r="I453" s="432">
        <f t="shared" si="238"/>
        <v>0</v>
      </c>
      <c r="J453" s="313">
        <f t="shared" si="239"/>
        <v>0</v>
      </c>
      <c r="K453" s="639"/>
      <c r="L453" s="640">
        <f t="shared" si="243"/>
        <v>0</v>
      </c>
      <c r="M453" s="639"/>
      <c r="N453" s="640"/>
      <c r="O453" s="641"/>
      <c r="P453" s="639"/>
      <c r="Q453" s="640"/>
      <c r="R453" s="641" t="e">
        <f t="shared" si="241"/>
        <v>#DIV/0!</v>
      </c>
      <c r="T453" s="561">
        <v>57.24</v>
      </c>
      <c r="U453" s="203">
        <v>45.77</v>
      </c>
      <c r="V453" s="551">
        <f t="shared" si="244"/>
        <v>11.47</v>
      </c>
      <c r="W453" s="562" t="e">
        <f>V453/H453</f>
        <v>#DIV/0!</v>
      </c>
      <c r="X453" s="564"/>
    </row>
    <row r="454" spans="1:24" ht="39.75" customHeight="1">
      <c r="A454" s="316">
        <v>94229</v>
      </c>
      <c r="B454" s="77" t="s">
        <v>15</v>
      </c>
      <c r="C454" s="78" t="s">
        <v>655</v>
      </c>
      <c r="D454" s="729" t="str">
        <f>IFERROR(VLOOKUP(A454,'SINAPI 092021'!$A$4:$E$12299,2,FALSE),VLOOKUP(Orçamento!A454,Composição!$A$4:$F$1756,2,FALSE))</f>
        <v>CALHA EM CHAPA DE AÇO GALVANIZADO NÚMERO 24, DESENVOLVIMENTO DE 100 CM, INCLUSO TRANSPORTE VERTICAL. AF_07/2019</v>
      </c>
      <c r="E454" s="77" t="s">
        <v>478</v>
      </c>
      <c r="F454" s="796">
        <f>23.5*1.15</f>
        <v>27.03</v>
      </c>
      <c r="G454" s="320">
        <f t="shared" si="237"/>
        <v>0.24940000000000001</v>
      </c>
      <c r="H454" s="770"/>
      <c r="I454" s="432">
        <f t="shared" si="238"/>
        <v>0</v>
      </c>
      <c r="J454" s="796">
        <f t="shared" si="239"/>
        <v>0</v>
      </c>
      <c r="K454" s="639"/>
      <c r="L454" s="640">
        <f t="shared" si="243"/>
        <v>0</v>
      </c>
      <c r="M454" s="639"/>
      <c r="N454" s="640"/>
      <c r="O454" s="641"/>
      <c r="P454" s="639"/>
      <c r="Q454" s="640"/>
      <c r="R454" s="641" t="e">
        <f t="shared" si="241"/>
        <v>#DIV/0!</v>
      </c>
      <c r="T454" s="561">
        <v>110.5</v>
      </c>
      <c r="U454" s="203">
        <v>88.38</v>
      </c>
      <c r="V454" s="551">
        <f t="shared" si="244"/>
        <v>22.12</v>
      </c>
      <c r="W454" s="562" t="e">
        <f>V454/H454</f>
        <v>#DIV/0!</v>
      </c>
      <c r="X454" s="564"/>
    </row>
    <row r="455" spans="1:24">
      <c r="A455" s="795"/>
      <c r="B455" s="77"/>
      <c r="C455" s="94" t="s">
        <v>22503</v>
      </c>
      <c r="D455" s="714" t="s">
        <v>22504</v>
      </c>
      <c r="E455" s="77"/>
      <c r="F455" s="796"/>
      <c r="G455" s="320"/>
      <c r="H455" s="833"/>
      <c r="I455" s="827"/>
      <c r="J455" s="796"/>
      <c r="K455" s="639"/>
      <c r="L455" s="640"/>
      <c r="M455" s="639"/>
      <c r="N455" s="640"/>
      <c r="O455" s="641"/>
      <c r="P455" s="639"/>
      <c r="Q455" s="640"/>
      <c r="R455" s="641"/>
      <c r="T455" s="561"/>
      <c r="U455" s="203"/>
      <c r="V455" s="551"/>
      <c r="W455" s="562"/>
      <c r="X455" s="564"/>
    </row>
    <row r="456" spans="1:24" ht="36">
      <c r="A456" s="795" t="s">
        <v>22506</v>
      </c>
      <c r="B456" s="77" t="s">
        <v>806</v>
      </c>
      <c r="C456" s="78" t="s">
        <v>22515</v>
      </c>
      <c r="D456" s="729" t="str">
        <f>IFERROR(VLOOKUP(A456,'SINAPI 092021'!$A$4:$E$12299,2,FALSE),VLOOKUP(Orçamento!A456,Composição!$A$4:$F$2844,2,FALSE))</f>
        <v>CAIXA DE AREIA PLUVIAL COM GRELHA, EM ALVENARIA COM BLOCOS DE CONCRETO, DIMENSÕES INTERNAS 0,6X0,6X0,6M, PARA REDE DE ÁGUA PLUVIAL.</v>
      </c>
      <c r="E456" s="77" t="s">
        <v>475</v>
      </c>
      <c r="F456" s="796">
        <v>4</v>
      </c>
      <c r="G456" s="320">
        <f t="shared" si="237"/>
        <v>0.24940000000000001</v>
      </c>
      <c r="H456" s="770"/>
      <c r="I456" s="802">
        <f t="shared" si="238"/>
        <v>0</v>
      </c>
      <c r="J456" s="796">
        <f t="shared" si="239"/>
        <v>0</v>
      </c>
      <c r="K456" s="639"/>
      <c r="L456" s="640"/>
      <c r="M456" s="639"/>
      <c r="N456" s="640"/>
      <c r="O456" s="641"/>
      <c r="P456" s="639"/>
      <c r="Q456" s="640"/>
      <c r="R456" s="641"/>
      <c r="T456" s="561"/>
      <c r="U456" s="203"/>
      <c r="V456" s="551"/>
      <c r="W456" s="562"/>
      <c r="X456" s="564"/>
    </row>
    <row r="457" spans="1:24" ht="36">
      <c r="A457" s="795">
        <v>89714</v>
      </c>
      <c r="B457" s="77" t="s">
        <v>15</v>
      </c>
      <c r="C457" s="78" t="s">
        <v>22516</v>
      </c>
      <c r="D457" s="729" t="str">
        <f>IFERROR(VLOOKUP(A457,'SINAPI 092021'!$A$4:$E$12299,2,FALSE),VLOOKUP(Orçamento!A457,Composição!$A$4:$F$2844,2,FALSE))</f>
        <v>TUBO PVC, SERIE NORMAL, ESGOTO PREDIAL, DN 100 MM, FORNECIDO E INSTALADO EM RAMAL DE DESCARGA OU RAMAL DE ESGOTO SANITÁRIO. AF_12/2014</v>
      </c>
      <c r="E457" s="77" t="s">
        <v>478</v>
      </c>
      <c r="F457" s="796">
        <v>120</v>
      </c>
      <c r="G457" s="320">
        <f t="shared" si="237"/>
        <v>0.24940000000000001</v>
      </c>
      <c r="H457" s="770"/>
      <c r="I457" s="802">
        <f t="shared" si="238"/>
        <v>0</v>
      </c>
      <c r="J457" s="796">
        <f t="shared" si="239"/>
        <v>0</v>
      </c>
      <c r="K457" s="639"/>
      <c r="L457" s="640"/>
      <c r="M457" s="639"/>
      <c r="N457" s="640"/>
      <c r="O457" s="641"/>
      <c r="P457" s="639"/>
      <c r="Q457" s="640"/>
      <c r="R457" s="641"/>
      <c r="T457" s="561"/>
      <c r="U457" s="203"/>
      <c r="V457" s="551"/>
      <c r="W457" s="562"/>
      <c r="X457" s="564"/>
    </row>
    <row r="458" spans="1:24" ht="24">
      <c r="A458" s="795">
        <v>93358</v>
      </c>
      <c r="B458" s="77" t="s">
        <v>15</v>
      </c>
      <c r="C458" s="78" t="s">
        <v>22517</v>
      </c>
      <c r="D458" s="729" t="str">
        <f>IFERROR(VLOOKUP(A458,'SINAPI 092021'!$A$4:$E$12299,2,FALSE),VLOOKUP(Orçamento!A458,Composição!$A$4:$F$2844,2,FALSE))</f>
        <v>ESCAVAÇÃO MANUAL DE VALA COM PROFUNDIDADE MENOR OU IGUAL A 1,30 M. AF_02/2021</v>
      </c>
      <c r="E458" s="77" t="s">
        <v>479</v>
      </c>
      <c r="F458" s="796">
        <v>12</v>
      </c>
      <c r="G458" s="320">
        <f t="shared" si="237"/>
        <v>0.24940000000000001</v>
      </c>
      <c r="H458" s="770"/>
      <c r="I458" s="802">
        <f t="shared" ref="I458:I459" si="245">H458*(1+G458)</f>
        <v>0</v>
      </c>
      <c r="J458" s="796">
        <f t="shared" si="239"/>
        <v>0</v>
      </c>
      <c r="K458" s="639"/>
      <c r="L458" s="640"/>
      <c r="M458" s="639"/>
      <c r="N458" s="640"/>
      <c r="O458" s="641"/>
      <c r="P458" s="639"/>
      <c r="Q458" s="640"/>
      <c r="R458" s="641"/>
      <c r="T458" s="561"/>
      <c r="U458" s="203"/>
      <c r="V458" s="551"/>
      <c r="W458" s="562"/>
      <c r="X458" s="564"/>
    </row>
    <row r="459" spans="1:24" ht="24">
      <c r="A459" s="795">
        <v>93382</v>
      </c>
      <c r="B459" s="77" t="s">
        <v>15</v>
      </c>
      <c r="C459" s="78" t="s">
        <v>22518</v>
      </c>
      <c r="D459" s="729" t="str">
        <f>IFERROR(VLOOKUP(A459,'SINAPI 092021'!$A$4:$E$12299,2,FALSE),VLOOKUP(Orçamento!A459,Composição!$A$4:$F$2844,2,FALSE))</f>
        <v>REATERRO MANUAL DE VALAS COM COMPACTAÇÃO MECANIZADA. AF_04/2016</v>
      </c>
      <c r="E459" s="77" t="s">
        <v>479</v>
      </c>
      <c r="F459" s="796">
        <v>12</v>
      </c>
      <c r="G459" s="320">
        <f t="shared" si="237"/>
        <v>0.24940000000000001</v>
      </c>
      <c r="H459" s="770"/>
      <c r="I459" s="802">
        <f t="shared" si="245"/>
        <v>0</v>
      </c>
      <c r="J459" s="796">
        <f t="shared" si="239"/>
        <v>0</v>
      </c>
      <c r="K459" s="639"/>
      <c r="L459" s="640"/>
      <c r="M459" s="639"/>
      <c r="N459" s="640"/>
      <c r="O459" s="641"/>
      <c r="P459" s="639"/>
      <c r="Q459" s="640"/>
      <c r="R459" s="641"/>
      <c r="T459" s="561"/>
      <c r="U459" s="203"/>
      <c r="V459" s="551"/>
      <c r="W459" s="562"/>
      <c r="X459" s="564"/>
    </row>
    <row r="460" spans="1:24" ht="21.6" customHeight="1">
      <c r="A460" s="85"/>
      <c r="B460" s="85"/>
      <c r="C460" s="227"/>
      <c r="D460" s="710"/>
      <c r="E460" s="85"/>
      <c r="F460" s="86"/>
      <c r="G460" s="86"/>
      <c r="H460" s="643"/>
      <c r="I460" s="644"/>
      <c r="J460" s="199">
        <f>SUM(J434:J454)</f>
        <v>0</v>
      </c>
      <c r="K460" s="199"/>
      <c r="L460" s="199">
        <f>SUM(L434:L454)</f>
        <v>0</v>
      </c>
      <c r="M460" s="199"/>
      <c r="N460" s="199"/>
      <c r="O460" s="199"/>
      <c r="P460" s="199"/>
      <c r="Q460" s="199"/>
      <c r="R460" s="199"/>
      <c r="T460" s="561" t="s">
        <v>21</v>
      </c>
      <c r="U460" s="203"/>
      <c r="V460" s="551" t="e">
        <f t="shared" si="244"/>
        <v>#VALUE!</v>
      </c>
      <c r="W460" s="562"/>
      <c r="X460" s="564"/>
    </row>
    <row r="461" spans="1:24" ht="30.75" customHeight="1">
      <c r="A461" s="82"/>
      <c r="B461" s="82"/>
      <c r="C461" s="71" t="s">
        <v>119</v>
      </c>
      <c r="D461" s="713" t="s">
        <v>649</v>
      </c>
      <c r="E461" s="82"/>
      <c r="F461" s="83"/>
      <c r="G461" s="83"/>
      <c r="H461" s="83"/>
      <c r="I461" s="84"/>
      <c r="J461" s="83"/>
      <c r="K461" s="83"/>
      <c r="L461" s="83"/>
      <c r="M461" s="83"/>
      <c r="N461" s="83"/>
      <c r="O461" s="83"/>
      <c r="P461" s="83"/>
      <c r="Q461" s="83"/>
      <c r="R461" s="83"/>
      <c r="T461" s="561"/>
      <c r="U461" s="203"/>
      <c r="V461" s="551">
        <f t="shared" si="244"/>
        <v>0</v>
      </c>
      <c r="W461" s="562"/>
      <c r="X461" s="564"/>
    </row>
    <row r="462" spans="1:24" ht="21.6" customHeight="1">
      <c r="A462" s="316"/>
      <c r="B462" s="73"/>
      <c r="C462" s="87" t="s">
        <v>120</v>
      </c>
      <c r="D462" s="709" t="s">
        <v>1369</v>
      </c>
      <c r="E462" s="379"/>
      <c r="F462" s="431"/>
      <c r="G462" s="246"/>
      <c r="H462" s="304"/>
      <c r="I462" s="432"/>
      <c r="J462" s="313"/>
      <c r="K462" s="615"/>
      <c r="L462" s="615"/>
      <c r="M462" s="615"/>
      <c r="N462" s="615"/>
      <c r="O462" s="615"/>
      <c r="P462" s="615"/>
      <c r="Q462" s="615"/>
      <c r="R462" s="615"/>
      <c r="T462" s="561"/>
      <c r="U462" s="203"/>
      <c r="V462" s="551">
        <f t="shared" si="244"/>
        <v>0</v>
      </c>
      <c r="W462" s="562"/>
      <c r="X462" s="564"/>
    </row>
    <row r="463" spans="1:24" ht="33" customHeight="1">
      <c r="A463" s="795" t="s">
        <v>22465</v>
      </c>
      <c r="B463" s="798" t="s">
        <v>15</v>
      </c>
      <c r="C463" s="803" t="s">
        <v>1347</v>
      </c>
      <c r="D463" s="729" t="str">
        <f>IFERROR(VLOOKUP(A463,'SINAPI 092021'!$A$4:$E$12299,2,FALSE),VLOOKUP(Orçamento!A463,Composição!$A$4:$F$2829,2,FALSE))</f>
        <v xml:space="preserve"> EXTINTOR INCENDIO TP PO QUIMICO 6KG - FORNECIMENTO E INSTALACAO (ref.:09/20).</v>
      </c>
      <c r="E463" s="810" t="s">
        <v>475</v>
      </c>
      <c r="F463" s="431">
        <v>8</v>
      </c>
      <c r="G463" s="799">
        <f t="shared" ref="G463:G511" si="246">$J$4</f>
        <v>0.24940000000000001</v>
      </c>
      <c r="H463" s="796"/>
      <c r="I463" s="432">
        <f t="shared" ref="I463:I517" si="247">H463*(1+G463)</f>
        <v>0</v>
      </c>
      <c r="J463" s="313">
        <f t="shared" ref="J463:J466" si="248">F463*I463</f>
        <v>0</v>
      </c>
      <c r="K463" s="639"/>
      <c r="L463" s="640">
        <f t="shared" ref="L463:L467" si="249">$I463*K463</f>
        <v>0</v>
      </c>
      <c r="M463" s="639"/>
      <c r="N463" s="640"/>
      <c r="O463" s="641"/>
      <c r="P463" s="639"/>
      <c r="Q463" s="640"/>
      <c r="R463" s="641" t="e">
        <f t="shared" ref="R463:R467" si="250">Q463/$J463</f>
        <v>#DIV/0!</v>
      </c>
      <c r="T463" s="561">
        <v>170.56</v>
      </c>
      <c r="U463" s="203">
        <v>136.44999999999999</v>
      </c>
      <c r="V463" s="551">
        <f t="shared" si="244"/>
        <v>34.11</v>
      </c>
      <c r="W463" s="562" t="e">
        <f>V463/H463</f>
        <v>#DIV/0!</v>
      </c>
      <c r="X463" s="564"/>
    </row>
    <row r="464" spans="1:24" ht="33" customHeight="1">
      <c r="A464" s="795" t="s">
        <v>22467</v>
      </c>
      <c r="B464" s="798" t="s">
        <v>15</v>
      </c>
      <c r="C464" s="803" t="s">
        <v>1348</v>
      </c>
      <c r="D464" s="729" t="str">
        <f>IFERROR(VLOOKUP(A464,'SINAPI 092021'!$A$4:$E$12299,2,FALSE),VLOOKUP(Orçamento!A464,Composição!$A$4:$F$2829,2,FALSE))</f>
        <v>EXTINTOR INCENDIO AGUA-PRESSURIZADA 10L INCL SUPORTE PAREDE CARGA COMPLETA FORNECIMENTO E COLOCACAO (ref.:09/20).</v>
      </c>
      <c r="E464" s="810" t="s">
        <v>475</v>
      </c>
      <c r="F464" s="431">
        <v>7</v>
      </c>
      <c r="G464" s="799">
        <f t="shared" si="246"/>
        <v>0.24940000000000001</v>
      </c>
      <c r="H464" s="796"/>
      <c r="I464" s="432">
        <f t="shared" si="247"/>
        <v>0</v>
      </c>
      <c r="J464" s="313">
        <f t="shared" si="248"/>
        <v>0</v>
      </c>
      <c r="K464" s="639"/>
      <c r="L464" s="640">
        <f t="shared" si="249"/>
        <v>0</v>
      </c>
      <c r="M464" s="639"/>
      <c r="N464" s="640"/>
      <c r="O464" s="641"/>
      <c r="P464" s="639"/>
      <c r="Q464" s="640"/>
      <c r="R464" s="641" t="e">
        <f t="shared" si="250"/>
        <v>#DIV/0!</v>
      </c>
      <c r="T464" s="561">
        <v>151.24</v>
      </c>
      <c r="U464" s="203">
        <v>120.99</v>
      </c>
      <c r="V464" s="551">
        <f t="shared" si="244"/>
        <v>30.25</v>
      </c>
      <c r="W464" s="562" t="e">
        <f>V464/H464</f>
        <v>#DIV/0!</v>
      </c>
      <c r="X464" s="564"/>
    </row>
    <row r="465" spans="1:24" ht="21" customHeight="1">
      <c r="A465" s="795" t="s">
        <v>22469</v>
      </c>
      <c r="B465" s="798" t="s">
        <v>15</v>
      </c>
      <c r="C465" s="803" t="s">
        <v>1349</v>
      </c>
      <c r="D465" s="729" t="str">
        <f>IFERROR(VLOOKUP(A465,'SINAPI 092021'!$A$4:$E$12299,2,FALSE),VLOOKUP(Orçamento!A465,Composição!$A$4:$F$2828,2,FALSE))</f>
        <v>EXTINTOR DE CO2 6KG - FORNECIMENTO E INSTALACAO (ref.:09/20).</v>
      </c>
      <c r="E465" s="810" t="s">
        <v>475</v>
      </c>
      <c r="F465" s="431">
        <v>1</v>
      </c>
      <c r="G465" s="799">
        <f t="shared" si="246"/>
        <v>0.24940000000000001</v>
      </c>
      <c r="H465" s="796"/>
      <c r="I465" s="432">
        <f t="shared" si="247"/>
        <v>0</v>
      </c>
      <c r="J465" s="313">
        <f>F465*I465</f>
        <v>0</v>
      </c>
      <c r="K465" s="639"/>
      <c r="L465" s="640">
        <f t="shared" si="249"/>
        <v>0</v>
      </c>
      <c r="M465" s="639"/>
      <c r="N465" s="640"/>
      <c r="O465" s="641"/>
      <c r="P465" s="639"/>
      <c r="Q465" s="640"/>
      <c r="R465" s="641" t="e">
        <f t="shared" si="250"/>
        <v>#DIV/0!</v>
      </c>
      <c r="T465" s="561">
        <v>473.58</v>
      </c>
      <c r="U465" s="203">
        <v>378.86</v>
      </c>
      <c r="V465" s="551">
        <f t="shared" si="244"/>
        <v>94.72</v>
      </c>
      <c r="W465" s="562" t="e">
        <f>V465/H465</f>
        <v>#DIV/0!</v>
      </c>
      <c r="X465" s="564"/>
    </row>
    <row r="466" spans="1:24" ht="27" customHeight="1">
      <c r="A466" s="316" t="s">
        <v>1764</v>
      </c>
      <c r="B466" s="73" t="s">
        <v>474</v>
      </c>
      <c r="C466" s="74" t="s">
        <v>1350</v>
      </c>
      <c r="D466" s="729" t="str">
        <f>IFERROR(VLOOKUP(A466,'SINAPI 092021'!$A$4:$E$12299,2,FALSE),VLOOKUP(Orçamento!A466,Composição!$A$4:$F$1756,2,FALSE))</f>
        <v>FORNECIMENTO E INSTALAÇÃO DE PLACA DE SINALIZAÇÃO DE EXTINTOR 20X30CM</v>
      </c>
      <c r="E466" s="433" t="s">
        <v>475</v>
      </c>
      <c r="F466" s="431">
        <v>15</v>
      </c>
      <c r="G466" s="246">
        <f t="shared" si="246"/>
        <v>0.24940000000000001</v>
      </c>
      <c r="H466" s="770"/>
      <c r="I466" s="432">
        <f t="shared" si="247"/>
        <v>0</v>
      </c>
      <c r="J466" s="313">
        <f t="shared" si="248"/>
        <v>0</v>
      </c>
      <c r="K466" s="639"/>
      <c r="L466" s="640">
        <f t="shared" si="249"/>
        <v>0</v>
      </c>
      <c r="M466" s="639"/>
      <c r="N466" s="640"/>
      <c r="O466" s="641"/>
      <c r="P466" s="639"/>
      <c r="Q466" s="640"/>
      <c r="R466" s="641" t="e">
        <f t="shared" si="250"/>
        <v>#DIV/0!</v>
      </c>
      <c r="T466" s="561">
        <v>6.49</v>
      </c>
      <c r="U466" s="203">
        <v>5.21</v>
      </c>
      <c r="V466" s="551">
        <f t="shared" si="244"/>
        <v>1.28</v>
      </c>
      <c r="W466" s="562" t="e">
        <f>V466/H466</f>
        <v>#DIV/0!</v>
      </c>
      <c r="X466" s="564"/>
    </row>
    <row r="467" spans="1:24" ht="30.75" customHeight="1">
      <c r="A467" s="795" t="s">
        <v>22471</v>
      </c>
      <c r="B467" s="798" t="s">
        <v>15</v>
      </c>
      <c r="C467" s="803" t="s">
        <v>1351</v>
      </c>
      <c r="D467" s="729" t="str">
        <f>IFERROR(VLOOKUP(A467,'SINAPI 092021'!$A$4:$E$12299,2,FALSE),VLOOKUP(Orçamento!A467,Composição!$A$4:$F$2828,2,FALSE))</f>
        <v xml:space="preserve"> PINTURA ACRILICA PARA SINALIZAÇÃO HORIZONTAL EM PISO CIMENTADO (ref.:04/21).</v>
      </c>
      <c r="E467" s="810" t="s">
        <v>480</v>
      </c>
      <c r="F467" s="431">
        <v>15</v>
      </c>
      <c r="G467" s="799">
        <f t="shared" si="246"/>
        <v>0.24940000000000001</v>
      </c>
      <c r="H467" s="796"/>
      <c r="I467" s="432">
        <f t="shared" si="247"/>
        <v>0</v>
      </c>
      <c r="J467" s="313">
        <f>F467*I467</f>
        <v>0</v>
      </c>
      <c r="K467" s="639"/>
      <c r="L467" s="640">
        <f t="shared" si="249"/>
        <v>0</v>
      </c>
      <c r="M467" s="639"/>
      <c r="N467" s="640"/>
      <c r="O467" s="641"/>
      <c r="P467" s="639"/>
      <c r="Q467" s="640"/>
      <c r="R467" s="641" t="e">
        <f t="shared" si="250"/>
        <v>#DIV/0!</v>
      </c>
      <c r="T467" s="561">
        <v>16.850000000000001</v>
      </c>
      <c r="U467" s="203">
        <v>13.47</v>
      </c>
      <c r="V467" s="551">
        <f t="shared" si="244"/>
        <v>3.38</v>
      </c>
      <c r="W467" s="562" t="e">
        <f>V467/H467</f>
        <v>#DIV/0!</v>
      </c>
      <c r="X467" s="564"/>
    </row>
    <row r="468" spans="1:24" ht="21.6" customHeight="1">
      <c r="A468" s="245"/>
      <c r="B468" s="245"/>
      <c r="C468" s="87" t="s">
        <v>121</v>
      </c>
      <c r="D468" s="709" t="s">
        <v>1371</v>
      </c>
      <c r="E468" s="85"/>
      <c r="F468" s="431"/>
      <c r="G468" s="246"/>
      <c r="H468" s="304"/>
      <c r="I468" s="432"/>
      <c r="J468" s="313"/>
      <c r="K468" s="615"/>
      <c r="L468" s="615"/>
      <c r="M468" s="615"/>
      <c r="N468" s="615"/>
      <c r="O468" s="615"/>
      <c r="P468" s="615"/>
      <c r="Q468" s="615"/>
      <c r="R468" s="615"/>
      <c r="T468" s="561"/>
      <c r="U468" s="203"/>
      <c r="V468" s="551">
        <f t="shared" si="244"/>
        <v>0</v>
      </c>
      <c r="W468" s="562"/>
      <c r="X468" s="564"/>
    </row>
    <row r="469" spans="1:24" ht="37.5" customHeight="1">
      <c r="A469" s="316" t="s">
        <v>22444</v>
      </c>
      <c r="B469" s="73" t="s">
        <v>806</v>
      </c>
      <c r="C469" s="74" t="s">
        <v>1352</v>
      </c>
      <c r="D469" s="729" t="str">
        <f>IFERROR(VLOOKUP(A469,'SINAPI 092021'!$A$4:$E$12299,2,FALSE),VLOOKUP(Orçamento!A469,Composição!$A$4:$F$1756,2,FALSE))</f>
        <v>FORNECIMENTO E INSTALAÇÃO DE PLACA DE SINALIZAÇÃO INDICATIVA, SAÍDA DE EMERGÊNCIA, SAÍDA LATERAL ESQUERDA/DIREITA/SAÍDA EM FRENTE</v>
      </c>
      <c r="E469" s="433" t="s">
        <v>475</v>
      </c>
      <c r="F469" s="431">
        <v>52</v>
      </c>
      <c r="G469" s="246">
        <f t="shared" si="246"/>
        <v>0.24940000000000001</v>
      </c>
      <c r="H469" s="770"/>
      <c r="I469" s="432">
        <f t="shared" si="247"/>
        <v>0</v>
      </c>
      <c r="J469" s="313">
        <f t="shared" ref="J469:J511" si="251">F469*I469</f>
        <v>0</v>
      </c>
      <c r="K469" s="639"/>
      <c r="L469" s="640">
        <f>$I469*K469</f>
        <v>0</v>
      </c>
      <c r="M469" s="639"/>
      <c r="N469" s="640"/>
      <c r="O469" s="641"/>
      <c r="P469" s="639"/>
      <c r="Q469" s="640"/>
      <c r="R469" s="641" t="e">
        <f t="shared" ref="R469" si="252">Q469/$J469</f>
        <v>#DIV/0!</v>
      </c>
      <c r="T469" s="561">
        <v>14.81</v>
      </c>
      <c r="U469" s="203">
        <v>11.88</v>
      </c>
      <c r="V469" s="551">
        <f t="shared" si="244"/>
        <v>2.93</v>
      </c>
      <c r="W469" s="562" t="e">
        <f>V469/H469</f>
        <v>#DIV/0!</v>
      </c>
      <c r="X469" s="564"/>
    </row>
    <row r="470" spans="1:24" ht="21.6" customHeight="1">
      <c r="A470" s="245"/>
      <c r="B470" s="245"/>
      <c r="C470" s="87" t="s">
        <v>122</v>
      </c>
      <c r="D470" s="709" t="s">
        <v>1373</v>
      </c>
      <c r="E470" s="433"/>
      <c r="F470" s="431"/>
      <c r="G470" s="246"/>
      <c r="H470" s="304"/>
      <c r="I470" s="432"/>
      <c r="J470" s="313"/>
      <c r="K470" s="615"/>
      <c r="L470" s="615"/>
      <c r="M470" s="615"/>
      <c r="N470" s="615"/>
      <c r="O470" s="615"/>
      <c r="P470" s="615"/>
      <c r="Q470" s="615"/>
      <c r="R470" s="615"/>
      <c r="T470" s="561"/>
      <c r="U470" s="203"/>
      <c r="V470" s="551">
        <f t="shared" si="244"/>
        <v>0</v>
      </c>
      <c r="W470" s="562"/>
      <c r="X470" s="564"/>
    </row>
    <row r="471" spans="1:24" ht="33" customHeight="1">
      <c r="A471" s="316" t="s">
        <v>1758</v>
      </c>
      <c r="B471" s="73" t="s">
        <v>806</v>
      </c>
      <c r="C471" s="74" t="s">
        <v>1353</v>
      </c>
      <c r="D471" s="729" t="str">
        <f>IFERROR(VLOOKUP(A471,'SINAPI 092021'!$A$4:$E$12299,2,FALSE),VLOOKUP(Orçamento!A471,Composição!$A$4:$F$1756,2,FALSE))</f>
        <v>FORNECIMENTO E INSTALAÇÃO DE ACIONADOR MANUAL PARA ALARME, TIPO QUEBRA VIDRO, COM MARTELO</v>
      </c>
      <c r="E471" s="433" t="s">
        <v>475</v>
      </c>
      <c r="F471" s="431">
        <v>6</v>
      </c>
      <c r="G471" s="246">
        <f t="shared" si="246"/>
        <v>0.24940000000000001</v>
      </c>
      <c r="H471" s="770"/>
      <c r="I471" s="432">
        <f t="shared" si="247"/>
        <v>0</v>
      </c>
      <c r="J471" s="313">
        <f t="shared" si="251"/>
        <v>0</v>
      </c>
      <c r="K471" s="639"/>
      <c r="L471" s="640">
        <f>$I471*K471</f>
        <v>0</v>
      </c>
      <c r="M471" s="639"/>
      <c r="N471" s="640"/>
      <c r="O471" s="641"/>
      <c r="P471" s="639"/>
      <c r="Q471" s="640"/>
      <c r="R471" s="641" t="e">
        <f t="shared" ref="R471:R487" si="253">Q471/$J471</f>
        <v>#DIV/0!</v>
      </c>
      <c r="T471" s="561">
        <v>92.79</v>
      </c>
      <c r="U471" s="203">
        <v>74.510000000000005</v>
      </c>
      <c r="V471" s="551">
        <f t="shared" si="244"/>
        <v>18.28</v>
      </c>
      <c r="W471" s="562" t="e">
        <f t="shared" ref="W471:W487" si="254">V471/H471</f>
        <v>#DIV/0!</v>
      </c>
      <c r="X471" s="564"/>
    </row>
    <row r="472" spans="1:24" ht="33" customHeight="1">
      <c r="A472" s="316" t="s">
        <v>1757</v>
      </c>
      <c r="B472" s="73" t="s">
        <v>806</v>
      </c>
      <c r="C472" s="74" t="s">
        <v>1354</v>
      </c>
      <c r="D472" s="729" t="str">
        <f>IFERROR(VLOOKUP(A472,'SINAPI 092021'!$A$4:$E$12299,2,FALSE),VLOOKUP(Orçamento!A472,Composição!$A$4:$F$1756,2,FALSE))</f>
        <v>FORNECIMENTO E INSTALAÇÃO DE SIRENE ELETRÔNICA, 12V, ALARME DE EMERGÊNCIA</v>
      </c>
      <c r="E472" s="433" t="s">
        <v>475</v>
      </c>
      <c r="F472" s="431">
        <v>6</v>
      </c>
      <c r="G472" s="246">
        <f t="shared" si="246"/>
        <v>0.24940000000000001</v>
      </c>
      <c r="H472" s="770"/>
      <c r="I472" s="432">
        <f t="shared" si="247"/>
        <v>0</v>
      </c>
      <c r="J472" s="313">
        <f t="shared" si="251"/>
        <v>0</v>
      </c>
      <c r="K472" s="639"/>
      <c r="L472" s="640">
        <f t="shared" ref="L472:L487" si="255">$I472*K472</f>
        <v>0</v>
      </c>
      <c r="M472" s="639"/>
      <c r="N472" s="640"/>
      <c r="O472" s="641"/>
      <c r="P472" s="639"/>
      <c r="Q472" s="640"/>
      <c r="R472" s="641" t="e">
        <f t="shared" si="253"/>
        <v>#DIV/0!</v>
      </c>
      <c r="T472" s="561">
        <v>47.89</v>
      </c>
      <c r="U472" s="203">
        <v>38.46</v>
      </c>
      <c r="V472" s="551">
        <f t="shared" si="244"/>
        <v>9.43</v>
      </c>
      <c r="W472" s="562" t="e">
        <f t="shared" si="254"/>
        <v>#DIV/0!</v>
      </c>
      <c r="X472" s="564"/>
    </row>
    <row r="473" spans="1:24" ht="33" customHeight="1">
      <c r="A473" s="316" t="s">
        <v>1760</v>
      </c>
      <c r="B473" s="73" t="s">
        <v>806</v>
      </c>
      <c r="C473" s="74" t="s">
        <v>1355</v>
      </c>
      <c r="D473" s="729" t="str">
        <f>IFERROR(VLOOKUP(A473,'SINAPI 092021'!$A$4:$E$12299,2,FALSE),VLOOKUP(Orçamento!A473,Composição!$A$4:$F$1756,2,FALSE))</f>
        <v>FORNECIMENTO E INSTALAÇÃO DE CENTRAL DE ALARME IPA, 12 LAÇOS, SEM BATERIA</v>
      </c>
      <c r="E473" s="433" t="s">
        <v>475</v>
      </c>
      <c r="F473" s="431">
        <v>1</v>
      </c>
      <c r="G473" s="246">
        <f t="shared" si="246"/>
        <v>0.24940000000000001</v>
      </c>
      <c r="H473" s="770"/>
      <c r="I473" s="432">
        <f t="shared" si="247"/>
        <v>0</v>
      </c>
      <c r="J473" s="313">
        <f t="shared" si="251"/>
        <v>0</v>
      </c>
      <c r="K473" s="639"/>
      <c r="L473" s="640">
        <f t="shared" si="255"/>
        <v>0</v>
      </c>
      <c r="M473" s="639"/>
      <c r="N473" s="640"/>
      <c r="O473" s="641"/>
      <c r="P473" s="639"/>
      <c r="Q473" s="640"/>
      <c r="R473" s="641" t="e">
        <f t="shared" si="253"/>
        <v>#DIV/0!</v>
      </c>
      <c r="T473" s="561">
        <v>402.57</v>
      </c>
      <c r="U473" s="203">
        <v>323.26</v>
      </c>
      <c r="V473" s="551">
        <f t="shared" si="244"/>
        <v>79.31</v>
      </c>
      <c r="W473" s="562" t="e">
        <f t="shared" si="254"/>
        <v>#DIV/0!</v>
      </c>
      <c r="X473" s="564"/>
    </row>
    <row r="474" spans="1:24" ht="33" customHeight="1">
      <c r="A474" s="316" t="s">
        <v>1763</v>
      </c>
      <c r="B474" s="73" t="s">
        <v>806</v>
      </c>
      <c r="C474" s="74" t="s">
        <v>1356</v>
      </c>
      <c r="D474" s="729" t="str">
        <f>IFERROR(VLOOKUP(A474,'SINAPI 092021'!$A$4:$E$12299,2,FALSE),VLOOKUP(Orçamento!A474,Composição!$A$4:$F$1756,2,FALSE))</f>
        <v>FORNECIMENTO E INSTALAÇÃO DE BATERIA SELADA PARA CENTRAL DE ALARME, 12V/5A</v>
      </c>
      <c r="E474" s="433" t="s">
        <v>475</v>
      </c>
      <c r="F474" s="431">
        <v>1</v>
      </c>
      <c r="G474" s="246">
        <f t="shared" si="246"/>
        <v>0.24940000000000001</v>
      </c>
      <c r="H474" s="770"/>
      <c r="I474" s="432">
        <f t="shared" si="247"/>
        <v>0</v>
      </c>
      <c r="J474" s="313">
        <f t="shared" si="251"/>
        <v>0</v>
      </c>
      <c r="K474" s="639"/>
      <c r="L474" s="640">
        <f t="shared" si="255"/>
        <v>0</v>
      </c>
      <c r="M474" s="639"/>
      <c r="N474" s="640"/>
      <c r="O474" s="641"/>
      <c r="P474" s="639"/>
      <c r="Q474" s="640"/>
      <c r="R474" s="641" t="e">
        <f t="shared" si="253"/>
        <v>#DIV/0!</v>
      </c>
      <c r="T474" s="561">
        <v>188.84</v>
      </c>
      <c r="U474" s="203">
        <v>151.63999999999999</v>
      </c>
      <c r="V474" s="551">
        <f t="shared" si="244"/>
        <v>37.200000000000003</v>
      </c>
      <c r="W474" s="562" t="e">
        <f t="shared" si="254"/>
        <v>#DIV/0!</v>
      </c>
      <c r="X474" s="564"/>
    </row>
    <row r="475" spans="1:24" ht="38.25" customHeight="1">
      <c r="A475" s="316">
        <v>91927</v>
      </c>
      <c r="B475" s="73" t="s">
        <v>15</v>
      </c>
      <c r="C475" s="74" t="s">
        <v>1357</v>
      </c>
      <c r="D475" s="729" t="str">
        <f>IFERROR(VLOOKUP(A475,'SINAPI 092021'!$A$4:$E$12299,2,FALSE),VLOOKUP(Orçamento!A475,Composição!$A$4:$F$1756,2,FALSE))</f>
        <v>CABO DE COBRE FLEXÍVEL ISOLADO, 2,5 MM², ANTI-CHAMA 0,6/1,0 KV, PARA CIRCUITOS TERMINAIS - FORNECIMENTO E INSTALAÇÃO. AF_12/2015</v>
      </c>
      <c r="E475" s="433" t="s">
        <v>478</v>
      </c>
      <c r="F475" s="431">
        <v>100</v>
      </c>
      <c r="G475" s="246">
        <f t="shared" si="246"/>
        <v>0.24940000000000001</v>
      </c>
      <c r="H475" s="770"/>
      <c r="I475" s="432">
        <f t="shared" si="247"/>
        <v>0</v>
      </c>
      <c r="J475" s="313">
        <f t="shared" si="251"/>
        <v>0</v>
      </c>
      <c r="K475" s="639"/>
      <c r="L475" s="640">
        <f t="shared" si="255"/>
        <v>0</v>
      </c>
      <c r="M475" s="639"/>
      <c r="N475" s="640"/>
      <c r="O475" s="641"/>
      <c r="P475" s="639"/>
      <c r="Q475" s="640"/>
      <c r="R475" s="641" t="e">
        <f t="shared" si="253"/>
        <v>#DIV/0!</v>
      </c>
      <c r="T475" s="561">
        <v>3.43</v>
      </c>
      <c r="U475" s="203">
        <v>2.75</v>
      </c>
      <c r="V475" s="551">
        <f t="shared" si="244"/>
        <v>0.68</v>
      </c>
      <c r="W475" s="562" t="e">
        <f t="shared" si="254"/>
        <v>#DIV/0!</v>
      </c>
      <c r="X475" s="564"/>
    </row>
    <row r="476" spans="1:24" ht="34.5" customHeight="1">
      <c r="A476" s="316">
        <v>91940</v>
      </c>
      <c r="B476" s="73" t="s">
        <v>15</v>
      </c>
      <c r="C476" s="74" t="s">
        <v>1358</v>
      </c>
      <c r="D476" s="729" t="str">
        <f>IFERROR(VLOOKUP(A476,'SINAPI 092021'!$A$4:$E$12299,2,FALSE),VLOOKUP(Orçamento!A476,Composição!$A$4:$F$1756,2,FALSE))</f>
        <v>CAIXA RETANGULAR 4" X 2" MÉDIA (1,30 M DO PISO), PVC, INSTALADA EM PAREDE - FORNECIMENTO E INSTALAÇÃO. AF_12/2015</v>
      </c>
      <c r="E476" s="433" t="s">
        <v>475</v>
      </c>
      <c r="F476" s="431">
        <v>2</v>
      </c>
      <c r="G476" s="246">
        <f t="shared" si="246"/>
        <v>0.24940000000000001</v>
      </c>
      <c r="H476" s="770"/>
      <c r="I476" s="432">
        <f t="shared" si="247"/>
        <v>0</v>
      </c>
      <c r="J476" s="313">
        <f t="shared" si="251"/>
        <v>0</v>
      </c>
      <c r="K476" s="639"/>
      <c r="L476" s="640">
        <f t="shared" si="255"/>
        <v>0</v>
      </c>
      <c r="M476" s="639"/>
      <c r="N476" s="640"/>
      <c r="O476" s="641"/>
      <c r="P476" s="639"/>
      <c r="Q476" s="640"/>
      <c r="R476" s="641" t="e">
        <f t="shared" si="253"/>
        <v>#DIV/0!</v>
      </c>
      <c r="T476" s="561">
        <v>10.119999999999999</v>
      </c>
      <c r="U476" s="203">
        <v>8.1</v>
      </c>
      <c r="V476" s="551">
        <f t="shared" si="244"/>
        <v>2.02</v>
      </c>
      <c r="W476" s="562" t="e">
        <f t="shared" si="254"/>
        <v>#DIV/0!</v>
      </c>
      <c r="X476" s="564"/>
    </row>
    <row r="477" spans="1:24" ht="37.5" customHeight="1">
      <c r="A477" s="316">
        <v>95746</v>
      </c>
      <c r="B477" s="73" t="s">
        <v>15</v>
      </c>
      <c r="C477" s="74" t="s">
        <v>1359</v>
      </c>
      <c r="D477" s="729" t="str">
        <f>IFERROR(VLOOKUP(A477,'SINAPI 092021'!$A$4:$E$12299,2,FALSE),VLOOKUP(Orçamento!A477,Composição!$A$4:$F$1756,2,FALSE))</f>
        <v>ELETRODUTO DE AÇO GALVANIZADO, CLASSE LEVE, DN 25 MM (1), APARENTE, INSTALADO EM TETO - FORNECIMENTO E INSTALAÇÃO. AF_11/2016_P</v>
      </c>
      <c r="E477" s="433" t="s">
        <v>478</v>
      </c>
      <c r="F477" s="431">
        <v>27</v>
      </c>
      <c r="G477" s="246">
        <f t="shared" si="246"/>
        <v>0.24940000000000001</v>
      </c>
      <c r="H477" s="770"/>
      <c r="I477" s="432">
        <f t="shared" si="247"/>
        <v>0</v>
      </c>
      <c r="J477" s="313">
        <f t="shared" si="251"/>
        <v>0</v>
      </c>
      <c r="K477" s="639"/>
      <c r="L477" s="640">
        <f t="shared" si="255"/>
        <v>0</v>
      </c>
      <c r="M477" s="639"/>
      <c r="N477" s="640"/>
      <c r="O477" s="641"/>
      <c r="P477" s="639"/>
      <c r="Q477" s="640"/>
      <c r="R477" s="641" t="e">
        <f t="shared" si="253"/>
        <v>#DIV/0!</v>
      </c>
      <c r="T477" s="561">
        <v>20.27</v>
      </c>
      <c r="U477" s="203">
        <v>16.21</v>
      </c>
      <c r="V477" s="551">
        <f t="shared" si="244"/>
        <v>4.0599999999999996</v>
      </c>
      <c r="W477" s="562" t="e">
        <f t="shared" si="254"/>
        <v>#DIV/0!</v>
      </c>
      <c r="X477" s="564"/>
    </row>
    <row r="478" spans="1:24" ht="43.5" customHeight="1">
      <c r="A478" s="316">
        <v>95745</v>
      </c>
      <c r="B478" s="73" t="s">
        <v>15</v>
      </c>
      <c r="C478" s="74" t="s">
        <v>1360</v>
      </c>
      <c r="D478" s="729" t="str">
        <f>IFERROR(VLOOKUP(A478,'SINAPI 092021'!$A$4:$E$12299,2,FALSE),VLOOKUP(Orçamento!A478,Composição!$A$4:$F$1756,2,FALSE))</f>
        <v>ELETRODUTO DE AÇO GALVANIZADO, CLASSE LEVE, DN 20 MM (3/4), APARENTE, INSTALADO EM TETO - FORNECIMENTO E INSTALAÇÃO. AF_11/2016_P</v>
      </c>
      <c r="E478" s="433" t="s">
        <v>478</v>
      </c>
      <c r="F478" s="431">
        <v>100</v>
      </c>
      <c r="G478" s="246">
        <f t="shared" si="246"/>
        <v>0.24940000000000001</v>
      </c>
      <c r="H478" s="770"/>
      <c r="I478" s="432">
        <f t="shared" si="247"/>
        <v>0</v>
      </c>
      <c r="J478" s="313">
        <f t="shared" si="251"/>
        <v>0</v>
      </c>
      <c r="K478" s="639"/>
      <c r="L478" s="640">
        <f t="shared" si="255"/>
        <v>0</v>
      </c>
      <c r="M478" s="639"/>
      <c r="N478" s="640"/>
      <c r="O478" s="641"/>
      <c r="P478" s="639"/>
      <c r="Q478" s="640"/>
      <c r="R478" s="641" t="e">
        <f t="shared" si="253"/>
        <v>#DIV/0!</v>
      </c>
      <c r="T478" s="561">
        <v>16.309999999999999</v>
      </c>
      <c r="U478" s="203">
        <v>13.05</v>
      </c>
      <c r="V478" s="551">
        <f t="shared" si="244"/>
        <v>3.26</v>
      </c>
      <c r="W478" s="562" t="e">
        <f t="shared" si="254"/>
        <v>#DIV/0!</v>
      </c>
      <c r="X478" s="564"/>
    </row>
    <row r="479" spans="1:24" ht="42" customHeight="1">
      <c r="A479" s="316">
        <v>95757</v>
      </c>
      <c r="B479" s="73" t="s">
        <v>15</v>
      </c>
      <c r="C479" s="74" t="s">
        <v>1361</v>
      </c>
      <c r="D479" s="729" t="str">
        <f>IFERROR(VLOOKUP(A479,'SINAPI 092021'!$A$4:$E$12299,2,FALSE),VLOOKUP(Orçamento!A479,Composição!$A$4:$F$1756,2,FALSE))</f>
        <v>LUVA DE EMENDA PARA ELETRODUTO, AÇO GALVANIZADO, DN 20 MM (3/4''), APARENTE, INSTALADA EM PAREDE - FORNECIMENTO E INSTALAÇÃO. AF_11/2016_P</v>
      </c>
      <c r="E479" s="433" t="s">
        <v>475</v>
      </c>
      <c r="F479" s="431">
        <v>500</v>
      </c>
      <c r="G479" s="246">
        <f t="shared" si="246"/>
        <v>0.24940000000000001</v>
      </c>
      <c r="H479" s="770"/>
      <c r="I479" s="432">
        <f t="shared" si="247"/>
        <v>0</v>
      </c>
      <c r="J479" s="313">
        <f t="shared" si="251"/>
        <v>0</v>
      </c>
      <c r="K479" s="639"/>
      <c r="L479" s="640">
        <f t="shared" si="255"/>
        <v>0</v>
      </c>
      <c r="M479" s="639"/>
      <c r="N479" s="640"/>
      <c r="O479" s="641"/>
      <c r="P479" s="639"/>
      <c r="Q479" s="640"/>
      <c r="R479" s="641" t="e">
        <f t="shared" si="253"/>
        <v>#DIV/0!</v>
      </c>
      <c r="T479" s="561">
        <v>7.66</v>
      </c>
      <c r="U479" s="203">
        <v>6.13</v>
      </c>
      <c r="V479" s="551">
        <f t="shared" si="244"/>
        <v>1.53</v>
      </c>
      <c r="W479" s="562" t="e">
        <f t="shared" si="254"/>
        <v>#DIV/0!</v>
      </c>
      <c r="X479" s="564"/>
    </row>
    <row r="480" spans="1:24" ht="42" customHeight="1">
      <c r="A480" s="316">
        <v>95758</v>
      </c>
      <c r="B480" s="73" t="s">
        <v>15</v>
      </c>
      <c r="C480" s="74" t="s">
        <v>1362</v>
      </c>
      <c r="D480" s="729" t="str">
        <f>IFERROR(VLOOKUP(A480,'SINAPI 092021'!$A$4:$E$12299,2,FALSE),VLOOKUP(Orçamento!A480,Composição!$A$4:$F$1756,2,FALSE))</f>
        <v>LUVA DE EMENDA PARA ELETRODUTO, AÇO GALVANIZADO, DN 25 MM (1''), APARENTE, INSTALADA EM PAREDE - FORNECIMENTO E INSTALAÇÃO. AF_11/2016_P</v>
      </c>
      <c r="E480" s="433" t="s">
        <v>475</v>
      </c>
      <c r="F480" s="431">
        <v>500</v>
      </c>
      <c r="G480" s="246">
        <f t="shared" si="246"/>
        <v>0.24940000000000001</v>
      </c>
      <c r="H480" s="770"/>
      <c r="I480" s="432">
        <f t="shared" si="247"/>
        <v>0</v>
      </c>
      <c r="J480" s="313">
        <f t="shared" si="251"/>
        <v>0</v>
      </c>
      <c r="K480" s="639"/>
      <c r="L480" s="640">
        <f t="shared" si="255"/>
        <v>0</v>
      </c>
      <c r="M480" s="639"/>
      <c r="N480" s="640"/>
      <c r="O480" s="641"/>
      <c r="P480" s="639"/>
      <c r="Q480" s="640"/>
      <c r="R480" s="641" t="e">
        <f t="shared" si="253"/>
        <v>#DIV/0!</v>
      </c>
      <c r="T480" s="561">
        <v>8.6199999999999992</v>
      </c>
      <c r="U480" s="203">
        <v>6.9</v>
      </c>
      <c r="V480" s="551">
        <f t="shared" si="244"/>
        <v>1.72</v>
      </c>
      <c r="W480" s="562" t="e">
        <f t="shared" si="254"/>
        <v>#DIV/0!</v>
      </c>
      <c r="X480" s="564"/>
    </row>
    <row r="481" spans="1:24" ht="25.5" customHeight="1">
      <c r="A481" s="316">
        <v>89639</v>
      </c>
      <c r="B481" s="73" t="s">
        <v>15</v>
      </c>
      <c r="C481" s="74" t="s">
        <v>1363</v>
      </c>
      <c r="D481" s="729" t="str">
        <f>IFERROR(VLOOKUP(A481,'SINAPI 092021'!$A$4:$E$12299,2,FALSE),VLOOKUP(Orçamento!A481,Composição!$A$4:$F$1756,2,FALSE))</f>
        <v>CURVA 90 GRAUS, CPVC, SOLDÁVEL, DN 15MM, INSTALADO EM RAMAL OU SUB-RAMAL DE ÁGUA - FORNECIMENTO E INSTALAÇÃO. AF_12/2014</v>
      </c>
      <c r="E481" s="433" t="s">
        <v>475</v>
      </c>
      <c r="F481" s="431">
        <v>20</v>
      </c>
      <c r="G481" s="246">
        <f t="shared" si="246"/>
        <v>0.24940000000000001</v>
      </c>
      <c r="H481" s="770"/>
      <c r="I481" s="432">
        <f t="shared" si="247"/>
        <v>0</v>
      </c>
      <c r="J481" s="313">
        <f t="shared" si="251"/>
        <v>0</v>
      </c>
      <c r="K481" s="639"/>
      <c r="L481" s="640">
        <f t="shared" si="255"/>
        <v>0</v>
      </c>
      <c r="M481" s="639"/>
      <c r="N481" s="640"/>
      <c r="O481" s="641"/>
      <c r="P481" s="639"/>
      <c r="Q481" s="640"/>
      <c r="R481" s="641" t="e">
        <f t="shared" si="253"/>
        <v>#DIV/0!</v>
      </c>
      <c r="T481" s="561">
        <v>9.6300000000000008</v>
      </c>
      <c r="U481" s="203">
        <v>7.71</v>
      </c>
      <c r="V481" s="551">
        <f t="shared" si="244"/>
        <v>1.92</v>
      </c>
      <c r="W481" s="562" t="e">
        <f t="shared" si="254"/>
        <v>#DIV/0!</v>
      </c>
      <c r="X481" s="564"/>
    </row>
    <row r="482" spans="1:24" ht="31.5" customHeight="1">
      <c r="A482" s="329" t="s">
        <v>1624</v>
      </c>
      <c r="B482" s="73" t="s">
        <v>806</v>
      </c>
      <c r="C482" s="74" t="s">
        <v>1364</v>
      </c>
      <c r="D482" s="729" t="str">
        <f>IFERROR(VLOOKUP(A482,'SINAPI 092021'!$A$4:$E$12299,2,FALSE),VLOOKUP(Orçamento!A482,Composição!$A$4:$F$1756,2,FALSE))</f>
        <v>ABRACADEIRA EM ACO PARA AMARRACAO DE ELETRODUTOS, TIPO D, COM 3/4" E CUNHA DE FIXACAO  FORNECIMENTO E INSTALAÇÃO</v>
      </c>
      <c r="E482" s="433" t="s">
        <v>475</v>
      </c>
      <c r="F482" s="431">
        <v>50</v>
      </c>
      <c r="G482" s="246">
        <f t="shared" si="246"/>
        <v>0.24940000000000001</v>
      </c>
      <c r="H482" s="770"/>
      <c r="I482" s="432">
        <f t="shared" si="247"/>
        <v>0</v>
      </c>
      <c r="J482" s="313">
        <f t="shared" si="251"/>
        <v>0</v>
      </c>
      <c r="K482" s="639"/>
      <c r="L482" s="640">
        <f t="shared" si="255"/>
        <v>0</v>
      </c>
      <c r="M482" s="639"/>
      <c r="N482" s="640"/>
      <c r="O482" s="641"/>
      <c r="P482" s="639"/>
      <c r="Q482" s="640"/>
      <c r="R482" s="641" t="e">
        <f t="shared" si="253"/>
        <v>#DIV/0!</v>
      </c>
      <c r="T482" s="561">
        <v>4.97</v>
      </c>
      <c r="U482" s="203">
        <v>4</v>
      </c>
      <c r="V482" s="551">
        <f t="shared" si="244"/>
        <v>0.97</v>
      </c>
      <c r="W482" s="562" t="e">
        <f t="shared" si="254"/>
        <v>#DIV/0!</v>
      </c>
      <c r="X482" s="564"/>
    </row>
    <row r="483" spans="1:24" ht="27" customHeight="1">
      <c r="A483" s="329" t="s">
        <v>1623</v>
      </c>
      <c r="B483" s="73" t="s">
        <v>806</v>
      </c>
      <c r="C483" s="74" t="s">
        <v>1365</v>
      </c>
      <c r="D483" s="729" t="str">
        <f>IFERROR(VLOOKUP(A483,'SINAPI 092021'!$A$4:$E$12299,2,FALSE),VLOOKUP(Orçamento!A483,Composição!$A$4:$F$1756,2,FALSE))</f>
        <v>ABRACADEIRA EM ACO PARA AMARRACAO DE ELETRODUTOS, TIPO D, COM 1" E CUNHA DE FIXACAO FORNECIMENTO E INSTALAÇÃO</v>
      </c>
      <c r="E483" s="433" t="s">
        <v>475</v>
      </c>
      <c r="F483" s="431">
        <v>50</v>
      </c>
      <c r="G483" s="246">
        <f t="shared" si="246"/>
        <v>0.24940000000000001</v>
      </c>
      <c r="H483" s="770"/>
      <c r="I483" s="432">
        <f t="shared" si="247"/>
        <v>0</v>
      </c>
      <c r="J483" s="313">
        <f t="shared" si="251"/>
        <v>0</v>
      </c>
      <c r="K483" s="639"/>
      <c r="L483" s="640">
        <f t="shared" si="255"/>
        <v>0</v>
      </c>
      <c r="M483" s="639"/>
      <c r="N483" s="640"/>
      <c r="O483" s="641"/>
      <c r="P483" s="639"/>
      <c r="Q483" s="640"/>
      <c r="R483" s="641" t="e">
        <f t="shared" si="253"/>
        <v>#DIV/0!</v>
      </c>
      <c r="T483" s="561">
        <v>5.07</v>
      </c>
      <c r="U483" s="203">
        <v>4.08</v>
      </c>
      <c r="V483" s="551">
        <f t="shared" si="244"/>
        <v>0.99</v>
      </c>
      <c r="W483" s="562" t="e">
        <f t="shared" si="254"/>
        <v>#DIV/0!</v>
      </c>
      <c r="X483" s="564"/>
    </row>
    <row r="484" spans="1:24" ht="42" customHeight="1">
      <c r="A484" s="316">
        <v>95803</v>
      </c>
      <c r="B484" s="73" t="s">
        <v>15</v>
      </c>
      <c r="C484" s="74" t="s">
        <v>1366</v>
      </c>
      <c r="D484" s="729" t="str">
        <f>IFERROR(VLOOKUP(A484,'SINAPI 092021'!$A$4:$E$12299,2,FALSE),VLOOKUP(Orçamento!A484,Composição!$A$4:$F$1756,2,FALSE))</f>
        <v>CONDULETE DE ALUMÍNIO, TIPO X, PARA ELETRODUTO DE AÇO GALVANIZADO DN 32 MM (1 1/4''), APARENTE - FORNECIMENTO E INSTALAÇÃO. AF_11/2016_P</v>
      </c>
      <c r="E484" s="433" t="s">
        <v>475</v>
      </c>
      <c r="F484" s="431">
        <v>20</v>
      </c>
      <c r="G484" s="246">
        <f t="shared" si="246"/>
        <v>0.24940000000000001</v>
      </c>
      <c r="H484" s="770"/>
      <c r="I484" s="432">
        <f t="shared" si="247"/>
        <v>0</v>
      </c>
      <c r="J484" s="313">
        <f t="shared" si="251"/>
        <v>0</v>
      </c>
      <c r="K484" s="639"/>
      <c r="L484" s="640">
        <f t="shared" si="255"/>
        <v>0</v>
      </c>
      <c r="M484" s="639"/>
      <c r="N484" s="640"/>
      <c r="O484" s="641"/>
      <c r="P484" s="639"/>
      <c r="Q484" s="640"/>
      <c r="R484" s="641" t="e">
        <f t="shared" si="253"/>
        <v>#DIV/0!</v>
      </c>
      <c r="T484" s="561">
        <v>37.619999999999997</v>
      </c>
      <c r="U484" s="203">
        <v>30.09</v>
      </c>
      <c r="V484" s="551">
        <f t="shared" si="244"/>
        <v>7.53</v>
      </c>
      <c r="W484" s="562" t="e">
        <f t="shared" si="254"/>
        <v>#DIV/0!</v>
      </c>
      <c r="X484" s="564"/>
    </row>
    <row r="485" spans="1:24" ht="36.75" customHeight="1">
      <c r="A485" s="316" t="s">
        <v>1616</v>
      </c>
      <c r="B485" s="73" t="s">
        <v>806</v>
      </c>
      <c r="C485" s="74" t="s">
        <v>1645</v>
      </c>
      <c r="D485" s="729" t="str">
        <f>IFERROR(VLOOKUP(A485,'SINAPI 092021'!$A$4:$E$12299,2,FALSE),VLOOKUP(Orçamento!A485,Composição!$A$4:$F$1756,2,FALSE))</f>
        <v>PINTURA ESMALTE FOSCO, DUAS DEMAOS, SOBRE SUPERFICIE METALICA, INCLUSO UMA DEMAO DE FUNDO ANTICORROSIVO. UTILIZACAO DE REVOLVER ( AR-COMPRIMIDO).</v>
      </c>
      <c r="E485" s="433" t="s">
        <v>480</v>
      </c>
      <c r="F485" s="431">
        <v>50</v>
      </c>
      <c r="G485" s="246">
        <f t="shared" si="246"/>
        <v>0.24940000000000001</v>
      </c>
      <c r="H485" s="770"/>
      <c r="I485" s="432">
        <f t="shared" si="247"/>
        <v>0</v>
      </c>
      <c r="J485" s="313">
        <f>F485*I485</f>
        <v>0</v>
      </c>
      <c r="K485" s="639"/>
      <c r="L485" s="640">
        <f t="shared" si="255"/>
        <v>0</v>
      </c>
      <c r="M485" s="639"/>
      <c r="N485" s="640"/>
      <c r="O485" s="641"/>
      <c r="P485" s="639"/>
      <c r="Q485" s="640"/>
      <c r="R485" s="641" t="e">
        <f t="shared" si="253"/>
        <v>#DIV/0!</v>
      </c>
      <c r="T485" s="561">
        <v>16.14</v>
      </c>
      <c r="U485" s="203">
        <v>12.97</v>
      </c>
      <c r="V485" s="551">
        <f t="shared" si="244"/>
        <v>3.17</v>
      </c>
      <c r="W485" s="562" t="e">
        <f t="shared" si="254"/>
        <v>#DIV/0!</v>
      </c>
      <c r="X485" s="564"/>
    </row>
    <row r="486" spans="1:24" ht="42" customHeight="1">
      <c r="A486" s="73">
        <v>95801</v>
      </c>
      <c r="B486" s="73" t="s">
        <v>15</v>
      </c>
      <c r="C486" s="74" t="s">
        <v>1367</v>
      </c>
      <c r="D486" s="729" t="str">
        <f>IFERROR(VLOOKUP(A486,'SINAPI 092021'!$A$4:$E$12299,2,FALSE),VLOOKUP(Orçamento!A486,Composição!$A$4:$F$1756,2,FALSE))</f>
        <v>CONDULETE DE ALUMÍNIO, TIPO X, PARA ELETRODUTO DE AÇO GALVANIZADO DN 20 MM (3/4''), APARENTE - FORNECIMENTO E INSTALAÇÃO. AF_11/2016_P</v>
      </c>
      <c r="E486" s="433" t="s">
        <v>475</v>
      </c>
      <c r="F486" s="1014">
        <v>2</v>
      </c>
      <c r="G486" s="246">
        <f t="shared" si="246"/>
        <v>0.24940000000000001</v>
      </c>
      <c r="H486" s="770"/>
      <c r="I486" s="432">
        <f t="shared" si="247"/>
        <v>0</v>
      </c>
      <c r="J486" s="313">
        <f t="shared" si="251"/>
        <v>0</v>
      </c>
      <c r="K486" s="639"/>
      <c r="L486" s="640">
        <f t="shared" si="255"/>
        <v>0</v>
      </c>
      <c r="M486" s="639"/>
      <c r="N486" s="640"/>
      <c r="O486" s="641"/>
      <c r="P486" s="639"/>
      <c r="Q486" s="640"/>
      <c r="R486" s="641" t="e">
        <f t="shared" si="253"/>
        <v>#DIV/0!</v>
      </c>
      <c r="T486" s="561">
        <v>25.81</v>
      </c>
      <c r="U486" s="203">
        <v>20.65</v>
      </c>
      <c r="V486" s="551">
        <f t="shared" si="244"/>
        <v>5.16</v>
      </c>
      <c r="W486" s="562" t="e">
        <f t="shared" si="254"/>
        <v>#DIV/0!</v>
      </c>
      <c r="X486" s="564"/>
    </row>
    <row r="487" spans="1:24" ht="40.5" customHeight="1">
      <c r="A487" s="73">
        <v>95733</v>
      </c>
      <c r="B487" s="73" t="s">
        <v>15</v>
      </c>
      <c r="C487" s="74" t="s">
        <v>1368</v>
      </c>
      <c r="D487" s="729" t="str">
        <f>IFERROR(VLOOKUP(A487,'SINAPI 092021'!$A$4:$E$12299,2,FALSE),VLOOKUP(Orçamento!A487,Composição!$A$4:$F$1756,2,FALSE))</f>
        <v>LUVA PARA ELETRODUTO, PVC, SOLDÁVEL, DN 25 MM (3/4), APARENTE, INSTALADA EM TETO - FORNECIMENTO E INSTALAÇÃO. AF_11/2016_P</v>
      </c>
      <c r="E487" s="433" t="s">
        <v>475</v>
      </c>
      <c r="F487" s="1014">
        <v>2</v>
      </c>
      <c r="G487" s="246">
        <f t="shared" si="246"/>
        <v>0.24940000000000001</v>
      </c>
      <c r="H487" s="770"/>
      <c r="I487" s="432">
        <f t="shared" si="247"/>
        <v>0</v>
      </c>
      <c r="J487" s="313">
        <f t="shared" si="251"/>
        <v>0</v>
      </c>
      <c r="K487" s="639"/>
      <c r="L487" s="640">
        <f t="shared" si="255"/>
        <v>0</v>
      </c>
      <c r="M487" s="639"/>
      <c r="N487" s="640"/>
      <c r="O487" s="641"/>
      <c r="P487" s="639"/>
      <c r="Q487" s="640"/>
      <c r="R487" s="641" t="e">
        <f t="shared" si="253"/>
        <v>#DIV/0!</v>
      </c>
      <c r="T487" s="561">
        <v>4.26</v>
      </c>
      <c r="U487" s="203">
        <v>3.4</v>
      </c>
      <c r="V487" s="551">
        <f t="shared" si="244"/>
        <v>0.86</v>
      </c>
      <c r="W487" s="562" t="e">
        <f t="shared" si="254"/>
        <v>#DIV/0!</v>
      </c>
      <c r="X487" s="564"/>
    </row>
    <row r="488" spans="1:24" ht="21" customHeight="1">
      <c r="A488" s="245"/>
      <c r="B488" s="245"/>
      <c r="C488" s="87" t="s">
        <v>123</v>
      </c>
      <c r="D488" s="709" t="s">
        <v>1381</v>
      </c>
      <c r="E488" s="433"/>
      <c r="F488" s="431"/>
      <c r="G488" s="246"/>
      <c r="H488" s="304"/>
      <c r="I488" s="432"/>
      <c r="J488" s="313"/>
      <c r="K488" s="615"/>
      <c r="L488" s="615"/>
      <c r="M488" s="615"/>
      <c r="N488" s="615"/>
      <c r="O488" s="615"/>
      <c r="P488" s="615"/>
      <c r="Q488" s="615"/>
      <c r="R488" s="615"/>
      <c r="T488" s="561"/>
      <c r="U488" s="203"/>
      <c r="V488" s="551">
        <f t="shared" si="244"/>
        <v>0</v>
      </c>
      <c r="W488" s="562"/>
      <c r="X488" s="564"/>
    </row>
    <row r="489" spans="1:24" ht="52.5" customHeight="1">
      <c r="A489" s="795" t="s">
        <v>22473</v>
      </c>
      <c r="B489" s="798" t="s">
        <v>15</v>
      </c>
      <c r="C489" s="803" t="s">
        <v>1390</v>
      </c>
      <c r="D489" s="729" t="str">
        <f>IFERROR(VLOOKUP(A489,'SINAPI 092021'!$A$4:$E$12299,2,FALSE),VLOOKUP(Orçamento!A489,Composição!$A$4:$F$2824,2,FALSE))</f>
        <v xml:space="preserve"> ABRIGO PARA HIDRANTE, 75X45X17CM, COM REGISTRO GLOBO ANGULAR 45º 2.1/2", ADAPTADOR STORZ 2.1/2", MANGUEIRA DE INCÊNDIO 15M, REDUÇÃO 2.1/2X1.1/2" E ESGUICHO EM LATÃO 1.1/2" - FORNECIMENTO E INSTALAÇÃO (ref.:09/20).</v>
      </c>
      <c r="E489" s="810" t="s">
        <v>475</v>
      </c>
      <c r="F489" s="431">
        <v>3</v>
      </c>
      <c r="G489" s="799">
        <f t="shared" si="246"/>
        <v>0.24940000000000001</v>
      </c>
      <c r="H489" s="796"/>
      <c r="I489" s="432">
        <f t="shared" si="247"/>
        <v>0</v>
      </c>
      <c r="J489" s="313">
        <f t="shared" si="251"/>
        <v>0</v>
      </c>
      <c r="K489" s="639"/>
      <c r="L489" s="640">
        <f t="shared" ref="L489:L504" si="256">$I489*K489</f>
        <v>0</v>
      </c>
      <c r="M489" s="639"/>
      <c r="N489" s="640"/>
      <c r="O489" s="641"/>
      <c r="P489" s="639"/>
      <c r="Q489" s="640"/>
      <c r="R489" s="641" t="e">
        <f t="shared" ref="R489:R504" si="257">Q489/$J489</f>
        <v>#DIV/0!</v>
      </c>
      <c r="T489" s="561">
        <v>848.24</v>
      </c>
      <c r="U489" s="203">
        <v>678.6</v>
      </c>
      <c r="V489" s="551">
        <f t="shared" si="244"/>
        <v>169.64</v>
      </c>
      <c r="W489" s="562" t="e">
        <f t="shared" ref="W489:W504" si="258">V489/H489</f>
        <v>#DIV/0!</v>
      </c>
      <c r="X489" s="564"/>
    </row>
    <row r="490" spans="1:24" ht="37.5" customHeight="1">
      <c r="A490" s="316">
        <v>92367</v>
      </c>
      <c r="B490" s="73" t="s">
        <v>15</v>
      </c>
      <c r="C490" s="74" t="s">
        <v>1391</v>
      </c>
      <c r="D490" s="729" t="str">
        <f>IFERROR(VLOOKUP(A490,'SINAPI 092021'!$A$4:$E$12299,2,FALSE),VLOOKUP(Orçamento!A490,Composição!$A$4:$F$1756,2,FALSE))</f>
        <v>TUBO DE AÇO GALVANIZADO COM COSTURA, CLASSE MÉDIA, DN 65 (2 1/2"), CONEXÃO ROSQUEADA, INSTALADO EM REDE DE ALIMENTAÇÃO PARA HIDRANTE - FORNECIMENTO E INSTALAÇÃO. AF_10/2020</v>
      </c>
      <c r="E490" s="433" t="s">
        <v>478</v>
      </c>
      <c r="F490" s="431">
        <v>25</v>
      </c>
      <c r="G490" s="246">
        <f t="shared" si="246"/>
        <v>0.24940000000000001</v>
      </c>
      <c r="H490" s="770"/>
      <c r="I490" s="432">
        <f t="shared" si="247"/>
        <v>0</v>
      </c>
      <c r="J490" s="313">
        <f t="shared" si="251"/>
        <v>0</v>
      </c>
      <c r="K490" s="639"/>
      <c r="L490" s="640">
        <f t="shared" si="256"/>
        <v>0</v>
      </c>
      <c r="M490" s="639"/>
      <c r="N490" s="640"/>
      <c r="O490" s="641"/>
      <c r="P490" s="639"/>
      <c r="Q490" s="640"/>
      <c r="R490" s="641" t="e">
        <f t="shared" si="257"/>
        <v>#DIV/0!</v>
      </c>
      <c r="T490" s="561">
        <v>63.61</v>
      </c>
      <c r="U490" s="203">
        <v>50.88</v>
      </c>
      <c r="V490" s="551">
        <f t="shared" si="244"/>
        <v>12.73</v>
      </c>
      <c r="W490" s="562" t="e">
        <f t="shared" si="258"/>
        <v>#DIV/0!</v>
      </c>
      <c r="X490" s="564"/>
    </row>
    <row r="491" spans="1:24" ht="37.5" customHeight="1">
      <c r="A491" s="316">
        <v>92390</v>
      </c>
      <c r="B491" s="73" t="s">
        <v>15</v>
      </c>
      <c r="C491" s="74" t="s">
        <v>1392</v>
      </c>
      <c r="D491" s="729" t="str">
        <f>IFERROR(VLOOKUP(A491,'SINAPI 092021'!$A$4:$E$12299,2,FALSE),VLOOKUP(Orçamento!A491,Composição!$A$4:$F$1756,2,FALSE))</f>
        <v>JOELHO 90 GRAUS, EM FERRO GALVANIZADO, DN 65 (2 1/2"), CONEXÃO ROSQUEADA, INSTALADO EM REDE DE ALIMENTAÇÃO PARA HIDRANTE - FORNECIMENTO E INSTALAÇÃO. AF_10/2020</v>
      </c>
      <c r="E491" s="433" t="s">
        <v>475</v>
      </c>
      <c r="F491" s="431">
        <v>132</v>
      </c>
      <c r="G491" s="246">
        <f t="shared" si="246"/>
        <v>0.24940000000000001</v>
      </c>
      <c r="H491" s="770"/>
      <c r="I491" s="432">
        <f t="shared" si="247"/>
        <v>0</v>
      </c>
      <c r="J491" s="313">
        <f t="shared" si="251"/>
        <v>0</v>
      </c>
      <c r="K491" s="639"/>
      <c r="L491" s="640">
        <f t="shared" si="256"/>
        <v>0</v>
      </c>
      <c r="M491" s="639"/>
      <c r="N491" s="640"/>
      <c r="O491" s="641"/>
      <c r="P491" s="639"/>
      <c r="Q491" s="640"/>
      <c r="R491" s="641" t="e">
        <f t="shared" si="257"/>
        <v>#DIV/0!</v>
      </c>
      <c r="T491" s="561">
        <v>81.16</v>
      </c>
      <c r="U491" s="203">
        <v>64.92</v>
      </c>
      <c r="V491" s="551">
        <f t="shared" si="244"/>
        <v>16.239999999999998</v>
      </c>
      <c r="W491" s="562" t="e">
        <f t="shared" si="258"/>
        <v>#DIV/0!</v>
      </c>
      <c r="X491" s="564"/>
    </row>
    <row r="492" spans="1:24" ht="37.5" customHeight="1">
      <c r="A492" s="316">
        <v>92378</v>
      </c>
      <c r="B492" s="73" t="s">
        <v>15</v>
      </c>
      <c r="C492" s="74" t="s">
        <v>1393</v>
      </c>
      <c r="D492" s="729" t="str">
        <f>IFERROR(VLOOKUP(A492,'SINAPI 092021'!$A$4:$E$12299,2,FALSE),VLOOKUP(Orçamento!A492,Composição!$A$4:$F$1756,2,FALSE))</f>
        <v>LUVA, EM FERRO GALVANIZADO, DN 65 (2 1/2"), CONEXÃO ROSQUEADA, INSTALADO EM REDE DE ALIMENTAÇÃO PARA HIDRANTE - FORNECIMENTO E INSTALAÇÃO. AF_10/2020</v>
      </c>
      <c r="E492" s="433" t="s">
        <v>475</v>
      </c>
      <c r="F492" s="431">
        <v>25</v>
      </c>
      <c r="G492" s="246">
        <f t="shared" si="246"/>
        <v>0.24940000000000001</v>
      </c>
      <c r="H492" s="770"/>
      <c r="I492" s="432">
        <f t="shared" si="247"/>
        <v>0</v>
      </c>
      <c r="J492" s="313">
        <f t="shared" si="251"/>
        <v>0</v>
      </c>
      <c r="K492" s="639"/>
      <c r="L492" s="640">
        <f t="shared" si="256"/>
        <v>0</v>
      </c>
      <c r="M492" s="639"/>
      <c r="N492" s="640"/>
      <c r="O492" s="641"/>
      <c r="P492" s="639"/>
      <c r="Q492" s="640"/>
      <c r="R492" s="641" t="e">
        <f t="shared" si="257"/>
        <v>#DIV/0!</v>
      </c>
      <c r="T492" s="561">
        <v>56.08</v>
      </c>
      <c r="U492" s="203">
        <v>44.86</v>
      </c>
      <c r="V492" s="551">
        <f t="shared" si="244"/>
        <v>11.22</v>
      </c>
      <c r="W492" s="562" t="e">
        <f t="shared" si="258"/>
        <v>#DIV/0!</v>
      </c>
      <c r="X492" s="564"/>
    </row>
    <row r="493" spans="1:24" ht="47.25" customHeight="1">
      <c r="A493" s="316">
        <v>92642</v>
      </c>
      <c r="B493" s="73" t="s">
        <v>15</v>
      </c>
      <c r="C493" s="74" t="s">
        <v>1394</v>
      </c>
      <c r="D493" s="729" t="str">
        <f>IFERROR(VLOOKUP(A493,'SINAPI 092021'!$A$4:$E$12299,2,FALSE),VLOOKUP(Orçamento!A493,Composição!$A$4:$F$1756,2,FALSE))</f>
        <v>TÊ, EM FERRO GALVANIZADO, CONEXÃO ROSQUEADA, DN 65 (2 1/2"), INSTALADO EM REDE DE ALIMENTAÇÃO PARA HIDRANTE - FORNECIMENTO E INSTALAÇÃO. AF_10/2020</v>
      </c>
      <c r="E493" s="433" t="s">
        <v>475</v>
      </c>
      <c r="F493" s="431">
        <v>3</v>
      </c>
      <c r="G493" s="246">
        <f t="shared" si="246"/>
        <v>0.24940000000000001</v>
      </c>
      <c r="H493" s="770"/>
      <c r="I493" s="432">
        <f t="shared" si="247"/>
        <v>0</v>
      </c>
      <c r="J493" s="313">
        <f t="shared" si="251"/>
        <v>0</v>
      </c>
      <c r="K493" s="639"/>
      <c r="L493" s="640">
        <f t="shared" si="256"/>
        <v>0</v>
      </c>
      <c r="M493" s="639"/>
      <c r="N493" s="640"/>
      <c r="O493" s="641"/>
      <c r="P493" s="639"/>
      <c r="Q493" s="640"/>
      <c r="R493" s="641" t="e">
        <f t="shared" si="257"/>
        <v>#DIV/0!</v>
      </c>
      <c r="T493" s="561">
        <v>110.75</v>
      </c>
      <c r="U493" s="203">
        <v>88.6</v>
      </c>
      <c r="V493" s="551">
        <f t="shared" si="244"/>
        <v>22.15</v>
      </c>
      <c r="W493" s="562" t="e">
        <f t="shared" si="258"/>
        <v>#DIV/0!</v>
      </c>
      <c r="X493" s="564"/>
    </row>
    <row r="494" spans="1:24" ht="21.6" customHeight="1">
      <c r="A494" s="795" t="s">
        <v>22552</v>
      </c>
      <c r="B494" s="798" t="s">
        <v>22526</v>
      </c>
      <c r="C494" s="803" t="s">
        <v>1395</v>
      </c>
      <c r="D494" s="436" t="s">
        <v>1382</v>
      </c>
      <c r="E494" s="810" t="s">
        <v>475</v>
      </c>
      <c r="F494" s="431">
        <v>1</v>
      </c>
      <c r="G494" s="799">
        <f t="shared" si="246"/>
        <v>0.24940000000000001</v>
      </c>
      <c r="H494" s="804"/>
      <c r="I494" s="432">
        <f t="shared" si="247"/>
        <v>0</v>
      </c>
      <c r="J494" s="313">
        <f t="shared" si="251"/>
        <v>0</v>
      </c>
      <c r="K494" s="639"/>
      <c r="L494" s="640">
        <f t="shared" si="256"/>
        <v>0</v>
      </c>
      <c r="M494" s="639"/>
      <c r="N494" s="640"/>
      <c r="O494" s="641"/>
      <c r="P494" s="639"/>
      <c r="Q494" s="640"/>
      <c r="R494" s="641" t="e">
        <f t="shared" si="257"/>
        <v>#DIV/0!</v>
      </c>
      <c r="T494" s="561">
        <v>2430.8200000000002</v>
      </c>
      <c r="U494" s="203">
        <v>2430.8200000000002</v>
      </c>
      <c r="V494" s="551">
        <f t="shared" si="244"/>
        <v>0</v>
      </c>
      <c r="W494" s="562" t="e">
        <f t="shared" si="258"/>
        <v>#DIV/0!</v>
      </c>
      <c r="X494" s="564"/>
    </row>
    <row r="495" spans="1:24" ht="35.25" customHeight="1">
      <c r="A495" s="795" t="s">
        <v>22553</v>
      </c>
      <c r="B495" s="798" t="s">
        <v>22526</v>
      </c>
      <c r="C495" s="803" t="s">
        <v>1396</v>
      </c>
      <c r="D495" s="436" t="s">
        <v>1383</v>
      </c>
      <c r="E495" s="810" t="s">
        <v>475</v>
      </c>
      <c r="F495" s="431">
        <v>4</v>
      </c>
      <c r="G495" s="799">
        <f t="shared" si="246"/>
        <v>0.24940000000000001</v>
      </c>
      <c r="H495" s="804"/>
      <c r="I495" s="432">
        <f t="shared" si="247"/>
        <v>0</v>
      </c>
      <c r="J495" s="313">
        <f t="shared" si="251"/>
        <v>0</v>
      </c>
      <c r="K495" s="639"/>
      <c r="L495" s="640">
        <f t="shared" si="256"/>
        <v>0</v>
      </c>
      <c r="M495" s="639"/>
      <c r="N495" s="640"/>
      <c r="O495" s="641"/>
      <c r="P495" s="639"/>
      <c r="Q495" s="640"/>
      <c r="R495" s="641" t="e">
        <f t="shared" si="257"/>
        <v>#DIV/0!</v>
      </c>
      <c r="T495" s="561">
        <v>613.04</v>
      </c>
      <c r="U495" s="203">
        <v>613.04</v>
      </c>
      <c r="V495" s="551">
        <f t="shared" si="244"/>
        <v>0</v>
      </c>
      <c r="W495" s="562" t="e">
        <f t="shared" si="258"/>
        <v>#DIV/0!</v>
      </c>
      <c r="X495" s="564"/>
    </row>
    <row r="496" spans="1:24" ht="39" customHeight="1">
      <c r="A496" s="795" t="s">
        <v>22429</v>
      </c>
      <c r="B496" s="798" t="s">
        <v>22526</v>
      </c>
      <c r="C496" s="803" t="s">
        <v>1397</v>
      </c>
      <c r="D496" s="436" t="s">
        <v>1384</v>
      </c>
      <c r="E496" s="810" t="s">
        <v>475</v>
      </c>
      <c r="F496" s="431">
        <v>3</v>
      </c>
      <c r="G496" s="799">
        <f t="shared" si="246"/>
        <v>0.24940000000000001</v>
      </c>
      <c r="H496" s="804"/>
      <c r="I496" s="432">
        <f t="shared" si="247"/>
        <v>0</v>
      </c>
      <c r="J496" s="313">
        <f t="shared" si="251"/>
        <v>0</v>
      </c>
      <c r="K496" s="639"/>
      <c r="L496" s="640">
        <f t="shared" si="256"/>
        <v>0</v>
      </c>
      <c r="M496" s="639"/>
      <c r="N496" s="640"/>
      <c r="O496" s="641"/>
      <c r="P496" s="639"/>
      <c r="Q496" s="640"/>
      <c r="R496" s="641" t="e">
        <f t="shared" si="257"/>
        <v>#DIV/0!</v>
      </c>
      <c r="T496" s="561">
        <v>42.07</v>
      </c>
      <c r="U496" s="203">
        <v>42.07</v>
      </c>
      <c r="V496" s="551">
        <f t="shared" si="244"/>
        <v>0</v>
      </c>
      <c r="W496" s="562" t="e">
        <f t="shared" si="258"/>
        <v>#DIV/0!</v>
      </c>
      <c r="X496" s="564"/>
    </row>
    <row r="497" spans="1:24" ht="36">
      <c r="A497" s="316" t="s">
        <v>1616</v>
      </c>
      <c r="B497" s="73" t="s">
        <v>806</v>
      </c>
      <c r="C497" s="74" t="s">
        <v>1646</v>
      </c>
      <c r="D497" s="729" t="str">
        <f>IFERROR(VLOOKUP(A497,'SINAPI 092021'!$A$4:$E$12299,2,FALSE),VLOOKUP(Orçamento!A497,Composição!$A$4:$F$1756,2,FALSE))</f>
        <v>PINTURA ESMALTE FOSCO, DUAS DEMAOS, SOBRE SUPERFICIE METALICA, INCLUSO UMA DEMAO DE FUNDO ANTICORROSIVO. UTILIZACAO DE REVOLVER ( AR-COMPRIMIDO).</v>
      </c>
      <c r="E497" s="433" t="s">
        <v>480</v>
      </c>
      <c r="F497" s="431">
        <v>10</v>
      </c>
      <c r="G497" s="246">
        <f t="shared" si="246"/>
        <v>0.24940000000000001</v>
      </c>
      <c r="H497" s="770"/>
      <c r="I497" s="432">
        <f t="shared" si="247"/>
        <v>0</v>
      </c>
      <c r="J497" s="313">
        <f>F497*I497</f>
        <v>0</v>
      </c>
      <c r="K497" s="639"/>
      <c r="L497" s="640">
        <f t="shared" si="256"/>
        <v>0</v>
      </c>
      <c r="M497" s="639"/>
      <c r="N497" s="640"/>
      <c r="O497" s="641"/>
      <c r="P497" s="639"/>
      <c r="Q497" s="640"/>
      <c r="R497" s="641" t="e">
        <f t="shared" si="257"/>
        <v>#DIV/0!</v>
      </c>
      <c r="T497" s="561">
        <v>16.14</v>
      </c>
      <c r="U497" s="203">
        <v>12.97</v>
      </c>
      <c r="V497" s="551">
        <f t="shared" si="244"/>
        <v>3.17</v>
      </c>
      <c r="W497" s="562" t="e">
        <f t="shared" si="258"/>
        <v>#DIV/0!</v>
      </c>
      <c r="X497" s="564"/>
    </row>
    <row r="498" spans="1:24" ht="39" customHeight="1">
      <c r="A498" s="316">
        <v>93672</v>
      </c>
      <c r="B498" s="73" t="s">
        <v>15</v>
      </c>
      <c r="C498" s="74" t="s">
        <v>1398</v>
      </c>
      <c r="D498" s="729" t="str">
        <f>IFERROR(VLOOKUP(A498,'SINAPI 092021'!$A$4:$E$12299,2,FALSE),VLOOKUP(Orçamento!A498,Composição!$A$4:$F$1756,2,FALSE))</f>
        <v>DISJUNTOR TRIPOLAR TIPO DIN, CORRENTE NOMINAL DE 40A - FORNECIMENTO E INSTALAÇÃO. AF_10/2020</v>
      </c>
      <c r="E498" s="433" t="s">
        <v>475</v>
      </c>
      <c r="F498" s="431">
        <v>1</v>
      </c>
      <c r="G498" s="246">
        <f t="shared" si="246"/>
        <v>0.24940000000000001</v>
      </c>
      <c r="H498" s="770"/>
      <c r="I498" s="432">
        <f t="shared" si="247"/>
        <v>0</v>
      </c>
      <c r="J498" s="313">
        <f t="shared" si="251"/>
        <v>0</v>
      </c>
      <c r="K498" s="639"/>
      <c r="L498" s="640">
        <f t="shared" si="256"/>
        <v>0</v>
      </c>
      <c r="M498" s="639"/>
      <c r="N498" s="640"/>
      <c r="O498" s="641"/>
      <c r="P498" s="639"/>
      <c r="Q498" s="640"/>
      <c r="R498" s="641" t="e">
        <f t="shared" si="257"/>
        <v>#DIV/0!</v>
      </c>
      <c r="T498" s="561">
        <v>72.150000000000006</v>
      </c>
      <c r="U498" s="203">
        <v>57.71</v>
      </c>
      <c r="V498" s="551">
        <f t="shared" si="244"/>
        <v>14.44</v>
      </c>
      <c r="W498" s="562" t="e">
        <f t="shared" si="258"/>
        <v>#DIV/0!</v>
      </c>
      <c r="X498" s="564"/>
    </row>
    <row r="499" spans="1:24" ht="38.25" customHeight="1">
      <c r="A499" s="316">
        <v>95750</v>
      </c>
      <c r="B499" s="73" t="s">
        <v>474</v>
      </c>
      <c r="C499" s="74" t="s">
        <v>1399</v>
      </c>
      <c r="D499" s="729" t="str">
        <f>IFERROR(VLOOKUP(A499,'SINAPI 092021'!$A$4:$E$12299,2,FALSE),VLOOKUP(Orçamento!A499,Composição!$A$4:$F$1756,2,FALSE))</f>
        <v>ELETRODUTO DE AÇO GALVANIZADO, CLASSE LEVE, DN 25 MM (1), APARENTE, INSTALADO EM PAREDE - FORNECIMENTO E INSTALAÇÃO. AF_11/2016_P</v>
      </c>
      <c r="E499" s="433" t="s">
        <v>478</v>
      </c>
      <c r="F499" s="431">
        <v>30</v>
      </c>
      <c r="G499" s="246">
        <f t="shared" si="246"/>
        <v>0.24940000000000001</v>
      </c>
      <c r="H499" s="770"/>
      <c r="I499" s="432">
        <f t="shared" si="247"/>
        <v>0</v>
      </c>
      <c r="J499" s="313">
        <f t="shared" si="251"/>
        <v>0</v>
      </c>
      <c r="K499" s="639"/>
      <c r="L499" s="640">
        <f t="shared" si="256"/>
        <v>0</v>
      </c>
      <c r="M499" s="639"/>
      <c r="N499" s="640"/>
      <c r="O499" s="641"/>
      <c r="P499" s="639"/>
      <c r="Q499" s="640"/>
      <c r="R499" s="641" t="e">
        <f t="shared" si="257"/>
        <v>#DIV/0!</v>
      </c>
      <c r="T499" s="561">
        <v>24.69</v>
      </c>
      <c r="U499" s="203">
        <v>19.739999999999998</v>
      </c>
      <c r="V499" s="551">
        <f t="shared" si="244"/>
        <v>4.95</v>
      </c>
      <c r="W499" s="562" t="e">
        <f t="shared" si="258"/>
        <v>#DIV/0!</v>
      </c>
      <c r="X499" s="564"/>
    </row>
    <row r="500" spans="1:24" ht="21.6" customHeight="1">
      <c r="A500" s="73">
        <v>95734</v>
      </c>
      <c r="B500" s="73" t="s">
        <v>15</v>
      </c>
      <c r="C500" s="74" t="s">
        <v>1400</v>
      </c>
      <c r="D500" s="729" t="str">
        <f>IFERROR(VLOOKUP(A500,'SINAPI 092021'!$A$4:$E$12299,2,FALSE),VLOOKUP(Orçamento!A500,Composição!$A$4:$F$1756,2,FALSE))</f>
        <v>LUVA PARA ELETRODUTO, PVC, SOLDÁVEL, DN 32 MM (1), APARENTE, INSTALADA EM TETO - FORNECIMENTO E INSTALAÇÃO. AF_11/2016_P</v>
      </c>
      <c r="E500" s="433" t="s">
        <v>475</v>
      </c>
      <c r="F500" s="431">
        <v>48</v>
      </c>
      <c r="G500" s="246">
        <f t="shared" si="246"/>
        <v>0.24940000000000001</v>
      </c>
      <c r="H500" s="770"/>
      <c r="I500" s="432">
        <f t="shared" si="247"/>
        <v>0</v>
      </c>
      <c r="J500" s="313">
        <f t="shared" si="251"/>
        <v>0</v>
      </c>
      <c r="K500" s="639"/>
      <c r="L500" s="640">
        <f t="shared" si="256"/>
        <v>0</v>
      </c>
      <c r="M500" s="639"/>
      <c r="N500" s="640"/>
      <c r="O500" s="641"/>
      <c r="P500" s="639"/>
      <c r="Q500" s="640"/>
      <c r="R500" s="641" t="e">
        <f t="shared" si="257"/>
        <v>#DIV/0!</v>
      </c>
      <c r="T500" s="561">
        <v>5.65</v>
      </c>
      <c r="U500" s="203">
        <v>4.51</v>
      </c>
      <c r="V500" s="551">
        <f t="shared" si="244"/>
        <v>1.1399999999999999</v>
      </c>
      <c r="W500" s="562" t="e">
        <f t="shared" si="258"/>
        <v>#DIV/0!</v>
      </c>
      <c r="X500" s="564"/>
    </row>
    <row r="501" spans="1:24" ht="45.75" customHeight="1">
      <c r="A501" s="73">
        <v>91893</v>
      </c>
      <c r="B501" s="73" t="s">
        <v>15</v>
      </c>
      <c r="C501" s="74" t="s">
        <v>1401</v>
      </c>
      <c r="D501" s="729" t="str">
        <f>IFERROR(VLOOKUP(A501,'SINAPI 092021'!$A$4:$E$12299,2,FALSE),VLOOKUP(Orçamento!A501,Composição!$A$4:$F$1756,2,FALSE))</f>
        <v>CURVA 90 GRAUS PARA ELETRODUTO, PVC, ROSCÁVEL, DN 32 MM (1"), PARA CIRCUITOS TERMINAIS, INSTALADA EM FORRO - FORNECIMENTO E INSTALAÇÃO. AF_12/2015</v>
      </c>
      <c r="E501" s="433" t="s">
        <v>475</v>
      </c>
      <c r="F501" s="431">
        <v>48</v>
      </c>
      <c r="G501" s="246">
        <f t="shared" si="246"/>
        <v>0.24940000000000001</v>
      </c>
      <c r="H501" s="770"/>
      <c r="I501" s="432">
        <f t="shared" si="247"/>
        <v>0</v>
      </c>
      <c r="J501" s="313">
        <f t="shared" si="251"/>
        <v>0</v>
      </c>
      <c r="K501" s="639"/>
      <c r="L501" s="640">
        <f t="shared" si="256"/>
        <v>0</v>
      </c>
      <c r="M501" s="639"/>
      <c r="N501" s="640"/>
      <c r="O501" s="641"/>
      <c r="P501" s="639"/>
      <c r="Q501" s="640"/>
      <c r="R501" s="641" t="e">
        <f t="shared" si="257"/>
        <v>#DIV/0!</v>
      </c>
      <c r="T501" s="561">
        <v>9.9</v>
      </c>
      <c r="U501" s="203">
        <v>7.91</v>
      </c>
      <c r="V501" s="551">
        <f t="shared" si="244"/>
        <v>1.99</v>
      </c>
      <c r="W501" s="562" t="e">
        <f t="shared" si="258"/>
        <v>#DIV/0!</v>
      </c>
      <c r="X501" s="564"/>
    </row>
    <row r="502" spans="1:24" ht="35.25" customHeight="1">
      <c r="A502" s="329" t="s">
        <v>1677</v>
      </c>
      <c r="B502" s="73" t="s">
        <v>806</v>
      </c>
      <c r="C502" s="74" t="s">
        <v>1402</v>
      </c>
      <c r="D502" s="729" t="str">
        <f>IFERROR(VLOOKUP(A502,'SINAPI 092021'!$A$4:$E$12299,2,FALSE),VLOOKUP(Orçamento!A502,Composição!$A$4:$F$1756,2,FALSE))</f>
        <v>ABRACADEIRA EM ACO PARA AMARRACAO DE ELETRODUTOS, TIPO D, COM 1" E CUNHA DE FIXACAO - FORNECIMENTO E INSTALAÇÃO</v>
      </c>
      <c r="E502" s="433" t="s">
        <v>475</v>
      </c>
      <c r="F502" s="431">
        <v>25</v>
      </c>
      <c r="G502" s="246">
        <f t="shared" si="246"/>
        <v>0.24940000000000001</v>
      </c>
      <c r="H502" s="770"/>
      <c r="I502" s="432">
        <f t="shared" si="247"/>
        <v>0</v>
      </c>
      <c r="J502" s="313">
        <f t="shared" si="251"/>
        <v>0</v>
      </c>
      <c r="K502" s="639"/>
      <c r="L502" s="640">
        <f t="shared" si="256"/>
        <v>0</v>
      </c>
      <c r="M502" s="639"/>
      <c r="N502" s="640"/>
      <c r="O502" s="641"/>
      <c r="P502" s="639"/>
      <c r="Q502" s="640"/>
      <c r="R502" s="641" t="e">
        <f t="shared" si="257"/>
        <v>#DIV/0!</v>
      </c>
      <c r="T502" s="561">
        <v>4.1100000000000003</v>
      </c>
      <c r="U502" s="203">
        <v>3.3</v>
      </c>
      <c r="V502" s="551">
        <f t="shared" si="244"/>
        <v>0.81</v>
      </c>
      <c r="W502" s="562" t="e">
        <f t="shared" si="258"/>
        <v>#DIV/0!</v>
      </c>
      <c r="X502" s="564"/>
    </row>
    <row r="503" spans="1:24" ht="43.5" customHeight="1">
      <c r="A503" s="316" t="s">
        <v>1620</v>
      </c>
      <c r="B503" s="73" t="s">
        <v>15</v>
      </c>
      <c r="C503" s="74" t="s">
        <v>1403</v>
      </c>
      <c r="D503" s="729" t="str">
        <f>IFERROR(VLOOKUP(A503,'SINAPI 092021'!$A$4:$E$12299,2,FALSE),VLOOKUP(Orçamento!A503,Composição!$A$4:$F$1756,2,FALSE))</f>
        <v>DUTO ESPIRAL FLEXIVEL SINGELO PEAD D=50MM(2") REVESTIDO COM PVC COM FIO GUIA DE ACO GALVANIZADO, LANCADO DIRETO NO SOLO, INCL CONEXOES</v>
      </c>
      <c r="E503" s="433" t="s">
        <v>478</v>
      </c>
      <c r="F503" s="431">
        <v>18</v>
      </c>
      <c r="G503" s="246">
        <f t="shared" si="246"/>
        <v>0.24940000000000001</v>
      </c>
      <c r="H503" s="770"/>
      <c r="I503" s="432">
        <f t="shared" si="247"/>
        <v>0</v>
      </c>
      <c r="J503" s="313">
        <f t="shared" si="251"/>
        <v>0</v>
      </c>
      <c r="K503" s="639"/>
      <c r="L503" s="640">
        <f t="shared" si="256"/>
        <v>0</v>
      </c>
      <c r="M503" s="639"/>
      <c r="N503" s="640"/>
      <c r="O503" s="641"/>
      <c r="P503" s="639"/>
      <c r="Q503" s="640"/>
      <c r="R503" s="641" t="e">
        <f t="shared" si="257"/>
        <v>#DIV/0!</v>
      </c>
      <c r="T503" s="561">
        <v>21.57</v>
      </c>
      <c r="U503" s="203">
        <v>17.32</v>
      </c>
      <c r="V503" s="551">
        <f t="shared" si="244"/>
        <v>4.25</v>
      </c>
      <c r="W503" s="562" t="e">
        <f t="shared" si="258"/>
        <v>#DIV/0!</v>
      </c>
      <c r="X503" s="564"/>
    </row>
    <row r="504" spans="1:24" ht="30" customHeight="1">
      <c r="A504" s="795" t="s">
        <v>22475</v>
      </c>
      <c r="B504" s="798" t="s">
        <v>15</v>
      </c>
      <c r="C504" s="803" t="s">
        <v>1404</v>
      </c>
      <c r="D504" s="729" t="str">
        <f>IFERROR(VLOOKUP(A504,'SINAPI 092021'!$A$4:$E$12299,2,FALSE),VLOOKUP(Orçamento!A504,Composição!$A$4:$F$2821,2,FALSE))</f>
        <v>CAIXA DE INSPEÇÃO EM CONCRETO PRÉ-MOLDADO DN 60CM COM TAMPA H= 60CM - FORNECIMENTO E INSTALACAO (ref.:06/20).</v>
      </c>
      <c r="E504" s="810" t="s">
        <v>475</v>
      </c>
      <c r="F504" s="431">
        <v>1</v>
      </c>
      <c r="G504" s="799">
        <f t="shared" si="246"/>
        <v>0.24940000000000001</v>
      </c>
      <c r="H504" s="796"/>
      <c r="I504" s="432">
        <f t="shared" si="247"/>
        <v>0</v>
      </c>
      <c r="J504" s="313">
        <f t="shared" si="251"/>
        <v>0</v>
      </c>
      <c r="K504" s="639"/>
      <c r="L504" s="640">
        <f t="shared" si="256"/>
        <v>0</v>
      </c>
      <c r="M504" s="639"/>
      <c r="N504" s="640"/>
      <c r="O504" s="641"/>
      <c r="P504" s="639"/>
      <c r="Q504" s="640"/>
      <c r="R504" s="641" t="e">
        <f t="shared" si="257"/>
        <v>#DIV/0!</v>
      </c>
      <c r="T504" s="561">
        <v>210.22</v>
      </c>
      <c r="U504" s="203">
        <v>168.19</v>
      </c>
      <c r="V504" s="551">
        <f t="shared" si="244"/>
        <v>42.03</v>
      </c>
      <c r="W504" s="562" t="e">
        <f t="shared" si="258"/>
        <v>#DIV/0!</v>
      </c>
      <c r="X504" s="564"/>
    </row>
    <row r="505" spans="1:24" ht="21.6" customHeight="1">
      <c r="A505" s="245"/>
      <c r="B505" s="245"/>
      <c r="C505" s="87" t="s">
        <v>1405</v>
      </c>
      <c r="D505" s="709" t="s">
        <v>1387</v>
      </c>
      <c r="E505" s="433"/>
      <c r="F505" s="431"/>
      <c r="G505" s="246"/>
      <c r="H505" s="304"/>
      <c r="I505" s="432"/>
      <c r="J505" s="313"/>
      <c r="K505" s="615"/>
      <c r="L505" s="615"/>
      <c r="M505" s="615"/>
      <c r="N505" s="615"/>
      <c r="O505" s="615"/>
      <c r="P505" s="615"/>
      <c r="Q505" s="615"/>
      <c r="R505" s="615"/>
      <c r="T505" s="561"/>
      <c r="U505" s="203"/>
      <c r="V505" s="551">
        <f t="shared" si="244"/>
        <v>0</v>
      </c>
      <c r="W505" s="562"/>
      <c r="X505" s="564"/>
    </row>
    <row r="506" spans="1:24" ht="21.6" customHeight="1">
      <c r="A506" s="795" t="s">
        <v>22477</v>
      </c>
      <c r="B506" s="798" t="s">
        <v>15</v>
      </c>
      <c r="C506" s="803" t="s">
        <v>1406</v>
      </c>
      <c r="D506" s="729" t="str">
        <f>IFERROR(VLOOKUP(A506,'SINAPI 092021'!$A$4:$E$12299,2,FALSE),VLOOKUP(Orçamento!A506,Composição!$A$4:$F$2825,2,FALSE))</f>
        <v xml:space="preserve"> CAIXA DE INCÊNDIO 45X75X17CM - FORNECIMENTO E INSTALAÇÃO (ref.:09/20).</v>
      </c>
      <c r="E506" s="810" t="s">
        <v>475</v>
      </c>
      <c r="F506" s="431">
        <v>1</v>
      </c>
      <c r="G506" s="799">
        <f t="shared" si="246"/>
        <v>0.24940000000000001</v>
      </c>
      <c r="H506" s="796"/>
      <c r="I506" s="432">
        <f t="shared" si="247"/>
        <v>0</v>
      </c>
      <c r="J506" s="313">
        <f t="shared" si="251"/>
        <v>0</v>
      </c>
      <c r="K506" s="639"/>
      <c r="L506" s="640">
        <f t="shared" ref="L506:L511" si="259">$I506*K506</f>
        <v>0</v>
      </c>
      <c r="M506" s="639"/>
      <c r="N506" s="640"/>
      <c r="O506" s="641"/>
      <c r="P506" s="639"/>
      <c r="Q506" s="640"/>
      <c r="R506" s="641" t="e">
        <f t="shared" ref="R506:R511" si="260">Q506/$J506</f>
        <v>#DIV/0!</v>
      </c>
      <c r="T506" s="561">
        <v>208.92</v>
      </c>
      <c r="U506" s="203">
        <v>167.14</v>
      </c>
      <c r="V506" s="551">
        <f t="shared" si="244"/>
        <v>41.78</v>
      </c>
      <c r="W506" s="562" t="e">
        <f t="shared" ref="W506:W511" si="261">V506/H506</f>
        <v>#DIV/0!</v>
      </c>
      <c r="X506" s="564"/>
    </row>
    <row r="507" spans="1:24" ht="45.75" customHeight="1">
      <c r="A507" s="73" t="s">
        <v>1619</v>
      </c>
      <c r="B507" s="73" t="s">
        <v>15</v>
      </c>
      <c r="C507" s="74" t="s">
        <v>1407</v>
      </c>
      <c r="D507" s="729" t="str">
        <f>IFERROR(VLOOKUP(A507,'SINAPI 092021'!$A$4:$E$12299,2,FALSE),VLOOKUP(Orçamento!A507,Composição!$A$4:$F$1756,2,FALSE))</f>
        <v>REGISTRO/VALVULA GLOBO ANGULAR 45 GRAUS EM LATAO PARA HIDRANTES DE INCÊNDIO PREDIAL DN 2.1/2, COM VOLANTE, CLASSE DE PRESSAO DE ATE 200 PSI - FORNECIMENTO E INSTALACAO</v>
      </c>
      <c r="E507" s="433" t="s">
        <v>475</v>
      </c>
      <c r="F507" s="431">
        <v>2</v>
      </c>
      <c r="G507" s="246">
        <f t="shared" si="246"/>
        <v>0.24940000000000001</v>
      </c>
      <c r="H507" s="770"/>
      <c r="I507" s="432">
        <f t="shared" si="247"/>
        <v>0</v>
      </c>
      <c r="J507" s="313">
        <f t="shared" si="251"/>
        <v>0</v>
      </c>
      <c r="K507" s="639"/>
      <c r="L507" s="640">
        <f t="shared" si="259"/>
        <v>0</v>
      </c>
      <c r="M507" s="639"/>
      <c r="N507" s="640"/>
      <c r="O507" s="641"/>
      <c r="P507" s="639"/>
      <c r="Q507" s="640"/>
      <c r="R507" s="641" t="e">
        <f t="shared" si="260"/>
        <v>#DIV/0!</v>
      </c>
      <c r="T507" s="561">
        <v>179.59</v>
      </c>
      <c r="U507" s="203">
        <v>144.21</v>
      </c>
      <c r="V507" s="551">
        <f t="shared" si="244"/>
        <v>35.380000000000003</v>
      </c>
      <c r="W507" s="562" t="e">
        <f t="shared" si="261"/>
        <v>#DIV/0!</v>
      </c>
      <c r="X507" s="564"/>
    </row>
    <row r="508" spans="1:24" ht="49.5" customHeight="1">
      <c r="A508" s="73">
        <v>94499</v>
      </c>
      <c r="B508" s="73" t="s">
        <v>15</v>
      </c>
      <c r="C508" s="74" t="s">
        <v>1408</v>
      </c>
      <c r="D508" s="729" t="str">
        <f>IFERROR(VLOOKUP(A508,'SINAPI 092021'!$A$4:$E$12299,2,FALSE),VLOOKUP(Orçamento!A508,Composição!$A$4:$F$1756,2,FALSE))</f>
        <v>REGISTRO DE GAVETA BRUTO, LATÃO, ROSCÁVEL, 2 1/2" - FORNECIMENTO E INSTALAÇÃO. AF_08/2021</v>
      </c>
      <c r="E508" s="433" t="s">
        <v>475</v>
      </c>
      <c r="F508" s="431">
        <v>1</v>
      </c>
      <c r="G508" s="246">
        <f t="shared" si="246"/>
        <v>0.24940000000000001</v>
      </c>
      <c r="H508" s="770"/>
      <c r="I508" s="432">
        <f t="shared" si="247"/>
        <v>0</v>
      </c>
      <c r="J508" s="313">
        <f t="shared" si="251"/>
        <v>0</v>
      </c>
      <c r="K508" s="639"/>
      <c r="L508" s="640">
        <f t="shared" si="259"/>
        <v>0</v>
      </c>
      <c r="M508" s="639"/>
      <c r="N508" s="640"/>
      <c r="O508" s="641"/>
      <c r="P508" s="639"/>
      <c r="Q508" s="640"/>
      <c r="R508" s="641" t="e">
        <f t="shared" si="260"/>
        <v>#DIV/0!</v>
      </c>
      <c r="T508" s="561">
        <v>201.42</v>
      </c>
      <c r="U508" s="203">
        <v>161.13999999999999</v>
      </c>
      <c r="V508" s="551">
        <f>T508-U508</f>
        <v>40.28</v>
      </c>
      <c r="W508" s="562" t="e">
        <f t="shared" si="261"/>
        <v>#DIV/0!</v>
      </c>
      <c r="X508" s="564"/>
    </row>
    <row r="509" spans="1:24" ht="29.25" customHeight="1">
      <c r="A509" s="316">
        <v>99624</v>
      </c>
      <c r="B509" s="73" t="s">
        <v>15</v>
      </c>
      <c r="C509" s="74" t="s">
        <v>1409</v>
      </c>
      <c r="D509" s="729" t="str">
        <f>IFERROR(VLOOKUP(A509,'SINAPI 092021'!$A$4:$E$12299,2,FALSE),VLOOKUP(Orçamento!A509,Composição!$A$4:$F$1756,2,FALSE))</f>
        <v>VÁLVULA DE RETENÇÃO HORIZONTAL, DE BRONZE, ROSCÁVEL, 2 1/2" - FORNECIMENTO E INSTALAÇÃO. AF_08/2021</v>
      </c>
      <c r="E509" s="433" t="s">
        <v>475</v>
      </c>
      <c r="F509" s="431">
        <v>1</v>
      </c>
      <c r="G509" s="246">
        <f t="shared" si="246"/>
        <v>0.24940000000000001</v>
      </c>
      <c r="H509" s="770"/>
      <c r="I509" s="432">
        <f t="shared" si="247"/>
        <v>0</v>
      </c>
      <c r="J509" s="313">
        <f t="shared" si="251"/>
        <v>0</v>
      </c>
      <c r="K509" s="639"/>
      <c r="L509" s="640">
        <f t="shared" si="259"/>
        <v>0</v>
      </c>
      <c r="M509" s="639"/>
      <c r="N509" s="640"/>
      <c r="O509" s="641"/>
      <c r="P509" s="639"/>
      <c r="Q509" s="640"/>
      <c r="R509" s="641" t="e">
        <f t="shared" si="260"/>
        <v>#DIV/0!</v>
      </c>
      <c r="T509" s="561">
        <v>267.67</v>
      </c>
      <c r="U509" s="203">
        <v>214.14</v>
      </c>
      <c r="V509" s="551">
        <f t="shared" ref="V509:V524" si="262">T509-U509</f>
        <v>53.53</v>
      </c>
      <c r="W509" s="562" t="e">
        <f t="shared" si="261"/>
        <v>#DIV/0!</v>
      </c>
      <c r="X509" s="564"/>
    </row>
    <row r="510" spans="1:24" ht="37.5" customHeight="1">
      <c r="A510" s="795" t="s">
        <v>22479</v>
      </c>
      <c r="B510" s="798" t="s">
        <v>15</v>
      </c>
      <c r="C510" s="803" t="s">
        <v>1410</v>
      </c>
      <c r="D510" s="729" t="str">
        <f>IFERROR(VLOOKUP(A510,'SINAPI 092021'!$A$4:$E$12299,2,FALSE),VLOOKUP(Orçamento!A510,Composição!$A$4:$F$2824,2,FALSE))</f>
        <v xml:space="preserve"> ALVENARIA EM TIJOLO CERAMICO MACICO 5X10X20CM 1/2 VEZ (ESPESSURA 10CM), ASSENTADO COM ARGAMASSA TRACO 1:2:8 (CIMENTO, CAL E AREIA)  (ref.:04/20).</v>
      </c>
      <c r="E510" s="810" t="s">
        <v>480</v>
      </c>
      <c r="F510" s="431">
        <v>10</v>
      </c>
      <c r="G510" s="799">
        <f t="shared" si="246"/>
        <v>0.24940000000000001</v>
      </c>
      <c r="H510" s="796"/>
      <c r="I510" s="432">
        <f t="shared" si="247"/>
        <v>0</v>
      </c>
      <c r="J510" s="313">
        <f t="shared" si="251"/>
        <v>0</v>
      </c>
      <c r="K510" s="639"/>
      <c r="L510" s="640">
        <f t="shared" si="259"/>
        <v>0</v>
      </c>
      <c r="M510" s="639"/>
      <c r="N510" s="640"/>
      <c r="O510" s="641"/>
      <c r="P510" s="639"/>
      <c r="Q510" s="640"/>
      <c r="R510" s="641" t="e">
        <f t="shared" si="260"/>
        <v>#DIV/0!</v>
      </c>
      <c r="T510" s="561">
        <v>61.6</v>
      </c>
      <c r="U510" s="203">
        <v>49.61</v>
      </c>
      <c r="V510" s="551">
        <f t="shared" si="262"/>
        <v>11.99</v>
      </c>
      <c r="W510" s="562" t="e">
        <f t="shared" si="261"/>
        <v>#DIV/0!</v>
      </c>
      <c r="X510" s="564"/>
    </row>
    <row r="511" spans="1:24" ht="54.75" customHeight="1">
      <c r="A511" s="292">
        <v>94468</v>
      </c>
      <c r="B511" s="292" t="s">
        <v>15</v>
      </c>
      <c r="C511" s="74" t="s">
        <v>1411</v>
      </c>
      <c r="D511" s="729" t="str">
        <f>IFERROR(VLOOKUP(A511,'SINAPI 092021'!$A$4:$E$12299,2,FALSE),VLOOKUP(Orçamento!A511,Composição!$A$4:$F$1756,2,FALSE))</f>
        <v>NIPLE, EM FERRO GALVANIZADO, CONEXÃO ROSQUEADA, DN 65 (2 1/2), INSTALADO EM RESERVAÇÃO DE ÁGUA DE EDIFICAÇÃO QUE POSSUA RESERVATÓRIO DE FIBRA/FIBROCIMENTO  FORNECIMENTO E INSTALAÇÃO. AF_06/2016</v>
      </c>
      <c r="E511" s="77" t="s">
        <v>475</v>
      </c>
      <c r="F511" s="804">
        <v>3</v>
      </c>
      <c r="G511" s="246">
        <f t="shared" si="246"/>
        <v>0.24940000000000001</v>
      </c>
      <c r="H511" s="770"/>
      <c r="I511" s="432">
        <f t="shared" si="247"/>
        <v>0</v>
      </c>
      <c r="J511" s="313">
        <f t="shared" si="251"/>
        <v>0</v>
      </c>
      <c r="K511" s="639"/>
      <c r="L511" s="640">
        <f t="shared" si="259"/>
        <v>0</v>
      </c>
      <c r="M511" s="639"/>
      <c r="N511" s="640"/>
      <c r="O511" s="641"/>
      <c r="P511" s="639"/>
      <c r="Q511" s="640"/>
      <c r="R511" s="641" t="e">
        <f t="shared" si="260"/>
        <v>#DIV/0!</v>
      </c>
      <c r="T511" s="561">
        <v>38.51</v>
      </c>
      <c r="U511" s="203">
        <v>30.8</v>
      </c>
      <c r="V511" s="551">
        <f t="shared" si="262"/>
        <v>7.71</v>
      </c>
      <c r="W511" s="562" t="e">
        <f t="shared" si="261"/>
        <v>#DIV/0!</v>
      </c>
      <c r="X511" s="564"/>
    </row>
    <row r="512" spans="1:24" ht="21.6" customHeight="1">
      <c r="A512" s="245"/>
      <c r="B512" s="245"/>
      <c r="C512" s="87" t="s">
        <v>1412</v>
      </c>
      <c r="D512" s="709" t="s">
        <v>1389</v>
      </c>
      <c r="E512" s="433"/>
      <c r="F512" s="431"/>
      <c r="G512" s="246"/>
      <c r="H512" s="304"/>
      <c r="I512" s="432"/>
      <c r="J512" s="313"/>
      <c r="K512" s="615"/>
      <c r="L512" s="615"/>
      <c r="M512" s="615"/>
      <c r="N512" s="615"/>
      <c r="O512" s="615"/>
      <c r="P512" s="615"/>
      <c r="Q512" s="615"/>
      <c r="R512" s="615"/>
      <c r="T512" s="561"/>
      <c r="U512" s="203"/>
      <c r="V512" s="551">
        <f t="shared" si="262"/>
        <v>0</v>
      </c>
      <c r="W512" s="562"/>
      <c r="X512" s="564"/>
    </row>
    <row r="513" spans="1:24" ht="28.5" customHeight="1">
      <c r="A513" s="316">
        <v>97599</v>
      </c>
      <c r="B513" s="73" t="s">
        <v>15</v>
      </c>
      <c r="C513" s="74" t="s">
        <v>1413</v>
      </c>
      <c r="D513" s="729" t="str">
        <f>IFERROR(VLOOKUP(A513,'SINAPI 092021'!$A$4:$E$12299,2,FALSE),VLOOKUP(Orçamento!A513,Composição!$A$4:$F$1756,2,FALSE))</f>
        <v>LUMINÁRIA DE EMERGÊNCIA, COM 30 LÂMPADAS LED DE 2 W, SEM REATOR - FORNECIMENTO E INSTALAÇÃO. AF_02/2020</v>
      </c>
      <c r="E513" s="433" t="s">
        <v>475</v>
      </c>
      <c r="F513" s="431">
        <v>49</v>
      </c>
      <c r="G513" s="246">
        <f t="shared" ref="G513:G517" si="263">$J$4</f>
        <v>0.24940000000000001</v>
      </c>
      <c r="H513" s="770"/>
      <c r="I513" s="432">
        <f t="shared" si="247"/>
        <v>0</v>
      </c>
      <c r="J513" s="313">
        <f t="shared" ref="J513:J514" si="264">F513*I513</f>
        <v>0</v>
      </c>
      <c r="K513" s="639"/>
      <c r="L513" s="640">
        <f t="shared" ref="L513:L514" si="265">$I513*K513</f>
        <v>0</v>
      </c>
      <c r="M513" s="639"/>
      <c r="N513" s="640"/>
      <c r="O513" s="641"/>
      <c r="P513" s="639"/>
      <c r="Q513" s="640"/>
      <c r="R513" s="641" t="e">
        <f t="shared" ref="R513:R514" si="266">Q513/$J513</f>
        <v>#DIV/0!</v>
      </c>
      <c r="T513" s="561">
        <v>21.92</v>
      </c>
      <c r="U513" s="203">
        <v>17.53</v>
      </c>
      <c r="V513" s="551">
        <f t="shared" si="262"/>
        <v>4.3899999999999997</v>
      </c>
      <c r="W513" s="562" t="e">
        <f>V513/H513</f>
        <v>#DIV/0!</v>
      </c>
      <c r="X513" s="564"/>
    </row>
    <row r="514" spans="1:24" ht="34.5" customHeight="1">
      <c r="A514" s="316" t="s">
        <v>1698</v>
      </c>
      <c r="B514" s="73" t="s">
        <v>806</v>
      </c>
      <c r="C514" s="74" t="s">
        <v>1414</v>
      </c>
      <c r="D514" s="729" t="str">
        <f>IFERROR(VLOOKUP(A514,'SINAPI 092021'!$A$4:$E$12299,2,FALSE),VLOOKUP(Orçamento!A514,Composição!$A$4:$F$1756,2,FALSE))</f>
        <v>LUMINARIA DE EMERGENCIA 960 LUMENS DE 24 LEDS, POTENCIA 4 W, BATERIA DE LITIO, AUTONOMIA DE 3 HRS - FORNECIMENTO E INSTALAÇÃO</v>
      </c>
      <c r="E514" s="433" t="s">
        <v>475</v>
      </c>
      <c r="F514" s="431">
        <v>1</v>
      </c>
      <c r="G514" s="246">
        <f t="shared" si="263"/>
        <v>0.24940000000000001</v>
      </c>
      <c r="H514" s="770"/>
      <c r="I514" s="432">
        <f t="shared" si="247"/>
        <v>0</v>
      </c>
      <c r="J514" s="313">
        <f t="shared" si="264"/>
        <v>0</v>
      </c>
      <c r="K514" s="639"/>
      <c r="L514" s="640">
        <f t="shared" si="265"/>
        <v>0</v>
      </c>
      <c r="M514" s="639"/>
      <c r="N514" s="640"/>
      <c r="O514" s="641"/>
      <c r="P514" s="639"/>
      <c r="Q514" s="640"/>
      <c r="R514" s="641" t="e">
        <f t="shared" si="266"/>
        <v>#DIV/0!</v>
      </c>
      <c r="T514" s="561">
        <v>236.9</v>
      </c>
      <c r="U514" s="203">
        <v>190.24</v>
      </c>
      <c r="V514" s="551">
        <f t="shared" si="262"/>
        <v>46.66</v>
      </c>
      <c r="W514" s="562" t="e">
        <f>V514/H514</f>
        <v>#DIV/0!</v>
      </c>
      <c r="X514" s="564"/>
    </row>
    <row r="515" spans="1:24" ht="21.6" customHeight="1">
      <c r="A515" s="245"/>
      <c r="B515" s="245"/>
      <c r="C515" s="87" t="s">
        <v>1600</v>
      </c>
      <c r="D515" s="715" t="s">
        <v>1617</v>
      </c>
      <c r="E515" s="433"/>
      <c r="F515" s="431"/>
      <c r="G515" s="246"/>
      <c r="H515" s="304"/>
      <c r="I515" s="432"/>
      <c r="J515" s="313"/>
      <c r="K515" s="615"/>
      <c r="L515" s="615"/>
      <c r="M515" s="615"/>
      <c r="N515" s="615"/>
      <c r="O515" s="615"/>
      <c r="P515" s="615"/>
      <c r="Q515" s="615"/>
      <c r="R515" s="615"/>
      <c r="T515" s="561"/>
      <c r="U515" s="203"/>
      <c r="V515" s="551">
        <f t="shared" si="262"/>
        <v>0</v>
      </c>
      <c r="W515" s="562"/>
      <c r="X515" s="564"/>
    </row>
    <row r="516" spans="1:24" ht="40.5" customHeight="1">
      <c r="A516" s="316">
        <v>92688</v>
      </c>
      <c r="B516" s="73" t="s">
        <v>15</v>
      </c>
      <c r="C516" s="74" t="s">
        <v>1601</v>
      </c>
      <c r="D516" s="729" t="str">
        <f>IFERROR(VLOOKUP(A516,'SINAPI 092021'!$A$4:$E$12299,2,FALSE),VLOOKUP(Orçamento!A516,Composição!$A$4:$F$1756,2,FALSE))</f>
        <v>TUBO DE AÇO GALVANIZADO COM COSTURA, CLASSE MÉDIA, CONEXÃO ROSQUEADA, DN 20 (3/4"), INSTALADO EM RAMAIS E SUB-RAMAIS DE GÁS - FORNECIMENTO E INSTALAÇÃO. AF_10/2020</v>
      </c>
      <c r="E516" s="433" t="s">
        <v>478</v>
      </c>
      <c r="F516" s="431">
        <v>7</v>
      </c>
      <c r="G516" s="246">
        <f t="shared" si="263"/>
        <v>0.24940000000000001</v>
      </c>
      <c r="H516" s="770"/>
      <c r="I516" s="432">
        <f t="shared" si="247"/>
        <v>0</v>
      </c>
      <c r="J516" s="313">
        <f t="shared" ref="J516:J517" si="267">F516*I516</f>
        <v>0</v>
      </c>
      <c r="K516" s="639"/>
      <c r="L516" s="640">
        <f t="shared" ref="L516:L517" si="268">$I516*K516</f>
        <v>0</v>
      </c>
      <c r="M516" s="639"/>
      <c r="N516" s="640"/>
      <c r="O516" s="641"/>
      <c r="P516" s="639"/>
      <c r="Q516" s="640"/>
      <c r="R516" s="641" t="e">
        <f t="shared" ref="R516:R517" si="269">Q516/$J516</f>
        <v>#DIV/0!</v>
      </c>
      <c r="T516" s="561">
        <v>23.74</v>
      </c>
      <c r="U516" s="203">
        <v>19</v>
      </c>
      <c r="V516" s="551">
        <f t="shared" si="262"/>
        <v>4.74</v>
      </c>
      <c r="W516" s="562" t="e">
        <f>V516/H516</f>
        <v>#DIV/0!</v>
      </c>
      <c r="X516" s="564"/>
    </row>
    <row r="517" spans="1:24" ht="34.5" customHeight="1">
      <c r="A517" s="316" t="s">
        <v>1700</v>
      </c>
      <c r="B517" s="73" t="s">
        <v>15</v>
      </c>
      <c r="C517" s="74" t="s">
        <v>1602</v>
      </c>
      <c r="D517" s="729" t="str">
        <f>IFERROR(VLOOKUP(A517,'SINAPI 092021'!$A$4:$E$12299,2,FALSE),VLOOKUP(Orçamento!A517,Composição!$A$4:$F$1756,2,FALSE))</f>
        <v>REGULADOR DE PRESSÃO 2ª ESTÁGIO 3/4"</v>
      </c>
      <c r="E517" s="433" t="s">
        <v>475</v>
      </c>
      <c r="F517" s="431">
        <v>2</v>
      </c>
      <c r="G517" s="246">
        <f t="shared" si="263"/>
        <v>0.24940000000000001</v>
      </c>
      <c r="H517" s="770"/>
      <c r="I517" s="432">
        <f t="shared" si="247"/>
        <v>0</v>
      </c>
      <c r="J517" s="313">
        <f t="shared" si="267"/>
        <v>0</v>
      </c>
      <c r="K517" s="639"/>
      <c r="L517" s="640">
        <f t="shared" si="268"/>
        <v>0</v>
      </c>
      <c r="M517" s="639"/>
      <c r="N517" s="640"/>
      <c r="O517" s="641"/>
      <c r="P517" s="639"/>
      <c r="Q517" s="640"/>
      <c r="R517" s="641" t="e">
        <f t="shared" si="269"/>
        <v>#DIV/0!</v>
      </c>
      <c r="T517" s="561">
        <v>124.84</v>
      </c>
      <c r="U517" s="203">
        <v>100.25</v>
      </c>
      <c r="V517" s="551">
        <f t="shared" si="262"/>
        <v>24.59</v>
      </c>
      <c r="W517" s="562" t="e">
        <f>V517/H517</f>
        <v>#DIV/0!</v>
      </c>
      <c r="X517" s="564"/>
    </row>
    <row r="518" spans="1:24" ht="21.6" customHeight="1">
      <c r="A518" s="85"/>
      <c r="B518" s="85"/>
      <c r="C518" s="245"/>
      <c r="D518" s="712"/>
      <c r="E518" s="85"/>
      <c r="F518" s="86"/>
      <c r="G518" s="86"/>
      <c r="H518" s="643"/>
      <c r="I518" s="644"/>
      <c r="J518" s="199">
        <f>SUM(J463:J517)</f>
        <v>0</v>
      </c>
      <c r="K518" s="199"/>
      <c r="L518" s="199">
        <f>SUM(L463:L517)</f>
        <v>0</v>
      </c>
      <c r="M518" s="199"/>
      <c r="N518" s="199"/>
      <c r="O518" s="199"/>
      <c r="P518" s="199"/>
      <c r="Q518" s="199"/>
      <c r="R518" s="199"/>
      <c r="T518" s="561" t="s">
        <v>21</v>
      </c>
      <c r="U518" s="203"/>
      <c r="V518" s="551" t="e">
        <f t="shared" si="262"/>
        <v>#VALUE!</v>
      </c>
      <c r="W518" s="562"/>
      <c r="X518" s="564"/>
    </row>
    <row r="519" spans="1:24" ht="21.6" customHeight="1">
      <c r="A519" s="82"/>
      <c r="B519" s="82"/>
      <c r="C519" s="71" t="s">
        <v>642</v>
      </c>
      <c r="D519" s="713" t="s">
        <v>39</v>
      </c>
      <c r="E519" s="82"/>
      <c r="F519" s="83"/>
      <c r="G519" s="83"/>
      <c r="H519" s="83"/>
      <c r="I519" s="84"/>
      <c r="J519" s="83"/>
      <c r="K519" s="83"/>
      <c r="L519" s="83"/>
      <c r="M519" s="83"/>
      <c r="N519" s="83"/>
      <c r="O519" s="83"/>
      <c r="P519" s="83"/>
      <c r="Q519" s="83"/>
      <c r="R519" s="83"/>
      <c r="T519" s="561"/>
      <c r="U519" s="203"/>
      <c r="V519" s="551">
        <f t="shared" si="262"/>
        <v>0</v>
      </c>
      <c r="W519" s="562"/>
      <c r="X519" s="564"/>
    </row>
    <row r="520" spans="1:24" ht="21.6" customHeight="1">
      <c r="A520" s="316" t="s">
        <v>735</v>
      </c>
      <c r="B520" s="296" t="s">
        <v>806</v>
      </c>
      <c r="C520" s="74" t="s">
        <v>796</v>
      </c>
      <c r="D520" s="729" t="str">
        <f>IFERROR(VLOOKUP(A520,'SINAPI 092021'!$A$4:$E$12299,2,FALSE),VLOOKUP(Orçamento!A520,Composição!$A$4:$F$1756,2,FALSE))</f>
        <v>LIMPEZA FINAL DA OBRA</v>
      </c>
      <c r="E520" s="73" t="s">
        <v>480</v>
      </c>
      <c r="F520" s="796">
        <v>1116.78</v>
      </c>
      <c r="G520" s="246">
        <f>$J$4</f>
        <v>0.24940000000000001</v>
      </c>
      <c r="H520" s="770"/>
      <c r="I520" s="432">
        <f t="shared" ref="I520:I524" si="270">H520*(1+G520)</f>
        <v>0</v>
      </c>
      <c r="J520" s="313">
        <f>F520*I520</f>
        <v>0</v>
      </c>
      <c r="K520" s="639"/>
      <c r="L520" s="640">
        <f t="shared" ref="L520:L524" si="271">$I520*K520</f>
        <v>0</v>
      </c>
      <c r="M520" s="639"/>
      <c r="N520" s="640"/>
      <c r="O520" s="641"/>
      <c r="P520" s="639"/>
      <c r="Q520" s="640"/>
      <c r="R520" s="641" t="e">
        <f t="shared" ref="R520:R524" si="272">Q520/$J520</f>
        <v>#DIV/0!</v>
      </c>
      <c r="T520" s="561">
        <v>2.25</v>
      </c>
      <c r="U520" s="203">
        <v>1.81</v>
      </c>
      <c r="V520" s="551">
        <f t="shared" si="262"/>
        <v>0.44</v>
      </c>
      <c r="W520" s="562" t="e">
        <f>V520/H520</f>
        <v>#DIV/0!</v>
      </c>
      <c r="X520" s="564"/>
    </row>
    <row r="521" spans="1:24" ht="45.75" customHeight="1">
      <c r="A521" s="316">
        <v>92397</v>
      </c>
      <c r="B521" s="73" t="s">
        <v>15</v>
      </c>
      <c r="C521" s="74" t="s">
        <v>1346</v>
      </c>
      <c r="D521" s="729" t="str">
        <f>IFERROR(VLOOKUP(A521,'SINAPI 092021'!$A$4:$E$12299,2,FALSE),VLOOKUP(Orçamento!A521,Composição!$A$4:$F$1756,2,FALSE))</f>
        <v>EXECUÇÃO DE PÁTIO/ESTACIONAMENTO EM PISO INTERTRAVADO, COM BLOCO RETANGULAR COR NATURAL DE 20 X 10 CM, ESPESSURA 6 CM. AF_12/2015</v>
      </c>
      <c r="E521" s="73" t="s">
        <v>480</v>
      </c>
      <c r="F521" s="804">
        <f>585.91-24</f>
        <v>561.91</v>
      </c>
      <c r="G521" s="246">
        <f>$J$4</f>
        <v>0.24940000000000001</v>
      </c>
      <c r="H521" s="770"/>
      <c r="I521" s="432">
        <f t="shared" si="270"/>
        <v>0</v>
      </c>
      <c r="J521" s="304">
        <f>F521*I521</f>
        <v>0</v>
      </c>
      <c r="K521" s="639"/>
      <c r="L521" s="640">
        <f t="shared" si="271"/>
        <v>0</v>
      </c>
      <c r="M521" s="639"/>
      <c r="N521" s="640"/>
      <c r="O521" s="641"/>
      <c r="P521" s="639"/>
      <c r="Q521" s="640"/>
      <c r="R521" s="641" t="e">
        <f t="shared" si="272"/>
        <v>#DIV/0!</v>
      </c>
      <c r="T521" s="561">
        <v>54.52</v>
      </c>
      <c r="U521" s="203">
        <v>47.55</v>
      </c>
      <c r="V521" s="551">
        <f t="shared" si="262"/>
        <v>6.97</v>
      </c>
      <c r="W521" s="562" t="e">
        <f>V521/H521</f>
        <v>#DIV/0!</v>
      </c>
      <c r="X521" s="564"/>
    </row>
    <row r="522" spans="1:24" ht="38.25" customHeight="1">
      <c r="A522" s="296" t="s">
        <v>1118</v>
      </c>
      <c r="B522" s="296" t="s">
        <v>474</v>
      </c>
      <c r="C522" s="74" t="s">
        <v>797</v>
      </c>
      <c r="D522" s="729" t="str">
        <f>IFERROR(VLOOKUP(A522,'SINAPI 092021'!$A$4:$E$12299,2,FALSE),VLOOKUP(Orçamento!A522,Composição!$A$4:$F$1756,2,FALSE))</f>
        <v>PISO PODOTÁTIL, DIRECIONAL OU ALERTA, ASSENTADO SOBRE ARGAMASSA. AF_05/2020</v>
      </c>
      <c r="E522" s="73" t="s">
        <v>480</v>
      </c>
      <c r="F522" s="796">
        <v>21.75</v>
      </c>
      <c r="G522" s="426">
        <f>$J$4</f>
        <v>0.24940000000000001</v>
      </c>
      <c r="H522" s="770"/>
      <c r="I522" s="432">
        <f t="shared" si="270"/>
        <v>0</v>
      </c>
      <c r="J522" s="313">
        <f>F522*I522</f>
        <v>0</v>
      </c>
      <c r="K522" s="639"/>
      <c r="L522" s="640">
        <f t="shared" si="271"/>
        <v>0</v>
      </c>
      <c r="M522" s="639"/>
      <c r="N522" s="640"/>
      <c r="O522" s="641"/>
      <c r="P522" s="639"/>
      <c r="Q522" s="640"/>
      <c r="R522" s="641" t="e">
        <f t="shared" si="272"/>
        <v>#DIV/0!</v>
      </c>
      <c r="T522" s="561">
        <v>211.14</v>
      </c>
      <c r="U522" s="203">
        <v>125.32</v>
      </c>
      <c r="V522" s="551">
        <f t="shared" si="262"/>
        <v>85.82</v>
      </c>
      <c r="W522" s="562" t="e">
        <f>V522/H522</f>
        <v>#DIV/0!</v>
      </c>
      <c r="X522" s="564"/>
    </row>
    <row r="523" spans="1:24" ht="53.25" customHeight="1">
      <c r="A523" s="296">
        <v>94991</v>
      </c>
      <c r="B523" s="296" t="s">
        <v>474</v>
      </c>
      <c r="C523" s="74" t="s">
        <v>1116</v>
      </c>
      <c r="D523" s="729" t="str">
        <f>IFERROR(VLOOKUP(A523,'SINAPI 092021'!$A$4:$E$12299,2,FALSE),VLOOKUP(Orçamento!A523,Composição!$A$4:$F$1756,2,FALSE))</f>
        <v>EXECUÇÃO DE PASSEIO (CALÇADA) OU PISO DE CONCRETO COM CONCRETO MOLDADO IN LOCO, USINADO, ACABAMENTO CONVENCIONAL, NÃO ARMADO. AF_07/2016</v>
      </c>
      <c r="E523" s="73" t="s">
        <v>479</v>
      </c>
      <c r="F523" s="796">
        <f>212.04*0.06</f>
        <v>12.72</v>
      </c>
      <c r="G523" s="426">
        <f>$J$4</f>
        <v>0.24940000000000001</v>
      </c>
      <c r="H523" s="770"/>
      <c r="I523" s="432">
        <f t="shared" si="270"/>
        <v>0</v>
      </c>
      <c r="J523" s="313">
        <f>F523*I523</f>
        <v>0</v>
      </c>
      <c r="K523" s="639"/>
      <c r="L523" s="640">
        <f t="shared" si="271"/>
        <v>0</v>
      </c>
      <c r="M523" s="639"/>
      <c r="N523" s="640"/>
      <c r="O523" s="641"/>
      <c r="P523" s="639"/>
      <c r="Q523" s="640"/>
      <c r="R523" s="641" t="e">
        <f t="shared" si="272"/>
        <v>#DIV/0!</v>
      </c>
      <c r="T523" s="561">
        <v>520</v>
      </c>
      <c r="U523" s="203">
        <v>416.01</v>
      </c>
      <c r="V523" s="551">
        <f t="shared" si="262"/>
        <v>103.99</v>
      </c>
      <c r="W523" s="562" t="e">
        <f>V523/H523</f>
        <v>#DIV/0!</v>
      </c>
      <c r="X523" s="564"/>
    </row>
    <row r="524" spans="1:24" ht="21.6" customHeight="1">
      <c r="A524" s="296">
        <v>98504</v>
      </c>
      <c r="B524" s="296" t="s">
        <v>474</v>
      </c>
      <c r="C524" s="74" t="s">
        <v>22505</v>
      </c>
      <c r="D524" s="729" t="str">
        <f>IFERROR(VLOOKUP(A524,'SINAPI 092021'!$A$4:$E$12299,2,FALSE),VLOOKUP(Orçamento!A524,Composição!$A$4:$F$1756,2,FALSE))</f>
        <v>PLANTIO DE GRAMA EM PLACAS. AF_05/2018</v>
      </c>
      <c r="E524" s="73" t="s">
        <v>480</v>
      </c>
      <c r="F524" s="796">
        <v>456.46</v>
      </c>
      <c r="G524" s="426">
        <f>$J$4</f>
        <v>0.24940000000000001</v>
      </c>
      <c r="H524" s="770"/>
      <c r="I524" s="432">
        <f t="shared" si="270"/>
        <v>0</v>
      </c>
      <c r="J524" s="313">
        <f>F524*I524</f>
        <v>0</v>
      </c>
      <c r="K524" s="639"/>
      <c r="L524" s="640">
        <f t="shared" si="271"/>
        <v>0</v>
      </c>
      <c r="M524" s="639"/>
      <c r="N524" s="640"/>
      <c r="O524" s="641"/>
      <c r="P524" s="639"/>
      <c r="Q524" s="640"/>
      <c r="R524" s="641" t="e">
        <f t="shared" si="272"/>
        <v>#DIV/0!</v>
      </c>
      <c r="T524" s="561">
        <v>8.6199999999999992</v>
      </c>
      <c r="U524" s="203">
        <v>6.89</v>
      </c>
      <c r="V524" s="551">
        <f t="shared" si="262"/>
        <v>1.73</v>
      </c>
      <c r="W524" s="562" t="e">
        <f>V524/H524</f>
        <v>#DIV/0!</v>
      </c>
      <c r="X524" s="564"/>
    </row>
    <row r="525" spans="1:24" ht="21.6" customHeight="1">
      <c r="A525" s="85"/>
      <c r="B525" s="85"/>
      <c r="C525" s="88"/>
      <c r="D525" s="725"/>
      <c r="E525" s="85"/>
      <c r="F525" s="86"/>
      <c r="G525" s="86"/>
      <c r="H525" s="770"/>
      <c r="I525" s="644"/>
      <c r="J525" s="199">
        <f>SUM(J520:J524)</f>
        <v>0</v>
      </c>
      <c r="K525" s="199"/>
      <c r="L525" s="199">
        <f>SUM(L520:L524)</f>
        <v>0</v>
      </c>
      <c r="M525" s="199"/>
      <c r="N525" s="199"/>
      <c r="O525" s="199"/>
      <c r="P525" s="199"/>
      <c r="Q525" s="199"/>
      <c r="R525" s="199"/>
      <c r="T525" s="561"/>
      <c r="U525" s="203"/>
      <c r="V525" s="551"/>
      <c r="W525" s="562" t="e">
        <f>AVERAGE(W12:W524)</f>
        <v>#DIV/0!</v>
      </c>
      <c r="X525" s="564"/>
    </row>
    <row r="526" spans="1:24" ht="21.6" customHeight="1" thickBot="1">
      <c r="A526" s="620" t="s">
        <v>41</v>
      </c>
      <c r="B526" s="620"/>
      <c r="C526" s="620"/>
      <c r="D526" s="726"/>
      <c r="E526" s="620"/>
      <c r="F526" s="620"/>
      <c r="G526" s="620"/>
      <c r="H526" s="620"/>
      <c r="I526" s="620"/>
      <c r="J526" s="226">
        <f>SUM(J525,J518,J460,J432,J413,J390,J355,J322,J252,J163,J130,J114,J103,J79,J67,J49,J44,J16)</f>
        <v>0</v>
      </c>
      <c r="K526" s="226"/>
      <c r="L526" s="226">
        <f>SUM(L12:L525)/2</f>
        <v>0</v>
      </c>
      <c r="M526" s="226"/>
      <c r="N526" s="226"/>
      <c r="O526" s="226"/>
      <c r="P526" s="226"/>
      <c r="Q526" s="226"/>
      <c r="R526" s="226"/>
      <c r="T526" s="605"/>
      <c r="U526" s="606"/>
      <c r="V526" s="607"/>
      <c r="W526" s="608"/>
      <c r="X526" s="609"/>
    </row>
    <row r="527" spans="1:24" ht="21.6" customHeight="1">
      <c r="A527" s="1024"/>
      <c r="B527" s="1024"/>
      <c r="C527" s="1024"/>
      <c r="D527" s="1024"/>
      <c r="E527" s="1024"/>
      <c r="F527" s="1024"/>
      <c r="G527" s="1024"/>
      <c r="H527" s="1024"/>
      <c r="I527" s="1024"/>
      <c r="J527" s="1024"/>
      <c r="K527" s="1024"/>
      <c r="L527" s="1024"/>
      <c r="M527" s="1024"/>
      <c r="N527" s="1024"/>
      <c r="O527" s="1024"/>
      <c r="P527" s="1024"/>
      <c r="Q527" s="1024"/>
      <c r="R527" s="1024"/>
    </row>
    <row r="528" spans="1:24" ht="21.6" customHeight="1">
      <c r="A528" s="1025"/>
      <c r="B528" s="1025"/>
      <c r="C528" s="1025"/>
      <c r="D528" s="1025"/>
      <c r="E528" s="1025"/>
      <c r="F528" s="1025"/>
      <c r="G528" s="1025"/>
      <c r="H528" s="1025"/>
      <c r="I528" s="1025"/>
      <c r="J528" s="1025"/>
      <c r="K528" s="1025"/>
      <c r="L528" s="1025"/>
      <c r="M528" s="1025"/>
      <c r="N528" s="1025"/>
      <c r="O528" s="1025"/>
      <c r="P528" s="1025"/>
      <c r="Q528" s="1025"/>
      <c r="R528" s="1025"/>
    </row>
    <row r="529" spans="3:14" ht="21.6" customHeight="1">
      <c r="C529" s="209"/>
      <c r="E529" s="1022"/>
      <c r="F529" s="1022"/>
      <c r="G529" s="1022"/>
      <c r="I529" s="1023"/>
      <c r="J529" s="1023"/>
    </row>
    <row r="530" spans="3:14" ht="18">
      <c r="E530" s="887"/>
      <c r="F530" s="887"/>
      <c r="G530" s="888"/>
      <c r="H530" s="889"/>
      <c r="I530" s="887"/>
      <c r="J530" s="888"/>
      <c r="N530" s="210" t="e">
        <f>N526*100/J526</f>
        <v>#DIV/0!</v>
      </c>
    </row>
    <row r="531" spans="3:14" ht="18">
      <c r="E531" s="887"/>
      <c r="F531" s="887"/>
      <c r="G531" s="890"/>
      <c r="H531" s="889"/>
      <c r="I531" s="887"/>
      <c r="J531" s="890"/>
    </row>
    <row r="532" spans="3:14" ht="18">
      <c r="E532" s="887"/>
      <c r="F532" s="887"/>
      <c r="G532" s="890"/>
      <c r="H532" s="889"/>
      <c r="I532" s="887"/>
      <c r="J532" s="890"/>
    </row>
    <row r="533" spans="3:14" ht="18">
      <c r="E533" s="887"/>
      <c r="F533" s="887"/>
      <c r="G533" s="890"/>
      <c r="H533" s="889"/>
      <c r="I533" s="887"/>
      <c r="J533" s="890"/>
    </row>
    <row r="534" spans="3:14" ht="18">
      <c r="E534" s="887"/>
      <c r="F534" s="887"/>
      <c r="G534" s="890"/>
      <c r="H534" s="889"/>
      <c r="I534" s="887"/>
      <c r="J534" s="890"/>
    </row>
    <row r="535" spans="3:14" ht="18">
      <c r="E535" s="887"/>
      <c r="F535" s="887"/>
      <c r="G535" s="890"/>
      <c r="H535" s="889"/>
      <c r="I535" s="887"/>
      <c r="J535" s="890"/>
    </row>
    <row r="536" spans="3:14" ht="18">
      <c r="E536" s="887"/>
      <c r="F536" s="887"/>
      <c r="G536" s="890"/>
      <c r="H536" s="889"/>
      <c r="I536" s="887"/>
      <c r="J536" s="890"/>
    </row>
    <row r="537" spans="3:14" ht="18">
      <c r="E537" s="891"/>
      <c r="F537" s="891"/>
      <c r="G537" s="892"/>
      <c r="H537" s="889"/>
      <c r="I537" s="887"/>
      <c r="J537" s="890"/>
    </row>
    <row r="538" spans="3:14" ht="18">
      <c r="E538" s="887"/>
      <c r="F538" s="887"/>
      <c r="G538" s="890"/>
      <c r="H538" s="889"/>
      <c r="I538" s="887"/>
      <c r="J538" s="890"/>
    </row>
    <row r="539" spans="3:14" ht="18">
      <c r="E539" s="887"/>
      <c r="F539" s="887"/>
      <c r="G539" s="890"/>
      <c r="H539" s="889"/>
      <c r="I539" s="887"/>
      <c r="J539" s="890"/>
    </row>
    <row r="540" spans="3:14" ht="18">
      <c r="E540" s="887"/>
      <c r="F540" s="887"/>
      <c r="G540" s="890"/>
      <c r="H540" s="889"/>
      <c r="I540" s="887"/>
      <c r="J540" s="890"/>
    </row>
    <row r="541" spans="3:14" ht="18">
      <c r="E541" s="887"/>
      <c r="F541" s="887"/>
      <c r="G541" s="893"/>
      <c r="H541" s="889"/>
      <c r="I541" s="887"/>
      <c r="J541" s="893"/>
    </row>
    <row r="542" spans="3:14">
      <c r="E542" s="201"/>
      <c r="F542" s="889"/>
      <c r="G542" s="889"/>
      <c r="H542" s="889"/>
      <c r="I542" s="889"/>
      <c r="J542" s="889"/>
    </row>
    <row r="543" spans="3:14">
      <c r="E543" s="201"/>
      <c r="F543" s="889"/>
      <c r="G543" s="889"/>
      <c r="H543" s="889"/>
      <c r="I543" s="201"/>
      <c r="J543" s="889"/>
    </row>
    <row r="544" spans="3:14">
      <c r="E544" s="201"/>
      <c r="F544" s="889"/>
      <c r="G544" s="889"/>
      <c r="H544" s="889"/>
      <c r="I544" s="201"/>
      <c r="J544" s="889"/>
    </row>
    <row r="545" spans="5:10">
      <c r="E545" s="201"/>
      <c r="F545" s="889"/>
      <c r="G545" s="889"/>
      <c r="H545" s="889"/>
      <c r="I545" s="201"/>
      <c r="J545" s="889"/>
    </row>
  </sheetData>
  <mergeCells count="7">
    <mergeCell ref="A1:J2"/>
    <mergeCell ref="E529:G529"/>
    <mergeCell ref="I529:J529"/>
    <mergeCell ref="A527:R528"/>
    <mergeCell ref="M9:O9"/>
    <mergeCell ref="P9:R9"/>
    <mergeCell ref="K9:L9"/>
  </mergeCells>
  <conditionalFormatting sqref="V1:V1048576">
    <cfRule type="cellIs" dxfId="266" priority="682" operator="lessThan">
      <formula>0</formula>
    </cfRule>
  </conditionalFormatting>
  <conditionalFormatting sqref="P11 P419:P424 M419:M424 M11:M13 P13 P69:P78 M69:M78 P520:P524 M520:M524 P36:P44 M36:M44 P64:P66 M64:M66 P392:P408 M392:M406 P306:P321 M306:M321 P82:P91 M82:M91 P93:P98 M93:M98 P255:P262 M255:M262 P286:P296 M286:M304">
    <cfRule type="containsText" dxfId="265" priority="681" operator="containsText" text="ERRO">
      <formula>NOT(ISERROR(SEARCH("ERRO",M11)))</formula>
    </cfRule>
  </conditionalFormatting>
  <conditionalFormatting sqref="R11 O11 O419:O424 R419:R424 O13 R13 O69:O78 R69:R78 O520:O524 R520:R524 O36:O44 R36:R44 O64:O66 R64:R66 O392:O408 R392:R408 O306:O321 R306:R321 O82:O91 R82:R91 O93:O98 R93:R98 O255:O262 R255:R262 O286:O296 R286:R296">
    <cfRule type="cellIs" dxfId="264" priority="680" operator="lessThan">
      <formula>0</formula>
    </cfRule>
  </conditionalFormatting>
  <conditionalFormatting sqref="P12">
    <cfRule type="containsText" dxfId="263" priority="679" operator="containsText" text="ERRO">
      <formula>NOT(ISERROR(SEARCH("ERRO",P12)))</formula>
    </cfRule>
  </conditionalFormatting>
  <conditionalFormatting sqref="M9">
    <cfRule type="containsText" dxfId="262" priority="671" operator="containsText" text="ERRO">
      <formula>NOT(ISERROR(SEARCH("ERRO",M9)))</formula>
    </cfRule>
  </conditionalFormatting>
  <conditionalFormatting sqref="O9">
    <cfRule type="cellIs" dxfId="261" priority="670" operator="lessThan">
      <formula>0</formula>
    </cfRule>
  </conditionalFormatting>
  <conditionalFormatting sqref="P9">
    <cfRule type="containsText" dxfId="260" priority="669" operator="containsText" text="ERRO">
      <formula>NOT(ISERROR(SEARCH("ERRO",P9)))</formula>
    </cfRule>
  </conditionalFormatting>
  <conditionalFormatting sqref="R9">
    <cfRule type="cellIs" dxfId="259" priority="668" operator="lessThan">
      <formula>0</formula>
    </cfRule>
  </conditionalFormatting>
  <conditionalFormatting sqref="O12">
    <cfRule type="cellIs" dxfId="258" priority="667" operator="lessThan">
      <formula>0</formula>
    </cfRule>
  </conditionalFormatting>
  <conditionalFormatting sqref="R12">
    <cfRule type="cellIs" dxfId="257" priority="666" operator="lessThan">
      <formula>0</formula>
    </cfRule>
  </conditionalFormatting>
  <conditionalFormatting sqref="P15">
    <cfRule type="containsText" dxfId="256" priority="352" operator="containsText" text="ERRO">
      <formula>NOT(ISERROR(SEARCH("ERRO",P15)))</formula>
    </cfRule>
  </conditionalFormatting>
  <conditionalFormatting sqref="O15">
    <cfRule type="cellIs" dxfId="255" priority="350" operator="lessThan">
      <formula>0</formula>
    </cfRule>
  </conditionalFormatting>
  <conditionalFormatting sqref="R15">
    <cfRule type="cellIs" dxfId="254" priority="349" operator="lessThan">
      <formula>0</formula>
    </cfRule>
  </conditionalFormatting>
  <conditionalFormatting sqref="P106:P107">
    <cfRule type="containsText" dxfId="253" priority="272" operator="containsText" text="ERRO">
      <formula>NOT(ISERROR(SEARCH("ERRO",P106)))</formula>
    </cfRule>
  </conditionalFormatting>
  <conditionalFormatting sqref="P19:P24">
    <cfRule type="containsText" dxfId="252" priority="324" operator="containsText" text="ERRO">
      <formula>NOT(ISERROR(SEARCH("ERRO",P19)))</formula>
    </cfRule>
  </conditionalFormatting>
  <conditionalFormatting sqref="O19:O24">
    <cfRule type="cellIs" dxfId="251" priority="322" operator="lessThan">
      <formula>0</formula>
    </cfRule>
  </conditionalFormatting>
  <conditionalFormatting sqref="R19:R24">
    <cfRule type="cellIs" dxfId="250" priority="321" operator="lessThan">
      <formula>0</formula>
    </cfRule>
  </conditionalFormatting>
  <conditionalFormatting sqref="P26:P34">
    <cfRule type="containsText" dxfId="249" priority="320" operator="containsText" text="ERRO">
      <formula>NOT(ISERROR(SEARCH("ERRO",P26)))</formula>
    </cfRule>
  </conditionalFormatting>
  <conditionalFormatting sqref="O26:O34">
    <cfRule type="cellIs" dxfId="248" priority="318" operator="lessThan">
      <formula>0</formula>
    </cfRule>
  </conditionalFormatting>
  <conditionalFormatting sqref="R26:R34">
    <cfRule type="cellIs" dxfId="247" priority="317" operator="lessThan">
      <formula>0</formula>
    </cfRule>
  </conditionalFormatting>
  <conditionalFormatting sqref="P121:P123">
    <cfRule type="containsText" dxfId="246" priority="256" operator="containsText" text="ERRO">
      <formula>NOT(ISERROR(SEARCH("ERRO",P121)))</formula>
    </cfRule>
  </conditionalFormatting>
  <conditionalFormatting sqref="P46:P48">
    <cfRule type="containsText" dxfId="245" priority="308" operator="containsText" text="ERRO">
      <formula>NOT(ISERROR(SEARCH("ERRO",P46)))</formula>
    </cfRule>
  </conditionalFormatting>
  <conditionalFormatting sqref="O46:O48">
    <cfRule type="cellIs" dxfId="244" priority="306" operator="lessThan">
      <formula>0</formula>
    </cfRule>
  </conditionalFormatting>
  <conditionalFormatting sqref="R46:R48">
    <cfRule type="cellIs" dxfId="243" priority="305" operator="lessThan">
      <formula>0</formula>
    </cfRule>
  </conditionalFormatting>
  <conditionalFormatting sqref="P52:P57">
    <cfRule type="containsText" dxfId="242" priority="304" operator="containsText" text="ERRO">
      <formula>NOT(ISERROR(SEARCH("ERRO",P52)))</formula>
    </cfRule>
  </conditionalFormatting>
  <conditionalFormatting sqref="P128:P129">
    <cfRule type="containsText" dxfId="241" priority="248" operator="containsText" text="ERRO">
      <formula>NOT(ISERROR(SEARCH("ERRO",P128)))</formula>
    </cfRule>
  </conditionalFormatting>
  <conditionalFormatting sqref="O52:O57">
    <cfRule type="cellIs" dxfId="240" priority="302" operator="lessThan">
      <formula>0</formula>
    </cfRule>
  </conditionalFormatting>
  <conditionalFormatting sqref="R52:R57">
    <cfRule type="cellIs" dxfId="239" priority="301" operator="lessThan">
      <formula>0</formula>
    </cfRule>
  </conditionalFormatting>
  <conditionalFormatting sqref="P59:P62">
    <cfRule type="containsText" dxfId="238" priority="300" operator="containsText" text="ERRO">
      <formula>NOT(ISERROR(SEARCH("ERRO",P59)))</formula>
    </cfRule>
  </conditionalFormatting>
  <conditionalFormatting sqref="O59:O62">
    <cfRule type="cellIs" dxfId="237" priority="298" operator="lessThan">
      <formula>0</formula>
    </cfRule>
  </conditionalFormatting>
  <conditionalFormatting sqref="R59:R62">
    <cfRule type="cellIs" dxfId="236" priority="297" operator="lessThan">
      <formula>0</formula>
    </cfRule>
  </conditionalFormatting>
  <conditionalFormatting sqref="P100">
    <cfRule type="containsText" dxfId="235" priority="280" operator="containsText" text="ERRO">
      <formula>NOT(ISERROR(SEARCH("ERRO",P100)))</formula>
    </cfRule>
  </conditionalFormatting>
  <conditionalFormatting sqref="O100">
    <cfRule type="cellIs" dxfId="234" priority="278" operator="lessThan">
      <formula>0</formula>
    </cfRule>
  </conditionalFormatting>
  <conditionalFormatting sqref="R100">
    <cfRule type="cellIs" dxfId="233" priority="277" operator="lessThan">
      <formula>0</formula>
    </cfRule>
  </conditionalFormatting>
  <conditionalFormatting sqref="P102">
    <cfRule type="containsText" dxfId="232" priority="276" operator="containsText" text="ERRO">
      <formula>NOT(ISERROR(SEARCH("ERRO",P102)))</formula>
    </cfRule>
  </conditionalFormatting>
  <conditionalFormatting sqref="P166">
    <cfRule type="containsText" dxfId="231" priority="228" operator="containsText" text="ERRO">
      <formula>NOT(ISERROR(SEARCH("ERRO",P166)))</formula>
    </cfRule>
  </conditionalFormatting>
  <conditionalFormatting sqref="O102">
    <cfRule type="cellIs" dxfId="230" priority="274" operator="lessThan">
      <formula>0</formula>
    </cfRule>
  </conditionalFormatting>
  <conditionalFormatting sqref="R102">
    <cfRule type="cellIs" dxfId="229" priority="273" operator="lessThan">
      <formula>0</formula>
    </cfRule>
  </conditionalFormatting>
  <conditionalFormatting sqref="O106:O107">
    <cfRule type="cellIs" dxfId="228" priority="270" operator="lessThan">
      <formula>0</formula>
    </cfRule>
  </conditionalFormatting>
  <conditionalFormatting sqref="R106:R107">
    <cfRule type="cellIs" dxfId="227" priority="269" operator="lessThan">
      <formula>0</formula>
    </cfRule>
  </conditionalFormatting>
  <conditionalFormatting sqref="P109:P110">
    <cfRule type="containsText" dxfId="226" priority="268" operator="containsText" text="ERRO">
      <formula>NOT(ISERROR(SEARCH("ERRO",P109)))</formula>
    </cfRule>
  </conditionalFormatting>
  <conditionalFormatting sqref="O109:O110">
    <cfRule type="cellIs" dxfId="225" priority="266" operator="lessThan">
      <formula>0</formula>
    </cfRule>
  </conditionalFormatting>
  <conditionalFormatting sqref="R109:R110">
    <cfRule type="cellIs" dxfId="224" priority="265" operator="lessThan">
      <formula>0</formula>
    </cfRule>
  </conditionalFormatting>
  <conditionalFormatting sqref="P112:P113">
    <cfRule type="containsText" dxfId="223" priority="264" operator="containsText" text="ERRO">
      <formula>NOT(ISERROR(SEARCH("ERRO",P112)))</formula>
    </cfRule>
  </conditionalFormatting>
  <conditionalFormatting sqref="O112:O113">
    <cfRule type="cellIs" dxfId="222" priority="262" operator="lessThan">
      <formula>0</formula>
    </cfRule>
  </conditionalFormatting>
  <conditionalFormatting sqref="R112:R113">
    <cfRule type="cellIs" dxfId="221" priority="261" operator="lessThan">
      <formula>0</formula>
    </cfRule>
  </conditionalFormatting>
  <conditionalFormatting sqref="P117:P119">
    <cfRule type="containsText" dxfId="220" priority="260" operator="containsText" text="ERRO">
      <formula>NOT(ISERROR(SEARCH("ERRO",P117)))</formula>
    </cfRule>
  </conditionalFormatting>
  <conditionalFormatting sqref="P180:P190">
    <cfRule type="containsText" dxfId="219" priority="216" operator="containsText" text="ERRO">
      <formula>NOT(ISERROR(SEARCH("ERRO",P180)))</formula>
    </cfRule>
  </conditionalFormatting>
  <conditionalFormatting sqref="O117:O119">
    <cfRule type="cellIs" dxfId="218" priority="258" operator="lessThan">
      <formula>0</formula>
    </cfRule>
  </conditionalFormatting>
  <conditionalFormatting sqref="R117:R119">
    <cfRule type="cellIs" dxfId="217" priority="257" operator="lessThan">
      <formula>0</formula>
    </cfRule>
  </conditionalFormatting>
  <conditionalFormatting sqref="O121:O123">
    <cfRule type="cellIs" dxfId="216" priority="254" operator="lessThan">
      <formula>0</formula>
    </cfRule>
  </conditionalFormatting>
  <conditionalFormatting sqref="R121:R123">
    <cfRule type="cellIs" dxfId="215" priority="253" operator="lessThan">
      <formula>0</formula>
    </cfRule>
  </conditionalFormatting>
  <conditionalFormatting sqref="P125:P126">
    <cfRule type="containsText" dxfId="214" priority="252" operator="containsText" text="ERRO">
      <formula>NOT(ISERROR(SEARCH("ERRO",P125)))</formula>
    </cfRule>
  </conditionalFormatting>
  <conditionalFormatting sqref="O125:O126">
    <cfRule type="cellIs" dxfId="213" priority="250" operator="lessThan">
      <formula>0</formula>
    </cfRule>
  </conditionalFormatting>
  <conditionalFormatting sqref="R125:R126">
    <cfRule type="cellIs" dxfId="212" priority="249" operator="lessThan">
      <formula>0</formula>
    </cfRule>
  </conditionalFormatting>
  <conditionalFormatting sqref="O128:O129">
    <cfRule type="cellIs" dxfId="211" priority="246" operator="lessThan">
      <formula>0</formula>
    </cfRule>
  </conditionalFormatting>
  <conditionalFormatting sqref="R128:R129">
    <cfRule type="cellIs" dxfId="210" priority="245" operator="lessThan">
      <formula>0</formula>
    </cfRule>
  </conditionalFormatting>
  <conditionalFormatting sqref="P133:P142">
    <cfRule type="containsText" dxfId="209" priority="244" operator="containsText" text="ERRO">
      <formula>NOT(ISERROR(SEARCH("ERRO",P133)))</formula>
    </cfRule>
  </conditionalFormatting>
  <conditionalFormatting sqref="P212:P217">
    <cfRule type="containsText" dxfId="208" priority="204" operator="containsText" text="ERRO">
      <formula>NOT(ISERROR(SEARCH("ERRO",P212)))</formula>
    </cfRule>
  </conditionalFormatting>
  <conditionalFormatting sqref="O133:O142">
    <cfRule type="cellIs" dxfId="207" priority="242" operator="lessThan">
      <formula>0</formula>
    </cfRule>
  </conditionalFormatting>
  <conditionalFormatting sqref="R133:R142">
    <cfRule type="cellIs" dxfId="206" priority="241" operator="lessThan">
      <formula>0</formula>
    </cfRule>
  </conditionalFormatting>
  <conditionalFormatting sqref="P144:P150">
    <cfRule type="containsText" dxfId="205" priority="240" operator="containsText" text="ERRO">
      <formula>NOT(ISERROR(SEARCH("ERRO",P144)))</formula>
    </cfRule>
  </conditionalFormatting>
  <conditionalFormatting sqref="O144:O150">
    <cfRule type="cellIs" dxfId="204" priority="238" operator="lessThan">
      <formula>0</formula>
    </cfRule>
  </conditionalFormatting>
  <conditionalFormatting sqref="R144:R150">
    <cfRule type="cellIs" dxfId="203" priority="237" operator="lessThan">
      <formula>0</formula>
    </cfRule>
  </conditionalFormatting>
  <conditionalFormatting sqref="P152:P159">
    <cfRule type="containsText" dxfId="202" priority="236" operator="containsText" text="ERRO">
      <formula>NOT(ISERROR(SEARCH("ERRO",P152)))</formula>
    </cfRule>
  </conditionalFormatting>
  <conditionalFormatting sqref="O152:O159">
    <cfRule type="cellIs" dxfId="201" priority="234" operator="lessThan">
      <formula>0</formula>
    </cfRule>
  </conditionalFormatting>
  <conditionalFormatting sqref="R152:R159">
    <cfRule type="cellIs" dxfId="200" priority="233" operator="lessThan">
      <formula>0</formula>
    </cfRule>
  </conditionalFormatting>
  <conditionalFormatting sqref="P161:P162">
    <cfRule type="containsText" dxfId="199" priority="232" operator="containsText" text="ERRO">
      <formula>NOT(ISERROR(SEARCH("ERRO",P161)))</formula>
    </cfRule>
  </conditionalFormatting>
  <conditionalFormatting sqref="O161:O162">
    <cfRule type="cellIs" dxfId="198" priority="230" operator="lessThan">
      <formula>0</formula>
    </cfRule>
  </conditionalFormatting>
  <conditionalFormatting sqref="R161:R162">
    <cfRule type="cellIs" dxfId="197" priority="229" operator="lessThan">
      <formula>0</formula>
    </cfRule>
  </conditionalFormatting>
  <conditionalFormatting sqref="P240">
    <cfRule type="containsText" dxfId="196" priority="192" operator="containsText" text="ERRO">
      <formula>NOT(ISERROR(SEARCH("ERRO",P240)))</formula>
    </cfRule>
  </conditionalFormatting>
  <conditionalFormatting sqref="O166">
    <cfRule type="cellIs" dxfId="195" priority="226" operator="lessThan">
      <formula>0</formula>
    </cfRule>
  </conditionalFormatting>
  <conditionalFormatting sqref="R166">
    <cfRule type="cellIs" dxfId="194" priority="225" operator="lessThan">
      <formula>0</formula>
    </cfRule>
  </conditionalFormatting>
  <conditionalFormatting sqref="P168:P177">
    <cfRule type="containsText" dxfId="193" priority="224" operator="containsText" text="ERRO">
      <formula>NOT(ISERROR(SEARCH("ERRO",P168)))</formula>
    </cfRule>
  </conditionalFormatting>
  <conditionalFormatting sqref="O168:O177">
    <cfRule type="cellIs" dxfId="192" priority="222" operator="lessThan">
      <formula>0</formula>
    </cfRule>
  </conditionalFormatting>
  <conditionalFormatting sqref="R168:R177">
    <cfRule type="cellIs" dxfId="191" priority="221" operator="lessThan">
      <formula>0</formula>
    </cfRule>
  </conditionalFormatting>
  <conditionalFormatting sqref="P178">
    <cfRule type="containsText" dxfId="190" priority="220" operator="containsText" text="ERRO">
      <formula>NOT(ISERROR(SEARCH("ERRO",P178)))</formula>
    </cfRule>
  </conditionalFormatting>
  <conditionalFormatting sqref="O178">
    <cfRule type="cellIs" dxfId="189" priority="218" operator="lessThan">
      <formula>0</formula>
    </cfRule>
  </conditionalFormatting>
  <conditionalFormatting sqref="R178">
    <cfRule type="cellIs" dxfId="188" priority="217" operator="lessThan">
      <formula>0</formula>
    </cfRule>
  </conditionalFormatting>
  <conditionalFormatting sqref="O180:O190">
    <cfRule type="cellIs" dxfId="187" priority="214" operator="lessThan">
      <formula>0</formula>
    </cfRule>
  </conditionalFormatting>
  <conditionalFormatting sqref="R180:R190">
    <cfRule type="cellIs" dxfId="186" priority="213" operator="lessThan">
      <formula>0</formula>
    </cfRule>
  </conditionalFormatting>
  <conditionalFormatting sqref="P192:P203">
    <cfRule type="containsText" dxfId="185" priority="212" operator="containsText" text="ERRO">
      <formula>NOT(ISERROR(SEARCH("ERRO",P192)))</formula>
    </cfRule>
  </conditionalFormatting>
  <conditionalFormatting sqref="O192:O203">
    <cfRule type="cellIs" dxfId="184" priority="210" operator="lessThan">
      <formula>0</formula>
    </cfRule>
  </conditionalFormatting>
  <conditionalFormatting sqref="R192:R203">
    <cfRule type="cellIs" dxfId="183" priority="209" operator="lessThan">
      <formula>0</formula>
    </cfRule>
  </conditionalFormatting>
  <conditionalFormatting sqref="P204:P210">
    <cfRule type="containsText" dxfId="182" priority="208" operator="containsText" text="ERRO">
      <formula>NOT(ISERROR(SEARCH("ERRO",P204)))</formula>
    </cfRule>
  </conditionalFormatting>
  <conditionalFormatting sqref="O204:O210">
    <cfRule type="cellIs" dxfId="181" priority="206" operator="lessThan">
      <formula>0</formula>
    </cfRule>
  </conditionalFormatting>
  <conditionalFormatting sqref="R204:R210">
    <cfRule type="cellIs" dxfId="180" priority="205" operator="lessThan">
      <formula>0</formula>
    </cfRule>
  </conditionalFormatting>
  <conditionalFormatting sqref="P264:P280">
    <cfRule type="containsText" dxfId="179" priority="172" operator="containsText" text="ERRO">
      <formula>NOT(ISERROR(SEARCH("ERRO",P264)))</formula>
    </cfRule>
  </conditionalFormatting>
  <conditionalFormatting sqref="O212:O217">
    <cfRule type="cellIs" dxfId="178" priority="202" operator="lessThan">
      <formula>0</formula>
    </cfRule>
  </conditionalFormatting>
  <conditionalFormatting sqref="R212:R217">
    <cfRule type="cellIs" dxfId="177" priority="201" operator="lessThan">
      <formula>0</formula>
    </cfRule>
  </conditionalFormatting>
  <conditionalFormatting sqref="P219:P221">
    <cfRule type="containsText" dxfId="176" priority="200" operator="containsText" text="ERRO">
      <formula>NOT(ISERROR(SEARCH("ERRO",P219)))</formula>
    </cfRule>
  </conditionalFormatting>
  <conditionalFormatting sqref="O219:O221">
    <cfRule type="cellIs" dxfId="175" priority="198" operator="lessThan">
      <formula>0</formula>
    </cfRule>
  </conditionalFormatting>
  <conditionalFormatting sqref="R219:R221">
    <cfRule type="cellIs" dxfId="174" priority="197" operator="lessThan">
      <formula>0</formula>
    </cfRule>
  </conditionalFormatting>
  <conditionalFormatting sqref="P223:P238">
    <cfRule type="containsText" dxfId="173" priority="196" operator="containsText" text="ERRO">
      <formula>NOT(ISERROR(SEARCH("ERRO",P223)))</formula>
    </cfRule>
  </conditionalFormatting>
  <conditionalFormatting sqref="O223:O238">
    <cfRule type="cellIs" dxfId="172" priority="194" operator="lessThan">
      <formula>0</formula>
    </cfRule>
  </conditionalFormatting>
  <conditionalFormatting sqref="R223:R238">
    <cfRule type="cellIs" dxfId="171" priority="193" operator="lessThan">
      <formula>0</formula>
    </cfRule>
  </conditionalFormatting>
  <conditionalFormatting sqref="O240">
    <cfRule type="cellIs" dxfId="170" priority="190" operator="lessThan">
      <formula>0</formula>
    </cfRule>
  </conditionalFormatting>
  <conditionalFormatting sqref="R240">
    <cfRule type="cellIs" dxfId="169" priority="189" operator="lessThan">
      <formula>0</formula>
    </cfRule>
  </conditionalFormatting>
  <conditionalFormatting sqref="P242">
    <cfRule type="containsText" dxfId="168" priority="188" operator="containsText" text="ERRO">
      <formula>NOT(ISERROR(SEARCH("ERRO",P242)))</formula>
    </cfRule>
  </conditionalFormatting>
  <conditionalFormatting sqref="P297:P302">
    <cfRule type="containsText" dxfId="167" priority="160" operator="containsText" text="ERRO">
      <formula>NOT(ISERROR(SEARCH("ERRO",P297)))</formula>
    </cfRule>
  </conditionalFormatting>
  <conditionalFormatting sqref="O242">
    <cfRule type="cellIs" dxfId="166" priority="186" operator="lessThan">
      <formula>0</formula>
    </cfRule>
  </conditionalFormatting>
  <conditionalFormatting sqref="R242">
    <cfRule type="cellIs" dxfId="165" priority="185" operator="lessThan">
      <formula>0</formula>
    </cfRule>
  </conditionalFormatting>
  <conditionalFormatting sqref="P244:P246">
    <cfRule type="containsText" dxfId="164" priority="184" operator="containsText" text="ERRO">
      <formula>NOT(ISERROR(SEARCH("ERRO",P244)))</formula>
    </cfRule>
  </conditionalFormatting>
  <conditionalFormatting sqref="O244:O246">
    <cfRule type="cellIs" dxfId="163" priority="182" operator="lessThan">
      <formula>0</formula>
    </cfRule>
  </conditionalFormatting>
  <conditionalFormatting sqref="R244:R246">
    <cfRule type="cellIs" dxfId="162" priority="181" operator="lessThan">
      <formula>0</formula>
    </cfRule>
  </conditionalFormatting>
  <conditionalFormatting sqref="P248:P251">
    <cfRule type="containsText" dxfId="161" priority="180" operator="containsText" text="ERRO">
      <formula>NOT(ISERROR(SEARCH("ERRO",P248)))</formula>
    </cfRule>
  </conditionalFormatting>
  <conditionalFormatting sqref="O248:O251">
    <cfRule type="cellIs" dxfId="160" priority="178" operator="lessThan">
      <formula>0</formula>
    </cfRule>
  </conditionalFormatting>
  <conditionalFormatting sqref="R248:R251">
    <cfRule type="cellIs" dxfId="159" priority="177" operator="lessThan">
      <formula>0</formula>
    </cfRule>
  </conditionalFormatting>
  <conditionalFormatting sqref="P324:P354">
    <cfRule type="containsText" dxfId="158" priority="148" operator="containsText" text="ERRO">
      <formula>NOT(ISERROR(SEARCH("ERRO",P324)))</formula>
    </cfRule>
  </conditionalFormatting>
  <conditionalFormatting sqref="O264:O280">
    <cfRule type="cellIs" dxfId="157" priority="170" operator="lessThan">
      <formula>0</formula>
    </cfRule>
  </conditionalFormatting>
  <conditionalFormatting sqref="R264:R280">
    <cfRule type="cellIs" dxfId="156" priority="169" operator="lessThan">
      <formula>0</formula>
    </cfRule>
  </conditionalFormatting>
  <conditionalFormatting sqref="P282:P284">
    <cfRule type="containsText" dxfId="155" priority="168" operator="containsText" text="ERRO">
      <formula>NOT(ISERROR(SEARCH("ERRO",P282)))</formula>
    </cfRule>
  </conditionalFormatting>
  <conditionalFormatting sqref="O282:O284">
    <cfRule type="cellIs" dxfId="154" priority="166" operator="lessThan">
      <formula>0</formula>
    </cfRule>
  </conditionalFormatting>
  <conditionalFormatting sqref="R282:R284">
    <cfRule type="cellIs" dxfId="153" priority="165" operator="lessThan">
      <formula>0</formula>
    </cfRule>
  </conditionalFormatting>
  <conditionalFormatting sqref="O297:O302">
    <cfRule type="cellIs" dxfId="152" priority="158" operator="lessThan">
      <formula>0</formula>
    </cfRule>
  </conditionalFormatting>
  <conditionalFormatting sqref="R297:R302">
    <cfRule type="cellIs" dxfId="151" priority="157" operator="lessThan">
      <formula>0</formula>
    </cfRule>
  </conditionalFormatting>
  <conditionalFormatting sqref="P303:P304">
    <cfRule type="containsText" dxfId="150" priority="156" operator="containsText" text="ERRO">
      <formula>NOT(ISERROR(SEARCH("ERRO",P303)))</formula>
    </cfRule>
  </conditionalFormatting>
  <conditionalFormatting sqref="O303:O304">
    <cfRule type="cellIs" dxfId="149" priority="154" operator="lessThan">
      <formula>0</formula>
    </cfRule>
  </conditionalFormatting>
  <conditionalFormatting sqref="R303:R304">
    <cfRule type="cellIs" dxfId="148" priority="153" operator="lessThan">
      <formula>0</formula>
    </cfRule>
  </conditionalFormatting>
  <conditionalFormatting sqref="P409:P412">
    <cfRule type="containsText" dxfId="147" priority="128" operator="containsText" text="ERRO">
      <formula>NOT(ISERROR(SEARCH("ERRO",P409)))</formula>
    </cfRule>
  </conditionalFormatting>
  <conditionalFormatting sqref="O324:O354">
    <cfRule type="cellIs" dxfId="146" priority="146" operator="lessThan">
      <formula>0</formula>
    </cfRule>
  </conditionalFormatting>
  <conditionalFormatting sqref="R324:R354">
    <cfRule type="cellIs" dxfId="145" priority="145" operator="lessThan">
      <formula>0</formula>
    </cfRule>
  </conditionalFormatting>
  <conditionalFormatting sqref="P358:P362">
    <cfRule type="containsText" dxfId="144" priority="144" operator="containsText" text="ERRO">
      <formula>NOT(ISERROR(SEARCH("ERRO",P358)))</formula>
    </cfRule>
  </conditionalFormatting>
  <conditionalFormatting sqref="O358:O362">
    <cfRule type="cellIs" dxfId="143" priority="142" operator="lessThan">
      <formula>0</formula>
    </cfRule>
  </conditionalFormatting>
  <conditionalFormatting sqref="R358:R362">
    <cfRule type="cellIs" dxfId="142" priority="141" operator="lessThan">
      <formula>0</formula>
    </cfRule>
  </conditionalFormatting>
  <conditionalFormatting sqref="P364:P381">
    <cfRule type="containsText" dxfId="141" priority="140" operator="containsText" text="ERRO">
      <formula>NOT(ISERROR(SEARCH("ERRO",P364)))</formula>
    </cfRule>
  </conditionalFormatting>
  <conditionalFormatting sqref="O364:O381">
    <cfRule type="cellIs" dxfId="140" priority="138" operator="lessThan">
      <formula>0</formula>
    </cfRule>
  </conditionalFormatting>
  <conditionalFormatting sqref="R364:R381">
    <cfRule type="cellIs" dxfId="139" priority="137" operator="lessThan">
      <formula>0</formula>
    </cfRule>
  </conditionalFormatting>
  <conditionalFormatting sqref="P382:P389">
    <cfRule type="containsText" dxfId="138" priority="136" operator="containsText" text="ERRO">
      <formula>NOT(ISERROR(SEARCH("ERRO",P382)))</formula>
    </cfRule>
  </conditionalFormatting>
  <conditionalFormatting sqref="O382:O389">
    <cfRule type="cellIs" dxfId="137" priority="134" operator="lessThan">
      <formula>0</formula>
    </cfRule>
  </conditionalFormatting>
  <conditionalFormatting sqref="R382:R389">
    <cfRule type="cellIs" dxfId="136" priority="133" operator="lessThan">
      <formula>0</formula>
    </cfRule>
  </conditionalFormatting>
  <conditionalFormatting sqref="P426:P431">
    <cfRule type="containsText" dxfId="135" priority="116" operator="containsText" text="ERRO">
      <formula>NOT(ISERROR(SEARCH("ERRO",P426)))</formula>
    </cfRule>
  </conditionalFormatting>
  <conditionalFormatting sqref="P435:P450">
    <cfRule type="containsText" dxfId="134" priority="112" operator="containsText" text="ERRO">
      <formula>NOT(ISERROR(SEARCH("ERRO",P435)))</formula>
    </cfRule>
  </conditionalFormatting>
  <conditionalFormatting sqref="O409:O412">
    <cfRule type="cellIs" dxfId="133" priority="126" operator="lessThan">
      <formula>0</formula>
    </cfRule>
  </conditionalFormatting>
  <conditionalFormatting sqref="R409:R412">
    <cfRule type="cellIs" dxfId="132" priority="125" operator="lessThan">
      <formula>0</formula>
    </cfRule>
  </conditionalFormatting>
  <conditionalFormatting sqref="P416:P417">
    <cfRule type="containsText" dxfId="131" priority="124" operator="containsText" text="ERRO">
      <formula>NOT(ISERROR(SEARCH("ERRO",P416)))</formula>
    </cfRule>
  </conditionalFormatting>
  <conditionalFormatting sqref="O416:O417">
    <cfRule type="cellIs" dxfId="130" priority="122" operator="lessThan">
      <formula>0</formula>
    </cfRule>
  </conditionalFormatting>
  <conditionalFormatting sqref="R416:R417">
    <cfRule type="cellIs" dxfId="129" priority="121" operator="lessThan">
      <formula>0</formula>
    </cfRule>
  </conditionalFormatting>
  <conditionalFormatting sqref="O426:O431">
    <cfRule type="cellIs" dxfId="128" priority="114" operator="lessThan">
      <formula>0</formula>
    </cfRule>
  </conditionalFormatting>
  <conditionalFormatting sqref="R426:R431">
    <cfRule type="cellIs" dxfId="127" priority="113" operator="lessThan">
      <formula>0</formula>
    </cfRule>
  </conditionalFormatting>
  <conditionalFormatting sqref="P469">
    <cfRule type="containsText" dxfId="126" priority="100" operator="containsText" text="ERRO">
      <formula>NOT(ISERROR(SEARCH("ERRO",P469)))</formula>
    </cfRule>
  </conditionalFormatting>
  <conditionalFormatting sqref="O435:O450">
    <cfRule type="cellIs" dxfId="125" priority="110" operator="lessThan">
      <formula>0</formula>
    </cfRule>
  </conditionalFormatting>
  <conditionalFormatting sqref="R435:R450">
    <cfRule type="cellIs" dxfId="124" priority="109" operator="lessThan">
      <formula>0</formula>
    </cfRule>
  </conditionalFormatting>
  <conditionalFormatting sqref="P452:P459">
    <cfRule type="containsText" dxfId="123" priority="108" operator="containsText" text="ERRO">
      <formula>NOT(ISERROR(SEARCH("ERRO",P452)))</formula>
    </cfRule>
  </conditionalFormatting>
  <conditionalFormatting sqref="O452:O459">
    <cfRule type="cellIs" dxfId="122" priority="106" operator="lessThan">
      <formula>0</formula>
    </cfRule>
  </conditionalFormatting>
  <conditionalFormatting sqref="R452:R459">
    <cfRule type="cellIs" dxfId="121" priority="105" operator="lessThan">
      <formula>0</formula>
    </cfRule>
  </conditionalFormatting>
  <conditionalFormatting sqref="P463:P467">
    <cfRule type="containsText" dxfId="120" priority="104" operator="containsText" text="ERRO">
      <formula>NOT(ISERROR(SEARCH("ERRO",P463)))</formula>
    </cfRule>
  </conditionalFormatting>
  <conditionalFormatting sqref="O463:O467">
    <cfRule type="cellIs" dxfId="119" priority="102" operator="lessThan">
      <formula>0</formula>
    </cfRule>
  </conditionalFormatting>
  <conditionalFormatting sqref="R463:R467">
    <cfRule type="cellIs" dxfId="118" priority="101" operator="lessThan">
      <formula>0</formula>
    </cfRule>
  </conditionalFormatting>
  <conditionalFormatting sqref="O469">
    <cfRule type="cellIs" dxfId="117" priority="98" operator="lessThan">
      <formula>0</formula>
    </cfRule>
  </conditionalFormatting>
  <conditionalFormatting sqref="R469">
    <cfRule type="cellIs" dxfId="116" priority="97" operator="lessThan">
      <formula>0</formula>
    </cfRule>
  </conditionalFormatting>
  <conditionalFormatting sqref="P471:P487">
    <cfRule type="containsText" dxfId="115" priority="96" operator="containsText" text="ERRO">
      <formula>NOT(ISERROR(SEARCH("ERRO",P471)))</formula>
    </cfRule>
  </conditionalFormatting>
  <conditionalFormatting sqref="P506:P511">
    <cfRule type="containsText" dxfId="114" priority="88" operator="containsText" text="ERRO">
      <formula>NOT(ISERROR(SEARCH("ERRO",P506)))</formula>
    </cfRule>
  </conditionalFormatting>
  <conditionalFormatting sqref="O471:O487">
    <cfRule type="cellIs" dxfId="113" priority="94" operator="lessThan">
      <formula>0</formula>
    </cfRule>
  </conditionalFormatting>
  <conditionalFormatting sqref="R471:R487">
    <cfRule type="cellIs" dxfId="112" priority="93" operator="lessThan">
      <formula>0</formula>
    </cfRule>
  </conditionalFormatting>
  <conditionalFormatting sqref="P489:P504">
    <cfRule type="containsText" dxfId="111" priority="92" operator="containsText" text="ERRO">
      <formula>NOT(ISERROR(SEARCH("ERRO",P489)))</formula>
    </cfRule>
  </conditionalFormatting>
  <conditionalFormatting sqref="O489:O504">
    <cfRule type="cellIs" dxfId="110" priority="90" operator="lessThan">
      <formula>0</formula>
    </cfRule>
  </conditionalFormatting>
  <conditionalFormatting sqref="R489:R504">
    <cfRule type="cellIs" dxfId="109" priority="89" operator="lessThan">
      <formula>0</formula>
    </cfRule>
  </conditionalFormatting>
  <conditionalFormatting sqref="O506:O511">
    <cfRule type="cellIs" dxfId="108" priority="86" operator="lessThan">
      <formula>0</formula>
    </cfRule>
  </conditionalFormatting>
  <conditionalFormatting sqref="R506:R511">
    <cfRule type="cellIs" dxfId="107" priority="85" operator="lessThan">
      <formula>0</formula>
    </cfRule>
  </conditionalFormatting>
  <conditionalFormatting sqref="P513:P514">
    <cfRule type="containsText" dxfId="106" priority="84" operator="containsText" text="ERRO">
      <formula>NOT(ISERROR(SEARCH("ERRO",P513)))</formula>
    </cfRule>
  </conditionalFormatting>
  <conditionalFormatting sqref="P516:P517">
    <cfRule type="containsText" dxfId="105" priority="80" operator="containsText" text="ERRO">
      <formula>NOT(ISERROR(SEARCH("ERRO",P516)))</formula>
    </cfRule>
  </conditionalFormatting>
  <conditionalFormatting sqref="O513:O514">
    <cfRule type="cellIs" dxfId="104" priority="82" operator="lessThan">
      <formula>0</formula>
    </cfRule>
  </conditionalFormatting>
  <conditionalFormatting sqref="R513:R514">
    <cfRule type="cellIs" dxfId="103" priority="81" operator="lessThan">
      <formula>0</formula>
    </cfRule>
  </conditionalFormatting>
  <conditionalFormatting sqref="O516:O517">
    <cfRule type="cellIs" dxfId="102" priority="78" operator="lessThan">
      <formula>0</formula>
    </cfRule>
  </conditionalFormatting>
  <conditionalFormatting sqref="R516:R517">
    <cfRule type="cellIs" dxfId="101" priority="77" operator="lessThan">
      <formula>0</formula>
    </cfRule>
  </conditionalFormatting>
  <conditionalFormatting sqref="M15">
    <cfRule type="containsText" dxfId="100" priority="72" operator="containsText" text="ERRO">
      <formula>NOT(ISERROR(SEARCH("ERRO",M15)))</formula>
    </cfRule>
  </conditionalFormatting>
  <conditionalFormatting sqref="M19:M24">
    <cfRule type="containsText" dxfId="99" priority="66" operator="containsText" text="ERRO">
      <formula>NOT(ISERROR(SEARCH("ERRO",M19)))</formula>
    </cfRule>
  </conditionalFormatting>
  <conditionalFormatting sqref="M26:M34">
    <cfRule type="containsText" dxfId="98" priority="65" operator="containsText" text="ERRO">
      <formula>NOT(ISERROR(SEARCH("ERRO",M26)))</formula>
    </cfRule>
  </conditionalFormatting>
  <conditionalFormatting sqref="M46:M48">
    <cfRule type="containsText" dxfId="97" priority="62" operator="containsText" text="ERRO">
      <formula>NOT(ISERROR(SEARCH("ERRO",M46)))</formula>
    </cfRule>
  </conditionalFormatting>
  <conditionalFormatting sqref="M52:M54">
    <cfRule type="containsText" dxfId="96" priority="61" operator="containsText" text="ERRO">
      <formula>NOT(ISERROR(SEARCH("ERRO",M52)))</formula>
    </cfRule>
  </conditionalFormatting>
  <conditionalFormatting sqref="M55:M57">
    <cfRule type="containsText" dxfId="95" priority="60" operator="containsText" text="ERRO">
      <formula>NOT(ISERROR(SEARCH("ERRO",M55)))</formula>
    </cfRule>
  </conditionalFormatting>
  <conditionalFormatting sqref="M59:M62">
    <cfRule type="containsText" dxfId="94" priority="59" operator="containsText" text="ERRO">
      <formula>NOT(ISERROR(SEARCH("ERRO",M59)))</formula>
    </cfRule>
  </conditionalFormatting>
  <conditionalFormatting sqref="M100">
    <cfRule type="containsText" dxfId="93" priority="53" operator="containsText" text="ERRO">
      <formula>NOT(ISERROR(SEARCH("ERRO",M100)))</formula>
    </cfRule>
  </conditionalFormatting>
  <conditionalFormatting sqref="M102">
    <cfRule type="containsText" dxfId="92" priority="52" operator="containsText" text="ERRO">
      <formula>NOT(ISERROR(SEARCH("ERRO",M102)))</formula>
    </cfRule>
  </conditionalFormatting>
  <conditionalFormatting sqref="M106:M107">
    <cfRule type="containsText" dxfId="91" priority="51" operator="containsText" text="ERRO">
      <formula>NOT(ISERROR(SEARCH("ERRO",M106)))</formula>
    </cfRule>
  </conditionalFormatting>
  <conditionalFormatting sqref="M109:M110">
    <cfRule type="containsText" dxfId="90" priority="50" operator="containsText" text="ERRO">
      <formula>NOT(ISERROR(SEARCH("ERRO",M109)))</formula>
    </cfRule>
  </conditionalFormatting>
  <conditionalFormatting sqref="M112:M113">
    <cfRule type="containsText" dxfId="89" priority="49" operator="containsText" text="ERRO">
      <formula>NOT(ISERROR(SEARCH("ERRO",M112)))</formula>
    </cfRule>
  </conditionalFormatting>
  <conditionalFormatting sqref="M117:M119">
    <cfRule type="containsText" dxfId="88" priority="48" operator="containsText" text="ERRO">
      <formula>NOT(ISERROR(SEARCH("ERRO",M117)))</formula>
    </cfRule>
  </conditionalFormatting>
  <conditionalFormatting sqref="M121:M123">
    <cfRule type="containsText" dxfId="87" priority="47" operator="containsText" text="ERRO">
      <formula>NOT(ISERROR(SEARCH("ERRO",M121)))</formula>
    </cfRule>
  </conditionalFormatting>
  <conditionalFormatting sqref="M125:M126">
    <cfRule type="containsText" dxfId="86" priority="46" operator="containsText" text="ERRO">
      <formula>NOT(ISERROR(SEARCH("ERRO",M125)))</formula>
    </cfRule>
  </conditionalFormatting>
  <conditionalFormatting sqref="M128:M129">
    <cfRule type="containsText" dxfId="85" priority="45" operator="containsText" text="ERRO">
      <formula>NOT(ISERROR(SEARCH("ERRO",M128)))</formula>
    </cfRule>
  </conditionalFormatting>
  <conditionalFormatting sqref="M133:M142">
    <cfRule type="containsText" dxfId="84" priority="44" operator="containsText" text="ERRO">
      <formula>NOT(ISERROR(SEARCH("ERRO",M133)))</formula>
    </cfRule>
  </conditionalFormatting>
  <conditionalFormatting sqref="M144:M150">
    <cfRule type="containsText" dxfId="83" priority="43" operator="containsText" text="ERRO">
      <formula>NOT(ISERROR(SEARCH("ERRO",M144)))</formula>
    </cfRule>
  </conditionalFormatting>
  <conditionalFormatting sqref="M152:M159">
    <cfRule type="containsText" dxfId="82" priority="42" operator="containsText" text="ERRO">
      <formula>NOT(ISERROR(SEARCH("ERRO",M152)))</formula>
    </cfRule>
  </conditionalFormatting>
  <conditionalFormatting sqref="M161:M162">
    <cfRule type="containsText" dxfId="81" priority="41" operator="containsText" text="ERRO">
      <formula>NOT(ISERROR(SEARCH("ERRO",M161)))</formula>
    </cfRule>
  </conditionalFormatting>
  <conditionalFormatting sqref="M166">
    <cfRule type="containsText" dxfId="80" priority="40" operator="containsText" text="ERRO">
      <formula>NOT(ISERROR(SEARCH("ERRO",M166)))</formula>
    </cfRule>
  </conditionalFormatting>
  <conditionalFormatting sqref="M168:M178">
    <cfRule type="containsText" dxfId="79" priority="39" operator="containsText" text="ERRO">
      <formula>NOT(ISERROR(SEARCH("ERRO",M168)))</formula>
    </cfRule>
  </conditionalFormatting>
  <conditionalFormatting sqref="M180:M190">
    <cfRule type="containsText" dxfId="78" priority="38" operator="containsText" text="ERRO">
      <formula>NOT(ISERROR(SEARCH("ERRO",M180)))</formula>
    </cfRule>
  </conditionalFormatting>
  <conditionalFormatting sqref="M192:M210">
    <cfRule type="containsText" dxfId="77" priority="37" operator="containsText" text="ERRO">
      <formula>NOT(ISERROR(SEARCH("ERRO",M192)))</formula>
    </cfRule>
  </conditionalFormatting>
  <conditionalFormatting sqref="M212:M217">
    <cfRule type="containsText" dxfId="76" priority="36" operator="containsText" text="ERRO">
      <formula>NOT(ISERROR(SEARCH("ERRO",M212)))</formula>
    </cfRule>
  </conditionalFormatting>
  <conditionalFormatting sqref="M219:M221">
    <cfRule type="containsText" dxfId="75" priority="35" operator="containsText" text="ERRO">
      <formula>NOT(ISERROR(SEARCH("ERRO",M219)))</formula>
    </cfRule>
  </conditionalFormatting>
  <conditionalFormatting sqref="M223:M238">
    <cfRule type="containsText" dxfId="74" priority="34" operator="containsText" text="ERRO">
      <formula>NOT(ISERROR(SEARCH("ERRO",M223)))</formula>
    </cfRule>
  </conditionalFormatting>
  <conditionalFormatting sqref="M240">
    <cfRule type="containsText" dxfId="73" priority="33" operator="containsText" text="ERRO">
      <formula>NOT(ISERROR(SEARCH("ERRO",M240)))</formula>
    </cfRule>
  </conditionalFormatting>
  <conditionalFormatting sqref="M242">
    <cfRule type="containsText" dxfId="72" priority="32" operator="containsText" text="ERRO">
      <formula>NOT(ISERROR(SEARCH("ERRO",M242)))</formula>
    </cfRule>
  </conditionalFormatting>
  <conditionalFormatting sqref="M244:M246">
    <cfRule type="containsText" dxfId="71" priority="31" operator="containsText" text="ERRO">
      <formula>NOT(ISERROR(SEARCH("ERRO",M244)))</formula>
    </cfRule>
  </conditionalFormatting>
  <conditionalFormatting sqref="M248:M251">
    <cfRule type="containsText" dxfId="70" priority="30" operator="containsText" text="ERRO">
      <formula>NOT(ISERROR(SEARCH("ERRO",M248)))</formula>
    </cfRule>
  </conditionalFormatting>
  <conditionalFormatting sqref="M264:M280">
    <cfRule type="containsText" dxfId="69" priority="28" operator="containsText" text="ERRO">
      <formula>NOT(ISERROR(SEARCH("ERRO",M264)))</formula>
    </cfRule>
  </conditionalFormatting>
  <conditionalFormatting sqref="M282:M284">
    <cfRule type="containsText" dxfId="68" priority="27" operator="containsText" text="ERRO">
      <formula>NOT(ISERROR(SEARCH("ERRO",M282)))</formula>
    </cfRule>
  </conditionalFormatting>
  <conditionalFormatting sqref="M324:M354">
    <cfRule type="containsText" dxfId="67" priority="24" operator="containsText" text="ERRO">
      <formula>NOT(ISERROR(SEARCH("ERRO",M324)))</formula>
    </cfRule>
  </conditionalFormatting>
  <conditionalFormatting sqref="M358:M362">
    <cfRule type="containsText" dxfId="66" priority="23" operator="containsText" text="ERRO">
      <formula>NOT(ISERROR(SEARCH("ERRO",M358)))</formula>
    </cfRule>
  </conditionalFormatting>
  <conditionalFormatting sqref="M364:M389">
    <cfRule type="containsText" dxfId="65" priority="22" operator="containsText" text="ERRO">
      <formula>NOT(ISERROR(SEARCH("ERRO",M364)))</formula>
    </cfRule>
  </conditionalFormatting>
  <conditionalFormatting sqref="M407:M412">
    <cfRule type="containsText" dxfId="64" priority="20" operator="containsText" text="ERRO">
      <formula>NOT(ISERROR(SEARCH("ERRO",M407)))</formula>
    </cfRule>
  </conditionalFormatting>
  <conditionalFormatting sqref="M416:M417">
    <cfRule type="containsText" dxfId="63" priority="19" operator="containsText" text="ERRO">
      <formula>NOT(ISERROR(SEARCH("ERRO",M416)))</formula>
    </cfRule>
  </conditionalFormatting>
  <conditionalFormatting sqref="M426:M431">
    <cfRule type="containsText" dxfId="62" priority="17" operator="containsText" text="ERRO">
      <formula>NOT(ISERROR(SEARCH("ERRO",M426)))</formula>
    </cfRule>
  </conditionalFormatting>
  <conditionalFormatting sqref="M435:M450">
    <cfRule type="containsText" dxfId="61" priority="16" operator="containsText" text="ERRO">
      <formula>NOT(ISERROR(SEARCH("ERRO",M435)))</formula>
    </cfRule>
  </conditionalFormatting>
  <conditionalFormatting sqref="M452:M459">
    <cfRule type="containsText" dxfId="60" priority="15" operator="containsText" text="ERRO">
      <formula>NOT(ISERROR(SEARCH("ERRO",M452)))</formula>
    </cfRule>
  </conditionalFormatting>
  <conditionalFormatting sqref="M463:M467">
    <cfRule type="containsText" dxfId="59" priority="14" operator="containsText" text="ERRO">
      <formula>NOT(ISERROR(SEARCH("ERRO",M463)))</formula>
    </cfRule>
  </conditionalFormatting>
  <conditionalFormatting sqref="M469">
    <cfRule type="containsText" dxfId="58" priority="13" operator="containsText" text="ERRO">
      <formula>NOT(ISERROR(SEARCH("ERRO",M469)))</formula>
    </cfRule>
  </conditionalFormatting>
  <conditionalFormatting sqref="M471:M487">
    <cfRule type="containsText" dxfId="57" priority="12" operator="containsText" text="ERRO">
      <formula>NOT(ISERROR(SEARCH("ERRO",M471)))</formula>
    </cfRule>
  </conditionalFormatting>
  <conditionalFormatting sqref="M489:M499">
    <cfRule type="containsText" dxfId="56" priority="11" operator="containsText" text="ERRO">
      <formula>NOT(ISERROR(SEARCH("ERRO",M489)))</formula>
    </cfRule>
  </conditionalFormatting>
  <conditionalFormatting sqref="M500:M504">
    <cfRule type="containsText" dxfId="55" priority="10" operator="containsText" text="ERRO">
      <formula>NOT(ISERROR(SEARCH("ERRO",M500)))</formula>
    </cfRule>
  </conditionalFormatting>
  <conditionalFormatting sqref="M506:M511">
    <cfRule type="containsText" dxfId="54" priority="9" operator="containsText" text="ERRO">
      <formula>NOT(ISERROR(SEARCH("ERRO",M506)))</formula>
    </cfRule>
  </conditionalFormatting>
  <conditionalFormatting sqref="M513:M514">
    <cfRule type="containsText" dxfId="53" priority="8" operator="containsText" text="ERRO">
      <formula>NOT(ISERROR(SEARCH("ERRO",M513)))</formula>
    </cfRule>
  </conditionalFormatting>
  <conditionalFormatting sqref="M516:M517">
    <cfRule type="containsText" dxfId="52" priority="7" operator="containsText" text="ERRO">
      <formula>NOT(ISERROR(SEARCH("ERRO",M516)))</formula>
    </cfRule>
  </conditionalFormatting>
  <conditionalFormatting sqref="S88:S90">
    <cfRule type="duplicateValues" dxfId="51" priority="4"/>
  </conditionalFormatting>
  <conditionalFormatting sqref="S75:S76">
    <cfRule type="duplicateValues" dxfId="50" priority="2"/>
  </conditionalFormatting>
  <pageMargins left="0.59055118110236227" right="0.11811023622047245" top="0.51181102362204722" bottom="0.98425196850393704" header="0.31496062992125984" footer="0.31496062992125984"/>
  <pageSetup paperSize="9" scale="74" fitToHeight="0" orientation="landscape" r:id="rId1"/>
  <headerFooter>
    <oddFooter>&amp;L&amp;G&amp;CAndré da silva Luz
 Engenheiro Civil 
CREA MT046791&amp;R&amp;P de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40"/>
  <sheetViews>
    <sheetView view="pageBreakPreview" topLeftCell="AI1" zoomScaleNormal="100" zoomScaleSheetLayoutView="100" workbookViewId="0">
      <selection activeCell="AU15" sqref="AU15"/>
    </sheetView>
  </sheetViews>
  <sheetFormatPr defaultRowHeight="20.85" customHeight="1"/>
  <cols>
    <col min="1" max="1" width="8.28515625" hidden="1" customWidth="1"/>
    <col min="2" max="2" width="16.140625" hidden="1" customWidth="1"/>
    <col min="3" max="3" width="4" hidden="1" customWidth="1"/>
    <col min="4" max="4" width="18.85546875" hidden="1" customWidth="1"/>
    <col min="5" max="5" width="18.28515625" hidden="1" customWidth="1"/>
    <col min="6" max="6" width="19.28515625" hidden="1" customWidth="1"/>
    <col min="7" max="7" width="15.5703125" hidden="1" customWidth="1"/>
    <col min="8" max="33" width="15.7109375" hidden="1" customWidth="1"/>
    <col min="34" max="34" width="0" hidden="1" customWidth="1"/>
  </cols>
  <sheetData>
    <row r="1" spans="1:33" ht="20.85" customHeight="1">
      <c r="A1" s="1034" t="str">
        <f>Orçamento!A1</f>
        <v>PLANILHA ORÇAMENTÁRIA COMPLETA - POLICLÍNICA DA ZONA LESTE</v>
      </c>
      <c r="B1" s="1034"/>
      <c r="C1" s="1034"/>
      <c r="D1" s="1034"/>
      <c r="E1" s="1034"/>
      <c r="F1" s="1034"/>
      <c r="G1" s="1034"/>
      <c r="H1" s="1034"/>
      <c r="I1" s="1034"/>
      <c r="J1" s="1034"/>
      <c r="K1" s="1034"/>
      <c r="L1" s="1034"/>
      <c r="M1" s="1034"/>
      <c r="N1" s="1034"/>
      <c r="O1" s="1034"/>
      <c r="P1" s="1034"/>
      <c r="Q1" s="1034"/>
      <c r="R1" s="1034"/>
      <c r="S1" s="1034"/>
      <c r="T1" s="1034"/>
      <c r="U1" s="1034"/>
      <c r="V1" s="1034"/>
      <c r="W1" s="1034"/>
      <c r="X1" s="1034"/>
      <c r="Y1" s="1034"/>
      <c r="Z1" s="1034"/>
      <c r="AA1" s="1034"/>
      <c r="AB1" s="1034"/>
      <c r="AC1" s="1034"/>
      <c r="AD1" s="1034"/>
      <c r="AE1" s="1034"/>
      <c r="AF1" s="1034"/>
      <c r="AG1" s="1034"/>
    </row>
    <row r="2" spans="1:33" ht="20.100000000000001" customHeight="1">
      <c r="A2" s="1035" t="s">
        <v>816</v>
      </c>
      <c r="B2" s="1036"/>
      <c r="C2" s="1036"/>
      <c r="D2" s="1036"/>
      <c r="E2" s="650"/>
      <c r="F2" s="650"/>
      <c r="G2" s="650"/>
      <c r="H2" s="650"/>
      <c r="I2" s="650"/>
      <c r="J2" s="685" t="s">
        <v>13</v>
      </c>
      <c r="K2" s="658" t="str">
        <f>Orçamento!$H$6</f>
        <v>SINAPI-FEV/22</v>
      </c>
      <c r="L2" s="658"/>
      <c r="M2" s="658"/>
      <c r="N2" s="650"/>
      <c r="O2" s="650"/>
      <c r="P2" s="651"/>
      <c r="Q2" s="652"/>
      <c r="R2" s="650"/>
      <c r="S2" s="650"/>
      <c r="T2" s="650"/>
      <c r="U2" s="650"/>
      <c r="V2" s="650"/>
      <c r="W2" s="650"/>
      <c r="X2" s="650"/>
      <c r="Y2" s="650"/>
      <c r="Z2" s="650"/>
      <c r="AA2" s="650"/>
      <c r="AB2" s="650"/>
      <c r="AC2" s="650"/>
      <c r="AD2" s="650"/>
      <c r="AE2" s="647" t="s">
        <v>1782</v>
      </c>
      <c r="AF2" s="653"/>
      <c r="AG2" s="646"/>
    </row>
    <row r="3" spans="1:33" ht="20.100000000000001" customHeight="1">
      <c r="A3" s="654" t="str">
        <f>Orçamento!$A$4</f>
        <v>Obra:</v>
      </c>
      <c r="B3" s="1036" t="str">
        <f>Orçamento!$B$4</f>
        <v>Construção da Policlínica</v>
      </c>
      <c r="C3" s="1036"/>
      <c r="D3" s="1036"/>
      <c r="E3" s="650"/>
      <c r="F3" s="650"/>
      <c r="G3" s="650"/>
      <c r="H3" s="659"/>
      <c r="I3" s="659"/>
      <c r="J3" s="665" t="s">
        <v>1787</v>
      </c>
      <c r="K3" s="667" t="s">
        <v>1788</v>
      </c>
      <c r="L3" s="667"/>
      <c r="M3" s="667"/>
      <c r="N3" s="650"/>
      <c r="O3" s="650"/>
      <c r="P3" s="651"/>
      <c r="Q3" s="652"/>
      <c r="R3" s="650"/>
      <c r="S3" s="650"/>
      <c r="T3" s="650"/>
      <c r="U3" s="650"/>
      <c r="V3" s="650"/>
      <c r="W3" s="650"/>
      <c r="X3" s="650"/>
      <c r="Y3" s="650"/>
      <c r="Z3" s="650"/>
      <c r="AA3" s="650"/>
      <c r="AB3" s="650"/>
      <c r="AC3" s="650"/>
      <c r="AE3" s="647" t="s">
        <v>1783</v>
      </c>
      <c r="AF3" s="653"/>
      <c r="AG3" s="645"/>
    </row>
    <row r="4" spans="1:33" ht="20.100000000000001" customHeight="1">
      <c r="A4" s="655" t="str">
        <f>Orçamento!$A$5</f>
        <v>Local:</v>
      </c>
      <c r="B4" s="352" t="str">
        <f>Orçamento!$B$5</f>
        <v>Rua das Turmalinas (Rua C), lotes 47/48/49, quadra 08, Loteamento Industrial.</v>
      </c>
      <c r="C4" s="352"/>
      <c r="D4" s="656"/>
      <c r="E4" s="656"/>
      <c r="G4" s="650"/>
      <c r="J4" s="650"/>
      <c r="K4" s="650"/>
      <c r="L4" s="650"/>
      <c r="M4" s="650"/>
      <c r="N4" s="650"/>
      <c r="O4" s="650"/>
      <c r="P4" s="651"/>
      <c r="Q4" s="686"/>
      <c r="R4" s="650"/>
      <c r="S4" s="650"/>
      <c r="T4" s="650"/>
      <c r="U4" s="650"/>
      <c r="V4" s="650"/>
      <c r="W4" s="650"/>
      <c r="X4" s="650"/>
      <c r="Y4" s="650"/>
      <c r="Z4" s="650"/>
      <c r="AA4" s="650"/>
      <c r="AB4" s="650"/>
      <c r="AC4" s="650"/>
      <c r="AD4" s="650"/>
      <c r="AE4" s="647" t="s">
        <v>1784</v>
      </c>
      <c r="AF4" s="653"/>
      <c r="AG4" s="645"/>
    </row>
    <row r="5" spans="1:33" ht="20.100000000000001" customHeight="1">
      <c r="A5" s="654" t="str">
        <f>Orçamento!$A$6</f>
        <v xml:space="preserve">Área: </v>
      </c>
      <c r="B5" s="1040">
        <f>Orçamento!$B$6</f>
        <v>1116.78</v>
      </c>
      <c r="C5" s="1040"/>
      <c r="D5" s="1040"/>
      <c r="E5" s="1040"/>
      <c r="F5" s="657"/>
      <c r="G5" s="661"/>
      <c r="H5" s="8"/>
      <c r="I5" s="660"/>
      <c r="J5" s="650"/>
      <c r="K5" s="650"/>
      <c r="L5" s="650"/>
      <c r="M5" s="650"/>
      <c r="N5" s="650"/>
      <c r="O5" s="650"/>
      <c r="P5" s="650"/>
      <c r="Q5" s="650"/>
      <c r="R5" s="650"/>
      <c r="S5" s="650"/>
      <c r="T5" s="650"/>
      <c r="U5" s="650"/>
      <c r="V5" s="650"/>
      <c r="W5" s="650"/>
      <c r="X5" s="650"/>
      <c r="Y5" s="650"/>
      <c r="Z5" s="650"/>
      <c r="AA5" s="650"/>
      <c r="AB5" s="650"/>
      <c r="AC5" s="650"/>
      <c r="AD5" s="650"/>
      <c r="AE5" s="647" t="s">
        <v>1785</v>
      </c>
      <c r="AF5" s="653"/>
      <c r="AG5" s="646"/>
    </row>
    <row r="6" spans="1:33" ht="20.100000000000001" customHeight="1">
      <c r="A6" s="1037" t="str">
        <f>Orçamento!$A$7</f>
        <v xml:space="preserve">Responsável Técnico: </v>
      </c>
      <c r="B6" s="1038"/>
      <c r="C6" s="1039" t="str">
        <f>Orçamento!$C$7</f>
        <v>André da Silva Luz - CREA MT046791</v>
      </c>
      <c r="D6" s="1039"/>
      <c r="E6" s="1039"/>
      <c r="F6" s="1039"/>
      <c r="G6" s="1039"/>
      <c r="H6" s="659"/>
      <c r="I6" s="659"/>
      <c r="J6" s="659"/>
      <c r="N6" s="666" t="s">
        <v>1788</v>
      </c>
      <c r="O6" s="659"/>
      <c r="P6" s="659"/>
      <c r="Q6" s="659"/>
      <c r="R6" s="659"/>
      <c r="S6" s="659"/>
      <c r="T6" s="659"/>
      <c r="U6" s="659"/>
      <c r="V6" s="659"/>
      <c r="W6" s="659"/>
      <c r="X6" s="659"/>
      <c r="Y6" s="659"/>
      <c r="Z6" s="659"/>
      <c r="AA6" s="659"/>
      <c r="AB6" s="659"/>
      <c r="AC6" s="659"/>
      <c r="AE6" s="665" t="s">
        <v>1786</v>
      </c>
      <c r="AF6" s="666"/>
      <c r="AG6" s="668"/>
    </row>
    <row r="7" spans="1:33" ht="19.5" customHeight="1">
      <c r="A7" s="1041" t="s">
        <v>1791</v>
      </c>
      <c r="B7" s="1042"/>
      <c r="C7" s="1042"/>
      <c r="D7" s="1042"/>
      <c r="E7" s="1042"/>
      <c r="F7" s="1042"/>
      <c r="G7" s="1042"/>
      <c r="H7" s="1042" t="str">
        <f>Orçamento!K9</f>
        <v>1ª Medição</v>
      </c>
      <c r="I7" s="1042"/>
      <c r="J7" s="1042" t="e">
        <f>Orçamento!#REF!</f>
        <v>#REF!</v>
      </c>
      <c r="K7" s="1042"/>
      <c r="L7" s="1042" t="e">
        <f>Orçamento!#REF!</f>
        <v>#REF!</v>
      </c>
      <c r="M7" s="1042"/>
      <c r="N7" s="1042" t="e">
        <f>Orçamento!#REF!</f>
        <v>#REF!</v>
      </c>
      <c r="O7" s="1042"/>
      <c r="P7" s="1042" t="e">
        <f>Orçamento!#REF!</f>
        <v>#REF!</v>
      </c>
      <c r="Q7" s="1042"/>
      <c r="R7" s="1042" t="e">
        <f>Orçamento!#REF!</f>
        <v>#REF!</v>
      </c>
      <c r="S7" s="1042"/>
      <c r="T7" s="1042" t="str">
        <f>Orçamento!K9</f>
        <v>1ª Medição</v>
      </c>
      <c r="U7" s="1042"/>
      <c r="V7" s="1042" t="e">
        <f>Orçamento!#REF!</f>
        <v>#REF!</v>
      </c>
      <c r="W7" s="1042"/>
      <c r="X7" s="1042" t="e">
        <f>Orçamento!#REF!</f>
        <v>#REF!</v>
      </c>
      <c r="Y7" s="1042"/>
      <c r="Z7" s="1042" t="e">
        <f>Orçamento!#REF!</f>
        <v>#REF!</v>
      </c>
      <c r="AA7" s="1042"/>
      <c r="AB7" s="1042" t="e">
        <f>Orçamento!#REF!</f>
        <v>#REF!</v>
      </c>
      <c r="AC7" s="1042"/>
      <c r="AD7" s="1042" t="str">
        <f>Orçamento!M9</f>
        <v>Medido Acumulado</v>
      </c>
      <c r="AE7" s="1042"/>
      <c r="AF7" s="1042" t="str">
        <f>Orçamento!P9</f>
        <v>Saldo a Medir</v>
      </c>
      <c r="AG7" s="1046"/>
    </row>
    <row r="8" spans="1:33" ht="19.5" customHeight="1">
      <c r="A8" s="679" t="s">
        <v>42</v>
      </c>
      <c r="B8" s="1043" t="s">
        <v>43</v>
      </c>
      <c r="C8" s="1043"/>
      <c r="D8" s="1043"/>
      <c r="E8" s="1043"/>
      <c r="F8" s="673" t="s">
        <v>1790</v>
      </c>
      <c r="G8" s="673" t="s">
        <v>1789</v>
      </c>
      <c r="H8" s="674" t="s">
        <v>1778</v>
      </c>
      <c r="I8" s="674" t="s">
        <v>1781</v>
      </c>
      <c r="J8" s="674" t="s">
        <v>1778</v>
      </c>
      <c r="K8" s="674" t="s">
        <v>1781</v>
      </c>
      <c r="L8" s="674" t="s">
        <v>1778</v>
      </c>
      <c r="M8" s="674" t="s">
        <v>1781</v>
      </c>
      <c r="N8" s="674" t="s">
        <v>1778</v>
      </c>
      <c r="O8" s="674" t="s">
        <v>1779</v>
      </c>
      <c r="P8" s="674" t="s">
        <v>1778</v>
      </c>
      <c r="Q8" s="674" t="s">
        <v>1779</v>
      </c>
      <c r="R8" s="674" t="s">
        <v>1778</v>
      </c>
      <c r="S8" s="674" t="s">
        <v>1779</v>
      </c>
      <c r="T8" s="674" t="s">
        <v>1778</v>
      </c>
      <c r="U8" s="674" t="s">
        <v>1779</v>
      </c>
      <c r="V8" s="674" t="s">
        <v>1778</v>
      </c>
      <c r="W8" s="674" t="s">
        <v>1779</v>
      </c>
      <c r="X8" s="674" t="s">
        <v>1778</v>
      </c>
      <c r="Y8" s="674" t="s">
        <v>1779</v>
      </c>
      <c r="Z8" s="674" t="s">
        <v>1778</v>
      </c>
      <c r="AA8" s="674" t="s">
        <v>1779</v>
      </c>
      <c r="AB8" s="674" t="s">
        <v>1778</v>
      </c>
      <c r="AC8" s="674" t="s">
        <v>1779</v>
      </c>
      <c r="AD8" s="674" t="s">
        <v>1778</v>
      </c>
      <c r="AE8" s="674" t="s">
        <v>1781</v>
      </c>
      <c r="AF8" s="674" t="s">
        <v>1778</v>
      </c>
      <c r="AG8" s="680" t="s">
        <v>1781</v>
      </c>
    </row>
    <row r="9" spans="1:33" ht="19.5" customHeight="1">
      <c r="A9" s="669" t="str">
        <f>Orçamento!C11</f>
        <v>1.0</v>
      </c>
      <c r="B9" s="1044" t="str">
        <f>Orçamento!D11</f>
        <v>SERVIÇOS PRELIMINARES</v>
      </c>
      <c r="C9" s="1044"/>
      <c r="D9" s="1044"/>
      <c r="E9" s="1044"/>
      <c r="F9" s="670">
        <f>Orçamento!J16</f>
        <v>0</v>
      </c>
      <c r="G9" s="671" t="e">
        <f t="shared" ref="G9:G26" si="0">F9/$F$27</f>
        <v>#DIV/0!</v>
      </c>
      <c r="H9" s="670">
        <f>Orçamento!L16</f>
        <v>0</v>
      </c>
      <c r="I9" s="672" t="e">
        <f>H9/$F9</f>
        <v>#DIV/0!</v>
      </c>
      <c r="J9" s="670"/>
      <c r="K9" s="672"/>
      <c r="L9" s="670"/>
      <c r="M9" s="672"/>
      <c r="N9" s="670"/>
      <c r="O9" s="672"/>
      <c r="P9" s="670"/>
      <c r="Q9" s="672"/>
      <c r="R9" s="670"/>
      <c r="S9" s="672"/>
      <c r="T9" s="670"/>
      <c r="U9" s="672"/>
      <c r="V9" s="670"/>
      <c r="W9" s="672"/>
      <c r="X9" s="670"/>
      <c r="Y9" s="672"/>
      <c r="Z9" s="670"/>
      <c r="AA9" s="672"/>
      <c r="AB9" s="670"/>
      <c r="AC9" s="672"/>
      <c r="AD9" s="670"/>
      <c r="AE9" s="672"/>
      <c r="AF9" s="670"/>
      <c r="AG9" s="672"/>
    </row>
    <row r="10" spans="1:33" ht="19.5" customHeight="1">
      <c r="A10" s="669" t="str">
        <f>Orçamento!C17</f>
        <v>4.0</v>
      </c>
      <c r="B10" s="1029" t="str">
        <f>Orçamento!D17</f>
        <v>SUPRA ESTRUTURA</v>
      </c>
      <c r="C10" s="1029"/>
      <c r="D10" s="1029"/>
      <c r="E10" s="1029"/>
      <c r="F10" s="670">
        <f>Orçamento!J44</f>
        <v>0</v>
      </c>
      <c r="G10" s="671" t="e">
        <f t="shared" si="0"/>
        <v>#DIV/0!</v>
      </c>
      <c r="H10" s="670"/>
      <c r="I10" s="672"/>
      <c r="J10" s="670"/>
      <c r="K10" s="672"/>
      <c r="L10" s="670"/>
      <c r="M10" s="672"/>
      <c r="N10" s="670"/>
      <c r="O10" s="672"/>
      <c r="P10" s="670"/>
      <c r="Q10" s="672"/>
      <c r="R10" s="670"/>
      <c r="S10" s="672"/>
      <c r="T10" s="670"/>
      <c r="U10" s="672"/>
      <c r="V10" s="670"/>
      <c r="W10" s="672"/>
      <c r="X10" s="670"/>
      <c r="Y10" s="672"/>
      <c r="Z10" s="670"/>
      <c r="AA10" s="672"/>
      <c r="AB10" s="670"/>
      <c r="AC10" s="672"/>
      <c r="AD10" s="670"/>
      <c r="AE10" s="672"/>
      <c r="AF10" s="670"/>
      <c r="AG10" s="672"/>
    </row>
    <row r="11" spans="1:33" ht="19.5" customHeight="1">
      <c r="A11" s="97" t="str">
        <f>Orçamento!C45</f>
        <v>6.0</v>
      </c>
      <c r="B11" s="1029" t="str">
        <f>Orçamento!D45</f>
        <v>ALVENARIAS E VEDAÇÕES</v>
      </c>
      <c r="C11" s="1029"/>
      <c r="D11" s="1029"/>
      <c r="E11" s="1029"/>
      <c r="F11" s="648">
        <f>Orçamento!J49</f>
        <v>0</v>
      </c>
      <c r="G11" s="467" t="e">
        <f t="shared" si="0"/>
        <v>#DIV/0!</v>
      </c>
      <c r="H11" s="648">
        <f>Orçamento!L49</f>
        <v>0</v>
      </c>
      <c r="I11" s="649" t="e">
        <f t="shared" ref="I11:I26" si="1">H11/$F11</f>
        <v>#DIV/0!</v>
      </c>
      <c r="J11" s="648"/>
      <c r="K11" s="649"/>
      <c r="L11" s="648"/>
      <c r="M11" s="649"/>
      <c r="N11" s="648"/>
      <c r="O11" s="649"/>
      <c r="P11" s="648"/>
      <c r="Q11" s="649"/>
      <c r="R11" s="648"/>
      <c r="S11" s="649"/>
      <c r="T11" s="648"/>
      <c r="U11" s="649"/>
      <c r="V11" s="648"/>
      <c r="W11" s="649"/>
      <c r="X11" s="648"/>
      <c r="Y11" s="649"/>
      <c r="Z11" s="648"/>
      <c r="AA11" s="649"/>
      <c r="AB11" s="648"/>
      <c r="AC11" s="649"/>
      <c r="AD11" s="648"/>
      <c r="AE11" s="649"/>
      <c r="AF11" s="648"/>
      <c r="AG11" s="649"/>
    </row>
    <row r="12" spans="1:33" ht="19.5" customHeight="1">
      <c r="A12" s="97" t="str">
        <f>Orçamento!C50</f>
        <v>7.0</v>
      </c>
      <c r="B12" s="1029" t="str">
        <f>Orçamento!D50</f>
        <v>REVESTIMENTOS</v>
      </c>
      <c r="C12" s="1029"/>
      <c r="D12" s="1029"/>
      <c r="E12" s="1029"/>
      <c r="F12" s="648">
        <f>Orçamento!J67</f>
        <v>0</v>
      </c>
      <c r="G12" s="467" t="e">
        <f t="shared" si="0"/>
        <v>#DIV/0!</v>
      </c>
      <c r="H12" s="648">
        <f>Orçamento!L67</f>
        <v>0</v>
      </c>
      <c r="I12" s="649" t="e">
        <f t="shared" si="1"/>
        <v>#DIV/0!</v>
      </c>
      <c r="J12" s="648"/>
      <c r="K12" s="649"/>
      <c r="L12" s="648"/>
      <c r="M12" s="649"/>
      <c r="N12" s="648"/>
      <c r="O12" s="649"/>
      <c r="P12" s="648"/>
      <c r="Q12" s="649"/>
      <c r="R12" s="648"/>
      <c r="S12" s="649"/>
      <c r="T12" s="648"/>
      <c r="U12" s="649"/>
      <c r="V12" s="648"/>
      <c r="W12" s="649"/>
      <c r="X12" s="648"/>
      <c r="Y12" s="649"/>
      <c r="Z12" s="648"/>
      <c r="AA12" s="649"/>
      <c r="AB12" s="648"/>
      <c r="AC12" s="649"/>
      <c r="AD12" s="648"/>
      <c r="AE12" s="649"/>
      <c r="AF12" s="648"/>
      <c r="AG12" s="649"/>
    </row>
    <row r="13" spans="1:33" ht="19.5" customHeight="1">
      <c r="A13" s="97" t="str">
        <f>Orçamento!C68</f>
        <v>8.0</v>
      </c>
      <c r="B13" s="1029" t="str">
        <f>Orçamento!D68</f>
        <v>COBERTURA</v>
      </c>
      <c r="C13" s="1029"/>
      <c r="D13" s="1029"/>
      <c r="E13" s="1029"/>
      <c r="F13" s="648">
        <f>Orçamento!J79</f>
        <v>0</v>
      </c>
      <c r="G13" s="467" t="e">
        <f t="shared" si="0"/>
        <v>#DIV/0!</v>
      </c>
      <c r="H13" s="648">
        <f>Orçamento!L79</f>
        <v>0</v>
      </c>
      <c r="I13" s="649" t="e">
        <f t="shared" si="1"/>
        <v>#DIV/0!</v>
      </c>
      <c r="J13" s="648"/>
      <c r="K13" s="649"/>
      <c r="L13" s="648"/>
      <c r="M13" s="649"/>
      <c r="N13" s="648"/>
      <c r="O13" s="649"/>
      <c r="P13" s="648"/>
      <c r="Q13" s="649"/>
      <c r="R13" s="648"/>
      <c r="S13" s="649"/>
      <c r="T13" s="648"/>
      <c r="U13" s="649"/>
      <c r="V13" s="648"/>
      <c r="W13" s="649"/>
      <c r="X13" s="648"/>
      <c r="Y13" s="649"/>
      <c r="Z13" s="648"/>
      <c r="AA13" s="649"/>
      <c r="AB13" s="648"/>
      <c r="AC13" s="649"/>
      <c r="AD13" s="648"/>
      <c r="AE13" s="649"/>
      <c r="AF13" s="648"/>
      <c r="AG13" s="649"/>
    </row>
    <row r="14" spans="1:33" ht="19.5" customHeight="1">
      <c r="A14" s="97" t="str">
        <f>Orçamento!C80</f>
        <v>9.0</v>
      </c>
      <c r="B14" s="1029" t="str">
        <f>Orçamento!D80</f>
        <v>ESQUADRIAS</v>
      </c>
      <c r="C14" s="1029"/>
      <c r="D14" s="1029"/>
      <c r="E14" s="1029"/>
      <c r="F14" s="648">
        <f>Orçamento!J103</f>
        <v>0</v>
      </c>
      <c r="G14" s="467" t="e">
        <f t="shared" si="0"/>
        <v>#DIV/0!</v>
      </c>
      <c r="H14" s="648">
        <f>Orçamento!L103</f>
        <v>0</v>
      </c>
      <c r="I14" s="649" t="e">
        <f t="shared" si="1"/>
        <v>#DIV/0!</v>
      </c>
      <c r="J14" s="648"/>
      <c r="K14" s="649"/>
      <c r="L14" s="648"/>
      <c r="M14" s="649"/>
      <c r="N14" s="648"/>
      <c r="O14" s="649"/>
      <c r="P14" s="648"/>
      <c r="Q14" s="649"/>
      <c r="R14" s="648"/>
      <c r="S14" s="649"/>
      <c r="T14" s="648"/>
      <c r="U14" s="649"/>
      <c r="V14" s="648"/>
      <c r="W14" s="649"/>
      <c r="X14" s="648"/>
      <c r="Y14" s="649"/>
      <c r="Z14" s="648"/>
      <c r="AA14" s="649"/>
      <c r="AB14" s="648"/>
      <c r="AC14" s="649"/>
      <c r="AD14" s="648"/>
      <c r="AE14" s="649"/>
      <c r="AF14" s="648"/>
      <c r="AG14" s="649"/>
    </row>
    <row r="15" spans="1:33" ht="19.5" customHeight="1">
      <c r="A15" s="97" t="str">
        <f>Orçamento!C104</f>
        <v>10.0</v>
      </c>
      <c r="B15" s="1029" t="str">
        <f>Orçamento!D104</f>
        <v>PISOS, RODAPÉS E SOLEIRAS</v>
      </c>
      <c r="C15" s="1029"/>
      <c r="D15" s="1029"/>
      <c r="E15" s="1029"/>
      <c r="F15" s="648">
        <f>Orçamento!J114</f>
        <v>0</v>
      </c>
      <c r="G15" s="467" t="e">
        <f t="shared" si="0"/>
        <v>#DIV/0!</v>
      </c>
      <c r="H15" s="648">
        <f>Orçamento!L114</f>
        <v>0</v>
      </c>
      <c r="I15" s="649" t="e">
        <f t="shared" si="1"/>
        <v>#DIV/0!</v>
      </c>
      <c r="J15" s="648"/>
      <c r="K15" s="649"/>
      <c r="L15" s="648"/>
      <c r="M15" s="649"/>
      <c r="N15" s="648"/>
      <c r="O15" s="649"/>
      <c r="P15" s="648"/>
      <c r="Q15" s="649"/>
      <c r="R15" s="648"/>
      <c r="S15" s="649"/>
      <c r="T15" s="648"/>
      <c r="U15" s="649"/>
      <c r="V15" s="648"/>
      <c r="W15" s="649"/>
      <c r="X15" s="648"/>
      <c r="Y15" s="649"/>
      <c r="Z15" s="648"/>
      <c r="AA15" s="649"/>
      <c r="AB15" s="648"/>
      <c r="AC15" s="649"/>
      <c r="AD15" s="648"/>
      <c r="AE15" s="649"/>
      <c r="AF15" s="648"/>
      <c r="AG15" s="649"/>
    </row>
    <row r="16" spans="1:33" ht="19.5" customHeight="1">
      <c r="A16" s="97" t="str">
        <f>Orçamento!C115</f>
        <v>11.0</v>
      </c>
      <c r="B16" s="1029" t="str">
        <f>Orçamento!D115</f>
        <v>PINTURA</v>
      </c>
      <c r="C16" s="1029"/>
      <c r="D16" s="1029"/>
      <c r="E16" s="1029"/>
      <c r="F16" s="648">
        <f>Orçamento!J130</f>
        <v>0</v>
      </c>
      <c r="G16" s="467" t="e">
        <f t="shared" si="0"/>
        <v>#DIV/0!</v>
      </c>
      <c r="H16" s="648">
        <f>Orçamento!L130</f>
        <v>0</v>
      </c>
      <c r="I16" s="649" t="e">
        <f t="shared" si="1"/>
        <v>#DIV/0!</v>
      </c>
      <c r="J16" s="648"/>
      <c r="K16" s="649"/>
      <c r="L16" s="648"/>
      <c r="M16" s="649"/>
      <c r="N16" s="648"/>
      <c r="O16" s="649"/>
      <c r="P16" s="648"/>
      <c r="Q16" s="649"/>
      <c r="R16" s="648"/>
      <c r="S16" s="649"/>
      <c r="T16" s="648"/>
      <c r="U16" s="649"/>
      <c r="V16" s="648"/>
      <c r="W16" s="649"/>
      <c r="X16" s="648"/>
      <c r="Y16" s="649"/>
      <c r="Z16" s="648"/>
      <c r="AA16" s="649"/>
      <c r="AB16" s="648"/>
      <c r="AC16" s="649"/>
      <c r="AD16" s="648"/>
      <c r="AE16" s="649"/>
      <c r="AF16" s="648"/>
      <c r="AG16" s="649"/>
    </row>
    <row r="17" spans="1:33" ht="19.5" customHeight="1">
      <c r="A17" s="97" t="str">
        <f>Orçamento!$C$131</f>
        <v>12.0</v>
      </c>
      <c r="B17" s="1029" t="str">
        <f>Orçamento!$D$131</f>
        <v>LOUÇAS, METAIS E ACESSÓRIOS</v>
      </c>
      <c r="C17" s="1029"/>
      <c r="D17" s="1029"/>
      <c r="E17" s="1029"/>
      <c r="F17" s="648">
        <f>Orçamento!J163</f>
        <v>0</v>
      </c>
      <c r="G17" s="467" t="e">
        <f t="shared" si="0"/>
        <v>#DIV/0!</v>
      </c>
      <c r="H17" s="648">
        <f>Orçamento!L163</f>
        <v>0</v>
      </c>
      <c r="I17" s="649" t="e">
        <f t="shared" si="1"/>
        <v>#DIV/0!</v>
      </c>
      <c r="J17" s="648"/>
      <c r="K17" s="649"/>
      <c r="L17" s="648"/>
      <c r="M17" s="649"/>
      <c r="N17" s="648"/>
      <c r="O17" s="649"/>
      <c r="P17" s="648"/>
      <c r="Q17" s="649"/>
      <c r="R17" s="648"/>
      <c r="S17" s="649"/>
      <c r="T17" s="648"/>
      <c r="U17" s="649"/>
      <c r="V17" s="648"/>
      <c r="W17" s="649"/>
      <c r="X17" s="648"/>
      <c r="Y17" s="649"/>
      <c r="Z17" s="648"/>
      <c r="AA17" s="649"/>
      <c r="AB17" s="648"/>
      <c r="AC17" s="649"/>
      <c r="AD17" s="648"/>
      <c r="AE17" s="649"/>
      <c r="AF17" s="648"/>
      <c r="AG17" s="649"/>
    </row>
    <row r="18" spans="1:33" ht="19.5" customHeight="1">
      <c r="A18" s="97" t="str">
        <f>Orçamento!C164</f>
        <v>13.0</v>
      </c>
      <c r="B18" s="1029" t="str">
        <f>Orçamento!D164</f>
        <v xml:space="preserve">INSTALAÇÕES ELÉTRICAS </v>
      </c>
      <c r="C18" s="1029">
        <f>Orçamento!E164</f>
        <v>0</v>
      </c>
      <c r="D18" s="1029">
        <f>Orçamento!G164</f>
        <v>0</v>
      </c>
      <c r="E18" s="1029">
        <f>Orçamento!H164</f>
        <v>0</v>
      </c>
      <c r="F18" s="648">
        <f>Orçamento!J252</f>
        <v>0</v>
      </c>
      <c r="G18" s="467" t="e">
        <f t="shared" si="0"/>
        <v>#DIV/0!</v>
      </c>
      <c r="H18" s="648">
        <f>Orçamento!L252</f>
        <v>0</v>
      </c>
      <c r="I18" s="649" t="e">
        <f t="shared" si="1"/>
        <v>#DIV/0!</v>
      </c>
      <c r="J18" s="648"/>
      <c r="K18" s="649"/>
      <c r="L18" s="648"/>
      <c r="M18" s="649"/>
      <c r="N18" s="648"/>
      <c r="O18" s="649"/>
      <c r="P18" s="648"/>
      <c r="Q18" s="649"/>
      <c r="R18" s="648"/>
      <c r="S18" s="649"/>
      <c r="T18" s="648"/>
      <c r="U18" s="649"/>
      <c r="V18" s="648"/>
      <c r="W18" s="649"/>
      <c r="X18" s="648"/>
      <c r="Y18" s="649"/>
      <c r="Z18" s="648"/>
      <c r="AA18" s="649"/>
      <c r="AB18" s="648"/>
      <c r="AC18" s="649"/>
      <c r="AD18" s="648"/>
      <c r="AE18" s="649"/>
      <c r="AF18" s="648"/>
      <c r="AG18" s="649"/>
    </row>
    <row r="19" spans="1:33" ht="19.5" customHeight="1">
      <c r="A19" s="97" t="str">
        <f>Orçamento!C253</f>
        <v>14.0</v>
      </c>
      <c r="B19" s="1030" t="str">
        <f>Orçamento!D253</f>
        <v>INSTALAÇÕES ELÉTRICAS DE CABEAMENTO DE LÓGICA E TELEFONIA</v>
      </c>
      <c r="C19" s="1030">
        <f>Orçamento!E253</f>
        <v>0</v>
      </c>
      <c r="D19" s="1030">
        <f>Orçamento!G253</f>
        <v>0</v>
      </c>
      <c r="E19" s="1030">
        <f>Orçamento!H253</f>
        <v>0</v>
      </c>
      <c r="F19" s="648">
        <f>Orçamento!J322</f>
        <v>0</v>
      </c>
      <c r="G19" s="467" t="e">
        <f t="shared" si="0"/>
        <v>#DIV/0!</v>
      </c>
      <c r="H19" s="648">
        <f>Orçamento!L322</f>
        <v>0</v>
      </c>
      <c r="I19" s="649" t="e">
        <f t="shared" si="1"/>
        <v>#DIV/0!</v>
      </c>
      <c r="J19" s="648"/>
      <c r="K19" s="649"/>
      <c r="L19" s="648"/>
      <c r="M19" s="649"/>
      <c r="N19" s="648"/>
      <c r="O19" s="649"/>
      <c r="P19" s="648"/>
      <c r="Q19" s="649"/>
      <c r="R19" s="648"/>
      <c r="S19" s="649"/>
      <c r="T19" s="648"/>
      <c r="U19" s="649"/>
      <c r="V19" s="648"/>
      <c r="W19" s="649"/>
      <c r="X19" s="648"/>
      <c r="Y19" s="649"/>
      <c r="Z19" s="648"/>
      <c r="AA19" s="649"/>
      <c r="AB19" s="648"/>
      <c r="AC19" s="649"/>
      <c r="AD19" s="648"/>
      <c r="AE19" s="649"/>
      <c r="AF19" s="648"/>
      <c r="AG19" s="649"/>
    </row>
    <row r="20" spans="1:33" ht="19.5" customHeight="1">
      <c r="A20" s="97" t="str">
        <f>Orçamento!C323</f>
        <v>15.0</v>
      </c>
      <c r="B20" s="1029" t="str">
        <f>Orçamento!$D$323</f>
        <v>INSTALAÇÕES ELÉTRICAS - SPDA</v>
      </c>
      <c r="C20" s="1029">
        <f>Orçamento!E323</f>
        <v>0</v>
      </c>
      <c r="D20" s="1029">
        <f>Orçamento!G323</f>
        <v>0</v>
      </c>
      <c r="E20" s="1029">
        <f>Orçamento!H323</f>
        <v>0</v>
      </c>
      <c r="F20" s="648">
        <f>Orçamento!J355</f>
        <v>0</v>
      </c>
      <c r="G20" s="467" t="e">
        <f t="shared" si="0"/>
        <v>#DIV/0!</v>
      </c>
      <c r="H20" s="648">
        <f>Orçamento!L355</f>
        <v>0</v>
      </c>
      <c r="I20" s="649" t="e">
        <f t="shared" si="1"/>
        <v>#DIV/0!</v>
      </c>
      <c r="J20" s="648"/>
      <c r="K20" s="649"/>
      <c r="L20" s="648"/>
      <c r="M20" s="649"/>
      <c r="N20" s="648"/>
      <c r="O20" s="649"/>
      <c r="P20" s="648"/>
      <c r="Q20" s="649"/>
      <c r="R20" s="648"/>
      <c r="S20" s="649"/>
      <c r="T20" s="648"/>
      <c r="U20" s="649"/>
      <c r="V20" s="648"/>
      <c r="W20" s="649"/>
      <c r="X20" s="648"/>
      <c r="Y20" s="649"/>
      <c r="Z20" s="648"/>
      <c r="AA20" s="649"/>
      <c r="AB20" s="648"/>
      <c r="AC20" s="649"/>
      <c r="AD20" s="648"/>
      <c r="AE20" s="649"/>
      <c r="AF20" s="648"/>
      <c r="AG20" s="649"/>
    </row>
    <row r="21" spans="1:33" ht="19.5" customHeight="1">
      <c r="A21" s="97" t="str">
        <f>Orçamento!$C$356</f>
        <v>16.0</v>
      </c>
      <c r="B21" s="1029" t="str">
        <f>Orçamento!$D$356</f>
        <v>INSTALAÇÕES HIDRÁULICAS</v>
      </c>
      <c r="C21" s="1029"/>
      <c r="D21" s="1029"/>
      <c r="E21" s="1029"/>
      <c r="F21" s="648">
        <f>Orçamento!J390</f>
        <v>0</v>
      </c>
      <c r="G21" s="467" t="e">
        <f t="shared" si="0"/>
        <v>#DIV/0!</v>
      </c>
      <c r="H21" s="648">
        <f>Orçamento!L390</f>
        <v>0</v>
      </c>
      <c r="I21" s="649" t="e">
        <f t="shared" si="1"/>
        <v>#DIV/0!</v>
      </c>
      <c r="J21" s="648"/>
      <c r="K21" s="649"/>
      <c r="L21" s="648"/>
      <c r="M21" s="649"/>
      <c r="N21" s="648"/>
      <c r="O21" s="649"/>
      <c r="P21" s="648"/>
      <c r="Q21" s="649"/>
      <c r="R21" s="648"/>
      <c r="S21" s="649"/>
      <c r="T21" s="648"/>
      <c r="U21" s="649"/>
      <c r="V21" s="648"/>
      <c r="W21" s="649"/>
      <c r="X21" s="648"/>
      <c r="Y21" s="649"/>
      <c r="Z21" s="648"/>
      <c r="AA21" s="649"/>
      <c r="AB21" s="648"/>
      <c r="AC21" s="649"/>
      <c r="AD21" s="648"/>
      <c r="AE21" s="649"/>
      <c r="AF21" s="648"/>
      <c r="AG21" s="649"/>
    </row>
    <row r="22" spans="1:33" ht="19.5" customHeight="1">
      <c r="A22" s="97" t="str">
        <f>Orçamento!$C$391</f>
        <v>17.0</v>
      </c>
      <c r="B22" s="1029" t="str">
        <f>Orçamento!$D$391</f>
        <v>CLIMATIZAÇÃO</v>
      </c>
      <c r="C22" s="1029"/>
      <c r="D22" s="1029"/>
      <c r="E22" s="1029"/>
      <c r="F22" s="648">
        <f>Orçamento!J413</f>
        <v>0</v>
      </c>
      <c r="G22" s="467" t="e">
        <f t="shared" si="0"/>
        <v>#DIV/0!</v>
      </c>
      <c r="H22" s="648">
        <f>Orçamento!L413</f>
        <v>0</v>
      </c>
      <c r="I22" s="649" t="e">
        <f t="shared" si="1"/>
        <v>#DIV/0!</v>
      </c>
      <c r="J22" s="648"/>
      <c r="K22" s="649"/>
      <c r="L22" s="648"/>
      <c r="M22" s="649"/>
      <c r="N22" s="648"/>
      <c r="O22" s="649"/>
      <c r="P22" s="648"/>
      <c r="Q22" s="649"/>
      <c r="R22" s="648"/>
      <c r="S22" s="649"/>
      <c r="T22" s="648"/>
      <c r="U22" s="649"/>
      <c r="V22" s="648"/>
      <c r="W22" s="649"/>
      <c r="X22" s="648"/>
      <c r="Y22" s="649"/>
      <c r="Z22" s="648"/>
      <c r="AA22" s="649"/>
      <c r="AB22" s="648"/>
      <c r="AC22" s="649"/>
      <c r="AD22" s="648"/>
      <c r="AE22" s="649"/>
      <c r="AF22" s="648"/>
      <c r="AG22" s="649"/>
    </row>
    <row r="23" spans="1:33" ht="19.5" customHeight="1">
      <c r="A23" s="97" t="str">
        <f>Orçamento!$C$414</f>
        <v>18.0</v>
      </c>
      <c r="B23" s="1029" t="str">
        <f>Orçamento!$D$414</f>
        <v>INSTALAÇÕES SANITÁRIAS</v>
      </c>
      <c r="C23" s="1029">
        <f>Orçamento!E460</f>
        <v>0</v>
      </c>
      <c r="D23" s="1029">
        <f>Orçamento!G460</f>
        <v>0</v>
      </c>
      <c r="E23" s="1029">
        <f>Orçamento!H460</f>
        <v>0</v>
      </c>
      <c r="F23" s="648">
        <f>Orçamento!J432</f>
        <v>0</v>
      </c>
      <c r="G23" s="467" t="e">
        <f t="shared" si="0"/>
        <v>#DIV/0!</v>
      </c>
      <c r="H23" s="648">
        <f>Orçamento!L432</f>
        <v>0</v>
      </c>
      <c r="I23" s="649" t="e">
        <f t="shared" si="1"/>
        <v>#DIV/0!</v>
      </c>
      <c r="J23" s="648"/>
      <c r="K23" s="649"/>
      <c r="L23" s="648"/>
      <c r="M23" s="649"/>
      <c r="N23" s="648"/>
      <c r="O23" s="649"/>
      <c r="P23" s="648"/>
      <c r="Q23" s="649"/>
      <c r="R23" s="648"/>
      <c r="S23" s="649"/>
      <c r="T23" s="648"/>
      <c r="U23" s="649"/>
      <c r="V23" s="648"/>
      <c r="W23" s="649"/>
      <c r="X23" s="648"/>
      <c r="Y23" s="649"/>
      <c r="Z23" s="648"/>
      <c r="AA23" s="649"/>
      <c r="AB23" s="648"/>
      <c r="AC23" s="649"/>
      <c r="AD23" s="648"/>
      <c r="AE23" s="649"/>
      <c r="AF23" s="648"/>
      <c r="AG23" s="649"/>
    </row>
    <row r="24" spans="1:33" ht="19.5" customHeight="1">
      <c r="A24" s="97" t="str">
        <f>Orçamento!$C$433</f>
        <v>19.0</v>
      </c>
      <c r="B24" s="1029" t="str">
        <f>Orçamento!$D$433</f>
        <v>INSTALAÇÕES PLUVIAIS</v>
      </c>
      <c r="C24" s="1029">
        <f>Orçamento!E460</f>
        <v>0</v>
      </c>
      <c r="D24" s="1029">
        <f>Orçamento!G460</f>
        <v>0</v>
      </c>
      <c r="E24" s="1029">
        <f>Orçamento!H460</f>
        <v>0</v>
      </c>
      <c r="F24" s="648">
        <f>Orçamento!J460</f>
        <v>0</v>
      </c>
      <c r="G24" s="467" t="e">
        <f t="shared" si="0"/>
        <v>#DIV/0!</v>
      </c>
      <c r="H24" s="648">
        <f>Orçamento!L460</f>
        <v>0</v>
      </c>
      <c r="I24" s="649" t="e">
        <f t="shared" si="1"/>
        <v>#DIV/0!</v>
      </c>
      <c r="J24" s="648"/>
      <c r="K24" s="649"/>
      <c r="L24" s="648"/>
      <c r="M24" s="649"/>
      <c r="N24" s="648"/>
      <c r="O24" s="649"/>
      <c r="P24" s="648"/>
      <c r="Q24" s="649"/>
      <c r="R24" s="648"/>
      <c r="S24" s="649"/>
      <c r="T24" s="648"/>
      <c r="U24" s="649"/>
      <c r="V24" s="648"/>
      <c r="W24" s="649"/>
      <c r="X24" s="648"/>
      <c r="Y24" s="649"/>
      <c r="Z24" s="648"/>
      <c r="AA24" s="649"/>
      <c r="AB24" s="648"/>
      <c r="AC24" s="649"/>
      <c r="AD24" s="648"/>
      <c r="AE24" s="649"/>
      <c r="AF24" s="648"/>
      <c r="AG24" s="649"/>
    </row>
    <row r="25" spans="1:33" ht="27.75" customHeight="1">
      <c r="A25" s="97" t="str">
        <f>Orçamento!$C$461</f>
        <v>20.0</v>
      </c>
      <c r="B25" s="1030" t="str">
        <f>Orçamento!$D$461</f>
        <v>INSTALAÇÕES DE SISTEMA DE EMERGENCIA E SEGURANÇA CONTRA INCENDIO</v>
      </c>
      <c r="C25" s="1030" t="e">
        <f>Orçamento!#REF!</f>
        <v>#REF!</v>
      </c>
      <c r="D25" s="1030" t="e">
        <f>Orçamento!#REF!</f>
        <v>#REF!</v>
      </c>
      <c r="E25" s="1030" t="e">
        <f>Orçamento!#REF!</f>
        <v>#REF!</v>
      </c>
      <c r="F25" s="648">
        <f>Orçamento!J518</f>
        <v>0</v>
      </c>
      <c r="G25" s="467" t="e">
        <f t="shared" si="0"/>
        <v>#DIV/0!</v>
      </c>
      <c r="H25" s="648">
        <f>Orçamento!L518</f>
        <v>0</v>
      </c>
      <c r="I25" s="649" t="e">
        <f t="shared" si="1"/>
        <v>#DIV/0!</v>
      </c>
      <c r="J25" s="648"/>
      <c r="K25" s="649"/>
      <c r="L25" s="648"/>
      <c r="M25" s="649"/>
      <c r="N25" s="648"/>
      <c r="O25" s="649"/>
      <c r="P25" s="648"/>
      <c r="Q25" s="649"/>
      <c r="R25" s="648"/>
      <c r="S25" s="649"/>
      <c r="T25" s="648"/>
      <c r="U25" s="649"/>
      <c r="V25" s="648"/>
      <c r="W25" s="649"/>
      <c r="X25" s="648"/>
      <c r="Y25" s="649"/>
      <c r="Z25" s="648"/>
      <c r="AA25" s="649"/>
      <c r="AB25" s="648"/>
      <c r="AC25" s="649"/>
      <c r="AD25" s="648"/>
      <c r="AE25" s="649"/>
      <c r="AF25" s="648"/>
      <c r="AG25" s="649"/>
    </row>
    <row r="26" spans="1:33" ht="19.5" customHeight="1">
      <c r="A26" s="675" t="str">
        <f>Orçamento!$C$519</f>
        <v>21.0</v>
      </c>
      <c r="B26" s="1033" t="str">
        <f>Orçamento!$D$519</f>
        <v>SERVIÇOS COMPLEMENTARES</v>
      </c>
      <c r="C26" s="1033"/>
      <c r="D26" s="1033"/>
      <c r="E26" s="1033"/>
      <c r="F26" s="676">
        <f>Orçamento!J525</f>
        <v>0</v>
      </c>
      <c r="G26" s="677" t="e">
        <f t="shared" si="0"/>
        <v>#DIV/0!</v>
      </c>
      <c r="H26" s="676">
        <f>Orçamento!L525</f>
        <v>0</v>
      </c>
      <c r="I26" s="678" t="e">
        <f t="shared" si="1"/>
        <v>#DIV/0!</v>
      </c>
      <c r="J26" s="676"/>
      <c r="K26" s="678"/>
      <c r="L26" s="676"/>
      <c r="M26" s="678"/>
      <c r="N26" s="676"/>
      <c r="O26" s="678"/>
      <c r="P26" s="676"/>
      <c r="Q26" s="678"/>
      <c r="R26" s="676"/>
      <c r="S26" s="678"/>
      <c r="T26" s="676"/>
      <c r="U26" s="678"/>
      <c r="V26" s="676"/>
      <c r="W26" s="678"/>
      <c r="X26" s="676"/>
      <c r="Y26" s="678"/>
      <c r="Z26" s="676"/>
      <c r="AA26" s="678"/>
      <c r="AB26" s="676"/>
      <c r="AC26" s="678"/>
      <c r="AD26" s="676"/>
      <c r="AE26" s="678"/>
      <c r="AF26" s="676"/>
      <c r="AG26" s="678"/>
    </row>
    <row r="27" spans="1:33" ht="19.5" customHeight="1">
      <c r="A27" s="1031" t="s">
        <v>820</v>
      </c>
      <c r="B27" s="1032"/>
      <c r="C27" s="1032"/>
      <c r="D27" s="1032"/>
      <c r="E27" s="1032"/>
      <c r="F27" s="681">
        <f>SUM(F9:F26)</f>
        <v>0</v>
      </c>
      <c r="G27" s="682" t="e">
        <f>SUM(G9:G26)</f>
        <v>#DIV/0!</v>
      </c>
      <c r="H27" s="683">
        <f>SUM(H9:H26)</f>
        <v>0</v>
      </c>
      <c r="I27" s="682" t="e">
        <f>H27/$F$27</f>
        <v>#DIV/0!</v>
      </c>
      <c r="J27" s="683">
        <f>SUM(J9:J26)</f>
        <v>0</v>
      </c>
      <c r="K27" s="682" t="e">
        <f>J27/$F$27</f>
        <v>#DIV/0!</v>
      </c>
      <c r="L27" s="683">
        <f>SUM(L9:L26)</f>
        <v>0</v>
      </c>
      <c r="M27" s="682" t="e">
        <f>L27/$F$27</f>
        <v>#DIV/0!</v>
      </c>
      <c r="N27" s="683">
        <f>SUM(N9:N26)</f>
        <v>0</v>
      </c>
      <c r="O27" s="682" t="e">
        <f>N27/$F$27</f>
        <v>#DIV/0!</v>
      </c>
      <c r="P27" s="683">
        <f>SUM(P9:P26)</f>
        <v>0</v>
      </c>
      <c r="Q27" s="682" t="e">
        <f>P27/$F$27</f>
        <v>#DIV/0!</v>
      </c>
      <c r="R27" s="683">
        <f>SUM(R9:R26)</f>
        <v>0</v>
      </c>
      <c r="S27" s="682" t="e">
        <f>R27/$F$27</f>
        <v>#DIV/0!</v>
      </c>
      <c r="T27" s="683">
        <f>SUM(T9:T26)</f>
        <v>0</v>
      </c>
      <c r="U27" s="682" t="e">
        <f>T27/$F$27</f>
        <v>#DIV/0!</v>
      </c>
      <c r="V27" s="683">
        <f>SUM(V9:V26)</f>
        <v>0</v>
      </c>
      <c r="W27" s="682" t="e">
        <f>V27/$F$27</f>
        <v>#DIV/0!</v>
      </c>
      <c r="X27" s="683">
        <f>SUM(X9:X26)</f>
        <v>0</v>
      </c>
      <c r="Y27" s="682" t="e">
        <f>X27/$F$27</f>
        <v>#DIV/0!</v>
      </c>
      <c r="Z27" s="683">
        <f>SUM(Z9:Z26)</f>
        <v>0</v>
      </c>
      <c r="AA27" s="682" t="e">
        <f>Z27/$F$27</f>
        <v>#DIV/0!</v>
      </c>
      <c r="AB27" s="683">
        <f>SUM(AB9:AB26)</f>
        <v>0</v>
      </c>
      <c r="AC27" s="682" t="e">
        <f>AB27/$F$27</f>
        <v>#DIV/0!</v>
      </c>
      <c r="AD27" s="683">
        <f>SUM(AD9:AD26)</f>
        <v>0</v>
      </c>
      <c r="AE27" s="682" t="e">
        <f>AD27/$F$27</f>
        <v>#DIV/0!</v>
      </c>
      <c r="AF27" s="683">
        <f>SUM(AF9:AF26)</f>
        <v>0</v>
      </c>
      <c r="AG27" s="684" t="e">
        <f>AF27/$F$27</f>
        <v>#DIV/0!</v>
      </c>
    </row>
    <row r="28" spans="1:33" ht="5.25" customHeight="1">
      <c r="A28" s="8"/>
      <c r="B28" s="8"/>
      <c r="C28" s="8"/>
      <c r="D28" s="8"/>
      <c r="E28" s="8"/>
      <c r="F28" s="8"/>
      <c r="G28" s="8"/>
    </row>
    <row r="29" spans="1:33" s="663" customFormat="1" ht="20.85" customHeight="1">
      <c r="A29" s="662"/>
      <c r="B29" s="662"/>
      <c r="C29" s="662"/>
      <c r="D29" s="1045"/>
      <c r="E29" s="1045"/>
      <c r="F29" s="902"/>
      <c r="G29" s="902"/>
      <c r="AD29" s="1047"/>
      <c r="AE29" s="1047"/>
      <c r="AF29" s="1047"/>
    </row>
    <row r="30" spans="1:33" s="663" customFormat="1" ht="20.85" customHeight="1">
      <c r="B30" s="662"/>
      <c r="C30" s="662"/>
      <c r="D30" s="1045"/>
      <c r="E30" s="1045"/>
      <c r="F30" s="903"/>
      <c r="G30" s="903"/>
      <c r="AD30" s="906"/>
      <c r="AE30" s="907"/>
      <c r="AF30" s="907"/>
    </row>
    <row r="31" spans="1:33" s="663" customFormat="1" ht="20.85" customHeight="1">
      <c r="B31" s="662"/>
      <c r="C31" s="662"/>
      <c r="D31" s="1045"/>
      <c r="E31" s="1045"/>
      <c r="F31" s="903"/>
      <c r="G31" s="903"/>
      <c r="AD31" s="906"/>
      <c r="AE31" s="907"/>
      <c r="AF31" s="907"/>
    </row>
    <row r="32" spans="1:33" s="663" customFormat="1" ht="20.85" customHeight="1">
      <c r="B32" s="662"/>
      <c r="C32" s="662"/>
      <c r="D32" s="1045"/>
      <c r="E32" s="1045"/>
      <c r="F32" s="903"/>
      <c r="G32" s="903"/>
    </row>
    <row r="33" spans="2:7" s="663" customFormat="1" ht="20.85" customHeight="1">
      <c r="B33" s="662"/>
      <c r="C33" s="662"/>
      <c r="D33" s="1045"/>
      <c r="E33" s="1045"/>
      <c r="F33" s="903"/>
      <c r="G33" s="903"/>
    </row>
    <row r="34" spans="2:7" s="663" customFormat="1" ht="20.85" customHeight="1">
      <c r="B34" s="662"/>
      <c r="C34" s="662"/>
      <c r="D34" s="1045"/>
      <c r="E34" s="1045"/>
      <c r="F34" s="903"/>
      <c r="G34" s="904"/>
    </row>
    <row r="35" spans="2:7" s="663" customFormat="1" ht="20.85" customHeight="1">
      <c r="B35" s="662"/>
      <c r="C35" s="662"/>
      <c r="D35" s="1045"/>
      <c r="E35" s="1045"/>
      <c r="F35" s="903"/>
      <c r="G35" s="903"/>
    </row>
    <row r="36" spans="2:7" s="663" customFormat="1" ht="20.85" customHeight="1">
      <c r="D36" s="1045"/>
      <c r="E36" s="1045"/>
      <c r="F36" s="903"/>
      <c r="G36" s="903"/>
    </row>
    <row r="37" spans="2:7" s="663" customFormat="1" ht="20.85" customHeight="1">
      <c r="D37" s="1045"/>
      <c r="E37" s="1045"/>
      <c r="F37" s="903"/>
      <c r="G37" s="903"/>
    </row>
    <row r="38" spans="2:7" s="663" customFormat="1" ht="20.85" customHeight="1">
      <c r="D38" s="1045"/>
      <c r="E38" s="1045"/>
      <c r="F38" s="903"/>
      <c r="G38" s="903"/>
    </row>
    <row r="39" spans="2:7" s="663" customFormat="1" ht="20.85" customHeight="1">
      <c r="D39" s="1045"/>
      <c r="E39" s="1045"/>
      <c r="F39" s="903"/>
      <c r="G39" s="903"/>
    </row>
    <row r="40" spans="2:7" s="663" customFormat="1" ht="20.85" customHeight="1">
      <c r="D40" s="1045"/>
      <c r="E40" s="1045"/>
      <c r="F40" s="905"/>
      <c r="G40" s="905"/>
    </row>
  </sheetData>
  <mergeCells count="53">
    <mergeCell ref="AD29:AF29"/>
    <mergeCell ref="D29:E29"/>
    <mergeCell ref="D30:E30"/>
    <mergeCell ref="D31:E31"/>
    <mergeCell ref="D32:E32"/>
    <mergeCell ref="D33:E33"/>
    <mergeCell ref="D34:E34"/>
    <mergeCell ref="D35:E35"/>
    <mergeCell ref="D36:E36"/>
    <mergeCell ref="D37:E37"/>
    <mergeCell ref="D38:E38"/>
    <mergeCell ref="D39:E39"/>
    <mergeCell ref="D40:E40"/>
    <mergeCell ref="AF7:AG7"/>
    <mergeCell ref="T7:U7"/>
    <mergeCell ref="V7:W7"/>
    <mergeCell ref="X7:Y7"/>
    <mergeCell ref="Z7:AA7"/>
    <mergeCell ref="AD7:AE7"/>
    <mergeCell ref="AB7:AC7"/>
    <mergeCell ref="H7:I7"/>
    <mergeCell ref="J7:K7"/>
    <mergeCell ref="N7:O7"/>
    <mergeCell ref="P7:Q7"/>
    <mergeCell ref="R7:S7"/>
    <mergeCell ref="B15:E15"/>
    <mergeCell ref="B22:E22"/>
    <mergeCell ref="B21:E21"/>
    <mergeCell ref="B20:E20"/>
    <mergeCell ref="B18:E18"/>
    <mergeCell ref="B19:E19"/>
    <mergeCell ref="B14:E14"/>
    <mergeCell ref="B8:E8"/>
    <mergeCell ref="B9:E9"/>
    <mergeCell ref="B16:E16"/>
    <mergeCell ref="B17:E17"/>
    <mergeCell ref="A1:AG1"/>
    <mergeCell ref="B13:E13"/>
    <mergeCell ref="A2:D2"/>
    <mergeCell ref="B3:D3"/>
    <mergeCell ref="A6:B6"/>
    <mergeCell ref="C6:G6"/>
    <mergeCell ref="B10:E10"/>
    <mergeCell ref="B5:E5"/>
    <mergeCell ref="B12:E12"/>
    <mergeCell ref="B11:E11"/>
    <mergeCell ref="A7:G7"/>
    <mergeCell ref="L7:M7"/>
    <mergeCell ref="B23:E23"/>
    <mergeCell ref="B24:E24"/>
    <mergeCell ref="B25:E25"/>
    <mergeCell ref="A27:E27"/>
    <mergeCell ref="B26:E26"/>
  </mergeCells>
  <pageMargins left="0.59055118110236227" right="0.11811023622047245" top="0.51181102362204722" bottom="0.98425196850393704" header="0.31496062992125984" footer="0.31496062992125984"/>
  <pageSetup paperSize="9" scale="48" orientation="landscape" r:id="rId1"/>
  <headerFooter>
    <oddFooter>&amp;L&amp;G&amp;CAndré da Silva Luz
 Engenheiro Civil 
CREA MT046791&amp;R&amp;P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Z51"/>
  <sheetViews>
    <sheetView view="pageBreakPreview" zoomScale="70" zoomScaleNormal="70" zoomScaleSheetLayoutView="70" workbookViewId="0">
      <selection activeCell="AL5" sqref="AL5"/>
    </sheetView>
  </sheetViews>
  <sheetFormatPr defaultRowHeight="15.75"/>
  <cols>
    <col min="1" max="1" width="12.85546875" style="215" customWidth="1"/>
    <col min="2" max="2" width="8.28515625" style="215" customWidth="1"/>
    <col min="3" max="3" width="42.85546875" style="215" customWidth="1"/>
    <col min="4" max="4" width="14.5703125" style="216" customWidth="1"/>
    <col min="5" max="5" width="9.85546875" style="216" customWidth="1"/>
    <col min="6" max="6" width="10.7109375" style="215" customWidth="1"/>
    <col min="7" max="7" width="9.28515625" style="215" customWidth="1"/>
    <col min="8" max="8" width="13.28515625" style="215" customWidth="1"/>
    <col min="9" max="9" width="11.42578125" style="215" customWidth="1"/>
    <col min="10" max="27" width="10.7109375" style="215" customWidth="1"/>
    <col min="28" max="28" width="10" style="215" customWidth="1"/>
    <col min="29" max="34" width="10.7109375" style="215" customWidth="1"/>
    <col min="35" max="35" width="21.5703125" style="215" customWidth="1"/>
    <col min="36" max="37" width="11.7109375" style="215" bestFit="1" customWidth="1"/>
    <col min="38" max="38" width="9.85546875" style="215" bestFit="1" customWidth="1"/>
    <col min="39" max="39" width="18.28515625" style="215" customWidth="1"/>
    <col min="40" max="16384" width="9.140625" style="215"/>
  </cols>
  <sheetData>
    <row r="1" spans="1:78" s="217" customFormat="1" ht="17.25" customHeight="1">
      <c r="A1" s="499"/>
      <c r="B1" s="494"/>
      <c r="C1" s="494"/>
      <c r="D1" s="494"/>
      <c r="E1" s="498" t="str">
        <f>Resumo!A1</f>
        <v>PLANILHA ORÇAMENTÁRIA COMPLETA - POLICLÍNICA DA ZONA LESTE</v>
      </c>
      <c r="F1" s="494"/>
      <c r="G1" s="494"/>
      <c r="H1" s="494"/>
      <c r="I1" s="494"/>
      <c r="J1" s="494"/>
      <c r="K1" s="494"/>
      <c r="L1" s="494"/>
      <c r="M1" s="494"/>
      <c r="N1" s="494"/>
      <c r="O1" s="475"/>
      <c r="P1" s="475"/>
      <c r="Q1" s="475"/>
      <c r="R1" s="475"/>
      <c r="S1" s="475"/>
      <c r="T1" s="475"/>
      <c r="U1" s="475"/>
      <c r="V1" s="475"/>
      <c r="W1" s="475"/>
      <c r="X1" s="475"/>
      <c r="Y1" s="475"/>
      <c r="Z1" s="475"/>
      <c r="AA1" s="475"/>
      <c r="AB1" s="475"/>
      <c r="AC1" s="475"/>
      <c r="AD1" s="475"/>
      <c r="AE1" s="475"/>
      <c r="AF1" s="475"/>
      <c r="AG1" s="475"/>
      <c r="AH1" s="475"/>
      <c r="AI1" s="475"/>
      <c r="AJ1" s="475"/>
      <c r="AK1" s="475"/>
      <c r="AL1" s="476"/>
    </row>
    <row r="2" spans="1:78" s="358" customFormat="1" ht="20.85" customHeight="1">
      <c r="A2" s="493"/>
      <c r="B2" s="360"/>
      <c r="C2" s="360"/>
      <c r="D2" s="360"/>
      <c r="E2" s="495" t="s">
        <v>821</v>
      </c>
      <c r="F2" s="360"/>
      <c r="G2" s="360"/>
      <c r="H2" s="360"/>
      <c r="I2" s="360"/>
      <c r="J2" s="360"/>
      <c r="K2" s="360"/>
      <c r="L2" s="360"/>
      <c r="M2" s="360"/>
      <c r="N2" s="360"/>
      <c r="O2" s="477"/>
      <c r="P2" s="477"/>
      <c r="Q2" s="477"/>
      <c r="R2" s="477"/>
      <c r="S2" s="477"/>
      <c r="T2" s="477"/>
      <c r="U2" s="477"/>
      <c r="V2" s="477"/>
      <c r="W2" s="477"/>
      <c r="X2" s="477"/>
      <c r="Y2" s="477"/>
      <c r="Z2" s="477"/>
      <c r="AA2" s="477"/>
      <c r="AB2" s="477"/>
      <c r="AC2" s="477"/>
      <c r="AD2" s="477"/>
      <c r="AE2" s="477"/>
      <c r="AF2" s="477"/>
      <c r="AG2" s="477"/>
      <c r="AH2" s="477"/>
      <c r="AI2" s="477"/>
      <c r="AJ2" s="477"/>
      <c r="AK2" s="477"/>
      <c r="AL2" s="478"/>
      <c r="AM2" s="359"/>
      <c r="AN2" s="359"/>
      <c r="AO2" s="359"/>
      <c r="AP2" s="359"/>
      <c r="AQ2" s="359"/>
    </row>
    <row r="3" spans="1:78" ht="20.100000000000001" customHeight="1">
      <c r="A3" s="356" t="s">
        <v>823</v>
      </c>
      <c r="B3" s="1064" t="s">
        <v>822</v>
      </c>
      <c r="C3" s="1064"/>
      <c r="D3" s="1064"/>
      <c r="E3" s="1064"/>
      <c r="F3" s="81"/>
      <c r="G3" s="81"/>
      <c r="H3" s="81"/>
      <c r="I3" s="1061" t="str">
        <f>Orçamento!E3</f>
        <v>Valor estimado final:</v>
      </c>
      <c r="J3" s="1061"/>
      <c r="K3" s="1062">
        <f>Orçamento!G3</f>
        <v>0</v>
      </c>
      <c r="L3" s="1062"/>
      <c r="M3" s="441" t="str">
        <f>Orçamento!I3</f>
        <v>Data:</v>
      </c>
      <c r="N3" s="369">
        <f>Orçamento!J3</f>
        <v>44650</v>
      </c>
      <c r="O3" s="81"/>
      <c r="P3" s="81"/>
      <c r="Q3" s="81"/>
      <c r="R3" s="1063" t="str">
        <f>Orçamento!E3</f>
        <v>Valor estimado final:</v>
      </c>
      <c r="S3" s="1063"/>
      <c r="T3" s="1062">
        <f>Orçamento!G3</f>
        <v>0</v>
      </c>
      <c r="U3" s="1062"/>
      <c r="V3" s="441" t="str">
        <f>Orçamento!I3</f>
        <v>Data:</v>
      </c>
      <c r="W3" s="369">
        <f>Orçamento!J3</f>
        <v>44650</v>
      </c>
      <c r="X3" s="81"/>
      <c r="Y3" s="81"/>
      <c r="Z3" s="81"/>
      <c r="AA3" s="1061" t="str">
        <f>Orçamento!E3</f>
        <v>Valor estimado final:</v>
      </c>
      <c r="AB3" s="1061"/>
      <c r="AC3" s="1062">
        <f>Orçamento!G3</f>
        <v>0</v>
      </c>
      <c r="AD3" s="1062"/>
      <c r="AE3" s="441" t="str">
        <f>Orçamento!I3</f>
        <v>Data:</v>
      </c>
      <c r="AF3" s="369">
        <f>Orçamento!J3</f>
        <v>44650</v>
      </c>
      <c r="AG3" s="1061" t="str">
        <f>Orçamento!E3</f>
        <v>Valor estimado final:</v>
      </c>
      <c r="AH3" s="1061"/>
      <c r="AI3" s="1071">
        <f>Orçamento!G3</f>
        <v>0</v>
      </c>
      <c r="AJ3" s="1071"/>
      <c r="AK3" s="441" t="str">
        <f>Orçamento!I3</f>
        <v>Data:</v>
      </c>
      <c r="AL3" s="214">
        <f>Resumo!$Q$4</f>
        <v>0</v>
      </c>
      <c r="AM3" s="81"/>
      <c r="AN3" s="81"/>
      <c r="AO3" s="81"/>
      <c r="AP3" s="81"/>
      <c r="AQ3" s="81"/>
      <c r="AR3" s="81"/>
      <c r="AS3" s="81"/>
      <c r="AT3" s="81"/>
      <c r="AU3" s="81"/>
      <c r="AV3" s="81"/>
      <c r="AW3" s="81"/>
      <c r="AX3" s="81"/>
      <c r="AY3" s="81"/>
      <c r="AZ3" s="81"/>
      <c r="BA3" s="81"/>
      <c r="BB3" s="81"/>
      <c r="BC3" s="81"/>
      <c r="BD3" s="81"/>
      <c r="BE3" s="81"/>
      <c r="BF3" s="81"/>
      <c r="BG3" s="81"/>
      <c r="BH3" s="81"/>
      <c r="BI3" s="81"/>
      <c r="BJ3" s="81"/>
      <c r="BK3" s="81"/>
      <c r="BL3" s="81"/>
      <c r="BM3" s="81"/>
      <c r="BN3" s="81"/>
      <c r="BO3" s="81"/>
      <c r="BP3" s="81"/>
      <c r="BQ3" s="81"/>
      <c r="BR3" s="81"/>
      <c r="BS3" s="81"/>
      <c r="BT3" s="81"/>
      <c r="BU3" s="81"/>
      <c r="BV3" s="81"/>
      <c r="BW3" s="81"/>
      <c r="BX3" s="81"/>
      <c r="BY3" s="81"/>
      <c r="BZ3" s="81"/>
    </row>
    <row r="4" spans="1:78" ht="20.100000000000001" customHeight="1">
      <c r="A4" s="444" t="str">
        <f>Resumo!$A$3</f>
        <v>Obra:</v>
      </c>
      <c r="B4" s="1068" t="str">
        <f>Resumo!$B$3</f>
        <v>Construção da Policlínica</v>
      </c>
      <c r="C4" s="1068"/>
      <c r="D4" s="1068"/>
      <c r="E4" s="1068"/>
      <c r="F4" s="81"/>
      <c r="G4" s="81"/>
      <c r="H4" s="81"/>
      <c r="I4" s="1060" t="str">
        <f>Orçamento!F4</f>
        <v>Custo/m²:</v>
      </c>
      <c r="J4" s="1061"/>
      <c r="K4" s="496">
        <f>Orçamento!G4</f>
        <v>0</v>
      </c>
      <c r="L4" s="81"/>
      <c r="M4" s="441" t="str">
        <f>Orçamento!H4</f>
        <v>BDI Serviços:</v>
      </c>
      <c r="N4" s="225">
        <f>Orçamento!J4</f>
        <v>0.24940000000000001</v>
      </c>
      <c r="O4" s="81"/>
      <c r="P4" s="81"/>
      <c r="Q4" s="81"/>
      <c r="R4" s="1060" t="str">
        <f>Orçamento!F4</f>
        <v>Custo/m²:</v>
      </c>
      <c r="S4" s="1061"/>
      <c r="T4" s="496">
        <f>Orçamento!G4</f>
        <v>0</v>
      </c>
      <c r="U4" s="81"/>
      <c r="V4" s="441" t="str">
        <f>Orçamento!H4</f>
        <v>BDI Serviços:</v>
      </c>
      <c r="W4" s="225">
        <f>Orçamento!J4</f>
        <v>0.24940000000000001</v>
      </c>
      <c r="X4" s="81"/>
      <c r="Y4" s="81"/>
      <c r="Z4" s="81"/>
      <c r="AA4" s="1060" t="str">
        <f>Orçamento!F4</f>
        <v>Custo/m²:</v>
      </c>
      <c r="AB4" s="1061"/>
      <c r="AC4" s="496">
        <f>Orçamento!G4</f>
        <v>0</v>
      </c>
      <c r="AD4" s="81"/>
      <c r="AE4" s="441" t="str">
        <f>Orçamento!H4</f>
        <v>BDI Serviços:</v>
      </c>
      <c r="AF4" s="225">
        <f>Orçamento!J4</f>
        <v>0.24940000000000001</v>
      </c>
      <c r="AG4" s="1060" t="str">
        <f>Orçamento!F4</f>
        <v>Custo/m²:</v>
      </c>
      <c r="AH4" s="1061"/>
      <c r="AI4" s="496">
        <f>Orçamento!G4</f>
        <v>0</v>
      </c>
      <c r="AJ4" s="81"/>
      <c r="AK4" s="441" t="str">
        <f>Orçamento!H4</f>
        <v>BDI Serviços:</v>
      </c>
      <c r="AL4" s="225">
        <f>Orçamento!J4</f>
        <v>0.24940000000000001</v>
      </c>
      <c r="AM4" s="81"/>
      <c r="AN4" s="81"/>
      <c r="AO4" s="81"/>
      <c r="AP4" s="81"/>
      <c r="AQ4" s="81"/>
      <c r="AR4" s="81"/>
      <c r="AS4" s="81"/>
      <c r="AT4" s="81"/>
      <c r="AU4" s="81"/>
      <c r="AV4" s="81"/>
      <c r="AW4" s="81"/>
      <c r="AX4" s="81"/>
      <c r="AY4" s="81"/>
      <c r="AZ4" s="81"/>
      <c r="BA4" s="81"/>
      <c r="BB4" s="81"/>
      <c r="BC4" s="81"/>
      <c r="BD4" s="81"/>
      <c r="BE4" s="81"/>
      <c r="BF4" s="81"/>
      <c r="BG4" s="81"/>
      <c r="BH4" s="81"/>
      <c r="BI4" s="81"/>
      <c r="BJ4" s="81"/>
      <c r="BK4" s="81"/>
      <c r="BL4" s="81"/>
      <c r="BM4" s="81"/>
      <c r="BN4" s="81"/>
      <c r="BO4" s="81"/>
      <c r="BP4" s="81"/>
      <c r="BQ4" s="81"/>
      <c r="BR4" s="81"/>
      <c r="BS4" s="81"/>
      <c r="BT4" s="81"/>
      <c r="BU4" s="81"/>
      <c r="BV4" s="81"/>
      <c r="BW4" s="81"/>
      <c r="BX4" s="81"/>
      <c r="BY4" s="81"/>
      <c r="BZ4" s="81"/>
    </row>
    <row r="5" spans="1:78" ht="23.25" customHeight="1">
      <c r="A5" s="355" t="str">
        <f>Resumo!$A$4</f>
        <v>Local:</v>
      </c>
      <c r="B5" s="1069" t="str">
        <f>Resumo!$B$4</f>
        <v>Rua das Turmalinas (Rua C), lotes 47/48/49, quadra 08, Loteamento Industrial.</v>
      </c>
      <c r="C5" s="1069"/>
      <c r="D5" s="1069"/>
      <c r="E5" s="1069"/>
      <c r="F5" s="443"/>
      <c r="G5" s="443"/>
      <c r="H5" s="443"/>
      <c r="I5" s="81"/>
      <c r="J5" s="357"/>
      <c r="K5" s="362"/>
      <c r="L5" s="362"/>
      <c r="M5" s="913" t="str">
        <f>Orçamento!H5</f>
        <v>BDI Equipamentos:</v>
      </c>
      <c r="N5" s="225">
        <f>Orçamento!J5</f>
        <v>0.1278</v>
      </c>
      <c r="O5" s="81"/>
      <c r="P5" s="81"/>
      <c r="Q5" s="81"/>
      <c r="R5" s="81"/>
      <c r="S5" s="357"/>
      <c r="T5" s="362"/>
      <c r="U5" s="362"/>
      <c r="V5" s="913" t="str">
        <f>Orçamento!H5</f>
        <v>BDI Equipamentos:</v>
      </c>
      <c r="W5" s="225">
        <f>Orçamento!J5</f>
        <v>0.1278</v>
      </c>
      <c r="X5" s="81"/>
      <c r="Y5" s="81"/>
      <c r="Z5" s="81"/>
      <c r="AA5" s="81"/>
      <c r="AB5" s="357"/>
      <c r="AC5" s="362"/>
      <c r="AD5" s="362"/>
      <c r="AE5" s="913" t="str">
        <f>Orçamento!H5</f>
        <v>BDI Equipamentos:</v>
      </c>
      <c r="AF5" s="225">
        <f>Orçamento!J5</f>
        <v>0.1278</v>
      </c>
      <c r="AG5" s="81"/>
      <c r="AH5" s="357"/>
      <c r="AI5" s="362"/>
      <c r="AJ5" s="362"/>
      <c r="AK5" s="913" t="str">
        <f>Orçamento!H5</f>
        <v>BDI Equipamentos:</v>
      </c>
      <c r="AL5" s="225">
        <f>Orçamento!J5</f>
        <v>0.1278</v>
      </c>
      <c r="AM5" s="81"/>
      <c r="AN5" s="81"/>
      <c r="AO5" s="81"/>
      <c r="AP5" s="81"/>
      <c r="AQ5" s="81"/>
      <c r="AR5" s="81"/>
      <c r="AS5" s="81"/>
      <c r="AT5" s="81"/>
      <c r="AU5" s="81"/>
      <c r="AV5" s="81"/>
      <c r="AW5" s="81"/>
      <c r="AX5" s="81"/>
      <c r="AY5" s="81"/>
      <c r="AZ5" s="81"/>
      <c r="BA5" s="81"/>
      <c r="BB5" s="81"/>
      <c r="BC5" s="81"/>
      <c r="BD5" s="81"/>
      <c r="BE5" s="81"/>
      <c r="BF5" s="81"/>
      <c r="BG5" s="81"/>
      <c r="BH5" s="81"/>
      <c r="BI5" s="81"/>
      <c r="BJ5" s="81"/>
      <c r="BK5" s="81"/>
      <c r="BL5" s="81"/>
      <c r="BM5" s="81"/>
      <c r="BN5" s="81"/>
      <c r="BO5" s="81"/>
      <c r="BP5" s="81"/>
      <c r="BQ5" s="81"/>
      <c r="BR5" s="81"/>
      <c r="BS5" s="81"/>
      <c r="BT5" s="81"/>
      <c r="BU5" s="81"/>
      <c r="BV5" s="81"/>
      <c r="BW5" s="81"/>
      <c r="BX5" s="81"/>
      <c r="BY5" s="81"/>
      <c r="BZ5" s="81"/>
    </row>
    <row r="6" spans="1:78" ht="20.100000000000001" customHeight="1">
      <c r="A6" s="355" t="str">
        <f>Resumo!$A$5</f>
        <v xml:space="preserve">Área: </v>
      </c>
      <c r="B6" s="1065">
        <f>Resumo!$B$5</f>
        <v>1116.78</v>
      </c>
      <c r="C6" s="1065"/>
      <c r="D6" s="1065"/>
      <c r="E6" s="1065"/>
      <c r="F6" s="1065"/>
      <c r="G6" s="1065"/>
      <c r="H6" s="1065"/>
      <c r="I6" s="81"/>
      <c r="J6" s="357" t="str">
        <f>Orçamento!G6</f>
        <v>Referência:</v>
      </c>
      <c r="K6" s="1048" t="str">
        <f>Orçamento!H6</f>
        <v>SINAPI-FEV/22</v>
      </c>
      <c r="L6" s="1048"/>
      <c r="M6" s="81"/>
      <c r="N6" s="220"/>
      <c r="O6" s="81"/>
      <c r="P6" s="81"/>
      <c r="Q6" s="81"/>
      <c r="R6" s="81"/>
      <c r="S6" s="357" t="str">
        <f>Orçamento!G6</f>
        <v>Referência:</v>
      </c>
      <c r="T6" s="1048" t="str">
        <f>Orçamento!H6</f>
        <v>SINAPI-FEV/22</v>
      </c>
      <c r="U6" s="1048"/>
      <c r="V6" s="81"/>
      <c r="W6" s="220"/>
      <c r="X6" s="81"/>
      <c r="Y6" s="81"/>
      <c r="Z6" s="81"/>
      <c r="AA6" s="81"/>
      <c r="AB6" s="357" t="str">
        <f>Orçamento!G6</f>
        <v>Referência:</v>
      </c>
      <c r="AC6" s="1048" t="str">
        <f>Orçamento!H6</f>
        <v>SINAPI-FEV/22</v>
      </c>
      <c r="AD6" s="1048"/>
      <c r="AE6" s="81"/>
      <c r="AF6" s="220"/>
      <c r="AG6" s="81"/>
      <c r="AH6" s="357" t="str">
        <f>Orçamento!G6</f>
        <v>Referência:</v>
      </c>
      <c r="AI6" s="362" t="str">
        <f>Orçamento!H6</f>
        <v>SINAPI-FEV/22</v>
      </c>
      <c r="AJ6" s="362"/>
      <c r="AK6" s="81"/>
      <c r="AL6" s="220"/>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c r="BM6" s="81"/>
      <c r="BN6" s="81"/>
      <c r="BO6" s="81"/>
      <c r="BP6" s="81"/>
      <c r="BQ6" s="81"/>
      <c r="BR6" s="81"/>
      <c r="BS6" s="81"/>
      <c r="BT6" s="81"/>
      <c r="BU6" s="81"/>
      <c r="BV6" s="81"/>
      <c r="BW6" s="81"/>
      <c r="BX6" s="81"/>
      <c r="BY6" s="81"/>
      <c r="BZ6" s="81"/>
    </row>
    <row r="7" spans="1:78" ht="20.100000000000001" customHeight="1">
      <c r="A7" s="911" t="str">
        <f>Resumo!$A$6</f>
        <v xml:space="preserve">Responsável Técnico: </v>
      </c>
      <c r="B7" s="912"/>
      <c r="C7" s="910" t="str">
        <f>Resumo!$C$6</f>
        <v>André da Silva Luz - CREA MT046791</v>
      </c>
      <c r="D7" s="198"/>
      <c r="E7" s="81"/>
      <c r="F7" s="909"/>
      <c r="G7" s="909"/>
      <c r="H7" s="909"/>
      <c r="I7" s="81"/>
      <c r="J7" s="81"/>
      <c r="K7" s="81"/>
      <c r="L7" s="81"/>
      <c r="M7" s="81"/>
      <c r="N7" s="220"/>
      <c r="O7" s="81"/>
      <c r="P7" s="81"/>
      <c r="Q7" s="81"/>
      <c r="R7" s="81"/>
      <c r="S7" s="81"/>
      <c r="T7" s="81"/>
      <c r="U7" s="81"/>
      <c r="V7" s="81"/>
      <c r="W7" s="220"/>
      <c r="X7" s="81"/>
      <c r="Y7" s="81"/>
      <c r="Z7" s="81"/>
      <c r="AA7" s="81"/>
      <c r="AB7" s="81"/>
      <c r="AC7" s="81"/>
      <c r="AD7" s="81"/>
      <c r="AE7" s="81"/>
      <c r="AF7" s="220"/>
      <c r="AG7" s="81"/>
      <c r="AH7" s="81"/>
      <c r="AI7" s="81"/>
      <c r="AJ7" s="81"/>
      <c r="AK7" s="81"/>
      <c r="AL7" s="220"/>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c r="BM7" s="81"/>
      <c r="BN7" s="81"/>
      <c r="BO7" s="81"/>
      <c r="BP7" s="81"/>
      <c r="BQ7" s="81"/>
      <c r="BR7" s="81"/>
      <c r="BS7" s="81"/>
      <c r="BT7" s="81"/>
      <c r="BU7" s="81"/>
      <c r="BV7" s="81"/>
      <c r="BW7" s="81"/>
      <c r="BX7" s="81"/>
      <c r="BY7" s="81"/>
      <c r="BZ7" s="81"/>
    </row>
    <row r="8" spans="1:78" ht="20.100000000000001" customHeight="1">
      <c r="A8" s="347" t="str">
        <f>Orçamento!E7</f>
        <v>Arredondamentos: Opções → Avançado → Fórmulas → "Definir Precisão Conforme Exibido"</v>
      </c>
      <c r="B8" s="443"/>
      <c r="C8" s="448"/>
      <c r="D8" s="443"/>
      <c r="E8" s="448"/>
      <c r="F8" s="448"/>
      <c r="G8" s="443"/>
      <c r="H8" s="443"/>
      <c r="I8" s="443"/>
      <c r="J8" s="443"/>
      <c r="K8" s="81"/>
      <c r="L8" s="81"/>
      <c r="M8" s="198"/>
      <c r="N8" s="497"/>
      <c r="O8" s="81"/>
      <c r="P8" s="81"/>
      <c r="Q8" s="81"/>
      <c r="R8" s="81"/>
      <c r="S8" s="81"/>
      <c r="T8" s="81"/>
      <c r="U8" s="81"/>
      <c r="V8" s="198"/>
      <c r="W8" s="497"/>
      <c r="X8" s="81"/>
      <c r="Y8" s="81"/>
      <c r="Z8" s="81"/>
      <c r="AA8" s="81"/>
      <c r="AB8" s="81"/>
      <c r="AC8" s="81"/>
      <c r="AD8" s="81"/>
      <c r="AE8" s="198"/>
      <c r="AF8" s="497"/>
      <c r="AG8" s="81"/>
      <c r="AH8" s="81"/>
      <c r="AI8" s="81"/>
      <c r="AJ8" s="81"/>
      <c r="AK8" s="198"/>
      <c r="AL8" s="497"/>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c r="BM8" s="81"/>
      <c r="BN8" s="81"/>
      <c r="BO8" s="81"/>
      <c r="BP8" s="81"/>
      <c r="BQ8" s="81"/>
      <c r="BR8" s="81"/>
      <c r="BS8" s="81"/>
      <c r="BT8" s="81"/>
      <c r="BU8" s="81"/>
      <c r="BV8" s="81"/>
      <c r="BW8" s="81"/>
      <c r="BX8" s="81"/>
      <c r="BY8" s="81"/>
      <c r="BZ8" s="81"/>
    </row>
    <row r="9" spans="1:78" ht="9.9499999999999993" customHeight="1">
      <c r="A9" s="219"/>
      <c r="B9" s="221"/>
      <c r="C9" s="221"/>
      <c r="D9" s="222"/>
      <c r="E9" s="223"/>
      <c r="F9" s="221"/>
      <c r="G9" s="221"/>
      <c r="H9" s="221"/>
      <c r="I9" s="222"/>
      <c r="J9" s="222"/>
      <c r="K9" s="218"/>
      <c r="L9" s="221"/>
      <c r="M9" s="221"/>
      <c r="N9" s="224"/>
      <c r="O9" s="223"/>
      <c r="P9" s="221"/>
      <c r="Q9" s="221"/>
      <c r="R9" s="221"/>
      <c r="S9" s="222"/>
      <c r="T9" s="222"/>
      <c r="U9" s="218"/>
      <c r="V9" s="222"/>
      <c r="W9" s="224"/>
      <c r="X9" s="218"/>
      <c r="Y9" s="218"/>
      <c r="Z9" s="218"/>
      <c r="AA9" s="221"/>
      <c r="AB9" s="221"/>
      <c r="AC9" s="222"/>
      <c r="AD9" s="223"/>
      <c r="AE9" s="221"/>
      <c r="AF9" s="500"/>
      <c r="AG9" s="221"/>
      <c r="AH9" s="222"/>
      <c r="AI9" s="81"/>
      <c r="AJ9" s="81"/>
      <c r="AK9" s="81"/>
      <c r="AL9" s="220"/>
      <c r="AM9" s="81"/>
      <c r="AN9" s="81"/>
      <c r="AO9" s="81"/>
      <c r="AP9" s="81"/>
      <c r="AQ9" s="81"/>
      <c r="AR9" s="81"/>
      <c r="AS9" s="81"/>
      <c r="AT9" s="81"/>
      <c r="AU9" s="81"/>
      <c r="AV9" s="81"/>
      <c r="AW9" s="81"/>
      <c r="AX9" s="81"/>
      <c r="AY9" s="81"/>
      <c r="AZ9" s="81"/>
      <c r="BA9" s="81"/>
      <c r="BB9" s="81"/>
      <c r="BC9" s="81"/>
      <c r="BD9" s="81"/>
      <c r="BE9" s="81"/>
      <c r="BF9" s="81"/>
      <c r="BG9" s="81"/>
      <c r="BH9" s="81"/>
      <c r="BI9" s="81"/>
      <c r="BJ9" s="81"/>
      <c r="BK9" s="81"/>
      <c r="BL9" s="81"/>
      <c r="BM9" s="81"/>
      <c r="BN9" s="81"/>
      <c r="BO9" s="81"/>
      <c r="BP9" s="81"/>
      <c r="BQ9" s="81"/>
      <c r="BR9" s="81"/>
      <c r="BS9" s="81"/>
      <c r="BT9" s="81"/>
      <c r="BU9" s="81"/>
      <c r="BV9" s="81"/>
      <c r="BW9" s="81"/>
      <c r="BX9" s="81"/>
      <c r="BY9" s="81"/>
      <c r="BZ9" s="81"/>
    </row>
    <row r="10" spans="1:78" ht="20.100000000000001" customHeight="1">
      <c r="A10" s="1049" t="s">
        <v>42</v>
      </c>
      <c r="B10" s="1049" t="s">
        <v>124</v>
      </c>
      <c r="C10" s="1049"/>
      <c r="D10" s="1070" t="s">
        <v>275</v>
      </c>
      <c r="E10" s="1049" t="s">
        <v>125</v>
      </c>
      <c r="F10" s="1049">
        <v>30</v>
      </c>
      <c r="G10" s="1049"/>
      <c r="H10" s="1049"/>
      <c r="I10" s="1049">
        <f>F10+30</f>
        <v>60</v>
      </c>
      <c r="J10" s="1049"/>
      <c r="K10" s="1049"/>
      <c r="L10" s="1049">
        <f>I10+30</f>
        <v>90</v>
      </c>
      <c r="M10" s="1049"/>
      <c r="N10" s="1049"/>
      <c r="O10" s="1049">
        <f>L10+30</f>
        <v>120</v>
      </c>
      <c r="P10" s="1049"/>
      <c r="Q10" s="1049"/>
      <c r="R10" s="1049">
        <f>O10+30</f>
        <v>150</v>
      </c>
      <c r="S10" s="1049"/>
      <c r="T10" s="1049"/>
      <c r="U10" s="1049">
        <f>R10+30</f>
        <v>180</v>
      </c>
      <c r="V10" s="1049"/>
      <c r="W10" s="1049"/>
      <c r="X10" s="1049">
        <f>U10+30</f>
        <v>210</v>
      </c>
      <c r="Y10" s="1049"/>
      <c r="Z10" s="1049"/>
      <c r="AA10" s="1049">
        <f>X10+30</f>
        <v>240</v>
      </c>
      <c r="AB10" s="1049"/>
      <c r="AC10" s="1049"/>
      <c r="AD10" s="1049">
        <f>AA10+30</f>
        <v>270</v>
      </c>
      <c r="AE10" s="1049"/>
      <c r="AF10" s="1049"/>
      <c r="AG10" s="1049">
        <f>AD10+30</f>
        <v>300</v>
      </c>
      <c r="AH10" s="1049"/>
      <c r="AI10" s="1049"/>
      <c r="AJ10" s="1054"/>
      <c r="AK10" s="1055"/>
      <c r="AL10" s="1056"/>
      <c r="AM10" s="81"/>
      <c r="AN10" s="81"/>
      <c r="AO10" s="81"/>
      <c r="AP10" s="81"/>
      <c r="AQ10" s="81"/>
      <c r="AR10" s="81"/>
      <c r="AS10" s="81"/>
      <c r="AT10" s="81"/>
      <c r="AU10" s="81"/>
      <c r="AV10" s="81"/>
      <c r="AW10" s="81"/>
      <c r="AX10" s="81"/>
      <c r="AY10" s="81"/>
      <c r="AZ10" s="81"/>
      <c r="BA10" s="81"/>
      <c r="BB10" s="81"/>
      <c r="BC10" s="81"/>
      <c r="BD10" s="81"/>
      <c r="BE10" s="81"/>
      <c r="BF10" s="81"/>
      <c r="BG10" s="81"/>
      <c r="BH10" s="81"/>
      <c r="BI10" s="81"/>
      <c r="BJ10" s="81"/>
      <c r="BK10" s="81"/>
      <c r="BL10" s="81"/>
      <c r="BM10" s="81"/>
      <c r="BN10" s="81"/>
      <c r="BO10" s="81"/>
      <c r="BP10" s="81"/>
      <c r="BQ10" s="81"/>
      <c r="BR10" s="81"/>
      <c r="BS10" s="81"/>
      <c r="BT10" s="81"/>
      <c r="BU10" s="81"/>
      <c r="BV10" s="81"/>
      <c r="BW10" s="81"/>
      <c r="BX10" s="81"/>
      <c r="BY10" s="81"/>
      <c r="BZ10" s="81"/>
    </row>
    <row r="11" spans="1:78" s="81" customFormat="1" ht="20.100000000000001" customHeight="1">
      <c r="A11" s="1049"/>
      <c r="B11" s="1049"/>
      <c r="C11" s="1049"/>
      <c r="D11" s="1049"/>
      <c r="E11" s="1049"/>
      <c r="F11" s="446" t="s">
        <v>126</v>
      </c>
      <c r="G11" s="446" t="s">
        <v>125</v>
      </c>
      <c r="H11" s="446" t="s">
        <v>127</v>
      </c>
      <c r="I11" s="446" t="s">
        <v>126</v>
      </c>
      <c r="J11" s="446" t="s">
        <v>125</v>
      </c>
      <c r="K11" s="446" t="s">
        <v>127</v>
      </c>
      <c r="L11" s="446" t="s">
        <v>126</v>
      </c>
      <c r="M11" s="446" t="s">
        <v>125</v>
      </c>
      <c r="N11" s="446" t="s">
        <v>127</v>
      </c>
      <c r="O11" s="446" t="s">
        <v>126</v>
      </c>
      <c r="P11" s="446" t="s">
        <v>125</v>
      </c>
      <c r="Q11" s="446" t="s">
        <v>127</v>
      </c>
      <c r="R11" s="446" t="s">
        <v>126</v>
      </c>
      <c r="S11" s="446" t="s">
        <v>125</v>
      </c>
      <c r="T11" s="446" t="s">
        <v>127</v>
      </c>
      <c r="U11" s="446" t="s">
        <v>126</v>
      </c>
      <c r="V11" s="446" t="s">
        <v>125</v>
      </c>
      <c r="W11" s="446" t="s">
        <v>127</v>
      </c>
      <c r="X11" s="446" t="s">
        <v>126</v>
      </c>
      <c r="Y11" s="446" t="s">
        <v>125</v>
      </c>
      <c r="Z11" s="446" t="s">
        <v>127</v>
      </c>
      <c r="AA11" s="446" t="s">
        <v>126</v>
      </c>
      <c r="AB11" s="446" t="s">
        <v>125</v>
      </c>
      <c r="AC11" s="446" t="s">
        <v>127</v>
      </c>
      <c r="AD11" s="446" t="s">
        <v>126</v>
      </c>
      <c r="AE11" s="446" t="s">
        <v>125</v>
      </c>
      <c r="AF11" s="446" t="s">
        <v>127</v>
      </c>
      <c r="AG11" s="446" t="s">
        <v>126</v>
      </c>
      <c r="AH11" s="446" t="s">
        <v>125</v>
      </c>
      <c r="AI11" s="446" t="s">
        <v>127</v>
      </c>
      <c r="AJ11" s="446"/>
      <c r="AK11" s="446"/>
      <c r="AL11" s="446"/>
    </row>
    <row r="12" spans="1:78" s="346" customFormat="1" ht="20.100000000000001" customHeight="1">
      <c r="A12" s="97" t="str">
        <f>Resumo!A9</f>
        <v>1.0</v>
      </c>
      <c r="B12" s="1059" t="str">
        <f>Resumo!B9</f>
        <v>SERVIÇOS PRELIMINARES</v>
      </c>
      <c r="C12" s="1059"/>
      <c r="D12" s="304">
        <f>Resumo!F9</f>
        <v>0</v>
      </c>
      <c r="E12" s="213" t="e">
        <f>Resumo!G9</f>
        <v>#DIV/0!</v>
      </c>
      <c r="F12" s="304">
        <f>G12*$D12</f>
        <v>0</v>
      </c>
      <c r="G12" s="229">
        <v>0.1</v>
      </c>
      <c r="H12" s="213">
        <f>G12</f>
        <v>0.1</v>
      </c>
      <c r="I12" s="304">
        <f>J12*$D12</f>
        <v>0</v>
      </c>
      <c r="J12" s="229">
        <v>0.1</v>
      </c>
      <c r="K12" s="213">
        <f>H12+J12</f>
        <v>0.2</v>
      </c>
      <c r="L12" s="304">
        <f>M12*$D12</f>
        <v>0</v>
      </c>
      <c r="M12" s="229">
        <v>0.1</v>
      </c>
      <c r="N12" s="213">
        <f>K12+M12</f>
        <v>0.3</v>
      </c>
      <c r="O12" s="304">
        <f>P12*$D12</f>
        <v>0</v>
      </c>
      <c r="P12" s="229">
        <v>0.1</v>
      </c>
      <c r="Q12" s="213">
        <f>N12+P12</f>
        <v>0.4</v>
      </c>
      <c r="R12" s="304">
        <f>S12*$D12</f>
        <v>0</v>
      </c>
      <c r="S12" s="229">
        <v>0.1</v>
      </c>
      <c r="T12" s="213">
        <f>Q12+S12</f>
        <v>0.5</v>
      </c>
      <c r="U12" s="304">
        <f>V12*$D12</f>
        <v>0</v>
      </c>
      <c r="V12" s="229">
        <v>0.1</v>
      </c>
      <c r="W12" s="213">
        <f>T12+V12</f>
        <v>0.6</v>
      </c>
      <c r="X12" s="304">
        <f>Y12*$D12</f>
        <v>0</v>
      </c>
      <c r="Y12" s="229">
        <v>0.1</v>
      </c>
      <c r="Z12" s="213">
        <f>W12+Y12</f>
        <v>0.7</v>
      </c>
      <c r="AA12" s="304">
        <f>AB12*$D12</f>
        <v>0</v>
      </c>
      <c r="AB12" s="229">
        <v>0.1</v>
      </c>
      <c r="AC12" s="213">
        <f>Z12+AB12</f>
        <v>0.8</v>
      </c>
      <c r="AD12" s="304">
        <f>AE12*$D12</f>
        <v>0</v>
      </c>
      <c r="AE12" s="229">
        <v>0.1</v>
      </c>
      <c r="AF12" s="213">
        <f>AC12+AE12</f>
        <v>0.9</v>
      </c>
      <c r="AG12" s="304">
        <f>AH12*$D12</f>
        <v>0</v>
      </c>
      <c r="AH12" s="229">
        <v>0.1</v>
      </c>
      <c r="AI12" s="213">
        <f>AF12+AH12</f>
        <v>1</v>
      </c>
      <c r="AJ12" s="304"/>
      <c r="AK12" s="229"/>
      <c r="AL12" s="213"/>
      <c r="AM12" s="212"/>
    </row>
    <row r="13" spans="1:78" s="81" customFormat="1" ht="20.100000000000001" customHeight="1">
      <c r="A13" s="97" t="str">
        <f>Resumo!A10</f>
        <v>4.0</v>
      </c>
      <c r="B13" s="1029" t="str">
        <f>Resumo!B10</f>
        <v>SUPRA ESTRUTURA</v>
      </c>
      <c r="C13" s="1029"/>
      <c r="D13" s="304">
        <f>Resumo!F10</f>
        <v>0</v>
      </c>
      <c r="E13" s="213" t="e">
        <f>Resumo!G10</f>
        <v>#DIV/0!</v>
      </c>
      <c r="F13" s="304">
        <f t="shared" ref="F13:F27" si="0">G13*$D13</f>
        <v>0</v>
      </c>
      <c r="G13" s="229"/>
      <c r="H13" s="213">
        <f t="shared" ref="H13:H27" si="1">G13</f>
        <v>0</v>
      </c>
      <c r="I13" s="304">
        <f t="shared" ref="I13:I27" si="2">J13*$D13</f>
        <v>0</v>
      </c>
      <c r="J13" s="229">
        <v>0.2</v>
      </c>
      <c r="K13" s="213">
        <f t="shared" ref="K13:K27" si="3">H13+J13</f>
        <v>0.2</v>
      </c>
      <c r="L13" s="304">
        <f t="shared" ref="L13:L27" si="4">M13*$D13</f>
        <v>0</v>
      </c>
      <c r="M13" s="229">
        <v>0.4</v>
      </c>
      <c r="N13" s="213">
        <f t="shared" ref="N13:N27" si="5">K13+M13</f>
        <v>0.6</v>
      </c>
      <c r="O13" s="304">
        <f t="shared" ref="O13:O27" si="6">P13*$D13</f>
        <v>0</v>
      </c>
      <c r="P13" s="229">
        <v>0.4</v>
      </c>
      <c r="Q13" s="213">
        <f t="shared" ref="Q13:Q27" si="7">N13+P13</f>
        <v>1</v>
      </c>
      <c r="R13" s="304">
        <f t="shared" ref="R13:R27" si="8">S13*$D13</f>
        <v>0</v>
      </c>
      <c r="S13" s="229"/>
      <c r="T13" s="213">
        <f t="shared" ref="T13:T27" si="9">Q13+S13</f>
        <v>1</v>
      </c>
      <c r="U13" s="304">
        <f t="shared" ref="U13:U27" si="10">V13*$D13</f>
        <v>0</v>
      </c>
      <c r="V13" s="229"/>
      <c r="W13" s="213">
        <f t="shared" ref="W13:W27" si="11">T13+V13</f>
        <v>1</v>
      </c>
      <c r="X13" s="304">
        <f t="shared" ref="X13:X27" si="12">Y13*$D13</f>
        <v>0</v>
      </c>
      <c r="Y13" s="229"/>
      <c r="Z13" s="213">
        <f t="shared" ref="Z13:Z27" si="13">W13+Y13</f>
        <v>1</v>
      </c>
      <c r="AA13" s="304">
        <f t="shared" ref="AA13:AA27" si="14">AB13*$D13</f>
        <v>0</v>
      </c>
      <c r="AB13" s="229"/>
      <c r="AC13" s="213">
        <f t="shared" ref="AC13:AC27" si="15">Z13+AB13</f>
        <v>1</v>
      </c>
      <c r="AD13" s="304">
        <f t="shared" ref="AD13:AD27" si="16">AE13*$D13</f>
        <v>0</v>
      </c>
      <c r="AE13" s="229"/>
      <c r="AF13" s="213">
        <f t="shared" ref="AF13:AF27" si="17">AC13+AE13</f>
        <v>1</v>
      </c>
      <c r="AG13" s="304">
        <f t="shared" ref="AG13:AG26" si="18">AH13*$D13</f>
        <v>0</v>
      </c>
      <c r="AH13" s="229"/>
      <c r="AI13" s="213">
        <f t="shared" ref="AI13:AI27" si="19">AF13+AH13</f>
        <v>1</v>
      </c>
      <c r="AJ13" s="304"/>
      <c r="AK13" s="229"/>
      <c r="AL13" s="213"/>
      <c r="AM13" s="212"/>
    </row>
    <row r="14" spans="1:78" s="81" customFormat="1" ht="20.100000000000001" customHeight="1">
      <c r="A14" s="97" t="str">
        <f>Resumo!A11</f>
        <v>6.0</v>
      </c>
      <c r="B14" s="1029" t="str">
        <f>Resumo!B11</f>
        <v>ALVENARIAS E VEDAÇÕES</v>
      </c>
      <c r="C14" s="1029"/>
      <c r="D14" s="304">
        <f>Resumo!F11</f>
        <v>0</v>
      </c>
      <c r="E14" s="213" t="e">
        <f>Resumo!G11</f>
        <v>#DIV/0!</v>
      </c>
      <c r="F14" s="304">
        <f t="shared" si="0"/>
        <v>0</v>
      </c>
      <c r="G14" s="229"/>
      <c r="H14" s="213">
        <f t="shared" si="1"/>
        <v>0</v>
      </c>
      <c r="I14" s="304">
        <f t="shared" si="2"/>
        <v>0</v>
      </c>
      <c r="J14" s="229">
        <v>0.4</v>
      </c>
      <c r="K14" s="213">
        <f t="shared" si="3"/>
        <v>0.4</v>
      </c>
      <c r="L14" s="304">
        <f t="shared" si="4"/>
        <v>0</v>
      </c>
      <c r="M14" s="229">
        <v>0.3</v>
      </c>
      <c r="N14" s="213">
        <f t="shared" si="5"/>
        <v>0.7</v>
      </c>
      <c r="O14" s="304">
        <f t="shared" si="6"/>
        <v>0</v>
      </c>
      <c r="P14" s="229">
        <v>0.3</v>
      </c>
      <c r="Q14" s="213">
        <f t="shared" si="7"/>
        <v>1</v>
      </c>
      <c r="R14" s="304">
        <f t="shared" si="8"/>
        <v>0</v>
      </c>
      <c r="S14" s="229"/>
      <c r="T14" s="213">
        <f t="shared" si="9"/>
        <v>1</v>
      </c>
      <c r="U14" s="304">
        <f t="shared" si="10"/>
        <v>0</v>
      </c>
      <c r="V14" s="229"/>
      <c r="W14" s="213">
        <f t="shared" si="11"/>
        <v>1</v>
      </c>
      <c r="X14" s="304">
        <f t="shared" si="12"/>
        <v>0</v>
      </c>
      <c r="Y14" s="229"/>
      <c r="Z14" s="213">
        <f t="shared" si="13"/>
        <v>1</v>
      </c>
      <c r="AA14" s="304">
        <f t="shared" si="14"/>
        <v>0</v>
      </c>
      <c r="AB14" s="229"/>
      <c r="AC14" s="213">
        <f t="shared" si="15"/>
        <v>1</v>
      </c>
      <c r="AD14" s="304">
        <f t="shared" si="16"/>
        <v>0</v>
      </c>
      <c r="AE14" s="229"/>
      <c r="AF14" s="213">
        <f t="shared" si="17"/>
        <v>1</v>
      </c>
      <c r="AG14" s="304">
        <f t="shared" si="18"/>
        <v>0</v>
      </c>
      <c r="AH14" s="229"/>
      <c r="AI14" s="213">
        <f t="shared" si="19"/>
        <v>1</v>
      </c>
      <c r="AJ14" s="304"/>
      <c r="AK14" s="229"/>
      <c r="AL14" s="213"/>
      <c r="AM14" s="212"/>
    </row>
    <row r="15" spans="1:78" s="81" customFormat="1" ht="20.100000000000001" customHeight="1">
      <c r="A15" s="97" t="str">
        <f>Resumo!$A$12</f>
        <v>7.0</v>
      </c>
      <c r="B15" s="1029" t="str">
        <f>Resumo!$B$12</f>
        <v>REVESTIMENTOS</v>
      </c>
      <c r="C15" s="1029"/>
      <c r="D15" s="304">
        <f>Resumo!$F$12</f>
        <v>0</v>
      </c>
      <c r="E15" s="213" t="e">
        <f>Resumo!$G$12</f>
        <v>#DIV/0!</v>
      </c>
      <c r="F15" s="304">
        <f t="shared" ref="F15" si="20">G15*$D15</f>
        <v>0</v>
      </c>
      <c r="G15" s="229"/>
      <c r="H15" s="213">
        <f t="shared" ref="H15" si="21">G15</f>
        <v>0</v>
      </c>
      <c r="I15" s="304">
        <f t="shared" ref="I15" si="22">J15*$D15</f>
        <v>0</v>
      </c>
      <c r="J15" s="229"/>
      <c r="K15" s="213">
        <f t="shared" ref="K15" si="23">H15+J15</f>
        <v>0</v>
      </c>
      <c r="L15" s="304">
        <v>0</v>
      </c>
      <c r="M15" s="229"/>
      <c r="N15" s="213">
        <f t="shared" ref="N15" si="24">K15+M15</f>
        <v>0</v>
      </c>
      <c r="O15" s="304">
        <f t="shared" ref="O15" si="25">P15*$D15</f>
        <v>0</v>
      </c>
      <c r="P15" s="229">
        <v>0.3</v>
      </c>
      <c r="Q15" s="213">
        <f t="shared" ref="Q15" si="26">N15+P15</f>
        <v>0.3</v>
      </c>
      <c r="R15" s="304">
        <f t="shared" ref="R15" si="27">S15*$D15</f>
        <v>0</v>
      </c>
      <c r="S15" s="229">
        <v>0.5</v>
      </c>
      <c r="T15" s="213">
        <f t="shared" ref="T15" si="28">Q15+S15</f>
        <v>0.8</v>
      </c>
      <c r="U15" s="304">
        <f t="shared" ref="U15" si="29">V15*$D15</f>
        <v>0</v>
      </c>
      <c r="V15" s="229">
        <v>0.2</v>
      </c>
      <c r="W15" s="213">
        <f t="shared" ref="W15" si="30">T15+V15</f>
        <v>1</v>
      </c>
      <c r="X15" s="304">
        <f t="shared" ref="X15" si="31">Y15*$D15</f>
        <v>0</v>
      </c>
      <c r="Y15" s="229"/>
      <c r="Z15" s="213">
        <f t="shared" ref="Z15" si="32">W15+Y15</f>
        <v>1</v>
      </c>
      <c r="AA15" s="304">
        <f t="shared" ref="AA15" si="33">AB15*$D15</f>
        <v>0</v>
      </c>
      <c r="AB15" s="229"/>
      <c r="AC15" s="213">
        <f t="shared" ref="AC15" si="34">Z15+AB15</f>
        <v>1</v>
      </c>
      <c r="AD15" s="304">
        <f t="shared" ref="AD15" si="35">AE15*$D15</f>
        <v>0</v>
      </c>
      <c r="AE15" s="229"/>
      <c r="AF15" s="213">
        <f t="shared" ref="AF15" si="36">AC15+AE15</f>
        <v>1</v>
      </c>
      <c r="AG15" s="304">
        <f t="shared" ref="AG15" si="37">AH15*$D15</f>
        <v>0</v>
      </c>
      <c r="AH15" s="229"/>
      <c r="AI15" s="213">
        <f t="shared" ref="AI15" si="38">AF15+AH15</f>
        <v>1</v>
      </c>
      <c r="AJ15" s="304"/>
      <c r="AK15" s="229"/>
      <c r="AL15" s="213"/>
      <c r="AM15" s="212"/>
    </row>
    <row r="16" spans="1:78" s="81" customFormat="1" ht="20.100000000000001" customHeight="1">
      <c r="A16" s="97" t="str">
        <f>Resumo!A13</f>
        <v>8.0</v>
      </c>
      <c r="B16" s="1029" t="str">
        <f>Resumo!B13</f>
        <v>COBERTURA</v>
      </c>
      <c r="C16" s="1029"/>
      <c r="D16" s="304">
        <f>Resumo!F13</f>
        <v>0</v>
      </c>
      <c r="E16" s="213" t="e">
        <f>Resumo!G13</f>
        <v>#DIV/0!</v>
      </c>
      <c r="F16" s="304">
        <f t="shared" si="0"/>
        <v>0</v>
      </c>
      <c r="G16" s="229"/>
      <c r="H16" s="213">
        <f t="shared" si="1"/>
        <v>0</v>
      </c>
      <c r="I16" s="304">
        <f t="shared" si="2"/>
        <v>0</v>
      </c>
      <c r="J16" s="229"/>
      <c r="K16" s="213">
        <f t="shared" si="3"/>
        <v>0</v>
      </c>
      <c r="L16" s="304">
        <f t="shared" si="4"/>
        <v>0</v>
      </c>
      <c r="M16" s="229"/>
      <c r="N16" s="213">
        <f t="shared" si="5"/>
        <v>0</v>
      </c>
      <c r="O16" s="304">
        <f t="shared" si="6"/>
        <v>0</v>
      </c>
      <c r="P16" s="229">
        <v>0.5</v>
      </c>
      <c r="Q16" s="213">
        <f t="shared" si="7"/>
        <v>0.5</v>
      </c>
      <c r="R16" s="304">
        <f t="shared" si="8"/>
        <v>0</v>
      </c>
      <c r="S16" s="229">
        <v>0.3</v>
      </c>
      <c r="T16" s="213">
        <f t="shared" si="9"/>
        <v>0.8</v>
      </c>
      <c r="U16" s="304">
        <f t="shared" si="10"/>
        <v>0</v>
      </c>
      <c r="V16" s="229">
        <v>0.2</v>
      </c>
      <c r="W16" s="213">
        <f t="shared" si="11"/>
        <v>1</v>
      </c>
      <c r="X16" s="304">
        <f t="shared" si="12"/>
        <v>0</v>
      </c>
      <c r="Y16" s="229"/>
      <c r="Z16" s="213">
        <f t="shared" si="13"/>
        <v>1</v>
      </c>
      <c r="AA16" s="304">
        <f t="shared" si="14"/>
        <v>0</v>
      </c>
      <c r="AB16" s="229"/>
      <c r="AC16" s="213">
        <f t="shared" si="15"/>
        <v>1</v>
      </c>
      <c r="AD16" s="304">
        <f t="shared" si="16"/>
        <v>0</v>
      </c>
      <c r="AE16" s="229"/>
      <c r="AF16" s="213">
        <f t="shared" si="17"/>
        <v>1</v>
      </c>
      <c r="AG16" s="304">
        <f t="shared" si="18"/>
        <v>0</v>
      </c>
      <c r="AH16" s="229"/>
      <c r="AI16" s="213">
        <f t="shared" si="19"/>
        <v>1</v>
      </c>
      <c r="AJ16" s="304"/>
      <c r="AK16" s="229"/>
      <c r="AL16" s="213"/>
      <c r="AM16" s="212"/>
    </row>
    <row r="17" spans="1:39" s="81" customFormat="1" ht="20.100000000000001" customHeight="1">
      <c r="A17" s="97" t="str">
        <f>Resumo!A14</f>
        <v>9.0</v>
      </c>
      <c r="B17" s="1029" t="str">
        <f>Resumo!B14</f>
        <v>ESQUADRIAS</v>
      </c>
      <c r="C17" s="1029"/>
      <c r="D17" s="304">
        <f>Resumo!F14</f>
        <v>0</v>
      </c>
      <c r="E17" s="213" t="e">
        <f>Resumo!G14</f>
        <v>#DIV/0!</v>
      </c>
      <c r="F17" s="304">
        <f t="shared" si="0"/>
        <v>0</v>
      </c>
      <c r="G17" s="229"/>
      <c r="H17" s="213">
        <f t="shared" si="1"/>
        <v>0</v>
      </c>
      <c r="I17" s="304">
        <f t="shared" si="2"/>
        <v>0</v>
      </c>
      <c r="J17" s="229"/>
      <c r="K17" s="213">
        <f t="shared" si="3"/>
        <v>0</v>
      </c>
      <c r="L17" s="304">
        <f t="shared" si="4"/>
        <v>0</v>
      </c>
      <c r="M17" s="229"/>
      <c r="N17" s="213">
        <f t="shared" si="5"/>
        <v>0</v>
      </c>
      <c r="O17" s="304">
        <f t="shared" si="6"/>
        <v>0</v>
      </c>
      <c r="P17" s="229"/>
      <c r="Q17" s="213">
        <f t="shared" si="7"/>
        <v>0</v>
      </c>
      <c r="R17" s="304">
        <f t="shared" si="8"/>
        <v>0</v>
      </c>
      <c r="S17" s="229"/>
      <c r="T17" s="213">
        <f t="shared" si="9"/>
        <v>0</v>
      </c>
      <c r="U17" s="304">
        <f t="shared" si="10"/>
        <v>0</v>
      </c>
      <c r="V17" s="229"/>
      <c r="W17" s="213">
        <f t="shared" si="11"/>
        <v>0</v>
      </c>
      <c r="X17" s="304">
        <f t="shared" si="12"/>
        <v>0</v>
      </c>
      <c r="Y17" s="229"/>
      <c r="Z17" s="213">
        <f t="shared" si="13"/>
        <v>0</v>
      </c>
      <c r="AA17" s="304">
        <f t="shared" si="14"/>
        <v>0</v>
      </c>
      <c r="AB17" s="229">
        <v>0.5</v>
      </c>
      <c r="AC17" s="213">
        <f t="shared" si="15"/>
        <v>0.5</v>
      </c>
      <c r="AD17" s="304">
        <f t="shared" si="16"/>
        <v>0</v>
      </c>
      <c r="AE17" s="229">
        <v>0.5</v>
      </c>
      <c r="AF17" s="213">
        <f t="shared" si="17"/>
        <v>1</v>
      </c>
      <c r="AG17" s="304">
        <f t="shared" si="18"/>
        <v>0</v>
      </c>
      <c r="AH17" s="229"/>
      <c r="AI17" s="213">
        <f t="shared" si="19"/>
        <v>1</v>
      </c>
      <c r="AJ17" s="304"/>
      <c r="AK17" s="229"/>
      <c r="AL17" s="213"/>
      <c r="AM17" s="212"/>
    </row>
    <row r="18" spans="1:39" s="81" customFormat="1" ht="20.100000000000001" customHeight="1">
      <c r="A18" s="97" t="str">
        <f>Resumo!A15</f>
        <v>10.0</v>
      </c>
      <c r="B18" s="1029" t="str">
        <f>Resumo!B15</f>
        <v>PISOS, RODAPÉS E SOLEIRAS</v>
      </c>
      <c r="C18" s="1029"/>
      <c r="D18" s="304">
        <f>Resumo!F15</f>
        <v>0</v>
      </c>
      <c r="E18" s="213" t="e">
        <f>Resumo!G15</f>
        <v>#DIV/0!</v>
      </c>
      <c r="F18" s="304">
        <f t="shared" si="0"/>
        <v>0</v>
      </c>
      <c r="G18" s="229"/>
      <c r="H18" s="213">
        <f t="shared" si="1"/>
        <v>0</v>
      </c>
      <c r="I18" s="304">
        <f t="shared" si="2"/>
        <v>0</v>
      </c>
      <c r="J18" s="229"/>
      <c r="K18" s="213">
        <f t="shared" si="3"/>
        <v>0</v>
      </c>
      <c r="L18" s="304">
        <f t="shared" si="4"/>
        <v>0</v>
      </c>
      <c r="M18" s="229"/>
      <c r="N18" s="213">
        <f t="shared" si="5"/>
        <v>0</v>
      </c>
      <c r="O18" s="304">
        <f t="shared" si="6"/>
        <v>0</v>
      </c>
      <c r="P18" s="229"/>
      <c r="Q18" s="213">
        <f t="shared" si="7"/>
        <v>0</v>
      </c>
      <c r="R18" s="304">
        <f t="shared" si="8"/>
        <v>0</v>
      </c>
      <c r="S18" s="229"/>
      <c r="T18" s="213">
        <f t="shared" si="9"/>
        <v>0</v>
      </c>
      <c r="U18" s="304">
        <f t="shared" si="10"/>
        <v>0</v>
      </c>
      <c r="V18" s="229"/>
      <c r="W18" s="213">
        <f t="shared" si="11"/>
        <v>0</v>
      </c>
      <c r="X18" s="304">
        <f t="shared" si="12"/>
        <v>0</v>
      </c>
      <c r="Y18" s="229">
        <v>0.5</v>
      </c>
      <c r="Z18" s="213">
        <f t="shared" si="13"/>
        <v>0.5</v>
      </c>
      <c r="AA18" s="304">
        <f t="shared" si="14"/>
        <v>0</v>
      </c>
      <c r="AB18" s="229">
        <v>0.5</v>
      </c>
      <c r="AC18" s="213">
        <f t="shared" si="15"/>
        <v>1</v>
      </c>
      <c r="AD18" s="304">
        <f t="shared" si="16"/>
        <v>0</v>
      </c>
      <c r="AE18" s="229"/>
      <c r="AF18" s="213">
        <f t="shared" si="17"/>
        <v>1</v>
      </c>
      <c r="AG18" s="304">
        <f t="shared" si="18"/>
        <v>0</v>
      </c>
      <c r="AH18" s="229"/>
      <c r="AI18" s="213">
        <f t="shared" si="19"/>
        <v>1</v>
      </c>
      <c r="AJ18" s="304"/>
      <c r="AK18" s="229"/>
      <c r="AL18" s="213"/>
      <c r="AM18" s="212"/>
    </row>
    <row r="19" spans="1:39" s="81" customFormat="1" ht="20.100000000000001" customHeight="1">
      <c r="A19" s="97" t="str">
        <f>Resumo!A16</f>
        <v>11.0</v>
      </c>
      <c r="B19" s="1029" t="str">
        <f>Resumo!B16</f>
        <v>PINTURA</v>
      </c>
      <c r="C19" s="1029"/>
      <c r="D19" s="304">
        <f>Resumo!F16</f>
        <v>0</v>
      </c>
      <c r="E19" s="213" t="e">
        <f>Resumo!G16</f>
        <v>#DIV/0!</v>
      </c>
      <c r="F19" s="304">
        <f t="shared" si="0"/>
        <v>0</v>
      </c>
      <c r="G19" s="229"/>
      <c r="H19" s="213">
        <f t="shared" si="1"/>
        <v>0</v>
      </c>
      <c r="I19" s="304">
        <f t="shared" si="2"/>
        <v>0</v>
      </c>
      <c r="J19" s="229"/>
      <c r="K19" s="213">
        <f t="shared" si="3"/>
        <v>0</v>
      </c>
      <c r="L19" s="304">
        <f t="shared" si="4"/>
        <v>0</v>
      </c>
      <c r="M19" s="229"/>
      <c r="N19" s="213">
        <f t="shared" si="5"/>
        <v>0</v>
      </c>
      <c r="O19" s="304">
        <f t="shared" si="6"/>
        <v>0</v>
      </c>
      <c r="P19" s="229"/>
      <c r="Q19" s="213">
        <f t="shared" si="7"/>
        <v>0</v>
      </c>
      <c r="R19" s="304">
        <f t="shared" si="8"/>
        <v>0</v>
      </c>
      <c r="S19" s="229"/>
      <c r="T19" s="213">
        <f t="shared" si="9"/>
        <v>0</v>
      </c>
      <c r="U19" s="304">
        <f t="shared" si="10"/>
        <v>0</v>
      </c>
      <c r="V19" s="229">
        <v>0.1</v>
      </c>
      <c r="W19" s="213">
        <f t="shared" si="11"/>
        <v>0.1</v>
      </c>
      <c r="X19" s="304">
        <f t="shared" si="12"/>
        <v>0</v>
      </c>
      <c r="Y19" s="229">
        <v>0.1</v>
      </c>
      <c r="Z19" s="213">
        <f t="shared" si="13"/>
        <v>0.2</v>
      </c>
      <c r="AA19" s="304">
        <f t="shared" si="14"/>
        <v>0</v>
      </c>
      <c r="AB19" s="229">
        <v>0.1</v>
      </c>
      <c r="AC19" s="213">
        <f t="shared" si="15"/>
        <v>0.3</v>
      </c>
      <c r="AD19" s="304">
        <f t="shared" si="16"/>
        <v>0</v>
      </c>
      <c r="AE19" s="229">
        <v>0.35</v>
      </c>
      <c r="AF19" s="213">
        <f t="shared" si="17"/>
        <v>0.65</v>
      </c>
      <c r="AG19" s="304">
        <f t="shared" si="18"/>
        <v>0</v>
      </c>
      <c r="AH19" s="229">
        <v>0.35</v>
      </c>
      <c r="AI19" s="213">
        <f t="shared" si="19"/>
        <v>1</v>
      </c>
      <c r="AJ19" s="304"/>
      <c r="AK19" s="229"/>
      <c r="AL19" s="213"/>
      <c r="AM19" s="212"/>
    </row>
    <row r="20" spans="1:39" s="81" customFormat="1" ht="20.25" customHeight="1">
      <c r="A20" s="97" t="str">
        <f>Resumo!$A$17</f>
        <v>12.0</v>
      </c>
      <c r="B20" s="1030" t="str">
        <f>Resumo!$B$17</f>
        <v>LOUÇAS, METAIS E ACESSÓRIOS</v>
      </c>
      <c r="C20" s="1030"/>
      <c r="D20" s="304">
        <f>Resumo!$F$17</f>
        <v>0</v>
      </c>
      <c r="E20" s="213" t="e">
        <f>Resumo!$G$17</f>
        <v>#DIV/0!</v>
      </c>
      <c r="F20" s="304">
        <f>G20*$D20</f>
        <v>0</v>
      </c>
      <c r="G20" s="229"/>
      <c r="H20" s="213">
        <f>G20</f>
        <v>0</v>
      </c>
      <c r="I20" s="304">
        <f>J20*$D20</f>
        <v>0</v>
      </c>
      <c r="J20" s="229"/>
      <c r="K20" s="213">
        <f>H20+J20</f>
        <v>0</v>
      </c>
      <c r="L20" s="304">
        <f>M20*$D20</f>
        <v>0</v>
      </c>
      <c r="M20" s="229"/>
      <c r="N20" s="213">
        <f>K20+M20</f>
        <v>0</v>
      </c>
      <c r="O20" s="304">
        <f>P20*$D20</f>
        <v>0</v>
      </c>
      <c r="P20" s="229"/>
      <c r="Q20" s="213">
        <f>N20+P20</f>
        <v>0</v>
      </c>
      <c r="R20" s="304">
        <f>S20*$D20</f>
        <v>0</v>
      </c>
      <c r="S20" s="229"/>
      <c r="T20" s="213">
        <f>Q20+S20</f>
        <v>0</v>
      </c>
      <c r="U20" s="304">
        <f>V20*$D20</f>
        <v>0</v>
      </c>
      <c r="V20" s="229"/>
      <c r="W20" s="213">
        <f>T20+V20</f>
        <v>0</v>
      </c>
      <c r="X20" s="304">
        <f>Y20*$D20</f>
        <v>0</v>
      </c>
      <c r="Y20" s="229">
        <v>0.7</v>
      </c>
      <c r="Z20" s="213">
        <f>W20+Y20</f>
        <v>0.7</v>
      </c>
      <c r="AA20" s="304">
        <f>AB20*$D20</f>
        <v>0</v>
      </c>
      <c r="AB20" s="229">
        <v>0.1</v>
      </c>
      <c r="AC20" s="213">
        <f>Z20+AB20</f>
        <v>0.8</v>
      </c>
      <c r="AD20" s="304">
        <f>AE20*$D20</f>
        <v>0</v>
      </c>
      <c r="AE20" s="229">
        <v>0.2</v>
      </c>
      <c r="AF20" s="213">
        <f>AC20+AE20</f>
        <v>1</v>
      </c>
      <c r="AG20" s="304">
        <f>AH20*$D20</f>
        <v>0</v>
      </c>
      <c r="AH20" s="229"/>
      <c r="AI20" s="213">
        <f>AF20+AH20</f>
        <v>1</v>
      </c>
      <c r="AJ20" s="304"/>
      <c r="AK20" s="229"/>
      <c r="AL20" s="213"/>
      <c r="AM20" s="212"/>
    </row>
    <row r="21" spans="1:39" s="81" customFormat="1" ht="20.100000000000001" customHeight="1">
      <c r="A21" s="97" t="str">
        <f>Resumo!$A$18</f>
        <v>13.0</v>
      </c>
      <c r="B21" s="1029" t="str">
        <f>Resumo!$B$18</f>
        <v xml:space="preserve">INSTALAÇÕES ELÉTRICAS </v>
      </c>
      <c r="C21" s="1029"/>
      <c r="D21" s="304">
        <f>Resumo!$F$18</f>
        <v>0</v>
      </c>
      <c r="E21" s="213" t="e">
        <f>Resumo!$G$18</f>
        <v>#DIV/0!</v>
      </c>
      <c r="F21" s="304">
        <f t="shared" si="0"/>
        <v>0</v>
      </c>
      <c r="G21" s="229"/>
      <c r="H21" s="213">
        <f t="shared" si="1"/>
        <v>0</v>
      </c>
      <c r="I21" s="304">
        <f t="shared" si="2"/>
        <v>0</v>
      </c>
      <c r="J21" s="229">
        <v>0.1</v>
      </c>
      <c r="K21" s="213">
        <f t="shared" si="3"/>
        <v>0.1</v>
      </c>
      <c r="L21" s="304">
        <f t="shared" si="4"/>
        <v>0</v>
      </c>
      <c r="M21" s="229">
        <v>0.1</v>
      </c>
      <c r="N21" s="213">
        <f t="shared" si="5"/>
        <v>0.2</v>
      </c>
      <c r="O21" s="304">
        <f t="shared" si="6"/>
        <v>0</v>
      </c>
      <c r="P21" s="229">
        <v>0.1</v>
      </c>
      <c r="Q21" s="213">
        <f t="shared" si="7"/>
        <v>0.3</v>
      </c>
      <c r="R21" s="304">
        <f>S21*$D21</f>
        <v>0</v>
      </c>
      <c r="S21" s="229">
        <v>0.15</v>
      </c>
      <c r="T21" s="213">
        <f t="shared" si="9"/>
        <v>0.45</v>
      </c>
      <c r="U21" s="304">
        <f t="shared" si="10"/>
        <v>0</v>
      </c>
      <c r="V21" s="229">
        <v>0.15</v>
      </c>
      <c r="W21" s="213">
        <f t="shared" si="11"/>
        <v>0.6</v>
      </c>
      <c r="X21" s="304">
        <f t="shared" si="12"/>
        <v>0</v>
      </c>
      <c r="Y21" s="229"/>
      <c r="Z21" s="213">
        <f t="shared" si="13"/>
        <v>0.6</v>
      </c>
      <c r="AA21" s="304">
        <f t="shared" si="14"/>
        <v>0</v>
      </c>
      <c r="AB21" s="229"/>
      <c r="AC21" s="213">
        <f t="shared" si="15"/>
        <v>0.6</v>
      </c>
      <c r="AD21" s="304">
        <f t="shared" si="16"/>
        <v>0</v>
      </c>
      <c r="AE21" s="229">
        <v>0.1</v>
      </c>
      <c r="AF21" s="213">
        <f t="shared" si="17"/>
        <v>0.7</v>
      </c>
      <c r="AG21" s="304">
        <f t="shared" si="18"/>
        <v>0</v>
      </c>
      <c r="AH21" s="229">
        <v>0.3</v>
      </c>
      <c r="AI21" s="213">
        <f t="shared" si="19"/>
        <v>1</v>
      </c>
      <c r="AJ21" s="304"/>
      <c r="AK21" s="229"/>
      <c r="AL21" s="213"/>
      <c r="AM21" s="212"/>
    </row>
    <row r="22" spans="1:39" s="81" customFormat="1" ht="28.5" customHeight="1">
      <c r="A22" s="97" t="str">
        <f>Resumo!$A$19</f>
        <v>14.0</v>
      </c>
      <c r="B22" s="1030" t="str">
        <f>Resumo!$B$19</f>
        <v>INSTALAÇÕES ELÉTRICAS DE CABEAMENTO DE LÓGICA E TELEFONIA</v>
      </c>
      <c r="C22" s="1030"/>
      <c r="D22" s="304">
        <f>Resumo!$F$19</f>
        <v>0</v>
      </c>
      <c r="E22" s="213" t="e">
        <f>Resumo!$G$19</f>
        <v>#DIV/0!</v>
      </c>
      <c r="F22" s="304">
        <f t="shared" si="0"/>
        <v>0</v>
      </c>
      <c r="G22" s="229"/>
      <c r="H22" s="213">
        <f t="shared" si="1"/>
        <v>0</v>
      </c>
      <c r="I22" s="304">
        <f t="shared" si="2"/>
        <v>0</v>
      </c>
      <c r="J22" s="229">
        <v>0.05</v>
      </c>
      <c r="K22" s="213">
        <f t="shared" si="3"/>
        <v>0.05</v>
      </c>
      <c r="L22" s="304">
        <f t="shared" si="4"/>
        <v>0</v>
      </c>
      <c r="M22" s="229">
        <v>0.4</v>
      </c>
      <c r="N22" s="213">
        <f t="shared" si="5"/>
        <v>0.45</v>
      </c>
      <c r="O22" s="304">
        <f t="shared" si="6"/>
        <v>0</v>
      </c>
      <c r="P22" s="229"/>
      <c r="Q22" s="213">
        <f t="shared" si="7"/>
        <v>0.45</v>
      </c>
      <c r="R22" s="304">
        <f t="shared" si="8"/>
        <v>0</v>
      </c>
      <c r="S22" s="229"/>
      <c r="T22" s="213">
        <f t="shared" si="9"/>
        <v>0.45</v>
      </c>
      <c r="U22" s="304">
        <f t="shared" si="10"/>
        <v>0</v>
      </c>
      <c r="V22" s="229">
        <v>0.45</v>
      </c>
      <c r="W22" s="213">
        <f t="shared" si="11"/>
        <v>0.9</v>
      </c>
      <c r="X22" s="304">
        <f t="shared" si="12"/>
        <v>0</v>
      </c>
      <c r="Y22" s="229"/>
      <c r="Z22" s="213">
        <f t="shared" si="13"/>
        <v>0.9</v>
      </c>
      <c r="AA22" s="304">
        <f t="shared" si="14"/>
        <v>0</v>
      </c>
      <c r="AB22" s="229"/>
      <c r="AC22" s="213">
        <f t="shared" si="15"/>
        <v>0.9</v>
      </c>
      <c r="AD22" s="304">
        <f t="shared" si="16"/>
        <v>0</v>
      </c>
      <c r="AE22" s="229"/>
      <c r="AF22" s="213">
        <f t="shared" si="17"/>
        <v>0.9</v>
      </c>
      <c r="AG22" s="304">
        <f t="shared" si="18"/>
        <v>0</v>
      </c>
      <c r="AH22" s="229">
        <v>0.1</v>
      </c>
      <c r="AI22" s="213">
        <f t="shared" si="19"/>
        <v>1</v>
      </c>
      <c r="AJ22" s="304"/>
      <c r="AK22" s="229"/>
      <c r="AL22" s="213"/>
      <c r="AM22" s="212"/>
    </row>
    <row r="23" spans="1:39" s="81" customFormat="1" ht="20.100000000000001" customHeight="1">
      <c r="A23" s="97" t="str">
        <f>Resumo!A20</f>
        <v>15.0</v>
      </c>
      <c r="B23" s="1067" t="str">
        <f>Resumo!B20</f>
        <v>INSTALAÇÕES ELÉTRICAS - SPDA</v>
      </c>
      <c r="C23" s="1067"/>
      <c r="D23" s="304">
        <f>Resumo!F20</f>
        <v>0</v>
      </c>
      <c r="E23" s="213" t="e">
        <f>Resumo!G20</f>
        <v>#DIV/0!</v>
      </c>
      <c r="F23" s="304">
        <f t="shared" si="0"/>
        <v>0</v>
      </c>
      <c r="G23" s="229"/>
      <c r="H23" s="213">
        <f t="shared" si="1"/>
        <v>0</v>
      </c>
      <c r="I23" s="304">
        <f t="shared" si="2"/>
        <v>0</v>
      </c>
      <c r="J23" s="229"/>
      <c r="K23" s="213">
        <f t="shared" si="3"/>
        <v>0</v>
      </c>
      <c r="L23" s="304">
        <f t="shared" si="4"/>
        <v>0</v>
      </c>
      <c r="M23" s="229"/>
      <c r="N23" s="213">
        <f t="shared" si="5"/>
        <v>0</v>
      </c>
      <c r="O23" s="304">
        <f t="shared" si="6"/>
        <v>0</v>
      </c>
      <c r="P23" s="229"/>
      <c r="Q23" s="213">
        <f t="shared" si="7"/>
        <v>0</v>
      </c>
      <c r="R23" s="304">
        <f t="shared" si="8"/>
        <v>0</v>
      </c>
      <c r="S23" s="229"/>
      <c r="T23" s="213">
        <f t="shared" si="9"/>
        <v>0</v>
      </c>
      <c r="U23" s="304">
        <f t="shared" si="10"/>
        <v>0</v>
      </c>
      <c r="V23" s="229"/>
      <c r="W23" s="213">
        <f t="shared" si="11"/>
        <v>0</v>
      </c>
      <c r="X23" s="304">
        <f t="shared" si="12"/>
        <v>0</v>
      </c>
      <c r="Y23" s="229">
        <v>0.27</v>
      </c>
      <c r="Z23" s="213">
        <f t="shared" si="13"/>
        <v>0.27</v>
      </c>
      <c r="AA23" s="304">
        <f t="shared" si="14"/>
        <v>0</v>
      </c>
      <c r="AB23" s="229">
        <v>0.33</v>
      </c>
      <c r="AC23" s="213">
        <f t="shared" si="15"/>
        <v>0.6</v>
      </c>
      <c r="AD23" s="304">
        <f t="shared" si="16"/>
        <v>0</v>
      </c>
      <c r="AE23" s="229">
        <v>0.4</v>
      </c>
      <c r="AF23" s="213">
        <f t="shared" si="17"/>
        <v>1</v>
      </c>
      <c r="AG23" s="304">
        <f t="shared" si="18"/>
        <v>0</v>
      </c>
      <c r="AH23" s="229"/>
      <c r="AI23" s="213">
        <f t="shared" si="19"/>
        <v>1</v>
      </c>
      <c r="AJ23" s="304"/>
      <c r="AK23" s="229"/>
      <c r="AL23" s="213"/>
      <c r="AM23" s="212"/>
    </row>
    <row r="24" spans="1:39" s="81" customFormat="1" ht="20.100000000000001" customHeight="1">
      <c r="A24" s="97" t="str">
        <f>Resumo!$A$21</f>
        <v>16.0</v>
      </c>
      <c r="B24" s="1029" t="str">
        <f>Resumo!$B$21</f>
        <v>INSTALAÇÕES HIDRÁULICAS</v>
      </c>
      <c r="C24" s="1029"/>
      <c r="D24" s="304">
        <f>Resumo!$F$21</f>
        <v>0</v>
      </c>
      <c r="E24" s="213" t="e">
        <f>Resumo!$G$21</f>
        <v>#DIV/0!</v>
      </c>
      <c r="F24" s="304">
        <f t="shared" si="0"/>
        <v>0</v>
      </c>
      <c r="G24" s="229"/>
      <c r="H24" s="213">
        <f t="shared" si="1"/>
        <v>0</v>
      </c>
      <c r="I24" s="304">
        <f t="shared" si="2"/>
        <v>0</v>
      </c>
      <c r="J24" s="229">
        <v>0.05</v>
      </c>
      <c r="K24" s="213">
        <f t="shared" si="3"/>
        <v>0.05</v>
      </c>
      <c r="L24" s="304">
        <f t="shared" si="4"/>
        <v>0</v>
      </c>
      <c r="M24" s="229">
        <v>0.4</v>
      </c>
      <c r="N24" s="213">
        <f t="shared" si="5"/>
        <v>0.45</v>
      </c>
      <c r="O24" s="304">
        <f t="shared" si="6"/>
        <v>0</v>
      </c>
      <c r="P24" s="229"/>
      <c r="Q24" s="213">
        <f t="shared" si="7"/>
        <v>0.45</v>
      </c>
      <c r="R24" s="304">
        <f t="shared" si="8"/>
        <v>0</v>
      </c>
      <c r="S24" s="229"/>
      <c r="T24" s="213">
        <f t="shared" si="9"/>
        <v>0.45</v>
      </c>
      <c r="U24" s="304">
        <f t="shared" si="10"/>
        <v>0</v>
      </c>
      <c r="V24" s="229">
        <v>0.45</v>
      </c>
      <c r="W24" s="213">
        <f t="shared" si="11"/>
        <v>0.9</v>
      </c>
      <c r="X24" s="304">
        <f t="shared" si="12"/>
        <v>0</v>
      </c>
      <c r="Y24" s="229"/>
      <c r="Z24" s="213">
        <f t="shared" si="13"/>
        <v>0.9</v>
      </c>
      <c r="AA24" s="304">
        <f t="shared" si="14"/>
        <v>0</v>
      </c>
      <c r="AB24" s="229"/>
      <c r="AC24" s="213">
        <f t="shared" si="15"/>
        <v>0.9</v>
      </c>
      <c r="AD24" s="304">
        <f t="shared" si="16"/>
        <v>0</v>
      </c>
      <c r="AE24" s="229"/>
      <c r="AF24" s="213">
        <f t="shared" si="17"/>
        <v>0.9</v>
      </c>
      <c r="AG24" s="304">
        <f t="shared" si="18"/>
        <v>0</v>
      </c>
      <c r="AH24" s="229">
        <v>0.1</v>
      </c>
      <c r="AI24" s="213">
        <f t="shared" si="19"/>
        <v>1</v>
      </c>
      <c r="AJ24" s="304"/>
      <c r="AK24" s="229"/>
      <c r="AL24" s="213"/>
      <c r="AM24" s="212"/>
    </row>
    <row r="25" spans="1:39" s="81" customFormat="1" ht="24.75" customHeight="1">
      <c r="A25" s="97" t="str">
        <f>Resumo!$A$22</f>
        <v>17.0</v>
      </c>
      <c r="B25" s="1030" t="str">
        <f>Resumo!$B$22</f>
        <v>CLIMATIZAÇÃO</v>
      </c>
      <c r="C25" s="1030"/>
      <c r="D25" s="304">
        <f>Resumo!$F$22</f>
        <v>0</v>
      </c>
      <c r="E25" s="213" t="e">
        <f>Resumo!$G$22</f>
        <v>#DIV/0!</v>
      </c>
      <c r="F25" s="304">
        <f t="shared" si="0"/>
        <v>0</v>
      </c>
      <c r="G25" s="229"/>
      <c r="H25" s="213">
        <f t="shared" si="1"/>
        <v>0</v>
      </c>
      <c r="I25" s="304">
        <f t="shared" si="2"/>
        <v>0</v>
      </c>
      <c r="J25" s="229">
        <v>0.05</v>
      </c>
      <c r="K25" s="213">
        <f t="shared" si="3"/>
        <v>0.05</v>
      </c>
      <c r="L25" s="304">
        <f t="shared" si="4"/>
        <v>0</v>
      </c>
      <c r="M25" s="229">
        <v>0.4</v>
      </c>
      <c r="N25" s="213">
        <f t="shared" si="5"/>
        <v>0.45</v>
      </c>
      <c r="O25" s="304">
        <f t="shared" si="6"/>
        <v>0</v>
      </c>
      <c r="P25" s="229"/>
      <c r="Q25" s="213">
        <f t="shared" si="7"/>
        <v>0.45</v>
      </c>
      <c r="R25" s="304">
        <f t="shared" si="8"/>
        <v>0</v>
      </c>
      <c r="S25" s="229"/>
      <c r="T25" s="213">
        <f t="shared" si="9"/>
        <v>0.45</v>
      </c>
      <c r="U25" s="304">
        <f t="shared" si="10"/>
        <v>0</v>
      </c>
      <c r="V25" s="229">
        <v>0.45</v>
      </c>
      <c r="W25" s="213">
        <f t="shared" si="11"/>
        <v>0.9</v>
      </c>
      <c r="X25" s="304">
        <f t="shared" si="12"/>
        <v>0</v>
      </c>
      <c r="Y25" s="229"/>
      <c r="Z25" s="213">
        <f t="shared" si="13"/>
        <v>0.9</v>
      </c>
      <c r="AA25" s="304">
        <f t="shared" si="14"/>
        <v>0</v>
      </c>
      <c r="AB25" s="229"/>
      <c r="AC25" s="213">
        <f t="shared" si="15"/>
        <v>0.9</v>
      </c>
      <c r="AD25" s="304">
        <f t="shared" si="16"/>
        <v>0</v>
      </c>
      <c r="AE25" s="229"/>
      <c r="AF25" s="213">
        <f t="shared" si="17"/>
        <v>0.9</v>
      </c>
      <c r="AG25" s="304">
        <f t="shared" si="18"/>
        <v>0</v>
      </c>
      <c r="AH25" s="229">
        <v>0.1</v>
      </c>
      <c r="AI25" s="213">
        <f t="shared" si="19"/>
        <v>1</v>
      </c>
      <c r="AJ25" s="304"/>
      <c r="AK25" s="229"/>
      <c r="AL25" s="213"/>
      <c r="AM25" s="212"/>
    </row>
    <row r="26" spans="1:39" s="81" customFormat="1" ht="20.100000000000001" customHeight="1">
      <c r="A26" s="97" t="str">
        <f>Resumo!$A$23</f>
        <v>18.0</v>
      </c>
      <c r="B26" s="1029" t="str">
        <f>Resumo!$B$23</f>
        <v>INSTALAÇÕES SANITÁRIAS</v>
      </c>
      <c r="C26" s="1029"/>
      <c r="D26" s="304">
        <f>Resumo!$F$23</f>
        <v>0</v>
      </c>
      <c r="E26" s="213" t="e">
        <f>Resumo!$G$23</f>
        <v>#DIV/0!</v>
      </c>
      <c r="F26" s="304">
        <f t="shared" si="0"/>
        <v>0</v>
      </c>
      <c r="G26" s="229"/>
      <c r="H26" s="213">
        <f t="shared" si="1"/>
        <v>0</v>
      </c>
      <c r="I26" s="304">
        <f t="shared" si="2"/>
        <v>0</v>
      </c>
      <c r="J26" s="229">
        <v>0.1</v>
      </c>
      <c r="K26" s="213">
        <f t="shared" si="3"/>
        <v>0.1</v>
      </c>
      <c r="L26" s="304">
        <f t="shared" si="4"/>
        <v>0</v>
      </c>
      <c r="M26" s="229">
        <v>0.4</v>
      </c>
      <c r="N26" s="213">
        <f t="shared" si="5"/>
        <v>0.5</v>
      </c>
      <c r="O26" s="304">
        <f t="shared" si="6"/>
        <v>0</v>
      </c>
      <c r="P26" s="229"/>
      <c r="Q26" s="213">
        <f t="shared" si="7"/>
        <v>0.5</v>
      </c>
      <c r="R26" s="304">
        <v>0</v>
      </c>
      <c r="S26" s="229"/>
      <c r="T26" s="213">
        <f t="shared" si="9"/>
        <v>0.5</v>
      </c>
      <c r="U26" s="304">
        <f t="shared" si="10"/>
        <v>0</v>
      </c>
      <c r="V26" s="229">
        <v>0.4</v>
      </c>
      <c r="W26" s="213">
        <f t="shared" si="11"/>
        <v>0.9</v>
      </c>
      <c r="X26" s="304">
        <f t="shared" si="12"/>
        <v>0</v>
      </c>
      <c r="Y26" s="229"/>
      <c r="Z26" s="213">
        <f t="shared" si="13"/>
        <v>0.9</v>
      </c>
      <c r="AA26" s="304">
        <f t="shared" si="14"/>
        <v>0</v>
      </c>
      <c r="AB26" s="229"/>
      <c r="AC26" s="213">
        <f t="shared" si="15"/>
        <v>0.9</v>
      </c>
      <c r="AD26" s="304">
        <f t="shared" si="16"/>
        <v>0</v>
      </c>
      <c r="AE26" s="229"/>
      <c r="AF26" s="213">
        <f t="shared" si="17"/>
        <v>0.9</v>
      </c>
      <c r="AG26" s="304">
        <f t="shared" si="18"/>
        <v>0</v>
      </c>
      <c r="AH26" s="229">
        <v>0.1</v>
      </c>
      <c r="AI26" s="213">
        <f t="shared" si="19"/>
        <v>1</v>
      </c>
      <c r="AJ26" s="304"/>
      <c r="AK26" s="229"/>
      <c r="AL26" s="213"/>
      <c r="AM26" s="212"/>
    </row>
    <row r="27" spans="1:39" s="81" customFormat="1" ht="20.100000000000001" customHeight="1">
      <c r="A27" s="97" t="str">
        <f>Resumo!$A$24</f>
        <v>19.0</v>
      </c>
      <c r="B27" s="1029" t="str">
        <f>Resumo!$B$24</f>
        <v>INSTALAÇÕES PLUVIAIS</v>
      </c>
      <c r="C27" s="1029"/>
      <c r="D27" s="304">
        <f>Resumo!$F$24</f>
        <v>0</v>
      </c>
      <c r="E27" s="213" t="e">
        <f>Resumo!$G$24</f>
        <v>#DIV/0!</v>
      </c>
      <c r="F27" s="304">
        <f t="shared" si="0"/>
        <v>0</v>
      </c>
      <c r="G27" s="229"/>
      <c r="H27" s="213">
        <f t="shared" si="1"/>
        <v>0</v>
      </c>
      <c r="I27" s="304">
        <f t="shared" si="2"/>
        <v>0</v>
      </c>
      <c r="J27" s="229">
        <v>0.1</v>
      </c>
      <c r="K27" s="213">
        <f t="shared" si="3"/>
        <v>0.1</v>
      </c>
      <c r="L27" s="304">
        <f t="shared" si="4"/>
        <v>0</v>
      </c>
      <c r="M27" s="229">
        <v>0.4</v>
      </c>
      <c r="N27" s="213">
        <f t="shared" si="5"/>
        <v>0.5</v>
      </c>
      <c r="O27" s="304">
        <f t="shared" si="6"/>
        <v>0</v>
      </c>
      <c r="P27" s="229"/>
      <c r="Q27" s="213">
        <f t="shared" si="7"/>
        <v>0.5</v>
      </c>
      <c r="R27" s="304">
        <f t="shared" si="8"/>
        <v>0</v>
      </c>
      <c r="S27" s="229"/>
      <c r="T27" s="213">
        <f t="shared" si="9"/>
        <v>0.5</v>
      </c>
      <c r="U27" s="304">
        <f t="shared" si="10"/>
        <v>0</v>
      </c>
      <c r="V27" s="229">
        <v>0.4</v>
      </c>
      <c r="W27" s="213">
        <f t="shared" si="11"/>
        <v>0.9</v>
      </c>
      <c r="X27" s="304">
        <f t="shared" si="12"/>
        <v>0</v>
      </c>
      <c r="Y27" s="229"/>
      <c r="Z27" s="213">
        <f t="shared" si="13"/>
        <v>0.9</v>
      </c>
      <c r="AA27" s="304">
        <f t="shared" si="14"/>
        <v>0</v>
      </c>
      <c r="AB27" s="229"/>
      <c r="AC27" s="213">
        <f t="shared" si="15"/>
        <v>0.9</v>
      </c>
      <c r="AD27" s="304">
        <f t="shared" si="16"/>
        <v>0</v>
      </c>
      <c r="AE27" s="229"/>
      <c r="AF27" s="213">
        <f t="shared" si="17"/>
        <v>0.9</v>
      </c>
      <c r="AG27" s="304">
        <f>AH27*$D27-0.01</f>
        <v>-0.01</v>
      </c>
      <c r="AH27" s="229">
        <v>0.1</v>
      </c>
      <c r="AI27" s="213">
        <f t="shared" si="19"/>
        <v>1</v>
      </c>
      <c r="AJ27" s="304"/>
      <c r="AK27" s="229"/>
      <c r="AL27" s="213"/>
      <c r="AM27" s="212"/>
    </row>
    <row r="28" spans="1:39" s="81" customFormat="1" ht="25.5" customHeight="1">
      <c r="A28" s="97" t="str">
        <f>Resumo!$A$25</f>
        <v>20.0</v>
      </c>
      <c r="B28" s="1066" t="str">
        <f>Resumo!$B$25</f>
        <v>INSTALAÇÕES DE SISTEMA DE EMERGENCIA E SEGURANÇA CONTRA INCENDIO</v>
      </c>
      <c r="C28" s="1066"/>
      <c r="D28" s="304">
        <f>Resumo!$F$25</f>
        <v>0</v>
      </c>
      <c r="E28" s="213" t="e">
        <f>Resumo!$G$25</f>
        <v>#DIV/0!</v>
      </c>
      <c r="F28" s="304">
        <f t="shared" ref="F28:F29" si="39">G28*$D28</f>
        <v>0</v>
      </c>
      <c r="G28" s="229"/>
      <c r="H28" s="213">
        <f t="shared" ref="H28:H29" si="40">G28</f>
        <v>0</v>
      </c>
      <c r="I28" s="304">
        <f t="shared" ref="I28:I29" si="41">J28*$D28</f>
        <v>0</v>
      </c>
      <c r="J28" s="229"/>
      <c r="K28" s="213">
        <f t="shared" ref="K28:K29" si="42">H28+J28</f>
        <v>0</v>
      </c>
      <c r="L28" s="304">
        <f t="shared" ref="L28:L29" si="43">M28*$D28</f>
        <v>0</v>
      </c>
      <c r="M28" s="229"/>
      <c r="N28" s="213">
        <f t="shared" ref="N28:N29" si="44">K28+M28</f>
        <v>0</v>
      </c>
      <c r="O28" s="304">
        <f t="shared" ref="O28:O29" si="45">P28*$D28</f>
        <v>0</v>
      </c>
      <c r="P28" s="229"/>
      <c r="Q28" s="213">
        <f t="shared" ref="Q28:Q29" si="46">N28+P28</f>
        <v>0</v>
      </c>
      <c r="R28" s="304">
        <v>0</v>
      </c>
      <c r="S28" s="229"/>
      <c r="T28" s="213">
        <f t="shared" ref="T28:T29" si="47">Q28+S28</f>
        <v>0</v>
      </c>
      <c r="U28" s="304">
        <f t="shared" ref="U28:U29" si="48">V28*$D28</f>
        <v>0</v>
      </c>
      <c r="V28" s="229"/>
      <c r="W28" s="213">
        <f t="shared" ref="W28:W29" si="49">T28+V28</f>
        <v>0</v>
      </c>
      <c r="X28" s="304">
        <f t="shared" ref="X28:X29" si="50">Y28*$D28</f>
        <v>0</v>
      </c>
      <c r="Y28" s="229"/>
      <c r="Z28" s="213">
        <f t="shared" ref="Z28:Z29" si="51">W28+Y28</f>
        <v>0</v>
      </c>
      <c r="AA28" s="304">
        <f t="shared" ref="AA28:AA29" si="52">AB28*$D28</f>
        <v>0</v>
      </c>
      <c r="AB28" s="229"/>
      <c r="AC28" s="213">
        <f t="shared" ref="AC28:AC29" si="53">Z28+AB28</f>
        <v>0</v>
      </c>
      <c r="AD28" s="304">
        <f t="shared" ref="AD28:AD29" si="54">AE28*$D28</f>
        <v>0</v>
      </c>
      <c r="AE28" s="229"/>
      <c r="AF28" s="213">
        <f t="shared" ref="AF28:AF29" si="55">AC28+AE28</f>
        <v>0</v>
      </c>
      <c r="AG28" s="304">
        <f t="shared" ref="AG28" si="56">AH28*$D28</f>
        <v>0</v>
      </c>
      <c r="AH28" s="229">
        <v>1</v>
      </c>
      <c r="AI28" s="213">
        <f t="shared" ref="AI28:AI29" si="57">AF28+AH28</f>
        <v>1</v>
      </c>
      <c r="AJ28" s="304"/>
      <c r="AK28" s="229"/>
      <c r="AL28" s="213"/>
      <c r="AM28" s="212"/>
    </row>
    <row r="29" spans="1:39" s="81" customFormat="1" ht="20.100000000000001" customHeight="1">
      <c r="A29" s="97" t="str">
        <f>Resumo!$A$26</f>
        <v>21.0</v>
      </c>
      <c r="B29" s="1067" t="str">
        <f>Resumo!$B$26</f>
        <v>SERVIÇOS COMPLEMENTARES</v>
      </c>
      <c r="C29" s="1067"/>
      <c r="D29" s="304">
        <f>Resumo!$F$26</f>
        <v>0</v>
      </c>
      <c r="E29" s="213" t="e">
        <f>Resumo!$G$26</f>
        <v>#DIV/0!</v>
      </c>
      <c r="F29" s="304">
        <f t="shared" si="39"/>
        <v>0</v>
      </c>
      <c r="G29" s="229"/>
      <c r="H29" s="213">
        <f t="shared" si="40"/>
        <v>0</v>
      </c>
      <c r="I29" s="304">
        <f t="shared" si="41"/>
        <v>0</v>
      </c>
      <c r="J29" s="229"/>
      <c r="K29" s="213">
        <f t="shared" si="42"/>
        <v>0</v>
      </c>
      <c r="L29" s="304">
        <f t="shared" si="43"/>
        <v>0</v>
      </c>
      <c r="M29" s="229"/>
      <c r="N29" s="213">
        <f t="shared" si="44"/>
        <v>0</v>
      </c>
      <c r="O29" s="304">
        <f t="shared" si="45"/>
        <v>0</v>
      </c>
      <c r="P29" s="229"/>
      <c r="Q29" s="213">
        <f t="shared" si="46"/>
        <v>0</v>
      </c>
      <c r="R29" s="304">
        <f t="shared" ref="R29" si="58">S29*$D29</f>
        <v>0</v>
      </c>
      <c r="S29" s="229"/>
      <c r="T29" s="213">
        <f t="shared" si="47"/>
        <v>0</v>
      </c>
      <c r="U29" s="304">
        <f t="shared" si="48"/>
        <v>0</v>
      </c>
      <c r="V29" s="229"/>
      <c r="W29" s="213">
        <f t="shared" si="49"/>
        <v>0</v>
      </c>
      <c r="X29" s="304">
        <f t="shared" si="50"/>
        <v>0</v>
      </c>
      <c r="Y29" s="229"/>
      <c r="Z29" s="213">
        <f t="shared" si="51"/>
        <v>0</v>
      </c>
      <c r="AA29" s="304">
        <f t="shared" si="52"/>
        <v>0</v>
      </c>
      <c r="AB29" s="229"/>
      <c r="AC29" s="213">
        <f t="shared" si="53"/>
        <v>0</v>
      </c>
      <c r="AD29" s="304">
        <f t="shared" si="54"/>
        <v>0</v>
      </c>
      <c r="AE29" s="229"/>
      <c r="AF29" s="213">
        <f t="shared" si="55"/>
        <v>0</v>
      </c>
      <c r="AG29" s="304">
        <f>AH29*$D29</f>
        <v>0</v>
      </c>
      <c r="AH29" s="229">
        <v>1</v>
      </c>
      <c r="AI29" s="213">
        <f t="shared" si="57"/>
        <v>1</v>
      </c>
      <c r="AJ29" s="304"/>
      <c r="AK29" s="229"/>
      <c r="AL29" s="213"/>
      <c r="AM29" s="212"/>
    </row>
    <row r="30" spans="1:39" s="448" customFormat="1" ht="20.100000000000001" customHeight="1">
      <c r="A30" s="1049" t="s">
        <v>510</v>
      </c>
      <c r="B30" s="1049"/>
      <c r="C30" s="1049"/>
      <c r="D30" s="447">
        <f>Resumo!F27</f>
        <v>0</v>
      </c>
      <c r="E30" s="425" t="e">
        <f>Resumo!G27</f>
        <v>#DIV/0!</v>
      </c>
      <c r="F30" s="1053">
        <f>SUM(F12:F29)</f>
        <v>0</v>
      </c>
      <c r="G30" s="1053"/>
      <c r="H30" s="425" t="e">
        <f>F30/$D$30</f>
        <v>#DIV/0!</v>
      </c>
      <c r="I30" s="1053">
        <f>SUM(I12:I29)</f>
        <v>0</v>
      </c>
      <c r="J30" s="1053"/>
      <c r="K30" s="425" t="e">
        <f>I30/$D$30</f>
        <v>#DIV/0!</v>
      </c>
      <c r="L30" s="1053">
        <f>SUM(L12:L29)</f>
        <v>0</v>
      </c>
      <c r="M30" s="1053"/>
      <c r="N30" s="425" t="e">
        <f>L30/$D$30</f>
        <v>#DIV/0!</v>
      </c>
      <c r="O30" s="1053">
        <f>SUM(O12:O29)</f>
        <v>0</v>
      </c>
      <c r="P30" s="1053"/>
      <c r="Q30" s="425" t="e">
        <f>O30/$D$30</f>
        <v>#DIV/0!</v>
      </c>
      <c r="R30" s="1053">
        <f>SUM(R12:R29)</f>
        <v>0</v>
      </c>
      <c r="S30" s="1053"/>
      <c r="T30" s="425" t="e">
        <f>R30/$D$30</f>
        <v>#DIV/0!</v>
      </c>
      <c r="U30" s="1053">
        <f>SUM(U12:U29)</f>
        <v>0</v>
      </c>
      <c r="V30" s="1053"/>
      <c r="W30" s="425" t="e">
        <f>U30/$D$30</f>
        <v>#DIV/0!</v>
      </c>
      <c r="X30" s="1053">
        <f>SUM(X12:X29)</f>
        <v>0</v>
      </c>
      <c r="Y30" s="1053"/>
      <c r="Z30" s="425" t="e">
        <f>X30/$D$30</f>
        <v>#DIV/0!</v>
      </c>
      <c r="AA30" s="1053">
        <f>SUM(AA12:AA29)</f>
        <v>0</v>
      </c>
      <c r="AB30" s="1053"/>
      <c r="AC30" s="425" t="e">
        <f>AA30/$D$30</f>
        <v>#DIV/0!</v>
      </c>
      <c r="AD30" s="1053">
        <f>SUM(AD12:AD29)</f>
        <v>0</v>
      </c>
      <c r="AE30" s="1053"/>
      <c r="AF30" s="425" t="e">
        <f>AD30/$D$30</f>
        <v>#DIV/0!</v>
      </c>
      <c r="AG30" s="1053">
        <f>SUM(AG12:AG29)</f>
        <v>-0.01</v>
      </c>
      <c r="AH30" s="1053"/>
      <c r="AI30" s="425" t="e">
        <f>AG30/$D$30</f>
        <v>#DIV/0!</v>
      </c>
      <c r="AJ30" s="1057"/>
      <c r="AK30" s="1058"/>
      <c r="AL30" s="425"/>
    </row>
    <row r="31" spans="1:39" s="81" customFormat="1" ht="20.100000000000001" customHeight="1">
      <c r="A31" s="1052" t="s">
        <v>511</v>
      </c>
      <c r="B31" s="1052"/>
      <c r="C31" s="1052"/>
      <c r="D31" s="1052"/>
      <c r="E31" s="1052"/>
      <c r="F31" s="1052">
        <f>F30</f>
        <v>0</v>
      </c>
      <c r="G31" s="1052"/>
      <c r="H31" s="228" t="e">
        <f>H30</f>
        <v>#DIV/0!</v>
      </c>
      <c r="I31" s="1052">
        <f>I30+F31</f>
        <v>0</v>
      </c>
      <c r="J31" s="1052"/>
      <c r="K31" s="228" t="e">
        <f>K30+H31</f>
        <v>#DIV/0!</v>
      </c>
      <c r="L31" s="1052">
        <f>L30+I31</f>
        <v>0</v>
      </c>
      <c r="M31" s="1052"/>
      <c r="N31" s="228" t="e">
        <f>N30+K31</f>
        <v>#DIV/0!</v>
      </c>
      <c r="O31" s="1052">
        <f>O30+L31</f>
        <v>0</v>
      </c>
      <c r="P31" s="1052"/>
      <c r="Q31" s="228" t="e">
        <f>Q30+N31</f>
        <v>#DIV/0!</v>
      </c>
      <c r="R31" s="1052">
        <f>R30+O31</f>
        <v>0</v>
      </c>
      <c r="S31" s="1052"/>
      <c r="T31" s="228" t="e">
        <f>T30+Q31</f>
        <v>#DIV/0!</v>
      </c>
      <c r="U31" s="1052">
        <f>U30+R31</f>
        <v>0</v>
      </c>
      <c r="V31" s="1052"/>
      <c r="W31" s="228" t="e">
        <f>W30+T31</f>
        <v>#DIV/0!</v>
      </c>
      <c r="X31" s="1052">
        <f>X30+U31</f>
        <v>0</v>
      </c>
      <c r="Y31" s="1052"/>
      <c r="Z31" s="228" t="e">
        <f>Z30+W31</f>
        <v>#DIV/0!</v>
      </c>
      <c r="AA31" s="1052">
        <f>AA30+X31</f>
        <v>0</v>
      </c>
      <c r="AB31" s="1052"/>
      <c r="AC31" s="228" t="e">
        <f>AC30+Z31</f>
        <v>#DIV/0!</v>
      </c>
      <c r="AD31" s="1052">
        <f>AD30+AA31</f>
        <v>0</v>
      </c>
      <c r="AE31" s="1052"/>
      <c r="AF31" s="228" t="e">
        <f>AF30+AC31</f>
        <v>#DIV/0!</v>
      </c>
      <c r="AG31" s="1052">
        <f>AG30+AD31-0.08</f>
        <v>-0.09</v>
      </c>
      <c r="AH31" s="1052"/>
      <c r="AI31" s="228" t="e">
        <f>AI30+AF31</f>
        <v>#DIV/0!</v>
      </c>
      <c r="AJ31" s="1050"/>
      <c r="AK31" s="1051"/>
      <c r="AL31" s="228"/>
    </row>
    <row r="32" spans="1:39" s="81" customFormat="1" ht="20.100000000000001" customHeight="1">
      <c r="E32" s="619">
        <f>F31</f>
        <v>0</v>
      </c>
      <c r="H32" s="619"/>
      <c r="K32" s="619"/>
      <c r="N32" s="619"/>
      <c r="Q32" s="619"/>
      <c r="T32" s="619"/>
      <c r="W32" s="619"/>
      <c r="Z32" s="619"/>
      <c r="AC32" s="619"/>
      <c r="AF32" s="619"/>
      <c r="AI32" s="619"/>
      <c r="AJ32" s="212"/>
    </row>
    <row r="33" spans="4:9" s="81" customFormat="1">
      <c r="D33" s="474"/>
      <c r="E33" s="474"/>
    </row>
    <row r="34" spans="4:9" s="81" customFormat="1">
      <c r="D34" s="474"/>
      <c r="E34" s="474"/>
    </row>
    <row r="35" spans="4:9" s="81" customFormat="1">
      <c r="D35" s="474"/>
      <c r="E35" s="474"/>
      <c r="I35" s="619"/>
    </row>
    <row r="36" spans="4:9" s="81" customFormat="1">
      <c r="D36" s="474"/>
      <c r="E36" s="474"/>
    </row>
    <row r="37" spans="4:9" s="81" customFormat="1">
      <c r="D37" s="474"/>
      <c r="E37" s="474"/>
    </row>
    <row r="38" spans="4:9" s="81" customFormat="1">
      <c r="D38" s="474"/>
      <c r="E38" s="474"/>
    </row>
    <row r="39" spans="4:9" s="81" customFormat="1">
      <c r="D39" s="474"/>
      <c r="E39" s="474"/>
    </row>
    <row r="40" spans="4:9" s="81" customFormat="1">
      <c r="D40" s="474"/>
      <c r="E40" s="474"/>
    </row>
    <row r="41" spans="4:9" s="81" customFormat="1" ht="3" customHeight="1">
      <c r="D41" s="474"/>
      <c r="E41" s="474"/>
    </row>
    <row r="42" spans="4:9" s="81" customFormat="1" hidden="1">
      <c r="D42" s="474"/>
      <c r="E42" s="474"/>
    </row>
    <row r="43" spans="4:9" s="81" customFormat="1" hidden="1">
      <c r="D43" s="474"/>
      <c r="E43" s="474"/>
    </row>
    <row r="44" spans="4:9" s="81" customFormat="1" hidden="1">
      <c r="D44" s="474"/>
      <c r="E44" s="474"/>
    </row>
    <row r="45" spans="4:9" s="81" customFormat="1">
      <c r="D45" s="474"/>
      <c r="E45" s="474"/>
    </row>
    <row r="46" spans="4:9" s="81" customFormat="1">
      <c r="D46" s="474"/>
      <c r="E46" s="474"/>
    </row>
    <row r="47" spans="4:9" s="81" customFormat="1">
      <c r="D47" s="474"/>
      <c r="E47" s="474"/>
      <c r="H47" s="908"/>
    </row>
    <row r="48" spans="4:9" s="81" customFormat="1">
      <c r="D48" s="474"/>
      <c r="E48" s="474"/>
    </row>
    <row r="49" spans="4:5" s="81" customFormat="1">
      <c r="D49" s="474"/>
      <c r="E49" s="474"/>
    </row>
    <row r="50" spans="4:5" s="81" customFormat="1">
      <c r="D50" s="474"/>
      <c r="E50" s="474"/>
    </row>
    <row r="51" spans="4:5" s="81" customFormat="1">
      <c r="D51" s="474"/>
      <c r="E51" s="474"/>
    </row>
  </sheetData>
  <mergeCells count="77">
    <mergeCell ref="AG3:AH3"/>
    <mergeCell ref="AI3:AJ3"/>
    <mergeCell ref="AG4:AH4"/>
    <mergeCell ref="A31:C31"/>
    <mergeCell ref="D31:E31"/>
    <mergeCell ref="F31:G31"/>
    <mergeCell ref="F30:G30"/>
    <mergeCell ref="AG30:AH30"/>
    <mergeCell ref="AG31:AH31"/>
    <mergeCell ref="I30:J30"/>
    <mergeCell ref="I31:J31"/>
    <mergeCell ref="L30:M30"/>
    <mergeCell ref="L31:M31"/>
    <mergeCell ref="O30:P30"/>
    <mergeCell ref="O31:P31"/>
    <mergeCell ref="AD31:AE31"/>
    <mergeCell ref="AD30:AE30"/>
    <mergeCell ref="R30:S30"/>
    <mergeCell ref="U30:V30"/>
    <mergeCell ref="A10:A11"/>
    <mergeCell ref="D10:D11"/>
    <mergeCell ref="E10:E11"/>
    <mergeCell ref="A30:C30"/>
    <mergeCell ref="B27:C27"/>
    <mergeCell ref="B22:C22"/>
    <mergeCell ref="B23:C23"/>
    <mergeCell ref="B24:C24"/>
    <mergeCell ref="B20:C20"/>
    <mergeCell ref="B25:C25"/>
    <mergeCell ref="B15:C15"/>
    <mergeCell ref="B26:C26"/>
    <mergeCell ref="B10:C11"/>
    <mergeCell ref="B28:C28"/>
    <mergeCell ref="B29:C29"/>
    <mergeCell ref="B18:C18"/>
    <mergeCell ref="K6:L6"/>
    <mergeCell ref="B4:E4"/>
    <mergeCell ref="B5:E5"/>
    <mergeCell ref="B3:E3"/>
    <mergeCell ref="I3:J3"/>
    <mergeCell ref="I4:J4"/>
    <mergeCell ref="B6:H6"/>
    <mergeCell ref="K3:L3"/>
    <mergeCell ref="R4:S4"/>
    <mergeCell ref="AA3:AB3"/>
    <mergeCell ref="AC3:AD3"/>
    <mergeCell ref="AA4:AB4"/>
    <mergeCell ref="R3:S3"/>
    <mergeCell ref="T3:U3"/>
    <mergeCell ref="AG10:AI10"/>
    <mergeCell ref="X10:Z10"/>
    <mergeCell ref="B19:C19"/>
    <mergeCell ref="B21:C21"/>
    <mergeCell ref="B12:C12"/>
    <mergeCell ref="B13:C13"/>
    <mergeCell ref="B14:C14"/>
    <mergeCell ref="B16:C16"/>
    <mergeCell ref="B17:C17"/>
    <mergeCell ref="AA10:AC10"/>
    <mergeCell ref="O10:Q10"/>
    <mergeCell ref="AD10:AF10"/>
    <mergeCell ref="T6:U6"/>
    <mergeCell ref="AC6:AD6"/>
    <mergeCell ref="F10:H10"/>
    <mergeCell ref="I10:K10"/>
    <mergeCell ref="AJ31:AK31"/>
    <mergeCell ref="R31:S31"/>
    <mergeCell ref="U31:V31"/>
    <mergeCell ref="X31:Y31"/>
    <mergeCell ref="AA31:AB31"/>
    <mergeCell ref="X30:Y30"/>
    <mergeCell ref="AA30:AB30"/>
    <mergeCell ref="R10:T10"/>
    <mergeCell ref="U10:W10"/>
    <mergeCell ref="AJ10:AL10"/>
    <mergeCell ref="AJ30:AK30"/>
    <mergeCell ref="L10:N10"/>
  </mergeCells>
  <pageMargins left="0.59055118110236227" right="0.11811023622047245" top="0.51181102362204722" bottom="0.98425196850393704" header="0.31496062992125984" footer="0.31496062992125984"/>
  <pageSetup paperSize="9" scale="70" fitToWidth="0" pageOrder="overThenDown" orientation="landscape" r:id="rId1"/>
  <headerFooter>
    <oddFooter>&amp;L&amp;G&amp;CAndré da Silva Luz
 Engenheiro Civil 
CREA MT046791&amp;R&amp;P de &amp;N</oddFooter>
  </headerFooter>
  <colBreaks count="3" manualBreakCount="3">
    <brk id="14" max="33" man="1"/>
    <brk id="23" max="33" man="1"/>
    <brk id="32" max="33"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4"/>
  <sheetViews>
    <sheetView view="pageBreakPreview" zoomScale="145" zoomScaleNormal="130" zoomScaleSheetLayoutView="145" zoomScalePageLayoutView="85" workbookViewId="0">
      <selection activeCell="J5" sqref="J5"/>
    </sheetView>
  </sheetViews>
  <sheetFormatPr defaultRowHeight="15.75"/>
  <cols>
    <col min="1" max="1" width="11.140625" style="215" customWidth="1"/>
    <col min="2" max="2" width="8.28515625" style="215" customWidth="1"/>
    <col min="3" max="3" width="26.85546875" style="215" customWidth="1"/>
    <col min="4" max="4" width="13.140625" style="215" customWidth="1"/>
    <col min="5" max="5" width="10.7109375" style="215" customWidth="1"/>
    <col min="6" max="6" width="12.7109375" style="215" customWidth="1"/>
    <col min="7" max="7" width="9.42578125" style="215" customWidth="1"/>
    <col min="8" max="8" width="10.7109375" style="215" customWidth="1"/>
    <col min="9" max="10" width="9.140625" style="215"/>
    <col min="11" max="12" width="18.5703125" style="215" customWidth="1"/>
    <col min="13" max="16384" width="9.140625" style="215"/>
  </cols>
  <sheetData>
    <row r="1" spans="1:9" ht="15" customHeight="1">
      <c r="A1" s="1076" t="str">
        <f>Resumo!A1</f>
        <v>PLANILHA ORÇAMENTÁRIA COMPLETA - POLICLÍNICA DA ZONA LESTE</v>
      </c>
      <c r="B1" s="1077"/>
      <c r="C1" s="1077"/>
      <c r="D1" s="1077"/>
      <c r="E1" s="1077"/>
      <c r="F1" s="1077"/>
      <c r="G1" s="1077"/>
      <c r="H1" s="1077"/>
    </row>
    <row r="2" spans="1:9">
      <c r="A2" s="367" t="s">
        <v>823</v>
      </c>
      <c r="B2" s="1078" t="s">
        <v>822</v>
      </c>
      <c r="C2" s="1078"/>
      <c r="D2" s="1079" t="str">
        <f>Orçamento!E3</f>
        <v>Valor estimado final:</v>
      </c>
      <c r="E2" s="1038"/>
      <c r="F2" s="368">
        <f>Orçamento!G3</f>
        <v>0</v>
      </c>
      <c r="G2" s="366" t="str">
        <f>Orçamento!I3</f>
        <v>Data:</v>
      </c>
      <c r="H2" s="369">
        <f>Orçamento!J3</f>
        <v>44650</v>
      </c>
    </row>
    <row r="3" spans="1:9">
      <c r="A3" s="365" t="str">
        <f>Resumo!$A$3</f>
        <v>Obra:</v>
      </c>
      <c r="B3" s="1068" t="str">
        <f>Resumo!$B$3</f>
        <v>Construção da Policlínica</v>
      </c>
      <c r="C3" s="1068"/>
      <c r="D3" s="357" t="str">
        <f>Orçamento!F4</f>
        <v>Custo/m²:</v>
      </c>
      <c r="E3" s="357">
        <f>Orçamento!G4</f>
        <v>0</v>
      </c>
      <c r="F3" s="361"/>
      <c r="G3" s="363" t="str">
        <f>Orçamento!H4</f>
        <v>BDI Serviços:</v>
      </c>
      <c r="H3" s="225">
        <f>Orçamento!J4</f>
        <v>0.24940000000000001</v>
      </c>
    </row>
    <row r="4" spans="1:9" ht="24.75" customHeight="1">
      <c r="A4" s="355" t="str">
        <f>Resumo!$A$4</f>
        <v>Local:</v>
      </c>
      <c r="B4" s="1069" t="str">
        <f>Resumo!$B$4</f>
        <v>Rua das Turmalinas (Rua C), lotes 47/48/49, quadra 08, Loteamento Industrial.</v>
      </c>
      <c r="C4" s="1069"/>
      <c r="D4" s="1069"/>
      <c r="E4" s="1069"/>
      <c r="F4" s="357"/>
      <c r="G4" s="913" t="str">
        <f>Orçamento!H5</f>
        <v>BDI Equipamentos:</v>
      </c>
      <c r="H4" s="225">
        <f>Orçamento!J5</f>
        <v>0.1278</v>
      </c>
    </row>
    <row r="5" spans="1:9">
      <c r="A5" s="355" t="str">
        <f>Resumo!$A$5</f>
        <v xml:space="preserve">Área: </v>
      </c>
      <c r="B5" s="67">
        <f>Resumo!$B$5</f>
        <v>1116.78</v>
      </c>
      <c r="C5" s="81"/>
      <c r="D5" s="364"/>
      <c r="E5" s="364"/>
      <c r="F5" s="357" t="str">
        <f>Orçamento!G6</f>
        <v>Referência:</v>
      </c>
      <c r="G5" s="1048" t="str">
        <f>Orçamento!H6</f>
        <v>SINAPI-FEV/22</v>
      </c>
      <c r="H5" s="1075"/>
    </row>
    <row r="6" spans="1:9">
      <c r="A6" s="1072" t="str">
        <f>Resumo!$A$6</f>
        <v xml:space="preserve">Responsável Técnico: </v>
      </c>
      <c r="B6" s="1073"/>
      <c r="C6" s="67" t="str">
        <f>Resumo!$C$6</f>
        <v>André da Silva Luz - CREA MT046791</v>
      </c>
      <c r="D6" s="364"/>
      <c r="E6" s="364"/>
      <c r="F6" s="364"/>
      <c r="G6" s="81"/>
      <c r="H6" s="220"/>
    </row>
    <row r="7" spans="1:9" ht="15" customHeight="1">
      <c r="A7" s="347"/>
      <c r="B7" s="364"/>
      <c r="C7" s="1064" t="str">
        <f>Orçamento!E7</f>
        <v>Arredondamentos: Opções → Avançado → Fórmulas → "Definir Precisão Conforme Exibido"</v>
      </c>
      <c r="D7" s="1064"/>
      <c r="E7" s="1064"/>
      <c r="F7" s="1064"/>
      <c r="G7" s="1064"/>
      <c r="H7" s="1074"/>
      <c r="I7" s="348"/>
    </row>
    <row r="8" spans="1:9">
      <c r="A8" s="347"/>
      <c r="B8" s="364"/>
      <c r="C8" s="346"/>
      <c r="D8" s="364"/>
      <c r="E8" s="364"/>
      <c r="F8" s="364"/>
      <c r="G8" s="364"/>
      <c r="H8" s="220"/>
    </row>
    <row r="9" spans="1:9" ht="17.25">
      <c r="A9" s="1080" t="s">
        <v>534</v>
      </c>
      <c r="B9" s="1081"/>
      <c r="C9" s="1081"/>
      <c r="D9" s="1081"/>
      <c r="E9" s="1081"/>
      <c r="F9" s="1081"/>
      <c r="G9" s="1081"/>
      <c r="H9" s="1082"/>
    </row>
    <row r="10" spans="1:9">
      <c r="A10" s="230" t="s">
        <v>45</v>
      </c>
      <c r="B10" s="1085" t="s">
        <v>46</v>
      </c>
      <c r="C10" s="1086"/>
      <c r="D10" s="1086"/>
      <c r="E10" s="1086"/>
      <c r="F10" s="1087"/>
      <c r="G10" s="1089">
        <f>SUM(G11:G14)</f>
        <v>6.8500000000000005E-2</v>
      </c>
      <c r="H10" s="1089"/>
    </row>
    <row r="11" spans="1:9">
      <c r="A11" s="305" t="s">
        <v>47</v>
      </c>
      <c r="B11" s="1083" t="s">
        <v>48</v>
      </c>
      <c r="C11" s="1083"/>
      <c r="D11" s="1084" t="s">
        <v>49</v>
      </c>
      <c r="E11" s="1084"/>
      <c r="F11" s="1084"/>
      <c r="G11" s="1088">
        <v>3.7999999999999999E-2</v>
      </c>
      <c r="H11" s="1088"/>
    </row>
    <row r="12" spans="1:9">
      <c r="A12" s="305" t="s">
        <v>50</v>
      </c>
      <c r="B12" s="1083" t="s">
        <v>51</v>
      </c>
      <c r="C12" s="1083"/>
      <c r="D12" s="1084" t="s">
        <v>52</v>
      </c>
      <c r="E12" s="1084"/>
      <c r="F12" s="1084"/>
      <c r="G12" s="1088">
        <v>7.0000000000000001E-3</v>
      </c>
      <c r="H12" s="1088"/>
    </row>
    <row r="13" spans="1:9">
      <c r="A13" s="305" t="s">
        <v>53</v>
      </c>
      <c r="B13" s="1083" t="s">
        <v>54</v>
      </c>
      <c r="C13" s="1083"/>
      <c r="D13" s="1084" t="s">
        <v>55</v>
      </c>
      <c r="E13" s="1084"/>
      <c r="F13" s="1084"/>
      <c r="G13" s="1088">
        <v>1.2E-2</v>
      </c>
      <c r="H13" s="1088"/>
    </row>
    <row r="14" spans="1:9">
      <c r="A14" s="305" t="s">
        <v>56</v>
      </c>
      <c r="B14" s="1083" t="s">
        <v>57</v>
      </c>
      <c r="C14" s="1083"/>
      <c r="D14" s="1084" t="s">
        <v>58</v>
      </c>
      <c r="E14" s="1084"/>
      <c r="F14" s="1084"/>
      <c r="G14" s="1088">
        <v>1.15E-2</v>
      </c>
      <c r="H14" s="1088"/>
    </row>
    <row r="15" spans="1:9">
      <c r="A15" s="305"/>
      <c r="B15" s="1084"/>
      <c r="C15" s="1084"/>
      <c r="D15" s="1084"/>
      <c r="E15" s="1084"/>
      <c r="F15" s="1084"/>
      <c r="G15" s="1088"/>
      <c r="H15" s="1088"/>
    </row>
    <row r="16" spans="1:9">
      <c r="A16" s="230" t="s">
        <v>59</v>
      </c>
      <c r="B16" s="1085" t="s">
        <v>60</v>
      </c>
      <c r="C16" s="1086"/>
      <c r="D16" s="1086"/>
      <c r="E16" s="1086"/>
      <c r="F16" s="1087"/>
      <c r="G16" s="1089">
        <f>SUM(G17:G20)</f>
        <v>0.10150000000000001</v>
      </c>
      <c r="H16" s="1089"/>
    </row>
    <row r="17" spans="1:11">
      <c r="A17" s="305" t="s">
        <v>61</v>
      </c>
      <c r="B17" s="1083" t="s">
        <v>62</v>
      </c>
      <c r="C17" s="1083"/>
      <c r="D17" s="1083"/>
      <c r="E17" s="1083"/>
      <c r="F17" s="1083"/>
      <c r="G17" s="1088">
        <v>6.4999999999999997E-3</v>
      </c>
      <c r="H17" s="1088"/>
    </row>
    <row r="18" spans="1:11">
      <c r="A18" s="305" t="s">
        <v>63</v>
      </c>
      <c r="B18" s="1083" t="s">
        <v>64</v>
      </c>
      <c r="C18" s="1083"/>
      <c r="D18" s="1083"/>
      <c r="E18" s="1083"/>
      <c r="F18" s="1083"/>
      <c r="G18" s="1088">
        <v>0.03</v>
      </c>
      <c r="H18" s="1088"/>
    </row>
    <row r="19" spans="1:11">
      <c r="A19" s="305" t="s">
        <v>65</v>
      </c>
      <c r="B19" s="1083" t="s">
        <v>66</v>
      </c>
      <c r="C19" s="1083"/>
      <c r="D19" s="1083"/>
      <c r="E19" s="1083"/>
      <c r="F19" s="1083"/>
      <c r="G19" s="1088">
        <v>0.02</v>
      </c>
      <c r="H19" s="1088"/>
    </row>
    <row r="20" spans="1:11">
      <c r="A20" s="305" t="s">
        <v>88</v>
      </c>
      <c r="B20" s="1090" t="s">
        <v>532</v>
      </c>
      <c r="C20" s="1091"/>
      <c r="D20" s="1091"/>
      <c r="E20" s="1091"/>
      <c r="F20" s="1092"/>
      <c r="G20" s="1093">
        <v>4.4999999999999998E-2</v>
      </c>
      <c r="H20" s="1094"/>
    </row>
    <row r="21" spans="1:11">
      <c r="A21" s="305"/>
      <c r="B21" s="1084"/>
      <c r="C21" s="1084"/>
      <c r="D21" s="1084"/>
      <c r="E21" s="1084"/>
      <c r="F21" s="1084"/>
      <c r="G21" s="1084"/>
      <c r="H21" s="1084"/>
    </row>
    <row r="22" spans="1:11">
      <c r="A22" s="230" t="s">
        <v>67</v>
      </c>
      <c r="B22" s="1085" t="s">
        <v>68</v>
      </c>
      <c r="C22" s="1086"/>
      <c r="D22" s="1086"/>
      <c r="E22" s="1086"/>
      <c r="F22" s="1087"/>
      <c r="G22" s="1101">
        <f>G23</f>
        <v>0.05</v>
      </c>
      <c r="H22" s="1102"/>
    </row>
    <row r="23" spans="1:11">
      <c r="A23" s="305" t="s">
        <v>69</v>
      </c>
      <c r="B23" s="1090" t="s">
        <v>70</v>
      </c>
      <c r="C23" s="1091"/>
      <c r="D23" s="1091"/>
      <c r="E23" s="1091"/>
      <c r="F23" s="1092"/>
      <c r="G23" s="1088">
        <v>0.05</v>
      </c>
      <c r="H23" s="1088"/>
    </row>
    <row r="24" spans="1:11">
      <c r="A24" s="231"/>
      <c r="B24" s="1097"/>
      <c r="C24" s="1098"/>
      <c r="D24" s="1098"/>
      <c r="E24" s="1098"/>
      <c r="F24" s="1099"/>
      <c r="G24" s="1097"/>
      <c r="H24" s="1099"/>
    </row>
    <row r="25" spans="1:11">
      <c r="A25" s="306"/>
      <c r="B25" s="1096" t="s">
        <v>542</v>
      </c>
      <c r="C25" s="1096"/>
      <c r="D25" s="1096"/>
      <c r="E25" s="1096"/>
      <c r="F25" s="1096"/>
      <c r="G25" s="1100">
        <f>(((1+G11+G12+G13)*(1+G14)*(1+G22))/(1-G16))-1</f>
        <v>0.24940000000000001</v>
      </c>
      <c r="H25" s="1100"/>
      <c r="K25" s="232"/>
    </row>
    <row r="26" spans="1:11">
      <c r="A26" s="233"/>
      <c r="B26" s="81"/>
      <c r="C26" s="81"/>
      <c r="D26" s="81"/>
      <c r="E26" s="81"/>
      <c r="F26" s="81"/>
      <c r="G26" s="81"/>
      <c r="H26" s="220"/>
    </row>
    <row r="27" spans="1:11">
      <c r="A27" s="233"/>
      <c r="B27" s="81"/>
      <c r="C27" s="81"/>
      <c r="D27" s="81"/>
      <c r="E27" s="81"/>
      <c r="F27" s="81"/>
      <c r="G27" s="81"/>
      <c r="H27" s="220"/>
      <c r="K27" s="232"/>
    </row>
    <row r="28" spans="1:11" ht="50.25" customHeight="1">
      <c r="A28" s="1095" t="s">
        <v>128</v>
      </c>
      <c r="B28" s="1095"/>
      <c r="C28" s="1095"/>
      <c r="D28" s="1095"/>
      <c r="E28" s="1095"/>
      <c r="F28" s="1095"/>
      <c r="G28" s="1095"/>
      <c r="H28" s="1095"/>
    </row>
    <row r="29" spans="1:11">
      <c r="A29" s="234"/>
      <c r="B29" s="235"/>
      <c r="C29" s="235"/>
      <c r="D29" s="81"/>
      <c r="E29" s="81"/>
      <c r="F29" s="81"/>
      <c r="G29" s="81"/>
      <c r="H29" s="220"/>
    </row>
    <row r="30" spans="1:11">
      <c r="A30" s="234"/>
      <c r="B30" s="81"/>
      <c r="C30" s="235"/>
      <c r="D30" s="81"/>
      <c r="E30" s="81"/>
      <c r="F30" s="81"/>
      <c r="G30" s="81"/>
      <c r="H30" s="220"/>
    </row>
    <row r="31" spans="1:11">
      <c r="A31" s="234"/>
      <c r="B31" s="235"/>
      <c r="C31" s="235"/>
      <c r="D31" s="81"/>
      <c r="E31" s="81"/>
      <c r="F31" s="81"/>
      <c r="G31" s="81"/>
      <c r="H31" s="220"/>
    </row>
    <row r="32" spans="1:11">
      <c r="A32" s="234" t="s">
        <v>129</v>
      </c>
      <c r="B32" s="235"/>
      <c r="C32" s="235"/>
      <c r="D32" s="81"/>
      <c r="E32" s="81"/>
      <c r="F32" s="81"/>
      <c r="G32" s="81"/>
      <c r="H32" s="220"/>
    </row>
    <row r="33" spans="1:8">
      <c r="A33" s="236" t="s">
        <v>130</v>
      </c>
      <c r="B33" s="235"/>
      <c r="C33" s="235"/>
      <c r="D33" s="81"/>
      <c r="E33" s="81"/>
      <c r="F33" s="81"/>
      <c r="G33" s="81"/>
      <c r="H33" s="220"/>
    </row>
    <row r="34" spans="1:8">
      <c r="A34" s="236" t="s">
        <v>131</v>
      </c>
      <c r="B34" s="235"/>
      <c r="C34" s="235"/>
      <c r="D34" s="81"/>
      <c r="E34" s="81"/>
      <c r="F34" s="81"/>
      <c r="G34" s="81"/>
      <c r="H34" s="220"/>
    </row>
    <row r="35" spans="1:8">
      <c r="A35" s="236" t="s">
        <v>132</v>
      </c>
      <c r="B35" s="235"/>
      <c r="C35" s="235"/>
      <c r="D35" s="81"/>
      <c r="E35" s="81"/>
      <c r="F35" s="81"/>
      <c r="G35" s="81"/>
      <c r="H35" s="220"/>
    </row>
    <row r="36" spans="1:8">
      <c r="A36" s="236" t="s">
        <v>133</v>
      </c>
      <c r="B36" s="235"/>
      <c r="C36" s="235"/>
      <c r="D36" s="81"/>
      <c r="E36" s="81"/>
      <c r="F36" s="81"/>
      <c r="G36" s="81"/>
      <c r="H36" s="220"/>
    </row>
    <row r="37" spans="1:8">
      <c r="A37" s="236" t="s">
        <v>134</v>
      </c>
      <c r="B37" s="235"/>
      <c r="C37" s="235"/>
      <c r="D37" s="81"/>
      <c r="E37" s="81"/>
      <c r="F37" s="81"/>
      <c r="G37" s="81"/>
      <c r="H37" s="220"/>
    </row>
    <row r="38" spans="1:8">
      <c r="A38" s="236" t="s">
        <v>135</v>
      </c>
      <c r="B38" s="81"/>
      <c r="C38" s="81"/>
      <c r="D38" s="81"/>
      <c r="E38" s="81"/>
      <c r="F38" s="81"/>
      <c r="G38" s="81"/>
      <c r="H38" s="220"/>
    </row>
    <row r="39" spans="1:8">
      <c r="A39" s="233"/>
      <c r="B39" s="81"/>
      <c r="C39" s="81"/>
      <c r="D39" s="81"/>
      <c r="E39" s="81"/>
      <c r="F39" s="81"/>
      <c r="G39" s="81"/>
      <c r="H39" s="220"/>
    </row>
    <row r="40" spans="1:8">
      <c r="A40" s="237"/>
      <c r="B40" s="218"/>
      <c r="C40" s="218"/>
      <c r="D40" s="218"/>
      <c r="E40" s="218"/>
      <c r="F40" s="218"/>
      <c r="G40" s="218"/>
      <c r="H40" s="238"/>
    </row>
    <row r="41" spans="1:8">
      <c r="A41" s="233"/>
      <c r="B41" s="81"/>
      <c r="C41" s="81"/>
      <c r="D41" s="81"/>
      <c r="E41" s="81"/>
      <c r="F41" s="81"/>
      <c r="G41" s="81"/>
      <c r="H41" s="220"/>
    </row>
    <row r="42" spans="1:8">
      <c r="A42" s="233"/>
      <c r="B42" s="81"/>
      <c r="C42" s="81"/>
      <c r="D42" s="81"/>
      <c r="E42" s="81"/>
      <c r="F42" s="81"/>
      <c r="G42" s="81"/>
      <c r="H42" s="220"/>
    </row>
    <row r="43" spans="1:8">
      <c r="A43" s="233"/>
      <c r="B43" s="81"/>
      <c r="C43" s="81"/>
      <c r="D43" s="81"/>
      <c r="E43" s="81"/>
      <c r="F43" s="81"/>
      <c r="G43" s="81"/>
      <c r="H43" s="220"/>
    </row>
    <row r="44" spans="1:8">
      <c r="A44" s="237"/>
      <c r="B44" s="218"/>
      <c r="C44" s="218"/>
      <c r="D44" s="218"/>
      <c r="E44" s="218"/>
      <c r="F44" s="218"/>
      <c r="G44" s="218"/>
      <c r="H44" s="238"/>
    </row>
    <row r="45" spans="1:8">
      <c r="A45" s="81"/>
      <c r="B45" s="81"/>
      <c r="C45" s="81"/>
      <c r="D45" s="81"/>
      <c r="E45" s="81"/>
      <c r="F45" s="81"/>
      <c r="G45" s="81"/>
      <c r="H45" s="81"/>
    </row>
    <row r="46" spans="1:8">
      <c r="A46" s="81"/>
      <c r="B46" s="81"/>
      <c r="C46" s="81"/>
      <c r="D46" s="81"/>
      <c r="E46" s="81"/>
      <c r="F46" s="81"/>
      <c r="G46" s="81"/>
      <c r="H46" s="81"/>
    </row>
    <row r="47" spans="1:8">
      <c r="A47" s="81"/>
      <c r="B47" s="81"/>
      <c r="C47" s="81"/>
      <c r="D47" s="81"/>
      <c r="E47" s="81"/>
      <c r="F47" s="81"/>
      <c r="G47" s="81"/>
      <c r="H47" s="81"/>
    </row>
    <row r="48" spans="1:8">
      <c r="A48" s="81"/>
      <c r="B48" s="81"/>
      <c r="C48" s="81"/>
      <c r="D48" s="81"/>
      <c r="E48" s="81"/>
      <c r="F48" s="81"/>
      <c r="G48" s="81"/>
      <c r="H48" s="81"/>
    </row>
    <row r="49" spans="1:8">
      <c r="A49" s="81"/>
      <c r="B49" s="81"/>
      <c r="C49" s="81"/>
      <c r="D49" s="81"/>
      <c r="E49" s="81"/>
      <c r="F49" s="81"/>
      <c r="G49" s="81"/>
      <c r="H49" s="81"/>
    </row>
    <row r="50" spans="1:8">
      <c r="A50" s="81"/>
      <c r="B50" s="81"/>
      <c r="C50" s="81"/>
      <c r="D50" s="81"/>
      <c r="E50" s="81"/>
      <c r="F50" s="81"/>
      <c r="G50" s="81"/>
      <c r="H50" s="81"/>
    </row>
    <row r="51" spans="1:8">
      <c r="A51" s="81"/>
      <c r="B51" s="81"/>
      <c r="C51" s="81"/>
      <c r="D51" s="81"/>
      <c r="E51" s="81"/>
      <c r="F51" s="81"/>
      <c r="G51" s="81"/>
      <c r="H51" s="81"/>
    </row>
    <row r="52" spans="1:8">
      <c r="A52" s="81"/>
      <c r="B52" s="81"/>
      <c r="C52" s="81"/>
      <c r="D52" s="81"/>
      <c r="E52" s="81"/>
      <c r="F52" s="81"/>
      <c r="G52" s="81"/>
      <c r="H52" s="81"/>
    </row>
    <row r="53" spans="1:8">
      <c r="A53" s="81"/>
      <c r="B53" s="81"/>
      <c r="C53" s="81"/>
      <c r="D53" s="81"/>
      <c r="E53" s="81"/>
      <c r="F53" s="81"/>
      <c r="G53" s="81"/>
      <c r="H53" s="81"/>
    </row>
    <row r="54" spans="1:8">
      <c r="A54" s="81"/>
      <c r="B54" s="81"/>
      <c r="C54" s="81"/>
      <c r="D54" s="81"/>
      <c r="E54" s="81"/>
      <c r="F54" s="81"/>
      <c r="G54" s="81"/>
      <c r="H54" s="81"/>
    </row>
  </sheetData>
  <mergeCells count="46">
    <mergeCell ref="B21:F21"/>
    <mergeCell ref="D11:F11"/>
    <mergeCell ref="A28:H28"/>
    <mergeCell ref="B22:F22"/>
    <mergeCell ref="B23:F23"/>
    <mergeCell ref="B25:F25"/>
    <mergeCell ref="B24:F24"/>
    <mergeCell ref="G24:H24"/>
    <mergeCell ref="G25:H25"/>
    <mergeCell ref="G23:H23"/>
    <mergeCell ref="G21:H21"/>
    <mergeCell ref="G22:H22"/>
    <mergeCell ref="G13:H13"/>
    <mergeCell ref="G14:H14"/>
    <mergeCell ref="G15:H15"/>
    <mergeCell ref="G16:H16"/>
    <mergeCell ref="G18:H18"/>
    <mergeCell ref="G10:H10"/>
    <mergeCell ref="B20:F20"/>
    <mergeCell ref="G20:H20"/>
    <mergeCell ref="B10:F10"/>
    <mergeCell ref="B11:C11"/>
    <mergeCell ref="B12:C12"/>
    <mergeCell ref="B13:C13"/>
    <mergeCell ref="B14:C14"/>
    <mergeCell ref="A1:H1"/>
    <mergeCell ref="B2:C2"/>
    <mergeCell ref="D2:E2"/>
    <mergeCell ref="A9:H9"/>
    <mergeCell ref="B19:F19"/>
    <mergeCell ref="D12:F12"/>
    <mergeCell ref="D13:F13"/>
    <mergeCell ref="D14:F14"/>
    <mergeCell ref="B16:F16"/>
    <mergeCell ref="B15:F15"/>
    <mergeCell ref="G11:H11"/>
    <mergeCell ref="G12:H12"/>
    <mergeCell ref="B17:F17"/>
    <mergeCell ref="B18:F18"/>
    <mergeCell ref="G19:H19"/>
    <mergeCell ref="G17:H17"/>
    <mergeCell ref="A6:B6"/>
    <mergeCell ref="B4:E4"/>
    <mergeCell ref="C7:H7"/>
    <mergeCell ref="G5:H5"/>
    <mergeCell ref="B3:C3"/>
  </mergeCells>
  <pageMargins left="0.59055118110236227" right="0.11811023622047245" top="1.0236220472440944" bottom="0.98425196850393704" header="0.31496062992125984" footer="0.31496062992125984"/>
  <pageSetup paperSize="9" scale="91" orientation="portrait" r:id="rId1"/>
  <headerFooter>
    <oddFooter>&amp;L&amp;G&amp;CAndré da Silva Luz
 Engenheiro Civil 
CREA MT046791&amp;R&amp;P de &amp;N</oddFooter>
  </headerFooter>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4"/>
  <sheetViews>
    <sheetView view="pageBreakPreview" zoomScale="145" zoomScaleNormal="130" zoomScaleSheetLayoutView="145" workbookViewId="0">
      <selection activeCell="E3" sqref="E3"/>
    </sheetView>
  </sheetViews>
  <sheetFormatPr defaultRowHeight="15.75"/>
  <cols>
    <col min="1" max="1" width="11.140625" style="215" customWidth="1"/>
    <col min="2" max="2" width="9.28515625" style="215" customWidth="1"/>
    <col min="3" max="3" width="22.42578125" style="215" customWidth="1"/>
    <col min="4" max="4" width="14.42578125" style="215" customWidth="1"/>
    <col min="5" max="5" width="13.140625" style="215" customWidth="1"/>
    <col min="6" max="6" width="11.5703125" style="215" customWidth="1"/>
    <col min="7" max="7" width="9.7109375" style="215" customWidth="1"/>
    <col min="8" max="8" width="12.28515625" style="215" customWidth="1"/>
    <col min="9" max="9" width="6.7109375" style="215" customWidth="1"/>
    <col min="10" max="11" width="9.140625" style="215"/>
    <col min="12" max="13" width="18.5703125" style="215" customWidth="1"/>
    <col min="14" max="16384" width="9.140625" style="215"/>
  </cols>
  <sheetData>
    <row r="1" spans="1:9" ht="15" customHeight="1">
      <c r="A1" s="1106" t="str">
        <f>Resumo!A1</f>
        <v>PLANILHA ORÇAMENTÁRIA COMPLETA - POLICLÍNICA DA ZONA LESTE</v>
      </c>
      <c r="B1" s="1107"/>
      <c r="C1" s="1107"/>
      <c r="D1" s="1107"/>
      <c r="E1" s="1107"/>
      <c r="F1" s="1107"/>
      <c r="G1" s="1107"/>
      <c r="H1" s="1108"/>
    </row>
    <row r="2" spans="1:9" ht="16.5" customHeight="1">
      <c r="A2" s="356" t="s">
        <v>823</v>
      </c>
      <c r="B2" s="1064" t="s">
        <v>822</v>
      </c>
      <c r="C2" s="1064"/>
      <c r="D2" s="1038" t="str">
        <f>Orçamento!E3</f>
        <v>Valor estimado final:</v>
      </c>
      <c r="E2" s="1038"/>
      <c r="F2" s="361">
        <f>Orçamento!G3</f>
        <v>0</v>
      </c>
      <c r="G2" s="441" t="str">
        <f>Orçamento!I3</f>
        <v>Data:</v>
      </c>
      <c r="H2" s="214">
        <f>Orçamento!J3</f>
        <v>44650</v>
      </c>
    </row>
    <row r="3" spans="1:9">
      <c r="A3" s="444" t="str">
        <f>Resumo!$A$3</f>
        <v>Obra:</v>
      </c>
      <c r="B3" s="1068" t="str">
        <f>Resumo!$B$3</f>
        <v>Construção da Policlínica</v>
      </c>
      <c r="C3" s="1068"/>
      <c r="D3" s="354" t="str">
        <f>Orçamento!F4</f>
        <v>Custo/m²:</v>
      </c>
      <c r="E3" s="361">
        <f>Orçamento!G4</f>
        <v>0</v>
      </c>
      <c r="F3" s="361"/>
      <c r="G3" s="441" t="str">
        <f>Orçamento!H4</f>
        <v>BDI Serviços:</v>
      </c>
      <c r="H3" s="225">
        <f>Orçamento!J4</f>
        <v>0.24940000000000001</v>
      </c>
    </row>
    <row r="4" spans="1:9" ht="18.75" customHeight="1">
      <c r="A4" s="355" t="str">
        <f>Resumo!$A$4</f>
        <v>Local:</v>
      </c>
      <c r="B4" s="1109" t="str">
        <f>Resumo!$B$4</f>
        <v>Rua das Turmalinas (Rua C), lotes 47/48/49, quadra 08, Loteamento Industrial.</v>
      </c>
      <c r="C4" s="1109"/>
      <c r="D4" s="1109"/>
      <c r="E4" s="1109"/>
      <c r="F4" s="915"/>
      <c r="G4" s="913" t="str">
        <f>Orçamento!H5</f>
        <v>BDI Equipamentos:</v>
      </c>
      <c r="H4" s="225">
        <f>Orçamento!J5</f>
        <v>0.1278</v>
      </c>
      <c r="I4" s="362"/>
    </row>
    <row r="5" spans="1:9" ht="17.25" customHeight="1">
      <c r="A5" s="355" t="str">
        <f>Resumo!$A$5</f>
        <v xml:space="preserve">Área: </v>
      </c>
      <c r="B5" s="445">
        <f>Resumo!$B$5</f>
        <v>1116.78</v>
      </c>
      <c r="C5" s="81"/>
      <c r="D5" s="443"/>
      <c r="E5" s="357"/>
      <c r="F5" s="362"/>
      <c r="G5" s="357" t="str">
        <f>Orçamento!G6</f>
        <v>Referência:</v>
      </c>
      <c r="H5" s="914" t="str">
        <f>Orçamento!H6</f>
        <v>SINAPI-FEV/22</v>
      </c>
      <c r="I5" s="362"/>
    </row>
    <row r="6" spans="1:9">
      <c r="A6" s="1072" t="str">
        <f>Resumo!$A$6</f>
        <v xml:space="preserve">Responsável Técnico: </v>
      </c>
      <c r="B6" s="1073"/>
      <c r="C6" s="445" t="str">
        <f>Resumo!$C$6</f>
        <v>André da Silva Luz - CREA MT046791</v>
      </c>
      <c r="D6" s="443"/>
      <c r="E6" s="443"/>
      <c r="F6" s="81"/>
      <c r="G6" s="81"/>
      <c r="H6" s="220"/>
    </row>
    <row r="7" spans="1:9">
      <c r="A7" s="347"/>
      <c r="B7" s="443"/>
      <c r="C7" s="1064" t="str">
        <f>Orçamento!E7</f>
        <v>Arredondamentos: Opções → Avançado → Fórmulas → "Definir Precisão Conforme Exibido"</v>
      </c>
      <c r="D7" s="1064"/>
      <c r="E7" s="1064"/>
      <c r="F7" s="1064"/>
      <c r="G7" s="1064"/>
      <c r="H7" s="453"/>
    </row>
    <row r="8" spans="1:9">
      <c r="A8" s="347"/>
      <c r="B8" s="443"/>
      <c r="C8" s="346"/>
      <c r="D8" s="443"/>
      <c r="E8" s="443"/>
      <c r="F8" s="443"/>
      <c r="G8" s="81"/>
      <c r="H8" s="220"/>
    </row>
    <row r="9" spans="1:9" ht="17.25">
      <c r="A9" s="1080" t="s">
        <v>533</v>
      </c>
      <c r="B9" s="1081"/>
      <c r="C9" s="1081"/>
      <c r="D9" s="1081"/>
      <c r="E9" s="1081"/>
      <c r="F9" s="1081"/>
      <c r="G9" s="1081"/>
      <c r="H9" s="1082"/>
    </row>
    <row r="10" spans="1:9">
      <c r="A10" s="230" t="s">
        <v>45</v>
      </c>
      <c r="B10" s="1085" t="s">
        <v>535</v>
      </c>
      <c r="C10" s="1086"/>
      <c r="D10" s="1086"/>
      <c r="E10" s="1086"/>
      <c r="F10" s="1086"/>
      <c r="G10" s="1087"/>
      <c r="H10" s="452">
        <f>SUM(H11:H15)</f>
        <v>4.3900000000000002E-2</v>
      </c>
    </row>
    <row r="11" spans="1:9">
      <c r="A11" s="449" t="s">
        <v>47</v>
      </c>
      <c r="B11" s="1083" t="s">
        <v>536</v>
      </c>
      <c r="C11" s="1083"/>
      <c r="D11" s="1083"/>
      <c r="E11" s="1084"/>
      <c r="F11" s="1084"/>
      <c r="G11" s="1084"/>
      <c r="H11" s="451">
        <v>2.0500000000000001E-2</v>
      </c>
    </row>
    <row r="12" spans="1:9">
      <c r="A12" s="449" t="s">
        <v>50</v>
      </c>
      <c r="B12" s="1083" t="s">
        <v>537</v>
      </c>
      <c r="C12" s="1083"/>
      <c r="D12" s="1083"/>
      <c r="E12" s="1084"/>
      <c r="F12" s="1084"/>
      <c r="G12" s="1084"/>
      <c r="H12" s="451">
        <v>2.2000000000000001E-3</v>
      </c>
    </row>
    <row r="13" spans="1:9">
      <c r="A13" s="449" t="s">
        <v>53</v>
      </c>
      <c r="B13" s="1083" t="s">
        <v>57</v>
      </c>
      <c r="C13" s="1083"/>
      <c r="D13" s="1083"/>
      <c r="E13" s="1084"/>
      <c r="F13" s="1084"/>
      <c r="G13" s="1084"/>
      <c r="H13" s="451">
        <v>1.2E-2</v>
      </c>
    </row>
    <row r="14" spans="1:9">
      <c r="A14" s="449" t="s">
        <v>56</v>
      </c>
      <c r="B14" s="1090" t="s">
        <v>538</v>
      </c>
      <c r="C14" s="1091"/>
      <c r="D14" s="1091"/>
      <c r="E14" s="1103"/>
      <c r="F14" s="1104"/>
      <c r="G14" s="1105"/>
      <c r="H14" s="451">
        <v>4.1999999999999997E-3</v>
      </c>
    </row>
    <row r="15" spans="1:9">
      <c r="A15" s="449" t="s">
        <v>87</v>
      </c>
      <c r="B15" s="1083" t="s">
        <v>539</v>
      </c>
      <c r="C15" s="1083"/>
      <c r="D15" s="1083"/>
      <c r="E15" s="1084"/>
      <c r="F15" s="1084"/>
      <c r="G15" s="1084"/>
      <c r="H15" s="451">
        <v>5.0000000000000001E-3</v>
      </c>
    </row>
    <row r="16" spans="1:9">
      <c r="A16" s="449"/>
      <c r="B16" s="1084"/>
      <c r="C16" s="1084"/>
      <c r="D16" s="1084"/>
      <c r="E16" s="1084"/>
      <c r="F16" s="1084"/>
      <c r="G16" s="1084"/>
      <c r="H16" s="451"/>
    </row>
    <row r="17" spans="1:12">
      <c r="A17" s="230" t="s">
        <v>59</v>
      </c>
      <c r="B17" s="1085" t="s">
        <v>60</v>
      </c>
      <c r="C17" s="1086"/>
      <c r="D17" s="1086"/>
      <c r="E17" s="1086"/>
      <c r="F17" s="1086"/>
      <c r="G17" s="1087"/>
      <c r="H17" s="452">
        <f>SUM(H18:H20)</f>
        <v>7.1499999999999994E-2</v>
      </c>
    </row>
    <row r="18" spans="1:12">
      <c r="A18" s="449" t="s">
        <v>61</v>
      </c>
      <c r="B18" s="1083" t="s">
        <v>62</v>
      </c>
      <c r="C18" s="1083"/>
      <c r="D18" s="1083"/>
      <c r="E18" s="1083"/>
      <c r="F18" s="1083"/>
      <c r="G18" s="1083"/>
      <c r="H18" s="451">
        <v>6.4999999999999997E-3</v>
      </c>
    </row>
    <row r="19" spans="1:12">
      <c r="A19" s="449" t="s">
        <v>63</v>
      </c>
      <c r="B19" s="1083" t="s">
        <v>64</v>
      </c>
      <c r="C19" s="1083"/>
      <c r="D19" s="1083"/>
      <c r="E19" s="1083"/>
      <c r="F19" s="1083"/>
      <c r="G19" s="1083"/>
      <c r="H19" s="451">
        <v>0.03</v>
      </c>
    </row>
    <row r="20" spans="1:12">
      <c r="A20" s="449" t="s">
        <v>65</v>
      </c>
      <c r="B20" s="1083" t="s">
        <v>66</v>
      </c>
      <c r="C20" s="1083"/>
      <c r="D20" s="1083"/>
      <c r="E20" s="1083"/>
      <c r="F20" s="1083"/>
      <c r="G20" s="1083"/>
      <c r="H20" s="451">
        <v>3.5000000000000003E-2</v>
      </c>
    </row>
    <row r="21" spans="1:12">
      <c r="A21" s="449"/>
      <c r="B21" s="1084"/>
      <c r="C21" s="1084"/>
      <c r="D21" s="1084"/>
      <c r="E21" s="1084"/>
      <c r="F21" s="1084"/>
      <c r="G21" s="1084"/>
      <c r="H21" s="449"/>
    </row>
    <row r="22" spans="1:12">
      <c r="A22" s="230" t="s">
        <v>67</v>
      </c>
      <c r="B22" s="1085" t="s">
        <v>68</v>
      </c>
      <c r="C22" s="1086"/>
      <c r="D22" s="1086"/>
      <c r="E22" s="1086"/>
      <c r="F22" s="1086"/>
      <c r="G22" s="1087"/>
      <c r="H22" s="452">
        <f>H23</f>
        <v>3.8300000000000001E-2</v>
      </c>
    </row>
    <row r="23" spans="1:12">
      <c r="A23" s="449" t="s">
        <v>69</v>
      </c>
      <c r="B23" s="1090" t="s">
        <v>540</v>
      </c>
      <c r="C23" s="1091"/>
      <c r="D23" s="1091"/>
      <c r="E23" s="1091"/>
      <c r="F23" s="1091"/>
      <c r="G23" s="1092"/>
      <c r="H23" s="451">
        <v>3.8300000000000001E-2</v>
      </c>
    </row>
    <row r="24" spans="1:12">
      <c r="A24" s="231"/>
      <c r="B24" s="1097"/>
      <c r="C24" s="1098"/>
      <c r="D24" s="1098"/>
      <c r="E24" s="1098"/>
      <c r="F24" s="1098"/>
      <c r="G24" s="1099"/>
      <c r="H24" s="231"/>
    </row>
    <row r="25" spans="1:12">
      <c r="A25" s="450"/>
      <c r="B25" s="1096" t="s">
        <v>541</v>
      </c>
      <c r="C25" s="1096"/>
      <c r="D25" s="1096"/>
      <c r="E25" s="1096"/>
      <c r="F25" s="1096"/>
      <c r="G25" s="1096"/>
      <c r="H25" s="349">
        <f>((1-H20+H10+H22)/(1-H17))-1</f>
        <v>0.1278</v>
      </c>
      <c r="L25" s="232"/>
    </row>
    <row r="26" spans="1:12">
      <c r="A26" s="233"/>
      <c r="B26" s="81"/>
      <c r="C26" s="81"/>
      <c r="D26" s="81"/>
      <c r="E26" s="81"/>
      <c r="F26" s="81"/>
      <c r="G26" s="81"/>
      <c r="H26" s="220"/>
    </row>
    <row r="27" spans="1:12">
      <c r="A27" s="233"/>
      <c r="B27" s="81"/>
      <c r="C27" s="81"/>
      <c r="D27" s="81"/>
      <c r="E27" s="81"/>
      <c r="F27" s="81"/>
      <c r="G27" s="81"/>
      <c r="H27" s="220"/>
      <c r="L27" s="232"/>
    </row>
    <row r="28" spans="1:12" ht="50.25" customHeight="1">
      <c r="A28" s="1095" t="s">
        <v>128</v>
      </c>
      <c r="B28" s="1095"/>
      <c r="C28" s="1095"/>
      <c r="D28" s="1095"/>
      <c r="E28" s="1095"/>
      <c r="F28" s="1095"/>
      <c r="G28" s="1095"/>
      <c r="H28" s="1095"/>
    </row>
    <row r="29" spans="1:12">
      <c r="A29" s="234"/>
      <c r="B29" s="235"/>
      <c r="C29" s="235"/>
      <c r="D29" s="235"/>
      <c r="E29" s="81"/>
      <c r="F29" s="81"/>
      <c r="G29" s="81"/>
      <c r="H29" s="220"/>
    </row>
    <row r="30" spans="1:12" ht="16.5">
      <c r="A30" s="234"/>
      <c r="B30" s="81"/>
      <c r="C30" s="8"/>
      <c r="D30" s="235"/>
      <c r="E30" s="81"/>
      <c r="F30" s="81"/>
      <c r="G30" s="81"/>
      <c r="H30" s="220"/>
    </row>
    <row r="31" spans="1:12">
      <c r="A31" s="234"/>
      <c r="B31" s="235"/>
      <c r="C31" s="235"/>
      <c r="D31" s="235"/>
      <c r="E31" s="81"/>
      <c r="F31" s="81"/>
      <c r="G31" s="81"/>
      <c r="H31" s="220"/>
    </row>
    <row r="32" spans="1:12">
      <c r="A32" s="234"/>
      <c r="B32" s="235"/>
      <c r="C32" s="235"/>
      <c r="D32" s="235"/>
      <c r="E32" s="81"/>
      <c r="F32" s="81"/>
      <c r="G32" s="81"/>
      <c r="H32" s="220"/>
    </row>
    <row r="33" spans="1:9">
      <c r="A33" s="491"/>
      <c r="B33" s="492"/>
      <c r="C33" s="492"/>
      <c r="D33" s="492"/>
      <c r="E33" s="218"/>
      <c r="F33" s="218"/>
      <c r="G33" s="218"/>
      <c r="H33" s="238"/>
    </row>
    <row r="34" spans="1:9">
      <c r="A34" s="370"/>
      <c r="B34" s="235"/>
      <c r="C34" s="235"/>
      <c r="D34" s="235"/>
      <c r="E34" s="81"/>
      <c r="F34" s="81"/>
      <c r="G34" s="81"/>
      <c r="H34" s="81"/>
    </row>
    <row r="35" spans="1:9">
      <c r="A35" s="370"/>
      <c r="B35" s="81"/>
      <c r="C35" s="81"/>
      <c r="D35" s="81"/>
      <c r="E35" s="81"/>
      <c r="F35" s="81"/>
      <c r="G35" s="81"/>
      <c r="H35" s="81"/>
    </row>
    <row r="36" spans="1:9">
      <c r="A36" s="81"/>
      <c r="B36" s="81"/>
      <c r="C36" s="81"/>
      <c r="D36" s="81"/>
      <c r="E36" s="81"/>
      <c r="F36" s="81"/>
      <c r="G36" s="81"/>
      <c r="H36" s="81"/>
      <c r="I36" s="81"/>
    </row>
    <row r="37" spans="1:9">
      <c r="A37" s="81"/>
      <c r="B37" s="81"/>
      <c r="C37" s="81"/>
      <c r="D37" s="81"/>
      <c r="E37" s="81"/>
      <c r="F37" s="81"/>
      <c r="G37" s="81"/>
      <c r="H37" s="81"/>
      <c r="I37" s="81"/>
    </row>
    <row r="38" spans="1:9">
      <c r="A38" s="81"/>
      <c r="B38" s="81"/>
      <c r="C38" s="81"/>
      <c r="D38" s="81"/>
      <c r="E38" s="81"/>
      <c r="F38" s="81"/>
      <c r="G38" s="81"/>
      <c r="H38" s="81"/>
      <c r="I38" s="81"/>
    </row>
    <row r="39" spans="1:9">
      <c r="A39" s="81"/>
      <c r="B39" s="81"/>
      <c r="C39" s="81"/>
      <c r="D39" s="81"/>
      <c r="E39" s="81"/>
      <c r="F39" s="81"/>
      <c r="G39" s="81"/>
      <c r="H39" s="81"/>
      <c r="I39" s="81"/>
    </row>
    <row r="40" spans="1:9">
      <c r="A40" s="81"/>
      <c r="B40" s="81"/>
      <c r="C40" s="81"/>
      <c r="D40" s="81"/>
      <c r="E40" s="81"/>
      <c r="F40" s="81"/>
      <c r="G40" s="81"/>
      <c r="H40" s="81"/>
      <c r="I40" s="81"/>
    </row>
    <row r="41" spans="1:9">
      <c r="A41" s="81"/>
      <c r="B41" s="81"/>
      <c r="C41" s="81"/>
      <c r="D41" s="81"/>
      <c r="E41" s="81"/>
      <c r="F41" s="81"/>
      <c r="G41" s="81"/>
      <c r="H41" s="81"/>
      <c r="I41" s="81"/>
    </row>
    <row r="42" spans="1:9">
      <c r="A42" s="81"/>
      <c r="B42" s="81"/>
      <c r="C42" s="81"/>
      <c r="D42" s="81"/>
      <c r="E42" s="81"/>
      <c r="F42" s="81"/>
      <c r="G42" s="81"/>
      <c r="H42" s="81"/>
      <c r="I42" s="81"/>
    </row>
    <row r="43" spans="1:9">
      <c r="A43" s="81"/>
      <c r="B43" s="81"/>
      <c r="C43" s="81"/>
      <c r="D43" s="81"/>
      <c r="E43" s="81"/>
      <c r="F43" s="81"/>
      <c r="G43" s="81"/>
      <c r="H43" s="81"/>
      <c r="I43" s="81"/>
    </row>
    <row r="44" spans="1:9">
      <c r="A44" s="81"/>
      <c r="B44" s="81"/>
      <c r="C44" s="81"/>
      <c r="D44" s="81"/>
      <c r="E44" s="81"/>
      <c r="F44" s="81"/>
      <c r="G44" s="81"/>
      <c r="H44" s="81"/>
      <c r="I44" s="81"/>
    </row>
    <row r="45" spans="1:9">
      <c r="A45" s="81"/>
      <c r="B45" s="81"/>
      <c r="C45" s="81"/>
      <c r="D45" s="81"/>
      <c r="E45" s="81"/>
      <c r="F45" s="81"/>
      <c r="G45" s="81"/>
      <c r="H45" s="81"/>
      <c r="I45" s="81"/>
    </row>
    <row r="46" spans="1:9">
      <c r="A46" s="81"/>
      <c r="B46" s="81"/>
      <c r="C46" s="81"/>
      <c r="D46" s="81"/>
      <c r="E46" s="81"/>
      <c r="F46" s="81"/>
      <c r="G46" s="81"/>
      <c r="H46" s="81"/>
      <c r="I46" s="81"/>
    </row>
    <row r="47" spans="1:9">
      <c r="A47" s="81"/>
      <c r="B47" s="81"/>
      <c r="C47" s="81"/>
      <c r="D47" s="81"/>
      <c r="E47" s="81"/>
      <c r="F47" s="81"/>
      <c r="G47" s="81"/>
      <c r="H47" s="81"/>
    </row>
    <row r="48" spans="1:9">
      <c r="A48" s="81"/>
      <c r="B48" s="81"/>
      <c r="C48" s="81"/>
      <c r="D48" s="81"/>
      <c r="E48" s="81"/>
      <c r="F48" s="81"/>
      <c r="G48" s="81"/>
      <c r="H48" s="81"/>
    </row>
    <row r="49" spans="1:8">
      <c r="A49" s="81"/>
      <c r="B49" s="81"/>
      <c r="C49" s="81"/>
      <c r="D49" s="81"/>
      <c r="E49" s="81"/>
      <c r="F49" s="81"/>
      <c r="G49" s="81"/>
      <c r="H49" s="81"/>
    </row>
    <row r="50" spans="1:8">
      <c r="A50" s="81"/>
      <c r="B50" s="81"/>
      <c r="C50" s="81"/>
      <c r="D50" s="81"/>
      <c r="E50" s="81"/>
      <c r="F50" s="81"/>
      <c r="G50" s="81"/>
      <c r="H50" s="81"/>
    </row>
    <row r="51" spans="1:8">
      <c r="A51" s="81"/>
      <c r="B51" s="81"/>
      <c r="C51" s="81"/>
      <c r="D51" s="81"/>
      <c r="E51" s="81"/>
      <c r="F51" s="81"/>
      <c r="G51" s="81"/>
      <c r="H51" s="81"/>
    </row>
    <row r="52" spans="1:8">
      <c r="A52" s="81"/>
      <c r="B52" s="81"/>
      <c r="C52" s="81"/>
      <c r="D52" s="81"/>
      <c r="E52" s="81"/>
      <c r="F52" s="81"/>
      <c r="G52" s="81"/>
      <c r="H52" s="81"/>
    </row>
    <row r="53" spans="1:8">
      <c r="A53" s="81"/>
      <c r="B53" s="81"/>
      <c r="C53" s="81"/>
      <c r="D53" s="81"/>
      <c r="E53" s="81"/>
      <c r="F53" s="81"/>
      <c r="G53" s="81"/>
      <c r="H53" s="81"/>
    </row>
    <row r="54" spans="1:8">
      <c r="A54" s="81"/>
      <c r="B54" s="81"/>
      <c r="C54" s="81"/>
      <c r="D54" s="81"/>
      <c r="E54" s="81"/>
      <c r="F54" s="81"/>
      <c r="G54" s="81"/>
      <c r="H54" s="81"/>
    </row>
  </sheetData>
  <mergeCells count="30">
    <mergeCell ref="B13:D13"/>
    <mergeCell ref="E13:G13"/>
    <mergeCell ref="B15:D15"/>
    <mergeCell ref="E15:G15"/>
    <mergeCell ref="A1:H1"/>
    <mergeCell ref="B10:G10"/>
    <mergeCell ref="B11:D11"/>
    <mergeCell ref="E11:G11"/>
    <mergeCell ref="B2:C2"/>
    <mergeCell ref="B3:C3"/>
    <mergeCell ref="A6:B6"/>
    <mergeCell ref="C7:G7"/>
    <mergeCell ref="D2:E2"/>
    <mergeCell ref="B4:E4"/>
    <mergeCell ref="A28:H28"/>
    <mergeCell ref="A9:H9"/>
    <mergeCell ref="B14:D14"/>
    <mergeCell ref="E14:G14"/>
    <mergeCell ref="B23:G23"/>
    <mergeCell ref="B24:G24"/>
    <mergeCell ref="B25:G25"/>
    <mergeCell ref="B21:G21"/>
    <mergeCell ref="B22:G22"/>
    <mergeCell ref="B18:G18"/>
    <mergeCell ref="B19:G19"/>
    <mergeCell ref="B20:G20"/>
    <mergeCell ref="B17:G17"/>
    <mergeCell ref="B16:G16"/>
    <mergeCell ref="B12:D12"/>
    <mergeCell ref="E12:G12"/>
  </mergeCells>
  <pageMargins left="0.59055118110236227" right="0.11811023622047245" top="1.0236220472440944" bottom="0.98425196850393704" header="0.31496062992125984" footer="0.31496062992125984"/>
  <pageSetup paperSize="9" scale="91" orientation="portrait" r:id="rId1"/>
  <headerFooter>
    <oddFooter>&amp;L&amp;G&amp;CAndré da Silva Luz
 Engenheiro Civil 
CREA MT046791&amp;R&amp;P de &amp;N</oddFooter>
  </headerFooter>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165"/>
  <sheetViews>
    <sheetView showGridLines="0" view="pageBreakPreview" topLeftCell="A447" zoomScaleNormal="100" zoomScaleSheetLayoutView="100" zoomScalePageLayoutView="60" workbookViewId="0">
      <selection activeCell="G453" sqref="G453"/>
    </sheetView>
  </sheetViews>
  <sheetFormatPr defaultRowHeight="15.75"/>
  <cols>
    <col min="1" max="1" width="18" style="315" customWidth="1"/>
    <col min="2" max="2" width="58.7109375" style="239" customWidth="1"/>
    <col min="3" max="3" width="20.7109375" style="244" customWidth="1"/>
    <col min="4" max="4" width="13.5703125" style="244" customWidth="1"/>
    <col min="5" max="5" width="15.28515625" style="244" bestFit="1" customWidth="1"/>
    <col min="6" max="6" width="11.85546875" style="244" customWidth="1"/>
    <col min="7" max="16384" width="9.140625" style="239"/>
  </cols>
  <sheetData>
    <row r="1" spans="1:7">
      <c r="A1" s="1169" t="s">
        <v>531</v>
      </c>
      <c r="B1" s="1169"/>
      <c r="C1" s="1169"/>
      <c r="D1" s="1169"/>
      <c r="E1" s="1169"/>
      <c r="F1" s="1169"/>
    </row>
    <row r="2" spans="1:7">
      <c r="A2" s="1169"/>
      <c r="B2" s="1169"/>
      <c r="C2" s="1169"/>
      <c r="D2" s="1169"/>
      <c r="E2" s="1169"/>
      <c r="F2" s="1169"/>
    </row>
    <row r="3" spans="1:7">
      <c r="A3" s="1110"/>
      <c r="B3" s="1110"/>
      <c r="C3" s="1110"/>
      <c r="D3" s="1110"/>
      <c r="E3" s="1110"/>
      <c r="F3" s="1110"/>
    </row>
    <row r="4" spans="1:7" ht="94.5" customHeight="1">
      <c r="A4" s="730" t="s">
        <v>756</v>
      </c>
      <c r="B4" s="728" t="s">
        <v>1723</v>
      </c>
      <c r="C4" s="1166"/>
      <c r="D4" s="1167"/>
      <c r="E4" s="1137">
        <f>F18</f>
        <v>35.549999999999997</v>
      </c>
      <c r="F4" s="1112"/>
    </row>
    <row r="5" spans="1:7">
      <c r="A5" s="744"/>
      <c r="B5" s="745"/>
      <c r="C5" s="745"/>
      <c r="D5" s="745"/>
      <c r="E5" s="745"/>
      <c r="F5" s="747"/>
    </row>
    <row r="6" spans="1:7">
      <c r="A6" s="504"/>
      <c r="B6" s="340"/>
      <c r="C6" s="340"/>
      <c r="D6" s="340"/>
      <c r="E6" s="340"/>
      <c r="F6" s="505"/>
    </row>
    <row r="7" spans="1:7" ht="31.5">
      <c r="A7" s="459" t="s">
        <v>665</v>
      </c>
      <c r="B7" s="522" t="s">
        <v>157</v>
      </c>
      <c r="C7" s="240" t="s">
        <v>475</v>
      </c>
      <c r="D7" s="240" t="s">
        <v>513</v>
      </c>
      <c r="E7" s="240" t="s">
        <v>514</v>
      </c>
      <c r="F7" s="241" t="s">
        <v>515</v>
      </c>
    </row>
    <row r="8" spans="1:7">
      <c r="A8" s="454">
        <v>88316</v>
      </c>
      <c r="B8" s="521" t="str">
        <f>VLOOKUP(A8,'SINAPI 092021'!$A$4:$E$12300,2,FALSE)</f>
        <v>SERVENTE COM ENCARGOS COMPLEMENTARES</v>
      </c>
      <c r="C8" s="693" t="str">
        <f>VLOOKUP(A8,'SINAPI 092021'!$A$4:$E$12300,3,FALSE)</f>
        <v>H</v>
      </c>
      <c r="D8" s="310">
        <v>0.14499999999999999</v>
      </c>
      <c r="E8" s="916">
        <v>15.16</v>
      </c>
      <c r="F8" s="311">
        <f>E8*D8</f>
        <v>2.2000000000000002</v>
      </c>
    </row>
    <row r="9" spans="1:7">
      <c r="A9" s="454">
        <v>88309</v>
      </c>
      <c r="B9" s="692" t="str">
        <f>VLOOKUP(A9,'SINAPI 092021'!$A$4:$E$12300,2,FALSE)</f>
        <v>PEDREIRO COM ENCARGOS COMPLEMENTARES</v>
      </c>
      <c r="C9" s="693" t="str">
        <f>VLOOKUP(A9,'SINAPI 092021'!$A$4:$E$12300,3,FALSE)</f>
        <v>H</v>
      </c>
      <c r="D9" s="310">
        <v>0.28999999999999998</v>
      </c>
      <c r="E9" s="916">
        <v>18.86</v>
      </c>
      <c r="F9" s="311">
        <f>E9*D9</f>
        <v>5.47</v>
      </c>
    </row>
    <row r="10" spans="1:7">
      <c r="B10" s="758"/>
      <c r="C10" s="758"/>
      <c r="D10" s="759"/>
      <c r="E10" s="757" t="s">
        <v>516</v>
      </c>
      <c r="F10" s="243">
        <f>SUM(F8:F9)</f>
        <v>7.67</v>
      </c>
    </row>
    <row r="11" spans="1:7">
      <c r="A11" s="504"/>
      <c r="B11" s="340"/>
      <c r="C11" s="340"/>
      <c r="D11" s="338"/>
      <c r="E11" s="340"/>
      <c r="F11" s="505"/>
    </row>
    <row r="12" spans="1:7" ht="31.5">
      <c r="A12" s="459" t="s">
        <v>665</v>
      </c>
      <c r="B12" s="522" t="s">
        <v>517</v>
      </c>
      <c r="C12" s="240" t="s">
        <v>475</v>
      </c>
      <c r="D12" s="240" t="s">
        <v>518</v>
      </c>
      <c r="E12" s="240" t="s">
        <v>514</v>
      </c>
      <c r="F12" s="241" t="s">
        <v>515</v>
      </c>
    </row>
    <row r="13" spans="1:7">
      <c r="A13" s="460">
        <v>1379</v>
      </c>
      <c r="B13" s="692" t="str">
        <f>VLOOKUP(A13,'SINAPI 092021'!$A$4:$E$12300,2,FALSE)</f>
        <v>CIMENTO PORTLAND COMPOSTO CP II-32</v>
      </c>
      <c r="C13" s="693" t="str">
        <f>VLOOKUP(A13,'SINAPI 092021'!$A$4:$E$12300,3,FALSE)</f>
        <v xml:space="preserve">KG    </v>
      </c>
      <c r="D13" s="310">
        <v>0.5</v>
      </c>
      <c r="E13" s="695">
        <v>0.72</v>
      </c>
      <c r="F13" s="311">
        <f t="shared" ref="F13:F15" si="0">E13*D13</f>
        <v>0.36</v>
      </c>
    </row>
    <row r="14" spans="1:7" ht="30" customHeight="1">
      <c r="A14" s="460">
        <v>7334</v>
      </c>
      <c r="B14" s="692" t="str">
        <f>VLOOKUP(A14,'SINAPI 092021'!$A$4:$E$12300,2,FALSE)</f>
        <v>ADITIVO ADESIVO LIQUIDO PARA ARGAMASSAS DE REVESTIMENTOS CIMENTICIOS</v>
      </c>
      <c r="C14" s="693" t="str">
        <f>VLOOKUP(A14,'SINAPI 092021'!$A$4:$E$12300,3,FALSE)</f>
        <v xml:space="preserve">L     </v>
      </c>
      <c r="D14" s="310">
        <v>0.435</v>
      </c>
      <c r="E14" s="695" t="str">
        <f>VLOOKUP(A14,'SINAPI 092021'!$A$4:$E$12300,5,FALSE)</f>
        <v>26,60</v>
      </c>
      <c r="F14" s="311">
        <f t="shared" si="0"/>
        <v>11.57</v>
      </c>
    </row>
    <row r="15" spans="1:7" ht="40.5" customHeight="1">
      <c r="A15" s="460">
        <v>87301</v>
      </c>
      <c r="B15" s="692" t="str">
        <f>VLOOKUP(A15,'SINAPI 092021'!$A$4:$E$12300,2,FALSE)</f>
        <v>ARGAMASSA TRAÇO 1:4 (EM VOLUME DE CIMENTO E AREIA MÉDIA ÚMIDA) PARA CONTRAPISO, PREPARO MECÂNICO COM BETONEIRA 400 L. AF_08/2019</v>
      </c>
      <c r="C15" s="693" t="str">
        <f>VLOOKUP(A15,'SINAPI 092021'!$A$4:$E$12300,3,FALSE)</f>
        <v>M3</v>
      </c>
      <c r="D15" s="310">
        <v>3.1E-2</v>
      </c>
      <c r="E15" s="695">
        <v>514.62</v>
      </c>
      <c r="F15" s="311">
        <f t="shared" si="0"/>
        <v>15.95</v>
      </c>
      <c r="G15" s="750"/>
    </row>
    <row r="16" spans="1:7">
      <c r="B16" s="758"/>
      <c r="C16" s="758"/>
      <c r="D16" s="759"/>
      <c r="E16" s="757" t="s">
        <v>519</v>
      </c>
      <c r="F16" s="243">
        <f>SUM(F13:F15)</f>
        <v>27.88</v>
      </c>
    </row>
    <row r="17" spans="1:6">
      <c r="A17" s="504"/>
      <c r="B17" s="340"/>
      <c r="C17" s="340"/>
      <c r="D17" s="338"/>
      <c r="E17" s="340"/>
      <c r="F17" s="505"/>
    </row>
    <row r="18" spans="1:6" ht="15.75" customHeight="1">
      <c r="A18" s="760"/>
      <c r="B18" s="739" t="s">
        <v>520</v>
      </c>
      <c r="C18" s="760"/>
      <c r="D18" s="761"/>
      <c r="E18" s="762"/>
      <c r="F18" s="515">
        <f>F10+F16</f>
        <v>35.549999999999997</v>
      </c>
    </row>
    <row r="19" spans="1:6">
      <c r="A19" s="504"/>
      <c r="B19" s="340"/>
      <c r="C19" s="340"/>
      <c r="D19" s="338"/>
      <c r="E19" s="340"/>
      <c r="F19" s="505"/>
    </row>
    <row r="20" spans="1:6" ht="61.5" customHeight="1">
      <c r="A20" s="731" t="s">
        <v>1743</v>
      </c>
      <c r="B20" s="696" t="s">
        <v>807</v>
      </c>
      <c r="C20" s="1112"/>
      <c r="D20" s="1112"/>
      <c r="E20" s="1117">
        <f>F33</f>
        <v>65.47</v>
      </c>
      <c r="F20" s="1118"/>
    </row>
    <row r="21" spans="1:6">
      <c r="A21" s="744"/>
      <c r="B21" s="745"/>
      <c r="C21" s="745"/>
      <c r="D21" s="746"/>
      <c r="E21" s="745"/>
      <c r="F21" s="747"/>
    </row>
    <row r="22" spans="1:6">
      <c r="A22" s="504"/>
      <c r="B22" s="340"/>
      <c r="C22" s="340"/>
      <c r="D22" s="340"/>
      <c r="E22" s="340"/>
      <c r="F22" s="505"/>
    </row>
    <row r="23" spans="1:6" ht="31.5">
      <c r="A23" s="459" t="s">
        <v>665</v>
      </c>
      <c r="B23" s="522" t="s">
        <v>157</v>
      </c>
      <c r="C23" s="240" t="s">
        <v>475</v>
      </c>
      <c r="D23" s="240" t="s">
        <v>513</v>
      </c>
      <c r="E23" s="240" t="s">
        <v>514</v>
      </c>
      <c r="F23" s="241" t="s">
        <v>515</v>
      </c>
    </row>
    <row r="24" spans="1:6">
      <c r="A24" s="454">
        <v>88316</v>
      </c>
      <c r="B24" s="694" t="str">
        <f>VLOOKUP(A24,'SINAPI 092021'!$A$4:$E$12300,2,FALSE)</f>
        <v>SERVENTE COM ENCARGOS COMPLEMENTARES</v>
      </c>
      <c r="C24" s="695" t="str">
        <f>VLOOKUP(A24,'SINAPI 092021'!$A$4:$E$12300,3,FALSE)</f>
        <v>H</v>
      </c>
      <c r="D24" s="310">
        <v>0.88</v>
      </c>
      <c r="E24" s="695">
        <v>15.16</v>
      </c>
      <c r="F24" s="311">
        <f>E24*D24</f>
        <v>13.34</v>
      </c>
    </row>
    <row r="25" spans="1:6">
      <c r="A25" s="454">
        <v>88309</v>
      </c>
      <c r="B25" s="694" t="str">
        <f>VLOOKUP(A25,'SINAPI 092021'!$A$4:$E$12300,2,FALSE)</f>
        <v>PEDREIRO COM ENCARGOS COMPLEMENTARES</v>
      </c>
      <c r="C25" s="695" t="str">
        <f>VLOOKUP(A25,'SINAPI 092021'!$A$4:$E$12300,3,FALSE)</f>
        <v>H</v>
      </c>
      <c r="D25" s="310">
        <v>1.1399999999999999</v>
      </c>
      <c r="E25" s="695">
        <v>18.86</v>
      </c>
      <c r="F25" s="311">
        <f>E25*D25</f>
        <v>21.5</v>
      </c>
    </row>
    <row r="26" spans="1:6">
      <c r="B26" s="758"/>
      <c r="C26" s="758"/>
      <c r="D26" s="759"/>
      <c r="E26" s="757" t="s">
        <v>516</v>
      </c>
      <c r="F26" s="243">
        <f>SUM(F24:F25)</f>
        <v>34.840000000000003</v>
      </c>
    </row>
    <row r="27" spans="1:6">
      <c r="A27" s="504"/>
      <c r="B27" s="340"/>
      <c r="C27" s="340"/>
      <c r="D27" s="340"/>
      <c r="E27" s="340"/>
      <c r="F27" s="505"/>
    </row>
    <row r="28" spans="1:6" ht="31.5">
      <c r="A28" s="459" t="s">
        <v>665</v>
      </c>
      <c r="B28" s="522" t="s">
        <v>517</v>
      </c>
      <c r="C28" s="240" t="s">
        <v>475</v>
      </c>
      <c r="D28" s="240" t="s">
        <v>518</v>
      </c>
      <c r="E28" s="240" t="s">
        <v>514</v>
      </c>
      <c r="F28" s="241" t="s">
        <v>515</v>
      </c>
    </row>
    <row r="29" spans="1:6" ht="31.5">
      <c r="A29" s="454">
        <v>87373</v>
      </c>
      <c r="B29" s="694" t="str">
        <f>VLOOKUP(A29,'SINAPI 092021'!$A$4:$E$12300,2,FALSE)</f>
        <v>ARGAMASSA TRAÇO 1:4 (EM VOLUME DE CIMENTO E AREIA MÉDIA ÚMIDA) PARA CONTRAPISO, PREPARO MANUAL. AF_08/2019</v>
      </c>
      <c r="C29" s="695" t="str">
        <f>VLOOKUP(A29,'SINAPI 092021'!$A$4:$E$12300,3,FALSE)</f>
        <v>M3</v>
      </c>
      <c r="D29" s="310">
        <v>1.38E-2</v>
      </c>
      <c r="E29" s="695">
        <v>607.07000000000005</v>
      </c>
      <c r="F29" s="311">
        <f>E29*D29</f>
        <v>8.3800000000000008</v>
      </c>
    </row>
    <row r="30" spans="1:6" ht="31.5">
      <c r="A30" s="864">
        <v>7271</v>
      </c>
      <c r="B30" s="863" t="str">
        <f>VLOOKUP(A30,'SINAPI 092021'!$A$4:$E$12300,2,FALSE)</f>
        <v>BLOCO CERAMICO VAZADO PARA ALVENARIA DE VEDACAO, 8 FUROS, DE 9 X 19 X 19 CM (L XA X C)</v>
      </c>
      <c r="C30" s="809" t="str">
        <f>VLOOKUP(A30,'SINAPI 092021'!$A$4:$E$12300,3,FALSE)</f>
        <v xml:space="preserve">UN    </v>
      </c>
      <c r="D30" s="806">
        <v>25</v>
      </c>
      <c r="E30" s="809">
        <v>0.89</v>
      </c>
      <c r="F30" s="866">
        <f>E30*D30</f>
        <v>22.25</v>
      </c>
    </row>
    <row r="31" spans="1:6">
      <c r="B31" s="758"/>
      <c r="C31" s="758"/>
      <c r="D31" s="759"/>
      <c r="E31" s="757" t="s">
        <v>519</v>
      </c>
      <c r="F31" s="243">
        <f>SUM(F29:F30)</f>
        <v>30.63</v>
      </c>
    </row>
    <row r="32" spans="1:6">
      <c r="A32" s="504"/>
      <c r="B32" s="340"/>
      <c r="C32" s="340"/>
      <c r="D32" s="338"/>
      <c r="E32" s="340"/>
      <c r="F32" s="505"/>
    </row>
    <row r="33" spans="1:7" ht="15.75" customHeight="1">
      <c r="A33" s="739"/>
      <c r="B33" s="739" t="s">
        <v>520</v>
      </c>
      <c r="C33" s="760"/>
      <c r="D33" s="760"/>
      <c r="E33" s="762"/>
      <c r="F33" s="515">
        <f>F26+F31</f>
        <v>65.47</v>
      </c>
    </row>
    <row r="34" spans="1:7">
      <c r="A34" s="1110"/>
      <c r="B34" s="1110"/>
      <c r="C34" s="1110"/>
      <c r="D34" s="1111"/>
      <c r="E34" s="1110"/>
      <c r="F34" s="1110"/>
    </row>
    <row r="35" spans="1:7" ht="63">
      <c r="A35" s="740" t="s">
        <v>1486</v>
      </c>
      <c r="B35" s="697" t="s">
        <v>1485</v>
      </c>
      <c r="C35" s="1112"/>
      <c r="D35" s="1112"/>
      <c r="E35" s="1137">
        <f>F47</f>
        <v>438.86</v>
      </c>
      <c r="F35" s="1112"/>
      <c r="G35" s="386"/>
    </row>
    <row r="36" spans="1:7">
      <c r="F36" s="516"/>
    </row>
    <row r="37" spans="1:7">
      <c r="A37" s="504"/>
      <c r="B37" s="340"/>
      <c r="C37" s="340"/>
      <c r="D37" s="338"/>
      <c r="E37" s="340"/>
      <c r="F37" s="505"/>
    </row>
    <row r="38" spans="1:7" ht="31.5">
      <c r="A38" s="339" t="s">
        <v>665</v>
      </c>
      <c r="B38" s="503" t="s">
        <v>157</v>
      </c>
      <c r="C38" s="240" t="s">
        <v>475</v>
      </c>
      <c r="D38" s="240" t="s">
        <v>513</v>
      </c>
      <c r="E38" s="240" t="s">
        <v>514</v>
      </c>
      <c r="F38" s="241" t="s">
        <v>515</v>
      </c>
    </row>
    <row r="39" spans="1:7">
      <c r="A39" s="436">
        <v>88264</v>
      </c>
      <c r="B39" s="694" t="str">
        <f>VLOOKUP(A39,'SINAPI 092021'!$A$4:$E$12300,2,FALSE)</f>
        <v>ELETRICISTA COM ENCARGOS COMPLEMENTARES</v>
      </c>
      <c r="C39" s="695" t="str">
        <f>VLOOKUP(A39,'SINAPI 092021'!$A$4:$E$12300,3,FALSE)</f>
        <v>H</v>
      </c>
      <c r="D39" s="310">
        <v>2</v>
      </c>
      <c r="E39" s="695">
        <v>19.53</v>
      </c>
      <c r="F39" s="311">
        <f>D39*E39</f>
        <v>39.06</v>
      </c>
    </row>
    <row r="40" spans="1:7">
      <c r="A40" s="436">
        <v>88247</v>
      </c>
      <c r="B40" s="694" t="str">
        <f>VLOOKUP(A40,'SINAPI 092021'!$A$4:$E$12300,2,FALSE)</f>
        <v>AUXILIAR DE ELETRICISTA COM ENCARGOS COMPLEMENTARES</v>
      </c>
      <c r="C40" s="695" t="str">
        <f>VLOOKUP(A40,'SINAPI 092021'!$A$4:$E$12300,3,FALSE)</f>
        <v>H</v>
      </c>
      <c r="D40" s="310">
        <v>2</v>
      </c>
      <c r="E40" s="695">
        <v>15.19</v>
      </c>
      <c r="F40" s="311">
        <f>D40*E40</f>
        <v>30.38</v>
      </c>
    </row>
    <row r="41" spans="1:7">
      <c r="A41" s="757"/>
      <c r="B41" s="758"/>
      <c r="C41" s="758"/>
      <c r="D41" s="758"/>
      <c r="E41" s="757" t="s">
        <v>516</v>
      </c>
      <c r="F41" s="243">
        <f>SUM(F39:F40)</f>
        <v>69.44</v>
      </c>
    </row>
    <row r="42" spans="1:7">
      <c r="A42" s="463"/>
      <c r="B42" s="340"/>
      <c r="C42" s="340"/>
      <c r="D42" s="338"/>
      <c r="E42" s="340"/>
      <c r="F42" s="464"/>
    </row>
    <row r="43" spans="1:7" ht="31.5">
      <c r="A43" s="462" t="s">
        <v>665</v>
      </c>
      <c r="B43" s="341" t="s">
        <v>517</v>
      </c>
      <c r="C43" s="240" t="s">
        <v>475</v>
      </c>
      <c r="D43" s="240" t="s">
        <v>518</v>
      </c>
      <c r="E43" s="240" t="s">
        <v>514</v>
      </c>
      <c r="F43" s="241" t="s">
        <v>515</v>
      </c>
    </row>
    <row r="44" spans="1:7" ht="45.75" customHeight="1">
      <c r="A44" s="442">
        <v>2391</v>
      </c>
      <c r="B44" s="694" t="str">
        <f>VLOOKUP(A44,'SINAPI 092021'!$A$4:$E$12300,2,FALSE)</f>
        <v>DISJUNTOR TERMOMAGNETICO TRIPOLAR 125A</v>
      </c>
      <c r="C44" s="695" t="str">
        <f>VLOOKUP(A44,'SINAPI 092021'!$A$4:$E$12300,3,FALSE)</f>
        <v xml:space="preserve">UN    </v>
      </c>
      <c r="D44" s="310">
        <v>1</v>
      </c>
      <c r="E44" s="695">
        <v>369.42</v>
      </c>
      <c r="F44" s="311">
        <f>D44*E44</f>
        <v>369.42</v>
      </c>
    </row>
    <row r="45" spans="1:7">
      <c r="A45" s="757"/>
      <c r="B45" s="758"/>
      <c r="C45" s="758"/>
      <c r="D45" s="758"/>
      <c r="E45" s="757" t="s">
        <v>519</v>
      </c>
      <c r="F45" s="243">
        <f>SUM(F44:F44)</f>
        <v>369.42</v>
      </c>
    </row>
    <row r="46" spans="1:7">
      <c r="A46" s="479"/>
      <c r="B46" s="480"/>
      <c r="C46" s="481"/>
      <c r="D46" s="481"/>
      <c r="E46" s="481"/>
      <c r="F46" s="482"/>
    </row>
    <row r="47" spans="1:7" ht="15.75" customHeight="1">
      <c r="A47" s="739"/>
      <c r="B47" s="739" t="s">
        <v>520</v>
      </c>
      <c r="C47" s="760"/>
      <c r="D47" s="761"/>
      <c r="E47" s="762"/>
      <c r="F47" s="515">
        <f>SUM(F45,F41)</f>
        <v>438.86</v>
      </c>
    </row>
    <row r="48" spans="1:7">
      <c r="A48" s="1110"/>
      <c r="B48" s="1110"/>
      <c r="C48" s="1110"/>
      <c r="D48" s="1111"/>
      <c r="E48" s="1110"/>
      <c r="F48" s="1110"/>
    </row>
    <row r="49" spans="1:13" ht="31.5">
      <c r="A49" s="743" t="s">
        <v>742</v>
      </c>
      <c r="B49" s="697" t="s">
        <v>741</v>
      </c>
      <c r="C49" s="741"/>
      <c r="D49" s="742"/>
      <c r="E49" s="1137">
        <f>F60</f>
        <v>57.61</v>
      </c>
      <c r="F49" s="1112"/>
      <c r="G49" s="386"/>
    </row>
    <row r="50" spans="1:13">
      <c r="A50" s="504"/>
      <c r="B50" s="340"/>
      <c r="C50" s="340"/>
      <c r="D50" s="338"/>
      <c r="E50" s="340"/>
      <c r="F50" s="505"/>
    </row>
    <row r="51" spans="1:13" ht="31.5">
      <c r="A51" s="459" t="s">
        <v>665</v>
      </c>
      <c r="B51" s="522" t="s">
        <v>157</v>
      </c>
      <c r="C51" s="240" t="s">
        <v>475</v>
      </c>
      <c r="D51" s="240" t="s">
        <v>513</v>
      </c>
      <c r="E51" s="240" t="s">
        <v>514</v>
      </c>
      <c r="F51" s="241" t="s">
        <v>515</v>
      </c>
    </row>
    <row r="52" spans="1:13" ht="33" customHeight="1">
      <c r="A52" s="454">
        <v>88256</v>
      </c>
      <c r="B52" s="694" t="str">
        <f>VLOOKUP(A52,'SINAPI 092021'!$A$4:$E$12300,2,FALSE)</f>
        <v>AZULEJISTA OU LADRILHISTA COM ENCARGOS COMPLEMENTARES</v>
      </c>
      <c r="C52" s="695" t="str">
        <f>VLOOKUP(A52,'SINAPI 092021'!$A$4:$E$12300,3,FALSE)</f>
        <v>H</v>
      </c>
      <c r="D52" s="310">
        <v>0.6</v>
      </c>
      <c r="E52" s="695">
        <v>18.79</v>
      </c>
      <c r="F52" s="311">
        <f>E52*D52</f>
        <v>11.27</v>
      </c>
    </row>
    <row r="53" spans="1:13" ht="18" customHeight="1">
      <c r="A53" s="460">
        <v>88316</v>
      </c>
      <c r="B53" s="694" t="str">
        <f>VLOOKUP(A53,'SINAPI 092021'!$A$4:$E$12300,2,FALSE)</f>
        <v>SERVENTE COM ENCARGOS COMPLEMENTARES</v>
      </c>
      <c r="C53" s="695" t="str">
        <f>VLOOKUP(A53,'SINAPI 092021'!$A$4:$E$12300,3,FALSE)</f>
        <v>H</v>
      </c>
      <c r="D53" s="310">
        <v>0.4</v>
      </c>
      <c r="E53" s="695">
        <v>15.16</v>
      </c>
      <c r="F53" s="311">
        <f>E53*D53</f>
        <v>6.06</v>
      </c>
    </row>
    <row r="54" spans="1:13">
      <c r="A54" s="239"/>
      <c r="B54" s="758"/>
      <c r="C54" s="758"/>
      <c r="D54" s="759"/>
      <c r="E54" s="757" t="s">
        <v>516</v>
      </c>
      <c r="F54" s="243">
        <f>SUM(F52:F53)</f>
        <v>17.329999999999998</v>
      </c>
    </row>
    <row r="55" spans="1:13">
      <c r="A55" s="504"/>
      <c r="B55" s="340"/>
      <c r="C55" s="340"/>
      <c r="D55" s="338"/>
      <c r="E55" s="340"/>
      <c r="F55" s="505"/>
    </row>
    <row r="56" spans="1:13" ht="31.5">
      <c r="A56" s="459" t="s">
        <v>665</v>
      </c>
      <c r="B56" s="522" t="s">
        <v>517</v>
      </c>
      <c r="C56" s="240" t="s">
        <v>475</v>
      </c>
      <c r="D56" s="240" t="s">
        <v>518</v>
      </c>
      <c r="E56" s="240" t="s">
        <v>514</v>
      </c>
      <c r="F56" s="241" t="s">
        <v>515</v>
      </c>
    </row>
    <row r="57" spans="1:13">
      <c r="A57" s="454">
        <v>584</v>
      </c>
      <c r="B57" s="694" t="str">
        <f>VLOOKUP(A57,'SINAPI 092021'!$A$4:$E$12300,2,FALSE)</f>
        <v>CANTONEIRA ALUMINIO ABAS IGUAIS 2 ", E = 1/8 "</v>
      </c>
      <c r="C57" s="695" t="str">
        <f>VLOOKUP(A57,'SINAPI 092021'!$A$4:$E$12300,3,FALSE)</f>
        <v xml:space="preserve">M     </v>
      </c>
      <c r="D57" s="310">
        <v>1</v>
      </c>
      <c r="E57" s="695">
        <v>40.28</v>
      </c>
      <c r="F57" s="311">
        <f t="shared" ref="F57" si="1">E57*D57</f>
        <v>40.28</v>
      </c>
    </row>
    <row r="58" spans="1:13">
      <c r="A58" s="239"/>
      <c r="B58" s="758"/>
      <c r="C58" s="758"/>
      <c r="D58" s="759"/>
      <c r="E58" s="757" t="s">
        <v>519</v>
      </c>
      <c r="F58" s="243">
        <f>SUM(F57:F57)</f>
        <v>40.28</v>
      </c>
    </row>
    <row r="59" spans="1:13">
      <c r="A59" s="504"/>
      <c r="B59" s="340"/>
      <c r="C59" s="340"/>
      <c r="D59" s="338"/>
      <c r="E59" s="340"/>
      <c r="F59" s="505"/>
    </row>
    <row r="60" spans="1:13" ht="15.75" customHeight="1">
      <c r="A60" s="739"/>
      <c r="B60" s="739" t="s">
        <v>520</v>
      </c>
      <c r="C60" s="760"/>
      <c r="D60" s="760"/>
      <c r="E60" s="762"/>
      <c r="F60" s="515">
        <f>F54+F58</f>
        <v>57.61</v>
      </c>
    </row>
    <row r="61" spans="1:13">
      <c r="A61" s="504"/>
      <c r="B61" s="340"/>
      <c r="C61" s="340"/>
      <c r="D61" s="340"/>
      <c r="E61" s="340"/>
      <c r="F61" s="505"/>
    </row>
    <row r="62" spans="1:13" ht="31.5">
      <c r="A62" s="748" t="s">
        <v>745</v>
      </c>
      <c r="B62" s="741" t="s">
        <v>1467</v>
      </c>
      <c r="C62" s="1112"/>
      <c r="D62" s="1112"/>
      <c r="E62" s="1137">
        <f>F82</f>
        <v>180.5</v>
      </c>
      <c r="F62" s="1112"/>
      <c r="L62" s="1137"/>
      <c r="M62" s="1112"/>
    </row>
    <row r="63" spans="1:13">
      <c r="A63" s="504"/>
      <c r="B63" s="340"/>
      <c r="C63" s="340"/>
      <c r="D63" s="338"/>
      <c r="E63" s="340"/>
      <c r="F63" s="505"/>
    </row>
    <row r="64" spans="1:13" ht="31.5">
      <c r="A64" s="459" t="s">
        <v>665</v>
      </c>
      <c r="B64" s="522" t="s">
        <v>157</v>
      </c>
      <c r="C64" s="240" t="s">
        <v>475</v>
      </c>
      <c r="D64" s="240" t="s">
        <v>513</v>
      </c>
      <c r="E64" s="240" t="s">
        <v>514</v>
      </c>
      <c r="F64" s="241" t="s">
        <v>515</v>
      </c>
    </row>
    <row r="65" spans="1:6">
      <c r="A65" s="454">
        <v>88316</v>
      </c>
      <c r="B65" s="694" t="str">
        <f>VLOOKUP(A65,'SINAPI 092021'!$A$4:$E$12300,2,FALSE)</f>
        <v>SERVENTE COM ENCARGOS COMPLEMENTARES</v>
      </c>
      <c r="C65" s="695" t="str">
        <f>VLOOKUP(A65,'SINAPI 092021'!$A$4:$E$12300,3,FALSE)</f>
        <v>H</v>
      </c>
      <c r="D65" s="310">
        <v>0.63</v>
      </c>
      <c r="E65" s="695">
        <v>15.16</v>
      </c>
      <c r="F65" s="311">
        <f>E65*D65</f>
        <v>9.5500000000000007</v>
      </c>
    </row>
    <row r="66" spans="1:6" ht="15.75" customHeight="1">
      <c r="A66" s="460">
        <v>88323</v>
      </c>
      <c r="B66" s="694" t="str">
        <f>VLOOKUP(A66,'SINAPI 092021'!$A$4:$E$12300,2,FALSE)</f>
        <v>TELHADISTA COM ENCARGOS COMPLEMENTARES</v>
      </c>
      <c r="C66" s="695" t="str">
        <f>VLOOKUP(A66,'SINAPI 092021'!$A$4:$E$12300,3,FALSE)</f>
        <v>H</v>
      </c>
      <c r="D66" s="310">
        <v>0.54</v>
      </c>
      <c r="E66" s="695">
        <v>18.46</v>
      </c>
      <c r="F66" s="311">
        <f>E66*D66</f>
        <v>9.9700000000000006</v>
      </c>
    </row>
    <row r="67" spans="1:6">
      <c r="A67" s="239"/>
      <c r="B67" s="758"/>
      <c r="C67" s="758"/>
      <c r="D67" s="759"/>
      <c r="E67" s="757" t="s">
        <v>516</v>
      </c>
      <c r="F67" s="243">
        <f>SUM(F65:F66)</f>
        <v>19.52</v>
      </c>
    </row>
    <row r="68" spans="1:6">
      <c r="A68" s="504"/>
      <c r="B68" s="340"/>
      <c r="C68" s="340"/>
      <c r="D68" s="340"/>
      <c r="E68" s="340"/>
      <c r="F68" s="505"/>
    </row>
    <row r="69" spans="1:6" ht="31.5">
      <c r="A69" s="459" t="s">
        <v>665</v>
      </c>
      <c r="B69" s="522" t="s">
        <v>523</v>
      </c>
      <c r="C69" s="465" t="s">
        <v>475</v>
      </c>
      <c r="D69" s="240" t="s">
        <v>513</v>
      </c>
      <c r="E69" s="465" t="s">
        <v>514</v>
      </c>
      <c r="F69" s="241" t="s">
        <v>515</v>
      </c>
    </row>
    <row r="70" spans="1:6" ht="31.5">
      <c r="A70" s="454">
        <v>93282</v>
      </c>
      <c r="B70" s="694" t="str">
        <f>VLOOKUP(A70,'SINAPI 092021'!$A$4:$E$12300,2,FALSE)</f>
        <v>GUINCHO ELÉTRICO DE COLUNA, CAPACIDADE 400 KG, COM MOTO FREIO, MOTOR TRIFÁSICO DE 1,25 CV - CHI DIURNO. AF_03/2016</v>
      </c>
      <c r="C70" s="695" t="str">
        <f>VLOOKUP(A70,'SINAPI 092021'!$A$4:$E$12300,3,FALSE)</f>
        <v>CHI</v>
      </c>
      <c r="D70" s="310">
        <v>0.02</v>
      </c>
      <c r="E70" s="695">
        <v>14.19</v>
      </c>
      <c r="F70" s="311">
        <f>E70*D70</f>
        <v>0.28000000000000003</v>
      </c>
    </row>
    <row r="71" spans="1:6" ht="31.5">
      <c r="A71" s="454">
        <v>93281</v>
      </c>
      <c r="B71" s="694" t="str">
        <f>VLOOKUP(A71,'SINAPI 092021'!$A$4:$E$12300,2,FALSE)</f>
        <v>GUINCHO ELÉTRICO DE COLUNA, CAPACIDADE 400 KG, COM MOTO FREIO, MOTOR TRIFÁSICO DE 1,25 CV - CHP DIURNO. AF_03/2016</v>
      </c>
      <c r="C71" s="695" t="str">
        <f>VLOOKUP(A71,'SINAPI 092021'!$A$4:$E$12300,3,FALSE)</f>
        <v>CHP</v>
      </c>
      <c r="D71" s="310">
        <v>0.01</v>
      </c>
      <c r="E71" s="695">
        <v>15.2</v>
      </c>
      <c r="F71" s="311">
        <f>E71*D71</f>
        <v>0.15</v>
      </c>
    </row>
    <row r="72" spans="1:6">
      <c r="A72" s="757"/>
      <c r="B72" s="758"/>
      <c r="C72" s="758"/>
      <c r="D72" s="759"/>
      <c r="E72" s="757" t="s">
        <v>524</v>
      </c>
      <c r="F72" s="243">
        <f>SUM(F70:F71)</f>
        <v>0.43</v>
      </c>
    </row>
    <row r="73" spans="1:6">
      <c r="A73" s="504"/>
      <c r="B73" s="340"/>
      <c r="C73" s="340"/>
      <c r="D73" s="338"/>
      <c r="E73" s="340"/>
      <c r="F73" s="505"/>
    </row>
    <row r="74" spans="1:6" ht="31.5">
      <c r="A74" s="459" t="s">
        <v>665</v>
      </c>
      <c r="B74" s="522" t="s">
        <v>517</v>
      </c>
      <c r="C74" s="240" t="s">
        <v>475</v>
      </c>
      <c r="D74" s="240" t="s">
        <v>518</v>
      </c>
      <c r="E74" s="240" t="s">
        <v>514</v>
      </c>
      <c r="F74" s="241" t="s">
        <v>515</v>
      </c>
    </row>
    <row r="75" spans="1:6" ht="33" customHeight="1">
      <c r="A75" s="454">
        <v>40784</v>
      </c>
      <c r="B75" s="694" t="str">
        <f>VLOOKUP(A75,'SINAPI 092021'!$A$4:$E$12300,2,FALSE)</f>
        <v>CALHA QUADRADA DE CHAPA DE ACO GALVANIZADA NUM 24, CORTE 100 CM</v>
      </c>
      <c r="C75" s="695" t="str">
        <f>VLOOKUP(A75,'SINAPI 092021'!$A$4:$E$12300,3,FALSE)</f>
        <v xml:space="preserve">M     </v>
      </c>
      <c r="D75" s="310">
        <v>1.1000000000000001</v>
      </c>
      <c r="E75" s="695">
        <v>115.25</v>
      </c>
      <c r="F75" s="311">
        <f>E75*D75</f>
        <v>126.78</v>
      </c>
    </row>
    <row r="76" spans="1:6" ht="28.5" customHeight="1">
      <c r="A76" s="454">
        <v>142</v>
      </c>
      <c r="B76" s="694" t="str">
        <f>VLOOKUP(A76,'SINAPI 092021'!$A$4:$E$12300,2,FALSE)</f>
        <v>SELANTE ELASTICO MONOCOMPONENTE A BASE DE POLIURETANO (PU) PARA JUNTAS DIVERSAS</v>
      </c>
      <c r="C76" s="695" t="str">
        <f>VLOOKUP(A76,'SINAPI 092021'!$A$4:$E$12300,3,FALSE)</f>
        <v xml:space="preserve">310ML </v>
      </c>
      <c r="D76" s="310">
        <v>0.16</v>
      </c>
      <c r="E76" s="695">
        <v>26.18</v>
      </c>
      <c r="F76" s="311">
        <f t="shared" ref="F76:F79" si="2">E76*D76</f>
        <v>4.1900000000000004</v>
      </c>
    </row>
    <row r="77" spans="1:6" ht="18" customHeight="1">
      <c r="A77" s="454">
        <v>13388</v>
      </c>
      <c r="B77" s="694" t="str">
        <f>VLOOKUP(A77,'SINAPI 092021'!$A$4:$E$12300,2,FALSE)</f>
        <v>SOLDA EM BARRA DE ESTANHO-CHUMBO 50/50</v>
      </c>
      <c r="C77" s="695" t="str">
        <f>VLOOKUP(A77,'SINAPI 092021'!$A$4:$E$12300,3,FALSE)</f>
        <v xml:space="preserve">KG    </v>
      </c>
      <c r="D77" s="310">
        <v>0.18</v>
      </c>
      <c r="E77" s="695">
        <v>139.41999999999999</v>
      </c>
      <c r="F77" s="311">
        <f t="shared" si="2"/>
        <v>25.1</v>
      </c>
    </row>
    <row r="78" spans="1:6" ht="18" customHeight="1">
      <c r="A78" s="454">
        <v>5061</v>
      </c>
      <c r="B78" s="694" t="str">
        <f>VLOOKUP(A78,'SINAPI 092021'!$A$4:$E$12300,2,FALSE)</f>
        <v>PREGO DE ACO POLIDO COM CABECA 18 X 27 (2 1/2 X 10)</v>
      </c>
      <c r="C78" s="695" t="str">
        <f>VLOOKUP(A78,'SINAPI 092021'!$A$4:$E$12300,3,FALSE)</f>
        <v xml:space="preserve">KG    </v>
      </c>
      <c r="D78" s="310">
        <v>0.03</v>
      </c>
      <c r="E78" s="695">
        <v>23.36</v>
      </c>
      <c r="F78" s="311">
        <f t="shared" si="2"/>
        <v>0.7</v>
      </c>
    </row>
    <row r="79" spans="1:6" ht="33.75" customHeight="1">
      <c r="A79" s="454">
        <v>5104</v>
      </c>
      <c r="B79" s="694" t="str">
        <f>VLOOKUP(A79,'SINAPI 092021'!$A$4:$E$12300,2,FALSE)</f>
        <v>REBITE DE ALUMINIO VAZADO DE REPUXO, 3,2 X 8 MM (1KG = 1025 UNIDADES)</v>
      </c>
      <c r="C79" s="695" t="str">
        <f>VLOOKUP(A79,'SINAPI 092021'!$A$4:$E$12300,3,FALSE)</f>
        <v xml:space="preserve">KG    </v>
      </c>
      <c r="D79" s="310">
        <v>4.9000000000000002E-2</v>
      </c>
      <c r="E79" s="695">
        <v>77.14</v>
      </c>
      <c r="F79" s="311">
        <f t="shared" si="2"/>
        <v>3.78</v>
      </c>
    </row>
    <row r="80" spans="1:6">
      <c r="A80" s="239"/>
      <c r="B80" s="758"/>
      <c r="C80" s="758"/>
      <c r="D80" s="759"/>
      <c r="E80" s="757" t="s">
        <v>519</v>
      </c>
      <c r="F80" s="243">
        <f>SUM(F75:F79)</f>
        <v>160.55000000000001</v>
      </c>
    </row>
    <row r="81" spans="1:6">
      <c r="A81" s="504"/>
      <c r="B81" s="340"/>
      <c r="C81" s="340"/>
      <c r="D81" s="338"/>
      <c r="E81" s="340"/>
      <c r="F81" s="505"/>
    </row>
    <row r="82" spans="1:6" ht="15.75" customHeight="1">
      <c r="A82" s="739"/>
      <c r="B82" s="739" t="s">
        <v>520</v>
      </c>
      <c r="C82" s="760"/>
      <c r="D82" s="761"/>
      <c r="E82" s="762"/>
      <c r="F82" s="515">
        <f>F80+F72+F67</f>
        <v>180.5</v>
      </c>
    </row>
    <row r="83" spans="1:6">
      <c r="A83" s="1110"/>
      <c r="B83" s="1110"/>
      <c r="C83" s="1110"/>
      <c r="D83" s="1111"/>
      <c r="E83" s="1110"/>
      <c r="F83" s="1110"/>
    </row>
    <row r="84" spans="1:6" ht="47.25">
      <c r="A84" s="748" t="s">
        <v>748</v>
      </c>
      <c r="B84" s="741" t="s">
        <v>746</v>
      </c>
      <c r="C84" s="1112"/>
      <c r="D84" s="1112"/>
      <c r="E84" s="1137">
        <f>F97</f>
        <v>18.72</v>
      </c>
      <c r="F84" s="1112"/>
    </row>
    <row r="85" spans="1:6">
      <c r="A85" s="1110"/>
      <c r="B85" s="1110"/>
      <c r="C85" s="1110"/>
      <c r="D85" s="1111"/>
      <c r="E85" s="1110"/>
      <c r="F85" s="1110"/>
    </row>
    <row r="86" spans="1:6" ht="31.5">
      <c r="A86" s="459" t="s">
        <v>665</v>
      </c>
      <c r="B86" s="522" t="s">
        <v>157</v>
      </c>
      <c r="C86" s="240" t="s">
        <v>475</v>
      </c>
      <c r="D86" s="240" t="s">
        <v>513</v>
      </c>
      <c r="E86" s="240" t="s">
        <v>514</v>
      </c>
      <c r="F86" s="241" t="s">
        <v>515</v>
      </c>
    </row>
    <row r="87" spans="1:6">
      <c r="A87" s="454">
        <v>88262</v>
      </c>
      <c r="B87" s="694" t="str">
        <f>VLOOKUP(A87,'SINAPI 092021'!$A$4:$E$12300,2,FALSE)</f>
        <v>CARPINTEIRO DE FORMAS COM ENCARGOS COMPLEMENTARES</v>
      </c>
      <c r="C87" s="695" t="str">
        <f>VLOOKUP(A87,'SINAPI 092021'!$A$4:$E$12300,3,FALSE)</f>
        <v>H</v>
      </c>
      <c r="D87" s="310">
        <v>5.1999999999999998E-2</v>
      </c>
      <c r="E87" s="695">
        <v>18.63</v>
      </c>
      <c r="F87" s="311">
        <f>E87*D87</f>
        <v>0.97</v>
      </c>
    </row>
    <row r="88" spans="1:6">
      <c r="A88" s="454">
        <v>88316</v>
      </c>
      <c r="B88" s="694" t="str">
        <f>VLOOKUP(A88,'SINAPI 092021'!$A$4:$E$12300,2,FALSE)</f>
        <v>SERVENTE COM ENCARGOS COMPLEMENTARES</v>
      </c>
      <c r="C88" s="695" t="str">
        <f>VLOOKUP(A88,'SINAPI 092021'!$A$4:$E$12300,3,FALSE)</f>
        <v>H</v>
      </c>
      <c r="D88" s="310">
        <v>0.2</v>
      </c>
      <c r="E88" s="695">
        <v>15.16</v>
      </c>
      <c r="F88" s="311">
        <f>E88*D88</f>
        <v>3.03</v>
      </c>
    </row>
    <row r="89" spans="1:6">
      <c r="A89" s="239"/>
      <c r="B89" s="758"/>
      <c r="C89" s="758"/>
      <c r="D89" s="759"/>
      <c r="E89" s="757" t="s">
        <v>516</v>
      </c>
      <c r="F89" s="243">
        <f>SUM(F87:F88)</f>
        <v>4</v>
      </c>
    </row>
    <row r="90" spans="1:6">
      <c r="A90" s="504"/>
      <c r="B90" s="340"/>
      <c r="C90" s="340"/>
      <c r="D90" s="338"/>
      <c r="E90" s="340"/>
      <c r="F90" s="505"/>
    </row>
    <row r="91" spans="1:6" ht="31.5">
      <c r="A91" s="459" t="s">
        <v>665</v>
      </c>
      <c r="B91" s="522" t="s">
        <v>517</v>
      </c>
      <c r="C91" s="240" t="s">
        <v>475</v>
      </c>
      <c r="D91" s="240" t="s">
        <v>518</v>
      </c>
      <c r="E91" s="240" t="s">
        <v>514</v>
      </c>
      <c r="F91" s="241" t="s">
        <v>515</v>
      </c>
    </row>
    <row r="92" spans="1:6" ht="30" customHeight="1">
      <c r="A92" s="454">
        <v>20209</v>
      </c>
      <c r="B92" s="694" t="str">
        <f>VLOOKUP(A92,'SINAPI 092021'!$A$4:$E$12300,2,FALSE)</f>
        <v>CAIBRO APARELHADO  *7,5 X 7,5* CM, EM MACARANDUBA, ANGELIM OU EQUIVALENTE DA REGIAO</v>
      </c>
      <c r="C92" s="695" t="str">
        <f>VLOOKUP(A92,'SINAPI 092021'!$A$4:$E$12300,3,FALSE)</f>
        <v xml:space="preserve">M     </v>
      </c>
      <c r="D92" s="310">
        <v>0.48</v>
      </c>
      <c r="E92" s="695">
        <v>21.22</v>
      </c>
      <c r="F92" s="311">
        <f t="shared" ref="F92:F94" si="3">E92*D92</f>
        <v>10.19</v>
      </c>
    </row>
    <row r="93" spans="1:6" ht="30" customHeight="1">
      <c r="A93" s="454">
        <v>20208</v>
      </c>
      <c r="B93" s="694" t="str">
        <f>VLOOKUP(A93,'SINAPI 092021'!$A$4:$E$12300,2,FALSE)</f>
        <v>PRANCHAO  APARELHADO *8 X 30* CM, EM MACARANDUBA, ANGELIM OU EQUIVALENTE DA REGIAO</v>
      </c>
      <c r="C93" s="695" t="str">
        <f>VLOOKUP(A93,'SINAPI 092021'!$A$4:$E$12300,3,FALSE)</f>
        <v xml:space="preserve">M     </v>
      </c>
      <c r="D93" s="310">
        <v>0.05</v>
      </c>
      <c r="E93" s="695">
        <v>85.8</v>
      </c>
      <c r="F93" s="311">
        <f t="shared" si="3"/>
        <v>4.29</v>
      </c>
    </row>
    <row r="94" spans="1:6" ht="17.25" customHeight="1">
      <c r="A94" s="454">
        <v>5075</v>
      </c>
      <c r="B94" s="694" t="str">
        <f>VLOOKUP(A94,'SINAPI 092021'!$A$4:$E$12300,2,FALSE)</f>
        <v>PREGO DE ACO POLIDO COM CABECA 18 X 30 (2 3/4 X 10)</v>
      </c>
      <c r="C94" s="695" t="str">
        <f>VLOOKUP(A94,'SINAPI 092021'!$A$4:$E$12300,3,FALSE)</f>
        <v xml:space="preserve">KG    </v>
      </c>
      <c r="D94" s="310">
        <v>0.01</v>
      </c>
      <c r="E94" s="695">
        <v>23.76</v>
      </c>
      <c r="F94" s="311">
        <f t="shared" si="3"/>
        <v>0.24</v>
      </c>
    </row>
    <row r="95" spans="1:6">
      <c r="A95" s="239"/>
      <c r="B95" s="758"/>
      <c r="C95" s="758"/>
      <c r="D95" s="759"/>
      <c r="E95" s="757" t="s">
        <v>519</v>
      </c>
      <c r="F95" s="243">
        <f>SUM(F92:F94)</f>
        <v>14.72</v>
      </c>
    </row>
    <row r="96" spans="1:6">
      <c r="A96" s="504"/>
      <c r="B96" s="340"/>
      <c r="C96" s="340"/>
      <c r="D96" s="340"/>
      <c r="E96" s="340"/>
      <c r="F96" s="505"/>
    </row>
    <row r="97" spans="1:6" ht="15.75" customHeight="1">
      <c r="A97" s="739"/>
      <c r="B97" s="739" t="s">
        <v>520</v>
      </c>
      <c r="C97" s="760"/>
      <c r="D97" s="760"/>
      <c r="E97" s="762"/>
      <c r="F97" s="515">
        <f>F95+F89</f>
        <v>18.72</v>
      </c>
    </row>
    <row r="98" spans="1:6">
      <c r="A98" s="1110"/>
      <c r="B98" s="1110"/>
      <c r="C98" s="1110"/>
      <c r="D98" s="1111"/>
      <c r="E98" s="1110"/>
      <c r="F98" s="1110"/>
    </row>
    <row r="99" spans="1:6" ht="47.25">
      <c r="A99" s="740" t="s">
        <v>489</v>
      </c>
      <c r="B99" s="741" t="s">
        <v>525</v>
      </c>
      <c r="C99" s="1112"/>
      <c r="D99" s="1112"/>
      <c r="E99" s="1137">
        <f>F120</f>
        <v>1496.84</v>
      </c>
      <c r="F99" s="1137"/>
    </row>
    <row r="100" spans="1:6" ht="15.75" customHeight="1">
      <c r="B100" s="745"/>
      <c r="C100" s="745"/>
      <c r="D100" s="745"/>
      <c r="E100" s="745"/>
      <c r="F100" s="747"/>
    </row>
    <row r="101" spans="1:6">
      <c r="A101" s="1110"/>
      <c r="B101" s="1110"/>
      <c r="C101" s="1110"/>
      <c r="D101" s="1110"/>
      <c r="E101" s="1110"/>
      <c r="F101" s="1110"/>
    </row>
    <row r="102" spans="1:6" ht="31.5">
      <c r="A102" s="461" t="s">
        <v>665</v>
      </c>
      <c r="B102" s="522" t="s">
        <v>157</v>
      </c>
      <c r="C102" s="240" t="s">
        <v>475</v>
      </c>
      <c r="D102" s="240" t="s">
        <v>513</v>
      </c>
      <c r="E102" s="240" t="s">
        <v>514</v>
      </c>
      <c r="F102" s="241" t="s">
        <v>515</v>
      </c>
    </row>
    <row r="103" spans="1:6" ht="23.25" customHeight="1">
      <c r="A103" s="460">
        <v>88267</v>
      </c>
      <c r="B103" s="694" t="str">
        <f>VLOOKUP(A103,'SINAPI 092021'!$A$4:$E$12300,2,FALSE)</f>
        <v>ENCANADOR OU BOMBEIRO HIDRÁULICO COM ENCARGOS COMPLEMENTARES</v>
      </c>
      <c r="C103" s="695" t="str">
        <f>VLOOKUP(A103,'SINAPI 092021'!$A$4:$E$12300,3,FALSE)</f>
        <v>H</v>
      </c>
      <c r="D103" s="310">
        <v>5</v>
      </c>
      <c r="E103" s="695">
        <v>18.72</v>
      </c>
      <c r="F103" s="311">
        <f>D103*E103</f>
        <v>93.6</v>
      </c>
    </row>
    <row r="104" spans="1:6">
      <c r="A104" s="1122" t="s">
        <v>516</v>
      </c>
      <c r="B104" s="1122"/>
      <c r="C104" s="1122"/>
      <c r="D104" s="1122"/>
      <c r="E104" s="1122"/>
      <c r="F104" s="243">
        <f>F103</f>
        <v>93.6</v>
      </c>
    </row>
    <row r="105" spans="1:6">
      <c r="A105" s="1110"/>
      <c r="B105" s="1110"/>
      <c r="C105" s="1110"/>
      <c r="D105" s="1110"/>
      <c r="E105" s="1110"/>
      <c r="F105" s="1110"/>
    </row>
    <row r="106" spans="1:6" ht="31.5">
      <c r="A106" s="461" t="s">
        <v>665</v>
      </c>
      <c r="B106" s="522" t="s">
        <v>517</v>
      </c>
      <c r="C106" s="240" t="s">
        <v>475</v>
      </c>
      <c r="D106" s="240" t="s">
        <v>518</v>
      </c>
      <c r="E106" s="240" t="s">
        <v>514</v>
      </c>
      <c r="F106" s="241" t="s">
        <v>515</v>
      </c>
    </row>
    <row r="107" spans="1:6" ht="33.75" customHeight="1">
      <c r="A107" s="454">
        <v>6148</v>
      </c>
      <c r="B107" s="694" t="str">
        <f>VLOOKUP(A107,'SINAPI 092021'!$A$4:$E$12300,2,FALSE)</f>
        <v>SIFAO PLASTICO FLEXIVEL SAIDA VERTICAL PARA COLUNA LAVATORIO, 1 X 1.1/2 "</v>
      </c>
      <c r="C107" s="695" t="str">
        <f>VLOOKUP(A107,'SINAPI 092021'!$A$4:$E$12300,3,FALSE)</f>
        <v xml:space="preserve">UN    </v>
      </c>
      <c r="D107" s="310">
        <v>1</v>
      </c>
      <c r="E107" s="695">
        <v>10.99</v>
      </c>
      <c r="F107" s="311">
        <f>E107*D107</f>
        <v>10.99</v>
      </c>
    </row>
    <row r="108" spans="1:6" ht="45" customHeight="1">
      <c r="A108" s="454">
        <v>11686</v>
      </c>
      <c r="B108" s="694" t="str">
        <f>VLOOKUP(A108,'SINAPI 092021'!$A$4:$E$12300,2,FALSE)</f>
        <v>CONJUNTO DE LIGACAO PARA BACIA SANITARIA EM PLASTICO BRANCO COM TUBO, CANOPLA E ANEL DE EXPANSAO (TUBO 1.1/2 '' X 20 CM)</v>
      </c>
      <c r="C108" s="695" t="str">
        <f>VLOOKUP(A108,'SINAPI 092021'!$A$4:$E$12300,3,FALSE)</f>
        <v xml:space="preserve">UN    </v>
      </c>
      <c r="D108" s="310">
        <v>1</v>
      </c>
      <c r="E108" s="695">
        <v>12.6</v>
      </c>
      <c r="F108" s="311">
        <f t="shared" ref="F108:F117" si="4">E108*D108</f>
        <v>12.6</v>
      </c>
    </row>
    <row r="109" spans="1:6" ht="33.75" customHeight="1">
      <c r="A109" s="454">
        <v>11683</v>
      </c>
      <c r="B109" s="694" t="str">
        <f>VLOOKUP(A109,'SINAPI 092021'!$A$4:$E$12300,2,FALSE)</f>
        <v>ENGATE / RABICHO FLEXIVEL INOX 1/2 " X 30 CM</v>
      </c>
      <c r="C109" s="695" t="str">
        <f>VLOOKUP(A109,'SINAPI 092021'!$A$4:$E$12300,3,FALSE)</f>
        <v xml:space="preserve">UN    </v>
      </c>
      <c r="D109" s="310">
        <v>1</v>
      </c>
      <c r="E109" s="695">
        <v>34.1</v>
      </c>
      <c r="F109" s="311">
        <f t="shared" si="4"/>
        <v>34.1</v>
      </c>
    </row>
    <row r="110" spans="1:6" ht="31.5">
      <c r="A110" s="454">
        <v>6142</v>
      </c>
      <c r="B110" s="694" t="str">
        <f>VLOOKUP(A110,'SINAPI 092021'!$A$4:$E$12300,2,FALSE)</f>
        <v>CONJUNTO DE LIGACAO PARA BACIA SANITARIA AJUSTAVEL, EM PLASTICO BRANCO, COM TUBO, CANOPLA E ESPUDE</v>
      </c>
      <c r="C110" s="695" t="str">
        <f>VLOOKUP(A110,'SINAPI 092021'!$A$4:$E$12300,3,FALSE)</f>
        <v xml:space="preserve">UN    </v>
      </c>
      <c r="D110" s="310">
        <v>1</v>
      </c>
      <c r="E110" s="695">
        <v>9.08</v>
      </c>
      <c r="F110" s="311">
        <f t="shared" si="4"/>
        <v>9.08</v>
      </c>
    </row>
    <row r="111" spans="1:6" ht="31.5">
      <c r="A111" s="454">
        <v>36520</v>
      </c>
      <c r="B111" s="694" t="str">
        <f>VLOOKUP(A111,'SINAPI 092021'!$A$4:$E$12300,2,FALSE)</f>
        <v>BACIA SANITARIA (VASO) CONVENCIONAL PARA PCD, SEM FURO FRONTAL, DE LOUCA BRANCA (SEM ASSENTO)</v>
      </c>
      <c r="C111" s="695" t="str">
        <f>VLOOKUP(A111,'SINAPI 092021'!$A$4:$E$12300,3,FALSE)</f>
        <v xml:space="preserve">UN    </v>
      </c>
      <c r="D111" s="310">
        <v>1</v>
      </c>
      <c r="E111" s="695">
        <v>592.71</v>
      </c>
      <c r="F111" s="311">
        <f t="shared" si="4"/>
        <v>592.71</v>
      </c>
    </row>
    <row r="112" spans="1:6" ht="31.5">
      <c r="A112" s="454">
        <v>10425</v>
      </c>
      <c r="B112" s="694" t="str">
        <f>VLOOKUP(A112,'SINAPI 092021'!$A$4:$E$12300,2,FALSE)</f>
        <v>LAVATORIO DE LOUCA BRANCA, SUSPENSO (SEM COLUNA), DIMENSOES *40 X 30* CM</v>
      </c>
      <c r="C112" s="695" t="str">
        <f>VLOOKUP(A112,'SINAPI 092021'!$A$4:$E$12300,3,FALSE)</f>
        <v xml:space="preserve">UN    </v>
      </c>
      <c r="D112" s="310">
        <v>1</v>
      </c>
      <c r="E112" s="695">
        <v>85.29</v>
      </c>
      <c r="F112" s="311">
        <f t="shared" si="4"/>
        <v>85.29</v>
      </c>
    </row>
    <row r="113" spans="1:6" ht="31.5">
      <c r="A113" s="454">
        <v>36081</v>
      </c>
      <c r="B113" s="694" t="str">
        <f>VLOOKUP(A113,'SINAPI 092021'!$A$4:$E$12300,2,FALSE)</f>
        <v>BARRA DE APOIO RETA, EM ACO INOX POLIDO, COMPRIMENTO 80CM, DIAMETRO MINIMO 3 CM</v>
      </c>
      <c r="C113" s="695" t="str">
        <f>VLOOKUP(A113,'SINAPI 092021'!$A$4:$E$12300,3,FALSE)</f>
        <v xml:space="preserve">UN    </v>
      </c>
      <c r="D113" s="310">
        <v>2</v>
      </c>
      <c r="E113" s="695">
        <v>241</v>
      </c>
      <c r="F113" s="311">
        <f t="shared" si="4"/>
        <v>482</v>
      </c>
    </row>
    <row r="114" spans="1:6">
      <c r="A114" s="454">
        <v>377</v>
      </c>
      <c r="B114" s="694" t="str">
        <f>VLOOKUP(A114,'SINAPI 092021'!$A$4:$E$12300,2,FALSE)</f>
        <v>ASSENTO SANITARIO DE PLASTICO, TIPO CONVENCIONAL</v>
      </c>
      <c r="C114" s="695" t="str">
        <f>VLOOKUP(A114,'SINAPI 092021'!$A$4:$E$12300,3,FALSE)</f>
        <v xml:space="preserve">UN    </v>
      </c>
      <c r="D114" s="310">
        <v>1</v>
      </c>
      <c r="E114" s="695">
        <v>44.11</v>
      </c>
      <c r="F114" s="311">
        <f t="shared" si="4"/>
        <v>44.11</v>
      </c>
    </row>
    <row r="115" spans="1:6" ht="35.25" customHeight="1">
      <c r="A115" s="454">
        <v>4351</v>
      </c>
      <c r="B115" s="694" t="str">
        <f>VLOOKUP(A115,'SINAPI 092021'!$A$4:$E$12300,2,FALSE)</f>
        <v>PARAFUSO NIQUELADO 3 1/2" COM ACABAMENTO CROMADO PARA FIXAR PECA SANITARIA, INCLUI PORCA CEGA, ARRUELA E BUCHA DE NYLON TAMANHO S-8</v>
      </c>
      <c r="C115" s="695" t="str">
        <f>VLOOKUP(A115,'SINAPI 092021'!$A$4:$E$12300,3,FALSE)</f>
        <v xml:space="preserve">UN    </v>
      </c>
      <c r="D115" s="310">
        <v>6</v>
      </c>
      <c r="E115" s="695">
        <v>19.02</v>
      </c>
      <c r="F115" s="311">
        <f t="shared" si="4"/>
        <v>114.12</v>
      </c>
    </row>
    <row r="116" spans="1:6" ht="31.5">
      <c r="A116" s="454">
        <v>11948</v>
      </c>
      <c r="B116" s="694" t="str">
        <f>VLOOKUP(A116,'SINAPI 092021'!$A$4:$E$12300,2,FALSE)</f>
        <v>PARAFUSO ZINCADO, SEXTAVADO, COM ROSCA SOBERBA, DIAMETRO 5/16", COMPRIMENTO 40 MM</v>
      </c>
      <c r="C116" s="695" t="str">
        <f>VLOOKUP(A116,'SINAPI 092021'!$A$4:$E$12300,3,FALSE)</f>
        <v xml:space="preserve">UN    </v>
      </c>
      <c r="D116" s="310">
        <v>16</v>
      </c>
      <c r="E116" s="695">
        <v>0.77</v>
      </c>
      <c r="F116" s="311">
        <f t="shared" si="4"/>
        <v>12.32</v>
      </c>
    </row>
    <row r="117" spans="1:6">
      <c r="A117" s="454">
        <v>4374</v>
      </c>
      <c r="B117" s="694" t="str">
        <f>VLOOKUP(A117,'SINAPI 092021'!$A$4:$E$12300,2,FALSE)</f>
        <v>BUCHA DE NYLON SEM ABA S10</v>
      </c>
      <c r="C117" s="695" t="str">
        <f>VLOOKUP(A117,'SINAPI 092021'!$A$4:$E$12300,3,FALSE)</f>
        <v xml:space="preserve">UN    </v>
      </c>
      <c r="D117" s="310">
        <v>16</v>
      </c>
      <c r="E117" s="695" t="str">
        <f>VLOOKUP(A117,'SINAPI 092021'!$A$4:$E$12300,5,FALSE)</f>
        <v>0,37</v>
      </c>
      <c r="F117" s="311">
        <f t="shared" si="4"/>
        <v>5.92</v>
      </c>
    </row>
    <row r="118" spans="1:6">
      <c r="A118" s="1122" t="s">
        <v>519</v>
      </c>
      <c r="B118" s="1122"/>
      <c r="C118" s="1122"/>
      <c r="D118" s="1122"/>
      <c r="E118" s="1122"/>
      <c r="F118" s="243">
        <f>SUM(F107:F117)</f>
        <v>1403.24</v>
      </c>
    </row>
    <row r="119" spans="1:6">
      <c r="A119" s="1110"/>
      <c r="B119" s="1110"/>
      <c r="C119" s="1110"/>
      <c r="D119" s="1110"/>
      <c r="E119" s="1110"/>
      <c r="F119" s="1110"/>
    </row>
    <row r="120" spans="1:6">
      <c r="A120" s="1127" t="s">
        <v>520</v>
      </c>
      <c r="B120" s="1127"/>
      <c r="C120" s="1127"/>
      <c r="D120" s="1127"/>
      <c r="E120" s="1127"/>
      <c r="F120" s="515">
        <f>F104+F118</f>
        <v>1496.84</v>
      </c>
    </row>
    <row r="121" spans="1:6">
      <c r="A121" s="1110"/>
      <c r="B121" s="1110"/>
      <c r="C121" s="1110"/>
      <c r="D121" s="1110"/>
      <c r="E121" s="1110"/>
      <c r="F121" s="1110"/>
    </row>
    <row r="122" spans="1:6">
      <c r="A122" s="738" t="s">
        <v>735</v>
      </c>
      <c r="B122" s="739" t="s">
        <v>667</v>
      </c>
      <c r="C122" s="1132"/>
      <c r="D122" s="1133"/>
      <c r="E122" s="1174">
        <f>F133</f>
        <v>2.65</v>
      </c>
      <c r="F122" s="1174"/>
    </row>
    <row r="123" spans="1:6" ht="15.75" customHeight="1">
      <c r="A123" s="749"/>
      <c r="B123" s="745"/>
      <c r="C123" s="745"/>
      <c r="D123" s="745"/>
      <c r="E123" s="745"/>
      <c r="F123" s="747"/>
    </row>
    <row r="124" spans="1:6">
      <c r="A124" s="1110"/>
      <c r="B124" s="1110"/>
      <c r="C124" s="1110"/>
      <c r="D124" s="1110"/>
      <c r="E124" s="1110"/>
      <c r="F124" s="1110"/>
    </row>
    <row r="125" spans="1:6" ht="31.5">
      <c r="A125" s="459" t="s">
        <v>665</v>
      </c>
      <c r="B125" s="522" t="s">
        <v>157</v>
      </c>
      <c r="C125" s="240" t="s">
        <v>475</v>
      </c>
      <c r="D125" s="240" t="s">
        <v>513</v>
      </c>
      <c r="E125" s="240" t="s">
        <v>514</v>
      </c>
      <c r="F125" s="241" t="s">
        <v>515</v>
      </c>
    </row>
    <row r="126" spans="1:6">
      <c r="A126" s="454">
        <v>88316</v>
      </c>
      <c r="B126" s="694" t="str">
        <f>VLOOKUP(A126,'SINAPI 092021'!$A$4:$E$12300,2,FALSE)</f>
        <v>SERVENTE COM ENCARGOS COMPLEMENTARES</v>
      </c>
      <c r="C126" s="695" t="str">
        <f>VLOOKUP(A126,'SINAPI 092021'!$A$4:$E$12300,3,FALSE)</f>
        <v>H</v>
      </c>
      <c r="D126" s="310">
        <v>0.14000000000000001</v>
      </c>
      <c r="E126" s="695">
        <v>15.16</v>
      </c>
      <c r="F126" s="311">
        <f>D126*E126</f>
        <v>2.12</v>
      </c>
    </row>
    <row r="127" spans="1:6">
      <c r="A127" s="1122" t="s">
        <v>516</v>
      </c>
      <c r="B127" s="1122"/>
      <c r="C127" s="1122"/>
      <c r="D127" s="1122"/>
      <c r="E127" s="1122"/>
      <c r="F127" s="243">
        <f>SUM(F126:F126)</f>
        <v>2.12</v>
      </c>
    </row>
    <row r="128" spans="1:6">
      <c r="A128" s="1110"/>
      <c r="B128" s="1110"/>
      <c r="C128" s="1110"/>
      <c r="D128" s="1110"/>
      <c r="E128" s="1110"/>
      <c r="F128" s="1110"/>
    </row>
    <row r="129" spans="1:6" ht="31.5">
      <c r="A129" s="459" t="s">
        <v>665</v>
      </c>
      <c r="B129" s="522" t="s">
        <v>517</v>
      </c>
      <c r="C129" s="240" t="s">
        <v>475</v>
      </c>
      <c r="D129" s="240" t="s">
        <v>518</v>
      </c>
      <c r="E129" s="240" t="s">
        <v>514</v>
      </c>
      <c r="F129" s="241" t="s">
        <v>515</v>
      </c>
    </row>
    <row r="130" spans="1:6" ht="31.5">
      <c r="A130" s="466">
        <v>3</v>
      </c>
      <c r="B130" s="694" t="str">
        <f>VLOOKUP(A130,'SINAPI 092021'!$A$4:$E$12300,2,FALSE)</f>
        <v>ACIDO CLORIDRICO / ACIDO MURIATICO, DILUICAO 10% A 12% PARA USO EM LIMPEZA</v>
      </c>
      <c r="C130" s="695" t="str">
        <f>VLOOKUP(A130,'SINAPI 092021'!$A$4:$E$12300,3,FALSE)</f>
        <v xml:space="preserve">L     </v>
      </c>
      <c r="D130" s="314">
        <v>0.05</v>
      </c>
      <c r="E130" s="695">
        <v>10.61</v>
      </c>
      <c r="F130" s="312">
        <f>D130*E130</f>
        <v>0.53</v>
      </c>
    </row>
    <row r="131" spans="1:6">
      <c r="A131" s="1122" t="s">
        <v>519</v>
      </c>
      <c r="B131" s="1122"/>
      <c r="C131" s="1122"/>
      <c r="D131" s="1122"/>
      <c r="E131" s="1122"/>
      <c r="F131" s="243">
        <f>SUM(F130:F130)</f>
        <v>0.53</v>
      </c>
    </row>
    <row r="132" spans="1:6">
      <c r="A132" s="1110"/>
      <c r="B132" s="1110"/>
      <c r="C132" s="1110"/>
      <c r="D132" s="1110"/>
      <c r="E132" s="1110"/>
      <c r="F132" s="1110"/>
    </row>
    <row r="133" spans="1:6">
      <c r="A133" s="1127" t="s">
        <v>520</v>
      </c>
      <c r="B133" s="1127"/>
      <c r="C133" s="1127"/>
      <c r="D133" s="1127"/>
      <c r="E133" s="1127"/>
      <c r="F133" s="515">
        <f>F127+F131</f>
        <v>2.65</v>
      </c>
    </row>
    <row r="134" spans="1:6">
      <c r="A134" s="1110"/>
      <c r="B134" s="1110"/>
      <c r="C134" s="1110"/>
      <c r="D134" s="1111"/>
      <c r="E134" s="1110"/>
      <c r="F134" s="1110"/>
    </row>
    <row r="135" spans="1:6" ht="63">
      <c r="A135" s="748" t="s">
        <v>490</v>
      </c>
      <c r="B135" s="741" t="s">
        <v>527</v>
      </c>
      <c r="C135" s="1112"/>
      <c r="D135" s="1112"/>
      <c r="E135" s="1137">
        <f>F152</f>
        <v>677.4</v>
      </c>
      <c r="F135" s="1137"/>
    </row>
    <row r="136" spans="1:6" ht="15.75" customHeight="1">
      <c r="A136" s="749"/>
      <c r="B136" s="745"/>
      <c r="C136" s="745"/>
      <c r="D136" s="746"/>
      <c r="E136" s="745"/>
      <c r="F136" s="747"/>
    </row>
    <row r="137" spans="1:6">
      <c r="A137" s="1110"/>
      <c r="B137" s="1110"/>
      <c r="C137" s="1110"/>
      <c r="D137" s="1111"/>
      <c r="E137" s="1110"/>
      <c r="F137" s="1110"/>
    </row>
    <row r="138" spans="1:6" ht="31.5">
      <c r="A138" s="461" t="s">
        <v>665</v>
      </c>
      <c r="B138" s="522" t="s">
        <v>157</v>
      </c>
      <c r="C138" s="240" t="s">
        <v>475</v>
      </c>
      <c r="D138" s="240" t="s">
        <v>513</v>
      </c>
      <c r="E138" s="240" t="s">
        <v>514</v>
      </c>
      <c r="F138" s="241" t="s">
        <v>515</v>
      </c>
    </row>
    <row r="139" spans="1:6" ht="18" customHeight="1">
      <c r="A139" s="454">
        <v>88317</v>
      </c>
      <c r="B139" s="694" t="str">
        <f>VLOOKUP(A139,'SINAPI 092021'!$A$4:$E$12300,2,FALSE)</f>
        <v>SOLDADOR COM ENCARGOS COMPLEMENTARES</v>
      </c>
      <c r="C139" s="695" t="str">
        <f>VLOOKUP(A139,'SINAPI 092021'!$A$4:$E$12300,3,FALSE)</f>
        <v>H</v>
      </c>
      <c r="D139" s="310">
        <v>0.3</v>
      </c>
      <c r="E139" s="695">
        <v>19.57</v>
      </c>
      <c r="F139" s="311">
        <f>D139*E139</f>
        <v>5.87</v>
      </c>
    </row>
    <row r="140" spans="1:6">
      <c r="A140" s="454">
        <v>88316</v>
      </c>
      <c r="B140" s="694" t="str">
        <f>VLOOKUP(A140,'SINAPI 092021'!$A$4:$E$12300,2,FALSE)</f>
        <v>SERVENTE COM ENCARGOS COMPLEMENTARES</v>
      </c>
      <c r="C140" s="695" t="str">
        <f>VLOOKUP(A140,'SINAPI 092021'!$A$4:$E$12300,3,FALSE)</f>
        <v>H</v>
      </c>
      <c r="D140" s="310">
        <v>0.98</v>
      </c>
      <c r="E140" s="695">
        <v>15.16</v>
      </c>
      <c r="F140" s="311">
        <f t="shared" ref="F140:F141" si="5">D140*E140</f>
        <v>14.86</v>
      </c>
    </row>
    <row r="141" spans="1:6">
      <c r="A141" s="454">
        <v>88274</v>
      </c>
      <c r="B141" s="694" t="str">
        <f>VLOOKUP(A141,'SINAPI 092021'!$A$4:$E$12300,2,FALSE)</f>
        <v>MARMORISTA/GRANITEIRO COM ENCARGOS COMPLEMENTARES</v>
      </c>
      <c r="C141" s="695" t="str">
        <f>VLOOKUP(A141,'SINAPI 092021'!$A$4:$E$12300,3,FALSE)</f>
        <v>H</v>
      </c>
      <c r="D141" s="310">
        <v>1.4944</v>
      </c>
      <c r="E141" s="695">
        <v>18.79</v>
      </c>
      <c r="F141" s="311">
        <f t="shared" si="5"/>
        <v>28.08</v>
      </c>
    </row>
    <row r="142" spans="1:6">
      <c r="A142" s="1122" t="s">
        <v>516</v>
      </c>
      <c r="B142" s="1122"/>
      <c r="C142" s="1122"/>
      <c r="D142" s="1123"/>
      <c r="E142" s="1122"/>
      <c r="F142" s="243">
        <f>SUM(F139:F141)</f>
        <v>48.81</v>
      </c>
    </row>
    <row r="143" spans="1:6">
      <c r="A143" s="1110"/>
      <c r="B143" s="1110"/>
      <c r="C143" s="1110"/>
      <c r="D143" s="1111"/>
      <c r="E143" s="1110"/>
      <c r="F143" s="1110"/>
    </row>
    <row r="144" spans="1:6" ht="31.5">
      <c r="A144" s="461" t="s">
        <v>665</v>
      </c>
      <c r="B144" s="510" t="s">
        <v>517</v>
      </c>
      <c r="C144" s="240" t="s">
        <v>475</v>
      </c>
      <c r="D144" s="240" t="s">
        <v>518</v>
      </c>
      <c r="E144" s="240" t="s">
        <v>514</v>
      </c>
      <c r="F144" s="241" t="s">
        <v>515</v>
      </c>
    </row>
    <row r="145" spans="1:6">
      <c r="A145" s="454">
        <v>1380</v>
      </c>
      <c r="B145" s="694" t="str">
        <f>VLOOKUP(A145,'SINAPI 092021'!$A$4:$E$12300,2,FALSE)</f>
        <v>CIMENTO BRANCO</v>
      </c>
      <c r="C145" s="695" t="str">
        <f>VLOOKUP(A145,'SINAPI 092021'!$A$4:$E$12300,3,FALSE)</f>
        <v xml:space="preserve">KG    </v>
      </c>
      <c r="D145" s="310">
        <v>3.5099999999999999E-2</v>
      </c>
      <c r="E145" s="695">
        <v>2.2599999999999998</v>
      </c>
      <c r="F145" s="311">
        <f t="shared" ref="F145:F149" si="6">D145*E145</f>
        <v>0.08</v>
      </c>
    </row>
    <row r="146" spans="1:6">
      <c r="A146" s="454">
        <v>4823</v>
      </c>
      <c r="B146" s="694" t="str">
        <f>VLOOKUP(A146,'SINAPI 092021'!$A$4:$E$12300,2,FALSE)</f>
        <v>MASSA PLASTICA PARA MARMORE/GRANITO</v>
      </c>
      <c r="C146" s="695" t="str">
        <f>VLOOKUP(A146,'SINAPI 092021'!$A$4:$E$12300,3,FALSE)</f>
        <v xml:space="preserve">KG    </v>
      </c>
      <c r="D146" s="310">
        <v>0.52280000000000004</v>
      </c>
      <c r="E146" s="695">
        <v>40.53</v>
      </c>
      <c r="F146" s="311">
        <f t="shared" si="6"/>
        <v>21.19</v>
      </c>
    </row>
    <row r="147" spans="1:6" ht="47.25">
      <c r="A147" s="454">
        <v>11795</v>
      </c>
      <c r="B147" s="694" t="str">
        <f>VLOOKUP(A147,'SINAPI 092021'!$A$4:$E$12300,2,FALSE)</f>
        <v>GRANITO PARA BANCADA, POLIDO, TIPO ANDORINHA/ QUARTZ/ CASTELO/ CORUMBA OU OUTROS EQUIVALENTES DA REGIAO, E=  *2,5* CM</v>
      </c>
      <c r="C147" s="695" t="str">
        <f>VLOOKUP(A147,'SINAPI 092021'!$A$4:$E$12300,3,FALSE)</f>
        <v xml:space="preserve">M2    </v>
      </c>
      <c r="D147" s="310">
        <v>1.0049999999999999</v>
      </c>
      <c r="E147" s="695">
        <v>562.26</v>
      </c>
      <c r="F147" s="311">
        <f t="shared" si="6"/>
        <v>565.07000000000005</v>
      </c>
    </row>
    <row r="148" spans="1:6" ht="36.75" customHeight="1">
      <c r="A148" s="454">
        <v>559</v>
      </c>
      <c r="B148" s="694" t="str">
        <f>VLOOKUP(A148,'SINAPI 092021'!$A$4:$E$12300,2,FALSE)</f>
        <v>BARRA DE FERRO CHATO, RETANGULAR, 50,8 MM X 6,35 MM (L X E), 2,53 KG/M</v>
      </c>
      <c r="C148" s="695" t="str">
        <f>VLOOKUP(A148,'SINAPI 092021'!$A$4:$E$12300,3,FALSE)</f>
        <v xml:space="preserve">M     </v>
      </c>
      <c r="D148" s="310">
        <v>1.24</v>
      </c>
      <c r="E148" s="695">
        <v>31.12</v>
      </c>
      <c r="F148" s="311">
        <f t="shared" si="6"/>
        <v>38.590000000000003</v>
      </c>
    </row>
    <row r="149" spans="1:6" ht="42" customHeight="1">
      <c r="A149" s="454">
        <v>7568</v>
      </c>
      <c r="B149" s="694" t="str">
        <f>VLOOKUP(A149,'SINAPI 092021'!$A$4:$E$12300,2,FALSE)</f>
        <v>BUCHA DE NYLON SEM ABA S10, COM PARAFUSO DE 6,10 X 65 MM EM ACO ZINCADO COM ROSCA SOBERBA, CABECA CHATA E FENDA PHILLIPS</v>
      </c>
      <c r="C149" s="695" t="str">
        <f>VLOOKUP(A149,'SINAPI 092021'!$A$4:$E$12300,3,FALSE)</f>
        <v xml:space="preserve">UN    </v>
      </c>
      <c r="D149" s="310">
        <v>6</v>
      </c>
      <c r="E149" s="695">
        <v>0.61</v>
      </c>
      <c r="F149" s="311">
        <f t="shared" si="6"/>
        <v>3.66</v>
      </c>
    </row>
    <row r="150" spans="1:6">
      <c r="A150" s="1122" t="s">
        <v>519</v>
      </c>
      <c r="B150" s="1122"/>
      <c r="C150" s="1122"/>
      <c r="D150" s="1123"/>
      <c r="E150" s="1122"/>
      <c r="F150" s="243">
        <f>SUM(F145:F149)</f>
        <v>628.59</v>
      </c>
    </row>
    <row r="151" spans="1:6">
      <c r="A151" s="1110"/>
      <c r="B151" s="1110"/>
      <c r="C151" s="1110"/>
      <c r="D151" s="1111"/>
      <c r="E151" s="1110"/>
      <c r="F151" s="1110"/>
    </row>
    <row r="152" spans="1:6">
      <c r="A152" s="1127" t="s">
        <v>520</v>
      </c>
      <c r="B152" s="1127"/>
      <c r="C152" s="1127"/>
      <c r="D152" s="1128"/>
      <c r="E152" s="1127"/>
      <c r="F152" s="515">
        <f>F150+F142</f>
        <v>677.4</v>
      </c>
    </row>
    <row r="153" spans="1:6">
      <c r="A153" s="1110"/>
      <c r="B153" s="1110"/>
      <c r="C153" s="1110"/>
      <c r="D153" s="1111"/>
      <c r="E153" s="1110"/>
      <c r="F153" s="1110"/>
    </row>
    <row r="154" spans="1:6" ht="31.5">
      <c r="A154" s="741" t="s">
        <v>488</v>
      </c>
      <c r="B154" s="741" t="s">
        <v>750</v>
      </c>
      <c r="C154" s="1166" t="s">
        <v>512</v>
      </c>
      <c r="D154" s="1167"/>
      <c r="E154" s="1166">
        <f>F175</f>
        <v>462.78</v>
      </c>
      <c r="F154" s="1168"/>
    </row>
    <row r="155" spans="1:6">
      <c r="A155" s="744"/>
      <c r="B155" s="745"/>
      <c r="C155" s="745"/>
      <c r="D155" s="746"/>
      <c r="E155" s="745"/>
      <c r="F155" s="747"/>
    </row>
    <row r="156" spans="1:6">
      <c r="A156" s="1164"/>
      <c r="B156" s="1164"/>
      <c r="C156" s="1164"/>
      <c r="D156" s="1164"/>
      <c r="E156" s="1164"/>
      <c r="F156" s="1164"/>
    </row>
    <row r="157" spans="1:6" ht="31.5">
      <c r="A157" s="389" t="s">
        <v>665</v>
      </c>
      <c r="B157" s="511" t="s">
        <v>157</v>
      </c>
      <c r="C157" s="390" t="s">
        <v>475</v>
      </c>
      <c r="D157" s="390" t="s">
        <v>513</v>
      </c>
      <c r="E157" s="390" t="s">
        <v>514</v>
      </c>
      <c r="F157" s="391" t="s">
        <v>515</v>
      </c>
    </row>
    <row r="158" spans="1:6">
      <c r="A158" s="460">
        <v>88239</v>
      </c>
      <c r="B158" s="694" t="str">
        <f>VLOOKUP(A158,'SINAPI 092021'!$A$4:$E$12300,2,FALSE)</f>
        <v>AJUDANTE DE CARPINTEIRO COM ENCARGOS COMPLEMENTARES</v>
      </c>
      <c r="C158" s="695" t="str">
        <f>VLOOKUP(A158,'SINAPI 092021'!$A$4:$E$12300,3,FALSE)</f>
        <v>H</v>
      </c>
      <c r="D158" s="310">
        <v>1</v>
      </c>
      <c r="E158" s="695">
        <v>15.96</v>
      </c>
      <c r="F158" s="311">
        <f t="shared" ref="F158:F161" si="7">E158*D158</f>
        <v>15.96</v>
      </c>
    </row>
    <row r="159" spans="1:6" ht="30" customHeight="1">
      <c r="A159" s="460">
        <v>88261</v>
      </c>
      <c r="B159" s="694" t="str">
        <f>VLOOKUP(A159,'SINAPI 092021'!$A$4:$E$12300,2,FALSE)</f>
        <v>CARPINTEIRO DE ESQUADRIA COM ENCARGOS COMPLEMENTARES</v>
      </c>
      <c r="C159" s="695" t="str">
        <f>VLOOKUP(A159,'SINAPI 092021'!$A$4:$E$12300,3,FALSE)</f>
        <v>H</v>
      </c>
      <c r="D159" s="310">
        <v>1</v>
      </c>
      <c r="E159" s="695">
        <v>17.84</v>
      </c>
      <c r="F159" s="311">
        <f t="shared" si="7"/>
        <v>17.84</v>
      </c>
    </row>
    <row r="160" spans="1:6">
      <c r="A160" s="460">
        <v>88309</v>
      </c>
      <c r="B160" s="694" t="str">
        <f>VLOOKUP(A160,'SINAPI 092021'!$A$4:$E$12300,2,FALSE)</f>
        <v>PEDREIRO COM ENCARGOS COMPLEMENTARES</v>
      </c>
      <c r="C160" s="695" t="str">
        <f>VLOOKUP(A160,'SINAPI 092021'!$A$4:$E$12300,3,FALSE)</f>
        <v>H</v>
      </c>
      <c r="D160" s="310">
        <v>0.68</v>
      </c>
      <c r="E160" s="695">
        <v>18.86</v>
      </c>
      <c r="F160" s="311">
        <f t="shared" si="7"/>
        <v>12.82</v>
      </c>
    </row>
    <row r="161" spans="1:6">
      <c r="A161" s="460">
        <v>88316</v>
      </c>
      <c r="B161" s="694" t="str">
        <f>VLOOKUP(A161,'SINAPI 092021'!$A$4:$E$12300,2,FALSE)</f>
        <v>SERVENTE COM ENCARGOS COMPLEMENTARES</v>
      </c>
      <c r="C161" s="695" t="str">
        <f>VLOOKUP(A161,'SINAPI 092021'!$A$4:$E$12300,3,FALSE)</f>
        <v>H</v>
      </c>
      <c r="D161" s="310">
        <v>0.68</v>
      </c>
      <c r="E161" s="695">
        <v>15.16</v>
      </c>
      <c r="F161" s="311">
        <f t="shared" si="7"/>
        <v>10.31</v>
      </c>
    </row>
    <row r="162" spans="1:6">
      <c r="A162" s="1122" t="s">
        <v>516</v>
      </c>
      <c r="B162" s="1122"/>
      <c r="C162" s="1122"/>
      <c r="D162" s="1123"/>
      <c r="E162" s="1122"/>
      <c r="F162" s="243">
        <f>SUM(F158:F161)</f>
        <v>56.93</v>
      </c>
    </row>
    <row r="163" spans="1:6">
      <c r="A163" s="1110"/>
      <c r="B163" s="1110"/>
      <c r="C163" s="1110"/>
      <c r="D163" s="1110"/>
      <c r="E163" s="1110"/>
      <c r="F163" s="1110"/>
    </row>
    <row r="164" spans="1:6" ht="31.5">
      <c r="A164" s="461" t="s">
        <v>665</v>
      </c>
      <c r="B164" s="522" t="s">
        <v>517</v>
      </c>
      <c r="C164" s="240" t="s">
        <v>475</v>
      </c>
      <c r="D164" s="240" t="s">
        <v>518</v>
      </c>
      <c r="E164" s="240" t="s">
        <v>514</v>
      </c>
      <c r="F164" s="241" t="s">
        <v>515</v>
      </c>
    </row>
    <row r="165" spans="1:6" ht="57" customHeight="1">
      <c r="A165" s="454">
        <v>181</v>
      </c>
      <c r="B165" s="694" t="str">
        <f>VLOOKUP(A165,'SINAPI 092021'!$A$4:$E$12300,2,FALSE)</f>
        <v>BATENTE / PORTAL / ADUELA / MARCO EM MADEIRA MACICA COM REBAIXO, E = *3* CM, L = *16* CM, PARA PORTAS DE  GIRO DE *60 CM A 120* CM  X *210* CM, CEDRINHO / ANGELIM COMERCIAL / TAURI / CURUPIXA / PEROBA / CUMARU OU EQUIVALENTE DA REGIAO (NAO INCLUI ALIZARES)</v>
      </c>
      <c r="C165" s="695" t="str">
        <f>VLOOKUP(A165,'SINAPI 092021'!$A$4:$E$12300,3,FALSE)</f>
        <v xml:space="preserve">JG    </v>
      </c>
      <c r="D165" s="310">
        <v>0.55000000000000004</v>
      </c>
      <c r="E165" s="695">
        <v>163.59</v>
      </c>
      <c r="F165" s="311">
        <f t="shared" ref="F165:F172" si="8">E165*D165</f>
        <v>89.97</v>
      </c>
    </row>
    <row r="166" spans="1:6" ht="45.75" customHeight="1">
      <c r="A166" s="842">
        <v>4964</v>
      </c>
      <c r="B166" s="841" t="str">
        <f>VLOOKUP(A166,'SINAPI 092021'!$A$4:$E$12300,2,FALSE)</f>
        <v>PORTA DE ABRIR / GIRO, DE MADEIRA FOLHA MEDIA (NBR 15930) DE 800 X 2100 MM, DE 35 MM A 40 MM DE ESPESSURA, NUCLEO SEMI-SOLIDO (SARRAFEADO), CAPA FRISADA EM HDF, ACABAMENTO MELAMINICO EM PADRAO MADEIRA</v>
      </c>
      <c r="C166" s="843" t="str">
        <f>VLOOKUP(A166,'SINAPI 092021'!$A$4:$E$12300,3,FALSE)</f>
        <v xml:space="preserve">UN    </v>
      </c>
      <c r="D166" s="806">
        <v>1</v>
      </c>
      <c r="E166" s="809">
        <v>254.99</v>
      </c>
      <c r="F166" s="805">
        <f t="shared" si="8"/>
        <v>254.99</v>
      </c>
    </row>
    <row r="167" spans="1:6" ht="31.5" customHeight="1">
      <c r="A167" s="454">
        <v>5067</v>
      </c>
      <c r="B167" s="694" t="str">
        <f>VLOOKUP(A167,'SINAPI 092021'!$A$4:$E$12300,2,FALSE)</f>
        <v>PREGO DE ACO POLIDO COM CABECA 16 X 24 (2 1/4 X 12)</v>
      </c>
      <c r="C167" s="695" t="str">
        <f>VLOOKUP(A167,'SINAPI 092021'!$A$4:$E$12300,3,FALSE)</f>
        <v xml:space="preserve">KG    </v>
      </c>
      <c r="D167" s="310">
        <v>0.15</v>
      </c>
      <c r="E167" s="695">
        <v>25.33</v>
      </c>
      <c r="F167" s="311">
        <f t="shared" si="8"/>
        <v>3.8</v>
      </c>
    </row>
    <row r="168" spans="1:6" ht="31.5" customHeight="1">
      <c r="A168" s="460">
        <v>11573</v>
      </c>
      <c r="B168" s="694" t="str">
        <f>VLOOKUP(A168,'SINAPI 092021'!$A$4:$E$12300,2,FALSE)</f>
        <v>RODIZIO TIPO NAPOLEAO PARA JANELAS DE CORRER, EM ZAMAC, COMPRIMENTO DE APROX 60 CM, COM ROLAMENTO EM ACO</v>
      </c>
      <c r="C168" s="695" t="str">
        <f>VLOOKUP(A168,'SINAPI 092021'!$A$4:$E$12300,3,FALSE)</f>
        <v xml:space="preserve">UN    </v>
      </c>
      <c r="D168" s="310">
        <v>2</v>
      </c>
      <c r="E168" s="695" t="str">
        <f>VLOOKUP(A168,'SINAPI 092021'!$A$4:$E$12300,5,FALSE)</f>
        <v>6,24</v>
      </c>
      <c r="F168" s="311">
        <f t="shared" si="8"/>
        <v>12.48</v>
      </c>
    </row>
    <row r="169" spans="1:6" ht="45" customHeight="1">
      <c r="A169" s="454">
        <v>11580</v>
      </c>
      <c r="B169" s="694" t="str">
        <f>VLOOKUP(A169,'SINAPI 092021'!$A$4:$E$12300,2,FALSE)</f>
        <v>TRILHO QUADRADO FRIZADO PARA RODIZIO (VERGALHAO MACICO), EM ALUMINIO, COM DIMENSOES DE *6 X 6* MM</v>
      </c>
      <c r="C169" s="695" t="str">
        <f>VLOOKUP(A169,'SINAPI 092021'!$A$4:$E$12300,3,FALSE)</f>
        <v xml:space="preserve">M     </v>
      </c>
      <c r="D169" s="310">
        <v>1.2</v>
      </c>
      <c r="E169" s="695" t="str">
        <f>VLOOKUP(A169,'SINAPI 092021'!$A$4:$E$12300,5,FALSE)</f>
        <v>8,86</v>
      </c>
      <c r="F169" s="311">
        <f t="shared" si="8"/>
        <v>10.63</v>
      </c>
    </row>
    <row r="170" spans="1:6" ht="45" customHeight="1">
      <c r="A170" s="454">
        <v>20017</v>
      </c>
      <c r="B170" s="694" t="str">
        <f>VLOOKUP(A170,'SINAPI 092021'!$A$4:$E$12300,2,FALSE)</f>
        <v>GUARNICAO / ALIZAR / VISTA LISA EM MADEIRA MACICA, PARA PORTA  , E = *1* CM, L = *5* CM, CEDRINHO / ANGELIM COMERCIAL / TAURI/ CURUPIXA / PEROBA / CUMARU OU EQUIVALENTE DA REGIAO</v>
      </c>
      <c r="C170" s="695" t="str">
        <f>VLOOKUP(A170,'SINAPI 092021'!$A$4:$E$12300,3,FALSE)</f>
        <v xml:space="preserve">M     </v>
      </c>
      <c r="D170" s="310">
        <v>5.96</v>
      </c>
      <c r="E170" s="695">
        <v>4.45</v>
      </c>
      <c r="F170" s="311">
        <f t="shared" si="8"/>
        <v>26.52</v>
      </c>
    </row>
    <row r="171" spans="1:6" ht="36.75" customHeight="1">
      <c r="A171" s="454">
        <v>35274</v>
      </c>
      <c r="B171" s="694" t="str">
        <f>VLOOKUP(A171,'SINAPI 092021'!$A$4:$E$12300,2,FALSE)</f>
        <v>PILAR QUADRADO NAO APARELHADO *10 X 10* CM, EM MACARANDUBA, ANGELIM OU EQUIVALENTE DA REGIAO - BRUTA</v>
      </c>
      <c r="C171" s="695" t="str">
        <f>VLOOKUP(A171,'SINAPI 092021'!$A$4:$E$12300,3,FALSE)</f>
        <v xml:space="preserve">M     </v>
      </c>
      <c r="D171" s="310">
        <v>0.1071</v>
      </c>
      <c r="E171" s="695">
        <v>39.58</v>
      </c>
      <c r="F171" s="311">
        <f t="shared" si="8"/>
        <v>4.24</v>
      </c>
    </row>
    <row r="172" spans="1:6" ht="47.25">
      <c r="A172" s="460">
        <v>88627</v>
      </c>
      <c r="B172" s="694" t="str">
        <f>VLOOKUP(A172,'SINAPI 092021'!$A$4:$E$12300,2,FALSE)</f>
        <v>ARGAMASSA TRAÇO 1:0,5:4,5 (EM VOLUME DE CIMENTO, CAL E AREIA MÉDIA ÚMIDA) PARA ASSENTAMENTO DE ALVENARIA, PREPARO MANUAL. AF_08/2019</v>
      </c>
      <c r="C172" s="695" t="str">
        <f>VLOOKUP(A172,'SINAPI 092021'!$A$4:$E$12300,3,FALSE)</f>
        <v>M3</v>
      </c>
      <c r="D172" s="310">
        <v>6.0000000000000001E-3</v>
      </c>
      <c r="E172" s="695">
        <v>536.11</v>
      </c>
      <c r="F172" s="311">
        <f t="shared" si="8"/>
        <v>3.22</v>
      </c>
    </row>
    <row r="173" spans="1:6">
      <c r="A173" s="1122" t="s">
        <v>519</v>
      </c>
      <c r="B173" s="1122"/>
      <c r="C173" s="1122"/>
      <c r="D173" s="1123"/>
      <c r="E173" s="1122"/>
      <c r="F173" s="243">
        <f>SUM(F165:F172)</f>
        <v>405.85</v>
      </c>
    </row>
    <row r="174" spans="1:6">
      <c r="A174" s="1110"/>
      <c r="B174" s="1110"/>
      <c r="C174" s="1110"/>
      <c r="D174" s="1111"/>
      <c r="E174" s="1110"/>
      <c r="F174" s="1110"/>
    </row>
    <row r="175" spans="1:6" ht="15.75" customHeight="1">
      <c r="A175" s="1170" t="s">
        <v>520</v>
      </c>
      <c r="B175" s="1171"/>
      <c r="C175" s="1171"/>
      <c r="D175" s="1171"/>
      <c r="E175" s="1172"/>
      <c r="F175" s="515">
        <f>F162+F173</f>
        <v>462.78</v>
      </c>
    </row>
    <row r="176" spans="1:6">
      <c r="A176" s="1164"/>
      <c r="B176" s="1164"/>
      <c r="C176" s="1164"/>
      <c r="D176" s="1164"/>
      <c r="E176" s="1164"/>
      <c r="F176" s="1164"/>
    </row>
    <row r="177" spans="1:12" s="392" customFormat="1" ht="31.5">
      <c r="A177" s="738" t="s">
        <v>1118</v>
      </c>
      <c r="B177" s="741" t="s">
        <v>20866</v>
      </c>
      <c r="C177" s="1132"/>
      <c r="D177" s="1133"/>
      <c r="E177" s="1175">
        <f>F191</f>
        <v>323.61</v>
      </c>
      <c r="F177" s="1176"/>
    </row>
    <row r="178" spans="1:12" ht="15.75" customHeight="1">
      <c r="A178" s="749"/>
      <c r="B178" s="745"/>
      <c r="C178" s="745"/>
      <c r="D178" s="745"/>
      <c r="E178" s="745"/>
      <c r="F178" s="747"/>
    </row>
    <row r="179" spans="1:12">
      <c r="A179" s="1134"/>
      <c r="B179" s="1135"/>
      <c r="C179" s="1135"/>
      <c r="D179" s="1135"/>
      <c r="E179" s="1135"/>
      <c r="F179" s="1136"/>
    </row>
    <row r="180" spans="1:12" ht="31.5">
      <c r="A180" s="462" t="s">
        <v>665</v>
      </c>
      <c r="B180" s="506" t="s">
        <v>157</v>
      </c>
      <c r="C180" s="240" t="s">
        <v>475</v>
      </c>
      <c r="D180" s="240" t="s">
        <v>513</v>
      </c>
      <c r="E180" s="240" t="s">
        <v>514</v>
      </c>
      <c r="F180" s="241" t="s">
        <v>515</v>
      </c>
    </row>
    <row r="181" spans="1:12">
      <c r="A181" s="321">
        <v>88309</v>
      </c>
      <c r="B181" s="694" t="str">
        <f>VLOOKUP(A181,'SINAPI 092021'!$A$4:$E$12300,2,FALSE)</f>
        <v>PEDREIRO COM ENCARGOS COMPLEMENTARES</v>
      </c>
      <c r="C181" s="695" t="str">
        <f>VLOOKUP(A181,'SINAPI 092021'!$A$4:$E$12300,3,FALSE)</f>
        <v>H</v>
      </c>
      <c r="D181" s="310">
        <v>1.6</v>
      </c>
      <c r="E181" s="695">
        <v>18.86</v>
      </c>
      <c r="F181" s="311">
        <f>D181*E181</f>
        <v>30.18</v>
      </c>
    </row>
    <row r="182" spans="1:12">
      <c r="A182" s="832">
        <v>88316</v>
      </c>
      <c r="B182" s="775" t="s">
        <v>668</v>
      </c>
      <c r="C182" s="822" t="str">
        <f>VLOOKUP(A182,'SINAPI 092021'!$A$4:$E$12300,3,FALSE)</f>
        <v>H</v>
      </c>
      <c r="D182" s="806">
        <v>1.25</v>
      </c>
      <c r="E182" s="805">
        <v>15.16</v>
      </c>
      <c r="F182" s="805">
        <f>D182*E182</f>
        <v>18.95</v>
      </c>
    </row>
    <row r="183" spans="1:12">
      <c r="A183" s="1124" t="s">
        <v>516</v>
      </c>
      <c r="B183" s="1125"/>
      <c r="C183" s="1125"/>
      <c r="D183" s="1125"/>
      <c r="E183" s="1126"/>
      <c r="F183" s="243">
        <f>SUM(F181:F182)</f>
        <v>49.13</v>
      </c>
    </row>
    <row r="184" spans="1:12">
      <c r="A184" s="1134"/>
      <c r="B184" s="1135"/>
      <c r="C184" s="1135"/>
      <c r="D184" s="1135"/>
      <c r="E184" s="1135"/>
      <c r="F184" s="1136"/>
    </row>
    <row r="185" spans="1:12" ht="31.5">
      <c r="A185" s="462" t="s">
        <v>665</v>
      </c>
      <c r="B185" s="506" t="s">
        <v>517</v>
      </c>
      <c r="C185" s="240" t="s">
        <v>475</v>
      </c>
      <c r="D185" s="240" t="s">
        <v>518</v>
      </c>
      <c r="E185" s="240" t="s">
        <v>514</v>
      </c>
      <c r="F185" s="241" t="s">
        <v>515</v>
      </c>
    </row>
    <row r="186" spans="1:12">
      <c r="A186" s="454">
        <v>37595</v>
      </c>
      <c r="B186" s="694" t="str">
        <f>VLOOKUP(A186,'SINAPI 092021'!$A$4:$E$12300,2,FALSE)</f>
        <v>ARGAMASSA COLANTE TIPO AC III</v>
      </c>
      <c r="C186" s="695" t="str">
        <f>VLOOKUP(A186,'SINAPI 092021'!$A$4:$E$12300,3,FALSE)</f>
        <v xml:space="preserve">KG    </v>
      </c>
      <c r="D186" s="310">
        <v>2.73</v>
      </c>
      <c r="E186" s="695" t="str">
        <f>VLOOKUP(A186,'SINAPI 092021'!$A$4:$E$12300,5,FALSE)</f>
        <v>2,52</v>
      </c>
      <c r="F186" s="311">
        <f>D186*E186</f>
        <v>6.88</v>
      </c>
    </row>
    <row r="187" spans="1:12">
      <c r="A187" s="454">
        <v>1379</v>
      </c>
      <c r="B187" s="694" t="str">
        <f>VLOOKUP(A187,'SINAPI 092021'!$A$4:$E$12300,2,FALSE)</f>
        <v>CIMENTO PORTLAND COMPOSTO CP II-32</v>
      </c>
      <c r="C187" s="695" t="str">
        <f>VLOOKUP(A187,'SINAPI 092021'!$A$4:$E$12300,3,FALSE)</f>
        <v xml:space="preserve">KG    </v>
      </c>
      <c r="D187" s="310">
        <v>2.8</v>
      </c>
      <c r="E187" s="695">
        <v>0.72</v>
      </c>
      <c r="F187" s="311">
        <f t="shared" ref="F187:F188" si="9">D187*E187</f>
        <v>2.02</v>
      </c>
    </row>
    <row r="188" spans="1:12" ht="31.5">
      <c r="A188" s="454">
        <v>36178</v>
      </c>
      <c r="B188" s="694" t="str">
        <f>VLOOKUP(A188,'SINAPI 092021'!$A$4:$E$12300,2,FALSE)</f>
        <v>PISO PODOTATIL DE CONCRETO - DIRECIONAL E ALERTA, *40 X 40 X 2,5* CM</v>
      </c>
      <c r="C188" s="695" t="str">
        <f>VLOOKUP(A188,'SINAPI 092021'!$A$4:$E$12300,3,FALSE)</f>
        <v xml:space="preserve">UN    </v>
      </c>
      <c r="D188" s="310">
        <v>17.600000000000001</v>
      </c>
      <c r="E188" s="695">
        <v>15.09</v>
      </c>
      <c r="F188" s="311">
        <f t="shared" si="9"/>
        <v>265.58</v>
      </c>
    </row>
    <row r="189" spans="1:12">
      <c r="A189" s="1124" t="s">
        <v>519</v>
      </c>
      <c r="B189" s="1125"/>
      <c r="C189" s="1125"/>
      <c r="D189" s="1125"/>
      <c r="E189" s="1126"/>
      <c r="F189" s="243">
        <f>SUM(F186:F188)</f>
        <v>274.48</v>
      </c>
    </row>
    <row r="190" spans="1:12">
      <c r="A190" s="1134"/>
      <c r="B190" s="1135"/>
      <c r="C190" s="1135"/>
      <c r="D190" s="1135"/>
      <c r="E190" s="1135"/>
      <c r="F190" s="1136"/>
    </row>
    <row r="191" spans="1:12">
      <c r="A191" s="1170" t="s">
        <v>520</v>
      </c>
      <c r="B191" s="1171"/>
      <c r="C191" s="1171"/>
      <c r="D191" s="1171"/>
      <c r="E191" s="1172"/>
      <c r="F191" s="529">
        <f>F183+F189</f>
        <v>323.61</v>
      </c>
      <c r="K191" s="1138"/>
      <c r="L191" s="1139"/>
    </row>
    <row r="192" spans="1:12">
      <c r="A192" s="479"/>
      <c r="B192" s="480"/>
      <c r="C192" s="481"/>
      <c r="D192" s="481"/>
      <c r="E192" s="481"/>
      <c r="F192" s="482"/>
    </row>
    <row r="193" spans="1:6" ht="47.25">
      <c r="A193" s="738" t="s">
        <v>749</v>
      </c>
      <c r="B193" s="739" t="s">
        <v>22663</v>
      </c>
      <c r="C193" s="1115" t="s">
        <v>683</v>
      </c>
      <c r="D193" s="1116"/>
      <c r="E193" s="1162">
        <f>F206</f>
        <v>3571.85</v>
      </c>
      <c r="F193" s="1173"/>
    </row>
    <row r="194" spans="1:6" ht="15.75" customHeight="1">
      <c r="A194" s="1134"/>
      <c r="B194" s="1135"/>
      <c r="C194" s="1135"/>
      <c r="D194" s="1135"/>
      <c r="E194" s="1135"/>
      <c r="F194" s="1136"/>
    </row>
    <row r="195" spans="1:6" ht="31.5">
      <c r="A195" s="506" t="s">
        <v>665</v>
      </c>
      <c r="B195" s="503" t="s">
        <v>157</v>
      </c>
      <c r="C195" s="307" t="s">
        <v>475</v>
      </c>
      <c r="D195" s="790" t="s">
        <v>513</v>
      </c>
      <c r="E195" s="790" t="s">
        <v>514</v>
      </c>
      <c r="F195" s="791" t="s">
        <v>515</v>
      </c>
    </row>
    <row r="196" spans="1:6">
      <c r="A196" s="868">
        <v>88325</v>
      </c>
      <c r="B196" s="868" t="str">
        <f>VLOOKUP(A196,'SINAPI 092021'!$A$4:$E$12300,2,FALSE)</f>
        <v>VIDRACEIRO COM ENCARGOS COMPLEMENTARES</v>
      </c>
      <c r="C196" s="809" t="str">
        <f>VLOOKUP(A196,'SINAPI 092021'!$A$4:$E$12300,3,FALSE)</f>
        <v>H</v>
      </c>
      <c r="D196" s="800">
        <v>0.6</v>
      </c>
      <c r="E196" s="809">
        <v>16.86</v>
      </c>
      <c r="F196" s="801">
        <f>E196*D196</f>
        <v>10.119999999999999</v>
      </c>
    </row>
    <row r="197" spans="1:6">
      <c r="A197" s="1124" t="s">
        <v>516</v>
      </c>
      <c r="B197" s="1125"/>
      <c r="C197" s="1125"/>
      <c r="D197" s="1125"/>
      <c r="E197" s="1126"/>
      <c r="F197" s="318">
        <f>SUM(F196:F196)</f>
        <v>10.119999999999999</v>
      </c>
    </row>
    <row r="198" spans="1:6">
      <c r="A198" s="1134"/>
      <c r="B198" s="1135"/>
      <c r="C198" s="1135"/>
      <c r="D198" s="1135"/>
      <c r="E198" s="1135"/>
      <c r="F198" s="1136"/>
    </row>
    <row r="199" spans="1:6" ht="31.5">
      <c r="A199" s="506" t="s">
        <v>665</v>
      </c>
      <c r="B199" s="503" t="s">
        <v>517</v>
      </c>
      <c r="C199" s="307" t="s">
        <v>475</v>
      </c>
      <c r="D199" s="790" t="s">
        <v>518</v>
      </c>
      <c r="E199" s="790" t="s">
        <v>514</v>
      </c>
      <c r="F199" s="791" t="s">
        <v>515</v>
      </c>
    </row>
    <row r="200" spans="1:6">
      <c r="A200" s="871" t="s">
        <v>22667</v>
      </c>
      <c r="B200" s="871" t="s">
        <v>22668</v>
      </c>
      <c r="C200" s="873" t="s">
        <v>480</v>
      </c>
      <c r="D200" s="806">
        <v>4.2</v>
      </c>
      <c r="E200" s="873">
        <v>440.65</v>
      </c>
      <c r="F200" s="870">
        <f t="shared" ref="F200:F203" si="10">E200*D200</f>
        <v>1850.73</v>
      </c>
    </row>
    <row r="201" spans="1:6" s="789" customFormat="1" ht="78.75">
      <c r="A201" s="868">
        <v>3104</v>
      </c>
      <c r="B201" s="868" t="str">
        <f>VLOOKUP(A201,'SINAPI 092021'!$A$4:$E$12300,2,FALSE)</f>
        <v>CONJ. DE FERRAGENS PARA PORTA DE VIDRO TEMPERADO, EM ZAMAC CROMADO, CONTEMPLANDO: DOBRADICA INF.; DOBRADICA SUP.; PIVO PARA DOBRADICA INF.; PIVO PARA DOBRADICA SUP.; FECHADURA CENTRAL EM ZAMC CROMADO; CONTRA FECHADURA DE PRESSAO</v>
      </c>
      <c r="C201" s="809" t="str">
        <f>VLOOKUP(A201,'SINAPI 092021'!$A$4:$E$12300,3,FALSE)</f>
        <v xml:space="preserve">CJ    </v>
      </c>
      <c r="D201" s="800">
        <v>1</v>
      </c>
      <c r="E201" s="809">
        <v>142.9</v>
      </c>
      <c r="F201" s="801">
        <f t="shared" si="10"/>
        <v>142.9</v>
      </c>
    </row>
    <row r="202" spans="1:6" ht="47.25">
      <c r="A202" s="868">
        <v>11522</v>
      </c>
      <c r="B202" s="868" t="str">
        <f>VLOOKUP(A202,'SINAPI 092021'!$A$4:$E$12300,2,FALSE)</f>
        <v>PUXADOR DE EMBUTIR TIPO CONCHA, COM FURO PARA CHAVE, EM LATAO CROMADO,  COMPRIMENTO DE APROX *100* MM E LARGURA DE APROX *40* MM</v>
      </c>
      <c r="C202" s="809" t="str">
        <f>VLOOKUP(A202,'SINAPI 092021'!$A$4:$E$12300,3,FALSE)</f>
        <v xml:space="preserve">UN    </v>
      </c>
      <c r="D202" s="800">
        <v>2</v>
      </c>
      <c r="E202" s="809" t="str">
        <f>VLOOKUP(A202,'SINAPI 092021'!$A$4:$E$12300,5,FALSE)</f>
        <v>13,95</v>
      </c>
      <c r="F202" s="801">
        <f t="shared" si="10"/>
        <v>27.9</v>
      </c>
    </row>
    <row r="203" spans="1:6" ht="31.5">
      <c r="A203" s="868">
        <v>11499</v>
      </c>
      <c r="B203" s="868" t="str">
        <f>VLOOKUP(A203,'SINAPI 092021'!$A$4:$E$12300,2,FALSE)</f>
        <v>MOLA HIDRAULICA DE PISO, PARA PORTAS DE ATE 1100 MM E PESO DE ATE 120 KG, COM CORPO EM ACO INOX</v>
      </c>
      <c r="C203" s="809" t="str">
        <f>VLOOKUP(A203,'SINAPI 092021'!$A$4:$E$12300,3,FALSE)</f>
        <v xml:space="preserve">UN    </v>
      </c>
      <c r="D203" s="800">
        <v>2</v>
      </c>
      <c r="E203" s="809">
        <v>770.1</v>
      </c>
      <c r="F203" s="801">
        <f t="shared" si="10"/>
        <v>1540.2</v>
      </c>
    </row>
    <row r="204" spans="1:6">
      <c r="A204" s="1124" t="s">
        <v>519</v>
      </c>
      <c r="B204" s="1125"/>
      <c r="C204" s="1125"/>
      <c r="D204" s="1125"/>
      <c r="E204" s="1126"/>
      <c r="F204" s="792">
        <f>SUM(F200:F203)</f>
        <v>3561.73</v>
      </c>
    </row>
    <row r="205" spans="1:6" ht="15.75" customHeight="1">
      <c r="A205" s="1134"/>
      <c r="B205" s="1135"/>
      <c r="C205" s="1135"/>
      <c r="D205" s="1135"/>
      <c r="E205" s="1135"/>
      <c r="F205" s="1136"/>
    </row>
    <row r="206" spans="1:6" ht="15.75" customHeight="1">
      <c r="A206" s="1129" t="s">
        <v>520</v>
      </c>
      <c r="B206" s="1130"/>
      <c r="C206" s="1130"/>
      <c r="D206" s="1130"/>
      <c r="E206" s="1131"/>
      <c r="F206" s="515">
        <f>F204+F197</f>
        <v>3571.85</v>
      </c>
    </row>
    <row r="207" spans="1:6">
      <c r="A207" s="1110"/>
      <c r="B207" s="1110"/>
      <c r="C207" s="1110"/>
      <c r="D207" s="1111"/>
      <c r="E207" s="1110"/>
      <c r="F207" s="1110"/>
    </row>
    <row r="208" spans="1:6" ht="31.5">
      <c r="A208" s="748" t="s">
        <v>22422</v>
      </c>
      <c r="B208" s="741" t="s">
        <v>754</v>
      </c>
      <c r="C208" s="1112"/>
      <c r="D208" s="1112"/>
      <c r="E208" s="1138">
        <f>F219</f>
        <v>33.61</v>
      </c>
      <c r="F208" s="1139"/>
    </row>
    <row r="209" spans="1:6" ht="15.75" customHeight="1">
      <c r="A209" s="744"/>
      <c r="B209" s="745"/>
      <c r="C209" s="745"/>
      <c r="D209" s="746"/>
      <c r="E209" s="745"/>
      <c r="F209" s="747"/>
    </row>
    <row r="210" spans="1:6" ht="31.5">
      <c r="A210" s="461" t="s">
        <v>665</v>
      </c>
      <c r="B210" s="522" t="s">
        <v>157</v>
      </c>
      <c r="C210" s="240" t="s">
        <v>475</v>
      </c>
      <c r="D210" s="240" t="s">
        <v>513</v>
      </c>
      <c r="E210" s="240" t="s">
        <v>514</v>
      </c>
      <c r="F210" s="241" t="s">
        <v>515</v>
      </c>
    </row>
    <row r="211" spans="1:6">
      <c r="A211" s="454">
        <v>88309</v>
      </c>
      <c r="B211" s="694" t="str">
        <f>VLOOKUP(A211,'SINAPI 092021'!$A$4:$E$12300,2,FALSE)</f>
        <v>PEDREIRO COM ENCARGOS COMPLEMENTARES</v>
      </c>
      <c r="C211" s="695" t="str">
        <f>VLOOKUP(A211,'SINAPI 092021'!$A$4:$E$12300,3,FALSE)</f>
        <v>H</v>
      </c>
      <c r="D211" s="310">
        <v>0.35</v>
      </c>
      <c r="E211" s="695">
        <v>18.86</v>
      </c>
      <c r="F211" s="311">
        <f>E211*D211</f>
        <v>6.6</v>
      </c>
    </row>
    <row r="212" spans="1:6">
      <c r="A212" s="454">
        <v>88316</v>
      </c>
      <c r="B212" s="694" t="str">
        <f>VLOOKUP(A212,'SINAPI 092021'!$A$4:$E$12300,2,FALSE)</f>
        <v>SERVENTE COM ENCARGOS COMPLEMENTARES</v>
      </c>
      <c r="C212" s="695" t="str">
        <f>VLOOKUP(A212,'SINAPI 092021'!$A$4:$E$12300,3,FALSE)</f>
        <v>H</v>
      </c>
      <c r="D212" s="310">
        <v>0.7</v>
      </c>
      <c r="E212" s="695">
        <v>15.16</v>
      </c>
      <c r="F212" s="311">
        <f>E212*D212</f>
        <v>10.61</v>
      </c>
    </row>
    <row r="213" spans="1:6">
      <c r="A213" s="1122" t="s">
        <v>516</v>
      </c>
      <c r="B213" s="1122"/>
      <c r="C213" s="1122"/>
      <c r="D213" s="1123"/>
      <c r="E213" s="1122"/>
      <c r="F213" s="243">
        <f>SUM(F211:F212)</f>
        <v>17.21</v>
      </c>
    </row>
    <row r="214" spans="1:6">
      <c r="A214" s="1110"/>
      <c r="B214" s="1110"/>
      <c r="C214" s="1110"/>
      <c r="D214" s="1111"/>
      <c r="E214" s="1110"/>
      <c r="F214" s="1110"/>
    </row>
    <row r="215" spans="1:6" ht="31.5">
      <c r="A215" s="461" t="s">
        <v>665</v>
      </c>
      <c r="B215" s="522" t="s">
        <v>517</v>
      </c>
      <c r="C215" s="240" t="s">
        <v>475</v>
      </c>
      <c r="D215" s="240" t="s">
        <v>518</v>
      </c>
      <c r="E215" s="240" t="s">
        <v>514</v>
      </c>
      <c r="F215" s="241" t="s">
        <v>515</v>
      </c>
    </row>
    <row r="216" spans="1:6" ht="43.5" customHeight="1">
      <c r="A216" s="454">
        <v>94962</v>
      </c>
      <c r="B216" s="694" t="str">
        <f>VLOOKUP(A216,'SINAPI 092021'!$A$4:$E$12300,2,FALSE)</f>
        <v>CONCRETO MAGRO PARA LASTRO, TRAÇO 1:4,5:4,5 (EM MASSA SECA DE CIMENTO/ AREIA MÉDIA/ BRITA 1) - PREPARO MECÂNICO COM BETONEIRA 400 L. AF_05/2021</v>
      </c>
      <c r="C216" s="695" t="str">
        <f>VLOOKUP(A216,'SINAPI 092021'!$A$4:$E$12300,3,FALSE)</f>
        <v>M3</v>
      </c>
      <c r="D216" s="310">
        <v>0.05</v>
      </c>
      <c r="E216" s="695">
        <v>327.99</v>
      </c>
      <c r="F216" s="311">
        <f>E216*D216</f>
        <v>16.399999999999999</v>
      </c>
    </row>
    <row r="217" spans="1:6">
      <c r="A217" s="1122" t="s">
        <v>519</v>
      </c>
      <c r="B217" s="1122"/>
      <c r="C217" s="1122"/>
      <c r="D217" s="1123"/>
      <c r="E217" s="1122"/>
      <c r="F217" s="243">
        <f>SUM(F216:F216)</f>
        <v>16.399999999999999</v>
      </c>
    </row>
    <row r="218" spans="1:6">
      <c r="A218" s="1110"/>
      <c r="B218" s="1110"/>
      <c r="C218" s="1110"/>
      <c r="D218" s="1111"/>
      <c r="E218" s="1110"/>
      <c r="F218" s="1110"/>
    </row>
    <row r="219" spans="1:6">
      <c r="A219" s="1127" t="s">
        <v>520</v>
      </c>
      <c r="B219" s="1127"/>
      <c r="C219" s="1127"/>
      <c r="D219" s="1128"/>
      <c r="E219" s="1127"/>
      <c r="F219" s="515">
        <f>F217+F213</f>
        <v>33.61</v>
      </c>
    </row>
    <row r="220" spans="1:6">
      <c r="A220" s="1110"/>
      <c r="B220" s="1110"/>
      <c r="C220" s="1110"/>
      <c r="D220" s="1111"/>
      <c r="E220" s="1110"/>
      <c r="F220" s="1110"/>
    </row>
    <row r="221" spans="1:6" ht="47.25">
      <c r="A221" s="738" t="s">
        <v>761</v>
      </c>
      <c r="B221" s="739" t="s">
        <v>22662</v>
      </c>
      <c r="C221" s="1115" t="s">
        <v>683</v>
      </c>
      <c r="D221" s="1116"/>
      <c r="E221" s="1117">
        <f>F234</f>
        <v>4834.66</v>
      </c>
      <c r="F221" s="1118"/>
    </row>
    <row r="222" spans="1:6">
      <c r="A222" s="1110"/>
      <c r="B222" s="1110"/>
      <c r="C222" s="1110"/>
      <c r="D222" s="1111"/>
      <c r="E222" s="1110"/>
      <c r="F222" s="1110"/>
    </row>
    <row r="223" spans="1:6" ht="31.5">
      <c r="A223" s="506" t="s">
        <v>665</v>
      </c>
      <c r="B223" s="503" t="s">
        <v>157</v>
      </c>
      <c r="C223" s="307" t="s">
        <v>475</v>
      </c>
      <c r="D223" s="790" t="s">
        <v>513</v>
      </c>
      <c r="E223" s="790" t="s">
        <v>514</v>
      </c>
      <c r="F223" s="791" t="s">
        <v>515</v>
      </c>
    </row>
    <row r="224" spans="1:6">
      <c r="A224" s="868">
        <v>88325</v>
      </c>
      <c r="B224" s="868" t="str">
        <f>VLOOKUP(A224,'SINAPI 092021'!$A$4:$E$12300,2,FALSE)</f>
        <v>VIDRACEIRO COM ENCARGOS COMPLEMENTARES</v>
      </c>
      <c r="C224" s="809" t="str">
        <f>VLOOKUP(A224,'SINAPI 092021'!$A$4:$E$12300,3,FALSE)</f>
        <v>H</v>
      </c>
      <c r="D224" s="800">
        <v>0.6</v>
      </c>
      <c r="E224" s="809">
        <v>16.86</v>
      </c>
      <c r="F224" s="801">
        <f>E224*D224</f>
        <v>10.119999999999999</v>
      </c>
    </row>
    <row r="225" spans="1:6" ht="11.25" customHeight="1">
      <c r="A225" s="1122" t="s">
        <v>516</v>
      </c>
      <c r="B225" s="1122"/>
      <c r="C225" s="1122"/>
      <c r="D225" s="1123"/>
      <c r="E225" s="1122"/>
      <c r="F225" s="318">
        <f>SUM(F224:F224)</f>
        <v>10.119999999999999</v>
      </c>
    </row>
    <row r="226" spans="1:6">
      <c r="A226" s="1110"/>
      <c r="B226" s="1110"/>
      <c r="C226" s="1110"/>
      <c r="D226" s="1111"/>
      <c r="E226" s="1110"/>
      <c r="F226" s="1110"/>
    </row>
    <row r="227" spans="1:6" ht="31.5">
      <c r="A227" s="506" t="s">
        <v>665</v>
      </c>
      <c r="B227" s="503" t="s">
        <v>517</v>
      </c>
      <c r="C227" s="307" t="s">
        <v>475</v>
      </c>
      <c r="D227" s="790" t="s">
        <v>518</v>
      </c>
      <c r="E227" s="790" t="s">
        <v>514</v>
      </c>
      <c r="F227" s="791" t="s">
        <v>515</v>
      </c>
    </row>
    <row r="228" spans="1:6" ht="52.5" customHeight="1">
      <c r="A228" s="871" t="s">
        <v>22666</v>
      </c>
      <c r="B228" s="871" t="s">
        <v>22665</v>
      </c>
      <c r="C228" s="873" t="s">
        <v>480</v>
      </c>
      <c r="D228" s="806">
        <v>4.2</v>
      </c>
      <c r="E228" s="873">
        <v>741.32</v>
      </c>
      <c r="F228" s="870">
        <f t="shared" ref="F228:F231" si="11">E228*D228</f>
        <v>3113.54</v>
      </c>
    </row>
    <row r="229" spans="1:6" s="789" customFormat="1" ht="78.75">
      <c r="A229" s="957">
        <v>3104</v>
      </c>
      <c r="B229" s="868" t="str">
        <f>VLOOKUP(A229,'SINAPI 092021'!$A$4:$E$12300,2,FALSE)</f>
        <v>CONJ. DE FERRAGENS PARA PORTA DE VIDRO TEMPERADO, EM ZAMAC CROMADO, CONTEMPLANDO: DOBRADICA INF.; DOBRADICA SUP.; PIVO PARA DOBRADICA INF.; PIVO PARA DOBRADICA SUP.; FECHADURA CENTRAL EM ZAMC CROMADO; CONTRA FECHADURA DE PRESSAO</v>
      </c>
      <c r="C229" s="809" t="str">
        <f>VLOOKUP(A229,'SINAPI 092021'!$A$4:$E$12300,3,FALSE)</f>
        <v xml:space="preserve">CJ    </v>
      </c>
      <c r="D229" s="800">
        <v>1</v>
      </c>
      <c r="E229" s="809">
        <v>142.9</v>
      </c>
      <c r="F229" s="801">
        <f t="shared" si="11"/>
        <v>142.9</v>
      </c>
    </row>
    <row r="230" spans="1:6" ht="47.25">
      <c r="A230" s="868">
        <v>11522</v>
      </c>
      <c r="B230" s="868" t="str">
        <f>VLOOKUP(A230,'SINAPI 092021'!$A$4:$E$12300,2,FALSE)</f>
        <v>PUXADOR DE EMBUTIR TIPO CONCHA, COM FURO PARA CHAVE, EM LATAO CROMADO,  COMPRIMENTO DE APROX *100* MM E LARGURA DE APROX *40* MM</v>
      </c>
      <c r="C230" s="809" t="str">
        <f>VLOOKUP(A230,'SINAPI 092021'!$A$4:$E$12300,3,FALSE)</f>
        <v xml:space="preserve">UN    </v>
      </c>
      <c r="D230" s="800">
        <v>2</v>
      </c>
      <c r="E230" s="809">
        <v>13.95</v>
      </c>
      <c r="F230" s="801">
        <f t="shared" si="11"/>
        <v>27.9</v>
      </c>
    </row>
    <row r="231" spans="1:6" ht="31.5">
      <c r="A231" s="868">
        <v>11499</v>
      </c>
      <c r="B231" s="868" t="str">
        <f>VLOOKUP(A231,'SINAPI 092021'!$A$4:$E$12300,2,FALSE)</f>
        <v>MOLA HIDRAULICA DE PISO, PARA PORTAS DE ATE 1100 MM E PESO DE ATE 120 KG, COM CORPO EM ACO INOX</v>
      </c>
      <c r="C231" s="809" t="str">
        <f>VLOOKUP(A231,'SINAPI 092021'!$A$4:$E$12300,3,FALSE)</f>
        <v xml:space="preserve">UN    </v>
      </c>
      <c r="D231" s="800">
        <v>2</v>
      </c>
      <c r="E231" s="809">
        <v>770.1</v>
      </c>
      <c r="F231" s="801">
        <f t="shared" si="11"/>
        <v>1540.2</v>
      </c>
    </row>
    <row r="232" spans="1:6">
      <c r="A232" s="1122" t="s">
        <v>519</v>
      </c>
      <c r="B232" s="1122"/>
      <c r="C232" s="1122"/>
      <c r="D232" s="1123"/>
      <c r="E232" s="1122"/>
      <c r="F232" s="792">
        <f>SUM(F228:F231)</f>
        <v>4824.54</v>
      </c>
    </row>
    <row r="233" spans="1:6">
      <c r="A233" s="1134"/>
      <c r="B233" s="1135"/>
      <c r="C233" s="1135"/>
      <c r="D233" s="1135"/>
      <c r="E233" s="1135"/>
      <c r="F233" s="1136"/>
    </row>
    <row r="234" spans="1:6" ht="15.75" customHeight="1">
      <c r="A234" s="1129" t="s">
        <v>520</v>
      </c>
      <c r="B234" s="1130"/>
      <c r="C234" s="1130"/>
      <c r="D234" s="1130"/>
      <c r="E234" s="1131"/>
      <c r="F234" s="515">
        <f>F232+F225</f>
        <v>4834.66</v>
      </c>
    </row>
    <row r="235" spans="1:6">
      <c r="A235" s="1134"/>
      <c r="B235" s="1135"/>
      <c r="C235" s="1135"/>
      <c r="D235" s="1135"/>
      <c r="E235" s="1135"/>
      <c r="F235" s="1136"/>
    </row>
    <row r="236" spans="1:6" ht="78.75">
      <c r="A236" s="738" t="s">
        <v>730</v>
      </c>
      <c r="B236" s="739" t="s">
        <v>528</v>
      </c>
      <c r="C236" s="1115" t="s">
        <v>521</v>
      </c>
      <c r="D236" s="1116"/>
      <c r="E236" s="1162">
        <f>F249</f>
        <v>1205.5999999999999</v>
      </c>
      <c r="F236" s="1173"/>
    </row>
    <row r="237" spans="1:6">
      <c r="A237" s="1134"/>
      <c r="B237" s="1135"/>
      <c r="C237" s="1135"/>
      <c r="D237" s="1135"/>
      <c r="E237" s="1135"/>
      <c r="F237" s="1136"/>
    </row>
    <row r="238" spans="1:6" ht="31.5">
      <c r="A238" s="509" t="s">
        <v>665</v>
      </c>
      <c r="B238" s="872" t="s">
        <v>157</v>
      </c>
      <c r="C238" s="790" t="s">
        <v>475</v>
      </c>
      <c r="D238" s="790" t="s">
        <v>513</v>
      </c>
      <c r="E238" s="790" t="s">
        <v>514</v>
      </c>
      <c r="F238" s="791" t="s">
        <v>515</v>
      </c>
    </row>
    <row r="239" spans="1:6">
      <c r="A239" s="868">
        <v>88316</v>
      </c>
      <c r="B239" s="868" t="str">
        <f>VLOOKUP(A239,'SINAPI 092021'!$A$4:$E$12300,2,FALSE)</f>
        <v>SERVENTE COM ENCARGOS COMPLEMENTARES</v>
      </c>
      <c r="C239" s="809" t="str">
        <f>VLOOKUP(A239,'SINAPI 092021'!$A$4:$E$12300,3,FALSE)</f>
        <v>H</v>
      </c>
      <c r="D239" s="800">
        <v>5.28</v>
      </c>
      <c r="E239" s="809">
        <v>15.16</v>
      </c>
      <c r="F239" s="801">
        <f>E239*D239</f>
        <v>80.040000000000006</v>
      </c>
    </row>
    <row r="240" spans="1:6">
      <c r="A240" s="868">
        <v>88315</v>
      </c>
      <c r="B240" s="868" t="str">
        <f>VLOOKUP(A240,'SINAPI 092021'!$A$4:$E$12300,2,FALSE)</f>
        <v>SERRALHEIRO COM ENCARGOS COMPLEMENTARES</v>
      </c>
      <c r="C240" s="809" t="str">
        <f>VLOOKUP(A240,'SINAPI 092021'!$A$4:$E$12300,3,FALSE)</f>
        <v>H</v>
      </c>
      <c r="D240" s="800">
        <v>10.78</v>
      </c>
      <c r="E240" s="809">
        <v>18.75</v>
      </c>
      <c r="F240" s="801">
        <f>E240*D240</f>
        <v>202.13</v>
      </c>
    </row>
    <row r="241" spans="1:6">
      <c r="A241" s="1124" t="s">
        <v>516</v>
      </c>
      <c r="B241" s="1125"/>
      <c r="C241" s="1125"/>
      <c r="D241" s="1125"/>
      <c r="E241" s="1126"/>
      <c r="F241" s="792">
        <f>SUM(F239:F240)</f>
        <v>282.17</v>
      </c>
    </row>
    <row r="242" spans="1:6">
      <c r="A242" s="1134"/>
      <c r="B242" s="1135"/>
      <c r="C242" s="1135"/>
      <c r="D242" s="1135"/>
      <c r="E242" s="1135"/>
      <c r="F242" s="1136"/>
    </row>
    <row r="243" spans="1:6" ht="31.5">
      <c r="A243" s="509" t="s">
        <v>665</v>
      </c>
      <c r="B243" s="872" t="s">
        <v>517</v>
      </c>
      <c r="C243" s="790" t="s">
        <v>475</v>
      </c>
      <c r="D243" s="790" t="s">
        <v>518</v>
      </c>
      <c r="E243" s="790" t="s">
        <v>514</v>
      </c>
      <c r="F243" s="791" t="s">
        <v>515</v>
      </c>
    </row>
    <row r="244" spans="1:6" ht="31.5">
      <c r="A244" s="869">
        <v>4377</v>
      </c>
      <c r="B244" s="868" t="str">
        <f>VLOOKUP(A244,'SINAPI 092021'!$A$4:$E$12300,2,FALSE)</f>
        <v>PARAFUSO DE ACO ZINCADO COM ROSCA SOBERBA, CABECA CHATA E FENDA SIMPLES, DIAMETRO 4,2 MM, COMPRIMENTO * 32 * MM</v>
      </c>
      <c r="C244" s="809" t="str">
        <f>VLOOKUP(A244,'SINAPI 092021'!$A$4:$E$12300,3,FALSE)</f>
        <v xml:space="preserve">UN    </v>
      </c>
      <c r="D244" s="800">
        <v>80.3</v>
      </c>
      <c r="E244" s="809">
        <v>0.21</v>
      </c>
      <c r="F244" s="801">
        <f>E244*D244</f>
        <v>16.86</v>
      </c>
    </row>
    <row r="245" spans="1:6" ht="35.25" customHeight="1">
      <c r="A245" s="869">
        <v>39961</v>
      </c>
      <c r="B245" s="868" t="str">
        <f>VLOOKUP(A245,'SINAPI 092021'!$A$4:$E$12300,2,FALSE)</f>
        <v>SILICONE ACETICO USO GERAL INCOLOR 280 G</v>
      </c>
      <c r="C245" s="809" t="str">
        <f>VLOOKUP(A245,'SINAPI 092021'!$A$4:$E$12300,3,FALSE)</f>
        <v xml:space="preserve">UN    </v>
      </c>
      <c r="D245" s="800">
        <v>6.16</v>
      </c>
      <c r="E245" s="809">
        <v>17.3</v>
      </c>
      <c r="F245" s="801">
        <f t="shared" ref="F245:F246" si="12">E245*D245</f>
        <v>106.57</v>
      </c>
    </row>
    <row r="246" spans="1:6" ht="54" customHeight="1">
      <c r="A246" s="877" t="s">
        <v>22670</v>
      </c>
      <c r="B246" s="877" t="s">
        <v>22671</v>
      </c>
      <c r="C246" s="878" t="s">
        <v>1809</v>
      </c>
      <c r="D246" s="806">
        <v>2</v>
      </c>
      <c r="E246" s="870">
        <v>400</v>
      </c>
      <c r="F246" s="870">
        <f t="shared" si="12"/>
        <v>800</v>
      </c>
    </row>
    <row r="247" spans="1:6">
      <c r="A247" s="1124" t="s">
        <v>1120</v>
      </c>
      <c r="B247" s="1125"/>
      <c r="C247" s="1125"/>
      <c r="D247" s="1125"/>
      <c r="E247" s="1126"/>
      <c r="F247" s="243">
        <f>SUM(F244:F246)</f>
        <v>923.43</v>
      </c>
    </row>
    <row r="248" spans="1:6">
      <c r="A248" s="1134"/>
      <c r="B248" s="1135"/>
      <c r="C248" s="1135"/>
      <c r="D248" s="1135"/>
      <c r="E248" s="1135"/>
      <c r="F248" s="1136"/>
    </row>
    <row r="249" spans="1:6">
      <c r="A249" s="1127" t="s">
        <v>520</v>
      </c>
      <c r="B249" s="1127"/>
      <c r="C249" s="1127"/>
      <c r="D249" s="1128"/>
      <c r="E249" s="1127"/>
      <c r="F249" s="515">
        <f>F247+F241</f>
        <v>1205.5999999999999</v>
      </c>
    </row>
    <row r="250" spans="1:6">
      <c r="A250" s="1110"/>
      <c r="B250" s="1110"/>
      <c r="C250" s="1110"/>
      <c r="D250" s="1111"/>
      <c r="E250" s="1110"/>
      <c r="F250" s="1110"/>
    </row>
    <row r="251" spans="1:6" ht="47.25">
      <c r="A251" s="748" t="s">
        <v>734</v>
      </c>
      <c r="B251" s="741" t="s">
        <v>758</v>
      </c>
      <c r="C251" s="1166" t="s">
        <v>512</v>
      </c>
      <c r="D251" s="1167"/>
      <c r="E251" s="1113">
        <f>F265</f>
        <v>37.880000000000003</v>
      </c>
      <c r="F251" s="1114"/>
    </row>
    <row r="252" spans="1:6">
      <c r="A252" s="1110"/>
      <c r="B252" s="1110"/>
      <c r="C252" s="1110"/>
      <c r="D252" s="1111"/>
      <c r="E252" s="1110"/>
      <c r="F252" s="1110"/>
    </row>
    <row r="253" spans="1:6" ht="31.5">
      <c r="A253" s="462" t="s">
        <v>665</v>
      </c>
      <c r="B253" s="506" t="s">
        <v>157</v>
      </c>
      <c r="C253" s="240" t="s">
        <v>475</v>
      </c>
      <c r="D253" s="240" t="s">
        <v>513</v>
      </c>
      <c r="E253" s="240" t="s">
        <v>514</v>
      </c>
      <c r="F253" s="241" t="s">
        <v>515</v>
      </c>
    </row>
    <row r="254" spans="1:6">
      <c r="A254" s="454">
        <v>88310</v>
      </c>
      <c r="B254" s="694" t="str">
        <f>VLOOKUP(A254,'SINAPI 092021'!$A$4:$E$12300,2,FALSE)</f>
        <v>PINTOR COM ENCARGOS COMPLEMENTARES</v>
      </c>
      <c r="C254" s="695" t="str">
        <f>VLOOKUP(A254,'SINAPI 092021'!$A$4:$E$12300,3,FALSE)</f>
        <v>H</v>
      </c>
      <c r="D254" s="310">
        <v>0.80952000000000002</v>
      </c>
      <c r="E254" s="695">
        <v>19.940000000000001</v>
      </c>
      <c r="F254" s="311">
        <f>E254*D254</f>
        <v>16.14</v>
      </c>
    </row>
    <row r="255" spans="1:6">
      <c r="A255" s="454">
        <v>88316</v>
      </c>
      <c r="B255" s="694" t="str">
        <f>VLOOKUP(A255,'SINAPI 092021'!$A$4:$E$12300,2,FALSE)</f>
        <v>SERVENTE COM ENCARGOS COMPLEMENTARES</v>
      </c>
      <c r="C255" s="695" t="str">
        <f>VLOOKUP(A255,'SINAPI 092021'!$A$4:$E$12300,3,FALSE)</f>
        <v>H</v>
      </c>
      <c r="D255" s="310">
        <v>0.81367999999999996</v>
      </c>
      <c r="E255" s="695">
        <v>15.16</v>
      </c>
      <c r="F255" s="311">
        <f>E255*D255</f>
        <v>12.34</v>
      </c>
    </row>
    <row r="256" spans="1:6">
      <c r="A256" s="1122" t="s">
        <v>516</v>
      </c>
      <c r="B256" s="1122"/>
      <c r="C256" s="1122"/>
      <c r="D256" s="1123"/>
      <c r="E256" s="1122"/>
      <c r="F256" s="243">
        <f>SUM(F254:F255)</f>
        <v>28.48</v>
      </c>
    </row>
    <row r="257" spans="1:6">
      <c r="A257" s="1110"/>
      <c r="B257" s="1110"/>
      <c r="C257" s="1110"/>
      <c r="D257" s="1111"/>
      <c r="E257" s="1110"/>
      <c r="F257" s="1110"/>
    </row>
    <row r="258" spans="1:6" ht="31.5">
      <c r="A258" s="462" t="s">
        <v>665</v>
      </c>
      <c r="B258" s="506" t="s">
        <v>517</v>
      </c>
      <c r="C258" s="240" t="s">
        <v>475</v>
      </c>
      <c r="D258" s="240" t="s">
        <v>518</v>
      </c>
      <c r="E258" s="240" t="s">
        <v>514</v>
      </c>
      <c r="F258" s="241" t="s">
        <v>515</v>
      </c>
    </row>
    <row r="259" spans="1:6">
      <c r="A259" s="460">
        <v>7292</v>
      </c>
      <c r="B259" s="694" t="str">
        <f>VLOOKUP(A259,'SINAPI 092021'!$A$4:$E$12300,2,FALSE)</f>
        <v>TINTA ESMALTE SINTETICO PREMIUM BRILHANTE</v>
      </c>
      <c r="C259" s="695" t="str">
        <f>VLOOKUP(A259,'SINAPI 092021'!$A$4:$E$12300,3,FALSE)</f>
        <v xml:space="preserve">L     </v>
      </c>
      <c r="D259" s="310">
        <v>0.14399999999999999</v>
      </c>
      <c r="E259" s="695">
        <v>29.14</v>
      </c>
      <c r="F259" s="311">
        <f t="shared" ref="F259:F262" si="13">E259*D259</f>
        <v>4.2</v>
      </c>
    </row>
    <row r="260" spans="1:6">
      <c r="A260" s="460">
        <v>7307</v>
      </c>
      <c r="B260" s="694" t="str">
        <f>VLOOKUP(A260,'SINAPI 092021'!$A$4:$E$12300,2,FALSE)</f>
        <v>FUNDO ANTICORROSIVO PARA METAIS FERROSOS (ZARCAO)</v>
      </c>
      <c r="C260" s="695" t="str">
        <f>VLOOKUP(A260,'SINAPI 092021'!$A$4:$E$12300,3,FALSE)</f>
        <v xml:space="preserve">L     </v>
      </c>
      <c r="D260" s="310">
        <v>0.12</v>
      </c>
      <c r="E260" s="695">
        <v>31.43</v>
      </c>
      <c r="F260" s="311">
        <f t="shared" si="13"/>
        <v>3.77</v>
      </c>
    </row>
    <row r="261" spans="1:6">
      <c r="A261" s="460">
        <v>3768</v>
      </c>
      <c r="B261" s="694" t="str">
        <f>VLOOKUP(A261,'SINAPI 092021'!$A$4:$E$12300,2,FALSE)</f>
        <v>LIXA EM FOLHA PARA FERRO, NUMERO 150</v>
      </c>
      <c r="C261" s="695" t="str">
        <f>VLOOKUP(A261,'SINAPI 092021'!$A$4:$E$12300,3,FALSE)</f>
        <v xml:space="preserve">UN    </v>
      </c>
      <c r="D261" s="310">
        <v>0.3</v>
      </c>
      <c r="E261" s="695">
        <v>3.36</v>
      </c>
      <c r="F261" s="311">
        <f t="shared" si="13"/>
        <v>1.01</v>
      </c>
    </row>
    <row r="262" spans="1:6">
      <c r="A262" s="460">
        <v>5318</v>
      </c>
      <c r="B262" s="694" t="str">
        <f>VLOOKUP(A262,'SINAPI 092021'!$A$4:$E$12300,2,FALSE)</f>
        <v>DILUENTE AGUARRAS</v>
      </c>
      <c r="C262" s="695" t="str">
        <f>VLOOKUP(A262,'SINAPI 092021'!$A$4:$E$12300,3,FALSE)</f>
        <v xml:space="preserve">L     </v>
      </c>
      <c r="D262" s="310">
        <v>0.03</v>
      </c>
      <c r="E262" s="695">
        <v>13.98</v>
      </c>
      <c r="F262" s="311">
        <f t="shared" si="13"/>
        <v>0.42</v>
      </c>
    </row>
    <row r="263" spans="1:6">
      <c r="A263" s="1122" t="s">
        <v>519</v>
      </c>
      <c r="B263" s="1122"/>
      <c r="C263" s="1122"/>
      <c r="D263" s="1123"/>
      <c r="E263" s="1122"/>
      <c r="F263" s="243">
        <f>SUM(F259:F262)</f>
        <v>9.4</v>
      </c>
    </row>
    <row r="264" spans="1:6">
      <c r="A264" s="1110"/>
      <c r="B264" s="1110"/>
      <c r="C264" s="1110"/>
      <c r="D264" s="1111"/>
      <c r="E264" s="1110"/>
      <c r="F264" s="1110"/>
    </row>
    <row r="265" spans="1:6">
      <c r="A265" s="1127" t="s">
        <v>520</v>
      </c>
      <c r="B265" s="1127"/>
      <c r="C265" s="1127"/>
      <c r="D265" s="1128"/>
      <c r="E265" s="1127"/>
      <c r="F265" s="515">
        <f>F263+F256</f>
        <v>37.880000000000003</v>
      </c>
    </row>
    <row r="266" spans="1:6">
      <c r="A266" s="1110"/>
      <c r="B266" s="1110"/>
      <c r="C266" s="1110"/>
      <c r="D266" s="1111"/>
      <c r="E266" s="1110"/>
      <c r="F266" s="1110"/>
    </row>
    <row r="267" spans="1:6" ht="63">
      <c r="A267" s="748" t="s">
        <v>760</v>
      </c>
      <c r="B267" s="739" t="s">
        <v>1378</v>
      </c>
      <c r="C267" s="1166" t="s">
        <v>512</v>
      </c>
      <c r="D267" s="1167"/>
      <c r="E267" s="1113">
        <f>F281</f>
        <v>10.01</v>
      </c>
      <c r="F267" s="1114"/>
    </row>
    <row r="268" spans="1:6">
      <c r="A268" s="504"/>
      <c r="B268" s="340"/>
      <c r="C268" s="340"/>
      <c r="D268" s="338"/>
      <c r="E268" s="340"/>
      <c r="F268" s="505"/>
    </row>
    <row r="269" spans="1:6" ht="31.5">
      <c r="A269" s="462" t="s">
        <v>665</v>
      </c>
      <c r="B269" s="506" t="s">
        <v>157</v>
      </c>
      <c r="C269" s="240" t="s">
        <v>475</v>
      </c>
      <c r="D269" s="240" t="s">
        <v>513</v>
      </c>
      <c r="E269" s="240" t="s">
        <v>514</v>
      </c>
      <c r="F269" s="241" t="s">
        <v>515</v>
      </c>
    </row>
    <row r="270" spans="1:6" ht="33" customHeight="1">
      <c r="A270" s="454">
        <v>88316</v>
      </c>
      <c r="B270" s="694" t="str">
        <f>VLOOKUP(A270,'SINAPI 092021'!$A$4:$E$12300,2,FALSE)</f>
        <v>SERVENTE COM ENCARGOS COMPLEMENTARES</v>
      </c>
      <c r="C270" s="695" t="str">
        <f>VLOOKUP(A270,'SINAPI 092021'!$A$4:$E$12300,3,FALSE)</f>
        <v>H</v>
      </c>
      <c r="D270" s="310">
        <v>0.11</v>
      </c>
      <c r="E270" s="695">
        <v>15.16</v>
      </c>
      <c r="F270" s="311">
        <f>E270*D270</f>
        <v>1.67</v>
      </c>
    </row>
    <row r="271" spans="1:6">
      <c r="A271" s="454">
        <v>88310</v>
      </c>
      <c r="B271" s="694" t="str">
        <f>VLOOKUP(A271,'SINAPI 092021'!$A$4:$E$12300,2,FALSE)</f>
        <v>PINTOR COM ENCARGOS COMPLEMENTARES</v>
      </c>
      <c r="C271" s="695" t="str">
        <f>VLOOKUP(A271,'SINAPI 092021'!$A$4:$E$12300,3,FALSE)</f>
        <v>H</v>
      </c>
      <c r="D271" s="310">
        <v>0.21</v>
      </c>
      <c r="E271" s="695">
        <v>19.940000000000001</v>
      </c>
      <c r="F271" s="311">
        <f>E271*D271</f>
        <v>4.1900000000000004</v>
      </c>
    </row>
    <row r="272" spans="1:6">
      <c r="A272" s="239"/>
      <c r="B272" s="758"/>
      <c r="C272" s="758"/>
      <c r="D272" s="759"/>
      <c r="E272" s="757" t="s">
        <v>516</v>
      </c>
      <c r="F272" s="243">
        <f>SUM(F270:F271)</f>
        <v>5.86</v>
      </c>
    </row>
    <row r="273" spans="1:6">
      <c r="A273" s="504"/>
      <c r="B273" s="340"/>
      <c r="C273" s="340"/>
      <c r="D273" s="338"/>
      <c r="E273" s="340"/>
      <c r="F273" s="505"/>
    </row>
    <row r="274" spans="1:6" ht="31.5">
      <c r="A274" s="462" t="s">
        <v>665</v>
      </c>
      <c r="B274" s="506" t="s">
        <v>517</v>
      </c>
      <c r="C274" s="240" t="s">
        <v>475</v>
      </c>
      <c r="D274" s="240" t="s">
        <v>518</v>
      </c>
      <c r="E274" s="240" t="s">
        <v>514</v>
      </c>
      <c r="F274" s="241" t="s">
        <v>515</v>
      </c>
    </row>
    <row r="275" spans="1:6" ht="21.75" customHeight="1">
      <c r="A275" s="460">
        <v>7307</v>
      </c>
      <c r="B275" s="694" t="str">
        <f>VLOOKUP(A275,'SINAPI 092021'!$A$4:$E$12300,2,FALSE)</f>
        <v>FUNDO ANTICORROSIVO PARA METAIS FERROSOS (ZARCAO)</v>
      </c>
      <c r="C275" s="695" t="str">
        <f>VLOOKUP(A275,'SINAPI 092021'!$A$4:$E$12300,3,FALSE)</f>
        <v xml:space="preserve">L     </v>
      </c>
      <c r="D275" s="310">
        <v>0.13200000000000001</v>
      </c>
      <c r="E275" s="695">
        <v>31.43</v>
      </c>
      <c r="F275" s="311">
        <f t="shared" ref="F275:F278" si="14">E275*D275</f>
        <v>4.1500000000000004</v>
      </c>
    </row>
    <row r="276" spans="1:6" s="789" customFormat="1" ht="21.75" customHeight="1">
      <c r="A276" s="829">
        <v>7288</v>
      </c>
      <c r="B276" s="815" t="str">
        <f>VLOOKUP(A276,'SINAPI 092021'!$A$4:$E$12300,2,FALSE)</f>
        <v>TINTA ESMALTE SINTETICO PREMIUM FOSCO</v>
      </c>
      <c r="C276" s="809" t="str">
        <f>VLOOKUP(A276,'SINAPI 092021'!$A$4:$E$12300,3,FALSE)</f>
        <v xml:space="preserve">L     </v>
      </c>
      <c r="D276" s="781">
        <v>0.17599999999999999</v>
      </c>
      <c r="E276" s="809">
        <v>29.54</v>
      </c>
      <c r="F276" s="801">
        <f t="shared" si="14"/>
        <v>5.2</v>
      </c>
    </row>
    <row r="277" spans="1:6" s="789" customFormat="1" ht="21.75" customHeight="1">
      <c r="A277" s="880" t="s">
        <v>22736</v>
      </c>
      <c r="B277" s="877" t="s">
        <v>1614</v>
      </c>
      <c r="C277" s="878" t="s">
        <v>1847</v>
      </c>
      <c r="D277" s="886">
        <v>4.3999999999999997E-2</v>
      </c>
      <c r="E277" s="878">
        <v>46.22</v>
      </c>
      <c r="F277" s="870">
        <f t="shared" si="14"/>
        <v>2.0299999999999998</v>
      </c>
    </row>
    <row r="278" spans="1:6" s="789" customFormat="1" ht="21.75" customHeight="1">
      <c r="A278" s="828">
        <v>3768</v>
      </c>
      <c r="B278" s="815" t="str">
        <f>VLOOKUP(A278,'SINAPI 092021'!$A$4:$E$12300,2,FALSE)</f>
        <v>LIXA EM FOLHA PARA FERRO, NUMERO 150</v>
      </c>
      <c r="C278" s="809" t="str">
        <f>VLOOKUP(A278,'SINAPI 092021'!$A$4:$E$12300,3,FALSE)</f>
        <v xml:space="preserve">UN    </v>
      </c>
      <c r="D278" s="781">
        <v>0.55000000000000004</v>
      </c>
      <c r="E278" s="809">
        <v>3.36</v>
      </c>
      <c r="F278" s="801">
        <f t="shared" si="14"/>
        <v>1.85</v>
      </c>
    </row>
    <row r="279" spans="1:6">
      <c r="A279" s="239"/>
      <c r="B279" s="815"/>
      <c r="C279" s="809"/>
      <c r="D279" s="759"/>
      <c r="E279" s="757" t="s">
        <v>519</v>
      </c>
      <c r="F279" s="243">
        <f>SUM(F275:F275)</f>
        <v>4.1500000000000004</v>
      </c>
    </row>
    <row r="280" spans="1:6">
      <c r="A280" s="504"/>
      <c r="B280" s="340"/>
      <c r="C280" s="340"/>
      <c r="D280" s="338"/>
      <c r="E280" s="340"/>
      <c r="F280" s="505"/>
    </row>
    <row r="281" spans="1:6" ht="15.75" customHeight="1">
      <c r="A281" s="739"/>
      <c r="B281" s="739" t="s">
        <v>520</v>
      </c>
      <c r="C281" s="760"/>
      <c r="D281" s="761"/>
      <c r="E281" s="762"/>
      <c r="F281" s="515">
        <f>F279+F272</f>
        <v>10.01</v>
      </c>
    </row>
    <row r="282" spans="1:6">
      <c r="A282" s="1110"/>
      <c r="B282" s="1110"/>
      <c r="C282" s="1110"/>
      <c r="D282" s="1111"/>
      <c r="E282" s="1110"/>
      <c r="F282" s="1110"/>
    </row>
    <row r="283" spans="1:6" ht="78.75">
      <c r="A283" s="738" t="s">
        <v>736</v>
      </c>
      <c r="B283" s="739" t="s">
        <v>529</v>
      </c>
      <c r="C283" s="1115" t="s">
        <v>521</v>
      </c>
      <c r="D283" s="1116"/>
      <c r="E283" s="1117">
        <f>F296</f>
        <v>1205.5999999999999</v>
      </c>
      <c r="F283" s="1118"/>
    </row>
    <row r="284" spans="1:6">
      <c r="A284" s="1110"/>
      <c r="B284" s="1110"/>
      <c r="C284" s="1110"/>
      <c r="D284" s="1111"/>
      <c r="E284" s="1110"/>
      <c r="F284" s="1110"/>
    </row>
    <row r="285" spans="1:6" ht="31.5">
      <c r="A285" s="509" t="s">
        <v>665</v>
      </c>
      <c r="B285" s="872" t="s">
        <v>157</v>
      </c>
      <c r="C285" s="790" t="s">
        <v>475</v>
      </c>
      <c r="D285" s="790" t="s">
        <v>513</v>
      </c>
      <c r="E285" s="790" t="s">
        <v>514</v>
      </c>
      <c r="F285" s="791" t="s">
        <v>515</v>
      </c>
    </row>
    <row r="286" spans="1:6">
      <c r="A286" s="868">
        <v>88316</v>
      </c>
      <c r="B286" s="868" t="str">
        <f>VLOOKUP(A286,'SINAPI 092021'!$A$4:$E$12300,2,FALSE)</f>
        <v>SERVENTE COM ENCARGOS COMPLEMENTARES</v>
      </c>
      <c r="C286" s="809" t="str">
        <f>VLOOKUP(A286,'SINAPI 092021'!$A$4:$E$12300,3,FALSE)</f>
        <v>H</v>
      </c>
      <c r="D286" s="800">
        <v>5.28</v>
      </c>
      <c r="E286" s="809">
        <v>15.16</v>
      </c>
      <c r="F286" s="801">
        <f>E286*D286</f>
        <v>80.040000000000006</v>
      </c>
    </row>
    <row r="287" spans="1:6">
      <c r="A287" s="868">
        <v>88315</v>
      </c>
      <c r="B287" s="868" t="str">
        <f>VLOOKUP(A287,'SINAPI 092021'!$A$4:$E$12300,2,FALSE)</f>
        <v>SERRALHEIRO COM ENCARGOS COMPLEMENTARES</v>
      </c>
      <c r="C287" s="809" t="str">
        <f>VLOOKUP(A287,'SINAPI 092021'!$A$4:$E$12300,3,FALSE)</f>
        <v>H</v>
      </c>
      <c r="D287" s="800">
        <v>10.78</v>
      </c>
      <c r="E287" s="809">
        <v>18.75</v>
      </c>
      <c r="F287" s="801">
        <f>E287*D287</f>
        <v>202.13</v>
      </c>
    </row>
    <row r="288" spans="1:6">
      <c r="A288" s="1124" t="s">
        <v>516</v>
      </c>
      <c r="B288" s="1125"/>
      <c r="C288" s="1125"/>
      <c r="D288" s="1125"/>
      <c r="E288" s="1126"/>
      <c r="F288" s="792">
        <f>SUM(F286:F287)</f>
        <v>282.17</v>
      </c>
    </row>
    <row r="289" spans="1:6">
      <c r="A289" s="1134"/>
      <c r="B289" s="1135"/>
      <c r="C289" s="1135"/>
      <c r="D289" s="1135"/>
      <c r="E289" s="1135"/>
      <c r="F289" s="1136"/>
    </row>
    <row r="290" spans="1:6" ht="31.5">
      <c r="A290" s="509" t="s">
        <v>665</v>
      </c>
      <c r="B290" s="872" t="s">
        <v>517</v>
      </c>
      <c r="C290" s="790" t="s">
        <v>475</v>
      </c>
      <c r="D290" s="790" t="s">
        <v>518</v>
      </c>
      <c r="E290" s="790" t="s">
        <v>514</v>
      </c>
      <c r="F290" s="791" t="s">
        <v>515</v>
      </c>
    </row>
    <row r="291" spans="1:6" ht="54" customHeight="1">
      <c r="A291" s="869">
        <v>4377</v>
      </c>
      <c r="B291" s="868" t="str">
        <f>VLOOKUP(A291,'SINAPI 092021'!$A$4:$E$12300,2,FALSE)</f>
        <v>PARAFUSO DE ACO ZINCADO COM ROSCA SOBERBA, CABECA CHATA E FENDA SIMPLES, DIAMETRO 4,2 MM, COMPRIMENTO * 32 * MM</v>
      </c>
      <c r="C291" s="809" t="str">
        <f>VLOOKUP(A291,'SINAPI 092021'!$A$4:$E$12300,3,FALSE)</f>
        <v xml:space="preserve">UN    </v>
      </c>
      <c r="D291" s="800">
        <v>80.3</v>
      </c>
      <c r="E291" s="809">
        <v>0.21</v>
      </c>
      <c r="F291" s="801">
        <f>E291*D291</f>
        <v>16.86</v>
      </c>
    </row>
    <row r="292" spans="1:6" ht="36.75" customHeight="1">
      <c r="A292" s="869">
        <v>39961</v>
      </c>
      <c r="B292" s="868" t="str">
        <f>VLOOKUP(A292,'SINAPI 092021'!$A$4:$E$12300,2,FALSE)</f>
        <v>SILICONE ACETICO USO GERAL INCOLOR 280 G</v>
      </c>
      <c r="C292" s="809" t="str">
        <f>VLOOKUP(A292,'SINAPI 092021'!$A$4:$E$12300,3,FALSE)</f>
        <v xml:space="preserve">UN    </v>
      </c>
      <c r="D292" s="800">
        <v>6.16</v>
      </c>
      <c r="E292" s="809">
        <v>17.3</v>
      </c>
      <c r="F292" s="801">
        <f t="shared" ref="F292:F293" si="15">E292*D292</f>
        <v>106.57</v>
      </c>
    </row>
    <row r="293" spans="1:6" ht="36.75" customHeight="1">
      <c r="A293" s="871" t="s">
        <v>22670</v>
      </c>
      <c r="B293" s="871" t="s">
        <v>22671</v>
      </c>
      <c r="C293" s="873" t="s">
        <v>1809</v>
      </c>
      <c r="D293" s="806">
        <v>2</v>
      </c>
      <c r="E293" s="870">
        <v>400</v>
      </c>
      <c r="F293" s="870">
        <f t="shared" si="15"/>
        <v>800</v>
      </c>
    </row>
    <row r="294" spans="1:6">
      <c r="A294" s="1124" t="s">
        <v>1120</v>
      </c>
      <c r="B294" s="1125"/>
      <c r="C294" s="1125"/>
      <c r="D294" s="1125"/>
      <c r="E294" s="1126"/>
      <c r="F294" s="792">
        <f>SUM(F291:F293)</f>
        <v>923.43</v>
      </c>
    </row>
    <row r="295" spans="1:6">
      <c r="A295" s="1134"/>
      <c r="B295" s="1135"/>
      <c r="C295" s="1135"/>
      <c r="D295" s="1135"/>
      <c r="E295" s="1135"/>
      <c r="F295" s="1136"/>
    </row>
    <row r="296" spans="1:6" ht="36.75" customHeight="1">
      <c r="A296" s="1127" t="s">
        <v>520</v>
      </c>
      <c r="B296" s="1127"/>
      <c r="C296" s="1127"/>
      <c r="D296" s="1128"/>
      <c r="E296" s="1127"/>
      <c r="F296" s="515">
        <f>F294+F288</f>
        <v>1205.5999999999999</v>
      </c>
    </row>
    <row r="297" spans="1:6">
      <c r="A297" s="1110"/>
      <c r="B297" s="1110"/>
      <c r="C297" s="1110"/>
      <c r="D297" s="1111"/>
      <c r="E297" s="1110"/>
      <c r="F297" s="1110"/>
    </row>
    <row r="298" spans="1:6" ht="31.5">
      <c r="A298" s="748" t="s">
        <v>733</v>
      </c>
      <c r="B298" s="741" t="s">
        <v>530</v>
      </c>
      <c r="C298" s="1166" t="s">
        <v>512</v>
      </c>
      <c r="D298" s="1167"/>
      <c r="E298" s="1113">
        <f>F310</f>
        <v>627.65</v>
      </c>
      <c r="F298" s="1114"/>
    </row>
    <row r="299" spans="1:6">
      <c r="A299" s="1110"/>
      <c r="B299" s="1110"/>
      <c r="C299" s="1110"/>
      <c r="D299" s="1111"/>
      <c r="E299" s="1110"/>
      <c r="F299" s="1110"/>
    </row>
    <row r="300" spans="1:6" ht="31.5">
      <c r="A300" s="458" t="s">
        <v>665</v>
      </c>
      <c r="B300" s="503" t="s">
        <v>157</v>
      </c>
      <c r="C300" s="307" t="s">
        <v>475</v>
      </c>
      <c r="D300" s="240" t="s">
        <v>513</v>
      </c>
      <c r="E300" s="240" t="s">
        <v>514</v>
      </c>
      <c r="F300" s="241" t="s">
        <v>515</v>
      </c>
    </row>
    <row r="301" spans="1:6">
      <c r="A301" s="454">
        <v>88316</v>
      </c>
      <c r="B301" s="694" t="str">
        <f>VLOOKUP(A301,'SINAPI 092021'!$A$4:$E$12300,2,FALSE)</f>
        <v>SERVENTE COM ENCARGOS COMPLEMENTARES</v>
      </c>
      <c r="C301" s="695" t="str">
        <f>VLOOKUP(A301,'SINAPI 092021'!$A$4:$E$12300,3,FALSE)</f>
        <v>H</v>
      </c>
      <c r="D301" s="310">
        <v>4</v>
      </c>
      <c r="E301" s="695">
        <v>15.16</v>
      </c>
      <c r="F301" s="311">
        <f>E301*D301</f>
        <v>60.64</v>
      </c>
    </row>
    <row r="302" spans="1:6">
      <c r="A302" s="454">
        <v>88315</v>
      </c>
      <c r="B302" s="694" t="str">
        <f>VLOOKUP(A302,'SINAPI 092021'!$A$4:$E$12300,2,FALSE)</f>
        <v>SERRALHEIRO COM ENCARGOS COMPLEMENTARES</v>
      </c>
      <c r="C302" s="695" t="str">
        <f>VLOOKUP(A302,'SINAPI 092021'!$A$4:$E$12300,3,FALSE)</f>
        <v>H</v>
      </c>
      <c r="D302" s="310">
        <v>4</v>
      </c>
      <c r="E302" s="695">
        <v>18.75</v>
      </c>
      <c r="F302" s="311">
        <f>E302*D302</f>
        <v>75</v>
      </c>
    </row>
    <row r="303" spans="1:6">
      <c r="A303" s="1122" t="s">
        <v>516</v>
      </c>
      <c r="B303" s="1122"/>
      <c r="C303" s="1122"/>
      <c r="D303" s="1123"/>
      <c r="E303" s="1122"/>
      <c r="F303" s="243">
        <f>SUM(F301:F302)</f>
        <v>135.63999999999999</v>
      </c>
    </row>
    <row r="304" spans="1:6">
      <c r="A304" s="1110"/>
      <c r="B304" s="1110"/>
      <c r="C304" s="1110"/>
      <c r="D304" s="1111"/>
      <c r="E304" s="1110"/>
      <c r="F304" s="1110"/>
    </row>
    <row r="305" spans="1:7" ht="31.5">
      <c r="A305" s="458" t="s">
        <v>665</v>
      </c>
      <c r="B305" s="503" t="s">
        <v>517</v>
      </c>
      <c r="C305" s="307" t="s">
        <v>475</v>
      </c>
      <c r="D305" s="240" t="s">
        <v>518</v>
      </c>
      <c r="E305" s="240" t="s">
        <v>514</v>
      </c>
      <c r="F305" s="241" t="s">
        <v>515</v>
      </c>
    </row>
    <row r="306" spans="1:7">
      <c r="A306" s="454">
        <v>10503</v>
      </c>
      <c r="B306" s="694" t="str">
        <f>VLOOKUP(A306,'SINAPI 092021'!$A$4:$E$12300,2,FALSE)</f>
        <v>VIDRO TEMPERADO VERDE E = 8 MM, SEM COLOCACAO</v>
      </c>
      <c r="C306" s="695" t="str">
        <f>VLOOKUP(A306,'SINAPI 092021'!$A$4:$E$12300,3,FALSE)</f>
        <v xml:space="preserve">M2    </v>
      </c>
      <c r="D306" s="310">
        <v>1</v>
      </c>
      <c r="E306" s="695">
        <v>444.7</v>
      </c>
      <c r="F306" s="311">
        <f>E306*D306</f>
        <v>444.7</v>
      </c>
    </row>
    <row r="307" spans="1:7">
      <c r="A307" s="460">
        <v>34360</v>
      </c>
      <c r="B307" s="694" t="str">
        <f>VLOOKUP(A307,'SINAPI 092021'!$A$4:$E$12300,2,FALSE)</f>
        <v>PERFIL DE ALUMINIO ANODIZADO</v>
      </c>
      <c r="C307" s="695" t="str">
        <f>VLOOKUP(A307,'SINAPI 092021'!$A$4:$E$12300,3,FALSE)</f>
        <v xml:space="preserve">KG    </v>
      </c>
      <c r="D307" s="310">
        <v>1</v>
      </c>
      <c r="E307" s="695">
        <v>47.31</v>
      </c>
      <c r="F307" s="311">
        <f>E307*D307</f>
        <v>47.31</v>
      </c>
    </row>
    <row r="308" spans="1:7">
      <c r="A308" s="1122" t="s">
        <v>519</v>
      </c>
      <c r="B308" s="1122"/>
      <c r="C308" s="1122"/>
      <c r="D308" s="1123"/>
      <c r="E308" s="1122"/>
      <c r="F308" s="243">
        <f>SUM(F306:F307)</f>
        <v>492.01</v>
      </c>
    </row>
    <row r="309" spans="1:7">
      <c r="A309" s="1110"/>
      <c r="B309" s="1110"/>
      <c r="C309" s="1110"/>
      <c r="D309" s="1111"/>
      <c r="E309" s="1110"/>
      <c r="F309" s="1110"/>
    </row>
    <row r="310" spans="1:7">
      <c r="A310" s="1127" t="s">
        <v>520</v>
      </c>
      <c r="B310" s="1127"/>
      <c r="C310" s="1127"/>
      <c r="D310" s="1128"/>
      <c r="E310" s="1127"/>
      <c r="F310" s="515">
        <f>F308+F303</f>
        <v>627.65</v>
      </c>
    </row>
    <row r="311" spans="1:7">
      <c r="A311" s="1110"/>
      <c r="B311" s="1110"/>
      <c r="C311" s="1110"/>
      <c r="D311" s="1111"/>
      <c r="E311" s="1110"/>
      <c r="F311" s="1110"/>
    </row>
    <row r="312" spans="1:7">
      <c r="A312" s="1110"/>
      <c r="B312" s="1110"/>
      <c r="C312" s="1110"/>
      <c r="D312" s="1111"/>
      <c r="E312" s="1110"/>
      <c r="F312" s="1110"/>
    </row>
    <row r="313" spans="1:7" ht="31.5">
      <c r="A313" s="738" t="s">
        <v>731</v>
      </c>
      <c r="B313" s="739" t="s">
        <v>22661</v>
      </c>
      <c r="C313" s="1115" t="s">
        <v>683</v>
      </c>
      <c r="D313" s="1116"/>
      <c r="E313" s="1117">
        <f>F326</f>
        <v>4869.2299999999996</v>
      </c>
      <c r="F313" s="1118"/>
      <c r="G313" s="750"/>
    </row>
    <row r="314" spans="1:7">
      <c r="A314" s="1110"/>
      <c r="B314" s="1110"/>
      <c r="C314" s="1110"/>
      <c r="D314" s="1111"/>
      <c r="E314" s="1110"/>
      <c r="F314" s="1110"/>
      <c r="G314" s="750"/>
    </row>
    <row r="315" spans="1:7" ht="31.5">
      <c r="A315" s="458" t="s">
        <v>665</v>
      </c>
      <c r="B315" s="503" t="s">
        <v>157</v>
      </c>
      <c r="C315" s="307" t="s">
        <v>475</v>
      </c>
      <c r="D315" s="240" t="s">
        <v>513</v>
      </c>
      <c r="E315" s="240" t="s">
        <v>514</v>
      </c>
      <c r="F315" s="241" t="s">
        <v>515</v>
      </c>
      <c r="G315" s="750"/>
    </row>
    <row r="316" spans="1:7">
      <c r="A316" s="454">
        <v>88325</v>
      </c>
      <c r="B316" s="694" t="str">
        <f>VLOOKUP(A316,'SINAPI 092021'!$A$4:$E$12300,2,FALSE)</f>
        <v>VIDRACEIRO COM ENCARGOS COMPLEMENTARES</v>
      </c>
      <c r="C316" s="695" t="str">
        <f>VLOOKUP(A316,'SINAPI 092021'!$A$4:$E$12300,3,FALSE)</f>
        <v>H</v>
      </c>
      <c r="D316" s="310">
        <v>0.6</v>
      </c>
      <c r="E316" s="695">
        <v>16.86</v>
      </c>
      <c r="F316" s="311">
        <f>E316*D316</f>
        <v>10.119999999999999</v>
      </c>
      <c r="G316" s="750"/>
    </row>
    <row r="317" spans="1:7">
      <c r="A317" s="1122" t="s">
        <v>516</v>
      </c>
      <c r="B317" s="1122"/>
      <c r="C317" s="1122"/>
      <c r="D317" s="1123"/>
      <c r="E317" s="1122"/>
      <c r="F317" s="318">
        <f>SUM(F316:F316)</f>
        <v>10.119999999999999</v>
      </c>
      <c r="G317" s="750"/>
    </row>
    <row r="318" spans="1:7">
      <c r="A318" s="1110"/>
      <c r="B318" s="1110"/>
      <c r="C318" s="1110"/>
      <c r="D318" s="1111"/>
      <c r="E318" s="1110"/>
      <c r="F318" s="1110"/>
      <c r="G318" s="750"/>
    </row>
    <row r="319" spans="1:7" ht="31.5">
      <c r="A319" s="458" t="s">
        <v>665</v>
      </c>
      <c r="B319" s="503" t="s">
        <v>517</v>
      </c>
      <c r="C319" s="307" t="s">
        <v>475</v>
      </c>
      <c r="D319" s="240" t="s">
        <v>518</v>
      </c>
      <c r="E319" s="240" t="s">
        <v>514</v>
      </c>
      <c r="F319" s="241" t="s">
        <v>515</v>
      </c>
      <c r="G319" s="750"/>
    </row>
    <row r="320" spans="1:7" s="789" customFormat="1">
      <c r="A320" s="871" t="s">
        <v>22666</v>
      </c>
      <c r="B320" s="871" t="s">
        <v>22665</v>
      </c>
      <c r="C320" s="873" t="s">
        <v>480</v>
      </c>
      <c r="D320" s="806">
        <v>4.2</v>
      </c>
      <c r="E320" s="873">
        <v>749.55</v>
      </c>
      <c r="F320" s="870">
        <f t="shared" ref="F320:F323" si="16">E320*D320</f>
        <v>3148.11</v>
      </c>
      <c r="G320" s="750"/>
    </row>
    <row r="321" spans="1:7" s="789" customFormat="1" ht="78.75">
      <c r="A321" s="868">
        <v>3104</v>
      </c>
      <c r="B321" s="868" t="str">
        <f>VLOOKUP(A321,'SINAPI 092021'!$A$4:$E$12300,2,FALSE)</f>
        <v>CONJ. DE FERRAGENS PARA PORTA DE VIDRO TEMPERADO, EM ZAMAC CROMADO, CONTEMPLANDO: DOBRADICA INF.; DOBRADICA SUP.; PIVO PARA DOBRADICA INF.; PIVO PARA DOBRADICA SUP.; FECHADURA CENTRAL EM ZAMC CROMADO; CONTRA FECHADURA DE PRESSAO</v>
      </c>
      <c r="C321" s="809" t="str">
        <f>VLOOKUP(A321,'SINAPI 092021'!$A$4:$E$12300,3,FALSE)</f>
        <v xml:space="preserve">CJ    </v>
      </c>
      <c r="D321" s="800">
        <v>1</v>
      </c>
      <c r="E321" s="809">
        <v>142.9</v>
      </c>
      <c r="F321" s="801">
        <f t="shared" si="16"/>
        <v>142.9</v>
      </c>
      <c r="G321" s="750"/>
    </row>
    <row r="322" spans="1:7" s="789" customFormat="1" ht="47.25">
      <c r="A322" s="868">
        <v>11522</v>
      </c>
      <c r="B322" s="868" t="str">
        <f>VLOOKUP(A322,'SINAPI 092021'!$A$4:$E$12300,2,FALSE)</f>
        <v>PUXADOR DE EMBUTIR TIPO CONCHA, COM FURO PARA CHAVE, EM LATAO CROMADO,  COMPRIMENTO DE APROX *100* MM E LARGURA DE APROX *40* MM</v>
      </c>
      <c r="C322" s="809" t="str">
        <f>VLOOKUP(A322,'SINAPI 092021'!$A$4:$E$12300,3,FALSE)</f>
        <v xml:space="preserve">UN    </v>
      </c>
      <c r="D322" s="800">
        <v>2</v>
      </c>
      <c r="E322" s="809" t="str">
        <f>VLOOKUP(A322,'SINAPI 092021'!$A$4:$E$12300,5,FALSE)</f>
        <v>13,95</v>
      </c>
      <c r="F322" s="801">
        <f t="shared" si="16"/>
        <v>27.9</v>
      </c>
      <c r="G322" s="750"/>
    </row>
    <row r="323" spans="1:7" ht="31.5">
      <c r="A323" s="454">
        <v>11499</v>
      </c>
      <c r="B323" s="694" t="str">
        <f>VLOOKUP(A323,'SINAPI 092021'!$A$4:$E$12300,2,FALSE)</f>
        <v>MOLA HIDRAULICA DE PISO, PARA PORTAS DE ATE 1100 MM E PESO DE ATE 120 KG, COM CORPO EM ACO INOX</v>
      </c>
      <c r="C323" s="695" t="str">
        <f>VLOOKUP(A323,'SINAPI 092021'!$A$4:$E$12300,3,FALSE)</f>
        <v xml:space="preserve">UN    </v>
      </c>
      <c r="D323" s="310">
        <v>2</v>
      </c>
      <c r="E323" s="695">
        <v>770.1</v>
      </c>
      <c r="F323" s="311">
        <f t="shared" si="16"/>
        <v>1540.2</v>
      </c>
      <c r="G323" s="750"/>
    </row>
    <row r="324" spans="1:7">
      <c r="A324" s="1122" t="s">
        <v>519</v>
      </c>
      <c r="B324" s="1122"/>
      <c r="C324" s="1122"/>
      <c r="D324" s="1123"/>
      <c r="E324" s="1122"/>
      <c r="F324" s="243">
        <f>SUM(F320:F323)</f>
        <v>4859.1099999999997</v>
      </c>
      <c r="G324" s="750"/>
    </row>
    <row r="325" spans="1:7">
      <c r="A325" s="1110"/>
      <c r="B325" s="1110"/>
      <c r="C325" s="1110"/>
      <c r="D325" s="1111"/>
      <c r="E325" s="1110"/>
      <c r="F325" s="1110"/>
      <c r="G325" s="750"/>
    </row>
    <row r="326" spans="1:7">
      <c r="A326" s="1127" t="s">
        <v>520</v>
      </c>
      <c r="B326" s="1127"/>
      <c r="C326" s="1127"/>
      <c r="D326" s="1128"/>
      <c r="E326" s="1127"/>
      <c r="F326" s="515">
        <f>F324+F317</f>
        <v>4869.2299999999996</v>
      </c>
      <c r="G326" s="750"/>
    </row>
    <row r="327" spans="1:7">
      <c r="A327" s="1110"/>
      <c r="B327" s="1110"/>
      <c r="C327" s="1110"/>
      <c r="D327" s="1111"/>
      <c r="E327" s="1110"/>
      <c r="F327" s="1110"/>
    </row>
    <row r="328" spans="1:7" ht="31.5">
      <c r="A328" s="748" t="s">
        <v>732</v>
      </c>
      <c r="B328" s="741" t="s">
        <v>768</v>
      </c>
      <c r="C328" s="1166" t="s">
        <v>512</v>
      </c>
      <c r="D328" s="1167"/>
      <c r="E328" s="1113">
        <f>F342</f>
        <v>1410.18</v>
      </c>
      <c r="F328" s="1114"/>
    </row>
    <row r="329" spans="1:7">
      <c r="A329" s="504"/>
      <c r="B329" s="340"/>
      <c r="C329" s="340"/>
      <c r="D329" s="338"/>
      <c r="E329" s="340"/>
      <c r="F329" s="505"/>
    </row>
    <row r="330" spans="1:7" ht="31.5">
      <c r="A330" s="458" t="s">
        <v>665</v>
      </c>
      <c r="B330" s="503" t="s">
        <v>157</v>
      </c>
      <c r="C330" s="307" t="s">
        <v>475</v>
      </c>
      <c r="D330" s="240" t="s">
        <v>513</v>
      </c>
      <c r="E330" s="240" t="s">
        <v>514</v>
      </c>
      <c r="F330" s="241" t="s">
        <v>515</v>
      </c>
    </row>
    <row r="331" spans="1:7">
      <c r="A331" s="454">
        <v>88309</v>
      </c>
      <c r="B331" s="694" t="str">
        <f>VLOOKUP(A331,'SINAPI 092021'!$A$4:$E$12300,2,FALSE)</f>
        <v>PEDREIRO COM ENCARGOS COMPLEMENTARES</v>
      </c>
      <c r="C331" s="695" t="str">
        <f>VLOOKUP(A331,'SINAPI 092021'!$A$4:$E$12300,3,FALSE)</f>
        <v>H</v>
      </c>
      <c r="D331" s="310">
        <v>2.2000000000000002</v>
      </c>
      <c r="E331" s="695">
        <v>18.86</v>
      </c>
      <c r="F331" s="311">
        <f>D331*E331</f>
        <v>41.49</v>
      </c>
    </row>
    <row r="332" spans="1:7">
      <c r="A332" s="454">
        <v>88316</v>
      </c>
      <c r="B332" s="694" t="str">
        <f>VLOOKUP(A332,'SINAPI 092021'!$A$4:$E$12300,2,FALSE)</f>
        <v>SERVENTE COM ENCARGOS COMPLEMENTARES</v>
      </c>
      <c r="C332" s="695" t="str">
        <f>VLOOKUP(A332,'SINAPI 092021'!$A$4:$E$12300,3,FALSE)</f>
        <v>H</v>
      </c>
      <c r="D332" s="310">
        <v>2.2000000000000002</v>
      </c>
      <c r="E332" s="695">
        <v>15.16</v>
      </c>
      <c r="F332" s="311">
        <f>D332*E332</f>
        <v>33.35</v>
      </c>
    </row>
    <row r="333" spans="1:7" ht="13.5" customHeight="1">
      <c r="A333" s="454">
        <v>88315</v>
      </c>
      <c r="B333" s="694" t="str">
        <f>VLOOKUP(A333,'SINAPI 092021'!$A$4:$E$12300,2,FALSE)</f>
        <v>SERRALHEIRO COM ENCARGOS COMPLEMENTARES</v>
      </c>
      <c r="C333" s="695" t="str">
        <f>VLOOKUP(A333,'SINAPI 092021'!$A$4:$E$12300,3,FALSE)</f>
        <v>H</v>
      </c>
      <c r="D333" s="310">
        <v>4.5</v>
      </c>
      <c r="E333" s="695">
        <v>18.75</v>
      </c>
      <c r="F333" s="311">
        <f>D333*E333</f>
        <v>84.38</v>
      </c>
    </row>
    <row r="334" spans="1:7" ht="12.75" customHeight="1">
      <c r="A334" s="454">
        <v>88251</v>
      </c>
      <c r="B334" s="694" t="str">
        <f>VLOOKUP(A334,'SINAPI 092021'!$A$4:$E$12300,2,FALSE)</f>
        <v>AUXILIAR DE SERRALHEIRO COM ENCARGOS COMPLEMENTARES</v>
      </c>
      <c r="C334" s="695" t="str">
        <f>VLOOKUP(A334,'SINAPI 092021'!$A$4:$E$12300,3,FALSE)</f>
        <v>H</v>
      </c>
      <c r="D334" s="310">
        <v>4.5</v>
      </c>
      <c r="E334" s="695">
        <v>16.05</v>
      </c>
      <c r="F334" s="311">
        <f>D334*E334</f>
        <v>72.23</v>
      </c>
    </row>
    <row r="335" spans="1:7">
      <c r="A335" s="1122" t="s">
        <v>516</v>
      </c>
      <c r="B335" s="1122"/>
      <c r="C335" s="1122"/>
      <c r="D335" s="1123"/>
      <c r="E335" s="1122"/>
      <c r="F335" s="318">
        <f>SUM(F331:F334)</f>
        <v>231.45</v>
      </c>
    </row>
    <row r="336" spans="1:7">
      <c r="A336" s="1110"/>
      <c r="B336" s="1110"/>
      <c r="C336" s="1110"/>
      <c r="D336" s="1111"/>
      <c r="E336" s="1110"/>
      <c r="F336" s="1110"/>
    </row>
    <row r="337" spans="1:6" ht="31.5">
      <c r="A337" s="458" t="s">
        <v>665</v>
      </c>
      <c r="B337" s="503" t="s">
        <v>517</v>
      </c>
      <c r="C337" s="307" t="s">
        <v>475</v>
      </c>
      <c r="D337" s="240" t="s">
        <v>518</v>
      </c>
      <c r="E337" s="240" t="s">
        <v>514</v>
      </c>
      <c r="F337" s="241" t="s">
        <v>515</v>
      </c>
    </row>
    <row r="338" spans="1:6" ht="26.25" customHeight="1">
      <c r="A338" s="454">
        <v>34391</v>
      </c>
      <c r="B338" s="694" t="str">
        <f>VLOOKUP(A338,'SINAPI 092021'!$A$4:$E$12300,2,FALSE)</f>
        <v>VIDRO COMUM LAMINADO LISO INCOLOR DUPLO, ESPESSURA TOTAL 8 MM (CADA CAMADA DE 4 MM) - COLOCADO</v>
      </c>
      <c r="C338" s="695" t="str">
        <f>VLOOKUP(A338,'SINAPI 092021'!$A$4:$E$12300,3,FALSE)</f>
        <v xml:space="preserve">M2    </v>
      </c>
      <c r="D338" s="310">
        <v>1</v>
      </c>
      <c r="E338" s="695">
        <v>1131.42</v>
      </c>
      <c r="F338" s="311">
        <f>D338*E338</f>
        <v>1131.42</v>
      </c>
    </row>
    <row r="339" spans="1:6">
      <c r="A339" s="454">
        <v>34360</v>
      </c>
      <c r="B339" s="694" t="str">
        <f>VLOOKUP(A339,'SINAPI 092021'!$A$4:$E$12300,2,FALSE)</f>
        <v>PERFIL DE ALUMINIO ANODIZADO</v>
      </c>
      <c r="C339" s="695" t="str">
        <f>VLOOKUP(A339,'SINAPI 092021'!$A$4:$E$12300,3,FALSE)</f>
        <v xml:space="preserve">KG    </v>
      </c>
      <c r="D339" s="310">
        <v>1</v>
      </c>
      <c r="E339" s="695">
        <v>47.31</v>
      </c>
      <c r="F339" s="311">
        <f>D339*E339</f>
        <v>47.31</v>
      </c>
    </row>
    <row r="340" spans="1:6">
      <c r="A340" s="1122" t="s">
        <v>519</v>
      </c>
      <c r="B340" s="1122"/>
      <c r="C340" s="1122"/>
      <c r="D340" s="1123"/>
      <c r="E340" s="1122"/>
      <c r="F340" s="243">
        <f>SUM(F338:F339)</f>
        <v>1178.73</v>
      </c>
    </row>
    <row r="341" spans="1:6">
      <c r="A341" s="1110"/>
      <c r="B341" s="1110"/>
      <c r="C341" s="1110"/>
      <c r="D341" s="1111"/>
      <c r="E341" s="1110"/>
      <c r="F341" s="1110"/>
    </row>
    <row r="342" spans="1:6">
      <c r="A342" s="1127" t="s">
        <v>520</v>
      </c>
      <c r="B342" s="1127"/>
      <c r="C342" s="1127"/>
      <c r="D342" s="1128"/>
      <c r="E342" s="1127"/>
      <c r="F342" s="515">
        <f>F335+F340</f>
        <v>1410.18</v>
      </c>
    </row>
    <row r="343" spans="1:6">
      <c r="A343" s="483"/>
      <c r="B343" s="480"/>
      <c r="C343" s="481"/>
      <c r="D343" s="481"/>
      <c r="E343" s="481"/>
      <c r="F343" s="482"/>
    </row>
    <row r="344" spans="1:6">
      <c r="A344" s="1110"/>
      <c r="B344" s="1110"/>
      <c r="C344" s="1110"/>
      <c r="D344" s="1111"/>
      <c r="E344" s="1110"/>
      <c r="F344" s="1110"/>
    </row>
    <row r="345" spans="1:6" ht="63">
      <c r="A345" s="738" t="s">
        <v>1488</v>
      </c>
      <c r="B345" s="739" t="s">
        <v>1487</v>
      </c>
      <c r="C345" s="1132" t="s">
        <v>779</v>
      </c>
      <c r="D345" s="1133"/>
      <c r="E345" s="1117">
        <f>F356</f>
        <v>438.86</v>
      </c>
      <c r="F345" s="1118"/>
    </row>
    <row r="346" spans="1:6">
      <c r="A346" s="1110"/>
      <c r="B346" s="1110"/>
      <c r="C346" s="1110"/>
      <c r="D346" s="1111"/>
      <c r="E346" s="1110"/>
      <c r="F346" s="1110"/>
    </row>
    <row r="347" spans="1:6" ht="31.5">
      <c r="A347" s="339" t="s">
        <v>665</v>
      </c>
      <c r="B347" s="503" t="s">
        <v>157</v>
      </c>
      <c r="C347" s="240" t="s">
        <v>475</v>
      </c>
      <c r="D347" s="240" t="s">
        <v>513</v>
      </c>
      <c r="E347" s="240" t="s">
        <v>514</v>
      </c>
      <c r="F347" s="241" t="s">
        <v>515</v>
      </c>
    </row>
    <row r="348" spans="1:6">
      <c r="A348" s="436">
        <v>88264</v>
      </c>
      <c r="B348" s="694" t="str">
        <f>VLOOKUP(A348,'SINAPI 092021'!$A$4:$E$12300,2,FALSE)</f>
        <v>ELETRICISTA COM ENCARGOS COMPLEMENTARES</v>
      </c>
      <c r="C348" s="695" t="str">
        <f>VLOOKUP(A348,'SINAPI 092021'!$A$4:$E$12300,3,FALSE)</f>
        <v>H</v>
      </c>
      <c r="D348" s="310">
        <v>2</v>
      </c>
      <c r="E348" s="695">
        <v>19.53</v>
      </c>
      <c r="F348" s="311">
        <f>D348*E348</f>
        <v>39.06</v>
      </c>
    </row>
    <row r="349" spans="1:6">
      <c r="A349" s="436">
        <v>88247</v>
      </c>
      <c r="B349" s="694" t="str">
        <f>VLOOKUP(A349,'SINAPI 092021'!$A$4:$E$12300,2,FALSE)</f>
        <v>AUXILIAR DE ELETRICISTA COM ENCARGOS COMPLEMENTARES</v>
      </c>
      <c r="C349" s="695" t="str">
        <f>VLOOKUP(A349,'SINAPI 092021'!$A$4:$E$12300,3,FALSE)</f>
        <v>H</v>
      </c>
      <c r="D349" s="310">
        <v>2</v>
      </c>
      <c r="E349" s="695">
        <v>15.19</v>
      </c>
      <c r="F349" s="311">
        <f>D349*E349</f>
        <v>30.38</v>
      </c>
    </row>
    <row r="350" spans="1:6">
      <c r="A350" s="1124" t="s">
        <v>516</v>
      </c>
      <c r="B350" s="1125"/>
      <c r="C350" s="1125"/>
      <c r="D350" s="1125"/>
      <c r="E350" s="1126"/>
      <c r="F350" s="243">
        <f>SUM(F348:F349)</f>
        <v>69.44</v>
      </c>
    </row>
    <row r="351" spans="1:6">
      <c r="A351" s="463"/>
      <c r="B351" s="340"/>
      <c r="C351" s="340"/>
      <c r="D351" s="338"/>
      <c r="E351" s="340"/>
      <c r="F351" s="464"/>
    </row>
    <row r="352" spans="1:6" ht="31.5">
      <c r="A352" s="462" t="s">
        <v>665</v>
      </c>
      <c r="B352" s="341" t="s">
        <v>517</v>
      </c>
      <c r="C352" s="240" t="s">
        <v>475</v>
      </c>
      <c r="D352" s="240" t="s">
        <v>518</v>
      </c>
      <c r="E352" s="240" t="s">
        <v>514</v>
      </c>
      <c r="F352" s="241" t="s">
        <v>515</v>
      </c>
    </row>
    <row r="353" spans="1:6">
      <c r="A353" s="442">
        <v>2391</v>
      </c>
      <c r="B353" s="694" t="str">
        <f>VLOOKUP(A353,'SINAPI 092021'!$A$4:$E$12300,2,FALSE)</f>
        <v>DISJUNTOR TERMOMAGNETICO TRIPOLAR 125A</v>
      </c>
      <c r="C353" s="695" t="str">
        <f>VLOOKUP(A353,'SINAPI 092021'!$A$4:$E$12300,3,FALSE)</f>
        <v xml:space="preserve">UN    </v>
      </c>
      <c r="D353" s="310">
        <v>1</v>
      </c>
      <c r="E353" s="695">
        <v>369.42</v>
      </c>
      <c r="F353" s="311">
        <f>D353*E353</f>
        <v>369.42</v>
      </c>
    </row>
    <row r="354" spans="1:6">
      <c r="A354" s="1122" t="s">
        <v>519</v>
      </c>
      <c r="B354" s="1122"/>
      <c r="C354" s="1122"/>
      <c r="D354" s="1123"/>
      <c r="E354" s="1122"/>
      <c r="F354" s="243">
        <f>SUM(F353:F353)</f>
        <v>369.42</v>
      </c>
    </row>
    <row r="355" spans="1:6">
      <c r="A355" s="479"/>
      <c r="B355" s="480"/>
      <c r="C355" s="481"/>
      <c r="D355" s="481"/>
      <c r="E355" s="481"/>
      <c r="F355" s="482"/>
    </row>
    <row r="356" spans="1:6">
      <c r="A356" s="1127" t="s">
        <v>520</v>
      </c>
      <c r="B356" s="1127"/>
      <c r="C356" s="1127"/>
      <c r="D356" s="1128"/>
      <c r="E356" s="1127"/>
      <c r="F356" s="515">
        <f>SUM(F354,F350)</f>
        <v>438.86</v>
      </c>
    </row>
    <row r="357" spans="1:6">
      <c r="A357" s="483"/>
      <c r="B357" s="480"/>
      <c r="C357" s="481"/>
      <c r="D357" s="481"/>
      <c r="E357" s="481"/>
      <c r="F357" s="482"/>
    </row>
    <row r="358" spans="1:6" ht="63">
      <c r="A358" s="738" t="s">
        <v>1491</v>
      </c>
      <c r="B358" s="739" t="s">
        <v>1489</v>
      </c>
      <c r="C358" s="1132" t="s">
        <v>1490</v>
      </c>
      <c r="D358" s="1133"/>
      <c r="E358" s="1117">
        <f>F369</f>
        <v>438.86</v>
      </c>
      <c r="F358" s="1118"/>
    </row>
    <row r="359" spans="1:6">
      <c r="A359" s="1110"/>
      <c r="B359" s="1110"/>
      <c r="C359" s="1110"/>
      <c r="D359" s="1111"/>
      <c r="E359" s="1110"/>
      <c r="F359" s="1110"/>
    </row>
    <row r="360" spans="1:6" ht="31.5">
      <c r="A360" s="339" t="s">
        <v>665</v>
      </c>
      <c r="B360" s="503" t="s">
        <v>157</v>
      </c>
      <c r="C360" s="240" t="s">
        <v>475</v>
      </c>
      <c r="D360" s="240" t="s">
        <v>513</v>
      </c>
      <c r="E360" s="240" t="s">
        <v>514</v>
      </c>
      <c r="F360" s="241" t="s">
        <v>515</v>
      </c>
    </row>
    <row r="361" spans="1:6">
      <c r="A361" s="436">
        <v>88264</v>
      </c>
      <c r="B361" s="694" t="str">
        <f>VLOOKUP(A361,'SINAPI 092021'!$A$4:$E$12300,2,FALSE)</f>
        <v>ELETRICISTA COM ENCARGOS COMPLEMENTARES</v>
      </c>
      <c r="C361" s="695" t="str">
        <f>VLOOKUP(A361,'SINAPI 092021'!$A$4:$E$12300,3,FALSE)</f>
        <v>H</v>
      </c>
      <c r="D361" s="310">
        <v>2</v>
      </c>
      <c r="E361" s="695">
        <v>19.53</v>
      </c>
      <c r="F361" s="311">
        <f>D361*E361</f>
        <v>39.06</v>
      </c>
    </row>
    <row r="362" spans="1:6">
      <c r="A362" s="436">
        <v>88247</v>
      </c>
      <c r="B362" s="694" t="str">
        <f>VLOOKUP(A362,'SINAPI 092021'!$A$4:$E$12300,2,FALSE)</f>
        <v>AUXILIAR DE ELETRICISTA COM ENCARGOS COMPLEMENTARES</v>
      </c>
      <c r="C362" s="695" t="str">
        <f>VLOOKUP(A362,'SINAPI 092021'!$A$4:$E$12300,3,FALSE)</f>
        <v>H</v>
      </c>
      <c r="D362" s="310">
        <v>2</v>
      </c>
      <c r="E362" s="695">
        <v>15.19</v>
      </c>
      <c r="F362" s="311">
        <f>D362*E362</f>
        <v>30.38</v>
      </c>
    </row>
    <row r="363" spans="1:6">
      <c r="A363" s="1124" t="s">
        <v>516</v>
      </c>
      <c r="B363" s="1125"/>
      <c r="C363" s="1125"/>
      <c r="D363" s="1125"/>
      <c r="E363" s="1126"/>
      <c r="F363" s="243">
        <f>SUM(F361:F362)</f>
        <v>69.44</v>
      </c>
    </row>
    <row r="364" spans="1:6">
      <c r="A364" s="463"/>
      <c r="B364" s="340"/>
      <c r="C364" s="340"/>
      <c r="D364" s="338"/>
      <c r="E364" s="340"/>
      <c r="F364" s="464"/>
    </row>
    <row r="365" spans="1:6" ht="31.5">
      <c r="A365" s="462" t="s">
        <v>665</v>
      </c>
      <c r="B365" s="341" t="s">
        <v>517</v>
      </c>
      <c r="C365" s="240" t="s">
        <v>475</v>
      </c>
      <c r="D365" s="240" t="s">
        <v>518</v>
      </c>
      <c r="E365" s="240" t="s">
        <v>514</v>
      </c>
      <c r="F365" s="241" t="s">
        <v>515</v>
      </c>
    </row>
    <row r="366" spans="1:6" ht="45" customHeight="1">
      <c r="A366" s="442">
        <v>2391</v>
      </c>
      <c r="B366" s="694" t="str">
        <f>VLOOKUP(A366,'SINAPI 092021'!$A$4:$E$12300,2,FALSE)</f>
        <v>DISJUNTOR TERMOMAGNETICO TRIPOLAR 125A</v>
      </c>
      <c r="C366" s="695" t="str">
        <f>VLOOKUP(A366,'SINAPI 092021'!$A$4:$E$12300,3,FALSE)</f>
        <v xml:space="preserve">UN    </v>
      </c>
      <c r="D366" s="310">
        <v>1</v>
      </c>
      <c r="E366" s="695">
        <v>369.42</v>
      </c>
      <c r="F366" s="311">
        <f>D366*E366</f>
        <v>369.42</v>
      </c>
    </row>
    <row r="367" spans="1:6">
      <c r="A367" s="1122" t="s">
        <v>519</v>
      </c>
      <c r="B367" s="1122"/>
      <c r="C367" s="1122"/>
      <c r="D367" s="1123"/>
      <c r="E367" s="1122"/>
      <c r="F367" s="243">
        <f>SUM(F366:F366)</f>
        <v>369.42</v>
      </c>
    </row>
    <row r="368" spans="1:6">
      <c r="A368" s="479"/>
      <c r="B368" s="480"/>
      <c r="C368" s="481"/>
      <c r="D368" s="481"/>
      <c r="E368" s="481"/>
      <c r="F368" s="482"/>
    </row>
    <row r="369" spans="1:7">
      <c r="A369" s="1127" t="s">
        <v>520</v>
      </c>
      <c r="B369" s="1127"/>
      <c r="C369" s="1127"/>
      <c r="D369" s="1128"/>
      <c r="E369" s="1127"/>
      <c r="F369" s="515">
        <f>SUM(F367,F363)</f>
        <v>438.86</v>
      </c>
    </row>
    <row r="370" spans="1:7">
      <c r="A370" s="1156"/>
      <c r="B370" s="1157"/>
      <c r="C370" s="1157"/>
      <c r="D370" s="1157"/>
      <c r="E370" s="1157"/>
      <c r="F370" s="1158"/>
    </row>
    <row r="371" spans="1:7" ht="63">
      <c r="A371" s="739" t="s">
        <v>762</v>
      </c>
      <c r="B371" s="739" t="s">
        <v>1733</v>
      </c>
      <c r="C371" s="1115" t="s">
        <v>512</v>
      </c>
      <c r="D371" s="1116"/>
      <c r="E371" s="1115">
        <f>F383</f>
        <v>159.87</v>
      </c>
      <c r="F371" s="1160"/>
    </row>
    <row r="372" spans="1:7">
      <c r="A372" s="504"/>
      <c r="B372" s="340"/>
      <c r="C372" s="340"/>
      <c r="D372" s="338"/>
      <c r="E372" s="340"/>
      <c r="F372" s="505"/>
    </row>
    <row r="373" spans="1:7" ht="15.75" customHeight="1">
      <c r="A373" s="459" t="s">
        <v>665</v>
      </c>
      <c r="B373" s="522" t="s">
        <v>157</v>
      </c>
      <c r="C373" s="240" t="s">
        <v>475</v>
      </c>
      <c r="D373" s="240" t="s">
        <v>513</v>
      </c>
      <c r="E373" s="240" t="s">
        <v>514</v>
      </c>
      <c r="F373" s="241" t="s">
        <v>515</v>
      </c>
    </row>
    <row r="374" spans="1:7" ht="15.75" customHeight="1">
      <c r="A374" s="521">
        <v>88309</v>
      </c>
      <c r="B374" s="694" t="str">
        <f>VLOOKUP(A374,'SINAPI 092021'!$A$4:$E$12300,2,FALSE)</f>
        <v>PEDREIRO COM ENCARGOS COMPLEMENTARES</v>
      </c>
      <c r="C374" s="695" t="str">
        <f>VLOOKUP(A374,'SINAPI 092021'!$A$4:$E$12300,3,FALSE)</f>
        <v>H</v>
      </c>
      <c r="D374" s="310">
        <f>0.000915+0.78</f>
        <v>0.78091500000000003</v>
      </c>
      <c r="E374" s="695">
        <v>18.86</v>
      </c>
      <c r="F374" s="311">
        <f>D374*E374</f>
        <v>14.73</v>
      </c>
    </row>
    <row r="375" spans="1:7" ht="21.75" customHeight="1">
      <c r="A375" s="454">
        <v>88316</v>
      </c>
      <c r="B375" s="694" t="str">
        <f>VLOOKUP(A375,'SINAPI 092021'!$A$4:$E$12300,2,FALSE)</f>
        <v>SERVENTE COM ENCARGOS COMPLEMENTARES</v>
      </c>
      <c r="C375" s="695" t="str">
        <f>VLOOKUP(A375,'SINAPI 092021'!$A$4:$E$12300,3,FALSE)</f>
        <v>H</v>
      </c>
      <c r="D375" s="310">
        <f>0.000455+0.78</f>
        <v>0.78045500000000001</v>
      </c>
      <c r="E375" s="695">
        <v>15.16</v>
      </c>
      <c r="F375" s="311">
        <f>D375*E375</f>
        <v>11.83</v>
      </c>
    </row>
    <row r="376" spans="1:7">
      <c r="A376" s="239"/>
      <c r="B376" s="758"/>
      <c r="C376" s="758"/>
      <c r="D376" s="758"/>
      <c r="E376" s="757" t="s">
        <v>516</v>
      </c>
      <c r="F376" s="243">
        <f>SUM(F374:F375)</f>
        <v>26.56</v>
      </c>
    </row>
    <row r="377" spans="1:7">
      <c r="A377" s="504"/>
      <c r="B377" s="340"/>
      <c r="C377" s="340"/>
      <c r="D377" s="338"/>
      <c r="E377" s="340"/>
      <c r="F377" s="505"/>
    </row>
    <row r="378" spans="1:7" ht="31.5">
      <c r="A378" s="459" t="s">
        <v>665</v>
      </c>
      <c r="B378" s="522" t="s">
        <v>517</v>
      </c>
      <c r="C378" s="240" t="s">
        <v>475</v>
      </c>
      <c r="D378" s="240" t="s">
        <v>518</v>
      </c>
      <c r="E378" s="240" t="s">
        <v>514</v>
      </c>
      <c r="F378" s="241" t="s">
        <v>515</v>
      </c>
    </row>
    <row r="379" spans="1:7">
      <c r="A379" s="842" t="s">
        <v>22577</v>
      </c>
      <c r="B379" s="842" t="s">
        <v>22578</v>
      </c>
      <c r="C379" s="843" t="s">
        <v>1949</v>
      </c>
      <c r="D379" s="806">
        <v>56.25</v>
      </c>
      <c r="E379" s="805">
        <v>1.73</v>
      </c>
      <c r="F379" s="805">
        <f>D379*E379</f>
        <v>97.31</v>
      </c>
    </row>
    <row r="380" spans="1:7">
      <c r="A380" s="842">
        <v>1379</v>
      </c>
      <c r="B380" s="842" t="str">
        <f>VLOOKUP(A380,'SINAPI 092021'!$A$4:$E$12300,2,FALSE)</f>
        <v>CIMENTO PORTLAND COMPOSTO CP II-32</v>
      </c>
      <c r="C380" s="843" t="str">
        <f>VLOOKUP(A380,'SINAPI 092021'!$A$4:$E$12300,3,FALSE)</f>
        <v xml:space="preserve">KG    </v>
      </c>
      <c r="D380" s="806">
        <v>50</v>
      </c>
      <c r="E380" s="843">
        <v>0.72</v>
      </c>
      <c r="F380" s="805">
        <f>D380*E380</f>
        <v>36</v>
      </c>
    </row>
    <row r="381" spans="1:7">
      <c r="A381" s="239"/>
      <c r="B381" s="758"/>
      <c r="C381" s="758"/>
      <c r="D381" s="759"/>
      <c r="E381" s="757" t="s">
        <v>519</v>
      </c>
      <c r="F381" s="243">
        <f>SUM(F379:F380)</f>
        <v>133.31</v>
      </c>
      <c r="G381" s="750"/>
    </row>
    <row r="382" spans="1:7">
      <c r="A382" s="1134"/>
      <c r="B382" s="1135"/>
      <c r="C382" s="1135"/>
      <c r="D382" s="1135"/>
      <c r="E382" s="1135"/>
      <c r="F382" s="1136"/>
    </row>
    <row r="383" spans="1:7" ht="15.75" customHeight="1">
      <c r="A383" s="739"/>
      <c r="B383" s="739" t="s">
        <v>520</v>
      </c>
      <c r="C383" s="760"/>
      <c r="D383" s="760"/>
      <c r="E383" s="762"/>
      <c r="F383" s="515">
        <f>F376+F381</f>
        <v>159.87</v>
      </c>
    </row>
    <row r="384" spans="1:7">
      <c r="A384" s="483"/>
      <c r="B384" s="480"/>
      <c r="C384" s="481"/>
      <c r="D384" s="481"/>
      <c r="E384" s="481"/>
      <c r="F384" s="482"/>
    </row>
    <row r="385" spans="1:6">
      <c r="A385" s="1178" t="s">
        <v>22423</v>
      </c>
      <c r="B385" s="1179"/>
      <c r="C385" s="1180" t="s">
        <v>719</v>
      </c>
      <c r="D385" s="1181"/>
      <c r="E385" s="1182">
        <f>F402</f>
        <v>6.61</v>
      </c>
      <c r="F385" s="1183"/>
    </row>
    <row r="386" spans="1:6" ht="12" customHeight="1">
      <c r="A386" s="1184" t="s">
        <v>660</v>
      </c>
      <c r="B386" s="1185"/>
      <c r="C386" s="1185"/>
      <c r="D386" s="1185"/>
      <c r="E386" s="1186"/>
      <c r="F386" s="539"/>
    </row>
    <row r="387" spans="1:6">
      <c r="A387" s="1110"/>
      <c r="B387" s="1110"/>
      <c r="C387" s="1110"/>
      <c r="D387" s="1110"/>
      <c r="E387" s="1110"/>
      <c r="F387" s="1110"/>
    </row>
    <row r="388" spans="1:6" ht="31.5">
      <c r="A388" s="459" t="s">
        <v>665</v>
      </c>
      <c r="B388" s="522" t="s">
        <v>157</v>
      </c>
      <c r="C388" s="240" t="s">
        <v>475</v>
      </c>
      <c r="D388" s="240" t="s">
        <v>513</v>
      </c>
      <c r="E388" s="240" t="s">
        <v>514</v>
      </c>
      <c r="F388" s="241" t="s">
        <v>515</v>
      </c>
    </row>
    <row r="389" spans="1:6">
      <c r="A389" s="454">
        <v>88316</v>
      </c>
      <c r="B389" s="732" t="str">
        <f>VLOOKUP(A389,'SINAPI 092021'!$A$4:$E$12300,2,FALSE)</f>
        <v>SERVENTE COM ENCARGOS COMPLEMENTARES</v>
      </c>
      <c r="C389" s="695" t="str">
        <f>VLOOKUP(A389,'SINAPI 092021'!$A$4:$E$12300,3,FALSE)</f>
        <v>H</v>
      </c>
      <c r="D389" s="310">
        <v>2.6086999999999999E-2</v>
      </c>
      <c r="E389" s="695">
        <v>15.16</v>
      </c>
      <c r="F389" s="311">
        <f>D389*E389</f>
        <v>0.4</v>
      </c>
    </row>
    <row r="390" spans="1:6">
      <c r="A390" s="1122" t="s">
        <v>516</v>
      </c>
      <c r="B390" s="1122"/>
      <c r="C390" s="1122"/>
      <c r="D390" s="1122"/>
      <c r="E390" s="1122"/>
      <c r="F390" s="243">
        <f>SUM(F389:F389)</f>
        <v>0.4</v>
      </c>
    </row>
    <row r="391" spans="1:6">
      <c r="A391" s="1110"/>
      <c r="B391" s="1110"/>
      <c r="C391" s="1110"/>
      <c r="D391" s="1110"/>
      <c r="E391" s="1110"/>
      <c r="F391" s="1110"/>
    </row>
    <row r="392" spans="1:6" ht="31.5">
      <c r="A392" s="459" t="s">
        <v>665</v>
      </c>
      <c r="B392" s="522" t="s">
        <v>523</v>
      </c>
      <c r="C392" s="240" t="s">
        <v>475</v>
      </c>
      <c r="D392" s="240" t="s">
        <v>513</v>
      </c>
      <c r="E392" s="465" t="s">
        <v>514</v>
      </c>
      <c r="F392" s="241" t="s">
        <v>515</v>
      </c>
    </row>
    <row r="393" spans="1:6" ht="55.5" customHeight="1">
      <c r="A393" s="327">
        <v>5901</v>
      </c>
      <c r="B393" s="732" t="str">
        <f>VLOOKUP(A393,'SINAPI 092021'!$A$4:$E$12300,2,FALSE)</f>
        <v>CAMINHÃO PIPA 10.000 L TRUCADO, PESO BRUTO TOTAL 23.000 KG, CARGA ÚTIL MÁXIMA 15.935 KG, DISTÂNCIA ENTRE EIXOS 4,8 M, POTÊNCIA 230 CV, INCLUSIVE TANQUE DE AÇO PARA TRANSPORTE DE ÁGUA - CHP DIURNO. AF_06/2014</v>
      </c>
      <c r="C393" s="695" t="str">
        <f>VLOOKUP(A393,'SINAPI 092021'!$A$4:$E$12300,3,FALSE)</f>
        <v>CHP</v>
      </c>
      <c r="D393" s="310">
        <v>9.5650000000000006E-3</v>
      </c>
      <c r="E393" s="695">
        <v>274.42</v>
      </c>
      <c r="F393" s="311">
        <f>D393*E393</f>
        <v>2.62</v>
      </c>
    </row>
    <row r="394" spans="1:6" ht="55.5" customHeight="1">
      <c r="A394" s="454">
        <v>5684</v>
      </c>
      <c r="B394" s="732" t="str">
        <f>VLOOKUP(A394,'SINAPI 092021'!$A$4:$E$12300,2,FALSE)</f>
        <v>ROLO COMPACTADOR VIBRATÓRIO DE UM CILINDRO AÇO LISO, POTÊNCIA 80 HP, PESO OPERACIONAL MÁXIMO 8,1 T, IMPACTO DINÂMICO 16,15 / 9,5 T, LARGURA DE TRABALHO 1,68 M - CHP DIURNO. AF_06/2014</v>
      </c>
      <c r="C394" s="695" t="str">
        <f>VLOOKUP(A394,'SINAPI 092021'!$A$4:$E$12300,3,FALSE)</f>
        <v>CHP</v>
      </c>
      <c r="D394" s="310">
        <v>8.6960000000000006E-3</v>
      </c>
      <c r="E394" s="695">
        <v>147.07</v>
      </c>
      <c r="F394" s="311">
        <f t="shared" ref="F394:F398" si="17">D394*E394</f>
        <v>1.28</v>
      </c>
    </row>
    <row r="395" spans="1:6" ht="55.5" customHeight="1">
      <c r="A395" s="454">
        <v>5903</v>
      </c>
      <c r="B395" s="732" t="str">
        <f>VLOOKUP(A395,'SINAPI 092021'!$A$4:$E$12300,2,FALSE)</f>
        <v>CAMINHÃO PIPA 10.000 L TRUCADO, PESO BRUTO TOTAL 23.000 KG, CARGA ÚTIL MÁXIMA 15.935 KG, DISTÂNCIA ENTRE EIXOS 4,8 M, POTÊNCIA 230 CV, INCLUSIVE TANQUE DE AÇO PARA TRANSPORTE DE ÁGUA - CHI DIURNO. AF_06/2014</v>
      </c>
      <c r="C395" s="695" t="str">
        <f>VLOOKUP(A395,'SINAPI 092021'!$A$4:$E$12300,3,FALSE)</f>
        <v>CHI</v>
      </c>
      <c r="D395" s="310">
        <v>7.8259999999999996E-3</v>
      </c>
      <c r="E395" s="695">
        <v>45.3</v>
      </c>
      <c r="F395" s="311">
        <f t="shared" si="17"/>
        <v>0.35</v>
      </c>
    </row>
    <row r="396" spans="1:6" ht="55.5" customHeight="1">
      <c r="A396" s="454">
        <v>5932</v>
      </c>
      <c r="B396" s="732" t="str">
        <f>VLOOKUP(A396,'SINAPI 092021'!$A$4:$E$12300,2,FALSE)</f>
        <v>MOTONIVELADORA POTÊNCIA BÁSICA LÍQUIDA (PRIMEIRA MARCHA) 125 HP, PESO BRUTO 13032 KG, LARGURA DA LÂMINA DE 3,7 M - CHP DIURNO. AF_06/2014</v>
      </c>
      <c r="C396" s="695" t="str">
        <f>VLOOKUP(A396,'SINAPI 092021'!$A$4:$E$12300,3,FALSE)</f>
        <v>CHP</v>
      </c>
      <c r="D396" s="310">
        <v>2.957E-3</v>
      </c>
      <c r="E396" s="988">
        <v>205.72</v>
      </c>
      <c r="F396" s="311">
        <f t="shared" si="17"/>
        <v>0.61</v>
      </c>
    </row>
    <row r="397" spans="1:6" ht="55.5" customHeight="1">
      <c r="A397" s="454">
        <v>5934</v>
      </c>
      <c r="B397" s="732" t="str">
        <f>VLOOKUP(A397,'SINAPI 092021'!$A$4:$E$12300,2,FALSE)</f>
        <v>MOTONIVELADORA POTÊNCIA BÁSICA LÍQUIDA (PRIMEIRA MARCHA) 125 HP, PESO BRUTO 13032 KG, LARGURA DA LÂMINA DE 3,7 M - CHI DIURNO. AF_06/2014</v>
      </c>
      <c r="C397" s="695" t="str">
        <f>VLOOKUP(A397,'SINAPI 092021'!$A$4:$E$12300,3,FALSE)</f>
        <v>CHI</v>
      </c>
      <c r="D397" s="310">
        <v>5.7390000000000002E-3</v>
      </c>
      <c r="E397" s="695">
        <v>63.37</v>
      </c>
      <c r="F397" s="311">
        <f t="shared" si="17"/>
        <v>0.36</v>
      </c>
    </row>
    <row r="398" spans="1:6" ht="55.5" customHeight="1">
      <c r="A398" s="454">
        <v>96020</v>
      </c>
      <c r="B398" s="732" t="str">
        <f>VLOOKUP(A398,'SINAPI 092021'!$A$4:$E$12300,2,FALSE)</f>
        <v>TRATOR DE PNEUS COM POTÊNCIA DE 122 CV, TRAÇÃO 4X4, COM GRADE DE DISCOS ACOPLADA - CHP DIURNO. AF_02/2017</v>
      </c>
      <c r="C398" s="695" t="str">
        <f>VLOOKUP(A398,'SINAPI 092021'!$A$4:$E$12300,3,FALSE)</f>
        <v>CHP</v>
      </c>
      <c r="D398" s="310">
        <v>3.3040000000000001E-3</v>
      </c>
      <c r="E398" s="695">
        <v>234.16</v>
      </c>
      <c r="F398" s="311">
        <f t="shared" si="17"/>
        <v>0.77</v>
      </c>
    </row>
    <row r="399" spans="1:6" ht="55.5" customHeight="1">
      <c r="A399" s="454">
        <v>96021</v>
      </c>
      <c r="B399" s="732" t="str">
        <f>VLOOKUP(A399,'SINAPI 092021'!$A$4:$E$12300,2,FALSE)</f>
        <v>TRATOR DE PNEUS COM POTÊNCIA DE 122 CV, TRAÇÃO 4X4, COM GRADE DE DISCOS ACOPLADA - CHI DIURNO. AF_02/2017</v>
      </c>
      <c r="C399" s="695" t="str">
        <f>VLOOKUP(A399,'SINAPI 092021'!$A$4:$E$12300,3,FALSE)</f>
        <v>CHI</v>
      </c>
      <c r="D399" s="310">
        <v>5.391E-3</v>
      </c>
      <c r="E399" s="695">
        <v>39.92</v>
      </c>
      <c r="F399" s="311">
        <f>D399*E399</f>
        <v>0.22</v>
      </c>
    </row>
    <row r="400" spans="1:6">
      <c r="A400" s="1122" t="s">
        <v>524</v>
      </c>
      <c r="B400" s="1122"/>
      <c r="C400" s="1122"/>
      <c r="D400" s="1122"/>
      <c r="E400" s="1122"/>
      <c r="F400" s="243">
        <f>SUM(F393:F399)</f>
        <v>6.21</v>
      </c>
    </row>
    <row r="401" spans="1:6">
      <c r="A401" s="1110"/>
      <c r="B401" s="1110"/>
      <c r="C401" s="1110"/>
      <c r="D401" s="1110"/>
      <c r="E401" s="1110"/>
      <c r="F401" s="1110"/>
    </row>
    <row r="402" spans="1:6">
      <c r="A402" s="1127" t="s">
        <v>520</v>
      </c>
      <c r="B402" s="1127"/>
      <c r="C402" s="1127"/>
      <c r="D402" s="1127"/>
      <c r="E402" s="1127"/>
      <c r="F402" s="515">
        <f>F390+F400</f>
        <v>6.61</v>
      </c>
    </row>
    <row r="403" spans="1:6">
      <c r="A403" s="1156"/>
      <c r="B403" s="1157"/>
      <c r="C403" s="1157"/>
      <c r="D403" s="1157"/>
      <c r="E403" s="1157"/>
      <c r="F403" s="1158"/>
    </row>
    <row r="404" spans="1:6" ht="31.5">
      <c r="A404" s="739" t="s">
        <v>22424</v>
      </c>
      <c r="B404" s="739" t="s">
        <v>664</v>
      </c>
      <c r="C404" s="739"/>
      <c r="D404" s="739" t="s">
        <v>522</v>
      </c>
      <c r="E404" s="739"/>
      <c r="F404" s="739">
        <f>F420</f>
        <v>686.82</v>
      </c>
    </row>
    <row r="405" spans="1:6">
      <c r="A405" s="1148"/>
      <c r="B405" s="1148"/>
      <c r="C405" s="1148"/>
      <c r="D405" s="1148"/>
      <c r="E405" s="1148"/>
      <c r="F405" s="1148"/>
    </row>
    <row r="406" spans="1:6" ht="31.5">
      <c r="A406" s="780" t="s">
        <v>665</v>
      </c>
      <c r="B406" s="779" t="s">
        <v>157</v>
      </c>
      <c r="C406" s="788" t="s">
        <v>475</v>
      </c>
      <c r="D406" s="788" t="s">
        <v>513</v>
      </c>
      <c r="E406" s="788" t="s">
        <v>514</v>
      </c>
      <c r="F406" s="811" t="s">
        <v>515</v>
      </c>
    </row>
    <row r="407" spans="1:6">
      <c r="A407" s="820">
        <v>88316</v>
      </c>
      <c r="B407" s="815" t="str">
        <f>VLOOKUP(A407,'SINAPI 092021'!$A$4:$E$12300,2,FALSE)</f>
        <v>SERVENTE COM ENCARGOS COMPLEMENTARES</v>
      </c>
      <c r="C407" s="809" t="str">
        <f>VLOOKUP(A407,'SINAPI 092021'!$A$4:$E$12300,3,FALSE)</f>
        <v>H</v>
      </c>
      <c r="D407" s="806">
        <v>0.74</v>
      </c>
      <c r="E407" s="809">
        <v>15.16</v>
      </c>
      <c r="F407" s="805">
        <f>D407*E407</f>
        <v>11.22</v>
      </c>
    </row>
    <row r="408" spans="1:6">
      <c r="A408" s="820">
        <v>88309</v>
      </c>
      <c r="B408" s="793" t="s">
        <v>720</v>
      </c>
      <c r="C408" s="809" t="str">
        <f>VLOOKUP(A408,'SINAPI 092021'!$A$4:$E$12300,3,FALSE)</f>
        <v>H</v>
      </c>
      <c r="D408" s="806">
        <v>0.49299999999999999</v>
      </c>
      <c r="E408" s="809">
        <v>18.86</v>
      </c>
      <c r="F408" s="805">
        <f>D408*E408</f>
        <v>9.3000000000000007</v>
      </c>
    </row>
    <row r="409" spans="1:6">
      <c r="A409" s="1159" t="s">
        <v>516</v>
      </c>
      <c r="B409" s="1159"/>
      <c r="C409" s="1159"/>
      <c r="D409" s="1159"/>
      <c r="E409" s="1159"/>
      <c r="F409" s="811">
        <f>SUM(F407:F408)</f>
        <v>20.52</v>
      </c>
    </row>
    <row r="410" spans="1:6">
      <c r="A410" s="1148"/>
      <c r="B410" s="1148"/>
      <c r="C410" s="1148"/>
      <c r="D410" s="1148"/>
      <c r="E410" s="1148"/>
      <c r="F410" s="1148"/>
    </row>
    <row r="411" spans="1:6" ht="31.5">
      <c r="A411" s="780" t="s">
        <v>665</v>
      </c>
      <c r="B411" s="779" t="s">
        <v>523</v>
      </c>
      <c r="C411" s="788" t="s">
        <v>475</v>
      </c>
      <c r="D411" s="788" t="s">
        <v>513</v>
      </c>
      <c r="E411" s="785" t="s">
        <v>514</v>
      </c>
      <c r="F411" s="811" t="s">
        <v>515</v>
      </c>
    </row>
    <row r="412" spans="1:6" ht="31.5">
      <c r="A412" s="820">
        <v>90586</v>
      </c>
      <c r="B412" s="815" t="str">
        <f>VLOOKUP(A412,'SINAPI 092021'!$A$4:$E$12300,2,FALSE)</f>
        <v>VIBRADOR DE IMERSÃO, DIÂMETRO DE PONTEIRA 45MM, MOTOR ELÉTRICO TRIFÁSICO POTÊNCIA DE 2 CV - CHP DIURNO. AF_06/2015</v>
      </c>
      <c r="C412" s="809" t="str">
        <f>VLOOKUP(A412,'SINAPI 092021'!$A$4:$E$12300,3,FALSE)</f>
        <v>CHP</v>
      </c>
      <c r="D412" s="806">
        <v>0.12</v>
      </c>
      <c r="E412" s="809">
        <v>1.22</v>
      </c>
      <c r="F412" s="805">
        <f>D412*E412</f>
        <v>0.15</v>
      </c>
    </row>
    <row r="413" spans="1:6" ht="31.5">
      <c r="A413" s="820">
        <v>90587</v>
      </c>
      <c r="B413" s="815" t="str">
        <f>VLOOKUP(A413,'SINAPI 092021'!$A$4:$E$12300,2,FALSE)</f>
        <v>VIBRADOR DE IMERSÃO, DIÂMETRO DE PONTEIRA 45MM, MOTOR ELÉTRICO TRIFÁSICO POTÊNCIA DE 2 CV - CHI DIURNO. AF_06/2015</v>
      </c>
      <c r="C413" s="809" t="str">
        <f>VLOOKUP(A413,'SINAPI 092021'!$A$4:$E$12300,3,FALSE)</f>
        <v>CHI</v>
      </c>
      <c r="D413" s="806">
        <v>0.126</v>
      </c>
      <c r="E413" s="809">
        <v>0.44</v>
      </c>
      <c r="F413" s="805">
        <f>D413*E413</f>
        <v>0.06</v>
      </c>
    </row>
    <row r="414" spans="1:6">
      <c r="A414" s="1159" t="s">
        <v>524</v>
      </c>
      <c r="B414" s="1159"/>
      <c r="C414" s="1159"/>
      <c r="D414" s="1159"/>
      <c r="E414" s="1159"/>
      <c r="F414" s="778">
        <f>SUM(F412:F413)</f>
        <v>0.21</v>
      </c>
    </row>
    <row r="415" spans="1:6">
      <c r="A415" s="1165"/>
      <c r="B415" s="1165"/>
      <c r="C415" s="1165"/>
      <c r="D415" s="1165"/>
      <c r="E415" s="1165"/>
      <c r="F415" s="1165"/>
    </row>
    <row r="416" spans="1:6" ht="31.5">
      <c r="A416" s="780" t="s">
        <v>665</v>
      </c>
      <c r="B416" s="779" t="s">
        <v>517</v>
      </c>
      <c r="C416" s="788" t="s">
        <v>475</v>
      </c>
      <c r="D416" s="788" t="s">
        <v>518</v>
      </c>
      <c r="E416" s="788" t="s">
        <v>514</v>
      </c>
      <c r="F416" s="788" t="s">
        <v>515</v>
      </c>
    </row>
    <row r="417" spans="1:6" ht="48.75" customHeight="1">
      <c r="A417" s="820">
        <v>1527</v>
      </c>
      <c r="B417" s="815" t="str">
        <f>VLOOKUP(A417,'SINAPI 092021'!$A$4:$E$12300,2,FALSE)</f>
        <v>CONCRETO USINADO BOMBEAVEL, CLASSE DE RESISTENCIA C25, COM BRITA 0 E 1, SLUMP = 100 +/- 20 MM, INCLUI SERVICO DE BOMBEAMENTO (NBR 8953)</v>
      </c>
      <c r="C417" s="809" t="str">
        <f>VLOOKUP(A417,'SINAPI 092021'!$A$4:$E$12300,3,FALSE)</f>
        <v xml:space="preserve">M3    </v>
      </c>
      <c r="D417" s="806">
        <v>1.1499999999999999</v>
      </c>
      <c r="E417" s="809">
        <v>579.21</v>
      </c>
      <c r="F417" s="805">
        <f>D417*E417</f>
        <v>666.09</v>
      </c>
    </row>
    <row r="418" spans="1:6">
      <c r="A418" s="1122" t="s">
        <v>519</v>
      </c>
      <c r="B418" s="1122"/>
      <c r="C418" s="1122"/>
      <c r="D418" s="1122"/>
      <c r="E418" s="1122"/>
      <c r="F418" s="243">
        <f>SUM(F417:F417)</f>
        <v>666.09</v>
      </c>
    </row>
    <row r="419" spans="1:6">
      <c r="A419" s="1110"/>
      <c r="B419" s="1110"/>
      <c r="C419" s="1110"/>
      <c r="D419" s="1110"/>
      <c r="E419" s="1110"/>
      <c r="F419" s="1110"/>
    </row>
    <row r="420" spans="1:6">
      <c r="A420" s="1127" t="s">
        <v>520</v>
      </c>
      <c r="B420" s="1127"/>
      <c r="C420" s="1127"/>
      <c r="D420" s="1127"/>
      <c r="E420" s="1127"/>
      <c r="F420" s="515">
        <f>F409+F414+F418</f>
        <v>686.82</v>
      </c>
    </row>
    <row r="421" spans="1:6">
      <c r="A421" s="479"/>
      <c r="B421" s="480"/>
      <c r="C421" s="480"/>
      <c r="D421" s="481"/>
      <c r="E421" s="481"/>
      <c r="F421" s="482"/>
    </row>
    <row r="422" spans="1:6" ht="63">
      <c r="A422" s="748" t="s">
        <v>763</v>
      </c>
      <c r="B422" s="739" t="s">
        <v>695</v>
      </c>
      <c r="C422" s="1112" t="s">
        <v>522</v>
      </c>
      <c r="D422" s="1177"/>
      <c r="E422" s="1113">
        <f>F439</f>
        <v>659.39</v>
      </c>
      <c r="F422" s="1114"/>
    </row>
    <row r="423" spans="1:6" ht="15.75" customHeight="1">
      <c r="A423" s="239"/>
      <c r="B423" s="813"/>
      <c r="C423" s="813"/>
      <c r="D423" s="813"/>
      <c r="E423" s="813"/>
      <c r="F423" s="814"/>
    </row>
    <row r="424" spans="1:6" ht="31.5">
      <c r="A424" s="780" t="s">
        <v>665</v>
      </c>
      <c r="B424" s="779" t="s">
        <v>157</v>
      </c>
      <c r="C424" s="788" t="s">
        <v>475</v>
      </c>
      <c r="D424" s="788" t="s">
        <v>513</v>
      </c>
      <c r="E424" s="788" t="s">
        <v>514</v>
      </c>
      <c r="F424" s="811" t="s">
        <v>515</v>
      </c>
    </row>
    <row r="425" spans="1:6" ht="15.75" customHeight="1">
      <c r="A425" s="820">
        <v>88262</v>
      </c>
      <c r="B425" s="815" t="str">
        <f>VLOOKUP(A425,'SINAPI 092021'!$A$4:$E$12300,2,FALSE)</f>
        <v>CARPINTEIRO DE FORMAS COM ENCARGOS COMPLEMENTARES</v>
      </c>
      <c r="C425" s="809" t="str">
        <f>VLOOKUP(A425,'SINAPI 092021'!$A$4:$E$12300,3,FALSE)</f>
        <v>H</v>
      </c>
      <c r="D425" s="806">
        <v>0.09</v>
      </c>
      <c r="E425" s="809">
        <v>18.63</v>
      </c>
      <c r="F425" s="805">
        <f>D425*E425</f>
        <v>1.68</v>
      </c>
    </row>
    <row r="426" spans="1:6">
      <c r="A426" s="820">
        <v>88316</v>
      </c>
      <c r="B426" s="815" t="str">
        <f>VLOOKUP(A426,'SINAPI 092021'!$A$4:$E$12300,2,FALSE)</f>
        <v>SERVENTE COM ENCARGOS COMPLEMENTARES</v>
      </c>
      <c r="C426" s="809" t="str">
        <f>VLOOKUP(A426,'SINAPI 092021'!$A$4:$E$12300,3,FALSE)</f>
        <v>H</v>
      </c>
      <c r="D426" s="806">
        <v>0.64</v>
      </c>
      <c r="E426" s="809">
        <v>15.16</v>
      </c>
      <c r="F426" s="805">
        <f t="shared" ref="F426:F427" si="18">D426*E426</f>
        <v>9.6999999999999993</v>
      </c>
    </row>
    <row r="427" spans="1:6">
      <c r="A427" s="820">
        <v>88309</v>
      </c>
      <c r="B427" s="815" t="str">
        <f>VLOOKUP(A427,'SINAPI 092021'!$A$4:$E$12300,2,FALSE)</f>
        <v>PEDREIRO COM ENCARGOS COMPLEMENTARES</v>
      </c>
      <c r="C427" s="809" t="str">
        <f>VLOOKUP(A427,'SINAPI 092021'!$A$4:$E$12300,3,FALSE)</f>
        <v>H</v>
      </c>
      <c r="D427" s="806">
        <v>0.56999999999999995</v>
      </c>
      <c r="E427" s="809">
        <v>18.86</v>
      </c>
      <c r="F427" s="805">
        <f t="shared" si="18"/>
        <v>10.75</v>
      </c>
    </row>
    <row r="428" spans="1:6">
      <c r="A428" s="1159" t="s">
        <v>516</v>
      </c>
      <c r="B428" s="1159"/>
      <c r="C428" s="1159"/>
      <c r="D428" s="1159"/>
      <c r="E428" s="1159"/>
      <c r="F428" s="811">
        <f>SUM(F425:F427)</f>
        <v>22.13</v>
      </c>
    </row>
    <row r="429" spans="1:6">
      <c r="A429" s="1148"/>
      <c r="B429" s="1148"/>
      <c r="C429" s="1148"/>
      <c r="D429" s="1148"/>
      <c r="E429" s="1148"/>
      <c r="F429" s="1148"/>
    </row>
    <row r="430" spans="1:6" ht="31.5">
      <c r="A430" s="780" t="s">
        <v>665</v>
      </c>
      <c r="B430" s="779" t="s">
        <v>523</v>
      </c>
      <c r="C430" s="788" t="s">
        <v>475</v>
      </c>
      <c r="D430" s="788" t="s">
        <v>513</v>
      </c>
      <c r="E430" s="780" t="s">
        <v>514</v>
      </c>
      <c r="F430" s="811" t="s">
        <v>515</v>
      </c>
    </row>
    <row r="431" spans="1:6" ht="31.5">
      <c r="A431" s="820">
        <v>90586</v>
      </c>
      <c r="B431" s="815" t="str">
        <f>VLOOKUP(A431,'SINAPI 092021'!$A$4:$E$12300,2,FALSE)</f>
        <v>VIBRADOR DE IMERSÃO, DIÂMETRO DE PONTEIRA 45MM, MOTOR ELÉTRICO TRIFÁSICO POTÊNCIA DE 2 CV - CHP DIURNO. AF_06/2015</v>
      </c>
      <c r="C431" s="809" t="str">
        <f>VLOOKUP(A431,'SINAPI 092021'!$A$4:$E$12300,3,FALSE)</f>
        <v>CHP</v>
      </c>
      <c r="D431" s="806">
        <v>0.06</v>
      </c>
      <c r="E431" s="809">
        <v>1.22</v>
      </c>
      <c r="F431" s="805">
        <f>D431*E431</f>
        <v>7.0000000000000007E-2</v>
      </c>
    </row>
    <row r="432" spans="1:6" ht="31.5">
      <c r="A432" s="820">
        <v>90587</v>
      </c>
      <c r="B432" s="815" t="str">
        <f>VLOOKUP(A432,'SINAPI 092021'!$A$4:$E$12300,2,FALSE)</f>
        <v>VIBRADOR DE IMERSÃO, DIÂMETRO DE PONTEIRA 45MM, MOTOR ELÉTRICO TRIFÁSICO POTÊNCIA DE 2 CV - CHI DIURNO. AF_06/2015</v>
      </c>
      <c r="C432" s="809" t="str">
        <f>VLOOKUP(A432,'SINAPI 092021'!$A$4:$E$12300,3,FALSE)</f>
        <v>CHI</v>
      </c>
      <c r="D432" s="806">
        <v>0.13</v>
      </c>
      <c r="E432" s="809">
        <v>0.44</v>
      </c>
      <c r="F432" s="805">
        <f>D432*E432</f>
        <v>0.06</v>
      </c>
    </row>
    <row r="433" spans="1:6">
      <c r="A433" s="1159" t="s">
        <v>524</v>
      </c>
      <c r="B433" s="1159"/>
      <c r="C433" s="1159"/>
      <c r="D433" s="1159"/>
      <c r="E433" s="1159"/>
      <c r="F433" s="811">
        <f>SUM(F431:F432)</f>
        <v>0.13</v>
      </c>
    </row>
    <row r="434" spans="1:6">
      <c r="A434" s="1148"/>
      <c r="B434" s="1148"/>
      <c r="C434" s="1148"/>
      <c r="D434" s="1148"/>
      <c r="E434" s="1148"/>
      <c r="F434" s="1148"/>
    </row>
    <row r="435" spans="1:6" ht="31.5">
      <c r="A435" s="780" t="s">
        <v>665</v>
      </c>
      <c r="B435" s="779" t="s">
        <v>517</v>
      </c>
      <c r="C435" s="788" t="s">
        <v>475</v>
      </c>
      <c r="D435" s="788" t="s">
        <v>518</v>
      </c>
      <c r="E435" s="788" t="s">
        <v>514</v>
      </c>
      <c r="F435" s="811" t="s">
        <v>515</v>
      </c>
    </row>
    <row r="436" spans="1:6" ht="47.25">
      <c r="A436" s="820">
        <v>1527</v>
      </c>
      <c r="B436" s="815" t="str">
        <f>VLOOKUP(A436,'SINAPI 092021'!$A$4:$E$12300,2,FALSE)</f>
        <v>CONCRETO USINADO BOMBEAVEL, CLASSE DE RESISTENCIA C25, COM BRITA 0 E 1, SLUMP = 100 +/- 20 MM, INCLUI SERVICO DE BOMBEAMENTO (NBR 8953)</v>
      </c>
      <c r="C436" s="809" t="str">
        <f>VLOOKUP(A436,'SINAPI 092021'!$A$4:$E$12300,3,FALSE)</f>
        <v xml:space="preserve">M3    </v>
      </c>
      <c r="D436" s="806">
        <v>1.1000000000000001</v>
      </c>
      <c r="E436" s="809">
        <v>579.21</v>
      </c>
      <c r="F436" s="805">
        <f>D436*E436</f>
        <v>637.13</v>
      </c>
    </row>
    <row r="437" spans="1:6">
      <c r="A437" s="1159" t="s">
        <v>519</v>
      </c>
      <c r="B437" s="1159"/>
      <c r="C437" s="1159"/>
      <c r="D437" s="1159"/>
      <c r="E437" s="1159"/>
      <c r="F437" s="811">
        <f>SUM(F436:F436)</f>
        <v>637.13</v>
      </c>
    </row>
    <row r="438" spans="1:6">
      <c r="A438" s="1110"/>
      <c r="B438" s="1110"/>
      <c r="C438" s="1110"/>
      <c r="D438" s="1110"/>
      <c r="E438" s="1110"/>
      <c r="F438" s="1110"/>
    </row>
    <row r="439" spans="1:6">
      <c r="A439" s="1127" t="s">
        <v>520</v>
      </c>
      <c r="B439" s="1127"/>
      <c r="C439" s="1127"/>
      <c r="D439" s="1127"/>
      <c r="E439" s="1127"/>
      <c r="F439" s="515">
        <f>F428+F433+F437</f>
        <v>659.39</v>
      </c>
    </row>
    <row r="440" spans="1:6">
      <c r="A440" s="1156"/>
      <c r="B440" s="1157"/>
      <c r="C440" s="1157"/>
      <c r="D440" s="1157"/>
      <c r="E440" s="1157"/>
      <c r="F440" s="1158"/>
    </row>
    <row r="441" spans="1:6" ht="31.5">
      <c r="A441" s="738" t="s">
        <v>646</v>
      </c>
      <c r="B441" s="739" t="s">
        <v>22496</v>
      </c>
      <c r="C441" s="1132" t="s">
        <v>512</v>
      </c>
      <c r="D441" s="1133"/>
      <c r="E441" s="1117">
        <f>F455</f>
        <v>143.79</v>
      </c>
      <c r="F441" s="1118"/>
    </row>
    <row r="442" spans="1:6">
      <c r="A442" s="1110"/>
      <c r="B442" s="1110"/>
      <c r="C442" s="1110"/>
      <c r="D442" s="1110"/>
      <c r="E442" s="1110"/>
      <c r="F442" s="1110"/>
    </row>
    <row r="443" spans="1:6" ht="31.5">
      <c r="A443" s="461" t="s">
        <v>665</v>
      </c>
      <c r="B443" s="522" t="s">
        <v>157</v>
      </c>
      <c r="C443" s="240" t="s">
        <v>475</v>
      </c>
      <c r="D443" s="240" t="s">
        <v>513</v>
      </c>
      <c r="E443" s="240" t="s">
        <v>514</v>
      </c>
      <c r="F443" s="241" t="s">
        <v>515</v>
      </c>
    </row>
    <row r="444" spans="1:6" ht="13.5" customHeight="1">
      <c r="A444" s="454">
        <v>88262</v>
      </c>
      <c r="B444" s="732" t="str">
        <f>VLOOKUP(A444,'SINAPI 092021'!$A$4:$E$12300,2,FALSE)</f>
        <v>CARPINTEIRO DE FORMAS COM ENCARGOS COMPLEMENTARES</v>
      </c>
      <c r="C444" s="695" t="str">
        <f>VLOOKUP(A444,'SINAPI 092021'!$A$4:$E$12300,3,FALSE)</f>
        <v>H</v>
      </c>
      <c r="D444" s="311">
        <v>0.16</v>
      </c>
      <c r="E444" s="695">
        <v>18.63</v>
      </c>
      <c r="F444" s="311">
        <f t="shared" ref="F444:F445" si="19">D444*E444</f>
        <v>2.98</v>
      </c>
    </row>
    <row r="445" spans="1:6">
      <c r="A445" s="454">
        <v>88316</v>
      </c>
      <c r="B445" s="732" t="str">
        <f>VLOOKUP(A445,'SINAPI 092021'!$A$4:$E$12300,2,FALSE)</f>
        <v>SERVENTE COM ENCARGOS COMPLEMENTARES</v>
      </c>
      <c r="C445" s="695" t="str">
        <f>VLOOKUP(A445,'SINAPI 092021'!$A$4:$E$12300,3,FALSE)</f>
        <v>H</v>
      </c>
      <c r="D445" s="311">
        <v>0.44</v>
      </c>
      <c r="E445" s="695">
        <v>15.16</v>
      </c>
      <c r="F445" s="311">
        <f t="shared" si="19"/>
        <v>6.67</v>
      </c>
    </row>
    <row r="446" spans="1:6">
      <c r="A446" s="1122" t="s">
        <v>516</v>
      </c>
      <c r="B446" s="1122"/>
      <c r="C446" s="1122"/>
      <c r="D446" s="1122"/>
      <c r="E446" s="1122"/>
      <c r="F446" s="243">
        <f>SUM(F444:F445)</f>
        <v>9.65</v>
      </c>
    </row>
    <row r="447" spans="1:6">
      <c r="A447" s="1110"/>
      <c r="B447" s="1110"/>
      <c r="C447" s="1110"/>
      <c r="D447" s="1110"/>
      <c r="E447" s="1110"/>
      <c r="F447" s="1110"/>
    </row>
    <row r="448" spans="1:6" ht="31.5">
      <c r="A448" s="461" t="s">
        <v>665</v>
      </c>
      <c r="B448" s="522" t="s">
        <v>517</v>
      </c>
      <c r="C448" s="240" t="s">
        <v>475</v>
      </c>
      <c r="D448" s="240" t="s">
        <v>518</v>
      </c>
      <c r="E448" s="240" t="s">
        <v>514</v>
      </c>
      <c r="F448" s="241" t="s">
        <v>515</v>
      </c>
    </row>
    <row r="449" spans="1:16" ht="31.5">
      <c r="A449" s="460">
        <v>92273</v>
      </c>
      <c r="B449" s="732" t="str">
        <f>VLOOKUP(A449,'SINAPI 092021'!$A$4:$E$12300,2,FALSE)</f>
        <v>FABRICAÇÃO DE ESCORAS DO TIPO PONTALETE, EM MADEIRA, PARA PÉ-DIREITO SIMPLES. AF_09/2020</v>
      </c>
      <c r="C449" s="695" t="str">
        <f>VLOOKUP(A449,'SINAPI 092021'!$A$4:$E$12300,3,FALSE)</f>
        <v>M</v>
      </c>
      <c r="D449" s="311">
        <v>0.97</v>
      </c>
      <c r="E449" s="695">
        <v>14.91</v>
      </c>
      <c r="F449" s="311">
        <f>D449*E449</f>
        <v>14.46</v>
      </c>
    </row>
    <row r="450" spans="1:16" ht="31.5">
      <c r="A450" s="820" t="s">
        <v>22726</v>
      </c>
      <c r="B450" s="815" t="s">
        <v>22495</v>
      </c>
      <c r="C450" s="695" t="s">
        <v>480</v>
      </c>
      <c r="D450" s="805">
        <v>1</v>
      </c>
      <c r="E450" s="695">
        <v>115.33</v>
      </c>
      <c r="F450" s="805">
        <f t="shared" ref="F450:F452" si="20">D450*E450</f>
        <v>115.33</v>
      </c>
    </row>
    <row r="451" spans="1:16" ht="18.75" customHeight="1">
      <c r="A451" s="460">
        <v>5061</v>
      </c>
      <c r="B451" s="732" t="str">
        <f>VLOOKUP(A451,'SINAPI 092021'!$A$4:$E$12300,2,FALSE)</f>
        <v>PREGO DE ACO POLIDO COM CABECA 18 X 27 (2 1/2 X 10)</v>
      </c>
      <c r="C451" s="695" t="str">
        <f>VLOOKUP(A451,'SINAPI 092021'!$A$4:$E$12300,3,FALSE)</f>
        <v xml:space="preserve">KG    </v>
      </c>
      <c r="D451" s="311">
        <v>0.03</v>
      </c>
      <c r="E451" s="695">
        <v>23.36</v>
      </c>
      <c r="F451" s="311">
        <f t="shared" si="20"/>
        <v>0.7</v>
      </c>
    </row>
    <row r="452" spans="1:16" ht="31.5">
      <c r="A452" s="460">
        <v>6189</v>
      </c>
      <c r="B452" s="732" t="str">
        <f>VLOOKUP(A452,'SINAPI 092021'!$A$4:$E$12300,2,FALSE)</f>
        <v>TABUA NAO APARELHADA *2,5 X 30* CM, EM MACARANDUBA, ANGELIM OU EQUIVALENTE DA REGIAO - BRUTA</v>
      </c>
      <c r="C452" s="695" t="str">
        <f>VLOOKUP(A452,'SINAPI 092021'!$A$4:$E$12300,3,FALSE)</f>
        <v xml:space="preserve">M     </v>
      </c>
      <c r="D452" s="311">
        <v>0.17</v>
      </c>
      <c r="E452" s="695">
        <v>21.45</v>
      </c>
      <c r="F452" s="311">
        <f t="shared" si="20"/>
        <v>3.65</v>
      </c>
    </row>
    <row r="453" spans="1:16">
      <c r="A453" s="1122" t="s">
        <v>519</v>
      </c>
      <c r="B453" s="1122"/>
      <c r="C453" s="1122"/>
      <c r="D453" s="1122"/>
      <c r="E453" s="1122"/>
      <c r="F453" s="243">
        <f>SUM(F449:F452)</f>
        <v>134.13999999999999</v>
      </c>
    </row>
    <row r="454" spans="1:16">
      <c r="A454" s="1110"/>
      <c r="B454" s="1110"/>
      <c r="C454" s="1110"/>
      <c r="D454" s="1110"/>
      <c r="E454" s="1110"/>
      <c r="F454" s="1110"/>
      <c r="L454" s="751" t="s">
        <v>1016</v>
      </c>
    </row>
    <row r="455" spans="1:16">
      <c r="A455" s="1127" t="s">
        <v>520</v>
      </c>
      <c r="B455" s="1127"/>
      <c r="C455" s="1127"/>
      <c r="D455" s="1127"/>
      <c r="E455" s="1127"/>
      <c r="F455" s="515">
        <f>F446+F453</f>
        <v>143.79</v>
      </c>
    </row>
    <row r="456" spans="1:16">
      <c r="A456" s="1110"/>
      <c r="B456" s="1110"/>
      <c r="C456" s="1110"/>
      <c r="D456" s="1110"/>
      <c r="E456" s="1110"/>
      <c r="F456" s="1110"/>
    </row>
    <row r="457" spans="1:16">
      <c r="A457" s="1187" t="s">
        <v>22425</v>
      </c>
      <c r="B457" s="1188"/>
      <c r="C457" s="1112" t="s">
        <v>522</v>
      </c>
      <c r="D457" s="1177"/>
      <c r="E457" s="1113">
        <f>F464</f>
        <v>45.48</v>
      </c>
      <c r="F457" s="1114"/>
    </row>
    <row r="458" spans="1:16">
      <c r="A458" s="1188" t="s">
        <v>662</v>
      </c>
      <c r="B458" s="1188"/>
      <c r="C458" s="1188"/>
      <c r="D458" s="1188"/>
      <c r="E458" s="1188"/>
      <c r="F458" s="1188"/>
    </row>
    <row r="459" spans="1:16">
      <c r="A459" s="1110"/>
      <c r="B459" s="1110"/>
      <c r="C459" s="1110"/>
      <c r="D459" s="1110"/>
      <c r="E459" s="1110"/>
      <c r="F459" s="1110"/>
    </row>
    <row r="460" spans="1:16" ht="31.5">
      <c r="A460" s="459" t="s">
        <v>665</v>
      </c>
      <c r="B460" s="522" t="s">
        <v>157</v>
      </c>
      <c r="C460" s="240" t="s">
        <v>475</v>
      </c>
      <c r="D460" s="240" t="s">
        <v>513</v>
      </c>
      <c r="E460" s="240" t="s">
        <v>514</v>
      </c>
      <c r="F460" s="241" t="s">
        <v>515</v>
      </c>
    </row>
    <row r="461" spans="1:16">
      <c r="A461" s="734">
        <v>88316</v>
      </c>
      <c r="B461" s="732" t="str">
        <f>VLOOKUP(A461,'SINAPI 092021'!$A$4:$E$12300,2,FALSE)</f>
        <v>SERVENTE COM ENCARGOS COMPLEMENTARES</v>
      </c>
      <c r="C461" s="756" t="str">
        <f>VLOOKUP(A461,'SINAPI 092021'!$A$4:$E$12300,3,FALSE)</f>
        <v>H</v>
      </c>
      <c r="D461" s="314">
        <v>3</v>
      </c>
      <c r="E461" s="756">
        <v>15.16</v>
      </c>
      <c r="F461" s="312">
        <f>D461*E461</f>
        <v>45.48</v>
      </c>
      <c r="G461" s="750"/>
      <c r="H461" s="750"/>
      <c r="I461" s="750"/>
      <c r="J461" s="750"/>
      <c r="K461" s="750"/>
      <c r="L461" s="750"/>
      <c r="M461" s="750"/>
      <c r="N461" s="752"/>
      <c r="O461" s="752"/>
      <c r="P461" s="752"/>
    </row>
    <row r="462" spans="1:16">
      <c r="A462" s="1122" t="s">
        <v>516</v>
      </c>
      <c r="B462" s="1122"/>
      <c r="C462" s="1122"/>
      <c r="D462" s="1122"/>
      <c r="E462" s="1122"/>
      <c r="F462" s="243">
        <f>SUM(F461:F461)</f>
        <v>45.48</v>
      </c>
    </row>
    <row r="463" spans="1:16">
      <c r="A463" s="1110"/>
      <c r="B463" s="1110"/>
      <c r="C463" s="1110"/>
      <c r="D463" s="1110"/>
      <c r="E463" s="1110"/>
      <c r="F463" s="1110"/>
    </row>
    <row r="464" spans="1:16">
      <c r="A464" s="1127" t="s">
        <v>520</v>
      </c>
      <c r="B464" s="1127"/>
      <c r="C464" s="1127"/>
      <c r="D464" s="1127"/>
      <c r="E464" s="1127"/>
      <c r="F464" s="515">
        <f>F462</f>
        <v>45.48</v>
      </c>
    </row>
    <row r="465" spans="1:6">
      <c r="A465" s="1156"/>
      <c r="B465" s="1157"/>
      <c r="C465" s="1157"/>
      <c r="D465" s="1157"/>
      <c r="E465" s="1157"/>
      <c r="F465" s="1158"/>
    </row>
    <row r="466" spans="1:6" ht="31.5">
      <c r="A466" s="738" t="s">
        <v>22426</v>
      </c>
      <c r="B466" s="739" t="s">
        <v>1503</v>
      </c>
      <c r="C466" s="1132" t="s">
        <v>779</v>
      </c>
      <c r="D466" s="1133"/>
      <c r="E466" s="1117">
        <f>F478</f>
        <v>392.74</v>
      </c>
      <c r="F466" s="1118"/>
    </row>
    <row r="467" spans="1:6">
      <c r="A467" s="1110"/>
      <c r="B467" s="1110"/>
      <c r="C467" s="1110"/>
      <c r="D467" s="1111"/>
      <c r="E467" s="1110"/>
      <c r="F467" s="1110"/>
    </row>
    <row r="468" spans="1:6" ht="31.5">
      <c r="A468" s="339" t="s">
        <v>665</v>
      </c>
      <c r="B468" s="503" t="s">
        <v>157</v>
      </c>
      <c r="C468" s="240" t="s">
        <v>475</v>
      </c>
      <c r="D468" s="240" t="s">
        <v>513</v>
      </c>
      <c r="E468" s="240" t="s">
        <v>514</v>
      </c>
      <c r="F468" s="241" t="s">
        <v>515</v>
      </c>
    </row>
    <row r="469" spans="1:6" ht="15" customHeight="1">
      <c r="A469" s="436">
        <v>88264</v>
      </c>
      <c r="B469" s="732" t="str">
        <f>VLOOKUP(A469,'SINAPI 092021'!$A$4:$E$12300,2,FALSE)</f>
        <v>ELETRICISTA COM ENCARGOS COMPLEMENTARES</v>
      </c>
      <c r="C469" s="756" t="str">
        <f>VLOOKUP(A469,'SINAPI 092021'!$A$4:$E$12300,3,FALSE)</f>
        <v>H</v>
      </c>
      <c r="D469" s="310">
        <v>0.54100000000000004</v>
      </c>
      <c r="E469" s="695">
        <v>19.53</v>
      </c>
      <c r="F469" s="311">
        <f>D469*E469</f>
        <v>10.57</v>
      </c>
    </row>
    <row r="470" spans="1:6" ht="15" customHeight="1">
      <c r="A470" s="436">
        <v>88247</v>
      </c>
      <c r="B470" s="732" t="str">
        <f>VLOOKUP(A470,'SINAPI 092021'!$A$4:$E$12300,2,FALSE)</f>
        <v>AUXILIAR DE ELETRICISTA COM ENCARGOS COMPLEMENTARES</v>
      </c>
      <c r="C470" s="756" t="str">
        <f>VLOOKUP(A470,'SINAPI 092021'!$A$4:$E$12300,3,FALSE)</f>
        <v>H</v>
      </c>
      <c r="D470" s="310">
        <v>0.54100000000000004</v>
      </c>
      <c r="E470" s="695">
        <v>15.19</v>
      </c>
      <c r="F470" s="311">
        <f>D470*E470</f>
        <v>8.2200000000000006</v>
      </c>
    </row>
    <row r="471" spans="1:6">
      <c r="A471" s="1124" t="s">
        <v>516</v>
      </c>
      <c r="B471" s="1125"/>
      <c r="C471" s="1125"/>
      <c r="D471" s="1125"/>
      <c r="E471" s="1126"/>
      <c r="F471" s="243">
        <f>SUM(F469:F470)</f>
        <v>18.79</v>
      </c>
    </row>
    <row r="472" spans="1:6">
      <c r="A472" s="463"/>
      <c r="B472" s="340"/>
      <c r="C472" s="340"/>
      <c r="D472" s="338"/>
      <c r="E472" s="340"/>
      <c r="F472" s="464"/>
    </row>
    <row r="473" spans="1:6" ht="31.5">
      <c r="A473" s="462" t="s">
        <v>665</v>
      </c>
      <c r="B473" s="341" t="s">
        <v>517</v>
      </c>
      <c r="C473" s="240" t="s">
        <v>475</v>
      </c>
      <c r="D473" s="240" t="s">
        <v>518</v>
      </c>
      <c r="E473" s="240" t="s">
        <v>514</v>
      </c>
      <c r="F473" s="241" t="s">
        <v>515</v>
      </c>
    </row>
    <row r="474" spans="1:6" ht="31.5">
      <c r="A474" s="442">
        <v>1575</v>
      </c>
      <c r="B474" s="732" t="str">
        <f>VLOOKUP(A474,'SINAPI 092021'!$A$4:$E$12300,2,FALSE)</f>
        <v>TERMINAL A COMPRESSAO EM COBRE ESTANHADO PARA CABO 16 MM2, 1 FURO E 1 COMPRESSAO, PARA PARAFUSO DE FIXACAO M6</v>
      </c>
      <c r="C474" s="756" t="str">
        <f>VLOOKUP(A474,'SINAPI 092021'!$A$4:$E$12300,3,FALSE)</f>
        <v xml:space="preserve">UN    </v>
      </c>
      <c r="D474" s="310">
        <v>3</v>
      </c>
      <c r="E474" s="695">
        <v>1.51</v>
      </c>
      <c r="F474" s="311">
        <f>D474*E474</f>
        <v>4.53</v>
      </c>
    </row>
    <row r="475" spans="1:6">
      <c r="A475" s="442">
        <v>2391</v>
      </c>
      <c r="B475" s="732" t="str">
        <f>VLOOKUP(A475,'SINAPI 092021'!$A$4:$E$12300,2,FALSE)</f>
        <v>DISJUNTOR TERMOMAGNETICO TRIPOLAR 125A</v>
      </c>
      <c r="C475" s="756" t="str">
        <f>VLOOKUP(A475,'SINAPI 092021'!$A$4:$E$12300,3,FALSE)</f>
        <v xml:space="preserve">UN    </v>
      </c>
      <c r="D475" s="310">
        <v>1</v>
      </c>
      <c r="E475" s="695">
        <v>369.42</v>
      </c>
      <c r="F475" s="311">
        <f>D475*E475</f>
        <v>369.42</v>
      </c>
    </row>
    <row r="476" spans="1:6">
      <c r="A476" s="1122" t="s">
        <v>519</v>
      </c>
      <c r="B476" s="1122"/>
      <c r="C476" s="1122"/>
      <c r="D476" s="1123"/>
      <c r="E476" s="1122"/>
      <c r="F476" s="243">
        <f>SUM(F474:F475)</f>
        <v>373.95</v>
      </c>
    </row>
    <row r="477" spans="1:6">
      <c r="A477" s="1110"/>
      <c r="B477" s="1110"/>
      <c r="C477" s="1110"/>
      <c r="D477" s="1111"/>
      <c r="E477" s="1110"/>
      <c r="F477" s="1110"/>
    </row>
    <row r="478" spans="1:6">
      <c r="A478" s="1127" t="s">
        <v>520</v>
      </c>
      <c r="B478" s="1127"/>
      <c r="C478" s="1127"/>
      <c r="D478" s="1128"/>
      <c r="E478" s="1127"/>
      <c r="F478" s="515">
        <f>SUM(F476,F471)</f>
        <v>392.74</v>
      </c>
    </row>
    <row r="479" spans="1:6">
      <c r="A479" s="479"/>
      <c r="B479" s="480"/>
      <c r="C479" s="481"/>
      <c r="D479" s="481"/>
      <c r="E479" s="481"/>
      <c r="F479" s="482"/>
    </row>
    <row r="480" spans="1:6" ht="47.25">
      <c r="A480" s="748" t="s">
        <v>723</v>
      </c>
      <c r="B480" s="741" t="s">
        <v>729</v>
      </c>
      <c r="C480" s="1112" t="s">
        <v>512</v>
      </c>
      <c r="D480" s="1177"/>
      <c r="E480" s="1113">
        <f>F492</f>
        <v>40.549999999999997</v>
      </c>
      <c r="F480" s="1114"/>
    </row>
    <row r="481" spans="1:6">
      <c r="A481" s="504"/>
      <c r="B481" s="340"/>
      <c r="C481" s="340"/>
      <c r="D481" s="340"/>
      <c r="E481" s="340"/>
      <c r="F481" s="505"/>
    </row>
    <row r="482" spans="1:6" ht="31.5">
      <c r="A482" s="459" t="s">
        <v>665</v>
      </c>
      <c r="B482" s="522" t="s">
        <v>157</v>
      </c>
      <c r="C482" s="240" t="s">
        <v>475</v>
      </c>
      <c r="D482" s="240" t="s">
        <v>513</v>
      </c>
      <c r="E482" s="240" t="s">
        <v>514</v>
      </c>
      <c r="F482" s="241" t="s">
        <v>515</v>
      </c>
    </row>
    <row r="483" spans="1:6" ht="14.25" customHeight="1">
      <c r="A483" s="454">
        <v>88262</v>
      </c>
      <c r="B483" s="732" t="str">
        <f>VLOOKUP(A483,'SINAPI 092021'!$A$4:$E$12300,2,FALSE)</f>
        <v>CARPINTEIRO DE FORMAS COM ENCARGOS COMPLEMENTARES</v>
      </c>
      <c r="C483" s="756" t="str">
        <f>VLOOKUP(A483,'SINAPI 092021'!$A$4:$E$12300,3,FALSE)</f>
        <v>H</v>
      </c>
      <c r="D483" s="310">
        <v>0.55000000000000004</v>
      </c>
      <c r="E483" s="695">
        <v>18.63</v>
      </c>
      <c r="F483" s="311">
        <f>D483*E483</f>
        <v>10.25</v>
      </c>
    </row>
    <row r="484" spans="1:6" ht="14.25" customHeight="1">
      <c r="A484" s="454">
        <v>88239</v>
      </c>
      <c r="B484" s="732" t="str">
        <f>VLOOKUP(A484,'SINAPI 092021'!$A$4:$E$12300,2,FALSE)</f>
        <v>AJUDANTE DE CARPINTEIRO COM ENCARGOS COMPLEMENTARES</v>
      </c>
      <c r="C484" s="756" t="str">
        <f>VLOOKUP(A484,'SINAPI 092021'!$A$4:$E$12300,3,FALSE)</f>
        <v>H</v>
      </c>
      <c r="D484" s="310">
        <v>0.6</v>
      </c>
      <c r="E484" s="695">
        <v>15.96</v>
      </c>
      <c r="F484" s="311">
        <f>D484*E484</f>
        <v>9.58</v>
      </c>
    </row>
    <row r="485" spans="1:6">
      <c r="A485" s="757"/>
      <c r="B485" s="758"/>
      <c r="C485" s="758"/>
      <c r="D485" s="758"/>
      <c r="E485" s="757" t="s">
        <v>516</v>
      </c>
      <c r="F485" s="243">
        <f>SUM(F483:F484)</f>
        <v>19.829999999999998</v>
      </c>
    </row>
    <row r="486" spans="1:6">
      <c r="A486" s="504"/>
      <c r="B486" s="340"/>
      <c r="C486" s="340"/>
      <c r="D486" s="340"/>
      <c r="E486" s="340"/>
      <c r="F486" s="505"/>
    </row>
    <row r="487" spans="1:6" ht="31.5">
      <c r="A487" s="459" t="s">
        <v>665</v>
      </c>
      <c r="B487" s="522" t="s">
        <v>517</v>
      </c>
      <c r="C487" s="240" t="s">
        <v>475</v>
      </c>
      <c r="D487" s="240" t="s">
        <v>518</v>
      </c>
      <c r="E487" s="240" t="s">
        <v>514</v>
      </c>
      <c r="F487" s="240" t="s">
        <v>515</v>
      </c>
    </row>
    <row r="488" spans="1:6" ht="31.5">
      <c r="A488" s="323">
        <v>4006</v>
      </c>
      <c r="B488" s="732" t="str">
        <f>VLOOKUP(A488,'SINAPI 092021'!$A$4:$E$12300,2,FALSE)</f>
        <v>MADEIRA SERRADA EM PINUS, MISTA OU EQUIVALENTE DA REGIAO - BRUTA</v>
      </c>
      <c r="C488" s="756" t="str">
        <f>VLOOKUP(A488,'SINAPI 092021'!$A$4:$E$12300,3,FALSE)</f>
        <v xml:space="preserve">M3    </v>
      </c>
      <c r="D488" s="310">
        <v>9.4999999999999998E-3</v>
      </c>
      <c r="E488" s="695">
        <v>2021.19</v>
      </c>
      <c r="F488" s="311">
        <f>D488*E488</f>
        <v>19.2</v>
      </c>
    </row>
    <row r="489" spans="1:6" ht="15" customHeight="1">
      <c r="A489" s="323">
        <v>5061</v>
      </c>
      <c r="B489" s="732" t="str">
        <f>VLOOKUP(A489,'SINAPI 092021'!$A$4:$E$12300,2,FALSE)</f>
        <v>PREGO DE ACO POLIDO COM CABECA 18 X 27 (2 1/2 X 10)</v>
      </c>
      <c r="C489" s="756" t="str">
        <f>VLOOKUP(A489,'SINAPI 092021'!$A$4:$E$12300,3,FALSE)</f>
        <v xml:space="preserve">KG    </v>
      </c>
      <c r="D489" s="310">
        <v>6.5000000000000002E-2</v>
      </c>
      <c r="E489" s="695">
        <v>23.36</v>
      </c>
      <c r="F489" s="311">
        <f>D489*E489</f>
        <v>1.52</v>
      </c>
    </row>
    <row r="490" spans="1:6">
      <c r="A490" s="239"/>
      <c r="B490" s="758"/>
      <c r="C490" s="758"/>
      <c r="D490" s="758"/>
      <c r="E490" s="757" t="s">
        <v>519</v>
      </c>
      <c r="F490" s="243">
        <f>SUM(F488:F489)</f>
        <v>20.72</v>
      </c>
    </row>
    <row r="491" spans="1:6">
      <c r="A491" s="504"/>
      <c r="B491" s="340"/>
      <c r="C491" s="340"/>
      <c r="D491" s="340"/>
      <c r="E491" s="340"/>
      <c r="F491" s="505"/>
    </row>
    <row r="492" spans="1:6" ht="15.75" customHeight="1">
      <c r="A492" s="739"/>
      <c r="B492" s="739" t="s">
        <v>520</v>
      </c>
      <c r="C492" s="760"/>
      <c r="D492" s="760"/>
      <c r="E492" s="762"/>
      <c r="F492" s="515">
        <f>F485+F490</f>
        <v>40.549999999999997</v>
      </c>
    </row>
    <row r="493" spans="1:6">
      <c r="A493" s="1110"/>
      <c r="B493" s="1110"/>
      <c r="C493" s="1110"/>
      <c r="D493" s="1110"/>
      <c r="E493" s="1110"/>
      <c r="F493" s="1110"/>
    </row>
    <row r="494" spans="1:6">
      <c r="A494" s="1187" t="s">
        <v>22427</v>
      </c>
      <c r="B494" s="1188"/>
      <c r="C494" s="1166" t="s">
        <v>512</v>
      </c>
      <c r="D494" s="1167"/>
      <c r="E494" s="1113">
        <f>F514</f>
        <v>877.6</v>
      </c>
      <c r="F494" s="1114"/>
    </row>
    <row r="495" spans="1:6">
      <c r="A495" s="1188" t="s">
        <v>764</v>
      </c>
      <c r="B495" s="1188"/>
      <c r="C495" s="1188"/>
      <c r="D495" s="1189"/>
      <c r="E495" s="1188"/>
      <c r="F495" s="1188"/>
    </row>
    <row r="496" spans="1:6">
      <c r="A496" s="1110"/>
      <c r="B496" s="1110"/>
      <c r="C496" s="1110"/>
      <c r="D496" s="1111"/>
      <c r="E496" s="1110"/>
      <c r="F496" s="1110"/>
    </row>
    <row r="497" spans="1:6" ht="31.5">
      <c r="A497" s="462" t="s">
        <v>665</v>
      </c>
      <c r="B497" s="506" t="s">
        <v>157</v>
      </c>
      <c r="C497" s="240" t="s">
        <v>475</v>
      </c>
      <c r="D497" s="240" t="s">
        <v>513</v>
      </c>
      <c r="E497" s="240" t="s">
        <v>514</v>
      </c>
      <c r="F497" s="241" t="s">
        <v>515</v>
      </c>
    </row>
    <row r="498" spans="1:6">
      <c r="A498" s="454">
        <v>88316</v>
      </c>
      <c r="B498" s="732" t="str">
        <f>VLOOKUP(A498,'SINAPI 092021'!$A$4:$E$12300,2,FALSE)</f>
        <v>SERVENTE COM ENCARGOS COMPLEMENTARES</v>
      </c>
      <c r="C498" s="756" t="str">
        <f>VLOOKUP(A498,'SINAPI 092021'!$A$4:$E$12300,3,FALSE)</f>
        <v>H</v>
      </c>
      <c r="D498" s="310">
        <v>4.9359999999999999</v>
      </c>
      <c r="E498" s="695">
        <v>15.16</v>
      </c>
      <c r="F498" s="311">
        <f>E498*D498</f>
        <v>74.83</v>
      </c>
    </row>
    <row r="499" spans="1:6">
      <c r="A499" s="454">
        <v>88261</v>
      </c>
      <c r="B499" s="732" t="str">
        <f>VLOOKUP(A499,'SINAPI 092021'!$A$4:$E$12300,2,FALSE)</f>
        <v>CARPINTEIRO DE ESQUADRIA COM ENCARGOS COMPLEMENTARES</v>
      </c>
      <c r="C499" s="756" t="str">
        <f>VLOOKUP(A499,'SINAPI 092021'!$A$4:$E$12300,3,FALSE)</f>
        <v>H</v>
      </c>
      <c r="D499" s="310">
        <v>2.92</v>
      </c>
      <c r="E499" s="695">
        <v>17.84</v>
      </c>
      <c r="F499" s="311">
        <f>E499*D499</f>
        <v>52.09</v>
      </c>
    </row>
    <row r="500" spans="1:6">
      <c r="A500" s="454">
        <v>88309</v>
      </c>
      <c r="B500" s="732" t="str">
        <f>VLOOKUP(A500,'SINAPI 092021'!$A$4:$E$12300,2,FALSE)</f>
        <v>PEDREIRO COM ENCARGOS COMPLEMENTARES</v>
      </c>
      <c r="C500" s="756" t="str">
        <f>VLOOKUP(A500,'SINAPI 092021'!$A$4:$E$12300,3,FALSE)</f>
        <v>H</v>
      </c>
      <c r="D500" s="310">
        <v>2.016</v>
      </c>
      <c r="E500" s="695">
        <v>18.86</v>
      </c>
      <c r="F500" s="311">
        <f>E500*D500</f>
        <v>38.020000000000003</v>
      </c>
    </row>
    <row r="501" spans="1:6">
      <c r="A501" s="1122" t="s">
        <v>516</v>
      </c>
      <c r="B501" s="1122"/>
      <c r="C501" s="1122"/>
      <c r="D501" s="1123"/>
      <c r="E501" s="1122"/>
      <c r="F501" s="243">
        <f>SUM(F498:F500)</f>
        <v>164.94</v>
      </c>
    </row>
    <row r="502" spans="1:6">
      <c r="A502" s="1110"/>
      <c r="B502" s="1110"/>
      <c r="C502" s="1110"/>
      <c r="D502" s="1111"/>
      <c r="E502" s="1110"/>
      <c r="F502" s="1110"/>
    </row>
    <row r="503" spans="1:6" ht="31.5">
      <c r="A503" s="462" t="s">
        <v>665</v>
      </c>
      <c r="B503" s="506" t="s">
        <v>517</v>
      </c>
      <c r="C503" s="240" t="s">
        <v>475</v>
      </c>
      <c r="D503" s="240" t="s">
        <v>518</v>
      </c>
      <c r="E503" s="240" t="s">
        <v>514</v>
      </c>
      <c r="F503" s="241" t="s">
        <v>515</v>
      </c>
    </row>
    <row r="504" spans="1:6" ht="47.25">
      <c r="A504" s="460">
        <v>10553</v>
      </c>
      <c r="B504" s="732" t="str">
        <f>VLOOKUP(A504,'SINAPI 092021'!$A$4:$E$12300,2,FALSE)</f>
        <v>PORTA DE MADEIRA, FOLHA MEDIA (NBR 15930) DE 600 X 2100 MM, DE 35 MM A 40 MM DE ESPESSURA, NUCLEO SEMI-SOLIDO (SARRAFEADO), CAPA LISA EM HDF, ACABAMENTO EM PRIMER PARA PINTURA</v>
      </c>
      <c r="C504" s="756" t="str">
        <f>VLOOKUP(A504,'SINAPI 092021'!$A$4:$E$12300,3,FALSE)</f>
        <v xml:space="preserve">UN    </v>
      </c>
      <c r="D504" s="310">
        <v>2.6666669999999999</v>
      </c>
      <c r="E504" s="695">
        <v>188.6</v>
      </c>
      <c r="F504" s="311">
        <f>E504*D504</f>
        <v>502.93</v>
      </c>
    </row>
    <row r="505" spans="1:6" ht="63">
      <c r="A505" s="460">
        <v>184</v>
      </c>
      <c r="B505" s="732" t="str">
        <f>VLOOKUP(A505,'SINAPI 092021'!$A$4:$E$12300,2,FALSE)</f>
        <v>BATENTE / PORTAL / ADUELA / MARCO EM MADEIRA MACICA COM REBAIXO, E = *3* CM, L = *14* CM, PARA PORTAS DE  GIRO DE *60 CM A 120* CM  X *210* CM, PINUS / EUCALIPTO / VIROLA OU EQUIVALENTE DA REGIAO (NAO INCLUI ALIZARES)</v>
      </c>
      <c r="C505" s="756" t="str">
        <f>VLOOKUP(A505,'SINAPI 092021'!$A$4:$E$12300,3,FALSE)</f>
        <v xml:space="preserve">JG    </v>
      </c>
      <c r="D505" s="310">
        <v>1.3333330000000001</v>
      </c>
      <c r="E505" s="695">
        <v>75.87</v>
      </c>
      <c r="F505" s="311">
        <f t="shared" ref="F505:F511" si="21">E505*D505</f>
        <v>101.16</v>
      </c>
    </row>
    <row r="506" spans="1:6" ht="31.5">
      <c r="A506" s="460">
        <v>2433</v>
      </c>
      <c r="B506" s="732" t="str">
        <f>VLOOKUP(A506,'SINAPI 092021'!$A$4:$E$12300,2,FALSE)</f>
        <v>DOBRADICA EM ACO/FERRO, 3" X 2 1/2", E= 1,2 A 1,8 MM, SEM ANEL,  CROMADO OU ZINCADO, TAMPA CHATA, COM PARAFUSOS</v>
      </c>
      <c r="C506" s="756" t="str">
        <f>VLOOKUP(A506,'SINAPI 092021'!$A$4:$E$12300,3,FALSE)</f>
        <v xml:space="preserve">UN    </v>
      </c>
      <c r="D506" s="310">
        <v>6</v>
      </c>
      <c r="E506" s="695">
        <v>7.29</v>
      </c>
      <c r="F506" s="311">
        <f t="shared" si="21"/>
        <v>43.74</v>
      </c>
    </row>
    <row r="507" spans="1:6" ht="47.25">
      <c r="A507" s="460">
        <v>20017</v>
      </c>
      <c r="B507" s="732" t="str">
        <f>VLOOKUP(A507,'SINAPI 092021'!$A$4:$E$12300,2,FALSE)</f>
        <v>GUARNICAO / ALIZAR / VISTA LISA EM MADEIRA MACICA, PARA PORTA  , E = *1* CM, L = *5* CM, CEDRINHO / ANGELIM COMERCIAL / TAURI/ CURUPIXA / PEROBA / CUMARU OU EQUIVALENTE DA REGIAO</v>
      </c>
      <c r="C507" s="756" t="str">
        <f>VLOOKUP(A507,'SINAPI 092021'!$A$4:$E$12300,3,FALSE)</f>
        <v xml:space="preserve">M     </v>
      </c>
      <c r="D507" s="310">
        <v>6.3</v>
      </c>
      <c r="E507" s="695">
        <v>4.45</v>
      </c>
      <c r="F507" s="311">
        <f t="shared" si="21"/>
        <v>28.04</v>
      </c>
    </row>
    <row r="508" spans="1:6" ht="31.5">
      <c r="A508" s="460">
        <v>35274</v>
      </c>
      <c r="B508" s="732" t="str">
        <f>VLOOKUP(A508,'SINAPI 092021'!$A$4:$E$12300,2,FALSE)</f>
        <v>PILAR QUADRADO NAO APARELHADO *10 X 10* CM, EM MACARANDUBA, ANGELIM OU EQUIVALENTE DA REGIAO - BRUTA</v>
      </c>
      <c r="C508" s="756" t="str">
        <f>VLOOKUP(A508,'SINAPI 092021'!$A$4:$E$12300,3,FALSE)</f>
        <v xml:space="preserve">M     </v>
      </c>
      <c r="D508" s="310">
        <v>0.24</v>
      </c>
      <c r="E508" s="695">
        <v>39.58</v>
      </c>
      <c r="F508" s="311">
        <f t="shared" si="21"/>
        <v>9.5</v>
      </c>
    </row>
    <row r="509" spans="1:6">
      <c r="A509" s="460">
        <v>20247</v>
      </c>
      <c r="B509" s="732" t="str">
        <f>VLOOKUP(A509,'SINAPI 092021'!$A$4:$E$12300,2,FALSE)</f>
        <v>PREGO DE ACO POLIDO COM CABECA 15 X 15 (1 1/4 X 13)</v>
      </c>
      <c r="C509" s="756" t="str">
        <f>VLOOKUP(A509,'SINAPI 092021'!$A$4:$E$12300,3,FALSE)</f>
        <v xml:space="preserve">KG    </v>
      </c>
      <c r="D509" s="310">
        <v>0.64800000000000002</v>
      </c>
      <c r="E509" s="695">
        <v>26.31</v>
      </c>
      <c r="F509" s="311">
        <f t="shared" si="21"/>
        <v>17.05</v>
      </c>
    </row>
    <row r="510" spans="1:6" ht="31.5">
      <c r="A510" s="460">
        <v>11058</v>
      </c>
      <c r="B510" s="732" t="str">
        <f>VLOOKUP(A510,'SINAPI 092021'!$A$4:$E$12300,2,FALSE)</f>
        <v>PARAFUSO ROSCA SOBERBA ZINCADO CABECA CHATA FENDA SIMPLES 5,5 X 65 MM (2.1/2 ")</v>
      </c>
      <c r="C510" s="756" t="str">
        <f>VLOOKUP(A510,'SINAPI 092021'!$A$4:$E$12300,3,FALSE)</f>
        <v xml:space="preserve">UN    </v>
      </c>
      <c r="D510" s="310">
        <v>6</v>
      </c>
      <c r="E510" s="695">
        <v>0.42</v>
      </c>
      <c r="F510" s="311">
        <f t="shared" si="21"/>
        <v>2.52</v>
      </c>
    </row>
    <row r="511" spans="1:6" ht="47.25">
      <c r="A511" s="460">
        <v>88627</v>
      </c>
      <c r="B511" s="732" t="str">
        <f>VLOOKUP(A511,'SINAPI 092021'!$A$4:$E$12300,2,FALSE)</f>
        <v>ARGAMASSA TRAÇO 1:0,5:4,5 (EM VOLUME DE CIMENTO, CAL E AREIA MÉDIA ÚMIDA) PARA ASSENTAMENTO DE ALVENARIA, PREPARO MANUAL. AF_08/2019</v>
      </c>
      <c r="C511" s="756" t="str">
        <f>VLOOKUP(A511,'SINAPI 092021'!$A$4:$E$12300,3,FALSE)</f>
        <v>M3</v>
      </c>
      <c r="D511" s="310">
        <v>1.44E-2</v>
      </c>
      <c r="E511" s="695">
        <v>536.11</v>
      </c>
      <c r="F511" s="311">
        <f t="shared" si="21"/>
        <v>7.72</v>
      </c>
    </row>
    <row r="512" spans="1:6">
      <c r="A512" s="1122" t="s">
        <v>519</v>
      </c>
      <c r="B512" s="1122"/>
      <c r="C512" s="1122"/>
      <c r="D512" s="1123"/>
      <c r="E512" s="1122"/>
      <c r="F512" s="243">
        <f>SUM(F504:F511)</f>
        <v>712.66</v>
      </c>
    </row>
    <row r="513" spans="1:6">
      <c r="A513" s="1110"/>
      <c r="B513" s="1110"/>
      <c r="C513" s="1110"/>
      <c r="D513" s="1111"/>
      <c r="E513" s="1110"/>
      <c r="F513" s="1110"/>
    </row>
    <row r="514" spans="1:6">
      <c r="A514" s="1127" t="s">
        <v>520</v>
      </c>
      <c r="B514" s="1127"/>
      <c r="C514" s="1127"/>
      <c r="D514" s="1128"/>
      <c r="E514" s="1127"/>
      <c r="F514" s="515">
        <f>F512+F501</f>
        <v>877.6</v>
      </c>
    </row>
    <row r="515" spans="1:6">
      <c r="A515" s="483"/>
      <c r="B515" s="480"/>
      <c r="C515" s="481"/>
      <c r="D515" s="481"/>
      <c r="E515" s="481"/>
      <c r="F515" s="482"/>
    </row>
    <row r="516" spans="1:6">
      <c r="A516" s="483"/>
      <c r="B516" s="480"/>
      <c r="C516" s="481"/>
      <c r="D516" s="481"/>
      <c r="E516" s="481"/>
      <c r="F516" s="482"/>
    </row>
    <row r="517" spans="1:6" ht="47.25">
      <c r="A517" s="738" t="s">
        <v>780</v>
      </c>
      <c r="B517" s="739" t="s">
        <v>22664</v>
      </c>
      <c r="C517" s="1115" t="s">
        <v>683</v>
      </c>
      <c r="D517" s="1116"/>
      <c r="E517" s="1117">
        <f>F530</f>
        <v>7232.39</v>
      </c>
      <c r="F517" s="1118"/>
    </row>
    <row r="518" spans="1:6">
      <c r="A518" s="1110"/>
      <c r="B518" s="1110"/>
      <c r="C518" s="1110"/>
      <c r="D518" s="1111"/>
      <c r="E518" s="1110"/>
      <c r="F518" s="1110"/>
    </row>
    <row r="519" spans="1:6" ht="31.5">
      <c r="A519" s="506" t="s">
        <v>665</v>
      </c>
      <c r="B519" s="503" t="s">
        <v>157</v>
      </c>
      <c r="C519" s="307" t="s">
        <v>475</v>
      </c>
      <c r="D519" s="790" t="s">
        <v>513</v>
      </c>
      <c r="E519" s="790" t="s">
        <v>514</v>
      </c>
      <c r="F519" s="791" t="s">
        <v>515</v>
      </c>
    </row>
    <row r="520" spans="1:6">
      <c r="A520" s="868">
        <v>88325</v>
      </c>
      <c r="B520" s="868" t="str">
        <f>VLOOKUP(A520,'SINAPI 092021'!$A$4:$E$12300,2,FALSE)</f>
        <v>VIDRACEIRO COM ENCARGOS COMPLEMENTARES</v>
      </c>
      <c r="C520" s="809" t="str">
        <f>VLOOKUP(A520,'SINAPI 092021'!$A$4:$E$12300,3,FALSE)</f>
        <v>H</v>
      </c>
      <c r="D520" s="800">
        <v>0.9</v>
      </c>
      <c r="E520" s="809">
        <v>16.86</v>
      </c>
      <c r="F520" s="801">
        <f>E520*D520</f>
        <v>15.17</v>
      </c>
    </row>
    <row r="521" spans="1:6" ht="10.5" customHeight="1">
      <c r="A521" s="1122" t="s">
        <v>516</v>
      </c>
      <c r="B521" s="1122"/>
      <c r="C521" s="1122"/>
      <c r="D521" s="1123"/>
      <c r="E521" s="1122"/>
      <c r="F521" s="318">
        <f>SUM(F520:F520)</f>
        <v>15.17</v>
      </c>
    </row>
    <row r="522" spans="1:6">
      <c r="A522" s="1110"/>
      <c r="B522" s="1110"/>
      <c r="C522" s="1110"/>
      <c r="D522" s="1111"/>
      <c r="E522" s="1110"/>
      <c r="F522" s="1110"/>
    </row>
    <row r="523" spans="1:6" ht="31.5">
      <c r="A523" s="506" t="s">
        <v>665</v>
      </c>
      <c r="B523" s="503" t="s">
        <v>517</v>
      </c>
      <c r="C523" s="307" t="s">
        <v>475</v>
      </c>
      <c r="D523" s="790" t="s">
        <v>518</v>
      </c>
      <c r="E523" s="790" t="s">
        <v>514</v>
      </c>
      <c r="F523" s="791" t="s">
        <v>515</v>
      </c>
    </row>
    <row r="524" spans="1:6" ht="16.5" customHeight="1">
      <c r="A524" s="877" t="s">
        <v>22669</v>
      </c>
      <c r="B524" s="877" t="s">
        <v>22665</v>
      </c>
      <c r="C524" s="878" t="s">
        <v>480</v>
      </c>
      <c r="D524" s="806">
        <v>6.3</v>
      </c>
      <c r="E524" s="878">
        <v>749.55</v>
      </c>
      <c r="F524" s="870">
        <f t="shared" ref="F524:F527" si="22">E524*D524</f>
        <v>4722.17</v>
      </c>
    </row>
    <row r="525" spans="1:6" s="789" customFormat="1" ht="78.75">
      <c r="A525" s="868">
        <v>3104</v>
      </c>
      <c r="B525" s="868" t="str">
        <f>VLOOKUP(A525,'SINAPI 092021'!$A$4:$E$12300,2,FALSE)</f>
        <v>CONJ. DE FERRAGENS PARA PORTA DE VIDRO TEMPERADO, EM ZAMAC CROMADO, CONTEMPLANDO: DOBRADICA INF.; DOBRADICA SUP.; PIVO PARA DOBRADICA INF.; PIVO PARA DOBRADICA SUP.; FECHADURA CENTRAL EM ZAMC CROMADO; CONTRA FECHADURA DE PRESSAO</v>
      </c>
      <c r="C525" s="809" t="str">
        <f>VLOOKUP(A525,'SINAPI 092021'!$A$4:$E$12300,3,FALSE)</f>
        <v xml:space="preserve">CJ    </v>
      </c>
      <c r="D525" s="800">
        <v>1</v>
      </c>
      <c r="E525" s="809">
        <v>142.9</v>
      </c>
      <c r="F525" s="801">
        <f t="shared" si="22"/>
        <v>142.9</v>
      </c>
    </row>
    <row r="526" spans="1:6" ht="51" customHeight="1">
      <c r="A526" s="868">
        <v>11522</v>
      </c>
      <c r="B526" s="868" t="str">
        <f>VLOOKUP(A526,'SINAPI 092021'!$A$4:$E$12300,2,FALSE)</f>
        <v>PUXADOR DE EMBUTIR TIPO CONCHA, COM FURO PARA CHAVE, EM LATAO CROMADO,  COMPRIMENTO DE APROX *100* MM E LARGURA DE APROX *40* MM</v>
      </c>
      <c r="C526" s="809" t="str">
        <f>VLOOKUP(A526,'SINAPI 092021'!$A$4:$E$12300,3,FALSE)</f>
        <v xml:space="preserve">UN    </v>
      </c>
      <c r="D526" s="800">
        <v>3</v>
      </c>
      <c r="E526" s="809" t="str">
        <f>VLOOKUP(A526,'SINAPI 092021'!$A$4:$E$12300,5,FALSE)</f>
        <v>13,95</v>
      </c>
      <c r="F526" s="801">
        <f t="shared" si="22"/>
        <v>41.85</v>
      </c>
    </row>
    <row r="527" spans="1:6" ht="18.75" customHeight="1">
      <c r="A527" s="868">
        <v>11499</v>
      </c>
      <c r="B527" s="868" t="str">
        <f>VLOOKUP(A527,'SINAPI 092021'!$A$4:$E$12300,2,FALSE)</f>
        <v>MOLA HIDRAULICA DE PISO, PARA PORTAS DE ATE 1100 MM E PESO DE ATE 120 KG, COM CORPO EM ACO INOX</v>
      </c>
      <c r="C527" s="809" t="str">
        <f>VLOOKUP(A527,'SINAPI 092021'!$A$4:$E$12300,3,FALSE)</f>
        <v xml:space="preserve">UN    </v>
      </c>
      <c r="D527" s="800">
        <v>3</v>
      </c>
      <c r="E527" s="809">
        <v>770.1</v>
      </c>
      <c r="F527" s="801">
        <f t="shared" si="22"/>
        <v>2310.3000000000002</v>
      </c>
    </row>
    <row r="528" spans="1:6" ht="18.75" customHeight="1">
      <c r="A528" s="1122" t="s">
        <v>519</v>
      </c>
      <c r="B528" s="1122"/>
      <c r="C528" s="1122"/>
      <c r="D528" s="1123"/>
      <c r="E528" s="1122"/>
      <c r="F528" s="792">
        <f>SUM(F524:F527)</f>
        <v>7217.22</v>
      </c>
    </row>
    <row r="529" spans="1:6" ht="18.75" customHeight="1">
      <c r="A529" s="1110"/>
      <c r="B529" s="1110"/>
      <c r="C529" s="1110"/>
      <c r="D529" s="1111"/>
      <c r="E529" s="1110"/>
      <c r="F529" s="1110"/>
    </row>
    <row r="530" spans="1:6" ht="31.5" customHeight="1">
      <c r="A530" s="1127" t="s">
        <v>520</v>
      </c>
      <c r="B530" s="1127"/>
      <c r="C530" s="1127"/>
      <c r="D530" s="1128"/>
      <c r="E530" s="1127"/>
      <c r="F530" s="515">
        <f>F528+F521</f>
        <v>7232.39</v>
      </c>
    </row>
    <row r="531" spans="1:6">
      <c r="A531" s="483"/>
      <c r="B531" s="480"/>
      <c r="C531" s="481"/>
      <c r="D531" s="481"/>
      <c r="E531" s="481"/>
      <c r="F531" s="482"/>
    </row>
    <row r="532" spans="1:6" ht="31.5">
      <c r="A532" s="738" t="s">
        <v>22428</v>
      </c>
      <c r="B532" s="739" t="s">
        <v>792</v>
      </c>
      <c r="C532" s="1132" t="s">
        <v>683</v>
      </c>
      <c r="D532" s="1133"/>
      <c r="E532" s="1117">
        <f>F543</f>
        <v>275.37</v>
      </c>
      <c r="F532" s="1118"/>
    </row>
    <row r="533" spans="1:6">
      <c r="A533" s="1110"/>
      <c r="B533" s="1110"/>
      <c r="C533" s="1110"/>
      <c r="D533" s="1111"/>
      <c r="E533" s="1110"/>
      <c r="F533" s="1110"/>
    </row>
    <row r="534" spans="1:6" ht="31.5">
      <c r="A534" s="462" t="s">
        <v>665</v>
      </c>
      <c r="B534" s="506" t="s">
        <v>157</v>
      </c>
      <c r="C534" s="240" t="s">
        <v>475</v>
      </c>
      <c r="D534" s="240" t="s">
        <v>513</v>
      </c>
      <c r="E534" s="240" t="s">
        <v>514</v>
      </c>
      <c r="F534" s="241" t="s">
        <v>515</v>
      </c>
    </row>
    <row r="535" spans="1:6" ht="14.25" customHeight="1">
      <c r="A535" s="454">
        <v>88264</v>
      </c>
      <c r="B535" s="732" t="str">
        <f>VLOOKUP(A535,'SINAPI 092021'!$A$4:$E$12300,2,FALSE)</f>
        <v>ELETRICISTA COM ENCARGOS COMPLEMENTARES</v>
      </c>
      <c r="C535" s="756" t="str">
        <f>VLOOKUP(A535,'SINAPI 092021'!$A$4:$E$12300,3,FALSE)</f>
        <v>H</v>
      </c>
      <c r="D535" s="310">
        <v>1</v>
      </c>
      <c r="E535" s="695">
        <v>19.53</v>
      </c>
      <c r="F535" s="311">
        <f>D535*E535</f>
        <v>19.53</v>
      </c>
    </row>
    <row r="536" spans="1:6">
      <c r="A536" s="454">
        <v>88316</v>
      </c>
      <c r="B536" s="732" t="str">
        <f>VLOOKUP(A536,'SINAPI 092021'!$A$4:$E$12300,2,FALSE)</f>
        <v>SERVENTE COM ENCARGOS COMPLEMENTARES</v>
      </c>
      <c r="C536" s="756" t="str">
        <f>VLOOKUP(A536,'SINAPI 092021'!$A$4:$E$12300,3,FALSE)</f>
        <v>H</v>
      </c>
      <c r="D536" s="310">
        <v>2</v>
      </c>
      <c r="E536" s="695">
        <v>15.16</v>
      </c>
      <c r="F536" s="311">
        <f>D536*E536</f>
        <v>30.32</v>
      </c>
    </row>
    <row r="537" spans="1:6">
      <c r="A537" s="1122" t="s">
        <v>516</v>
      </c>
      <c r="B537" s="1122"/>
      <c r="C537" s="1122"/>
      <c r="D537" s="1123"/>
      <c r="E537" s="1122"/>
      <c r="F537" s="243">
        <f>SUM(F535:F536)</f>
        <v>49.85</v>
      </c>
    </row>
    <row r="538" spans="1:6">
      <c r="A538" s="1110"/>
      <c r="B538" s="1110"/>
      <c r="C538" s="1110"/>
      <c r="D538" s="1111"/>
      <c r="E538" s="1110"/>
      <c r="F538" s="1110"/>
    </row>
    <row r="539" spans="1:6" ht="31.5">
      <c r="A539" s="462" t="s">
        <v>665</v>
      </c>
      <c r="B539" s="506" t="s">
        <v>517</v>
      </c>
      <c r="C539" s="240" t="s">
        <v>475</v>
      </c>
      <c r="D539" s="240" t="s">
        <v>518</v>
      </c>
      <c r="E539" s="240" t="s">
        <v>514</v>
      </c>
      <c r="F539" s="241" t="s">
        <v>515</v>
      </c>
    </row>
    <row r="540" spans="1:6" ht="31.5">
      <c r="A540" s="864" t="s">
        <v>22632</v>
      </c>
      <c r="B540" s="867" t="s">
        <v>22631</v>
      </c>
      <c r="C540" s="865" t="s">
        <v>475</v>
      </c>
      <c r="D540" s="806">
        <v>1</v>
      </c>
      <c r="E540" s="866">
        <v>225.52</v>
      </c>
      <c r="F540" s="866">
        <f t="shared" ref="F540" si="23">D540*E540</f>
        <v>225.52</v>
      </c>
    </row>
    <row r="541" spans="1:6">
      <c r="A541" s="1122" t="s">
        <v>519</v>
      </c>
      <c r="B541" s="1122"/>
      <c r="C541" s="1122"/>
      <c r="D541" s="1123"/>
      <c r="E541" s="1122"/>
      <c r="F541" s="243">
        <f>SUM(F540:F540)</f>
        <v>225.52</v>
      </c>
    </row>
    <row r="542" spans="1:6">
      <c r="A542" s="1110"/>
      <c r="B542" s="1110"/>
      <c r="C542" s="1110"/>
      <c r="D542" s="1111"/>
      <c r="E542" s="1110"/>
      <c r="F542" s="1110"/>
    </row>
    <row r="543" spans="1:6">
      <c r="A543" s="1127" t="s">
        <v>520</v>
      </c>
      <c r="B543" s="1127"/>
      <c r="C543" s="1127"/>
      <c r="D543" s="1128"/>
      <c r="E543" s="1127"/>
      <c r="F543" s="515">
        <f>F537+F541</f>
        <v>275.37</v>
      </c>
    </row>
    <row r="544" spans="1:6">
      <c r="A544" s="484"/>
      <c r="B544" s="400"/>
      <c r="C544" s="8"/>
      <c r="D544" s="8"/>
      <c r="E544" s="8"/>
      <c r="F544" s="485"/>
    </row>
    <row r="545" spans="1:6" ht="47.25">
      <c r="A545" s="738" t="s">
        <v>794</v>
      </c>
      <c r="B545" s="739" t="s">
        <v>1737</v>
      </c>
      <c r="C545" s="1132" t="s">
        <v>683</v>
      </c>
      <c r="D545" s="1133"/>
      <c r="E545" s="1117">
        <f>F559</f>
        <v>113.29</v>
      </c>
      <c r="F545" s="1118"/>
    </row>
    <row r="546" spans="1:6">
      <c r="A546" s="764"/>
      <c r="B546" s="765"/>
      <c r="C546" s="765"/>
      <c r="D546" s="765"/>
      <c r="E546" s="765"/>
      <c r="F546" s="766"/>
    </row>
    <row r="547" spans="1:6" ht="31.5">
      <c r="A547" s="461" t="s">
        <v>665</v>
      </c>
      <c r="B547" s="522" t="s">
        <v>157</v>
      </c>
      <c r="C547" s="240" t="s">
        <v>475</v>
      </c>
      <c r="D547" s="240" t="s">
        <v>513</v>
      </c>
      <c r="E547" s="240" t="s">
        <v>514</v>
      </c>
      <c r="F547" s="241" t="s">
        <v>515</v>
      </c>
    </row>
    <row r="548" spans="1:6">
      <c r="A548" s="460">
        <v>88309</v>
      </c>
      <c r="B548" s="732" t="str">
        <f>VLOOKUP(A548,'SINAPI 092021'!$A$4:$E$12300,2,FALSE)</f>
        <v>PEDREIRO COM ENCARGOS COMPLEMENTARES</v>
      </c>
      <c r="C548" s="756" t="str">
        <f>VLOOKUP(A548,'SINAPI 092021'!$A$4:$E$12300,3,FALSE)</f>
        <v>H</v>
      </c>
      <c r="D548" s="310">
        <v>3.0599999999999999E-2</v>
      </c>
      <c r="E548" s="695">
        <v>18.86</v>
      </c>
      <c r="F548" s="311">
        <f t="shared" ref="F548:F549" si="24">E548*D548</f>
        <v>0.57999999999999996</v>
      </c>
    </row>
    <row r="549" spans="1:6">
      <c r="A549" s="460">
        <v>88316</v>
      </c>
      <c r="B549" s="732" t="str">
        <f>VLOOKUP(A549,'SINAPI 092021'!$A$4:$E$12300,2,FALSE)</f>
        <v>SERVENTE COM ENCARGOS COMPLEMENTARES</v>
      </c>
      <c r="C549" s="756" t="str">
        <f>VLOOKUP(A549,'SINAPI 092021'!$A$4:$E$12300,3,FALSE)</f>
        <v>H</v>
      </c>
      <c r="D549" s="310">
        <v>1.528E-2</v>
      </c>
      <c r="E549" s="695">
        <v>15.16</v>
      </c>
      <c r="F549" s="311">
        <f t="shared" si="24"/>
        <v>0.23</v>
      </c>
    </row>
    <row r="550" spans="1:6">
      <c r="A550" s="1122" t="s">
        <v>516</v>
      </c>
      <c r="B550" s="1122"/>
      <c r="C550" s="1122"/>
      <c r="D550" s="1123"/>
      <c r="E550" s="1122"/>
      <c r="F550" s="243">
        <f>SUM(F548:F549)</f>
        <v>0.81</v>
      </c>
    </row>
    <row r="551" spans="1:6">
      <c r="A551" s="1110"/>
      <c r="B551" s="1110"/>
      <c r="C551" s="1110"/>
      <c r="D551" s="1110"/>
      <c r="E551" s="1110"/>
      <c r="F551" s="1110"/>
    </row>
    <row r="552" spans="1:6" ht="31.5">
      <c r="A552" s="461" t="s">
        <v>665</v>
      </c>
      <c r="B552" s="522" t="s">
        <v>517</v>
      </c>
      <c r="C552" s="240" t="s">
        <v>475</v>
      </c>
      <c r="D552" s="240" t="s">
        <v>518</v>
      </c>
      <c r="E552" s="240" t="s">
        <v>514</v>
      </c>
      <c r="F552" s="241" t="s">
        <v>515</v>
      </c>
    </row>
    <row r="553" spans="1:6">
      <c r="A553" s="864" t="s">
        <v>22633</v>
      </c>
      <c r="B553" s="789" t="s">
        <v>22634</v>
      </c>
      <c r="C553" s="865" t="s">
        <v>480</v>
      </c>
      <c r="D553" s="806">
        <v>0.17</v>
      </c>
      <c r="E553" s="866">
        <v>339.81</v>
      </c>
      <c r="F553" s="866">
        <f t="shared" ref="F553" si="25">E553*D553</f>
        <v>57.77</v>
      </c>
    </row>
    <row r="554" spans="1:6" ht="31.5">
      <c r="A554" s="521">
        <v>142</v>
      </c>
      <c r="B554" s="732" t="str">
        <f>VLOOKUP(A554,'SINAPI 092021'!$A$4:$E$12300,2,FALSE)</f>
        <v>SELANTE ELASTICO MONOCOMPONENTE A BASE DE POLIURETANO (PU) PARA JUNTAS DIVERSAS</v>
      </c>
      <c r="C554" s="756" t="str">
        <f>VLOOKUP(A554,'SINAPI 092021'!$A$4:$E$12300,3,FALSE)</f>
        <v xml:space="preserve">310ML </v>
      </c>
      <c r="D554" s="310">
        <v>7.0632E-2</v>
      </c>
      <c r="E554" s="695">
        <v>26.18</v>
      </c>
      <c r="F554" s="311">
        <f t="shared" ref="F554" si="26">E554*D554</f>
        <v>1.85</v>
      </c>
    </row>
    <row r="555" spans="1:6" ht="47.25">
      <c r="A555" s="521">
        <v>7568</v>
      </c>
      <c r="B555" s="732" t="str">
        <f>VLOOKUP(A555,'SINAPI 092021'!$A$4:$E$12300,2,FALSE)</f>
        <v>BUCHA DE NYLON SEM ABA S10, COM PARAFUSO DE 6,10 X 65 MM EM ACO ZINCADO COM ROSCA SOBERBA, CABECA CHATA E FENDA PHILLIPS</v>
      </c>
      <c r="C555" s="756" t="str">
        <f>VLOOKUP(A555,'SINAPI 092021'!$A$4:$E$12300,3,FALSE)</f>
        <v xml:space="preserve">UN    </v>
      </c>
      <c r="D555" s="310">
        <v>0.385328</v>
      </c>
      <c r="E555" s="695" t="str">
        <f>VLOOKUP(A555,'SINAPI 092021'!$A$4:$E$12300,5,FALSE)</f>
        <v>0,61</v>
      </c>
      <c r="F555" s="311">
        <f t="shared" ref="F555:F556" si="27">E555*D555</f>
        <v>0.24</v>
      </c>
    </row>
    <row r="556" spans="1:6" ht="30" customHeight="1">
      <c r="A556" s="521">
        <v>36888</v>
      </c>
      <c r="B556" s="732" t="str">
        <f>VLOOKUP(A556,'SINAPI 092021'!$A$4:$E$12300,2,FALSE)</f>
        <v>GUARNICAO/MOLDURA DE ACABAMENTO PARA ESQUADRIA DE ALUMINIO ANODIZADO NATURAL, PARA 1 FACE</v>
      </c>
      <c r="C556" s="756" t="str">
        <f>VLOOKUP(A556,'SINAPI 092021'!$A$4:$E$12300,3,FALSE)</f>
        <v xml:space="preserve">M     </v>
      </c>
      <c r="D556" s="310">
        <v>1.2</v>
      </c>
      <c r="E556" s="695">
        <v>43.85</v>
      </c>
      <c r="F556" s="311">
        <f t="shared" si="27"/>
        <v>52.62</v>
      </c>
    </row>
    <row r="557" spans="1:6">
      <c r="A557" s="1122" t="s">
        <v>519</v>
      </c>
      <c r="B557" s="1122"/>
      <c r="C557" s="1122"/>
      <c r="D557" s="1123"/>
      <c r="E557" s="1122"/>
      <c r="F557" s="243">
        <f>SUM(F553:F556)</f>
        <v>112.48</v>
      </c>
    </row>
    <row r="558" spans="1:6">
      <c r="A558" s="1110"/>
      <c r="B558" s="1110"/>
      <c r="C558" s="1110"/>
      <c r="D558" s="1111"/>
      <c r="E558" s="1110"/>
      <c r="F558" s="1110"/>
    </row>
    <row r="559" spans="1:6">
      <c r="A559" s="1127" t="s">
        <v>520</v>
      </c>
      <c r="B559" s="1127"/>
      <c r="C559" s="1127"/>
      <c r="D559" s="1128"/>
      <c r="E559" s="1127"/>
      <c r="F559" s="515">
        <f>F550+F557</f>
        <v>113.29</v>
      </c>
    </row>
    <row r="560" spans="1:6">
      <c r="A560" s="1164"/>
      <c r="B560" s="1164"/>
      <c r="C560" s="1164"/>
      <c r="D560" s="1164"/>
      <c r="E560" s="1164"/>
      <c r="F560" s="1164"/>
    </row>
    <row r="561" spans="1:6">
      <c r="A561" s="1191" t="s">
        <v>22429</v>
      </c>
      <c r="B561" s="1192"/>
      <c r="C561" s="1166" t="s">
        <v>512</v>
      </c>
      <c r="D561" s="1167"/>
      <c r="E561" s="1193">
        <f>F576</f>
        <v>456.42</v>
      </c>
      <c r="F561" s="1194"/>
    </row>
    <row r="562" spans="1:6">
      <c r="A562" s="1195" t="s">
        <v>795</v>
      </c>
      <c r="B562" s="1192"/>
      <c r="C562" s="1192"/>
      <c r="D562" s="1192"/>
      <c r="E562" s="1192"/>
      <c r="F562" s="1196"/>
    </row>
    <row r="563" spans="1:6">
      <c r="A563" s="1134"/>
      <c r="B563" s="1135"/>
      <c r="C563" s="1135"/>
      <c r="D563" s="1135"/>
      <c r="E563" s="1135"/>
      <c r="F563" s="1136"/>
    </row>
    <row r="564" spans="1:6" ht="31.5">
      <c r="A564" s="459" t="s">
        <v>665</v>
      </c>
      <c r="B564" s="506" t="s">
        <v>157</v>
      </c>
      <c r="C564" s="240" t="s">
        <v>475</v>
      </c>
      <c r="D564" s="240" t="s">
        <v>513</v>
      </c>
      <c r="E564" s="240" t="s">
        <v>514</v>
      </c>
      <c r="F564" s="241" t="s">
        <v>515</v>
      </c>
    </row>
    <row r="565" spans="1:6">
      <c r="A565" s="454">
        <v>88316</v>
      </c>
      <c r="B565" s="732" t="str">
        <f>VLOOKUP(A565,'SINAPI 092021'!$A$4:$E$12300,2,FALSE)</f>
        <v>SERVENTE COM ENCARGOS COMPLEMENTARES</v>
      </c>
      <c r="C565" s="756" t="str">
        <f>VLOOKUP(A565,'SINAPI 092021'!$A$4:$E$12300,3,FALSE)</f>
        <v>H</v>
      </c>
      <c r="D565" s="310">
        <v>0.152003</v>
      </c>
      <c r="E565" s="695">
        <v>15.16</v>
      </c>
      <c r="F565" s="311">
        <f>E565*D565</f>
        <v>2.2999999999999998</v>
      </c>
    </row>
    <row r="566" spans="1:6">
      <c r="A566" s="454">
        <v>88315</v>
      </c>
      <c r="B566" s="732" t="str">
        <f>VLOOKUP(A566,'SINAPI 092021'!$A$4:$E$12300,2,FALSE)</f>
        <v>SERRALHEIRO COM ENCARGOS COMPLEMENTARES</v>
      </c>
      <c r="C566" s="756" t="str">
        <f>VLOOKUP(A566,'SINAPI 092021'!$A$4:$E$12300,3,FALSE)</f>
        <v>H</v>
      </c>
      <c r="D566" s="310">
        <v>9.9835919999999998</v>
      </c>
      <c r="E566" s="695">
        <v>18.75</v>
      </c>
      <c r="F566" s="311">
        <f>E566*D566</f>
        <v>187.19</v>
      </c>
    </row>
    <row r="567" spans="1:6">
      <c r="A567" s="454">
        <v>88309</v>
      </c>
      <c r="B567" s="732" t="str">
        <f>VLOOKUP(A567,'SINAPI 092021'!$A$4:$E$12300,2,FALSE)</f>
        <v>PEDREIRO COM ENCARGOS COMPLEMENTARES</v>
      </c>
      <c r="C567" s="756" t="str">
        <f>VLOOKUP(A567,'SINAPI 092021'!$A$4:$E$12300,3,FALSE)</f>
        <v>H</v>
      </c>
      <c r="D567" s="310">
        <v>0.18084</v>
      </c>
      <c r="E567" s="695">
        <v>18.86</v>
      </c>
      <c r="F567" s="311">
        <f>E567*D567</f>
        <v>3.41</v>
      </c>
    </row>
    <row r="568" spans="1:6">
      <c r="A568" s="1124" t="s">
        <v>516</v>
      </c>
      <c r="B568" s="1125"/>
      <c r="C568" s="1125"/>
      <c r="D568" s="1125"/>
      <c r="E568" s="1126"/>
      <c r="F568" s="243">
        <f>SUM(F565:F567)</f>
        <v>192.9</v>
      </c>
    </row>
    <row r="569" spans="1:6">
      <c r="A569" s="1134"/>
      <c r="B569" s="1135"/>
      <c r="C569" s="1135"/>
      <c r="D569" s="1135"/>
      <c r="E569" s="1135"/>
      <c r="F569" s="1136"/>
    </row>
    <row r="570" spans="1:6">
      <c r="A570" s="1134"/>
      <c r="B570" s="1135"/>
      <c r="C570" s="1135"/>
      <c r="D570" s="1135"/>
      <c r="E570" s="1135"/>
      <c r="F570" s="1136"/>
    </row>
    <row r="571" spans="1:6" ht="31.5">
      <c r="A571" s="459" t="s">
        <v>665</v>
      </c>
      <c r="B571" s="506" t="s">
        <v>517</v>
      </c>
      <c r="C571" s="240" t="s">
        <v>475</v>
      </c>
      <c r="D571" s="240" t="s">
        <v>518</v>
      </c>
      <c r="E571" s="240" t="s">
        <v>514</v>
      </c>
      <c r="F571" s="241" t="s">
        <v>515</v>
      </c>
    </row>
    <row r="572" spans="1:6" ht="31.5">
      <c r="A572" s="460">
        <v>7697</v>
      </c>
      <c r="B572" s="732" t="str">
        <f>VLOOKUP(A572,'SINAPI 092021'!$A$4:$E$12300,2,FALSE)</f>
        <v>TUBO ACO GALVANIZADO COM COSTURA, CLASSE MEDIA, DN 1.1/2", E = *3,25* MM, PESO *3,61* KG/M (NBR 5580)</v>
      </c>
      <c r="C572" s="756" t="str">
        <f>VLOOKUP(A572,'SINAPI 092021'!$A$4:$E$12300,3,FALSE)</f>
        <v xml:space="preserve">M     </v>
      </c>
      <c r="D572" s="310">
        <v>4.1656000000000004</v>
      </c>
      <c r="E572" s="695">
        <v>63.23</v>
      </c>
      <c r="F572" s="311">
        <f t="shared" ref="F572:F573" si="28">E572*D572</f>
        <v>263.39</v>
      </c>
    </row>
    <row r="573" spans="1:6" ht="31.5">
      <c r="A573" s="460">
        <v>88631</v>
      </c>
      <c r="B573" s="732" t="str">
        <f>VLOOKUP(A573,'SINAPI 092021'!$A$4:$E$12300,2,FALSE)</f>
        <v>ARGAMASSA TRAÇO 1:4 (EM VOLUME DE CIMENTO E AREIA MÉDIA ÚMIDA), PREPARO MANUAL. AF_08/2019</v>
      </c>
      <c r="C573" s="756" t="str">
        <f>VLOOKUP(A573,'SINAPI 092021'!$A$4:$E$12300,3,FALSE)</f>
        <v>M3</v>
      </c>
      <c r="D573" s="310">
        <v>2.5000000000000001E-4</v>
      </c>
      <c r="E573" s="695">
        <v>502.15</v>
      </c>
      <c r="F573" s="311">
        <f t="shared" si="28"/>
        <v>0.13</v>
      </c>
    </row>
    <row r="574" spans="1:6">
      <c r="A574" s="1124" t="s">
        <v>519</v>
      </c>
      <c r="B574" s="1125"/>
      <c r="C574" s="1125"/>
      <c r="D574" s="1125"/>
      <c r="E574" s="1126"/>
      <c r="F574" s="243">
        <f>SUM(F572:F573)</f>
        <v>263.52</v>
      </c>
    </row>
    <row r="575" spans="1:6">
      <c r="A575" s="1134"/>
      <c r="B575" s="1135"/>
      <c r="C575" s="1135"/>
      <c r="D575" s="1135"/>
      <c r="E575" s="1135"/>
      <c r="F575" s="1136"/>
    </row>
    <row r="576" spans="1:6">
      <c r="A576" s="1129" t="s">
        <v>520</v>
      </c>
      <c r="B576" s="1130"/>
      <c r="C576" s="1130"/>
      <c r="D576" s="1130"/>
      <c r="E576" s="1131"/>
      <c r="F576" s="515">
        <f>F568+F574</f>
        <v>456.42</v>
      </c>
    </row>
    <row r="577" spans="1:6">
      <c r="A577" s="483"/>
      <c r="B577" s="480"/>
      <c r="C577" s="481"/>
      <c r="D577" s="481"/>
      <c r="E577" s="481"/>
      <c r="F577" s="482"/>
    </row>
    <row r="578" spans="1:6">
      <c r="A578" s="738" t="s">
        <v>805</v>
      </c>
      <c r="B578" s="739" t="s">
        <v>798</v>
      </c>
      <c r="C578" s="1115" t="s">
        <v>1121</v>
      </c>
      <c r="D578" s="1116"/>
      <c r="E578" s="1162">
        <f>F649</f>
        <v>70201.850000000006</v>
      </c>
      <c r="F578" s="1163"/>
    </row>
    <row r="579" spans="1:6">
      <c r="A579" s="1110"/>
      <c r="B579" s="1110"/>
      <c r="C579" s="1110"/>
      <c r="D579" s="1111"/>
      <c r="E579" s="1110"/>
      <c r="F579" s="1110"/>
    </row>
    <row r="580" spans="1:6" ht="31.5">
      <c r="A580" s="339" t="s">
        <v>665</v>
      </c>
      <c r="B580" s="503" t="s">
        <v>157</v>
      </c>
      <c r="C580" s="240" t="s">
        <v>475</v>
      </c>
      <c r="D580" s="240" t="s">
        <v>513</v>
      </c>
      <c r="E580" s="240" t="s">
        <v>514</v>
      </c>
      <c r="F580" s="241" t="s">
        <v>515</v>
      </c>
    </row>
    <row r="581" spans="1:6" ht="15" customHeight="1">
      <c r="A581" s="76">
        <v>88264</v>
      </c>
      <c r="B581" s="732" t="str">
        <f>VLOOKUP(A581,'SINAPI 092021'!$A$4:$E$12300,2,FALSE)</f>
        <v>ELETRICISTA COM ENCARGOS COMPLEMENTARES</v>
      </c>
      <c r="C581" s="756" t="str">
        <f>VLOOKUP(A581,'SINAPI 092021'!$A$4:$E$12300,3,FALSE)</f>
        <v>H</v>
      </c>
      <c r="D581" s="310">
        <v>17</v>
      </c>
      <c r="E581" s="695">
        <v>19.53</v>
      </c>
      <c r="F581" s="311">
        <f>D581*E581</f>
        <v>332.01</v>
      </c>
    </row>
    <row r="582" spans="1:6" ht="15" customHeight="1">
      <c r="A582" s="76">
        <v>88247</v>
      </c>
      <c r="B582" s="732" t="str">
        <f>VLOOKUP(A582,'SINAPI 092021'!$A$4:$E$12300,2,FALSE)</f>
        <v>AUXILIAR DE ELETRICISTA COM ENCARGOS COMPLEMENTARES</v>
      </c>
      <c r="C582" s="756" t="str">
        <f>VLOOKUP(A582,'SINAPI 092021'!$A$4:$E$12300,3,FALSE)</f>
        <v>H</v>
      </c>
      <c r="D582" s="310">
        <v>16</v>
      </c>
      <c r="E582" s="695">
        <v>15.19</v>
      </c>
      <c r="F582" s="311">
        <f>D582*E582</f>
        <v>243.04</v>
      </c>
    </row>
    <row r="583" spans="1:6">
      <c r="A583" s="76">
        <v>88242</v>
      </c>
      <c r="B583" s="732" t="str">
        <f>VLOOKUP(A583,'SINAPI 092021'!$A$4:$E$12300,2,FALSE)</f>
        <v>AJUDANTE DE PEDREIRO COM ENCARGOS COMPLEMENTARES</v>
      </c>
      <c r="C583" s="756" t="str">
        <f>VLOOKUP(A583,'SINAPI 092021'!$A$4:$E$12300,3,FALSE)</f>
        <v>H</v>
      </c>
      <c r="D583" s="310">
        <v>6</v>
      </c>
      <c r="E583" s="695">
        <v>15.22</v>
      </c>
      <c r="F583" s="311">
        <f>D583*E583</f>
        <v>91.32</v>
      </c>
    </row>
    <row r="584" spans="1:6">
      <c r="A584" s="76">
        <v>88316</v>
      </c>
      <c r="B584" s="732" t="str">
        <f>VLOOKUP(A584,'SINAPI 092021'!$A$4:$E$12300,2,FALSE)</f>
        <v>SERVENTE COM ENCARGOS COMPLEMENTARES</v>
      </c>
      <c r="C584" s="756" t="str">
        <f>VLOOKUP(A584,'SINAPI 092021'!$A$4:$E$12300,3,FALSE)</f>
        <v>H</v>
      </c>
      <c r="D584" s="310">
        <v>8</v>
      </c>
      <c r="E584" s="695">
        <v>15.16</v>
      </c>
      <c r="F584" s="311">
        <f>D584*E584</f>
        <v>121.28</v>
      </c>
    </row>
    <row r="585" spans="1:6">
      <c r="A585" s="1124" t="s">
        <v>516</v>
      </c>
      <c r="B585" s="1125"/>
      <c r="C585" s="1125"/>
      <c r="D585" s="1125"/>
      <c r="E585" s="1126"/>
      <c r="F585" s="243">
        <f>SUM(F581:F584)</f>
        <v>787.65</v>
      </c>
    </row>
    <row r="586" spans="1:6">
      <c r="A586" s="463"/>
      <c r="B586" s="340"/>
      <c r="C586" s="340"/>
      <c r="D586" s="338"/>
      <c r="E586" s="340"/>
      <c r="F586" s="464"/>
    </row>
    <row r="587" spans="1:6" ht="31.5">
      <c r="A587" s="459" t="s">
        <v>665</v>
      </c>
      <c r="B587" s="506" t="s">
        <v>523</v>
      </c>
      <c r="C587" s="465" t="s">
        <v>475</v>
      </c>
      <c r="D587" s="240" t="s">
        <v>513</v>
      </c>
      <c r="E587" s="465" t="s">
        <v>514</v>
      </c>
      <c r="F587" s="241" t="s">
        <v>515</v>
      </c>
    </row>
    <row r="588" spans="1:6" ht="47.25">
      <c r="A588" s="454">
        <v>89270</v>
      </c>
      <c r="B588" s="732" t="str">
        <f>VLOOKUP(A588,'SINAPI 092021'!$A$4:$E$12300,2,FALSE)</f>
        <v>GUINDASTE HIDRÁULICO AUTOPROPELIDO, COM LANÇA TELESCÓPICA 28,80 M, CAPACIDADE MÁXIMA 30 T, POTÊNCIA 97 KW, TRAÇÃO 4 X 4 - MANUTENÇÃO. AF_11/2014</v>
      </c>
      <c r="C588" s="756" t="str">
        <f>VLOOKUP(A588,'SINAPI 092021'!$A$4:$E$12300,3,FALSE)</f>
        <v>H</v>
      </c>
      <c r="D588" s="326">
        <v>5</v>
      </c>
      <c r="E588" s="695">
        <v>73.290000000000006</v>
      </c>
      <c r="F588" s="311">
        <f t="shared" ref="F588" si="29">E588*D588</f>
        <v>366.45</v>
      </c>
    </row>
    <row r="589" spans="1:6">
      <c r="A589" s="1124" t="s">
        <v>524</v>
      </c>
      <c r="B589" s="1125"/>
      <c r="C589" s="1125"/>
      <c r="D589" s="1125"/>
      <c r="E589" s="1126"/>
      <c r="F589" s="243">
        <f>SUM(F588:F588)</f>
        <v>366.45</v>
      </c>
    </row>
    <row r="590" spans="1:6">
      <c r="A590" s="455"/>
      <c r="B590" s="519"/>
      <c r="C590" s="456"/>
      <c r="D590" s="456"/>
      <c r="E590" s="457"/>
      <c r="F590" s="243"/>
    </row>
    <row r="591" spans="1:6" ht="31.5">
      <c r="A591" s="462" t="s">
        <v>665</v>
      </c>
      <c r="B591" s="341" t="s">
        <v>517</v>
      </c>
      <c r="C591" s="240" t="s">
        <v>475</v>
      </c>
      <c r="D591" s="240" t="s">
        <v>518</v>
      </c>
      <c r="E591" s="240" t="s">
        <v>514</v>
      </c>
      <c r="F591" s="241" t="s">
        <v>515</v>
      </c>
    </row>
    <row r="592" spans="1:6" ht="31.5">
      <c r="A592" s="454">
        <v>92271</v>
      </c>
      <c r="B592" s="732" t="str">
        <f>VLOOKUP(A592,'SINAPI 092021'!$A$4:$E$12300,2,FALSE)</f>
        <v>FABRICAÇÃO DE FÔRMA PARA LAJES, EM MADEIRA SERRADA, E=25 MM. AF_09/2020</v>
      </c>
      <c r="C592" s="756" t="str">
        <f>VLOOKUP(A592,'SINAPI 092021'!$A$4:$E$12300,3,FALSE)</f>
        <v>M2</v>
      </c>
      <c r="D592" s="342">
        <v>0.88</v>
      </c>
      <c r="E592" s="695">
        <v>83</v>
      </c>
      <c r="F592" s="311">
        <f t="shared" ref="F592:F593" si="30">D592*E592</f>
        <v>73.040000000000006</v>
      </c>
    </row>
    <row r="593" spans="1:6" ht="47.25">
      <c r="A593" s="454">
        <v>94965</v>
      </c>
      <c r="B593" s="732" t="str">
        <f>VLOOKUP(A593,'SINAPI 092021'!$A$4:$E$12300,2,FALSE)</f>
        <v>CONCRETO FCK = 25MPA, TRAÇO 1:2,3:2,7 (EM MASSA SECA DE CIMENTO/ AREIA MÉDIA/ BRITA 1) - PREPARO MECÂNICO COM BETONEIRA 400 L. AF_05/2021</v>
      </c>
      <c r="C593" s="756" t="str">
        <f>VLOOKUP(A593,'SINAPI 092021'!$A$4:$E$12300,3,FALSE)</f>
        <v>M3</v>
      </c>
      <c r="D593" s="342">
        <v>0.88</v>
      </c>
      <c r="E593" s="695">
        <v>428.31</v>
      </c>
      <c r="F593" s="311">
        <f t="shared" si="30"/>
        <v>376.91</v>
      </c>
    </row>
    <row r="594" spans="1:6" ht="24.75" customHeight="1">
      <c r="A594" s="987" t="s">
        <v>801</v>
      </c>
      <c r="B594" s="508" t="s">
        <v>802</v>
      </c>
      <c r="C594" s="756" t="s">
        <v>479</v>
      </c>
      <c r="D594" s="342">
        <v>0.88</v>
      </c>
      <c r="E594" s="311">
        <v>96.64</v>
      </c>
      <c r="F594" s="311">
        <f>D594*E594</f>
        <v>85.04</v>
      </c>
    </row>
    <row r="595" spans="1:6" ht="61.5" customHeight="1">
      <c r="A595" s="917">
        <v>87495</v>
      </c>
      <c r="B595" s="732" t="str">
        <f>VLOOKUP(A595,'SINAPI 092021'!$A$4:$E$12300,2,FALSE)</f>
        <v>ALVENARIA DE VEDAÇÃO DE BLOCOS CERÂMICOS FURADOS NA HORIZONTAL DE 9X19X19CM (ESPESSURA 9CM) DE PAREDES COM ÁREA LÍQUIDA MENOR QUE 6M² SEM VÃOS E ARGAMASSA DE ASSENTAMENTO COM PREPARO EM BETONEIRA. AF_06/2014</v>
      </c>
      <c r="C595" s="756" t="str">
        <f>VLOOKUP(A595,'SINAPI 092021'!$A$4:$E$12300,3,FALSE)</f>
        <v>M2</v>
      </c>
      <c r="D595" s="342">
        <v>5.72</v>
      </c>
      <c r="E595" s="695" t="str">
        <f>VLOOKUP(A595,'SINAPI 092021'!$A$4:$E$12300,5,FALSE)</f>
        <v>75,18</v>
      </c>
      <c r="F595" s="311">
        <f t="shared" ref="F595:F647" si="31">D595*E595</f>
        <v>430.03</v>
      </c>
    </row>
    <row r="596" spans="1:6" ht="43.5" customHeight="1">
      <c r="A596" s="460">
        <v>97892</v>
      </c>
      <c r="B596" s="732" t="str">
        <f>VLOOKUP(A596,'SINAPI 092021'!$A$4:$E$12300,2,FALSE)</f>
        <v>CAIXA ENTERRADA ELÉTRICA RETANGULAR, EM ALVENARIA COM BLOCOS DE CONCRETO, FUNDO COM BRITA, DIMENSÕES INTERNAS: 0,6X0,6X0,6 M. AF_12/2020</v>
      </c>
      <c r="C596" s="756" t="str">
        <f>VLOOKUP(A596,'SINAPI 092021'!$A$4:$E$12300,3,FALSE)</f>
        <v>UN</v>
      </c>
      <c r="D596" s="342">
        <v>1</v>
      </c>
      <c r="E596" s="695">
        <v>318.77</v>
      </c>
      <c r="F596" s="311">
        <f t="shared" si="31"/>
        <v>318.77</v>
      </c>
    </row>
    <row r="597" spans="1:6" ht="31.5">
      <c r="A597" s="454">
        <v>93358</v>
      </c>
      <c r="B597" s="732" t="str">
        <f>VLOOKUP(A597,'SINAPI 092021'!$A$4:$E$12300,2,FALSE)</f>
        <v>ESCAVAÇÃO MANUAL DE VALA COM PROFUNDIDADE MENOR OU IGUAL A 1,30 M. AF_02/2021</v>
      </c>
      <c r="C597" s="756" t="str">
        <f>VLOOKUP(A597,'SINAPI 092021'!$A$4:$E$12300,3,FALSE)</f>
        <v>M3</v>
      </c>
      <c r="D597" s="342">
        <v>4.05</v>
      </c>
      <c r="E597" s="695">
        <v>59.97</v>
      </c>
      <c r="F597" s="311">
        <f t="shared" si="31"/>
        <v>242.88</v>
      </c>
    </row>
    <row r="598" spans="1:6" ht="31.5">
      <c r="A598" s="460">
        <v>93382</v>
      </c>
      <c r="B598" s="732" t="str">
        <f>VLOOKUP(A598,'SINAPI 092021'!$A$4:$E$12300,2,FALSE)</f>
        <v>REATERRO MANUAL DE VALAS COM COMPACTAÇÃO MECANIZADA. AF_04/2016</v>
      </c>
      <c r="C598" s="756" t="str">
        <f>VLOOKUP(A598,'SINAPI 092021'!$A$4:$E$12300,3,FALSE)</f>
        <v>M3</v>
      </c>
      <c r="D598" s="342">
        <v>4.05</v>
      </c>
      <c r="E598" s="695">
        <v>21.84</v>
      </c>
      <c r="F598" s="311">
        <f t="shared" si="31"/>
        <v>88.45</v>
      </c>
    </row>
    <row r="599" spans="1:6">
      <c r="A599" s="877" t="s">
        <v>22713</v>
      </c>
      <c r="B599" s="789" t="s">
        <v>22710</v>
      </c>
      <c r="C599" s="878" t="s">
        <v>475</v>
      </c>
      <c r="D599" s="342">
        <v>1</v>
      </c>
      <c r="E599" s="343">
        <v>2805.5</v>
      </c>
      <c r="F599" s="311">
        <f t="shared" si="31"/>
        <v>2805.5</v>
      </c>
    </row>
    <row r="600" spans="1:6" ht="31.5">
      <c r="A600" s="877" t="s">
        <v>22712</v>
      </c>
      <c r="B600" s="875" t="s">
        <v>22711</v>
      </c>
      <c r="C600" s="878" t="s">
        <v>475</v>
      </c>
      <c r="D600" s="342">
        <v>1</v>
      </c>
      <c r="E600" s="343">
        <v>2040.36</v>
      </c>
      <c r="F600" s="311">
        <f t="shared" si="31"/>
        <v>2040.36</v>
      </c>
    </row>
    <row r="601" spans="1:6" ht="16.5" customHeight="1">
      <c r="A601" s="845" t="s">
        <v>22580</v>
      </c>
      <c r="B601" s="844" t="s">
        <v>22579</v>
      </c>
      <c r="C601" s="756" t="s">
        <v>475</v>
      </c>
      <c r="D601" s="342">
        <v>3</v>
      </c>
      <c r="E601" s="343">
        <v>153.5</v>
      </c>
      <c r="F601" s="311">
        <f t="shared" si="31"/>
        <v>460.5</v>
      </c>
    </row>
    <row r="602" spans="1:6">
      <c r="A602" s="845" t="s">
        <v>22582</v>
      </c>
      <c r="B602" s="844" t="s">
        <v>22581</v>
      </c>
      <c r="C602" s="756" t="s">
        <v>475</v>
      </c>
      <c r="D602" s="342">
        <v>5</v>
      </c>
      <c r="E602" s="343">
        <v>8.59</v>
      </c>
      <c r="F602" s="311">
        <f t="shared" si="31"/>
        <v>42.95</v>
      </c>
    </row>
    <row r="603" spans="1:6">
      <c r="A603" s="845" t="s">
        <v>22584</v>
      </c>
      <c r="B603" s="844" t="s">
        <v>22583</v>
      </c>
      <c r="C603" s="756" t="s">
        <v>475</v>
      </c>
      <c r="D603" s="342">
        <v>6</v>
      </c>
      <c r="E603" s="343">
        <v>28</v>
      </c>
      <c r="F603" s="311">
        <f t="shared" si="31"/>
        <v>168</v>
      </c>
    </row>
    <row r="604" spans="1:6" ht="16.5" customHeight="1">
      <c r="A604" s="845" t="s">
        <v>22586</v>
      </c>
      <c r="B604" s="855" t="s">
        <v>22585</v>
      </c>
      <c r="C604" s="756" t="s">
        <v>475</v>
      </c>
      <c r="D604" s="342">
        <v>6</v>
      </c>
      <c r="E604" s="343">
        <v>15.91</v>
      </c>
      <c r="F604" s="311">
        <f t="shared" si="31"/>
        <v>95.46</v>
      </c>
    </row>
    <row r="605" spans="1:6">
      <c r="A605" s="864" t="s">
        <v>22636</v>
      </c>
      <c r="B605" s="855" t="s">
        <v>22635</v>
      </c>
      <c r="C605" s="865" t="s">
        <v>475</v>
      </c>
      <c r="D605" s="342">
        <v>6</v>
      </c>
      <c r="E605" s="343">
        <v>13.5</v>
      </c>
      <c r="F605" s="311">
        <f t="shared" si="31"/>
        <v>81</v>
      </c>
    </row>
    <row r="606" spans="1:6">
      <c r="A606" s="845" t="s">
        <v>22588</v>
      </c>
      <c r="B606" s="508" t="s">
        <v>22587</v>
      </c>
      <c r="C606" s="756" t="s">
        <v>475</v>
      </c>
      <c r="D606" s="344">
        <v>6</v>
      </c>
      <c r="E606" s="343">
        <v>20.85</v>
      </c>
      <c r="F606" s="311">
        <f t="shared" si="31"/>
        <v>125.1</v>
      </c>
    </row>
    <row r="607" spans="1:6">
      <c r="A607" s="845" t="s">
        <v>22590</v>
      </c>
      <c r="B607" s="789" t="s">
        <v>22589</v>
      </c>
      <c r="C607" s="756" t="s">
        <v>475</v>
      </c>
      <c r="D607" s="344">
        <v>2</v>
      </c>
      <c r="E607" s="343">
        <v>14.65</v>
      </c>
      <c r="F607" s="311">
        <f t="shared" si="31"/>
        <v>29.3</v>
      </c>
    </row>
    <row r="608" spans="1:6" ht="31.5">
      <c r="A608" s="845" t="s">
        <v>22592</v>
      </c>
      <c r="B608" s="844" t="s">
        <v>22591</v>
      </c>
      <c r="C608" s="756" t="s">
        <v>475</v>
      </c>
      <c r="D608" s="344">
        <v>3</v>
      </c>
      <c r="E608" s="343">
        <v>162</v>
      </c>
      <c r="F608" s="311">
        <f t="shared" si="31"/>
        <v>486</v>
      </c>
    </row>
    <row r="609" spans="1:6">
      <c r="A609" s="864" t="s">
        <v>22638</v>
      </c>
      <c r="B609" s="863" t="s">
        <v>22637</v>
      </c>
      <c r="C609" s="865" t="s">
        <v>475</v>
      </c>
      <c r="D609" s="344">
        <v>3</v>
      </c>
      <c r="E609" s="343">
        <v>3.47</v>
      </c>
      <c r="F609" s="311">
        <f t="shared" si="31"/>
        <v>10.41</v>
      </c>
    </row>
    <row r="610" spans="1:6" ht="31.5">
      <c r="A610" s="845" t="s">
        <v>22594</v>
      </c>
      <c r="B610" s="844" t="s">
        <v>22593</v>
      </c>
      <c r="C610" s="756" t="s">
        <v>475</v>
      </c>
      <c r="D610" s="344">
        <v>15</v>
      </c>
      <c r="E610" s="343">
        <v>18.97</v>
      </c>
      <c r="F610" s="311">
        <f t="shared" si="31"/>
        <v>284.55</v>
      </c>
    </row>
    <row r="611" spans="1:6">
      <c r="A611" s="845">
        <v>39182</v>
      </c>
      <c r="B611" s="845" t="str">
        <f>VLOOKUP(A611,'SINAPI 092021'!$A$4:$E$12300,2,FALSE)</f>
        <v>BUCHA EM ALUMINIO, COM ROSCA, DE 4", PARA ELETRODUTO</v>
      </c>
      <c r="C611" s="756" t="str">
        <f>VLOOKUP(A611,'SINAPI 092021'!$A$4:$E$12300,3,FALSE)</f>
        <v xml:space="preserve">UN    </v>
      </c>
      <c r="D611" s="344">
        <v>1</v>
      </c>
      <c r="E611" s="343">
        <v>8.49</v>
      </c>
      <c r="F611" s="311">
        <f t="shared" si="31"/>
        <v>8.49</v>
      </c>
    </row>
    <row r="612" spans="1:6">
      <c r="A612" s="845">
        <v>867</v>
      </c>
      <c r="B612" s="845" t="str">
        <f>VLOOKUP(A612,'SINAPI 092021'!$A$4:$E$12300,2,FALSE)</f>
        <v>CABO DE COBRE NU 50 MM2 MEIO-DURO</v>
      </c>
      <c r="C612" s="756" t="str">
        <f>VLOOKUP(A612,'SINAPI 092021'!$A$4:$E$12300,3,FALSE)</f>
        <v xml:space="preserve">M     </v>
      </c>
      <c r="D612" s="344">
        <v>47</v>
      </c>
      <c r="E612" s="343">
        <v>41.42</v>
      </c>
      <c r="F612" s="311">
        <f t="shared" si="31"/>
        <v>1946.74</v>
      </c>
    </row>
    <row r="613" spans="1:6">
      <c r="A613" s="864" t="s">
        <v>22639</v>
      </c>
      <c r="B613" s="789" t="s">
        <v>22640</v>
      </c>
      <c r="C613" s="865" t="s">
        <v>475</v>
      </c>
      <c r="D613" s="344">
        <v>3</v>
      </c>
      <c r="E613" s="343">
        <v>39.82</v>
      </c>
      <c r="F613" s="311">
        <f t="shared" si="31"/>
        <v>119.46</v>
      </c>
    </row>
    <row r="614" spans="1:6" ht="47.25">
      <c r="A614" s="845" t="s">
        <v>22596</v>
      </c>
      <c r="B614" s="844" t="s">
        <v>22595</v>
      </c>
      <c r="C614" s="846" t="s">
        <v>475</v>
      </c>
      <c r="D614" s="344">
        <v>6</v>
      </c>
      <c r="E614" s="343">
        <v>54.5</v>
      </c>
      <c r="F614" s="311">
        <f t="shared" si="31"/>
        <v>327</v>
      </c>
    </row>
    <row r="615" spans="1:6">
      <c r="A615" s="845" t="s">
        <v>22598</v>
      </c>
      <c r="B615" s="852" t="s">
        <v>22597</v>
      </c>
      <c r="C615" s="846" t="s">
        <v>475</v>
      </c>
      <c r="D615" s="344">
        <v>15</v>
      </c>
      <c r="E615" s="343">
        <v>26.9</v>
      </c>
      <c r="F615" s="311">
        <f t="shared" si="31"/>
        <v>403.5</v>
      </c>
    </row>
    <row r="616" spans="1:6" ht="31.5">
      <c r="A616" s="864" t="s">
        <v>22594</v>
      </c>
      <c r="B616" s="863" t="s">
        <v>22593</v>
      </c>
      <c r="C616" s="865" t="s">
        <v>475</v>
      </c>
      <c r="D616" s="344">
        <v>15</v>
      </c>
      <c r="E616" s="343">
        <v>18.97</v>
      </c>
      <c r="F616" s="311">
        <f t="shared" si="31"/>
        <v>284.55</v>
      </c>
    </row>
    <row r="617" spans="1:6" ht="31.5">
      <c r="A617" s="864">
        <v>2641</v>
      </c>
      <c r="B617" s="863" t="str">
        <f>VLOOKUP(A617,'SINAPI 092021'!$A$4:$E$12300,2,FALSE)</f>
        <v>LUVA PARA ELETRODUTO, EM ACO GALVANIZADO ELETROLITICO, DIAMETRO DE 100 MM (4")</v>
      </c>
      <c r="C617" s="756" t="str">
        <f>VLOOKUP(A617,'SINAPI 092021'!$A$4:$E$12300,3,FALSE)</f>
        <v xml:space="preserve">UN    </v>
      </c>
      <c r="D617" s="344">
        <v>1</v>
      </c>
      <c r="E617" s="809" t="str">
        <f>VLOOKUP(A617,'SINAPI 092021'!$A$4:$E$12300,5,FALSE)</f>
        <v>29,02</v>
      </c>
      <c r="F617" s="311">
        <f t="shared" si="31"/>
        <v>29.02</v>
      </c>
    </row>
    <row r="618" spans="1:6" ht="47.25">
      <c r="A618" s="845" t="s">
        <v>22600</v>
      </c>
      <c r="B618" s="844" t="s">
        <v>22599</v>
      </c>
      <c r="C618" s="846" t="s">
        <v>475</v>
      </c>
      <c r="D618" s="344">
        <v>12</v>
      </c>
      <c r="E618" s="343">
        <v>25.14</v>
      </c>
      <c r="F618" s="311">
        <f t="shared" si="31"/>
        <v>301.68</v>
      </c>
    </row>
    <row r="619" spans="1:6" ht="47.25">
      <c r="A619" s="877">
        <v>11837</v>
      </c>
      <c r="B619" s="875" t="str">
        <f>VLOOKUP(A619,'SINAPI 092021'!$A$4:$E$12300,2,FALSE)</f>
        <v>GRAMPO LINHA VIVA DE LATAO ESTANHADO, DIAMETRO DO CONDUTOR PRINCIPAL DE 10 A 120 MM2, DIAMETRO DA DERIVACAO DE 10 A 70 MM2</v>
      </c>
      <c r="C619" s="756" t="str">
        <f>VLOOKUP(A619,'SINAPI 092021'!$A$4:$E$12300,3,FALSE)</f>
        <v xml:space="preserve">UN    </v>
      </c>
      <c r="D619" s="344">
        <v>6</v>
      </c>
      <c r="E619" s="809">
        <v>52.61</v>
      </c>
      <c r="F619" s="311">
        <f t="shared" si="31"/>
        <v>315.66000000000003</v>
      </c>
    </row>
    <row r="620" spans="1:6">
      <c r="A620" s="877" t="s">
        <v>22717</v>
      </c>
      <c r="B620" s="789" t="s">
        <v>22716</v>
      </c>
      <c r="C620" s="756" t="s">
        <v>478</v>
      </c>
      <c r="D620" s="344">
        <v>340</v>
      </c>
      <c r="E620" s="343">
        <v>46.6</v>
      </c>
      <c r="F620" s="311">
        <f t="shared" si="31"/>
        <v>15844</v>
      </c>
    </row>
    <row r="621" spans="1:6">
      <c r="A621" s="877" t="s">
        <v>22705</v>
      </c>
      <c r="B621" s="860" t="s">
        <v>22704</v>
      </c>
      <c r="C621" s="756" t="s">
        <v>478</v>
      </c>
      <c r="D621" s="344">
        <v>10</v>
      </c>
      <c r="E621" s="343">
        <v>13.91</v>
      </c>
      <c r="F621" s="311">
        <f t="shared" si="31"/>
        <v>139.1</v>
      </c>
    </row>
    <row r="622" spans="1:6">
      <c r="A622" s="877" t="s">
        <v>22707</v>
      </c>
      <c r="B622" s="854" t="s">
        <v>22706</v>
      </c>
      <c r="C622" s="878" t="s">
        <v>475</v>
      </c>
      <c r="D622" s="344">
        <v>5</v>
      </c>
      <c r="E622" s="343">
        <v>10.32</v>
      </c>
      <c r="F622" s="311">
        <f t="shared" si="31"/>
        <v>51.6</v>
      </c>
    </row>
    <row r="623" spans="1:6" ht="31.5">
      <c r="A623" s="845">
        <v>430</v>
      </c>
      <c r="B623" s="844" t="str">
        <f>VLOOKUP(A623,'SINAPI 092021'!$A$4:$E$12300,2,FALSE)</f>
        <v>PARAFUSO M16 EM ACO GALVANIZADO, COMPRIMENTO = 125 MM, DIAMETRO = 16 MM, ROSCA MAQUINA, CABECA QUADRADA</v>
      </c>
      <c r="C623" s="756" t="str">
        <f>VLOOKUP(A623,'SINAPI 092021'!$A$4:$E$12300,3,FALSE)</f>
        <v xml:space="preserve">UN    </v>
      </c>
      <c r="D623" s="344">
        <v>6</v>
      </c>
      <c r="E623" s="343">
        <v>6.13</v>
      </c>
      <c r="F623" s="311">
        <f t="shared" si="31"/>
        <v>36.78</v>
      </c>
    </row>
    <row r="624" spans="1:6" ht="31.5">
      <c r="A624" s="845">
        <v>431</v>
      </c>
      <c r="B624" s="844" t="str">
        <f>VLOOKUP(A624,'SINAPI 092021'!$A$4:$E$12300,2,FALSE)</f>
        <v>PARAFUSO M16 EM ACO GALVANIZADO, COMPRIMENTO = 200 MM, DIAMETRO = 16 MM, ROSCA MAQUINA, CABECA QUADRADA</v>
      </c>
      <c r="C624" s="756" t="str">
        <f>VLOOKUP(A624,'SINAPI 092021'!$A$4:$E$12300,3,FALSE)</f>
        <v xml:space="preserve">UN    </v>
      </c>
      <c r="D624" s="344">
        <v>5</v>
      </c>
      <c r="E624" s="343">
        <v>8.14</v>
      </c>
      <c r="F624" s="311">
        <f t="shared" si="31"/>
        <v>40.700000000000003</v>
      </c>
    </row>
    <row r="625" spans="1:6" ht="31.5">
      <c r="A625" s="853">
        <v>432</v>
      </c>
      <c r="B625" s="844" t="str">
        <f>VLOOKUP(A625,'SINAPI 092021'!$A$4:$E$12300,2,FALSE)</f>
        <v>PARAFUSO M16 EM ACO GALVANIZADO, COMPRIMENTO = 250 MM, DIAMETRO = 16 MM, ROSCA MAQUINA, CABECA QUADRADA</v>
      </c>
      <c r="C625" s="756" t="str">
        <f>VLOOKUP(A625,'SINAPI 092021'!$A$4:$E$12300,3,FALSE)</f>
        <v xml:space="preserve">UN    </v>
      </c>
      <c r="D625" s="344">
        <v>5</v>
      </c>
      <c r="E625" s="343">
        <v>8.99</v>
      </c>
      <c r="F625" s="311">
        <f t="shared" si="31"/>
        <v>44.95</v>
      </c>
    </row>
    <row r="626" spans="1:6" ht="31.5">
      <c r="A626" s="845">
        <v>439</v>
      </c>
      <c r="B626" s="844" t="str">
        <f>VLOOKUP(A626,'SINAPI 092021'!$A$4:$E$12300,2,FALSE)</f>
        <v>PARAFUSO M16 EM ACO GALVANIZADO, COMPRIMENTO = 300 MM, DIAMETRO = 16 MM, ROSCA MAQUINA, CABECA QUADRADA</v>
      </c>
      <c r="C626" s="756" t="str">
        <f>VLOOKUP(A626,'SINAPI 092021'!$A$4:$E$12300,3,FALSE)</f>
        <v xml:space="preserve">UN    </v>
      </c>
      <c r="D626" s="344">
        <v>2</v>
      </c>
      <c r="E626" s="343">
        <v>10.32</v>
      </c>
      <c r="F626" s="311">
        <f t="shared" si="31"/>
        <v>20.64</v>
      </c>
    </row>
    <row r="627" spans="1:6" ht="31.5">
      <c r="A627" s="845">
        <v>379</v>
      </c>
      <c r="B627" s="844" t="str">
        <f>VLOOKUP(A627,'SINAPI 092021'!$A$4:$E$12300,2,FALSE)</f>
        <v>ARRUELA QUADRADA EM ACO GALVANIZADO, DIMENSAO = 38 MM, ESPESSURA = 3MM, DIAMETRO DO FURO= 18 MM</v>
      </c>
      <c r="C627" s="756" t="str">
        <f>VLOOKUP(A627,'SINAPI 092021'!$A$4:$E$12300,3,FALSE)</f>
        <v xml:space="preserve">UN    </v>
      </c>
      <c r="D627" s="344">
        <v>20</v>
      </c>
      <c r="E627" s="343">
        <v>0.81</v>
      </c>
      <c r="F627" s="311">
        <f t="shared" si="31"/>
        <v>16.2</v>
      </c>
    </row>
    <row r="628" spans="1:6" ht="63">
      <c r="A628" s="877">
        <v>102106</v>
      </c>
      <c r="B628" s="875" t="str">
        <f>VLOOKUP(A628,'SINAPI 092021'!$A$4:$E$12300,2,FALSE)</f>
        <v>TRANSFORMADOR DE DISTRIBUIÇÃO, 150 KVA, TRIFÁSICO, 60 HZ, CLASSE 15 KV, IMERSO EM ÓLEO MINERAL, INSTALAÇÃO EM POSTE (NÃO INCLUSO SUPORTE) - FORNECIMENTO E INSTALAÇÃO. AF_12/2020</v>
      </c>
      <c r="C628" s="756" t="str">
        <f>VLOOKUP(A628,'SINAPI 092021'!$A$4:$E$12300,3,FALSE)</f>
        <v>UN</v>
      </c>
      <c r="D628" s="344">
        <v>1</v>
      </c>
      <c r="E628" s="242">
        <v>25856.74</v>
      </c>
      <c r="F628" s="311">
        <f t="shared" si="31"/>
        <v>25856.74</v>
      </c>
    </row>
    <row r="629" spans="1:6">
      <c r="A629" s="845" t="s">
        <v>22602</v>
      </c>
      <c r="B629" s="852" t="s">
        <v>22601</v>
      </c>
      <c r="C629" s="846" t="s">
        <v>475</v>
      </c>
      <c r="D629" s="344">
        <v>6</v>
      </c>
      <c r="E629" s="343">
        <v>133.99</v>
      </c>
      <c r="F629" s="311">
        <f t="shared" si="31"/>
        <v>803.94</v>
      </c>
    </row>
    <row r="630" spans="1:6">
      <c r="A630" s="845" t="s">
        <v>22604</v>
      </c>
      <c r="B630" s="854" t="s">
        <v>22603</v>
      </c>
      <c r="C630" s="846" t="s">
        <v>475</v>
      </c>
      <c r="D630" s="344">
        <v>3</v>
      </c>
      <c r="E630" s="343">
        <v>8.15</v>
      </c>
      <c r="F630" s="311">
        <f t="shared" si="31"/>
        <v>24.45</v>
      </c>
    </row>
    <row r="631" spans="1:6">
      <c r="A631" s="845" t="s">
        <v>22611</v>
      </c>
      <c r="B631" s="855" t="s">
        <v>22610</v>
      </c>
      <c r="C631" s="846" t="s">
        <v>475</v>
      </c>
      <c r="D631" s="344">
        <v>2</v>
      </c>
      <c r="E631" s="343">
        <v>2.95</v>
      </c>
      <c r="F631" s="311">
        <f t="shared" si="31"/>
        <v>5.9</v>
      </c>
    </row>
    <row r="632" spans="1:6" ht="14.25" customHeight="1">
      <c r="A632" s="845" t="s">
        <v>22609</v>
      </c>
      <c r="B632" s="851" t="s">
        <v>22608</v>
      </c>
      <c r="C632" s="846" t="s">
        <v>475</v>
      </c>
      <c r="D632" s="344">
        <v>2</v>
      </c>
      <c r="E632" s="343">
        <v>185.58</v>
      </c>
      <c r="F632" s="311">
        <f t="shared" si="31"/>
        <v>371.16</v>
      </c>
    </row>
    <row r="633" spans="1:6" ht="31.5">
      <c r="A633" s="877" t="s">
        <v>22703</v>
      </c>
      <c r="B633" s="875" t="s">
        <v>22702</v>
      </c>
      <c r="C633" s="878" t="s">
        <v>475</v>
      </c>
      <c r="D633" s="344">
        <v>15</v>
      </c>
      <c r="E633" s="343">
        <v>29.6</v>
      </c>
      <c r="F633" s="311">
        <f t="shared" si="31"/>
        <v>444</v>
      </c>
    </row>
    <row r="634" spans="1:6" ht="31.5">
      <c r="A634" s="877" t="s">
        <v>22701</v>
      </c>
      <c r="B634" s="875" t="s">
        <v>22700</v>
      </c>
      <c r="C634" s="878" t="s">
        <v>475</v>
      </c>
      <c r="D634" s="344">
        <v>15</v>
      </c>
      <c r="E634" s="343">
        <v>4.04</v>
      </c>
      <c r="F634" s="311">
        <f t="shared" si="31"/>
        <v>60.6</v>
      </c>
    </row>
    <row r="635" spans="1:6" ht="31.5">
      <c r="A635" s="845">
        <v>13677</v>
      </c>
      <c r="B635" s="844" t="s">
        <v>22607</v>
      </c>
      <c r="C635" s="846" t="s">
        <v>475</v>
      </c>
      <c r="D635" s="344">
        <v>1</v>
      </c>
      <c r="E635" s="343">
        <v>2402</v>
      </c>
      <c r="F635" s="311">
        <f t="shared" si="31"/>
        <v>2402</v>
      </c>
    </row>
    <row r="636" spans="1:6" ht="31.5">
      <c r="A636" s="845">
        <v>2378</v>
      </c>
      <c r="B636" s="844" t="str">
        <f>VLOOKUP(A636,'SINAPI 092021'!$A$4:$E$12300,2,FALSE)</f>
        <v>DISJUNTOR TERMOMAGNETICO TRIPOLAR 300 A / 600 V, TIPO JXD / ICC - 40 KA</v>
      </c>
      <c r="C636" s="756" t="str">
        <f>VLOOKUP(A636,'SINAPI 092021'!$A$4:$E$12300,3,FALSE)</f>
        <v xml:space="preserve">UN    </v>
      </c>
      <c r="D636" s="344">
        <v>1</v>
      </c>
      <c r="E636" s="343">
        <v>1352.97</v>
      </c>
      <c r="F636" s="311">
        <f t="shared" si="31"/>
        <v>1352.97</v>
      </c>
    </row>
    <row r="637" spans="1:6" ht="16.5" customHeight="1">
      <c r="A637" s="877" t="s">
        <v>22699</v>
      </c>
      <c r="B637" s="789" t="s">
        <v>22698</v>
      </c>
      <c r="C637" s="756" t="s">
        <v>478</v>
      </c>
      <c r="D637" s="344">
        <v>26</v>
      </c>
      <c r="E637" s="343">
        <v>1.99</v>
      </c>
      <c r="F637" s="311">
        <f t="shared" si="31"/>
        <v>51.74</v>
      </c>
    </row>
    <row r="638" spans="1:6">
      <c r="A638" s="877">
        <v>2673</v>
      </c>
      <c r="B638" s="875" t="str">
        <f>VLOOKUP(A638,'SINAPI 092021'!$A$4:$E$12300,2,FALSE)</f>
        <v>ELETRODUTO DE PVC RIGIDO ROSCAVEL DE 1/2 ", SEM LUVA</v>
      </c>
      <c r="C638" s="756" t="str">
        <f>VLOOKUP(A638,'SINAPI 092021'!$A$4:$E$12300,3,FALSE)</f>
        <v xml:space="preserve">M     </v>
      </c>
      <c r="D638" s="344">
        <v>3</v>
      </c>
      <c r="E638" s="809">
        <v>3.16</v>
      </c>
      <c r="F638" s="311">
        <f t="shared" si="31"/>
        <v>9.48</v>
      </c>
    </row>
    <row r="639" spans="1:6" ht="16.5" customHeight="1">
      <c r="A639" s="877" t="s">
        <v>22715</v>
      </c>
      <c r="B639" s="789" t="s">
        <v>22714</v>
      </c>
      <c r="C639" s="756" t="s">
        <v>478</v>
      </c>
      <c r="D639" s="344">
        <v>26</v>
      </c>
      <c r="E639" s="343">
        <v>25.04</v>
      </c>
      <c r="F639" s="311">
        <f t="shared" si="31"/>
        <v>651.04</v>
      </c>
    </row>
    <row r="640" spans="1:6" ht="31.5">
      <c r="A640" s="877" t="s">
        <v>22709</v>
      </c>
      <c r="B640" s="875" t="s">
        <v>22708</v>
      </c>
      <c r="C640" s="756" t="s">
        <v>478</v>
      </c>
      <c r="D640" s="344">
        <v>9</v>
      </c>
      <c r="E640" s="343">
        <v>202.33</v>
      </c>
      <c r="F640" s="311">
        <f t="shared" si="31"/>
        <v>1820.97</v>
      </c>
    </row>
    <row r="641" spans="1:6" ht="47.25">
      <c r="A641" s="845">
        <v>1051</v>
      </c>
      <c r="B641" s="844" t="str">
        <f>VLOOKUP(A641,'SINAPI 092021'!$A$4:$E$12300,2,FALSE)</f>
        <v>CABECOTE PARA ENTRADA DE LINHA DE ALIMENTACAO PARA ELETRODUTO, EM LIGA DE ALUMINIO COM ACABAMENTO ANTI CORROSIVO, COM FIXACAO POR ENCAIXE LISO DE 360 GRAUS, DE 4"</v>
      </c>
      <c r="C641" s="756" t="str">
        <f>VLOOKUP(A641,'SINAPI 092021'!$A$4:$E$12300,3,FALSE)</f>
        <v xml:space="preserve">UN    </v>
      </c>
      <c r="D641" s="344">
        <v>1</v>
      </c>
      <c r="E641" s="343">
        <v>50.84</v>
      </c>
      <c r="F641" s="311">
        <f t="shared" si="31"/>
        <v>50.84</v>
      </c>
    </row>
    <row r="642" spans="1:6" ht="31.5">
      <c r="A642" s="877">
        <v>2621</v>
      </c>
      <c r="B642" s="875" t="str">
        <f>VLOOKUP(A642,'SINAPI 092021'!$A$4:$E$12300,2,FALSE)</f>
        <v>CURVA 90 GRAUS, PARA ELETRODUTO, EM ACO GALVANIZADO ELETROLITICO, DIAMETRO DE 100 MM (4")</v>
      </c>
      <c r="C642" s="756" t="str">
        <f>VLOOKUP(A642,'SINAPI 092021'!$A$4:$E$12300,3,FALSE)</f>
        <v xml:space="preserve">UN    </v>
      </c>
      <c r="D642" s="344">
        <v>1</v>
      </c>
      <c r="E642" s="809" t="str">
        <f>VLOOKUP(A642,'SINAPI 092021'!$A$4:$E$12300,5,FALSE)</f>
        <v>164,85</v>
      </c>
      <c r="F642" s="311">
        <f t="shared" si="31"/>
        <v>164.85</v>
      </c>
    </row>
    <row r="643" spans="1:6" ht="31.5">
      <c r="A643" s="877">
        <v>2641</v>
      </c>
      <c r="B643" s="875" t="str">
        <f>VLOOKUP(A643,'SINAPI 092021'!$A$4:$E$12300,2,FALSE)</f>
        <v>LUVA PARA ELETRODUTO, EM ACO GALVANIZADO ELETROLITICO, DIAMETRO DE 100 MM (4")</v>
      </c>
      <c r="C643" s="756" t="str">
        <f>VLOOKUP(A643,'SINAPI 092021'!$A$4:$E$12300,3,FALSE)</f>
        <v xml:space="preserve">UN    </v>
      </c>
      <c r="D643" s="344">
        <v>1</v>
      </c>
      <c r="E643" s="809" t="str">
        <f>VLOOKUP(A643,'SINAPI 092021'!$A$4:$E$12300,5,FALSE)</f>
        <v>29,02</v>
      </c>
      <c r="F643" s="311">
        <f t="shared" si="31"/>
        <v>29.02</v>
      </c>
    </row>
    <row r="644" spans="1:6" ht="31.5">
      <c r="A644" s="877">
        <v>406</v>
      </c>
      <c r="B644" s="875" t="str">
        <f>VLOOKUP(A644,'SINAPI 092021'!$A$4:$E$12300,2,FALSE)</f>
        <v>FITA ACO INOX PARA CINTAR POSTE, L = 19 MM, E = 0,5 MM (ROLO DE 30M)</v>
      </c>
      <c r="C644" s="756" t="str">
        <f>VLOOKUP(A644,'SINAPI 092021'!$A$4:$E$12300,3,FALSE)</f>
        <v xml:space="preserve">UN    </v>
      </c>
      <c r="D644" s="344">
        <v>2</v>
      </c>
      <c r="E644" s="809">
        <v>98.58</v>
      </c>
      <c r="F644" s="311">
        <f t="shared" si="31"/>
        <v>197.16</v>
      </c>
    </row>
    <row r="645" spans="1:6" ht="47.25">
      <c r="A645" s="845">
        <v>1000</v>
      </c>
      <c r="B645" s="844" t="str">
        <f>VLOOKUP(A645,'SINAPI 092021'!$A$4:$E$12300,2,FALSE)</f>
        <v>CABO DE COBRE, FLEXIVEL, CLASSE 4 OU 5, ISOLACAO EM PVC/A, ANTICHAMA BWF-B, COBERTURA PVC-ST1, ANTICHAMA BWF-B, 1 CONDUTOR, 0,6/1 KV, SECAO NOMINAL 185 MM2</v>
      </c>
      <c r="C645" s="756" t="str">
        <f>VLOOKUP(A645,'SINAPI 092021'!$A$4:$E$12300,3,FALSE)</f>
        <v xml:space="preserve">M     </v>
      </c>
      <c r="D645" s="344">
        <v>27</v>
      </c>
      <c r="E645" s="343">
        <v>192.32</v>
      </c>
      <c r="F645" s="311">
        <f t="shared" si="31"/>
        <v>5192.6400000000003</v>
      </c>
    </row>
    <row r="646" spans="1:6" ht="47.25">
      <c r="A646" s="845">
        <v>998</v>
      </c>
      <c r="B646" s="844" t="str">
        <f>VLOOKUP(A646,'SINAPI 092021'!$A$4:$E$12300,2,FALSE)</f>
        <v>CABO DE COBRE, FLEXIVEL, CLASSE 4 OU 5, ISOLACAO EM PVC/A, ANTICHAMA BWF-B, COBERTURA PVC-ST1, ANTICHAMA BWF-B, 1 CONDUTOR, 0,6/1 KV, SECAO NOMINAL 95 MM2</v>
      </c>
      <c r="C646" s="756" t="str">
        <f>VLOOKUP(A646,'SINAPI 092021'!$A$4:$E$12300,3,FALSE)</f>
        <v xml:space="preserve">M     </v>
      </c>
      <c r="D646" s="344">
        <v>9</v>
      </c>
      <c r="E646" s="343">
        <v>97.27</v>
      </c>
      <c r="F646" s="311">
        <f t="shared" si="31"/>
        <v>875.43</v>
      </c>
    </row>
    <row r="647" spans="1:6" ht="15" customHeight="1">
      <c r="A647" s="845" t="s">
        <v>22606</v>
      </c>
      <c r="B647" s="851" t="s">
        <v>22605</v>
      </c>
      <c r="C647" s="846" t="s">
        <v>475</v>
      </c>
      <c r="D647" s="344">
        <v>15</v>
      </c>
      <c r="E647" s="343">
        <v>33.9</v>
      </c>
      <c r="F647" s="311">
        <f t="shared" si="31"/>
        <v>508.5</v>
      </c>
    </row>
    <row r="648" spans="1:6">
      <c r="A648" s="1122" t="s">
        <v>519</v>
      </c>
      <c r="B648" s="1122"/>
      <c r="C648" s="1122"/>
      <c r="D648" s="1123"/>
      <c r="E648" s="1122"/>
      <c r="F648" s="243">
        <f>SUM(F592:F647)</f>
        <v>69047.75</v>
      </c>
    </row>
    <row r="649" spans="1:6">
      <c r="A649" s="1127" t="s">
        <v>520</v>
      </c>
      <c r="B649" s="1127"/>
      <c r="C649" s="1127"/>
      <c r="D649" s="1128"/>
      <c r="E649" s="1127"/>
      <c r="F649" s="515">
        <f>F648+F585+$F$589</f>
        <v>70201.850000000006</v>
      </c>
    </row>
    <row r="650" spans="1:6">
      <c r="A650" s="483"/>
      <c r="B650" s="480"/>
      <c r="C650" s="481"/>
      <c r="D650" s="481"/>
      <c r="E650" s="481"/>
      <c r="F650" s="482"/>
    </row>
    <row r="651" spans="1:6">
      <c r="A651" s="1190" t="s">
        <v>834</v>
      </c>
      <c r="B651" s="1130"/>
      <c r="C651" s="1115" t="s">
        <v>1121</v>
      </c>
      <c r="D651" s="1116"/>
      <c r="E651" s="1162">
        <f>F676</f>
        <v>2498.2600000000002</v>
      </c>
      <c r="F651" s="1163"/>
    </row>
    <row r="652" spans="1:6">
      <c r="A652" s="1129" t="s">
        <v>837</v>
      </c>
      <c r="B652" s="1130"/>
      <c r="C652" s="1130"/>
      <c r="D652" s="1130"/>
      <c r="E652" s="1130"/>
      <c r="F652" s="1131"/>
    </row>
    <row r="653" spans="1:6">
      <c r="A653" s="1110"/>
      <c r="B653" s="1110"/>
      <c r="C653" s="1110"/>
      <c r="D653" s="1111"/>
      <c r="E653" s="1110"/>
      <c r="F653" s="1110"/>
    </row>
    <row r="654" spans="1:6" ht="31.5">
      <c r="A654" s="339" t="s">
        <v>665</v>
      </c>
      <c r="B654" s="503" t="s">
        <v>157</v>
      </c>
      <c r="C654" s="240" t="s">
        <v>475</v>
      </c>
      <c r="D654" s="240" t="s">
        <v>513</v>
      </c>
      <c r="E654" s="240" t="s">
        <v>514</v>
      </c>
      <c r="F654" s="241" t="s">
        <v>515</v>
      </c>
    </row>
    <row r="655" spans="1:6" ht="12.75" customHeight="1">
      <c r="A655" s="76">
        <v>88264</v>
      </c>
      <c r="B655" s="732" t="str">
        <f>VLOOKUP(A655,'SINAPI 092021'!$A$4:$E$12300,2,FALSE)</f>
        <v>ELETRICISTA COM ENCARGOS COMPLEMENTARES</v>
      </c>
      <c r="C655" s="756" t="str">
        <f>VLOOKUP(A655,'SINAPI 092021'!$A$4:$E$12300,3,FALSE)</f>
        <v>H</v>
      </c>
      <c r="D655" s="310">
        <v>8</v>
      </c>
      <c r="E655" s="695">
        <v>19.53</v>
      </c>
      <c r="F655" s="311">
        <f t="shared" ref="F655:F656" si="32">E655*D655</f>
        <v>156.24</v>
      </c>
    </row>
    <row r="656" spans="1:6">
      <c r="A656" s="372">
        <v>88316</v>
      </c>
      <c r="B656" s="732" t="str">
        <f>VLOOKUP(A656,'SINAPI 092021'!$A$4:$E$12300,2,FALSE)</f>
        <v>SERVENTE COM ENCARGOS COMPLEMENTARES</v>
      </c>
      <c r="C656" s="756" t="str">
        <f>VLOOKUP(A656,'SINAPI 092021'!$A$4:$E$12300,3,FALSE)</f>
        <v>H</v>
      </c>
      <c r="D656" s="310">
        <v>8</v>
      </c>
      <c r="E656" s="695">
        <v>15.16</v>
      </c>
      <c r="F656" s="311">
        <f t="shared" si="32"/>
        <v>121.28</v>
      </c>
    </row>
    <row r="657" spans="1:6">
      <c r="A657" s="1124" t="s">
        <v>516</v>
      </c>
      <c r="B657" s="1125"/>
      <c r="C657" s="1125"/>
      <c r="D657" s="1125"/>
      <c r="E657" s="1126"/>
      <c r="F657" s="243">
        <f>SUM(F655:F656)</f>
        <v>277.52</v>
      </c>
    </row>
    <row r="658" spans="1:6">
      <c r="A658" s="463"/>
      <c r="B658" s="340"/>
      <c r="C658" s="340"/>
      <c r="D658" s="338"/>
      <c r="E658" s="340"/>
      <c r="F658" s="464"/>
    </row>
    <row r="659" spans="1:6" ht="31.5">
      <c r="A659" s="462" t="s">
        <v>665</v>
      </c>
      <c r="B659" s="341" t="s">
        <v>517</v>
      </c>
      <c r="C659" s="240" t="s">
        <v>475</v>
      </c>
      <c r="D659" s="240" t="s">
        <v>518</v>
      </c>
      <c r="E659" s="240" t="s">
        <v>514</v>
      </c>
      <c r="F659" s="241" t="s">
        <v>515</v>
      </c>
    </row>
    <row r="660" spans="1:6" ht="47.25" customHeight="1">
      <c r="A660" s="376">
        <v>406</v>
      </c>
      <c r="B660" s="732" t="str">
        <f>VLOOKUP(A660,'SINAPI 092021'!$A$4:$E$12300,2,FALSE)</f>
        <v>FITA ACO INOX PARA CINTAR POSTE, L = 19 MM, E = 0,5 MM (ROLO DE 30M)</v>
      </c>
      <c r="C660" s="756" t="str">
        <f>VLOOKUP(A660,'SINAPI 092021'!$A$4:$E$12300,3,FALSE)</f>
        <v xml:space="preserve">UN    </v>
      </c>
      <c r="D660" s="374">
        <v>0.13</v>
      </c>
      <c r="E660" s="695">
        <v>98.58</v>
      </c>
      <c r="F660" s="311">
        <f t="shared" ref="F660:F674" si="33">D660*E660</f>
        <v>12.82</v>
      </c>
    </row>
    <row r="661" spans="1:6" ht="47.25" customHeight="1">
      <c r="A661" s="376">
        <v>39210</v>
      </c>
      <c r="B661" s="732" t="str">
        <f>VLOOKUP(A661,'SINAPI 092021'!$A$4:$E$12300,2,FALSE)</f>
        <v>ARRUELA EM ALUMINIO, COM ROSCA, DE 1", PARA ELETRODUTO</v>
      </c>
      <c r="C661" s="756" t="str">
        <f>VLOOKUP(A661,'SINAPI 092021'!$A$4:$E$12300,3,FALSE)</f>
        <v xml:space="preserve">UN    </v>
      </c>
      <c r="D661" s="373">
        <v>2</v>
      </c>
      <c r="E661" s="695">
        <v>0.73</v>
      </c>
      <c r="F661" s="311">
        <f t="shared" si="33"/>
        <v>1.46</v>
      </c>
    </row>
    <row r="662" spans="1:6" ht="47.25" customHeight="1">
      <c r="A662" s="376">
        <v>39176</v>
      </c>
      <c r="B662" s="732" t="str">
        <f>VLOOKUP(A662,'SINAPI 092021'!$A$4:$E$12300,2,FALSE)</f>
        <v>BUCHA EM ALUMINIO, COM ROSCA, DE 1", PARA ELETRODUTO</v>
      </c>
      <c r="C662" s="756" t="str">
        <f>VLOOKUP(A662,'SINAPI 092021'!$A$4:$E$12300,3,FALSE)</f>
        <v xml:space="preserve">UN    </v>
      </c>
      <c r="D662" s="373">
        <v>2</v>
      </c>
      <c r="E662" s="695">
        <v>0.98</v>
      </c>
      <c r="F662" s="311">
        <f t="shared" si="33"/>
        <v>1.96</v>
      </c>
    </row>
    <row r="663" spans="1:6" ht="47.25" customHeight="1">
      <c r="A663" s="376">
        <v>4346</v>
      </c>
      <c r="B663" s="732" t="str">
        <f>VLOOKUP(A663,'SINAPI 092021'!$A$4:$E$12300,2,FALSE)</f>
        <v>PARAFUSO DE FERRO POLIDO, SEXTAVADO, COM ROSCA PARCIAL, DIAMETRO 5/8", COMPRIMENTO 6", COM PORCA E ARRUELA DE PRESSAO MEDIA</v>
      </c>
      <c r="C663" s="756" t="str">
        <f>VLOOKUP(A663,'SINAPI 092021'!$A$4:$E$12300,3,FALSE)</f>
        <v xml:space="preserve">UN    </v>
      </c>
      <c r="D663" s="373">
        <v>2</v>
      </c>
      <c r="E663" s="695">
        <v>11.57</v>
      </c>
      <c r="F663" s="311">
        <f t="shared" si="33"/>
        <v>23.14</v>
      </c>
    </row>
    <row r="664" spans="1:6" ht="35.25" customHeight="1">
      <c r="A664" s="372">
        <v>420</v>
      </c>
      <c r="B664" s="732" t="str">
        <f>VLOOKUP(A664,'SINAPI 092021'!$A$4:$E$12300,2,FALSE)</f>
        <v>CINTA CIRCULAR EM ACO GALVANIZADO DE 150 MM DE DIAMETRO PARA FIXACAO DE CAIXA MEDICAO, INCLUI PARAFUSOS E PORCAS</v>
      </c>
      <c r="C664" s="756" t="str">
        <f>VLOOKUP(A664,'SINAPI 092021'!$A$4:$E$12300,3,FALSE)</f>
        <v xml:space="preserve">UN    </v>
      </c>
      <c r="D664" s="373">
        <v>1</v>
      </c>
      <c r="E664" s="695">
        <v>36.270000000000003</v>
      </c>
      <c r="F664" s="311">
        <f t="shared" si="33"/>
        <v>36.270000000000003</v>
      </c>
    </row>
    <row r="665" spans="1:6">
      <c r="A665" s="376">
        <v>857</v>
      </c>
      <c r="B665" s="732" t="str">
        <f>VLOOKUP(A665,'SINAPI 092021'!$A$4:$E$12300,2,FALSE)</f>
        <v>CABO DE COBRE NU 16 MM2 MEIO-DURO</v>
      </c>
      <c r="C665" s="756" t="str">
        <f>VLOOKUP(A665,'SINAPI 092021'!$A$4:$E$12300,3,FALSE)</f>
        <v xml:space="preserve">M     </v>
      </c>
      <c r="D665" s="373">
        <v>0.43</v>
      </c>
      <c r="E665" s="695" t="str">
        <f>VLOOKUP(A665,'SINAPI 092021'!$A$4:$E$12300,5,FALSE)</f>
        <v>13,94</v>
      </c>
      <c r="F665" s="311">
        <f t="shared" si="33"/>
        <v>5.99</v>
      </c>
    </row>
    <row r="666" spans="1:6" ht="18" customHeight="1">
      <c r="A666" s="372">
        <v>2685</v>
      </c>
      <c r="B666" s="732" t="str">
        <f>VLOOKUP(A666,'SINAPI 092021'!$A$4:$E$12300,2,FALSE)</f>
        <v>ELETRODUTO DE PVC RIGIDO ROSCAVEL DE 1 ", SEM LUVA</v>
      </c>
      <c r="C666" s="756" t="str">
        <f>VLOOKUP(A666,'SINAPI 092021'!$A$4:$E$12300,3,FALSE)</f>
        <v xml:space="preserve">M     </v>
      </c>
      <c r="D666" s="373">
        <v>6</v>
      </c>
      <c r="E666" s="695">
        <v>6.15</v>
      </c>
      <c r="F666" s="311">
        <f t="shared" si="33"/>
        <v>36.9</v>
      </c>
    </row>
    <row r="667" spans="1:6" ht="47.25">
      <c r="A667" s="377">
        <v>979</v>
      </c>
      <c r="B667" s="732" t="str">
        <f>VLOOKUP(A667,'SINAPI 092021'!$A$4:$E$12300,2,FALSE)</f>
        <v>CABO DE COBRE, FLEXIVEL, CLASSE 4 OU 5, ISOLACAO EM PVC/A, ANTICHAMA BWF-B, 1 CONDUTOR, 450/750 V, SECAO NOMINAL 16 MM2</v>
      </c>
      <c r="C667" s="756" t="str">
        <f>VLOOKUP(A667,'SINAPI 092021'!$A$4:$E$12300,3,FALSE)</f>
        <v xml:space="preserve">M     </v>
      </c>
      <c r="D667" s="373">
        <v>30</v>
      </c>
      <c r="E667" s="695">
        <v>16.28</v>
      </c>
      <c r="F667" s="311">
        <f t="shared" si="33"/>
        <v>488.4</v>
      </c>
    </row>
    <row r="668" spans="1:6" ht="31.5">
      <c r="A668" s="372">
        <v>3398</v>
      </c>
      <c r="B668" s="732" t="str">
        <f>VLOOKUP(A668,'SINAPI 092021'!$A$4:$E$12300,2,FALSE)</f>
        <v>ISOLADOR DE PORCELANA, TIPO ROLDANA, DIMENSOES DE *72* X *72* MM, PARA USO EM BAIXA TENSAO</v>
      </c>
      <c r="C668" s="756" t="str">
        <f>VLOOKUP(A668,'SINAPI 092021'!$A$4:$E$12300,3,FALSE)</f>
        <v xml:space="preserve">UN    </v>
      </c>
      <c r="D668" s="373">
        <v>1</v>
      </c>
      <c r="E668" s="695">
        <v>5.64</v>
      </c>
      <c r="F668" s="311">
        <f t="shared" si="33"/>
        <v>5.64</v>
      </c>
    </row>
    <row r="669" spans="1:6" ht="47.25">
      <c r="A669" s="372">
        <v>3379</v>
      </c>
      <c r="B669" s="732" t="str">
        <f>VLOOKUP(A669,'SINAPI 092021'!$A$4:$E$12300,2,FALSE)</f>
        <v>!EM PROCESSO DE DESATIVACAO! HASTE DE ATERRAMENTO EM ACO COM 3,00 M DE COMPRIMENTO E DN = 5/8", REVESTIDA COM BAIXA CAMADA DE COBRE, SEM CONECTOR</v>
      </c>
      <c r="C669" s="756" t="str">
        <f>VLOOKUP(A669,'SINAPI 092021'!$A$4:$E$12300,3,FALSE)</f>
        <v xml:space="preserve">UN    </v>
      </c>
      <c r="D669" s="373">
        <v>1</v>
      </c>
      <c r="E669" s="695">
        <v>51.61</v>
      </c>
      <c r="F669" s="311">
        <f t="shared" si="33"/>
        <v>51.61</v>
      </c>
    </row>
    <row r="670" spans="1:6" ht="16.5" customHeight="1">
      <c r="A670" s="372">
        <v>1892</v>
      </c>
      <c r="B670" s="732" t="str">
        <f>VLOOKUP(A670,'SINAPI 092021'!$A$4:$E$12300,2,FALSE)</f>
        <v>LUVA EM PVC RIGIDO ROSCAVEL, DE 1", PARA ELETRODUTO</v>
      </c>
      <c r="C670" s="756" t="str">
        <f>VLOOKUP(A670,'SINAPI 092021'!$A$4:$E$12300,3,FALSE)</f>
        <v xml:space="preserve">UN    </v>
      </c>
      <c r="D670" s="373">
        <v>4</v>
      </c>
      <c r="E670" s="695">
        <v>1.56</v>
      </c>
      <c r="F670" s="311">
        <f t="shared" si="33"/>
        <v>6.24</v>
      </c>
    </row>
    <row r="671" spans="1:6" ht="31.5">
      <c r="A671" s="372">
        <v>2392</v>
      </c>
      <c r="B671" s="732" t="str">
        <f>VLOOKUP(A671,'SINAPI 092021'!$A$4:$E$12300,2,FALSE)</f>
        <v>DISJUNTOR TIPO NEMA, TRIPOLAR 10  ATE  50A, TENSAO MAXIMA DE 415 V</v>
      </c>
      <c r="C671" s="756" t="str">
        <f>VLOOKUP(A671,'SINAPI 092021'!$A$4:$E$12300,3,FALSE)</f>
        <v xml:space="preserve">UN    </v>
      </c>
      <c r="D671" s="373">
        <v>1</v>
      </c>
      <c r="E671" s="695">
        <v>83.84</v>
      </c>
      <c r="F671" s="311">
        <f t="shared" si="33"/>
        <v>83.84</v>
      </c>
    </row>
    <row r="672" spans="1:6" ht="47.25">
      <c r="A672" s="377">
        <v>1062</v>
      </c>
      <c r="B672" s="732" t="str">
        <f>VLOOKUP(A672,'SINAPI 092021'!$A$4:$E$12300,2,FALSE)</f>
        <v>CAIXA INTERNA/EXTERNA DE MEDICAO PARA 1 MEDIDOR TRIFASICO, COM VISOR, EM CHAPA DE ACO 18 USG (PADRAO DA CONCESSIONARIA LOCAL)</v>
      </c>
      <c r="C672" s="756" t="str">
        <f>VLOOKUP(A672,'SINAPI 092021'!$A$4:$E$12300,3,FALSE)</f>
        <v xml:space="preserve">UN    </v>
      </c>
      <c r="D672" s="374">
        <v>1</v>
      </c>
      <c r="E672" s="695">
        <v>326.10000000000002</v>
      </c>
      <c r="F672" s="311">
        <f t="shared" si="33"/>
        <v>326.10000000000002</v>
      </c>
    </row>
    <row r="673" spans="1:6" ht="63">
      <c r="A673" s="375">
        <v>100578</v>
      </c>
      <c r="B673" s="732" t="str">
        <f>VLOOKUP(A673,'SINAPI 092021'!$A$4:$E$12300,2,FALSE)</f>
        <v>ASSENTAMENTO DE POSTE DE CONCRETO COM COMPRIMENTO NOMINAL DE 9 M, CARGA NOMINAL MENOR OU IGUAL A 1000 DAN, ENGASTAMENTO SIMPLES COM 1,5 M DE SOLO (NÃO INCLUI FORNECIMENTO). AF_11/2019</v>
      </c>
      <c r="C673" s="756" t="str">
        <f>VLOOKUP(A673,'SINAPI 092021'!$A$4:$E$12300,3,FALSE)</f>
        <v>UN</v>
      </c>
      <c r="D673" s="371">
        <v>1</v>
      </c>
      <c r="E673" s="695">
        <v>382.34</v>
      </c>
      <c r="F673" s="311">
        <f t="shared" si="33"/>
        <v>382.34</v>
      </c>
    </row>
    <row r="674" spans="1:6" ht="15.75" customHeight="1">
      <c r="A674" s="375">
        <v>12372</v>
      </c>
      <c r="B674" s="990" t="s">
        <v>8697</v>
      </c>
      <c r="C674" s="756" t="str">
        <f>VLOOKUP(A674,'SINAPI 092021'!$A$4:$E$12300,3,FALSE)</f>
        <v xml:space="preserve">UN    </v>
      </c>
      <c r="D674" s="371">
        <v>1</v>
      </c>
      <c r="E674" s="695">
        <v>758.03</v>
      </c>
      <c r="F674" s="311">
        <f t="shared" si="33"/>
        <v>758.03</v>
      </c>
    </row>
    <row r="675" spans="1:6">
      <c r="A675" s="1122" t="s">
        <v>519</v>
      </c>
      <c r="B675" s="1122"/>
      <c r="C675" s="1122"/>
      <c r="D675" s="1123"/>
      <c r="E675" s="1122"/>
      <c r="F675" s="243">
        <f>SUM(F660:F674)</f>
        <v>2220.7399999999998</v>
      </c>
    </row>
    <row r="676" spans="1:6">
      <c r="A676" s="1127" t="s">
        <v>520</v>
      </c>
      <c r="B676" s="1127"/>
      <c r="C676" s="1127"/>
      <c r="D676" s="1128"/>
      <c r="E676" s="1127"/>
      <c r="F676" s="515">
        <f>F675+F657</f>
        <v>2498.2600000000002</v>
      </c>
    </row>
    <row r="677" spans="1:6">
      <c r="A677" s="483"/>
      <c r="B677" s="480"/>
      <c r="C677" s="481"/>
      <c r="D677" s="481"/>
      <c r="E677" s="481"/>
      <c r="F677" s="482"/>
    </row>
    <row r="678" spans="1:6">
      <c r="A678" s="1161" t="s">
        <v>22430</v>
      </c>
      <c r="B678" s="1127"/>
      <c r="C678" s="1132" t="s">
        <v>1122</v>
      </c>
      <c r="D678" s="1133"/>
      <c r="E678" s="1117">
        <f>F705</f>
        <v>2182.36</v>
      </c>
      <c r="F678" s="1118"/>
    </row>
    <row r="679" spans="1:6">
      <c r="A679" s="1127" t="s">
        <v>826</v>
      </c>
      <c r="B679" s="1127"/>
      <c r="C679" s="1127"/>
      <c r="D679" s="1128"/>
      <c r="E679" s="1127"/>
      <c r="F679" s="1127"/>
    </row>
    <row r="680" spans="1:6">
      <c r="A680" s="1110"/>
      <c r="B680" s="1110"/>
      <c r="C680" s="1110"/>
      <c r="D680" s="1111"/>
      <c r="E680" s="1110"/>
      <c r="F680" s="1110"/>
    </row>
    <row r="681" spans="1:6" ht="31.5">
      <c r="A681" s="339" t="s">
        <v>665</v>
      </c>
      <c r="B681" s="503" t="s">
        <v>157</v>
      </c>
      <c r="C681" s="240" t="s">
        <v>475</v>
      </c>
      <c r="D681" s="240" t="s">
        <v>513</v>
      </c>
      <c r="E681" s="240" t="s">
        <v>514</v>
      </c>
      <c r="F681" s="241" t="s">
        <v>515</v>
      </c>
    </row>
    <row r="682" spans="1:6" ht="31.5">
      <c r="A682" s="454">
        <v>88248</v>
      </c>
      <c r="B682" s="732" t="str">
        <f>VLOOKUP(A682,'SINAPI 092021'!$A$4:$E$12300,2,FALSE)</f>
        <v>AUXILIAR DE ENCANADOR OU BOMBEIRO HIDRÁULICO COM ENCARGOS COMPLEMENTARES</v>
      </c>
      <c r="C682" s="756" t="str">
        <f>VLOOKUP(A682,'SINAPI 092021'!$A$4:$E$12300,3,FALSE)</f>
        <v>H</v>
      </c>
      <c r="D682" s="310">
        <v>4</v>
      </c>
      <c r="E682" s="695">
        <v>15.54</v>
      </c>
      <c r="F682" s="311">
        <f>D682*E682</f>
        <v>62.16</v>
      </c>
    </row>
    <row r="683" spans="1:6" ht="31.5">
      <c r="A683" s="454">
        <v>88267</v>
      </c>
      <c r="B683" s="732" t="str">
        <f>VLOOKUP(A683,'SINAPI 092021'!$A$4:$E$12300,2,FALSE)</f>
        <v>ENCANADOR OU BOMBEIRO HIDRÁULICO COM ENCARGOS COMPLEMENTARES</v>
      </c>
      <c r="C683" s="756" t="str">
        <f>VLOOKUP(A683,'SINAPI 092021'!$A$4:$E$12300,3,FALSE)</f>
        <v>H</v>
      </c>
      <c r="D683" s="310">
        <v>8</v>
      </c>
      <c r="E683" s="695">
        <v>18.72</v>
      </c>
      <c r="F683" s="311">
        <f t="shared" ref="F683:F686" si="34">D683*E683</f>
        <v>149.76</v>
      </c>
    </row>
    <row r="684" spans="1:6">
      <c r="A684" s="454">
        <v>88309</v>
      </c>
      <c r="B684" s="732" t="str">
        <f>VLOOKUP(A684,'SINAPI 092021'!$A$4:$E$12300,2,FALSE)</f>
        <v>PEDREIRO COM ENCARGOS COMPLEMENTARES</v>
      </c>
      <c r="C684" s="756" t="str">
        <f>VLOOKUP(A684,'SINAPI 092021'!$A$4:$E$12300,3,FALSE)</f>
        <v>H</v>
      </c>
      <c r="D684" s="310">
        <v>8</v>
      </c>
      <c r="E684" s="695">
        <v>18.86</v>
      </c>
      <c r="F684" s="311">
        <f t="shared" si="34"/>
        <v>150.88</v>
      </c>
    </row>
    <row r="685" spans="1:6">
      <c r="A685" s="454">
        <v>88316</v>
      </c>
      <c r="B685" s="732" t="str">
        <f>VLOOKUP(A685,'SINAPI 092021'!$A$4:$E$12300,2,FALSE)</f>
        <v>SERVENTE COM ENCARGOS COMPLEMENTARES</v>
      </c>
      <c r="C685" s="756" t="str">
        <f>VLOOKUP(A685,'SINAPI 092021'!$A$4:$E$12300,3,FALSE)</f>
        <v>H</v>
      </c>
      <c r="D685" s="310">
        <v>8.1199999999999992</v>
      </c>
      <c r="E685" s="695">
        <v>15.16</v>
      </c>
      <c r="F685" s="311">
        <f t="shared" si="34"/>
        <v>123.1</v>
      </c>
    </row>
    <row r="686" spans="1:6">
      <c r="A686" s="454">
        <v>88262</v>
      </c>
      <c r="B686" s="732" t="str">
        <f>VLOOKUP(A686,'SINAPI 092021'!$A$4:$E$12300,2,FALSE)</f>
        <v>CARPINTEIRO DE FORMAS COM ENCARGOS COMPLEMENTARES</v>
      </c>
      <c r="C686" s="756" t="str">
        <f>VLOOKUP(A686,'SINAPI 092021'!$A$4:$E$12300,3,FALSE)</f>
        <v>H</v>
      </c>
      <c r="D686" s="310">
        <v>8</v>
      </c>
      <c r="E686" s="695">
        <v>18.63</v>
      </c>
      <c r="F686" s="311">
        <f t="shared" si="34"/>
        <v>149.04</v>
      </c>
    </row>
    <row r="687" spans="1:6">
      <c r="A687" s="1122" t="s">
        <v>516</v>
      </c>
      <c r="B687" s="1122"/>
      <c r="C687" s="1122"/>
      <c r="D687" s="1123"/>
      <c r="E687" s="1122"/>
      <c r="F687" s="243">
        <f>SUM(F682:F686)</f>
        <v>634.94000000000005</v>
      </c>
    </row>
    <row r="688" spans="1:6">
      <c r="A688" s="1134"/>
      <c r="B688" s="1135"/>
      <c r="C688" s="1135"/>
      <c r="D688" s="1135"/>
      <c r="E688" s="1135"/>
      <c r="F688" s="1136"/>
    </row>
    <row r="689" spans="1:6" ht="31.5">
      <c r="A689" s="339" t="s">
        <v>665</v>
      </c>
      <c r="B689" s="506" t="s">
        <v>523</v>
      </c>
      <c r="C689" s="240" t="s">
        <v>475</v>
      </c>
      <c r="D689" s="240" t="s">
        <v>513</v>
      </c>
      <c r="E689" s="428" t="s">
        <v>514</v>
      </c>
      <c r="F689" s="241" t="s">
        <v>515</v>
      </c>
    </row>
    <row r="690" spans="1:6" ht="31.5">
      <c r="A690" s="454">
        <v>90586</v>
      </c>
      <c r="B690" s="732" t="str">
        <f>VLOOKUP(A690,'SINAPI 092021'!$A$4:$E$12300,2,FALSE)</f>
        <v>VIBRADOR DE IMERSÃO, DIÂMETRO DE PONTEIRA 45MM, MOTOR ELÉTRICO TRIFÁSICO POTÊNCIA DE 2 CV - CHP DIURNO. AF_06/2015</v>
      </c>
      <c r="C690" s="756" t="str">
        <f>VLOOKUP(A690,'SINAPI 092021'!$A$4:$E$12300,3,FALSE)</f>
        <v>CHP</v>
      </c>
      <c r="D690" s="310">
        <v>1.0500000000000001E-2</v>
      </c>
      <c r="E690" s="695">
        <v>1.22</v>
      </c>
      <c r="F690" s="311">
        <f>D690*E690</f>
        <v>0.01</v>
      </c>
    </row>
    <row r="691" spans="1:6">
      <c r="A691" s="1124" t="s">
        <v>524</v>
      </c>
      <c r="B691" s="1125"/>
      <c r="C691" s="1125"/>
      <c r="D691" s="1125"/>
      <c r="E691" s="1126"/>
      <c r="F691" s="243">
        <f>F690</f>
        <v>0.01</v>
      </c>
    </row>
    <row r="692" spans="1:6" s="427" customFormat="1">
      <c r="A692" s="1110"/>
      <c r="B692" s="1110"/>
      <c r="C692" s="1110"/>
      <c r="D692" s="1111"/>
      <c r="E692" s="1110"/>
      <c r="F692" s="1110"/>
    </row>
    <row r="693" spans="1:6" ht="31.5">
      <c r="A693" s="462" t="s">
        <v>665</v>
      </c>
      <c r="B693" s="507" t="s">
        <v>517</v>
      </c>
      <c r="C693" s="240" t="s">
        <v>475</v>
      </c>
      <c r="D693" s="240" t="s">
        <v>518</v>
      </c>
      <c r="E693" s="240" t="s">
        <v>514</v>
      </c>
      <c r="F693" s="241" t="s">
        <v>515</v>
      </c>
    </row>
    <row r="694" spans="1:6" ht="12.75" customHeight="1">
      <c r="A694" s="454">
        <v>20247</v>
      </c>
      <c r="B694" s="732" t="str">
        <f>VLOOKUP(A694,'SINAPI 092021'!$A$4:$E$12300,2,FALSE)</f>
        <v>PREGO DE ACO POLIDO COM CABECA 15 X 15 (1 1/4 X 13)</v>
      </c>
      <c r="C694" s="756" t="str">
        <f>VLOOKUP(A694,'SINAPI 092021'!$A$4:$E$12300,3,FALSE)</f>
        <v xml:space="preserve">KG    </v>
      </c>
      <c r="D694" s="310">
        <v>1</v>
      </c>
      <c r="E694" s="695">
        <v>26.31</v>
      </c>
      <c r="F694" s="311">
        <f>D694*E694</f>
        <v>26.31</v>
      </c>
    </row>
    <row r="695" spans="1:6" ht="31.5">
      <c r="A695" s="454">
        <v>9836</v>
      </c>
      <c r="B695" s="732" t="str">
        <f>VLOOKUP(A695,'SINAPI 092021'!$A$4:$E$12300,2,FALSE)</f>
        <v>TUBO PVC  SERIE NORMAL, DN 100 MM, PARA ESGOTO  PREDIAL (NBR 5688)</v>
      </c>
      <c r="C695" s="756" t="str">
        <f>VLOOKUP(A695,'SINAPI 092021'!$A$4:$E$12300,3,FALSE)</f>
        <v xml:space="preserve">M     </v>
      </c>
      <c r="D695" s="310">
        <v>5</v>
      </c>
      <c r="E695" s="695">
        <v>18.170000000000002</v>
      </c>
      <c r="F695" s="311">
        <f t="shared" ref="F695:F702" si="35">D695*E695</f>
        <v>90.85</v>
      </c>
    </row>
    <row r="696" spans="1:6" ht="31.5">
      <c r="A696" s="454">
        <v>370</v>
      </c>
      <c r="B696" s="732" t="str">
        <f>VLOOKUP(A696,'SINAPI 092021'!$A$4:$E$12300,2,FALSE)</f>
        <v>AREIA MEDIA - POSTO JAZIDA/FORNECEDOR (RETIRADO NA JAZIDA, SEM TRANSPORTE)</v>
      </c>
      <c r="C696" s="756" t="str">
        <f>VLOOKUP(A696,'SINAPI 092021'!$A$4:$E$12300,3,FALSE)</f>
        <v xml:space="preserve">M3    </v>
      </c>
      <c r="D696" s="310">
        <v>1.89E-2</v>
      </c>
      <c r="E696" s="695">
        <v>83.5</v>
      </c>
      <c r="F696" s="311">
        <f t="shared" si="35"/>
        <v>1.58</v>
      </c>
    </row>
    <row r="697" spans="1:6" ht="33.75" customHeight="1">
      <c r="A697" s="454">
        <v>12774</v>
      </c>
      <c r="B697" s="732" t="str">
        <f>VLOOKUP(A697,'SINAPI 092021'!$A$4:$E$12300,2,FALSE)</f>
        <v>HIDROMETRO UNIJATO / MEDIDOR DE AGUA, DN 3/4", VAZAO MAXIMA DE 5 M3/H, PARA AGUA POTAVEL FRIA, RELOJOARIA PLANA, CLASSE B, HORIZONTAL (SEM CONEXOES)0,</v>
      </c>
      <c r="C697" s="756" t="str">
        <f>VLOOKUP(A697,'SINAPI 092021'!$A$4:$E$12300,3,FALSE)</f>
        <v xml:space="preserve">UN    </v>
      </c>
      <c r="D697" s="310">
        <v>1</v>
      </c>
      <c r="E697" s="695">
        <v>132.22</v>
      </c>
      <c r="F697" s="311">
        <f t="shared" si="35"/>
        <v>132.22</v>
      </c>
    </row>
    <row r="698" spans="1:6" ht="31.5">
      <c r="A698" s="454">
        <v>6189</v>
      </c>
      <c r="B698" s="732" t="str">
        <f>VLOOKUP(A698,'SINAPI 092021'!$A$4:$E$12300,2,FALSE)</f>
        <v>TABUA NAO APARELHADA *2,5 X 30* CM, EM MACARANDUBA, ANGELIM OU EQUIVALENTE DA REGIAO - BRUTA</v>
      </c>
      <c r="C698" s="756" t="str">
        <f>VLOOKUP(A698,'SINAPI 092021'!$A$4:$E$12300,3,FALSE)</f>
        <v xml:space="preserve">M     </v>
      </c>
      <c r="D698" s="310">
        <v>8</v>
      </c>
      <c r="E698" s="695">
        <v>21.45</v>
      </c>
      <c r="F698" s="311">
        <f t="shared" si="35"/>
        <v>171.6</v>
      </c>
    </row>
    <row r="699" spans="1:6" ht="17.25" customHeight="1">
      <c r="A699" s="454">
        <v>9868</v>
      </c>
      <c r="B699" s="732" t="str">
        <f>VLOOKUP(A699,'SINAPI 092021'!$A$4:$E$12300,2,FALSE)</f>
        <v>TUBO PVC, SOLDAVEL, DN 25 MM, AGUA FRIA (NBR-5648)</v>
      </c>
      <c r="C699" s="756" t="str">
        <f>VLOOKUP(A699,'SINAPI 092021'!$A$4:$E$12300,3,FALSE)</f>
        <v xml:space="preserve">M     </v>
      </c>
      <c r="D699" s="310">
        <v>30</v>
      </c>
      <c r="E699" s="695">
        <v>4</v>
      </c>
      <c r="F699" s="311">
        <f t="shared" si="35"/>
        <v>120</v>
      </c>
    </row>
    <row r="700" spans="1:6" ht="21" customHeight="1">
      <c r="A700" s="454">
        <v>4425</v>
      </c>
      <c r="B700" s="732" t="str">
        <f>VLOOKUP(A700,'SINAPI 092021'!$A$4:$E$12300,2,FALSE)</f>
        <v>VIGA NAO APARELHADA  *6 X 12* CM, EM MACARANDUBA, ANGELIM OU EQUIVALENTE DA REGIAO - BRUTA</v>
      </c>
      <c r="C700" s="756" t="str">
        <f>VLOOKUP(A700,'SINAPI 092021'!$A$4:$E$12300,3,FALSE)</f>
        <v xml:space="preserve">M     </v>
      </c>
      <c r="D700" s="310">
        <v>25</v>
      </c>
      <c r="E700" s="695">
        <v>21.99</v>
      </c>
      <c r="F700" s="311">
        <f t="shared" si="35"/>
        <v>549.75</v>
      </c>
    </row>
    <row r="701" spans="1:6">
      <c r="A701" s="454">
        <v>7258</v>
      </c>
      <c r="B701" s="732" t="str">
        <f>VLOOKUP(A701,'SINAPI 092021'!$A$4:$E$12300,2,FALSE)</f>
        <v>TIJOLO CERAMICO MACICO COMUM *5 X 10 X 20* CM (L X A X C)</v>
      </c>
      <c r="C701" s="756" t="str">
        <f>VLOOKUP(A701,'SINAPI 092021'!$A$4:$E$12300,3,FALSE)</f>
        <v xml:space="preserve">UN    </v>
      </c>
      <c r="D701" s="310">
        <v>30</v>
      </c>
      <c r="E701" s="695">
        <v>0.77</v>
      </c>
      <c r="F701" s="311">
        <f t="shared" si="35"/>
        <v>23.1</v>
      </c>
    </row>
    <row r="702" spans="1:6" ht="10.5" customHeight="1">
      <c r="A702" s="454">
        <v>34636</v>
      </c>
      <c r="B702" s="732" t="str">
        <f>VLOOKUP(A702,'SINAPI 092021'!$A$4:$E$12300,2,FALSE)</f>
        <v>CAIXA D'AGUA EM POLIETILENO 1000 LITROS, COM TAMPA</v>
      </c>
      <c r="C702" s="756" t="str">
        <f>VLOOKUP(A702,'SINAPI 092021'!$A$4:$E$12300,3,FALSE)</f>
        <v xml:space="preserve">UN    </v>
      </c>
      <c r="D702" s="310">
        <v>1</v>
      </c>
      <c r="E702" s="695">
        <v>432</v>
      </c>
      <c r="F702" s="311">
        <f t="shared" si="35"/>
        <v>432</v>
      </c>
    </row>
    <row r="703" spans="1:6">
      <c r="A703" s="1122" t="s">
        <v>519</v>
      </c>
      <c r="B703" s="1122"/>
      <c r="C703" s="1122"/>
      <c r="D703" s="1123"/>
      <c r="E703" s="1122"/>
      <c r="F703" s="243">
        <f>SUM(F694:F702)</f>
        <v>1547.41</v>
      </c>
    </row>
    <row r="704" spans="1:6">
      <c r="A704" s="1110"/>
      <c r="B704" s="1110"/>
      <c r="C704" s="1110"/>
      <c r="D704" s="1111"/>
      <c r="E704" s="1110"/>
      <c r="F704" s="1110"/>
    </row>
    <row r="705" spans="1:6">
      <c r="A705" s="1127" t="s">
        <v>520</v>
      </c>
      <c r="B705" s="1127"/>
      <c r="C705" s="1127"/>
      <c r="D705" s="1128"/>
      <c r="E705" s="1127"/>
      <c r="F705" s="515">
        <f>F687+F691+F703</f>
        <v>2182.36</v>
      </c>
    </row>
    <row r="706" spans="1:6">
      <c r="A706" s="1110"/>
      <c r="B706" s="1110"/>
      <c r="C706" s="1110"/>
      <c r="D706" s="1111"/>
      <c r="E706" s="1110"/>
      <c r="F706" s="1110"/>
    </row>
    <row r="707" spans="1:6">
      <c r="A707" s="483"/>
      <c r="B707" s="480"/>
      <c r="C707" s="481"/>
      <c r="D707" s="481"/>
      <c r="E707" s="481"/>
      <c r="F707" s="482"/>
    </row>
    <row r="708" spans="1:6">
      <c r="A708" s="1161" t="s">
        <v>22431</v>
      </c>
      <c r="B708" s="1127"/>
      <c r="C708" s="1132" t="s">
        <v>683</v>
      </c>
      <c r="D708" s="1133"/>
      <c r="E708" s="1117">
        <f>F722</f>
        <v>44.11</v>
      </c>
      <c r="F708" s="1118"/>
    </row>
    <row r="709" spans="1:6">
      <c r="A709" s="1129" t="s">
        <v>751</v>
      </c>
      <c r="B709" s="1130"/>
      <c r="C709" s="1130"/>
      <c r="D709" s="1130"/>
      <c r="E709" s="1130"/>
      <c r="F709" s="1131"/>
    </row>
    <row r="710" spans="1:6">
      <c r="A710" s="1134"/>
      <c r="B710" s="1135"/>
      <c r="C710" s="1135"/>
      <c r="D710" s="1135"/>
      <c r="E710" s="1135"/>
      <c r="F710" s="1136"/>
    </row>
    <row r="711" spans="1:6" ht="31.5">
      <c r="A711" s="462" t="s">
        <v>665</v>
      </c>
      <c r="B711" s="506" t="s">
        <v>157</v>
      </c>
      <c r="C711" s="240" t="s">
        <v>475</v>
      </c>
      <c r="D711" s="240" t="s">
        <v>513</v>
      </c>
      <c r="E711" s="240" t="s">
        <v>514</v>
      </c>
      <c r="F711" s="241" t="s">
        <v>515</v>
      </c>
    </row>
    <row r="712" spans="1:6" ht="24" customHeight="1">
      <c r="A712" s="454">
        <v>88248</v>
      </c>
      <c r="B712" s="732" t="str">
        <f>VLOOKUP(A712,'SINAPI 092021'!$A$4:$E$12300,2,FALSE)</f>
        <v>AUXILIAR DE ENCANADOR OU BOMBEIRO HIDRÁULICO COM ENCARGOS COMPLEMENTARES</v>
      </c>
      <c r="C712" s="756" t="str">
        <f>VLOOKUP(A712,'SINAPI 092021'!$A$4:$E$12300,3,FALSE)</f>
        <v>H</v>
      </c>
      <c r="D712" s="310">
        <v>0.33</v>
      </c>
      <c r="E712" s="695">
        <v>15.54</v>
      </c>
      <c r="F712" s="311">
        <f>E712*D712</f>
        <v>5.13</v>
      </c>
    </row>
    <row r="713" spans="1:6" ht="31.5">
      <c r="A713" s="454">
        <v>88267</v>
      </c>
      <c r="B713" s="732" t="str">
        <f>VLOOKUP(A713,'SINAPI 092021'!$A$4:$E$12300,2,FALSE)</f>
        <v>ENCANADOR OU BOMBEIRO HIDRÁULICO COM ENCARGOS COMPLEMENTARES</v>
      </c>
      <c r="C713" s="756" t="str">
        <f>VLOOKUP(A713,'SINAPI 092021'!$A$4:$E$12300,3,FALSE)</f>
        <v>H</v>
      </c>
      <c r="D713" s="310">
        <v>0.33</v>
      </c>
      <c r="E713" s="695">
        <v>18.72</v>
      </c>
      <c r="F713" s="311">
        <f>E713*D713</f>
        <v>6.18</v>
      </c>
    </row>
    <row r="714" spans="1:6">
      <c r="A714" s="1124" t="s">
        <v>516</v>
      </c>
      <c r="B714" s="1125"/>
      <c r="C714" s="1125"/>
      <c r="D714" s="1125"/>
      <c r="E714" s="1126"/>
      <c r="F714" s="243">
        <f>SUM(F712:F713)</f>
        <v>11.31</v>
      </c>
    </row>
    <row r="715" spans="1:6">
      <c r="A715" s="1134"/>
      <c r="B715" s="1135"/>
      <c r="C715" s="1135"/>
      <c r="D715" s="1135"/>
      <c r="E715" s="1135"/>
      <c r="F715" s="1136"/>
    </row>
    <row r="716" spans="1:6" ht="31.5">
      <c r="A716" s="462" t="s">
        <v>665</v>
      </c>
      <c r="B716" s="506" t="s">
        <v>517</v>
      </c>
      <c r="C716" s="240" t="s">
        <v>475</v>
      </c>
      <c r="D716" s="240" t="s">
        <v>513</v>
      </c>
      <c r="E716" s="240" t="s">
        <v>514</v>
      </c>
      <c r="F716" s="241" t="s">
        <v>515</v>
      </c>
    </row>
    <row r="717" spans="1:6">
      <c r="A717" s="454">
        <v>301</v>
      </c>
      <c r="B717" s="732" t="str">
        <f>VLOOKUP(A717,'SINAPI 092021'!$A$4:$E$12300,2,FALSE)</f>
        <v>ANEL BORRACHA PARA TUBO ESGOTO PREDIAL, DN 100 MM (NBR 5688)</v>
      </c>
      <c r="C717" s="756" t="str">
        <f>VLOOKUP(A717,'SINAPI 092021'!$A$4:$E$12300,3,FALSE)</f>
        <v xml:space="preserve">UN    </v>
      </c>
      <c r="D717" s="310">
        <v>2</v>
      </c>
      <c r="E717" s="695">
        <v>4.84</v>
      </c>
      <c r="F717" s="311">
        <f>E717*D717</f>
        <v>9.68</v>
      </c>
    </row>
    <row r="718" spans="1:6" ht="31.5">
      <c r="A718" s="454">
        <v>3659</v>
      </c>
      <c r="B718" s="732" t="str">
        <f>VLOOKUP(A718,'SINAPI 092021'!$A$4:$E$12300,2,FALSE)</f>
        <v>JUNCAO SIMPLES, PVC, DN 100 X 50 MM, SERIE NORMAL PARA ESGOTO PREDIAL</v>
      </c>
      <c r="C718" s="756" t="str">
        <f>VLOOKUP(A718,'SINAPI 092021'!$A$4:$E$12300,3,FALSE)</f>
        <v xml:space="preserve">UN    </v>
      </c>
      <c r="D718" s="310">
        <v>1</v>
      </c>
      <c r="E718" s="695">
        <v>20.2</v>
      </c>
      <c r="F718" s="311">
        <f>E718*D718</f>
        <v>20.2</v>
      </c>
    </row>
    <row r="719" spans="1:6" ht="47.25">
      <c r="A719" s="454">
        <v>20078</v>
      </c>
      <c r="B719" s="732" t="str">
        <f>VLOOKUP(A719,'SINAPI 092021'!$A$4:$E$12300,2,FALSE)</f>
        <v>PASTA LUBRIFICANTE PARA TUBOS E CONEXOES COM JUNTA ELASTICA, EMBALAGEM DE *400* GR (USO EM PVC, ACO, POLIETILENO E OUTROS)</v>
      </c>
      <c r="C719" s="756" t="str">
        <f>VLOOKUP(A719,'SINAPI 092021'!$A$4:$E$12300,3,FALSE)</f>
        <v xml:space="preserve">UN    </v>
      </c>
      <c r="D719" s="310">
        <v>9.1999999999999998E-2</v>
      </c>
      <c r="E719" s="695">
        <v>31.75</v>
      </c>
      <c r="F719" s="311">
        <f>E719*D719</f>
        <v>2.92</v>
      </c>
    </row>
    <row r="720" spans="1:6">
      <c r="A720" s="1124" t="s">
        <v>519</v>
      </c>
      <c r="B720" s="1125"/>
      <c r="C720" s="1125"/>
      <c r="D720" s="1125"/>
      <c r="E720" s="1126"/>
      <c r="F720" s="243">
        <f>SUM(F717:F719)</f>
        <v>32.799999999999997</v>
      </c>
    </row>
    <row r="721" spans="1:6">
      <c r="A721" s="1134"/>
      <c r="B721" s="1135"/>
      <c r="C721" s="1135"/>
      <c r="D721" s="1135"/>
      <c r="E721" s="1135"/>
      <c r="F721" s="1136"/>
    </row>
    <row r="722" spans="1:6">
      <c r="A722" s="1129" t="s">
        <v>520</v>
      </c>
      <c r="B722" s="1130"/>
      <c r="C722" s="1130"/>
      <c r="D722" s="1130"/>
      <c r="E722" s="1131"/>
      <c r="F722" s="515">
        <f>F714+F720</f>
        <v>44.11</v>
      </c>
    </row>
    <row r="723" spans="1:6">
      <c r="A723" s="486"/>
      <c r="B723" s="386"/>
      <c r="C723" s="386"/>
      <c r="D723" s="387"/>
      <c r="E723" s="386"/>
      <c r="F723" s="487"/>
    </row>
    <row r="724" spans="1:6">
      <c r="A724" s="1161" t="s">
        <v>22432</v>
      </c>
      <c r="B724" s="1127"/>
      <c r="C724" s="1132" t="s">
        <v>683</v>
      </c>
      <c r="D724" s="1133"/>
      <c r="E724" s="1117">
        <f>F738</f>
        <v>42.86</v>
      </c>
      <c r="F724" s="1118"/>
    </row>
    <row r="725" spans="1:6">
      <c r="A725" s="1129" t="s">
        <v>893</v>
      </c>
      <c r="B725" s="1130"/>
      <c r="C725" s="1130"/>
      <c r="D725" s="1130"/>
      <c r="E725" s="1130"/>
      <c r="F725" s="1131"/>
    </row>
    <row r="726" spans="1:6">
      <c r="A726" s="1134"/>
      <c r="B726" s="1135"/>
      <c r="C726" s="1135"/>
      <c r="D726" s="1135"/>
      <c r="E726" s="1135"/>
      <c r="F726" s="1136"/>
    </row>
    <row r="727" spans="1:6" ht="31.5">
      <c r="A727" s="462" t="s">
        <v>665</v>
      </c>
      <c r="B727" s="506" t="s">
        <v>157</v>
      </c>
      <c r="C727" s="240" t="s">
        <v>475</v>
      </c>
      <c r="D727" s="240" t="s">
        <v>513</v>
      </c>
      <c r="E727" s="240" t="s">
        <v>514</v>
      </c>
      <c r="F727" s="241" t="s">
        <v>515</v>
      </c>
    </row>
    <row r="728" spans="1:6" ht="31.5">
      <c r="A728" s="454">
        <v>88267</v>
      </c>
      <c r="B728" s="732" t="str">
        <f>VLOOKUP(A728,'SINAPI 092021'!$A$4:$E$12300,2,FALSE)</f>
        <v>ENCANADOR OU BOMBEIRO HIDRÁULICO COM ENCARGOS COMPLEMENTARES</v>
      </c>
      <c r="C728" s="756" t="str">
        <f>VLOOKUP(A728,'SINAPI 092021'!$A$4:$E$12300,3,FALSE)</f>
        <v>H</v>
      </c>
      <c r="D728" s="310">
        <v>0.33</v>
      </c>
      <c r="E728" s="695">
        <v>18.72</v>
      </c>
      <c r="F728" s="311">
        <f>D728*E728</f>
        <v>6.18</v>
      </c>
    </row>
    <row r="729" spans="1:6" ht="26.25" customHeight="1">
      <c r="A729" s="454">
        <v>88248</v>
      </c>
      <c r="B729" s="732" t="str">
        <f>VLOOKUP(A729,'SINAPI 092021'!$A$4:$E$12300,2,FALSE)</f>
        <v>AUXILIAR DE ENCANADOR OU BOMBEIRO HIDRÁULICO COM ENCARGOS COMPLEMENTARES</v>
      </c>
      <c r="C729" s="756" t="str">
        <f>VLOOKUP(A729,'SINAPI 092021'!$A$4:$E$12300,3,FALSE)</f>
        <v>H</v>
      </c>
      <c r="D729" s="310">
        <v>0.33</v>
      </c>
      <c r="E729" s="695">
        <v>15.54</v>
      </c>
      <c r="F729" s="311">
        <f>D729*E729</f>
        <v>5.13</v>
      </c>
    </row>
    <row r="730" spans="1:6">
      <c r="A730" s="1124" t="s">
        <v>516</v>
      </c>
      <c r="B730" s="1125"/>
      <c r="C730" s="1125"/>
      <c r="D730" s="1125"/>
      <c r="E730" s="1126"/>
      <c r="F730" s="243">
        <f>SUM(F728:F729)</f>
        <v>11.31</v>
      </c>
    </row>
    <row r="731" spans="1:6">
      <c r="A731" s="1156"/>
      <c r="B731" s="1157"/>
      <c r="C731" s="1157"/>
      <c r="D731" s="1157"/>
      <c r="E731" s="1157"/>
      <c r="F731" s="1158"/>
    </row>
    <row r="732" spans="1:6" ht="31.5">
      <c r="A732" s="462" t="s">
        <v>665</v>
      </c>
      <c r="B732" s="506" t="s">
        <v>517</v>
      </c>
      <c r="C732" s="240" t="s">
        <v>475</v>
      </c>
      <c r="D732" s="240" t="s">
        <v>513</v>
      </c>
      <c r="E732" s="240" t="s">
        <v>514</v>
      </c>
      <c r="F732" s="241" t="s">
        <v>515</v>
      </c>
    </row>
    <row r="733" spans="1:6">
      <c r="A733" s="454">
        <v>301</v>
      </c>
      <c r="B733" s="732" t="str">
        <f>VLOOKUP(A733,'SINAPI 092021'!$A$4:$E$12300,2,FALSE)</f>
        <v>ANEL BORRACHA PARA TUBO ESGOTO PREDIAL, DN 100 MM (NBR 5688)</v>
      </c>
      <c r="C733" s="756" t="str">
        <f>VLOOKUP(A733,'SINAPI 092021'!$A$4:$E$12300,3,FALSE)</f>
        <v xml:space="preserve">UN    </v>
      </c>
      <c r="D733" s="310">
        <v>2</v>
      </c>
      <c r="E733" s="695">
        <v>4.84</v>
      </c>
      <c r="F733" s="311">
        <f>D733*E733</f>
        <v>9.68</v>
      </c>
    </row>
    <row r="734" spans="1:6" ht="21.75" customHeight="1">
      <c r="A734" s="454">
        <v>20078</v>
      </c>
      <c r="B734" s="732" t="str">
        <f>VLOOKUP(A734,'SINAPI 092021'!$A$4:$E$12300,2,FALSE)</f>
        <v>PASTA LUBRIFICANTE PARA TUBOS E CONEXOES COM JUNTA ELASTICA, EMBALAGEM DE *400* GR (USO EM PVC, ACO, POLIETILENO E OUTROS)</v>
      </c>
      <c r="C734" s="756" t="str">
        <f>VLOOKUP(A734,'SINAPI 092021'!$A$4:$E$12300,3,FALSE)</f>
        <v xml:space="preserve">UN    </v>
      </c>
      <c r="D734" s="310">
        <v>9.1999999999999998E-2</v>
      </c>
      <c r="E734" s="695">
        <v>31.75</v>
      </c>
      <c r="F734" s="311">
        <f>D734*E734</f>
        <v>2.92</v>
      </c>
    </row>
    <row r="735" spans="1:6" ht="31.5">
      <c r="A735" s="454">
        <v>11655</v>
      </c>
      <c r="B735" s="732" t="str">
        <f>VLOOKUP(A735,'SINAPI 092021'!$A$4:$E$12300,2,FALSE)</f>
        <v>TE SANITARIO, PVC, DN 100 X 50 MM, SERIE NORMAL, PARA ESGOTO PREDIAL</v>
      </c>
      <c r="C735" s="756" t="str">
        <f>VLOOKUP(A735,'SINAPI 092021'!$A$4:$E$12300,3,FALSE)</f>
        <v xml:space="preserve">UN    </v>
      </c>
      <c r="D735" s="310">
        <v>1</v>
      </c>
      <c r="E735" s="695">
        <v>18.95</v>
      </c>
      <c r="F735" s="311">
        <f>D735*E735</f>
        <v>18.95</v>
      </c>
    </row>
    <row r="736" spans="1:6">
      <c r="A736" s="1124" t="s">
        <v>519</v>
      </c>
      <c r="B736" s="1125"/>
      <c r="C736" s="1125"/>
      <c r="D736" s="1125"/>
      <c r="E736" s="1126"/>
      <c r="F736" s="243">
        <f>SUM(F733:F735)</f>
        <v>31.55</v>
      </c>
    </row>
    <row r="737" spans="1:6">
      <c r="A737" s="1134"/>
      <c r="B737" s="1135"/>
      <c r="C737" s="1135"/>
      <c r="D737" s="1135"/>
      <c r="E737" s="1135"/>
      <c r="F737" s="1136"/>
    </row>
    <row r="738" spans="1:6">
      <c r="A738" s="1170" t="s">
        <v>520</v>
      </c>
      <c r="B738" s="1171"/>
      <c r="C738" s="1171"/>
      <c r="D738" s="1171"/>
      <c r="E738" s="1172"/>
      <c r="F738" s="529">
        <f>F730+F736</f>
        <v>42.86</v>
      </c>
    </row>
    <row r="739" spans="1:6">
      <c r="A739" s="1156"/>
      <c r="B739" s="1157"/>
      <c r="C739" s="1157"/>
      <c r="D739" s="1157"/>
      <c r="E739" s="1157"/>
      <c r="F739" s="1158"/>
    </row>
    <row r="740" spans="1:6" ht="47.25">
      <c r="A740" s="738" t="s">
        <v>974</v>
      </c>
      <c r="B740" s="739" t="s">
        <v>971</v>
      </c>
      <c r="C740" s="1132" t="s">
        <v>683</v>
      </c>
      <c r="D740" s="1133"/>
      <c r="E740" s="1117">
        <f>F754</f>
        <v>19.53</v>
      </c>
      <c r="F740" s="1118"/>
    </row>
    <row r="741" spans="1:6">
      <c r="A741" s="1134"/>
      <c r="B741" s="1135"/>
      <c r="C741" s="1135"/>
      <c r="D741" s="1135"/>
      <c r="E741" s="1135"/>
      <c r="F741" s="1136"/>
    </row>
    <row r="742" spans="1:6" ht="31.5">
      <c r="A742" s="462" t="s">
        <v>665</v>
      </c>
      <c r="B742" s="506" t="s">
        <v>157</v>
      </c>
      <c r="C742" s="240" t="s">
        <v>475</v>
      </c>
      <c r="D742" s="240" t="s">
        <v>513</v>
      </c>
      <c r="E742" s="240" t="s">
        <v>514</v>
      </c>
      <c r="F742" s="241" t="s">
        <v>515</v>
      </c>
    </row>
    <row r="743" spans="1:6" ht="31.5">
      <c r="A743" s="454">
        <v>88267</v>
      </c>
      <c r="B743" s="732" t="str">
        <f>VLOOKUP(A743,'SINAPI 092021'!$A$4:$E$12300,2,FALSE)</f>
        <v>ENCANADOR OU BOMBEIRO HIDRÁULICO COM ENCARGOS COMPLEMENTARES</v>
      </c>
      <c r="C743" s="756" t="str">
        <f>VLOOKUP(A743,'SINAPI 092021'!$A$4:$E$12300,3,FALSE)</f>
        <v>H</v>
      </c>
      <c r="D743" s="310">
        <v>0.14399999999999999</v>
      </c>
      <c r="E743" s="695">
        <v>18.72</v>
      </c>
      <c r="F743" s="311">
        <f>D743*E743</f>
        <v>2.7</v>
      </c>
    </row>
    <row r="744" spans="1:6" ht="24.75" customHeight="1">
      <c r="A744" s="454">
        <v>88248</v>
      </c>
      <c r="B744" s="732" t="str">
        <f>VLOOKUP(A744,'SINAPI 092021'!$A$4:$E$12300,2,FALSE)</f>
        <v>AUXILIAR DE ENCANADOR OU BOMBEIRO HIDRÁULICO COM ENCARGOS COMPLEMENTARES</v>
      </c>
      <c r="C744" s="756" t="str">
        <f>VLOOKUP(A744,'SINAPI 092021'!$A$4:$E$12300,3,FALSE)</f>
        <v>H</v>
      </c>
      <c r="D744" s="310">
        <v>0.14399999999999999</v>
      </c>
      <c r="E744" s="695">
        <v>15.54</v>
      </c>
      <c r="F744" s="311">
        <f>D744*E744</f>
        <v>2.2400000000000002</v>
      </c>
    </row>
    <row r="745" spans="1:6">
      <c r="A745" s="1124" t="s">
        <v>516</v>
      </c>
      <c r="B745" s="1125"/>
      <c r="C745" s="1125"/>
      <c r="D745" s="1125"/>
      <c r="E745" s="1126"/>
      <c r="F745" s="243">
        <f>SUM(F743:F744)</f>
        <v>4.9400000000000004</v>
      </c>
    </row>
    <row r="746" spans="1:6">
      <c r="A746" s="1156"/>
      <c r="B746" s="1157"/>
      <c r="C746" s="1157"/>
      <c r="D746" s="1157"/>
      <c r="E746" s="1157"/>
      <c r="F746" s="1158"/>
    </row>
    <row r="747" spans="1:6" ht="31.5">
      <c r="A747" s="462" t="s">
        <v>665</v>
      </c>
      <c r="B747" s="506" t="s">
        <v>517</v>
      </c>
      <c r="C747" s="240" t="s">
        <v>475</v>
      </c>
      <c r="D747" s="240" t="s">
        <v>513</v>
      </c>
      <c r="E747" s="240" t="s">
        <v>514</v>
      </c>
      <c r="F747" s="241" t="s">
        <v>515</v>
      </c>
    </row>
    <row r="748" spans="1:6" ht="12.75" customHeight="1">
      <c r="A748" s="454">
        <v>122</v>
      </c>
      <c r="B748" s="732" t="str">
        <f>VLOOKUP(A748,'SINAPI 092021'!$A$4:$E$12300,2,FALSE)</f>
        <v>ADESIVO PLASTICO PARA PVC, FRASCO COM *850* GR</v>
      </c>
      <c r="C748" s="756" t="str">
        <f>VLOOKUP(A748,'SINAPI 092021'!$A$4:$E$12300,3,FALSE)</f>
        <v xml:space="preserve">UN    </v>
      </c>
      <c r="D748" s="310">
        <v>2.5999999999999999E-2</v>
      </c>
      <c r="E748" s="695">
        <v>76.94</v>
      </c>
      <c r="F748" s="311">
        <f>D748*E748</f>
        <v>2</v>
      </c>
    </row>
    <row r="749" spans="1:6" ht="31.5">
      <c r="A749" s="454">
        <v>7129</v>
      </c>
      <c r="B749" s="732" t="str">
        <f>VLOOKUP(A749,'SINAPI 092021'!$A$4:$E$12300,2,FALSE)</f>
        <v>TE DE REDUCAO, PVC, SOLDAVEL, 90 GRAUS, 50 MM X 25 MM, PARA AGUA FRIA PREDIAL</v>
      </c>
      <c r="C749" s="756" t="str">
        <f>VLOOKUP(A749,'SINAPI 092021'!$A$4:$E$12300,3,FALSE)</f>
        <v xml:space="preserve">UN    </v>
      </c>
      <c r="D749" s="310">
        <v>1</v>
      </c>
      <c r="E749" s="695">
        <v>9.6300000000000008</v>
      </c>
      <c r="F749" s="311">
        <f>D749*E749</f>
        <v>9.6300000000000008</v>
      </c>
    </row>
    <row r="750" spans="1:6" ht="12" customHeight="1">
      <c r="A750" s="454">
        <v>20083</v>
      </c>
      <c r="B750" s="732" t="str">
        <f>VLOOKUP(A750,'SINAPI 092021'!$A$4:$E$12300,2,FALSE)</f>
        <v>SOLUCAO PREPARADORA / LIMPADORA PARA PVC, FRASCO COM 1000 CM3</v>
      </c>
      <c r="C750" s="756" t="str">
        <f>VLOOKUP(A750,'SINAPI 092021'!$A$4:$E$12300,3,FALSE)</f>
        <v xml:space="preserve">UN    </v>
      </c>
      <c r="D750" s="310">
        <v>3.3000000000000002E-2</v>
      </c>
      <c r="E750" s="695">
        <v>87.17</v>
      </c>
      <c r="F750" s="311">
        <f>D750*E750</f>
        <v>2.88</v>
      </c>
    </row>
    <row r="751" spans="1:6">
      <c r="A751" s="454">
        <v>38383</v>
      </c>
      <c r="B751" s="732" t="str">
        <f>VLOOKUP(A751,'SINAPI 092021'!$A$4:$E$12300,2,FALSE)</f>
        <v>LIXA D'AGUA EM FOLHA, GRAO 100</v>
      </c>
      <c r="C751" s="756" t="str">
        <f>VLOOKUP(A751,'SINAPI 092021'!$A$4:$E$12300,3,FALSE)</f>
        <v xml:space="preserve">UN    </v>
      </c>
      <c r="D751" s="310">
        <v>3.5999999999999997E-2</v>
      </c>
      <c r="E751" s="695">
        <v>2.2000000000000002</v>
      </c>
      <c r="F751" s="311">
        <f>D751*E751</f>
        <v>0.08</v>
      </c>
    </row>
    <row r="752" spans="1:6">
      <c r="A752" s="1124" t="s">
        <v>519</v>
      </c>
      <c r="B752" s="1125"/>
      <c r="C752" s="1125"/>
      <c r="D752" s="1125"/>
      <c r="E752" s="1126"/>
      <c r="F752" s="243">
        <f>SUM(F748:F751)</f>
        <v>14.59</v>
      </c>
    </row>
    <row r="753" spans="1:6">
      <c r="A753" s="1134"/>
      <c r="B753" s="1135"/>
      <c r="C753" s="1135"/>
      <c r="D753" s="1135"/>
      <c r="E753" s="1135"/>
      <c r="F753" s="1136"/>
    </row>
    <row r="754" spans="1:6">
      <c r="A754" s="1129" t="s">
        <v>520</v>
      </c>
      <c r="B754" s="1130"/>
      <c r="C754" s="1130"/>
      <c r="D754" s="1130"/>
      <c r="E754" s="1131"/>
      <c r="F754" s="515">
        <f>F745+F752</f>
        <v>19.53</v>
      </c>
    </row>
    <row r="755" spans="1:6">
      <c r="A755" s="1156"/>
      <c r="B755" s="1157"/>
      <c r="C755" s="1157"/>
      <c r="D755" s="1157"/>
      <c r="E755" s="1157"/>
      <c r="F755" s="1158"/>
    </row>
    <row r="756" spans="1:6" ht="47.25">
      <c r="A756" s="738" t="s">
        <v>975</v>
      </c>
      <c r="B756" s="739" t="s">
        <v>972</v>
      </c>
      <c r="C756" s="1132" t="s">
        <v>683</v>
      </c>
      <c r="D756" s="1133"/>
      <c r="E756" s="1117">
        <f>F780</f>
        <v>2188.4499999999998</v>
      </c>
      <c r="F756" s="1118"/>
    </row>
    <row r="757" spans="1:6">
      <c r="A757" s="1134"/>
      <c r="B757" s="1135"/>
      <c r="C757" s="1135"/>
      <c r="D757" s="1135"/>
      <c r="E757" s="1135"/>
      <c r="F757" s="1136"/>
    </row>
    <row r="758" spans="1:6" ht="31.5">
      <c r="A758" s="462" t="s">
        <v>665</v>
      </c>
      <c r="B758" s="506" t="s">
        <v>157</v>
      </c>
      <c r="C758" s="240" t="s">
        <v>475</v>
      </c>
      <c r="D758" s="240" t="s">
        <v>513</v>
      </c>
      <c r="E758" s="240" t="s">
        <v>514</v>
      </c>
      <c r="F758" s="241" t="s">
        <v>515</v>
      </c>
    </row>
    <row r="759" spans="1:6">
      <c r="A759" s="454">
        <v>88245</v>
      </c>
      <c r="B759" s="732" t="str">
        <f>VLOOKUP(A759,'SINAPI 092021'!$A$4:$E$12300,2,FALSE)</f>
        <v>ARMADOR COM ENCARGOS COMPLEMENTARES</v>
      </c>
      <c r="C759" s="756" t="str">
        <f>VLOOKUP(A759,'SINAPI 092021'!$A$4:$E$12300,3,FALSE)</f>
        <v>H</v>
      </c>
      <c r="D759" s="310">
        <v>0.97899999999999998</v>
      </c>
      <c r="E759" s="695">
        <v>18.75</v>
      </c>
      <c r="F759" s="311">
        <f>D759*E759</f>
        <v>18.36</v>
      </c>
    </row>
    <row r="760" spans="1:6">
      <c r="A760" s="454">
        <v>88309</v>
      </c>
      <c r="B760" s="732" t="str">
        <f>VLOOKUP(A760,'SINAPI 092021'!$A$4:$E$12300,2,FALSE)</f>
        <v>PEDREIRO COM ENCARGOS COMPLEMENTARES</v>
      </c>
      <c r="C760" s="756" t="str">
        <f>VLOOKUP(A760,'SINAPI 092021'!$A$4:$E$12300,3,FALSE)</f>
        <v>H</v>
      </c>
      <c r="D760" s="310">
        <v>11.638999999999999</v>
      </c>
      <c r="E760" s="695">
        <v>18.86</v>
      </c>
      <c r="F760" s="311">
        <f>D760*E760</f>
        <v>219.51</v>
      </c>
    </row>
    <row r="761" spans="1:6">
      <c r="A761" s="454">
        <v>88313</v>
      </c>
      <c r="B761" s="732" t="str">
        <f>VLOOKUP(A761,'SINAPI 092021'!$A$4:$E$12300,2,FALSE)</f>
        <v>POCEIRO COM ENCARGOS COMPLEMENTARES</v>
      </c>
      <c r="C761" s="756" t="str">
        <f>VLOOKUP(A761,'SINAPI 092021'!$A$4:$E$12300,3,FALSE)</f>
        <v>H</v>
      </c>
      <c r="D761" s="310">
        <v>22.552</v>
      </c>
      <c r="E761" s="695">
        <v>13.86</v>
      </c>
      <c r="F761" s="311">
        <f t="shared" ref="F761:F762" si="36">D761*E761</f>
        <v>312.57</v>
      </c>
    </row>
    <row r="762" spans="1:6">
      <c r="A762" s="454">
        <v>88316</v>
      </c>
      <c r="B762" s="732" t="str">
        <f>VLOOKUP(A762,'SINAPI 092021'!$A$4:$E$12300,2,FALSE)</f>
        <v>SERVENTE COM ENCARGOS COMPLEMENTARES</v>
      </c>
      <c r="C762" s="756" t="str">
        <f>VLOOKUP(A762,'SINAPI 092021'!$A$4:$E$12300,3,FALSE)</f>
        <v>H</v>
      </c>
      <c r="D762" s="310">
        <v>16.434999999999999</v>
      </c>
      <c r="E762" s="695">
        <v>15.16</v>
      </c>
      <c r="F762" s="311">
        <f t="shared" si="36"/>
        <v>249.15</v>
      </c>
    </row>
    <row r="763" spans="1:6">
      <c r="A763" s="1124" t="s">
        <v>516</v>
      </c>
      <c r="B763" s="1125"/>
      <c r="C763" s="1125"/>
      <c r="D763" s="1125"/>
      <c r="E763" s="1126"/>
      <c r="F763" s="243">
        <f>SUM(F759:F762)</f>
        <v>799.59</v>
      </c>
    </row>
    <row r="764" spans="1:6">
      <c r="A764" s="1156"/>
      <c r="B764" s="1157"/>
      <c r="C764" s="1157"/>
      <c r="D764" s="1157"/>
      <c r="E764" s="1157"/>
      <c r="F764" s="1158"/>
    </row>
    <row r="765" spans="1:6" ht="31.5">
      <c r="A765" s="462" t="s">
        <v>665</v>
      </c>
      <c r="B765" s="506" t="s">
        <v>523</v>
      </c>
      <c r="C765" s="240" t="s">
        <v>475</v>
      </c>
      <c r="D765" s="240" t="s">
        <v>513</v>
      </c>
      <c r="E765" s="240" t="s">
        <v>514</v>
      </c>
      <c r="F765" s="241" t="s">
        <v>515</v>
      </c>
    </row>
    <row r="766" spans="1:6" ht="47.25">
      <c r="A766" s="454">
        <v>88830</v>
      </c>
      <c r="B766" s="732" t="str">
        <f>VLOOKUP(A766,'SINAPI 092021'!$A$4:$E$12300,2,FALSE)</f>
        <v>BETONEIRA CAPACIDADE NOMINAL DE 400 L, CAPACIDADE DE MISTURA 280 L, MOTOR ELÉTRICO TRIFÁSICO POTÊNCIA DE 2 CV, SEM CARREGADOR - CHP DIURNO. AF_10/2014</v>
      </c>
      <c r="C766" s="756" t="str">
        <f>VLOOKUP(A766,'SINAPI 092021'!$A$4:$E$12300,3,FALSE)</f>
        <v>CHP</v>
      </c>
      <c r="D766" s="310">
        <v>0.14399999999999999</v>
      </c>
      <c r="E766" s="695">
        <v>1.87</v>
      </c>
      <c r="F766" s="311">
        <f>D766*E766</f>
        <v>0.27</v>
      </c>
    </row>
    <row r="767" spans="1:6">
      <c r="A767" s="1124" t="s">
        <v>516</v>
      </c>
      <c r="B767" s="1125"/>
      <c r="C767" s="1125"/>
      <c r="D767" s="1125"/>
      <c r="E767" s="1126"/>
      <c r="F767" s="243">
        <f>SUM(F766:F766)</f>
        <v>0.27</v>
      </c>
    </row>
    <row r="768" spans="1:6">
      <c r="A768" s="1156"/>
      <c r="B768" s="1157"/>
      <c r="C768" s="1157"/>
      <c r="D768" s="1157"/>
      <c r="E768" s="1157"/>
      <c r="F768" s="1158"/>
    </row>
    <row r="769" spans="1:6" ht="31.5">
      <c r="A769" s="462" t="s">
        <v>665</v>
      </c>
      <c r="B769" s="506" t="s">
        <v>517</v>
      </c>
      <c r="C769" s="240" t="s">
        <v>475</v>
      </c>
      <c r="D769" s="240" t="s">
        <v>513</v>
      </c>
      <c r="E769" s="240" t="s">
        <v>514</v>
      </c>
      <c r="F769" s="241" t="s">
        <v>515</v>
      </c>
    </row>
    <row r="770" spans="1:6">
      <c r="A770" s="454">
        <v>33</v>
      </c>
      <c r="B770" s="732" t="str">
        <f>VLOOKUP(A770,'SINAPI 092021'!$A$4:$E$12300,2,FALSE)</f>
        <v>ACO CA-50, 8,0 MM, VERGALHAO</v>
      </c>
      <c r="C770" s="756" t="str">
        <f>VLOOKUP(A770,'SINAPI 092021'!$A$4:$E$12300,3,FALSE)</f>
        <v xml:space="preserve">KG    </v>
      </c>
      <c r="D770" s="310">
        <v>14.074</v>
      </c>
      <c r="E770" s="695">
        <v>11.11</v>
      </c>
      <c r="F770" s="311">
        <f t="shared" ref="F770:F777" si="37">D770*E770</f>
        <v>156.36000000000001</v>
      </c>
    </row>
    <row r="771" spans="1:6" ht="31.5">
      <c r="A771" s="454">
        <v>43132</v>
      </c>
      <c r="B771" s="732" t="str">
        <f>VLOOKUP(A771,'SINAPI 092021'!$A$4:$E$12300,2,FALSE)</f>
        <v>ARAME RECOZIDO 16 BWG, D = 1,65 MM (0,016 KG/M) OU 18 BWG, D = 1,25 MM (0,01 KG/M)</v>
      </c>
      <c r="C771" s="756" t="str">
        <f>VLOOKUP(A771,'SINAPI 092021'!$A$4:$E$12300,3,FALSE)</f>
        <v xml:space="preserve">KG    </v>
      </c>
      <c r="D771" s="310">
        <v>0.245</v>
      </c>
      <c r="E771" s="809">
        <v>20</v>
      </c>
      <c r="F771" s="311">
        <f t="shared" si="37"/>
        <v>4.9000000000000004</v>
      </c>
    </row>
    <row r="772" spans="1:6" ht="31.5">
      <c r="A772" s="454">
        <v>370</v>
      </c>
      <c r="B772" s="732" t="str">
        <f>VLOOKUP(A772,'SINAPI 092021'!$A$4:$E$12300,2,FALSE)</f>
        <v>AREIA MEDIA - POSTO JAZIDA/FORNECEDOR (RETIRADO NA JAZIDA, SEM TRANSPORTE)</v>
      </c>
      <c r="C772" s="756" t="str">
        <f>VLOOKUP(A772,'SINAPI 092021'!$A$4:$E$12300,3,FALSE)</f>
        <v xml:space="preserve">M3    </v>
      </c>
      <c r="D772" s="310">
        <v>0.25900000000000001</v>
      </c>
      <c r="E772" s="695">
        <v>83.5</v>
      </c>
      <c r="F772" s="311">
        <f t="shared" si="37"/>
        <v>21.63</v>
      </c>
    </row>
    <row r="773" spans="1:6">
      <c r="A773" s="454">
        <v>1106</v>
      </c>
      <c r="B773" s="732" t="str">
        <f>VLOOKUP(A773,'SINAPI 092021'!$A$4:$E$12300,2,FALSE)</f>
        <v>CAL HIDRATADA CH-I PARA ARGAMASSAS</v>
      </c>
      <c r="C773" s="756" t="str">
        <f>VLOOKUP(A773,'SINAPI 092021'!$A$4:$E$12300,3,FALSE)</f>
        <v xml:space="preserve">KG    </v>
      </c>
      <c r="D773" s="310">
        <v>11.948</v>
      </c>
      <c r="E773" s="695">
        <v>0.85</v>
      </c>
      <c r="F773" s="311">
        <f t="shared" si="37"/>
        <v>10.16</v>
      </c>
    </row>
    <row r="774" spans="1:6">
      <c r="A774" s="454">
        <v>1379</v>
      </c>
      <c r="B774" s="732" t="str">
        <f>VLOOKUP(A774,'SINAPI 092021'!$A$4:$E$12300,2,FALSE)</f>
        <v>CIMENTO PORTLAND COMPOSTO CP II-32</v>
      </c>
      <c r="C774" s="756" t="str">
        <f>VLOOKUP(A774,'SINAPI 092021'!$A$4:$E$12300,3,FALSE)</f>
        <v xml:space="preserve">KG    </v>
      </c>
      <c r="D774" s="310">
        <v>70.858999999999995</v>
      </c>
      <c r="E774" s="695">
        <v>0.72</v>
      </c>
      <c r="F774" s="311">
        <f t="shared" si="37"/>
        <v>51.02</v>
      </c>
    </row>
    <row r="775" spans="1:6" ht="31.5">
      <c r="A775" s="454">
        <v>4718</v>
      </c>
      <c r="B775" s="732" t="str">
        <f>VLOOKUP(A775,'SINAPI 092021'!$A$4:$E$12300,2,FALSE)</f>
        <v>PEDRA BRITADA N. 2 (19 A 38 MM) POSTO PEDREIRA/FORNECEDOR, SEM FRETE</v>
      </c>
      <c r="C775" s="756" t="str">
        <f>VLOOKUP(A775,'SINAPI 092021'!$A$4:$E$12300,3,FALSE)</f>
        <v xml:space="preserve">M3    </v>
      </c>
      <c r="D775" s="310">
        <v>0.35199999999999998</v>
      </c>
      <c r="E775" s="695">
        <v>84.85</v>
      </c>
      <c r="F775" s="311">
        <f t="shared" si="37"/>
        <v>29.87</v>
      </c>
    </row>
    <row r="776" spans="1:6" ht="31.5">
      <c r="A776" s="454">
        <v>4721</v>
      </c>
      <c r="B776" s="732" t="str">
        <f>VLOOKUP(A776,'SINAPI 092021'!$A$4:$E$12300,2,FALSE)</f>
        <v>PEDRA BRITADA N. 1 (9,5 a 19 MM) POSTO PEDREIRA/FORNECEDOR, SEM FRETE</v>
      </c>
      <c r="C776" s="756" t="str">
        <f>VLOOKUP(A776,'SINAPI 092021'!$A$4:$E$12300,3,FALSE)</f>
        <v xml:space="preserve">M3    </v>
      </c>
      <c r="D776" s="310">
        <v>4.2000000000000003E-2</v>
      </c>
      <c r="E776" s="695">
        <v>84.4</v>
      </c>
      <c r="F776" s="311">
        <f t="shared" si="37"/>
        <v>3.54</v>
      </c>
    </row>
    <row r="777" spans="1:6">
      <c r="A777" s="454">
        <v>7258</v>
      </c>
      <c r="B777" s="732" t="str">
        <f>VLOOKUP(A777,'SINAPI 092021'!$A$4:$E$12300,2,FALSE)</f>
        <v>TIJOLO CERAMICO MACICO COMUM *5 X 10 X 20* CM (L X A X C)</v>
      </c>
      <c r="C777" s="756" t="str">
        <f>VLOOKUP(A777,'SINAPI 092021'!$A$4:$E$12300,3,FALSE)</f>
        <v xml:space="preserve">UN    </v>
      </c>
      <c r="D777" s="310">
        <v>1443</v>
      </c>
      <c r="E777" s="695">
        <v>0.77</v>
      </c>
      <c r="F777" s="311">
        <f t="shared" si="37"/>
        <v>1111.1099999999999</v>
      </c>
    </row>
    <row r="778" spans="1:6">
      <c r="A778" s="1124" t="s">
        <v>519</v>
      </c>
      <c r="B778" s="1125"/>
      <c r="C778" s="1125"/>
      <c r="D778" s="1125"/>
      <c r="E778" s="1126"/>
      <c r="F778" s="243">
        <f>SUM(F770:F777)</f>
        <v>1388.59</v>
      </c>
    </row>
    <row r="779" spans="1:6">
      <c r="A779" s="1134"/>
      <c r="B779" s="1135"/>
      <c r="C779" s="1135"/>
      <c r="D779" s="1135"/>
      <c r="E779" s="1135"/>
      <c r="F779" s="1136"/>
    </row>
    <row r="780" spans="1:6">
      <c r="A780" s="1129" t="s">
        <v>520</v>
      </c>
      <c r="B780" s="1130"/>
      <c r="C780" s="1130"/>
      <c r="D780" s="1130"/>
      <c r="E780" s="1131"/>
      <c r="F780" s="515">
        <f>F763+F778+F767</f>
        <v>2188.4499999999998</v>
      </c>
    </row>
    <row r="781" spans="1:6">
      <c r="A781" s="1156"/>
      <c r="B781" s="1157"/>
      <c r="C781" s="1157"/>
      <c r="D781" s="1157"/>
      <c r="E781" s="1157"/>
      <c r="F781" s="1158"/>
    </row>
    <row r="782" spans="1:6" ht="47.25">
      <c r="A782" s="738" t="s">
        <v>976</v>
      </c>
      <c r="B782" s="739" t="s">
        <v>880</v>
      </c>
      <c r="C782" s="1132" t="s">
        <v>683</v>
      </c>
      <c r="D782" s="1133"/>
      <c r="E782" s="1117">
        <f>F798</f>
        <v>66.12</v>
      </c>
      <c r="F782" s="1118"/>
    </row>
    <row r="783" spans="1:6">
      <c r="A783" s="1134"/>
      <c r="B783" s="1135"/>
      <c r="C783" s="1135"/>
      <c r="D783" s="1135"/>
      <c r="E783" s="1135"/>
      <c r="F783" s="1136"/>
    </row>
    <row r="784" spans="1:6" ht="31.5">
      <c r="A784" s="462" t="s">
        <v>665</v>
      </c>
      <c r="B784" s="506" t="s">
        <v>157</v>
      </c>
      <c r="C784" s="240" t="s">
        <v>475</v>
      </c>
      <c r="D784" s="240" t="s">
        <v>513</v>
      </c>
      <c r="E784" s="240" t="s">
        <v>514</v>
      </c>
      <c r="F784" s="241" t="s">
        <v>515</v>
      </c>
    </row>
    <row r="785" spans="1:6" ht="31.5">
      <c r="A785" s="454">
        <v>88267</v>
      </c>
      <c r="B785" s="732" t="str">
        <f>VLOOKUP(A785,'SINAPI 092021'!$A$4:$E$12300,2,FALSE)</f>
        <v>ENCANADOR OU BOMBEIRO HIDRÁULICO COM ENCARGOS COMPLEMENTARES</v>
      </c>
      <c r="C785" s="756" t="str">
        <f>VLOOKUP(A785,'SINAPI 092021'!$A$4:$E$12300,3,FALSE)</f>
        <v>H</v>
      </c>
      <c r="D785" s="310">
        <v>0.38</v>
      </c>
      <c r="E785" s="695">
        <v>18.72</v>
      </c>
      <c r="F785" s="311">
        <f>D785*E785</f>
        <v>7.11</v>
      </c>
    </row>
    <row r="786" spans="1:6" ht="31.5">
      <c r="A786" s="454">
        <v>88248</v>
      </c>
      <c r="B786" s="732" t="str">
        <f>VLOOKUP(A786,'SINAPI 092021'!$A$4:$E$12300,2,FALSE)</f>
        <v>AUXILIAR DE ENCANADOR OU BOMBEIRO HIDRÁULICO COM ENCARGOS COMPLEMENTARES</v>
      </c>
      <c r="C786" s="756" t="str">
        <f>VLOOKUP(A786,'SINAPI 092021'!$A$4:$E$12300,3,FALSE)</f>
        <v>H</v>
      </c>
      <c r="D786" s="310">
        <v>0.38</v>
      </c>
      <c r="E786" s="695">
        <v>15.54</v>
      </c>
      <c r="F786" s="311">
        <f>D786*E786</f>
        <v>5.91</v>
      </c>
    </row>
    <row r="787" spans="1:6">
      <c r="A787" s="1124" t="s">
        <v>516</v>
      </c>
      <c r="B787" s="1125"/>
      <c r="C787" s="1125"/>
      <c r="D787" s="1125"/>
      <c r="E787" s="1126"/>
      <c r="F787" s="243">
        <f>SUM(F785:F786)</f>
        <v>13.02</v>
      </c>
    </row>
    <row r="788" spans="1:6">
      <c r="A788" s="1156"/>
      <c r="B788" s="1157"/>
      <c r="C788" s="1157"/>
      <c r="D788" s="1157"/>
      <c r="E788" s="1157"/>
      <c r="F788" s="1158"/>
    </row>
    <row r="789" spans="1:6" ht="31.5">
      <c r="A789" s="462" t="s">
        <v>665</v>
      </c>
      <c r="B789" s="506" t="s">
        <v>517</v>
      </c>
      <c r="C789" s="240" t="s">
        <v>475</v>
      </c>
      <c r="D789" s="240" t="s">
        <v>513</v>
      </c>
      <c r="E789" s="240" t="s">
        <v>514</v>
      </c>
      <c r="F789" s="241" t="s">
        <v>515</v>
      </c>
    </row>
    <row r="790" spans="1:6">
      <c r="A790" s="454">
        <v>122</v>
      </c>
      <c r="B790" s="732" t="str">
        <f>VLOOKUP(A790,'SINAPI 092021'!$A$4:$E$12300,2,FALSE)</f>
        <v>ADESIVO PLASTICO PARA PVC, FRASCO COM *850* GR</v>
      </c>
      <c r="C790" s="756" t="str">
        <f>VLOOKUP(A790,'SINAPI 092021'!$A$4:$E$12300,3,FALSE)</f>
        <v xml:space="preserve">UN    </v>
      </c>
      <c r="D790" s="310">
        <v>1.4800000000000001E-2</v>
      </c>
      <c r="E790" s="695">
        <v>76.94</v>
      </c>
      <c r="F790" s="311">
        <f t="shared" ref="F790:F795" si="38">D790*E790</f>
        <v>1.1399999999999999</v>
      </c>
    </row>
    <row r="791" spans="1:6" ht="41.25" customHeight="1">
      <c r="A791" s="454">
        <v>297</v>
      </c>
      <c r="B791" s="732" t="str">
        <f>VLOOKUP(A791,'SINAPI 092021'!$A$4:$E$12300,2,FALSE)</f>
        <v>ANEL BORRACHA PARA TUBO ESGOTO PREDIAL DN 75 MM (NBR 5688)</v>
      </c>
      <c r="C791" s="756" t="str">
        <f>VLOOKUP(A791,'SINAPI 092021'!$A$4:$E$12300,3,FALSE)</f>
        <v xml:space="preserve">UN    </v>
      </c>
      <c r="D791" s="310">
        <v>1</v>
      </c>
      <c r="E791" s="695">
        <v>4.0199999999999996</v>
      </c>
      <c r="F791" s="311">
        <f t="shared" si="38"/>
        <v>4.0199999999999996</v>
      </c>
    </row>
    <row r="792" spans="1:6" ht="33" customHeight="1">
      <c r="A792" s="454">
        <v>11712</v>
      </c>
      <c r="B792" s="732" t="str">
        <f>VLOOKUP(A792,'SINAPI 092021'!$A$4:$E$12300,2,FALSE)</f>
        <v>CAIXA SIFONADA, PVC, 150 X 150 X 50 MM, COM GRELHA QUADRADA, BRANCA (NBR 5688)</v>
      </c>
      <c r="C792" s="756" t="str">
        <f>VLOOKUP(A792,'SINAPI 092021'!$A$4:$E$12300,3,FALSE)</f>
        <v xml:space="preserve">UN    </v>
      </c>
      <c r="D792" s="310">
        <v>1</v>
      </c>
      <c r="E792" s="695">
        <v>44.9</v>
      </c>
      <c r="F792" s="311">
        <f t="shared" si="38"/>
        <v>44.9</v>
      </c>
    </row>
    <row r="793" spans="1:6" ht="47.25">
      <c r="A793" s="454">
        <v>20078</v>
      </c>
      <c r="B793" s="732" t="str">
        <f>VLOOKUP(A793,'SINAPI 092021'!$A$4:$E$12300,2,FALSE)</f>
        <v>PASTA LUBRIFICANTE PARA TUBOS E CONEXOES COM JUNTA ELASTICA, EMBALAGEM DE *400* GR (USO EM PVC, ACO, POLIETILENO E OUTROS)</v>
      </c>
      <c r="C793" s="756" t="str">
        <f>VLOOKUP(A793,'SINAPI 092021'!$A$4:$E$12300,3,FALSE)</f>
        <v xml:space="preserve">UN    </v>
      </c>
      <c r="D793" s="310">
        <v>0.03</v>
      </c>
      <c r="E793" s="695">
        <v>31.75</v>
      </c>
      <c r="F793" s="311">
        <f t="shared" si="38"/>
        <v>0.95</v>
      </c>
    </row>
    <row r="794" spans="1:6" ht="31.5">
      <c r="A794" s="454">
        <v>20083</v>
      </c>
      <c r="B794" s="732" t="str">
        <f>VLOOKUP(A794,'SINAPI 092021'!$A$4:$E$12300,2,FALSE)</f>
        <v>SOLUCAO PREPARADORA / LIMPADORA PARA PVC, FRASCO COM 1000 CM3</v>
      </c>
      <c r="C794" s="756" t="str">
        <f>VLOOKUP(A794,'SINAPI 092021'!$A$4:$E$12300,3,FALSE)</f>
        <v xml:space="preserve">UN    </v>
      </c>
      <c r="D794" s="310">
        <v>2.2499999999999999E-2</v>
      </c>
      <c r="E794" s="695">
        <v>87.17</v>
      </c>
      <c r="F794" s="311">
        <f t="shared" si="38"/>
        <v>1.96</v>
      </c>
    </row>
    <row r="795" spans="1:6">
      <c r="A795" s="454">
        <v>38383</v>
      </c>
      <c r="B795" s="732" t="str">
        <f>VLOOKUP(A795,'SINAPI 092021'!$A$4:$E$12300,2,FALSE)</f>
        <v>LIXA D'AGUA EM FOLHA, GRAO 100</v>
      </c>
      <c r="C795" s="756" t="str">
        <f>VLOOKUP(A795,'SINAPI 092021'!$A$4:$E$12300,3,FALSE)</f>
        <v xml:space="preserve">UN    </v>
      </c>
      <c r="D795" s="310">
        <v>5.7000000000000002E-2</v>
      </c>
      <c r="E795" s="695">
        <v>2.2000000000000002</v>
      </c>
      <c r="F795" s="311">
        <f t="shared" si="38"/>
        <v>0.13</v>
      </c>
    </row>
    <row r="796" spans="1:6">
      <c r="A796" s="1124" t="s">
        <v>519</v>
      </c>
      <c r="B796" s="1125"/>
      <c r="C796" s="1125"/>
      <c r="D796" s="1125"/>
      <c r="E796" s="1126"/>
      <c r="F796" s="243">
        <f>SUM(F790:F795)</f>
        <v>53.1</v>
      </c>
    </row>
    <row r="797" spans="1:6">
      <c r="A797" s="1134"/>
      <c r="B797" s="1135"/>
      <c r="C797" s="1135"/>
      <c r="D797" s="1135"/>
      <c r="E797" s="1135"/>
      <c r="F797" s="1136"/>
    </row>
    <row r="798" spans="1:6">
      <c r="A798" s="1129" t="s">
        <v>520</v>
      </c>
      <c r="B798" s="1130"/>
      <c r="C798" s="1130"/>
      <c r="D798" s="1130"/>
      <c r="E798" s="1131"/>
      <c r="F798" s="515">
        <f>F787+F796</f>
        <v>66.12</v>
      </c>
    </row>
    <row r="799" spans="1:6">
      <c r="A799" s="483"/>
      <c r="B799" s="480"/>
      <c r="C799" s="481"/>
      <c r="D799" s="481"/>
      <c r="E799" s="481"/>
      <c r="F799" s="482"/>
    </row>
    <row r="800" spans="1:6" ht="31.5">
      <c r="A800" s="738" t="s">
        <v>22433</v>
      </c>
      <c r="B800" s="739" t="s">
        <v>773</v>
      </c>
      <c r="C800" s="739" t="s">
        <v>772</v>
      </c>
      <c r="D800" s="762"/>
      <c r="E800" s="776">
        <f>F819</f>
        <v>14.69</v>
      </c>
      <c r="F800" s="777"/>
    </row>
    <row r="801" spans="1:6">
      <c r="A801" s="1110"/>
      <c r="B801" s="1110"/>
      <c r="C801" s="1110"/>
      <c r="D801" s="1111"/>
      <c r="E801" s="1110"/>
      <c r="F801" s="1110"/>
    </row>
    <row r="802" spans="1:6" ht="31.5">
      <c r="A802" s="462" t="s">
        <v>665</v>
      </c>
      <c r="B802" s="506" t="s">
        <v>157</v>
      </c>
      <c r="C802" s="240" t="s">
        <v>475</v>
      </c>
      <c r="D802" s="240" t="s">
        <v>513</v>
      </c>
      <c r="E802" s="240" t="s">
        <v>514</v>
      </c>
      <c r="F802" s="241" t="s">
        <v>515</v>
      </c>
    </row>
    <row r="803" spans="1:6" ht="15.75" customHeight="1">
      <c r="A803" s="454">
        <v>88315</v>
      </c>
      <c r="B803" s="732" t="str">
        <f>VLOOKUP(A803,'SINAPI 092021'!$A$4:$E$12300,2,FALSE)</f>
        <v>SERRALHEIRO COM ENCARGOS COMPLEMENTARES</v>
      </c>
      <c r="C803" s="756" t="str">
        <f>VLOOKUP(A803,'SINAPI 092021'!$A$4:$E$12300,3,FALSE)</f>
        <v>H</v>
      </c>
      <c r="D803" s="310">
        <v>0.02</v>
      </c>
      <c r="E803" s="695">
        <v>18.75</v>
      </c>
      <c r="F803" s="311">
        <f>D803*E803</f>
        <v>0.38</v>
      </c>
    </row>
    <row r="804" spans="1:6" ht="15.75" customHeight="1">
      <c r="A804" s="454">
        <v>88251</v>
      </c>
      <c r="B804" s="732" t="str">
        <f>VLOOKUP(A804,'SINAPI 092021'!$A$4:$E$12300,2,FALSE)</f>
        <v>AUXILIAR DE SERRALHEIRO COM ENCARGOS COMPLEMENTARES</v>
      </c>
      <c r="C804" s="756" t="str">
        <f>VLOOKUP(A804,'SINAPI 092021'!$A$4:$E$12300,3,FALSE)</f>
        <v>H</v>
      </c>
      <c r="D804" s="310">
        <v>0.02</v>
      </c>
      <c r="E804" s="695">
        <v>16.05</v>
      </c>
      <c r="F804" s="311">
        <f t="shared" ref="F804:F808" si="39">D804*E804</f>
        <v>0.32</v>
      </c>
    </row>
    <row r="805" spans="1:6">
      <c r="A805" s="454">
        <v>88310</v>
      </c>
      <c r="B805" s="732" t="str">
        <f>VLOOKUP(A805,'SINAPI 092021'!$A$4:$E$12300,2,FALSE)</f>
        <v>PINTOR COM ENCARGOS COMPLEMENTARES</v>
      </c>
      <c r="C805" s="756" t="str">
        <f>VLOOKUP(A805,'SINAPI 092021'!$A$4:$E$12300,3,FALSE)</f>
        <v>H</v>
      </c>
      <c r="D805" s="310">
        <v>3.0000000000000001E-3</v>
      </c>
      <c r="E805" s="695">
        <v>19.940000000000001</v>
      </c>
      <c r="F805" s="311">
        <f t="shared" si="39"/>
        <v>0.06</v>
      </c>
    </row>
    <row r="806" spans="1:6">
      <c r="A806" s="454">
        <v>88316</v>
      </c>
      <c r="B806" s="732" t="str">
        <f>VLOOKUP(A806,'SINAPI 092021'!$A$4:$E$12300,2,FALSE)</f>
        <v>SERVENTE COM ENCARGOS COMPLEMENTARES</v>
      </c>
      <c r="C806" s="756" t="str">
        <f>VLOOKUP(A806,'SINAPI 092021'!$A$4:$E$12300,3,FALSE)</f>
        <v>H</v>
      </c>
      <c r="D806" s="310">
        <v>3.0000000000000001E-3</v>
      </c>
      <c r="E806" s="695">
        <v>15.16</v>
      </c>
      <c r="F806" s="311">
        <f t="shared" si="39"/>
        <v>0.05</v>
      </c>
    </row>
    <row r="807" spans="1:6" ht="31.5">
      <c r="A807" s="454">
        <v>88240</v>
      </c>
      <c r="B807" s="732" t="str">
        <f>VLOOKUP(A807,'SINAPI 092021'!$A$4:$E$12300,2,FALSE)</f>
        <v>AJUDANTE DE ESTRUTURA METÁLICA COM ENCARGOS COMPLEMENTARES</v>
      </c>
      <c r="C807" s="756" t="str">
        <f>VLOOKUP(A807,'SINAPI 092021'!$A$4:$E$12300,3,FALSE)</f>
        <v>H</v>
      </c>
      <c r="D807" s="310">
        <v>0.04</v>
      </c>
      <c r="E807" s="695">
        <v>11.23</v>
      </c>
      <c r="F807" s="311">
        <f t="shared" si="39"/>
        <v>0.45</v>
      </c>
    </row>
    <row r="808" spans="1:6">
      <c r="A808" s="334">
        <v>88317</v>
      </c>
      <c r="B808" s="732" t="str">
        <f>VLOOKUP(A808,'SINAPI 092021'!$A$4:$E$12300,2,FALSE)</f>
        <v>SOLDADOR COM ENCARGOS COMPLEMENTARES</v>
      </c>
      <c r="C808" s="756" t="str">
        <f>VLOOKUP(A808,'SINAPI 092021'!$A$4:$E$12300,3,FALSE)</f>
        <v>H</v>
      </c>
      <c r="D808" s="310">
        <v>0.04</v>
      </c>
      <c r="E808" s="695">
        <v>19.57</v>
      </c>
      <c r="F808" s="311">
        <f t="shared" si="39"/>
        <v>0.78</v>
      </c>
    </row>
    <row r="809" spans="1:6">
      <c r="A809" s="1122" t="s">
        <v>516</v>
      </c>
      <c r="B809" s="1122"/>
      <c r="C809" s="1122"/>
      <c r="D809" s="1123"/>
      <c r="E809" s="1122"/>
      <c r="F809" s="243">
        <f>SUM(F803:F808)</f>
        <v>2.04</v>
      </c>
    </row>
    <row r="810" spans="1:6">
      <c r="A810" s="1110"/>
      <c r="B810" s="1110"/>
      <c r="C810" s="1110"/>
      <c r="D810" s="1111"/>
      <c r="E810" s="1110"/>
      <c r="F810" s="1110"/>
    </row>
    <row r="811" spans="1:6" ht="31.5">
      <c r="A811" s="462" t="s">
        <v>665</v>
      </c>
      <c r="B811" s="506" t="s">
        <v>517</v>
      </c>
      <c r="C811" s="240" t="s">
        <v>475</v>
      </c>
      <c r="D811" s="240" t="s">
        <v>518</v>
      </c>
      <c r="E811" s="240" t="s">
        <v>514</v>
      </c>
      <c r="F811" s="241" t="s">
        <v>515</v>
      </c>
    </row>
    <row r="812" spans="1:6" ht="31.5">
      <c r="A812" s="454">
        <v>40598</v>
      </c>
      <c r="B812" s="732" t="str">
        <f>VLOOKUP(A812,'SINAPI 092021'!$A$4:$E$12300,2,FALSE)</f>
        <v>PERFIL UDC ("U" DOBRADO DE CHAPA) SIMPLES DE ACO LAMINADO, GALVANIZADO, ASTM A36, 127 X 50 MM, E= 3 MM</v>
      </c>
      <c r="C812" s="756" t="str">
        <f>VLOOKUP(A812,'SINAPI 092021'!$A$4:$E$12300,3,FALSE)</f>
        <v xml:space="preserve">KG    </v>
      </c>
      <c r="D812" s="310">
        <v>0.52500000000000002</v>
      </c>
      <c r="E812" s="695">
        <v>10.81</v>
      </c>
      <c r="F812" s="311">
        <f>D812*E812</f>
        <v>5.68</v>
      </c>
    </row>
    <row r="813" spans="1:6" ht="31.5">
      <c r="A813" s="454">
        <v>549</v>
      </c>
      <c r="B813" s="732" t="str">
        <f>VLOOKUP(A813,'SINAPI 092021'!$A$4:$E$12300,2,FALSE)</f>
        <v>BARRA DE FERRO CHATO, RETANGULAR, 50,8 MM X 12,7 MM (L X E), 5,06 KG/M</v>
      </c>
      <c r="C813" s="756" t="str">
        <f>VLOOKUP(A813,'SINAPI 092021'!$A$4:$E$12300,3,FALSE)</f>
        <v xml:space="preserve">M     </v>
      </c>
      <c r="D813" s="310">
        <v>0.1037</v>
      </c>
      <c r="E813" s="695">
        <v>62.88</v>
      </c>
      <c r="F813" s="311">
        <f t="shared" ref="F813:F816" si="40">D813*E813</f>
        <v>6.52</v>
      </c>
    </row>
    <row r="814" spans="1:6" ht="13.5" customHeight="1">
      <c r="A814" s="454">
        <v>7307</v>
      </c>
      <c r="B814" s="732" t="str">
        <f>VLOOKUP(A814,'SINAPI 092021'!$A$4:$E$12300,2,FALSE)</f>
        <v>FUNDO ANTICORROSIVO PARA METAIS FERROSOS (ZARCAO)</v>
      </c>
      <c r="C814" s="756" t="str">
        <f>VLOOKUP(A814,'SINAPI 092021'!$A$4:$E$12300,3,FALSE)</f>
        <v xml:space="preserve">L     </v>
      </c>
      <c r="D814" s="310">
        <v>2.5000000000000001E-3</v>
      </c>
      <c r="E814" s="695">
        <v>31.43</v>
      </c>
      <c r="F814" s="311">
        <f t="shared" si="40"/>
        <v>0.08</v>
      </c>
    </row>
    <row r="815" spans="1:6" ht="13.5" customHeight="1">
      <c r="A815" s="454">
        <v>10997</v>
      </c>
      <c r="B815" s="732" t="str">
        <f>VLOOKUP(A815,'SINAPI 092021'!$A$4:$E$12300,2,FALSE)</f>
        <v>ELETRODO REVESTIDO AWS - E7018, DIAMETRO IGUAL A 4,00 MM</v>
      </c>
      <c r="C815" s="756" t="str">
        <f>VLOOKUP(A815,'SINAPI 092021'!$A$4:$E$12300,3,FALSE)</f>
        <v xml:space="preserve">KG    </v>
      </c>
      <c r="D815" s="310">
        <v>1.2999999999999999E-2</v>
      </c>
      <c r="E815" s="695">
        <v>28.65</v>
      </c>
      <c r="F815" s="311">
        <f t="shared" si="40"/>
        <v>0.37</v>
      </c>
    </row>
    <row r="816" spans="1:6">
      <c r="A816" s="454">
        <v>5318</v>
      </c>
      <c r="B816" s="732" t="str">
        <f>VLOOKUP(A816,'SINAPI 092021'!$A$4:$E$12300,2,FALSE)</f>
        <v>DILUENTE AGUARRAS</v>
      </c>
      <c r="C816" s="756" t="str">
        <f>VLOOKUP(A816,'SINAPI 092021'!$A$4:$E$12300,3,FALSE)</f>
        <v xml:space="preserve">L     </v>
      </c>
      <c r="D816" s="310">
        <v>2.9999999999999997E-4</v>
      </c>
      <c r="E816" s="695">
        <v>13.98</v>
      </c>
      <c r="F816" s="311">
        <f t="shared" si="40"/>
        <v>0</v>
      </c>
    </row>
    <row r="817" spans="1:6">
      <c r="A817" s="1122" t="s">
        <v>519</v>
      </c>
      <c r="B817" s="1122"/>
      <c r="C817" s="1122"/>
      <c r="D817" s="1123"/>
      <c r="E817" s="1122"/>
      <c r="F817" s="243">
        <f>SUM(F812:F816)</f>
        <v>12.65</v>
      </c>
    </row>
    <row r="818" spans="1:6">
      <c r="A818" s="1110"/>
      <c r="B818" s="1110"/>
      <c r="C818" s="1110"/>
      <c r="D818" s="1111"/>
      <c r="E818" s="1110"/>
      <c r="F818" s="1110"/>
    </row>
    <row r="819" spans="1:6">
      <c r="A819" s="1127" t="s">
        <v>520</v>
      </c>
      <c r="B819" s="1127"/>
      <c r="C819" s="1127"/>
      <c r="D819" s="1128"/>
      <c r="E819" s="1127"/>
      <c r="F819" s="515">
        <f>F809+F817</f>
        <v>14.69</v>
      </c>
    </row>
    <row r="820" spans="1:6">
      <c r="A820" s="483"/>
      <c r="B820" s="480"/>
      <c r="C820" s="481"/>
      <c r="D820" s="481"/>
      <c r="E820" s="481"/>
      <c r="F820" s="482"/>
    </row>
    <row r="821" spans="1:6" ht="31.5">
      <c r="A821" s="738" t="s">
        <v>1505</v>
      </c>
      <c r="B821" s="739" t="s">
        <v>1504</v>
      </c>
      <c r="C821" s="1132" t="s">
        <v>779</v>
      </c>
      <c r="D821" s="1133"/>
      <c r="E821" s="1117">
        <f>F833</f>
        <v>389.72</v>
      </c>
      <c r="F821" s="1118"/>
    </row>
    <row r="822" spans="1:6">
      <c r="A822" s="1110"/>
      <c r="B822" s="1110"/>
      <c r="C822" s="1110"/>
      <c r="D822" s="1111"/>
      <c r="E822" s="1110"/>
      <c r="F822" s="1110"/>
    </row>
    <row r="823" spans="1:6" ht="31.5">
      <c r="A823" s="339" t="s">
        <v>665</v>
      </c>
      <c r="B823" s="506" t="s">
        <v>157</v>
      </c>
      <c r="C823" s="240" t="s">
        <v>475</v>
      </c>
      <c r="D823" s="240" t="s">
        <v>513</v>
      </c>
      <c r="E823" s="240" t="s">
        <v>514</v>
      </c>
      <c r="F823" s="241" t="s">
        <v>515</v>
      </c>
    </row>
    <row r="824" spans="1:6" ht="17.25" customHeight="1">
      <c r="A824" s="436">
        <v>88264</v>
      </c>
      <c r="B824" s="732" t="str">
        <f>VLOOKUP(A824,'SINAPI 092021'!$A$4:$E$12300,2,FALSE)</f>
        <v>ELETRICISTA COM ENCARGOS COMPLEMENTARES</v>
      </c>
      <c r="C824" s="756" t="str">
        <f>VLOOKUP(A824,'SINAPI 092021'!$A$4:$E$12300,3,FALSE)</f>
        <v>H</v>
      </c>
      <c r="D824" s="310">
        <v>0.54100000000000004</v>
      </c>
      <c r="E824" s="695">
        <v>19.53</v>
      </c>
      <c r="F824" s="311">
        <f>D824*E824</f>
        <v>10.57</v>
      </c>
    </row>
    <row r="825" spans="1:6" ht="17.25" customHeight="1">
      <c r="A825" s="436">
        <v>88247</v>
      </c>
      <c r="B825" s="732" t="str">
        <f>VLOOKUP(A825,'SINAPI 092021'!$A$4:$E$12300,2,FALSE)</f>
        <v>AUXILIAR DE ELETRICISTA COM ENCARGOS COMPLEMENTARES</v>
      </c>
      <c r="C825" s="756" t="str">
        <f>VLOOKUP(A825,'SINAPI 092021'!$A$4:$E$12300,3,FALSE)</f>
        <v>H</v>
      </c>
      <c r="D825" s="310">
        <v>0.54100000000000004</v>
      </c>
      <c r="E825" s="695">
        <v>15.19</v>
      </c>
      <c r="F825" s="311">
        <f>D825*E825</f>
        <v>8.2200000000000006</v>
      </c>
    </row>
    <row r="826" spans="1:6">
      <c r="A826" s="1124" t="s">
        <v>516</v>
      </c>
      <c r="B826" s="1125"/>
      <c r="C826" s="1125"/>
      <c r="D826" s="1125"/>
      <c r="E826" s="1126"/>
      <c r="F826" s="243">
        <f>SUM(F824:F825)</f>
        <v>18.79</v>
      </c>
    </row>
    <row r="827" spans="1:6">
      <c r="A827" s="463"/>
      <c r="B827" s="340"/>
      <c r="C827" s="340"/>
      <c r="D827" s="338"/>
      <c r="E827" s="340"/>
      <c r="F827" s="464"/>
    </row>
    <row r="828" spans="1:6" ht="31.5">
      <c r="A828" s="462" t="s">
        <v>665</v>
      </c>
      <c r="B828" s="341" t="s">
        <v>517</v>
      </c>
      <c r="C828" s="240" t="s">
        <v>475</v>
      </c>
      <c r="D828" s="240" t="s">
        <v>518</v>
      </c>
      <c r="E828" s="240" t="s">
        <v>514</v>
      </c>
      <c r="F828" s="241" t="s">
        <v>515</v>
      </c>
    </row>
    <row r="829" spans="1:6" ht="31.5">
      <c r="A829" s="442">
        <v>1575</v>
      </c>
      <c r="B829" s="732" t="str">
        <f>VLOOKUP(A829,'SINAPI 092021'!$A$4:$E$12300,2,FALSE)</f>
        <v>TERMINAL A COMPRESSAO EM COBRE ESTANHADO PARA CABO 16 MM2, 1 FURO E 1 COMPRESSAO, PARA PARAFUSO DE FIXACAO M6</v>
      </c>
      <c r="C829" s="756" t="str">
        <f>VLOOKUP(A829,'SINAPI 092021'!$A$4:$E$12300,3,FALSE)</f>
        <v xml:space="preserve">UN    </v>
      </c>
      <c r="D829" s="310">
        <v>1</v>
      </c>
      <c r="E829" s="695">
        <v>1.51</v>
      </c>
      <c r="F829" s="311">
        <f>D829*E829</f>
        <v>1.51</v>
      </c>
    </row>
    <row r="830" spans="1:6" ht="15" customHeight="1">
      <c r="A830" s="442">
        <v>2391</v>
      </c>
      <c r="B830" s="732" t="str">
        <f>VLOOKUP(A830,'SINAPI 092021'!$A$4:$E$12300,2,FALSE)</f>
        <v>DISJUNTOR TERMOMAGNETICO TRIPOLAR 125A</v>
      </c>
      <c r="C830" s="756" t="str">
        <f>VLOOKUP(A830,'SINAPI 092021'!$A$4:$E$12300,3,FALSE)</f>
        <v xml:space="preserve">UN    </v>
      </c>
      <c r="D830" s="310">
        <v>1</v>
      </c>
      <c r="E830" s="695">
        <v>369.42</v>
      </c>
      <c r="F830" s="311">
        <f>D830*E830</f>
        <v>369.42</v>
      </c>
    </row>
    <row r="831" spans="1:6">
      <c r="A831" s="1122" t="s">
        <v>519</v>
      </c>
      <c r="B831" s="1122"/>
      <c r="C831" s="1122"/>
      <c r="D831" s="1123"/>
      <c r="E831" s="1122"/>
      <c r="F831" s="243">
        <f>SUM(F829:F830)</f>
        <v>370.93</v>
      </c>
    </row>
    <row r="832" spans="1:6">
      <c r="A832" s="1110"/>
      <c r="B832" s="1110"/>
      <c r="C832" s="1110"/>
      <c r="D832" s="1111"/>
      <c r="E832" s="1110"/>
      <c r="F832" s="1110"/>
    </row>
    <row r="833" spans="1:6">
      <c r="A833" s="1127" t="s">
        <v>520</v>
      </c>
      <c r="B833" s="1127"/>
      <c r="C833" s="1127"/>
      <c r="D833" s="1128"/>
      <c r="E833" s="1127"/>
      <c r="F833" s="515">
        <f>SUM(F831,F826)</f>
        <v>389.72</v>
      </c>
    </row>
    <row r="834" spans="1:6">
      <c r="A834" s="479"/>
      <c r="B834" s="480"/>
      <c r="C834" s="481"/>
      <c r="D834" s="481"/>
      <c r="E834" s="481"/>
      <c r="F834" s="482"/>
    </row>
    <row r="835" spans="1:6">
      <c r="A835" s="1161" t="s">
        <v>22434</v>
      </c>
      <c r="B835" s="1127"/>
      <c r="C835" s="1132" t="s">
        <v>512</v>
      </c>
      <c r="D835" s="1133"/>
      <c r="E835" s="1117">
        <f>F846</f>
        <v>0.67</v>
      </c>
      <c r="F835" s="1118"/>
    </row>
    <row r="836" spans="1:6">
      <c r="A836" s="1127" t="s">
        <v>1124</v>
      </c>
      <c r="B836" s="1127" t="s">
        <v>751</v>
      </c>
      <c r="C836" s="1127" t="s">
        <v>475</v>
      </c>
      <c r="D836" s="1128"/>
      <c r="E836" s="1127"/>
      <c r="F836" s="1127">
        <v>29.09</v>
      </c>
    </row>
    <row r="837" spans="1:6">
      <c r="A837" s="1164"/>
      <c r="B837" s="1164"/>
      <c r="C837" s="1164"/>
      <c r="D837" s="1164"/>
      <c r="E837" s="1164"/>
      <c r="F837" s="1164"/>
    </row>
    <row r="838" spans="1:6" ht="31.5">
      <c r="A838" s="461" t="s">
        <v>665</v>
      </c>
      <c r="B838" s="522" t="s">
        <v>157</v>
      </c>
      <c r="C838" s="240" t="s">
        <v>475</v>
      </c>
      <c r="D838" s="240" t="s">
        <v>513</v>
      </c>
      <c r="E838" s="240" t="s">
        <v>514</v>
      </c>
      <c r="F838" s="241" t="s">
        <v>515</v>
      </c>
    </row>
    <row r="839" spans="1:6">
      <c r="A839" s="460">
        <v>88316</v>
      </c>
      <c r="B839" s="732" t="str">
        <f>VLOOKUP(A839,'SINAPI 092021'!$A$4:$E$12300,2,FALSE)</f>
        <v>SERVENTE COM ENCARGOS COMPLEMENTARES</v>
      </c>
      <c r="C839" s="756" t="str">
        <f>VLOOKUP(A839,'SINAPI 092021'!$A$4:$E$12300,3,FALSE)</f>
        <v>H</v>
      </c>
      <c r="D839" s="310">
        <v>3.0000000000000001E-3</v>
      </c>
      <c r="E839" s="695">
        <v>15.16</v>
      </c>
      <c r="F839" s="311">
        <f>E839*D839</f>
        <v>0.05</v>
      </c>
    </row>
    <row r="840" spans="1:6">
      <c r="A840" s="1122" t="s">
        <v>516</v>
      </c>
      <c r="B840" s="1122"/>
      <c r="C840" s="1122"/>
      <c r="D840" s="1123"/>
      <c r="E840" s="1122"/>
      <c r="F840" s="243">
        <f>SUM(F839:F839)</f>
        <v>0.05</v>
      </c>
    </row>
    <row r="841" spans="1:6">
      <c r="A841" s="1110"/>
      <c r="B841" s="1110"/>
      <c r="C841" s="1110"/>
      <c r="D841" s="1111"/>
      <c r="E841" s="1110"/>
      <c r="F841" s="1110"/>
    </row>
    <row r="842" spans="1:6" ht="31.5">
      <c r="A842" s="459" t="s">
        <v>665</v>
      </c>
      <c r="B842" s="522" t="s">
        <v>523</v>
      </c>
      <c r="C842" s="465" t="s">
        <v>475</v>
      </c>
      <c r="D842" s="240" t="s">
        <v>513</v>
      </c>
      <c r="E842" s="465" t="s">
        <v>514</v>
      </c>
      <c r="F842" s="241" t="s">
        <v>515</v>
      </c>
    </row>
    <row r="843" spans="1:6" ht="42.75" customHeight="1">
      <c r="A843" s="460">
        <v>5932</v>
      </c>
      <c r="B843" s="732" t="str">
        <f>VLOOKUP(A843,'SINAPI 092021'!$A$4:$E$12300,2,FALSE)</f>
        <v>MOTONIVELADORA POTÊNCIA BÁSICA LÍQUIDA (PRIMEIRA MARCHA) 125 HP, PESO BRUTO 13032 KG, LARGURA DA LÂMINA DE 3,7 M - CHP DIURNO. AF_06/2014</v>
      </c>
      <c r="C843" s="756" t="str">
        <f>VLOOKUP(A843,'SINAPI 092021'!$A$4:$E$12300,3,FALSE)</f>
        <v>CHP</v>
      </c>
      <c r="D843" s="310">
        <v>3.0000000000000001E-3</v>
      </c>
      <c r="E843" s="695">
        <v>205.72</v>
      </c>
      <c r="F843" s="311">
        <f>E843*D843</f>
        <v>0.62</v>
      </c>
    </row>
    <row r="844" spans="1:6">
      <c r="A844" s="1122" t="s">
        <v>524</v>
      </c>
      <c r="B844" s="1122"/>
      <c r="C844" s="1122"/>
      <c r="D844" s="1123"/>
      <c r="E844" s="1122"/>
      <c r="F844" s="243">
        <f>SUM(F843:F843)</f>
        <v>0.62</v>
      </c>
    </row>
    <row r="845" spans="1:6">
      <c r="A845" s="1110"/>
      <c r="B845" s="1110"/>
      <c r="C845" s="1110"/>
      <c r="D845" s="1111"/>
      <c r="E845" s="1110"/>
      <c r="F845" s="1110"/>
    </row>
    <row r="846" spans="1:6">
      <c r="A846" s="1127" t="s">
        <v>520</v>
      </c>
      <c r="B846" s="1127"/>
      <c r="C846" s="1127"/>
      <c r="D846" s="1128"/>
      <c r="E846" s="1127"/>
      <c r="F846" s="515">
        <f>F840+F844</f>
        <v>0.67</v>
      </c>
    </row>
    <row r="847" spans="1:6">
      <c r="A847" s="483"/>
      <c r="B847" s="480"/>
      <c r="C847" s="481"/>
      <c r="D847" s="481"/>
      <c r="E847" s="481"/>
      <c r="F847" s="482"/>
    </row>
    <row r="848" spans="1:6">
      <c r="A848" s="1161" t="s">
        <v>22435</v>
      </c>
      <c r="B848" s="1127"/>
      <c r="C848" s="1132" t="s">
        <v>512</v>
      </c>
      <c r="D848" s="1133"/>
      <c r="E848" s="1117">
        <f>F864</f>
        <v>0.31</v>
      </c>
      <c r="F848" s="1118"/>
    </row>
    <row r="849" spans="1:6">
      <c r="A849" s="1127" t="s">
        <v>1123</v>
      </c>
      <c r="B849" s="1127" t="s">
        <v>751</v>
      </c>
      <c r="C849" s="1127" t="s">
        <v>475</v>
      </c>
      <c r="D849" s="1128"/>
      <c r="E849" s="1127"/>
      <c r="F849" s="1127">
        <v>29.09</v>
      </c>
    </row>
    <row r="850" spans="1:6">
      <c r="A850" s="1164"/>
      <c r="B850" s="1164"/>
      <c r="C850" s="1164"/>
      <c r="D850" s="1164"/>
      <c r="E850" s="1164"/>
      <c r="F850" s="1164"/>
    </row>
    <row r="851" spans="1:6" ht="31.5">
      <c r="A851" s="461" t="s">
        <v>665</v>
      </c>
      <c r="B851" s="522" t="s">
        <v>157</v>
      </c>
      <c r="C851" s="240" t="s">
        <v>475</v>
      </c>
      <c r="D851" s="240" t="s">
        <v>513</v>
      </c>
      <c r="E851" s="240" t="s">
        <v>514</v>
      </c>
      <c r="F851" s="241" t="s">
        <v>515</v>
      </c>
    </row>
    <row r="852" spans="1:6" ht="12.75" customHeight="1">
      <c r="A852" s="460">
        <v>88253</v>
      </c>
      <c r="B852" s="732" t="str">
        <f>VLOOKUP(A852,'SINAPI 092021'!$A$4:$E$12300,2,FALSE)</f>
        <v>AUXILIAR DE TOPÓGRAFO COM ENCARGOS COMPLEMENTARES</v>
      </c>
      <c r="C852" s="756" t="str">
        <f>VLOOKUP(A852,'SINAPI 092021'!$A$4:$E$12300,3,FALSE)</f>
        <v>H</v>
      </c>
      <c r="D852" s="310">
        <v>2.5000000000000001E-3</v>
      </c>
      <c r="E852" s="695">
        <v>7.18</v>
      </c>
      <c r="F852" s="311">
        <f>E852*D852</f>
        <v>0.02</v>
      </c>
    </row>
    <row r="853" spans="1:6">
      <c r="A853" s="460">
        <v>88288</v>
      </c>
      <c r="B853" s="732" t="str">
        <f>VLOOKUP(A853,'SINAPI 092021'!$A$4:$E$12300,2,FALSE)</f>
        <v>NIVELADOR COM ENCARGOS COMPLEMENTARES</v>
      </c>
      <c r="C853" s="756" t="str">
        <f>VLOOKUP(A853,'SINAPI 092021'!$A$4:$E$12300,3,FALSE)</f>
        <v>H</v>
      </c>
      <c r="D853" s="310">
        <v>2.5000000000000001E-3</v>
      </c>
      <c r="E853" s="695">
        <v>8.65</v>
      </c>
      <c r="F853" s="311">
        <f t="shared" ref="F853:F856" si="41">E853*D853</f>
        <v>0.02</v>
      </c>
    </row>
    <row r="854" spans="1:6">
      <c r="A854" s="460">
        <v>88316</v>
      </c>
      <c r="B854" s="732" t="str">
        <f>VLOOKUP(A854,'SINAPI 092021'!$A$4:$E$12300,2,FALSE)</f>
        <v>SERVENTE COM ENCARGOS COMPLEMENTARES</v>
      </c>
      <c r="C854" s="756" t="str">
        <f>VLOOKUP(A854,'SINAPI 092021'!$A$4:$E$12300,3,FALSE)</f>
        <v>H</v>
      </c>
      <c r="D854" s="310">
        <v>7.4999999999999997E-3</v>
      </c>
      <c r="E854" s="695">
        <v>15.16</v>
      </c>
      <c r="F854" s="311">
        <f t="shared" si="41"/>
        <v>0.11</v>
      </c>
    </row>
    <row r="855" spans="1:6" ht="14.25" customHeight="1">
      <c r="A855" s="460">
        <v>88597</v>
      </c>
      <c r="B855" s="732" t="str">
        <f>VLOOKUP(A855,'SINAPI 092021'!$A$4:$E$12300,2,FALSE)</f>
        <v>DESENHISTA DETALHISTA COM ENCARGOS COMPLEMENTARES</v>
      </c>
      <c r="C855" s="756" t="str">
        <f>VLOOKUP(A855,'SINAPI 092021'!$A$4:$E$12300,3,FALSE)</f>
        <v>H</v>
      </c>
      <c r="D855" s="310">
        <v>2E-3</v>
      </c>
      <c r="E855" s="695">
        <v>23</v>
      </c>
      <c r="F855" s="311">
        <f t="shared" si="41"/>
        <v>0.05</v>
      </c>
    </row>
    <row r="856" spans="1:6" ht="18" customHeight="1">
      <c r="A856" s="460">
        <v>88253</v>
      </c>
      <c r="B856" s="732" t="str">
        <f>VLOOKUP(A856,'SINAPI 092021'!$A$4:$E$12300,2,FALSE)</f>
        <v>AUXILIAR DE TOPÓGRAFO COM ENCARGOS COMPLEMENTARES</v>
      </c>
      <c r="C856" s="756" t="str">
        <f>VLOOKUP(A856,'SINAPI 092021'!$A$4:$E$12300,3,FALSE)</f>
        <v>H</v>
      </c>
      <c r="D856" s="310">
        <v>2.5000000000000001E-3</v>
      </c>
      <c r="E856" s="695">
        <v>7.18</v>
      </c>
      <c r="F856" s="311">
        <f t="shared" si="41"/>
        <v>0.02</v>
      </c>
    </row>
    <row r="857" spans="1:6">
      <c r="A857" s="1122" t="s">
        <v>516</v>
      </c>
      <c r="B857" s="1122"/>
      <c r="C857" s="1122"/>
      <c r="D857" s="1123"/>
      <c r="E857" s="1122"/>
      <c r="F857" s="243">
        <f>SUM(F852:F856)</f>
        <v>0.22</v>
      </c>
    </row>
    <row r="858" spans="1:6" ht="3" customHeight="1">
      <c r="A858" s="1110"/>
      <c r="B858" s="1110"/>
      <c r="C858" s="1110"/>
      <c r="D858" s="1111"/>
      <c r="E858" s="1110"/>
      <c r="F858" s="1110"/>
    </row>
    <row r="859" spans="1:6" ht="31.5">
      <c r="A859" s="459" t="s">
        <v>665</v>
      </c>
      <c r="B859" s="522" t="s">
        <v>523</v>
      </c>
      <c r="C859" s="465" t="s">
        <v>475</v>
      </c>
      <c r="D859" s="240" t="s">
        <v>513</v>
      </c>
      <c r="E859" s="465" t="s">
        <v>514</v>
      </c>
      <c r="F859" s="241" t="s">
        <v>515</v>
      </c>
    </row>
    <row r="860" spans="1:6" ht="34.5" customHeight="1">
      <c r="A860" s="917">
        <v>6204</v>
      </c>
      <c r="B860" s="521" t="s">
        <v>1128</v>
      </c>
      <c r="C860" s="756" t="s">
        <v>478</v>
      </c>
      <c r="D860" s="310">
        <v>2.8860000000000001E-3</v>
      </c>
      <c r="E860" s="311">
        <v>7.86</v>
      </c>
      <c r="F860" s="311">
        <f>E860*D860</f>
        <v>0.02</v>
      </c>
    </row>
    <row r="861" spans="1:6" ht="31.5">
      <c r="A861" s="460">
        <v>92145</v>
      </c>
      <c r="B861" s="732" t="str">
        <f>VLOOKUP(A861,'SINAPI 092021'!$A$4:$E$12300,2,FALSE)</f>
        <v>CAMINHONETE CABINE SIMPLES COM MOTOR 1.6 FLEX, CÂMBIO MANUAL, POTÊNCIA 101/104 CV, 2 PORTAS - CHP DIURNO. AF_11/2015</v>
      </c>
      <c r="C861" s="756" t="str">
        <f>VLOOKUP(A861,'SINAPI 092021'!$A$4:$E$12300,3,FALSE)</f>
        <v>CHP</v>
      </c>
      <c r="D861" s="310">
        <v>1E-3</v>
      </c>
      <c r="E861" s="695">
        <v>67.900000000000006</v>
      </c>
      <c r="F861" s="311">
        <f>E861*D861</f>
        <v>7.0000000000000007E-2</v>
      </c>
    </row>
    <row r="862" spans="1:6">
      <c r="A862" s="1122" t="s">
        <v>524</v>
      </c>
      <c r="B862" s="1122"/>
      <c r="C862" s="1122"/>
      <c r="D862" s="1123"/>
      <c r="E862" s="1122"/>
      <c r="F862" s="243">
        <f>SUM(F860:F861)</f>
        <v>0.09</v>
      </c>
    </row>
    <row r="863" spans="1:6">
      <c r="A863" s="1110"/>
      <c r="B863" s="1110"/>
      <c r="C863" s="1110"/>
      <c r="D863" s="1111"/>
      <c r="E863" s="1110"/>
      <c r="F863" s="1110"/>
    </row>
    <row r="864" spans="1:6">
      <c r="A864" s="1127" t="s">
        <v>520</v>
      </c>
      <c r="B864" s="1127"/>
      <c r="C864" s="1127"/>
      <c r="D864" s="1128"/>
      <c r="E864" s="1127"/>
      <c r="F864" s="515">
        <f>F857+F862</f>
        <v>0.31</v>
      </c>
    </row>
    <row r="865" spans="1:6">
      <c r="A865" s="483"/>
      <c r="B865" s="480"/>
      <c r="C865" s="481"/>
      <c r="D865" s="481"/>
      <c r="E865" s="481"/>
      <c r="F865" s="482"/>
    </row>
    <row r="866" spans="1:6">
      <c r="A866" s="1161" t="s">
        <v>22436</v>
      </c>
      <c r="B866" s="1127"/>
      <c r="C866" s="1132" t="s">
        <v>772</v>
      </c>
      <c r="D866" s="1133"/>
      <c r="E866" s="1117">
        <f>F877</f>
        <v>5.09</v>
      </c>
      <c r="F866" s="1118"/>
    </row>
    <row r="867" spans="1:6">
      <c r="A867" s="1127" t="s">
        <v>1473</v>
      </c>
      <c r="B867" s="1127"/>
      <c r="C867" s="1127"/>
      <c r="D867" s="1128"/>
      <c r="E867" s="1127"/>
      <c r="F867" s="1127"/>
    </row>
    <row r="868" spans="1:6">
      <c r="A868" s="1110"/>
      <c r="B868" s="1110"/>
      <c r="C868" s="1110"/>
      <c r="D868" s="1111"/>
      <c r="E868" s="1110"/>
      <c r="F868" s="1110"/>
    </row>
    <row r="869" spans="1:6" ht="31.5">
      <c r="A869" s="462" t="s">
        <v>665</v>
      </c>
      <c r="B869" s="506" t="s">
        <v>157</v>
      </c>
      <c r="C869" s="240" t="s">
        <v>475</v>
      </c>
      <c r="D869" s="240" t="s">
        <v>513</v>
      </c>
      <c r="E869" s="240" t="s">
        <v>514</v>
      </c>
      <c r="F869" s="241" t="s">
        <v>515</v>
      </c>
    </row>
    <row r="870" spans="1:6">
      <c r="A870" s="454">
        <v>88316</v>
      </c>
      <c r="B870" s="732" t="str">
        <f>VLOOKUP(A870,'SINAPI 092021'!$A$4:$E$12300,2,FALSE)</f>
        <v>SERVENTE COM ENCARGOS COMPLEMENTARES</v>
      </c>
      <c r="C870" s="756" t="str">
        <f>VLOOKUP(A870,'SINAPI 092021'!$A$4:$E$12300,3,FALSE)</f>
        <v>H</v>
      </c>
      <c r="D870" s="310">
        <v>0.25</v>
      </c>
      <c r="E870" s="695">
        <v>15.16</v>
      </c>
      <c r="F870" s="311">
        <f>D870*E870</f>
        <v>3.79</v>
      </c>
    </row>
    <row r="871" spans="1:6">
      <c r="A871" s="1122" t="s">
        <v>516</v>
      </c>
      <c r="B871" s="1122"/>
      <c r="C871" s="1122"/>
      <c r="D871" s="1123"/>
      <c r="E871" s="1122"/>
      <c r="F871" s="243">
        <f>SUM(F870:F870)</f>
        <v>3.79</v>
      </c>
    </row>
    <row r="872" spans="1:6">
      <c r="A872" s="1110"/>
      <c r="B872" s="1110"/>
      <c r="C872" s="1110"/>
      <c r="D872" s="1111"/>
      <c r="E872" s="1110"/>
      <c r="F872" s="1110"/>
    </row>
    <row r="873" spans="1:6" ht="31.5">
      <c r="A873" s="462" t="s">
        <v>665</v>
      </c>
      <c r="B873" s="506" t="s">
        <v>517</v>
      </c>
      <c r="C873" s="240" t="s">
        <v>475</v>
      </c>
      <c r="D873" s="240" t="s">
        <v>518</v>
      </c>
      <c r="E873" s="240" t="s">
        <v>514</v>
      </c>
      <c r="F873" s="241" t="s">
        <v>515</v>
      </c>
    </row>
    <row r="874" spans="1:6" ht="47.25">
      <c r="A874" s="454">
        <v>91277</v>
      </c>
      <c r="B874" s="732" t="str">
        <f>VLOOKUP(A874,'SINAPI 092021'!$A$4:$E$12300,2,FALSE)</f>
        <v>PLACA VIBRATÓRIA REVERSÍVEL COM MOTOR 4 TEMPOS A GASOLINA, FORÇA CENTRÍFUGA DE 25 KN (2500 KGF), POTÊNCIA 5,5 CV - CHP DIURNO. AF_08/2015</v>
      </c>
      <c r="C874" s="756" t="str">
        <f>VLOOKUP(A874,'SINAPI 092021'!$A$4:$E$12300,3,FALSE)</f>
        <v>CHP</v>
      </c>
      <c r="D874" s="310">
        <v>0.125</v>
      </c>
      <c r="E874" s="695">
        <v>10.42</v>
      </c>
      <c r="F874" s="311">
        <f>D874*E874</f>
        <v>1.3</v>
      </c>
    </row>
    <row r="875" spans="1:6">
      <c r="A875" s="1122" t="s">
        <v>519</v>
      </c>
      <c r="B875" s="1122"/>
      <c r="C875" s="1122"/>
      <c r="D875" s="1123"/>
      <c r="E875" s="1122"/>
      <c r="F875" s="243">
        <f>SUM(F874:F874)</f>
        <v>1.3</v>
      </c>
    </row>
    <row r="876" spans="1:6">
      <c r="A876" s="1110"/>
      <c r="B876" s="1110"/>
      <c r="C876" s="1110"/>
      <c r="D876" s="1111"/>
      <c r="E876" s="1110"/>
      <c r="F876" s="1110"/>
    </row>
    <row r="877" spans="1:6">
      <c r="A877" s="1127" t="s">
        <v>520</v>
      </c>
      <c r="B877" s="1127"/>
      <c r="C877" s="1127"/>
      <c r="D877" s="1128"/>
      <c r="E877" s="1127"/>
      <c r="F877" s="515">
        <f>F871+F875</f>
        <v>5.09</v>
      </c>
    </row>
    <row r="878" spans="1:6">
      <c r="A878" s="483"/>
      <c r="B878" s="480"/>
      <c r="C878" s="481"/>
      <c r="D878" s="481"/>
      <c r="E878" s="481"/>
      <c r="F878" s="482"/>
    </row>
    <row r="879" spans="1:6" ht="31.5">
      <c r="A879" s="874" t="s">
        <v>1508</v>
      </c>
      <c r="B879" s="763" t="s">
        <v>1506</v>
      </c>
      <c r="C879" s="1150" t="s">
        <v>1507</v>
      </c>
      <c r="D879" s="1151"/>
      <c r="E879" s="1154">
        <f>F891</f>
        <v>474.32</v>
      </c>
      <c r="F879" s="1155"/>
    </row>
    <row r="880" spans="1:6">
      <c r="A880" s="1110"/>
      <c r="B880" s="1110"/>
      <c r="C880" s="1110"/>
      <c r="D880" s="1111"/>
      <c r="E880" s="1110"/>
      <c r="F880" s="1110"/>
    </row>
    <row r="881" spans="1:6" ht="31.5">
      <c r="A881" s="339" t="s">
        <v>665</v>
      </c>
      <c r="B881" s="503" t="s">
        <v>157</v>
      </c>
      <c r="C881" s="240" t="s">
        <v>475</v>
      </c>
      <c r="D881" s="240" t="s">
        <v>513</v>
      </c>
      <c r="E881" s="240" t="s">
        <v>514</v>
      </c>
      <c r="F881" s="241" t="s">
        <v>515</v>
      </c>
    </row>
    <row r="882" spans="1:6">
      <c r="A882" s="436">
        <v>88264</v>
      </c>
      <c r="B882" s="732" t="str">
        <f>VLOOKUP(A882,'SINAPI 092021'!$A$4:$E$12300,2,FALSE)</f>
        <v>ELETRICISTA COM ENCARGOS COMPLEMENTARES</v>
      </c>
      <c r="C882" s="756" t="str">
        <f>VLOOKUP(A882,'SINAPI 092021'!$A$4:$E$12300,3,FALSE)</f>
        <v>H</v>
      </c>
      <c r="D882" s="310">
        <v>0.54100000000000004</v>
      </c>
      <c r="E882" s="695">
        <v>19.53</v>
      </c>
      <c r="F882" s="311">
        <f>D882*E882</f>
        <v>10.57</v>
      </c>
    </row>
    <row r="883" spans="1:6">
      <c r="A883" s="436">
        <v>88247</v>
      </c>
      <c r="B883" s="732" t="str">
        <f>VLOOKUP(A883,'SINAPI 092021'!$A$4:$E$12300,2,FALSE)</f>
        <v>AUXILIAR DE ELETRICISTA COM ENCARGOS COMPLEMENTARES</v>
      </c>
      <c r="C883" s="756" t="str">
        <f>VLOOKUP(A883,'SINAPI 092021'!$A$4:$E$12300,3,FALSE)</f>
        <v>H</v>
      </c>
      <c r="D883" s="310">
        <v>0.54100000000000004</v>
      </c>
      <c r="E883" s="695">
        <v>15.19</v>
      </c>
      <c r="F883" s="311">
        <f>D883*E883</f>
        <v>8.2200000000000006</v>
      </c>
    </row>
    <row r="884" spans="1:6">
      <c r="A884" s="1124" t="s">
        <v>516</v>
      </c>
      <c r="B884" s="1125"/>
      <c r="C884" s="1125"/>
      <c r="D884" s="1125"/>
      <c r="E884" s="1126"/>
      <c r="F884" s="243">
        <f>SUM(F882:F883)</f>
        <v>18.79</v>
      </c>
    </row>
    <row r="885" spans="1:6">
      <c r="A885" s="463"/>
      <c r="B885" s="340"/>
      <c r="C885" s="340"/>
      <c r="D885" s="338"/>
      <c r="E885" s="340"/>
      <c r="F885" s="464"/>
    </row>
    <row r="886" spans="1:6" ht="31.5">
      <c r="A886" s="462" t="s">
        <v>665</v>
      </c>
      <c r="B886" s="341" t="s">
        <v>517</v>
      </c>
      <c r="C886" s="240" t="s">
        <v>475</v>
      </c>
      <c r="D886" s="240" t="s">
        <v>518</v>
      </c>
      <c r="E886" s="240" t="s">
        <v>514</v>
      </c>
      <c r="F886" s="241" t="s">
        <v>515</v>
      </c>
    </row>
    <row r="887" spans="1:6" ht="31.5">
      <c r="A887" s="442">
        <v>1575</v>
      </c>
      <c r="B887" s="732" t="str">
        <f>VLOOKUP(A887,'SINAPI 092021'!$A$4:$E$12300,2,FALSE)</f>
        <v>TERMINAL A COMPRESSAO EM COBRE ESTANHADO PARA CABO 16 MM2, 1 FURO E 1 COMPRESSAO, PARA PARAFUSO DE FIXACAO M6</v>
      </c>
      <c r="C887" s="756" t="str">
        <f>VLOOKUP(A887,'SINAPI 092021'!$A$4:$E$12300,3,FALSE)</f>
        <v xml:space="preserve">UN    </v>
      </c>
      <c r="D887" s="310">
        <v>3</v>
      </c>
      <c r="E887" s="695">
        <v>1.51</v>
      </c>
      <c r="F887" s="311">
        <f>D887*E887</f>
        <v>4.53</v>
      </c>
    </row>
    <row r="888" spans="1:6" ht="31.5">
      <c r="A888" s="856" t="s">
        <v>22641</v>
      </c>
      <c r="B888" s="863" t="s">
        <v>22642</v>
      </c>
      <c r="C888" s="865" t="s">
        <v>475</v>
      </c>
      <c r="D888" s="806">
        <v>1</v>
      </c>
      <c r="E888" s="866">
        <v>451</v>
      </c>
      <c r="F888" s="866">
        <f>D888*E888</f>
        <v>451</v>
      </c>
    </row>
    <row r="889" spans="1:6">
      <c r="A889" s="1122" t="s">
        <v>519</v>
      </c>
      <c r="B889" s="1122"/>
      <c r="C889" s="1122"/>
      <c r="D889" s="1123"/>
      <c r="E889" s="1122"/>
      <c r="F889" s="243">
        <f>SUM(F887:F888)</f>
        <v>455.53</v>
      </c>
    </row>
    <row r="890" spans="1:6">
      <c r="A890" s="1110"/>
      <c r="B890" s="1110"/>
      <c r="C890" s="1110"/>
      <c r="D890" s="1111"/>
      <c r="E890" s="1110"/>
      <c r="F890" s="1110"/>
    </row>
    <row r="891" spans="1:6">
      <c r="A891" s="1127" t="s">
        <v>520</v>
      </c>
      <c r="B891" s="1127"/>
      <c r="C891" s="1127"/>
      <c r="D891" s="1128"/>
      <c r="E891" s="1127"/>
      <c r="F891" s="515">
        <f>SUM(F889,F884)</f>
        <v>474.32</v>
      </c>
    </row>
    <row r="892" spans="1:6">
      <c r="A892" s="479"/>
      <c r="B892" s="480"/>
      <c r="C892" s="481"/>
      <c r="D892" s="481"/>
      <c r="E892" s="481"/>
      <c r="F892" s="482"/>
    </row>
    <row r="893" spans="1:6" ht="31.5">
      <c r="A893" s="874" t="s">
        <v>1510</v>
      </c>
      <c r="B893" s="763" t="s">
        <v>1509</v>
      </c>
      <c r="C893" s="1150" t="s">
        <v>1507</v>
      </c>
      <c r="D893" s="1151"/>
      <c r="E893" s="1154">
        <f>F905</f>
        <v>219.79</v>
      </c>
      <c r="F893" s="1155"/>
    </row>
    <row r="894" spans="1:6">
      <c r="A894" s="1110"/>
      <c r="B894" s="1110"/>
      <c r="C894" s="1110"/>
      <c r="D894" s="1111"/>
      <c r="E894" s="1110"/>
      <c r="F894" s="1110"/>
    </row>
    <row r="895" spans="1:6" ht="31.5">
      <c r="A895" s="339" t="s">
        <v>665</v>
      </c>
      <c r="B895" s="503" t="s">
        <v>157</v>
      </c>
      <c r="C895" s="240" t="s">
        <v>475</v>
      </c>
      <c r="D895" s="240" t="s">
        <v>513</v>
      </c>
      <c r="E895" s="240" t="s">
        <v>514</v>
      </c>
      <c r="F895" s="241" t="s">
        <v>515</v>
      </c>
    </row>
    <row r="896" spans="1:6">
      <c r="A896" s="436">
        <v>88264</v>
      </c>
      <c r="B896" s="732" t="str">
        <f>VLOOKUP(A896,'SINAPI 092021'!$A$4:$E$12300,2,FALSE)</f>
        <v>ELETRICISTA COM ENCARGOS COMPLEMENTARES</v>
      </c>
      <c r="C896" s="756" t="str">
        <f>VLOOKUP(A896,'SINAPI 092021'!$A$4:$E$12300,3,FALSE)</f>
        <v>H</v>
      </c>
      <c r="D896" s="310">
        <v>0.54100000000000004</v>
      </c>
      <c r="E896" s="695">
        <v>19.53</v>
      </c>
      <c r="F896" s="311">
        <f>D896*E896</f>
        <v>10.57</v>
      </c>
    </row>
    <row r="897" spans="1:6">
      <c r="A897" s="436">
        <v>88247</v>
      </c>
      <c r="B897" s="732" t="str">
        <f>VLOOKUP(A897,'SINAPI 092021'!$A$4:$E$12300,2,FALSE)</f>
        <v>AUXILIAR DE ELETRICISTA COM ENCARGOS COMPLEMENTARES</v>
      </c>
      <c r="C897" s="756" t="str">
        <f>VLOOKUP(A897,'SINAPI 092021'!$A$4:$E$12300,3,FALSE)</f>
        <v>H</v>
      </c>
      <c r="D897" s="310">
        <v>0.54100000000000004</v>
      </c>
      <c r="E897" s="695">
        <v>15.19</v>
      </c>
      <c r="F897" s="311">
        <f>D897*E897</f>
        <v>8.2200000000000006</v>
      </c>
    </row>
    <row r="898" spans="1:6">
      <c r="A898" s="1124" t="s">
        <v>516</v>
      </c>
      <c r="B898" s="1125"/>
      <c r="C898" s="1125"/>
      <c r="D898" s="1125"/>
      <c r="E898" s="1126"/>
      <c r="F898" s="243">
        <f>SUM(F896:F897)</f>
        <v>18.79</v>
      </c>
    </row>
    <row r="899" spans="1:6">
      <c r="A899" s="463"/>
      <c r="B899" s="340"/>
      <c r="C899" s="340"/>
      <c r="D899" s="338"/>
      <c r="E899" s="340"/>
      <c r="F899" s="464"/>
    </row>
    <row r="900" spans="1:6" ht="31.5">
      <c r="A900" s="462" t="s">
        <v>665</v>
      </c>
      <c r="B900" s="341" t="s">
        <v>517</v>
      </c>
      <c r="C900" s="240" t="s">
        <v>475</v>
      </c>
      <c r="D900" s="240" t="s">
        <v>518</v>
      </c>
      <c r="E900" s="240" t="s">
        <v>514</v>
      </c>
      <c r="F900" s="241" t="s">
        <v>515</v>
      </c>
    </row>
    <row r="901" spans="1:6" ht="31.5">
      <c r="A901" s="442">
        <v>1575</v>
      </c>
      <c r="B901" s="732" t="str">
        <f>VLOOKUP(A901,'SINAPI 092021'!$A$4:$E$12300,2,FALSE)</f>
        <v>TERMINAL A COMPRESSAO EM COBRE ESTANHADO PARA CABO 16 MM2, 1 FURO E 1 COMPRESSAO, PARA PARAFUSO DE FIXACAO M6</v>
      </c>
      <c r="C901" s="756" t="str">
        <f>VLOOKUP(A901,'SINAPI 092021'!$A$4:$E$12300,3,FALSE)</f>
        <v xml:space="preserve">UN    </v>
      </c>
      <c r="D901" s="310">
        <v>3</v>
      </c>
      <c r="E901" s="695">
        <v>1.51</v>
      </c>
      <c r="F901" s="311">
        <f>D901*E901</f>
        <v>4.53</v>
      </c>
    </row>
    <row r="902" spans="1:6" ht="31.5">
      <c r="A902" s="856" t="s">
        <v>22644</v>
      </c>
      <c r="B902" s="863" t="s">
        <v>22643</v>
      </c>
      <c r="C902" s="865" t="s">
        <v>475</v>
      </c>
      <c r="D902" s="806">
        <v>1</v>
      </c>
      <c r="E902" s="866">
        <v>196.47</v>
      </c>
      <c r="F902" s="866">
        <f>D902*E902</f>
        <v>196.47</v>
      </c>
    </row>
    <row r="903" spans="1:6">
      <c r="A903" s="1122" t="s">
        <v>519</v>
      </c>
      <c r="B903" s="1122"/>
      <c r="C903" s="1122"/>
      <c r="D903" s="1123"/>
      <c r="E903" s="1122"/>
      <c r="F903" s="243">
        <f>SUM(F901:F902)</f>
        <v>201</v>
      </c>
    </row>
    <row r="904" spans="1:6">
      <c r="A904" s="1110"/>
      <c r="B904" s="1110"/>
      <c r="C904" s="1110"/>
      <c r="D904" s="1111"/>
      <c r="E904" s="1110"/>
      <c r="F904" s="1110"/>
    </row>
    <row r="905" spans="1:6">
      <c r="A905" s="1127" t="s">
        <v>520</v>
      </c>
      <c r="B905" s="1127"/>
      <c r="C905" s="1127"/>
      <c r="D905" s="1128"/>
      <c r="E905" s="1127"/>
      <c r="F905" s="515">
        <f>SUM(F903,F898)</f>
        <v>219.79</v>
      </c>
    </row>
    <row r="906" spans="1:6">
      <c r="A906" s="483"/>
      <c r="B906" s="480"/>
      <c r="C906" s="481"/>
      <c r="D906" s="481"/>
      <c r="E906" s="481"/>
      <c r="F906" s="482"/>
    </row>
    <row r="907" spans="1:6" ht="31.5">
      <c r="A907" s="738" t="s">
        <v>1512</v>
      </c>
      <c r="B907" s="763" t="s">
        <v>1511</v>
      </c>
      <c r="C907" s="1150" t="s">
        <v>1507</v>
      </c>
      <c r="D907" s="1151"/>
      <c r="E907" s="1117">
        <f>F919</f>
        <v>1625.75</v>
      </c>
      <c r="F907" s="1118"/>
    </row>
    <row r="908" spans="1:6">
      <c r="A908" s="1110"/>
      <c r="B908" s="1110"/>
      <c r="C908" s="1110"/>
      <c r="D908" s="1111"/>
      <c r="E908" s="1110"/>
      <c r="F908" s="1110"/>
    </row>
    <row r="909" spans="1:6" ht="31.5">
      <c r="A909" s="339" t="s">
        <v>665</v>
      </c>
      <c r="B909" s="503" t="s">
        <v>157</v>
      </c>
      <c r="C909" s="240" t="s">
        <v>475</v>
      </c>
      <c r="D909" s="240" t="s">
        <v>513</v>
      </c>
      <c r="E909" s="240" t="s">
        <v>514</v>
      </c>
      <c r="F909" s="241" t="s">
        <v>515</v>
      </c>
    </row>
    <row r="910" spans="1:6" ht="17.25" customHeight="1">
      <c r="A910" s="436">
        <v>88264</v>
      </c>
      <c r="B910" s="732" t="str">
        <f>VLOOKUP(A910,'SINAPI 092021'!$A$4:$E$12300,2,FALSE)</f>
        <v>ELETRICISTA COM ENCARGOS COMPLEMENTARES</v>
      </c>
      <c r="C910" s="756" t="str">
        <f>VLOOKUP(A910,'SINAPI 092021'!$A$4:$E$12300,3,FALSE)</f>
        <v>H</v>
      </c>
      <c r="D910" s="310">
        <v>0.54100000000000004</v>
      </c>
      <c r="E910" s="695">
        <v>19.53</v>
      </c>
      <c r="F910" s="311">
        <f>D910*E910</f>
        <v>10.57</v>
      </c>
    </row>
    <row r="911" spans="1:6" ht="24.75" customHeight="1">
      <c r="A911" s="436">
        <v>88247</v>
      </c>
      <c r="B911" s="732" t="str">
        <f>VLOOKUP(A911,'SINAPI 092021'!$A$4:$E$12300,2,FALSE)</f>
        <v>AUXILIAR DE ELETRICISTA COM ENCARGOS COMPLEMENTARES</v>
      </c>
      <c r="C911" s="756" t="str">
        <f>VLOOKUP(A911,'SINAPI 092021'!$A$4:$E$12300,3,FALSE)</f>
        <v>H</v>
      </c>
      <c r="D911" s="310">
        <v>0.54100000000000004</v>
      </c>
      <c r="E911" s="695">
        <v>15.19</v>
      </c>
      <c r="F911" s="311">
        <f>D911*E911</f>
        <v>8.2200000000000006</v>
      </c>
    </row>
    <row r="912" spans="1:6">
      <c r="A912" s="1124" t="s">
        <v>516</v>
      </c>
      <c r="B912" s="1125"/>
      <c r="C912" s="1125"/>
      <c r="D912" s="1125"/>
      <c r="E912" s="1126"/>
      <c r="F912" s="243">
        <f>SUM(F910:F911)</f>
        <v>18.79</v>
      </c>
    </row>
    <row r="913" spans="1:6">
      <c r="A913" s="463"/>
      <c r="B913" s="340"/>
      <c r="C913" s="340"/>
      <c r="D913" s="338"/>
      <c r="E913" s="340"/>
      <c r="F913" s="464"/>
    </row>
    <row r="914" spans="1:6" ht="31.5">
      <c r="A914" s="462" t="s">
        <v>665</v>
      </c>
      <c r="B914" s="341" t="s">
        <v>517</v>
      </c>
      <c r="C914" s="240" t="s">
        <v>475</v>
      </c>
      <c r="D914" s="240" t="s">
        <v>518</v>
      </c>
      <c r="E914" s="240" t="s">
        <v>514</v>
      </c>
      <c r="F914" s="241" t="s">
        <v>515</v>
      </c>
    </row>
    <row r="915" spans="1:6" ht="31.5">
      <c r="A915" s="442">
        <v>1575</v>
      </c>
      <c r="B915" s="732" t="str">
        <f>VLOOKUP(A915,'SINAPI 092021'!$A$4:$E$12300,2,FALSE)</f>
        <v>TERMINAL A COMPRESSAO EM COBRE ESTANHADO PARA CABO 16 MM2, 1 FURO E 1 COMPRESSAO, PARA PARAFUSO DE FIXACAO M6</v>
      </c>
      <c r="C915" s="756" t="str">
        <f>VLOOKUP(A915,'SINAPI 092021'!$A$4:$E$12300,3,FALSE)</f>
        <v xml:space="preserve">UN    </v>
      </c>
      <c r="D915" s="310">
        <v>6</v>
      </c>
      <c r="E915" s="695">
        <v>1.51</v>
      </c>
      <c r="F915" s="311">
        <f>D915*E915</f>
        <v>9.06</v>
      </c>
    </row>
    <row r="916" spans="1:6" ht="31.5">
      <c r="A916" s="442" t="s">
        <v>22683</v>
      </c>
      <c r="B916" s="875" t="s">
        <v>22682</v>
      </c>
      <c r="C916" s="878" t="s">
        <v>475</v>
      </c>
      <c r="D916" s="310">
        <v>1</v>
      </c>
      <c r="E916" s="695">
        <v>1597.9</v>
      </c>
      <c r="F916" s="311">
        <f>D916*E916</f>
        <v>1597.9</v>
      </c>
    </row>
    <row r="917" spans="1:6">
      <c r="A917" s="1122" t="s">
        <v>519</v>
      </c>
      <c r="B917" s="1122"/>
      <c r="C917" s="1122"/>
      <c r="D917" s="1123"/>
      <c r="E917" s="1122"/>
      <c r="F917" s="243">
        <f>SUM(F915:F916)</f>
        <v>1606.96</v>
      </c>
    </row>
    <row r="918" spans="1:6">
      <c r="A918" s="1110"/>
      <c r="B918" s="1110"/>
      <c r="C918" s="1110"/>
      <c r="D918" s="1111"/>
      <c r="E918" s="1110"/>
      <c r="F918" s="1110"/>
    </row>
    <row r="919" spans="1:6">
      <c r="A919" s="1127" t="s">
        <v>520</v>
      </c>
      <c r="B919" s="1127"/>
      <c r="C919" s="1127"/>
      <c r="D919" s="1128"/>
      <c r="E919" s="1127"/>
      <c r="F919" s="515">
        <f>SUM(F917,F912)</f>
        <v>1625.75</v>
      </c>
    </row>
    <row r="920" spans="1:6">
      <c r="A920" s="479"/>
      <c r="B920" s="480"/>
      <c r="C920" s="481"/>
      <c r="D920" s="481"/>
      <c r="E920" s="481"/>
      <c r="F920" s="482"/>
    </row>
    <row r="921" spans="1:6" ht="31.5">
      <c r="A921" s="738" t="s">
        <v>1514</v>
      </c>
      <c r="B921" s="763" t="s">
        <v>1513</v>
      </c>
      <c r="C921" s="1150" t="s">
        <v>1507</v>
      </c>
      <c r="D921" s="1151"/>
      <c r="E921" s="1152">
        <f>F933</f>
        <v>223.22</v>
      </c>
      <c r="F921" s="1153"/>
    </row>
    <row r="922" spans="1:6">
      <c r="A922" s="1110"/>
      <c r="B922" s="1110"/>
      <c r="C922" s="1110"/>
      <c r="D922" s="1111"/>
      <c r="E922" s="1110"/>
      <c r="F922" s="1110"/>
    </row>
    <row r="923" spans="1:6" ht="31.5">
      <c r="A923" s="339" t="s">
        <v>665</v>
      </c>
      <c r="B923" s="503" t="s">
        <v>157</v>
      </c>
      <c r="C923" s="240" t="s">
        <v>475</v>
      </c>
      <c r="D923" s="240" t="s">
        <v>513</v>
      </c>
      <c r="E923" s="240" t="s">
        <v>514</v>
      </c>
      <c r="F923" s="241" t="s">
        <v>515</v>
      </c>
    </row>
    <row r="924" spans="1:6">
      <c r="A924" s="436">
        <v>88264</v>
      </c>
      <c r="B924" s="732" t="str">
        <f>VLOOKUP(A924,'SINAPI 092021'!$A$4:$E$12300,2,FALSE)</f>
        <v>ELETRICISTA COM ENCARGOS COMPLEMENTARES</v>
      </c>
      <c r="C924" s="756" t="str">
        <f>VLOOKUP(A924,'SINAPI 092021'!$A$4:$E$12300,3,FALSE)</f>
        <v>H</v>
      </c>
      <c r="D924" s="310">
        <v>0.54100000000000004</v>
      </c>
      <c r="E924" s="695">
        <v>19.53</v>
      </c>
      <c r="F924" s="311">
        <f>D924*E924</f>
        <v>10.57</v>
      </c>
    </row>
    <row r="925" spans="1:6">
      <c r="A925" s="436">
        <v>88247</v>
      </c>
      <c r="B925" s="732" t="str">
        <f>VLOOKUP(A925,'SINAPI 092021'!$A$4:$E$12300,2,FALSE)</f>
        <v>AUXILIAR DE ELETRICISTA COM ENCARGOS COMPLEMENTARES</v>
      </c>
      <c r="C925" s="756" t="str">
        <f>VLOOKUP(A925,'SINAPI 092021'!$A$4:$E$12300,3,FALSE)</f>
        <v>H</v>
      </c>
      <c r="D925" s="310">
        <v>0.54100000000000004</v>
      </c>
      <c r="E925" s="695">
        <v>15.19</v>
      </c>
      <c r="F925" s="311">
        <f>D925*E925</f>
        <v>8.2200000000000006</v>
      </c>
    </row>
    <row r="926" spans="1:6">
      <c r="A926" s="1124" t="s">
        <v>516</v>
      </c>
      <c r="B926" s="1125"/>
      <c r="C926" s="1125"/>
      <c r="D926" s="1125"/>
      <c r="E926" s="1126"/>
      <c r="F926" s="243">
        <f>SUM(F924:F925)</f>
        <v>18.79</v>
      </c>
    </row>
    <row r="927" spans="1:6">
      <c r="A927" s="463"/>
      <c r="B927" s="340"/>
      <c r="C927" s="340"/>
      <c r="D927" s="338"/>
      <c r="E927" s="340"/>
      <c r="F927" s="464"/>
    </row>
    <row r="928" spans="1:6" ht="31.5">
      <c r="A928" s="462" t="s">
        <v>665</v>
      </c>
      <c r="B928" s="341" t="s">
        <v>517</v>
      </c>
      <c r="C928" s="240" t="s">
        <v>475</v>
      </c>
      <c r="D928" s="240" t="s">
        <v>518</v>
      </c>
      <c r="E928" s="240" t="s">
        <v>514</v>
      </c>
      <c r="F928" s="241" t="s">
        <v>515</v>
      </c>
    </row>
    <row r="929" spans="1:6" ht="31.5">
      <c r="A929" s="442">
        <v>1575</v>
      </c>
      <c r="B929" s="732" t="str">
        <f>VLOOKUP(A929,'SINAPI 092021'!$A$4:$E$12300,2,FALSE)</f>
        <v>TERMINAL A COMPRESSAO EM COBRE ESTANHADO PARA CABO 16 MM2, 1 FURO E 1 COMPRESSAO, PARA PARAFUSO DE FIXACAO M6</v>
      </c>
      <c r="C929" s="756" t="str">
        <f>VLOOKUP(A929,'SINAPI 092021'!$A$4:$E$12300,3,FALSE)</f>
        <v xml:space="preserve">UN    </v>
      </c>
      <c r="D929" s="310">
        <v>3</v>
      </c>
      <c r="E929" s="695">
        <v>1.51</v>
      </c>
      <c r="F929" s="311">
        <f>D929*E929</f>
        <v>4.53</v>
      </c>
    </row>
    <row r="930" spans="1:6" ht="47.25">
      <c r="A930" s="442" t="s">
        <v>22685</v>
      </c>
      <c r="B930" s="875" t="s">
        <v>22684</v>
      </c>
      <c r="C930" s="878" t="s">
        <v>475</v>
      </c>
      <c r="D930" s="310">
        <v>1</v>
      </c>
      <c r="E930" s="695">
        <v>199.9</v>
      </c>
      <c r="F930" s="311">
        <f>D930*E930</f>
        <v>199.9</v>
      </c>
    </row>
    <row r="931" spans="1:6">
      <c r="A931" s="1122" t="s">
        <v>519</v>
      </c>
      <c r="B931" s="1122"/>
      <c r="C931" s="1122"/>
      <c r="D931" s="1123"/>
      <c r="E931" s="1122"/>
      <c r="F931" s="243">
        <f>SUM(F929:F930)</f>
        <v>204.43</v>
      </c>
    </row>
    <row r="932" spans="1:6">
      <c r="A932" s="1110"/>
      <c r="B932" s="1110"/>
      <c r="C932" s="1110"/>
      <c r="D932" s="1111"/>
      <c r="E932" s="1110"/>
      <c r="F932" s="1110"/>
    </row>
    <row r="933" spans="1:6">
      <c r="A933" s="1127" t="s">
        <v>520</v>
      </c>
      <c r="B933" s="1127"/>
      <c r="C933" s="1127"/>
      <c r="D933" s="1128"/>
      <c r="E933" s="1127"/>
      <c r="F933" s="515">
        <f>SUM(F931,F926)</f>
        <v>223.22</v>
      </c>
    </row>
    <row r="934" spans="1:6">
      <c r="A934" s="479"/>
      <c r="B934" s="480"/>
      <c r="C934" s="481"/>
      <c r="D934" s="481"/>
      <c r="E934" s="481"/>
      <c r="F934" s="482"/>
    </row>
    <row r="935" spans="1:6" ht="31.5">
      <c r="A935" s="738" t="s">
        <v>1516</v>
      </c>
      <c r="B935" s="763" t="s">
        <v>1515</v>
      </c>
      <c r="C935" s="1150" t="s">
        <v>1507</v>
      </c>
      <c r="D935" s="1151"/>
      <c r="E935" s="1152">
        <f>F947</f>
        <v>392.74</v>
      </c>
      <c r="F935" s="1153"/>
    </row>
    <row r="936" spans="1:6">
      <c r="A936" s="1110"/>
      <c r="B936" s="1110"/>
      <c r="C936" s="1110"/>
      <c r="D936" s="1111"/>
      <c r="E936" s="1110"/>
      <c r="F936" s="1110"/>
    </row>
    <row r="937" spans="1:6" ht="31.5">
      <c r="A937" s="339" t="s">
        <v>665</v>
      </c>
      <c r="B937" s="503" t="s">
        <v>157</v>
      </c>
      <c r="C937" s="240" t="s">
        <v>475</v>
      </c>
      <c r="D937" s="240" t="s">
        <v>513</v>
      </c>
      <c r="E937" s="240" t="s">
        <v>514</v>
      </c>
      <c r="F937" s="241" t="s">
        <v>515</v>
      </c>
    </row>
    <row r="938" spans="1:6">
      <c r="A938" s="436">
        <v>88264</v>
      </c>
      <c r="B938" s="732" t="str">
        <f>VLOOKUP(A938,'SINAPI 092021'!$A$4:$E$12300,2,FALSE)</f>
        <v>ELETRICISTA COM ENCARGOS COMPLEMENTARES</v>
      </c>
      <c r="C938" s="756" t="str">
        <f>VLOOKUP(A938,'SINAPI 092021'!$A$4:$E$12300,3,FALSE)</f>
        <v>H</v>
      </c>
      <c r="D938" s="310">
        <v>0.54100000000000004</v>
      </c>
      <c r="E938" s="695">
        <v>19.53</v>
      </c>
      <c r="F938" s="311">
        <f>D938*E938</f>
        <v>10.57</v>
      </c>
    </row>
    <row r="939" spans="1:6">
      <c r="A939" s="436">
        <v>88247</v>
      </c>
      <c r="B939" s="732" t="str">
        <f>VLOOKUP(A939,'SINAPI 092021'!$A$4:$E$12300,2,FALSE)</f>
        <v>AUXILIAR DE ELETRICISTA COM ENCARGOS COMPLEMENTARES</v>
      </c>
      <c r="C939" s="756" t="str">
        <f>VLOOKUP(A939,'SINAPI 092021'!$A$4:$E$12300,3,FALSE)</f>
        <v>H</v>
      </c>
      <c r="D939" s="310">
        <v>0.54100000000000004</v>
      </c>
      <c r="E939" s="695">
        <v>15.19</v>
      </c>
      <c r="F939" s="311">
        <f>D939*E939</f>
        <v>8.2200000000000006</v>
      </c>
    </row>
    <row r="940" spans="1:6">
      <c r="A940" s="1124" t="s">
        <v>516</v>
      </c>
      <c r="B940" s="1125"/>
      <c r="C940" s="1125"/>
      <c r="D940" s="1125"/>
      <c r="E940" s="1126"/>
      <c r="F940" s="243">
        <f>SUM(F938:F939)</f>
        <v>18.79</v>
      </c>
    </row>
    <row r="941" spans="1:6">
      <c r="A941" s="463"/>
      <c r="B941" s="340"/>
      <c r="C941" s="340"/>
      <c r="D941" s="338"/>
      <c r="E941" s="340"/>
      <c r="F941" s="464"/>
    </row>
    <row r="942" spans="1:6" ht="31.5">
      <c r="A942" s="462" t="s">
        <v>665</v>
      </c>
      <c r="B942" s="341" t="s">
        <v>517</v>
      </c>
      <c r="C942" s="240" t="s">
        <v>475</v>
      </c>
      <c r="D942" s="240" t="s">
        <v>518</v>
      </c>
      <c r="E942" s="240" t="s">
        <v>514</v>
      </c>
      <c r="F942" s="241" t="s">
        <v>515</v>
      </c>
    </row>
    <row r="943" spans="1:6" ht="31.5">
      <c r="A943" s="442">
        <v>1575</v>
      </c>
      <c r="B943" s="732" t="str">
        <f>VLOOKUP(A943,'SINAPI 092021'!$A$4:$E$12300,2,FALSE)</f>
        <v>TERMINAL A COMPRESSAO EM COBRE ESTANHADO PARA CABO 16 MM2, 1 FURO E 1 COMPRESSAO, PARA PARAFUSO DE FIXACAO M6</v>
      </c>
      <c r="C943" s="756" t="str">
        <f>VLOOKUP(A943,'SINAPI 092021'!$A$4:$E$12300,3,FALSE)</f>
        <v xml:space="preserve">UN    </v>
      </c>
      <c r="D943" s="310">
        <v>3</v>
      </c>
      <c r="E943" s="695">
        <v>1.51</v>
      </c>
      <c r="F943" s="311">
        <f>D943*E943</f>
        <v>4.53</v>
      </c>
    </row>
    <row r="944" spans="1:6">
      <c r="A944" s="442">
        <v>2391</v>
      </c>
      <c r="B944" s="877" t="str">
        <f>VLOOKUP(A944,'SINAPI 092021'!$A$4:$E$12300,2,FALSE)</f>
        <v>DISJUNTOR TERMOMAGNETICO TRIPOLAR 125A</v>
      </c>
      <c r="C944" s="756" t="str">
        <f>VLOOKUP(A944,'SINAPI 092021'!$A$4:$E$12300,3,FALSE)</f>
        <v xml:space="preserve">UN    </v>
      </c>
      <c r="D944" s="310">
        <v>1</v>
      </c>
      <c r="E944" s="695">
        <v>369.42</v>
      </c>
      <c r="F944" s="311">
        <f>D944*E944</f>
        <v>369.42</v>
      </c>
    </row>
    <row r="945" spans="1:6">
      <c r="A945" s="1122" t="s">
        <v>519</v>
      </c>
      <c r="B945" s="1122"/>
      <c r="C945" s="1122"/>
      <c r="D945" s="1123"/>
      <c r="E945" s="1122"/>
      <c r="F945" s="243">
        <f>SUM(F943:F944)</f>
        <v>373.95</v>
      </c>
    </row>
    <row r="946" spans="1:6">
      <c r="A946" s="1110"/>
      <c r="B946" s="1110"/>
      <c r="C946" s="1110"/>
      <c r="D946" s="1111"/>
      <c r="E946" s="1110"/>
      <c r="F946" s="1110"/>
    </row>
    <row r="947" spans="1:6">
      <c r="A947" s="1127" t="s">
        <v>520</v>
      </c>
      <c r="B947" s="1127"/>
      <c r="C947" s="1127"/>
      <c r="D947" s="1128"/>
      <c r="E947" s="1127"/>
      <c r="F947" s="515">
        <f>SUM(F945,F940)</f>
        <v>392.74</v>
      </c>
    </row>
    <row r="948" spans="1:6">
      <c r="A948" s="479"/>
      <c r="B948" s="480"/>
      <c r="C948" s="481"/>
      <c r="D948" s="481"/>
      <c r="E948" s="481"/>
      <c r="F948" s="482"/>
    </row>
    <row r="949" spans="1:6" ht="31.5">
      <c r="A949" s="738" t="s">
        <v>1536</v>
      </c>
      <c r="B949" s="739" t="s">
        <v>1434</v>
      </c>
      <c r="C949" s="1150" t="s">
        <v>1507</v>
      </c>
      <c r="D949" s="1151"/>
      <c r="E949" s="1117">
        <f>F960</f>
        <v>378.61</v>
      </c>
      <c r="F949" s="1118"/>
    </row>
    <row r="950" spans="1:6">
      <c r="A950" s="1110"/>
      <c r="B950" s="1110"/>
      <c r="C950" s="1110"/>
      <c r="D950" s="1111"/>
      <c r="E950" s="1110"/>
      <c r="F950" s="1110"/>
    </row>
    <row r="951" spans="1:6" ht="31.5">
      <c r="A951" s="339" t="s">
        <v>665</v>
      </c>
      <c r="B951" s="503" t="s">
        <v>157</v>
      </c>
      <c r="C951" s="240" t="s">
        <v>475</v>
      </c>
      <c r="D951" s="240" t="s">
        <v>513</v>
      </c>
      <c r="E951" s="240" t="s">
        <v>514</v>
      </c>
      <c r="F951" s="241" t="s">
        <v>515</v>
      </c>
    </row>
    <row r="952" spans="1:6">
      <c r="A952" s="436">
        <v>88264</v>
      </c>
      <c r="B952" s="732" t="str">
        <f>VLOOKUP(A952,'SINAPI 092021'!$A$4:$E$12300,2,FALSE)</f>
        <v>ELETRICISTA COM ENCARGOS COMPLEMENTARES</v>
      </c>
      <c r="C952" s="756" t="str">
        <f>VLOOKUP(A952,'SINAPI 092021'!$A$4:$E$12300,3,FALSE)</f>
        <v>H</v>
      </c>
      <c r="D952" s="310">
        <v>0.35510000000000003</v>
      </c>
      <c r="E952" s="695">
        <v>19.53</v>
      </c>
      <c r="F952" s="311">
        <f>D952*E952</f>
        <v>6.94</v>
      </c>
    </row>
    <row r="953" spans="1:6">
      <c r="A953" s="436">
        <v>88247</v>
      </c>
      <c r="B953" s="732" t="str">
        <f>VLOOKUP(A953,'SINAPI 092021'!$A$4:$E$12300,2,FALSE)</f>
        <v>AUXILIAR DE ELETRICISTA COM ENCARGOS COMPLEMENTARES</v>
      </c>
      <c r="C953" s="756" t="str">
        <f>VLOOKUP(A953,'SINAPI 092021'!$A$4:$E$12300,3,FALSE)</f>
        <v>H</v>
      </c>
      <c r="D953" s="310">
        <v>0.14799999999999999</v>
      </c>
      <c r="E953" s="695">
        <v>15.19</v>
      </c>
      <c r="F953" s="311">
        <f>D953*E953</f>
        <v>2.25</v>
      </c>
    </row>
    <row r="954" spans="1:6">
      <c r="A954" s="1124" t="s">
        <v>516</v>
      </c>
      <c r="B954" s="1125"/>
      <c r="C954" s="1125"/>
      <c r="D954" s="1125"/>
      <c r="E954" s="1126"/>
      <c r="F954" s="243">
        <f>SUM(F952:F953)</f>
        <v>9.19</v>
      </c>
    </row>
    <row r="955" spans="1:6">
      <c r="A955" s="463"/>
      <c r="B955" s="340"/>
      <c r="C955" s="340"/>
      <c r="D955" s="338"/>
      <c r="E955" s="340"/>
      <c r="F955" s="464"/>
    </row>
    <row r="956" spans="1:6" ht="31.5">
      <c r="A956" s="462" t="s">
        <v>665</v>
      </c>
      <c r="B956" s="341" t="s">
        <v>517</v>
      </c>
      <c r="C956" s="240" t="s">
        <v>475</v>
      </c>
      <c r="D956" s="240" t="s">
        <v>518</v>
      </c>
      <c r="E956" s="240" t="s">
        <v>514</v>
      </c>
      <c r="F956" s="241" t="s">
        <v>515</v>
      </c>
    </row>
    <row r="957" spans="1:6">
      <c r="A957" s="442">
        <v>2391</v>
      </c>
      <c r="B957" s="871" t="str">
        <f>VLOOKUP(A957,'SINAPI 092021'!$A$4:$E$12300,2,FALSE)</f>
        <v>DISJUNTOR TERMOMAGNETICO TRIPOLAR 125A</v>
      </c>
      <c r="C957" s="756" t="str">
        <f>VLOOKUP(A957,'SINAPI 092021'!$A$4:$E$12300,3,FALSE)</f>
        <v xml:space="preserve">UN    </v>
      </c>
      <c r="D957" s="310">
        <v>1</v>
      </c>
      <c r="E957" s="695">
        <v>369.42</v>
      </c>
      <c r="F957" s="311">
        <f>D957*E957</f>
        <v>369.42</v>
      </c>
    </row>
    <row r="958" spans="1:6">
      <c r="A958" s="1122" t="s">
        <v>519</v>
      </c>
      <c r="B958" s="1122"/>
      <c r="C958" s="1122"/>
      <c r="D958" s="1123"/>
      <c r="E958" s="1122"/>
      <c r="F958" s="243">
        <f>SUM(F957:F957)</f>
        <v>369.42</v>
      </c>
    </row>
    <row r="959" spans="1:6">
      <c r="A959" s="479"/>
      <c r="B959" s="480"/>
      <c r="C959" s="481"/>
      <c r="D959" s="481"/>
      <c r="E959" s="481"/>
      <c r="F959" s="482"/>
    </row>
    <row r="960" spans="1:6">
      <c r="A960" s="1127" t="s">
        <v>520</v>
      </c>
      <c r="B960" s="1127"/>
      <c r="C960" s="1127"/>
      <c r="D960" s="1128"/>
      <c r="E960" s="1127"/>
      <c r="F960" s="515">
        <f>SUM(F958,F954)</f>
        <v>378.61</v>
      </c>
    </row>
    <row r="961" spans="1:6">
      <c r="A961" s="483"/>
      <c r="B961" s="480"/>
      <c r="C961" s="481"/>
      <c r="D961" s="481"/>
      <c r="E961" s="481"/>
      <c r="F961" s="482"/>
    </row>
    <row r="962" spans="1:6" ht="31.5">
      <c r="A962" s="738" t="s">
        <v>1565</v>
      </c>
      <c r="B962" s="739" t="s">
        <v>1448</v>
      </c>
      <c r="C962" s="1150" t="s">
        <v>1507</v>
      </c>
      <c r="D962" s="1151"/>
      <c r="E962" s="1117">
        <f>F973</f>
        <v>380.19</v>
      </c>
      <c r="F962" s="1118"/>
    </row>
    <row r="963" spans="1:6">
      <c r="A963" s="1134"/>
      <c r="B963" s="1135"/>
      <c r="C963" s="1135"/>
      <c r="D963" s="1135"/>
      <c r="E963" s="1135"/>
      <c r="F963" s="1136"/>
    </row>
    <row r="964" spans="1:6" ht="31.5">
      <c r="A964" s="339" t="s">
        <v>665</v>
      </c>
      <c r="B964" s="503" t="s">
        <v>157</v>
      </c>
      <c r="C964" s="240" t="s">
        <v>475</v>
      </c>
      <c r="D964" s="240" t="s">
        <v>513</v>
      </c>
      <c r="E964" s="240" t="s">
        <v>514</v>
      </c>
      <c r="F964" s="241" t="s">
        <v>515</v>
      </c>
    </row>
    <row r="965" spans="1:6">
      <c r="A965" s="436">
        <v>88264</v>
      </c>
      <c r="B965" s="732" t="str">
        <f>VLOOKUP(A965,'SINAPI 092021'!$A$4:$E$12300,2,FALSE)</f>
        <v>ELETRICISTA COM ENCARGOS COMPLEMENTARES</v>
      </c>
      <c r="C965" s="756" t="str">
        <f>VLOOKUP(A965,'SINAPI 092021'!$A$4:$E$12300,3,FALSE)</f>
        <v>H</v>
      </c>
      <c r="D965" s="310">
        <v>0.41649999999999998</v>
      </c>
      <c r="E965" s="695">
        <v>19.53</v>
      </c>
      <c r="F965" s="311">
        <f>D965*E965</f>
        <v>8.1300000000000008</v>
      </c>
    </row>
    <row r="966" spans="1:6">
      <c r="A966" s="436">
        <v>88247</v>
      </c>
      <c r="B966" s="732" t="str">
        <f>VLOOKUP(A966,'SINAPI 092021'!$A$4:$E$12300,2,FALSE)</f>
        <v>AUXILIAR DE ELETRICISTA COM ENCARGOS COMPLEMENTARES</v>
      </c>
      <c r="C966" s="756" t="str">
        <f>VLOOKUP(A966,'SINAPI 092021'!$A$4:$E$12300,3,FALSE)</f>
        <v>H</v>
      </c>
      <c r="D966" s="310">
        <v>0.17349999999999999</v>
      </c>
      <c r="E966" s="695">
        <v>15.19</v>
      </c>
      <c r="F966" s="311">
        <f>D966*E966</f>
        <v>2.64</v>
      </c>
    </row>
    <row r="967" spans="1:6">
      <c r="A967" s="1124" t="s">
        <v>516</v>
      </c>
      <c r="B967" s="1125"/>
      <c r="C967" s="1125"/>
      <c r="D967" s="1125"/>
      <c r="E967" s="1126"/>
      <c r="F967" s="243">
        <f>SUM(F965:F966)</f>
        <v>10.77</v>
      </c>
    </row>
    <row r="968" spans="1:6">
      <c r="A968" s="463"/>
      <c r="B968" s="340"/>
      <c r="C968" s="340"/>
      <c r="D968" s="338"/>
      <c r="E968" s="340"/>
      <c r="F968" s="464"/>
    </row>
    <row r="969" spans="1:6" ht="31.5">
      <c r="A969" s="462" t="s">
        <v>665</v>
      </c>
      <c r="B969" s="341" t="s">
        <v>517</v>
      </c>
      <c r="C969" s="240" t="s">
        <v>475</v>
      </c>
      <c r="D969" s="240" t="s">
        <v>518</v>
      </c>
      <c r="E969" s="240" t="s">
        <v>514</v>
      </c>
      <c r="F969" s="241" t="s">
        <v>515</v>
      </c>
    </row>
    <row r="970" spans="1:6">
      <c r="A970" s="442">
        <v>2391</v>
      </c>
      <c r="B970" s="732" t="str">
        <f>VLOOKUP(A970,'SINAPI 092021'!$A$4:$E$12300,2,FALSE)</f>
        <v>DISJUNTOR TERMOMAGNETICO TRIPOLAR 125A</v>
      </c>
      <c r="C970" s="756" t="str">
        <f>VLOOKUP(A970,'SINAPI 092021'!$A$4:$E$12300,3,FALSE)</f>
        <v xml:space="preserve">UN    </v>
      </c>
      <c r="D970" s="310">
        <v>1</v>
      </c>
      <c r="E970" s="695">
        <v>369.42</v>
      </c>
      <c r="F970" s="311">
        <f>D970*E970</f>
        <v>369.42</v>
      </c>
    </row>
    <row r="971" spans="1:6">
      <c r="A971" s="1124" t="s">
        <v>519</v>
      </c>
      <c r="B971" s="1125"/>
      <c r="C971" s="1125"/>
      <c r="D971" s="1125"/>
      <c r="E971" s="1126"/>
      <c r="F971" s="243">
        <f>SUM(F970:F970)</f>
        <v>369.42</v>
      </c>
    </row>
    <row r="972" spans="1:6">
      <c r="A972" s="479"/>
      <c r="B972" s="480"/>
      <c r="C972" s="481"/>
      <c r="D972" s="481"/>
      <c r="E972" s="481"/>
      <c r="F972" s="482"/>
    </row>
    <row r="973" spans="1:6">
      <c r="A973" s="1129" t="s">
        <v>520</v>
      </c>
      <c r="B973" s="1130"/>
      <c r="C973" s="1130"/>
      <c r="D973" s="1130"/>
      <c r="E973" s="1131"/>
      <c r="F973" s="515">
        <f>SUM(F971,F967)</f>
        <v>380.19</v>
      </c>
    </row>
    <row r="974" spans="1:6">
      <c r="A974" s="483"/>
      <c r="B974" s="480"/>
      <c r="C974" s="481"/>
      <c r="D974" s="481"/>
      <c r="E974" s="481"/>
      <c r="F974" s="482"/>
    </row>
    <row r="975" spans="1:6" ht="47.25">
      <c r="A975" s="738" t="s">
        <v>22437</v>
      </c>
      <c r="B975" s="739" t="s">
        <v>1594</v>
      </c>
      <c r="C975" s="1150" t="s">
        <v>1507</v>
      </c>
      <c r="D975" s="1151"/>
      <c r="E975" s="1117">
        <f>F987</f>
        <v>392.74</v>
      </c>
      <c r="F975" s="1118"/>
    </row>
    <row r="976" spans="1:6">
      <c r="A976" s="1110"/>
      <c r="B976" s="1110"/>
      <c r="C976" s="1110"/>
      <c r="D976" s="1111"/>
      <c r="E976" s="1110"/>
      <c r="F976" s="1110"/>
    </row>
    <row r="977" spans="1:6" ht="31.5">
      <c r="A977" s="339" t="s">
        <v>665</v>
      </c>
      <c r="B977" s="503" t="s">
        <v>157</v>
      </c>
      <c r="C977" s="240" t="s">
        <v>475</v>
      </c>
      <c r="D977" s="240" t="s">
        <v>513</v>
      </c>
      <c r="E977" s="240" t="s">
        <v>514</v>
      </c>
      <c r="F977" s="241" t="s">
        <v>515</v>
      </c>
    </row>
    <row r="978" spans="1:6">
      <c r="A978" s="436">
        <v>88264</v>
      </c>
      <c r="B978" s="732" t="str">
        <f>VLOOKUP(A978,'SINAPI 092021'!$A$4:$E$12300,2,FALSE)</f>
        <v>ELETRICISTA COM ENCARGOS COMPLEMENTARES</v>
      </c>
      <c r="C978" s="756" t="str">
        <f>VLOOKUP(A978,'SINAPI 092021'!$A$4:$E$12300,3,FALSE)</f>
        <v>H</v>
      </c>
      <c r="D978" s="310">
        <v>0.54100000000000004</v>
      </c>
      <c r="E978" s="695">
        <v>19.53</v>
      </c>
      <c r="F978" s="311">
        <f>D978*E978</f>
        <v>10.57</v>
      </c>
    </row>
    <row r="979" spans="1:6">
      <c r="A979" s="436">
        <v>88247</v>
      </c>
      <c r="B979" s="732" t="str">
        <f>VLOOKUP(A979,'SINAPI 092021'!$A$4:$E$12300,2,FALSE)</f>
        <v>AUXILIAR DE ELETRICISTA COM ENCARGOS COMPLEMENTARES</v>
      </c>
      <c r="C979" s="756" t="str">
        <f>VLOOKUP(A979,'SINAPI 092021'!$A$4:$E$12300,3,FALSE)</f>
        <v>H</v>
      </c>
      <c r="D979" s="310">
        <v>0.54100000000000004</v>
      </c>
      <c r="E979" s="695">
        <v>15.19</v>
      </c>
      <c r="F979" s="311">
        <f>D979*E979</f>
        <v>8.2200000000000006</v>
      </c>
    </row>
    <row r="980" spans="1:6">
      <c r="A980" s="1124" t="s">
        <v>516</v>
      </c>
      <c r="B980" s="1125"/>
      <c r="C980" s="1125"/>
      <c r="D980" s="1125"/>
      <c r="E980" s="1126"/>
      <c r="F980" s="243">
        <f>SUM(F978:F979)</f>
        <v>18.79</v>
      </c>
    </row>
    <row r="981" spans="1:6">
      <c r="A981" s="463"/>
      <c r="B981" s="340"/>
      <c r="C981" s="340"/>
      <c r="D981" s="338"/>
      <c r="E981" s="340"/>
      <c r="F981" s="464"/>
    </row>
    <row r="982" spans="1:6" ht="31.5">
      <c r="A982" s="462" t="s">
        <v>665</v>
      </c>
      <c r="B982" s="341" t="s">
        <v>517</v>
      </c>
      <c r="C982" s="240" t="s">
        <v>475</v>
      </c>
      <c r="D982" s="240" t="s">
        <v>518</v>
      </c>
      <c r="E982" s="240" t="s">
        <v>514</v>
      </c>
      <c r="F982" s="241" t="s">
        <v>515</v>
      </c>
    </row>
    <row r="983" spans="1:6" ht="31.5">
      <c r="A983" s="442">
        <v>1575</v>
      </c>
      <c r="B983" s="732" t="str">
        <f>VLOOKUP(A983,'SINAPI 092021'!$A$4:$E$12300,2,FALSE)</f>
        <v>TERMINAL A COMPRESSAO EM COBRE ESTANHADO PARA CABO 16 MM2, 1 FURO E 1 COMPRESSAO, PARA PARAFUSO DE FIXACAO M6</v>
      </c>
      <c r="C983" s="756" t="str">
        <f>VLOOKUP(A983,'SINAPI 092021'!$A$4:$E$12300,3,FALSE)</f>
        <v xml:space="preserve">UN    </v>
      </c>
      <c r="D983" s="310">
        <v>3</v>
      </c>
      <c r="E983" s="695">
        <v>1.51</v>
      </c>
      <c r="F983" s="311">
        <f>D983*E983</f>
        <v>4.53</v>
      </c>
    </row>
    <row r="984" spans="1:6">
      <c r="A984" s="442">
        <v>2391</v>
      </c>
      <c r="B984" s="732" t="str">
        <f>VLOOKUP(A984,'SINAPI 092021'!$A$4:$E$12300,2,FALSE)</f>
        <v>DISJUNTOR TERMOMAGNETICO TRIPOLAR 125A</v>
      </c>
      <c r="C984" s="756" t="str">
        <f>VLOOKUP(A984,'SINAPI 092021'!$A$4:$E$12300,3,FALSE)</f>
        <v xml:space="preserve">UN    </v>
      </c>
      <c r="D984" s="310">
        <v>1</v>
      </c>
      <c r="E984" s="695">
        <v>369.42</v>
      </c>
      <c r="F984" s="311">
        <f>D984*E984</f>
        <v>369.42</v>
      </c>
    </row>
    <row r="985" spans="1:6">
      <c r="A985" s="1122" t="s">
        <v>519</v>
      </c>
      <c r="B985" s="1122"/>
      <c r="C985" s="1122"/>
      <c r="D985" s="1123"/>
      <c r="E985" s="1122"/>
      <c r="F985" s="243">
        <f>SUM(F983:F984)</f>
        <v>373.95</v>
      </c>
    </row>
    <row r="986" spans="1:6">
      <c r="A986" s="479"/>
      <c r="B986" s="480"/>
      <c r="C986" s="481"/>
      <c r="D986" s="481"/>
      <c r="E986" s="481"/>
      <c r="F986" s="482"/>
    </row>
    <row r="987" spans="1:6">
      <c r="A987" s="1127" t="s">
        <v>520</v>
      </c>
      <c r="B987" s="1127"/>
      <c r="C987" s="1127"/>
      <c r="D987" s="1128"/>
      <c r="E987" s="1127"/>
      <c r="F987" s="515">
        <f>SUM(F985,F980)</f>
        <v>392.74</v>
      </c>
    </row>
    <row r="988" spans="1:6">
      <c r="A988" s="479"/>
      <c r="B988" s="480"/>
      <c r="C988" s="481"/>
      <c r="D988" s="481"/>
      <c r="E988" s="481"/>
      <c r="F988" s="482"/>
    </row>
    <row r="989" spans="1:6" ht="47.25">
      <c r="A989" s="738" t="s">
        <v>22438</v>
      </c>
      <c r="B989" s="739" t="s">
        <v>1592</v>
      </c>
      <c r="C989" s="1150" t="s">
        <v>1507</v>
      </c>
      <c r="D989" s="1151"/>
      <c r="E989" s="1117">
        <f>F1001</f>
        <v>392.74</v>
      </c>
      <c r="F989" s="1118"/>
    </row>
    <row r="990" spans="1:6">
      <c r="A990" s="1110"/>
      <c r="B990" s="1110"/>
      <c r="C990" s="1110"/>
      <c r="D990" s="1111"/>
      <c r="E990" s="1110"/>
      <c r="F990" s="1110"/>
    </row>
    <row r="991" spans="1:6" ht="31.5">
      <c r="A991" s="339" t="s">
        <v>665</v>
      </c>
      <c r="B991" s="503" t="s">
        <v>157</v>
      </c>
      <c r="C991" s="240" t="s">
        <v>475</v>
      </c>
      <c r="D991" s="240" t="s">
        <v>513</v>
      </c>
      <c r="E991" s="240" t="s">
        <v>514</v>
      </c>
      <c r="F991" s="241" t="s">
        <v>515</v>
      </c>
    </row>
    <row r="992" spans="1:6">
      <c r="A992" s="436">
        <v>88264</v>
      </c>
      <c r="B992" s="732" t="str">
        <f>VLOOKUP(A992,'SINAPI 092021'!$A$4:$E$12300,2,FALSE)</f>
        <v>ELETRICISTA COM ENCARGOS COMPLEMENTARES</v>
      </c>
      <c r="C992" s="756" t="str">
        <f>VLOOKUP(A992,'SINAPI 092021'!$A$4:$E$12300,3,FALSE)</f>
        <v>H</v>
      </c>
      <c r="D992" s="310">
        <v>0.54100000000000004</v>
      </c>
      <c r="E992" s="695">
        <v>19.53</v>
      </c>
      <c r="F992" s="311">
        <f>D992*E992</f>
        <v>10.57</v>
      </c>
    </row>
    <row r="993" spans="1:6">
      <c r="A993" s="436">
        <v>88247</v>
      </c>
      <c r="B993" s="732" t="str">
        <f>VLOOKUP(A993,'SINAPI 092021'!$A$4:$E$12300,2,FALSE)</f>
        <v>AUXILIAR DE ELETRICISTA COM ENCARGOS COMPLEMENTARES</v>
      </c>
      <c r="C993" s="756" t="str">
        <f>VLOOKUP(A993,'SINAPI 092021'!$A$4:$E$12300,3,FALSE)</f>
        <v>H</v>
      </c>
      <c r="D993" s="310">
        <v>0.54100000000000004</v>
      </c>
      <c r="E993" s="695">
        <v>15.19</v>
      </c>
      <c r="F993" s="311">
        <f>D993*E993</f>
        <v>8.2200000000000006</v>
      </c>
    </row>
    <row r="994" spans="1:6">
      <c r="A994" s="1124" t="s">
        <v>516</v>
      </c>
      <c r="B994" s="1125"/>
      <c r="C994" s="1125"/>
      <c r="D994" s="1125"/>
      <c r="E994" s="1126"/>
      <c r="F994" s="243">
        <f>SUM(F992:F993)</f>
        <v>18.79</v>
      </c>
    </row>
    <row r="995" spans="1:6">
      <c r="A995" s="463"/>
      <c r="B995" s="340"/>
      <c r="C995" s="340"/>
      <c r="D995" s="338"/>
      <c r="E995" s="340"/>
      <c r="F995" s="464"/>
    </row>
    <row r="996" spans="1:6" ht="31.5">
      <c r="A996" s="462" t="s">
        <v>665</v>
      </c>
      <c r="B996" s="341" t="s">
        <v>517</v>
      </c>
      <c r="C996" s="240" t="s">
        <v>475</v>
      </c>
      <c r="D996" s="240" t="s">
        <v>518</v>
      </c>
      <c r="E996" s="240" t="s">
        <v>514</v>
      </c>
      <c r="F996" s="241" t="s">
        <v>515</v>
      </c>
    </row>
    <row r="997" spans="1:6" ht="31.5">
      <c r="A997" s="442">
        <v>1575</v>
      </c>
      <c r="B997" s="732" t="str">
        <f>VLOOKUP(A997,'SINAPI 092021'!$A$4:$E$12300,2,FALSE)</f>
        <v>TERMINAL A COMPRESSAO EM COBRE ESTANHADO PARA CABO 16 MM2, 1 FURO E 1 COMPRESSAO, PARA PARAFUSO DE FIXACAO M6</v>
      </c>
      <c r="C997" s="756" t="str">
        <f>VLOOKUP(A997,'SINAPI 092021'!$A$4:$E$12300,3,FALSE)</f>
        <v xml:space="preserve">UN    </v>
      </c>
      <c r="D997" s="310">
        <v>3</v>
      </c>
      <c r="E997" s="695">
        <v>1.51</v>
      </c>
      <c r="F997" s="311">
        <f>D997*E997</f>
        <v>4.53</v>
      </c>
    </row>
    <row r="998" spans="1:6">
      <c r="A998" s="442">
        <v>2391</v>
      </c>
      <c r="B998" s="732" t="str">
        <f>VLOOKUP(A998,'SINAPI 092021'!$A$4:$E$12300,2,FALSE)</f>
        <v>DISJUNTOR TERMOMAGNETICO TRIPOLAR 125A</v>
      </c>
      <c r="C998" s="756" t="str">
        <f>VLOOKUP(A998,'SINAPI 092021'!$A$4:$E$12300,3,FALSE)</f>
        <v xml:space="preserve">UN    </v>
      </c>
      <c r="D998" s="310">
        <v>1</v>
      </c>
      <c r="E998" s="695">
        <v>369.42</v>
      </c>
      <c r="F998" s="311">
        <f>D998*E998</f>
        <v>369.42</v>
      </c>
    </row>
    <row r="999" spans="1:6">
      <c r="A999" s="1122" t="s">
        <v>519</v>
      </c>
      <c r="B999" s="1122"/>
      <c r="C999" s="1122"/>
      <c r="D999" s="1123"/>
      <c r="E999" s="1122"/>
      <c r="F999" s="243">
        <f>SUM(F997:F998)</f>
        <v>373.95</v>
      </c>
    </row>
    <row r="1000" spans="1:6">
      <c r="A1000" s="488"/>
      <c r="B1000" s="438"/>
      <c r="C1000" s="438"/>
      <c r="D1000" s="439"/>
      <c r="E1000" s="438"/>
      <c r="F1000" s="489"/>
    </row>
    <row r="1001" spans="1:6">
      <c r="A1001" s="1127" t="s">
        <v>520</v>
      </c>
      <c r="B1001" s="1127"/>
      <c r="C1001" s="1127"/>
      <c r="D1001" s="1128"/>
      <c r="E1001" s="1127"/>
      <c r="F1001" s="515">
        <f>SUM(F999,F994)</f>
        <v>392.74</v>
      </c>
    </row>
    <row r="1002" spans="1:6">
      <c r="A1002" s="483"/>
      <c r="B1002" s="480"/>
      <c r="C1002" s="481"/>
      <c r="D1002" s="481"/>
      <c r="E1002" s="481"/>
      <c r="F1002" s="482"/>
    </row>
    <row r="1003" spans="1:6" ht="31.5">
      <c r="A1003" s="738" t="s">
        <v>1595</v>
      </c>
      <c r="B1003" s="739" t="s">
        <v>1418</v>
      </c>
      <c r="C1003" s="1132" t="s">
        <v>1593</v>
      </c>
      <c r="D1003" s="1133"/>
      <c r="E1003" s="1117">
        <f>F1019</f>
        <v>5510.88</v>
      </c>
      <c r="F1003" s="1118"/>
    </row>
    <row r="1004" spans="1:6">
      <c r="A1004" s="504"/>
      <c r="B1004" s="340"/>
      <c r="C1004" s="340"/>
      <c r="D1004" s="338"/>
      <c r="E1004" s="340"/>
      <c r="F1004" s="505"/>
    </row>
    <row r="1005" spans="1:6" ht="31.5">
      <c r="A1005" s="339" t="s">
        <v>665</v>
      </c>
      <c r="B1005" s="503" t="s">
        <v>157</v>
      </c>
      <c r="C1005" s="240" t="s">
        <v>475</v>
      </c>
      <c r="D1005" s="240" t="s">
        <v>513</v>
      </c>
      <c r="E1005" s="240" t="s">
        <v>514</v>
      </c>
      <c r="F1005" s="241" t="s">
        <v>515</v>
      </c>
    </row>
    <row r="1006" spans="1:6">
      <c r="A1006" s="436">
        <v>88264</v>
      </c>
      <c r="B1006" s="732" t="str">
        <f>VLOOKUP(A1006,'SINAPI 092021'!$A$4:$E$12300,2,FALSE)</f>
        <v>ELETRICISTA COM ENCARGOS COMPLEMENTARES</v>
      </c>
      <c r="C1006" s="756" t="str">
        <f>VLOOKUP(A1006,'SINAPI 092021'!$A$4:$E$12300,3,FALSE)</f>
        <v>H</v>
      </c>
      <c r="D1006" s="310">
        <v>2</v>
      </c>
      <c r="E1006" s="695">
        <v>19.53</v>
      </c>
      <c r="F1006" s="311">
        <f>D1006*E1006</f>
        <v>39.06</v>
      </c>
    </row>
    <row r="1007" spans="1:6">
      <c r="A1007" s="436">
        <v>88247</v>
      </c>
      <c r="B1007" s="732" t="str">
        <f>VLOOKUP(A1007,'SINAPI 092021'!$A$4:$E$12300,2,FALSE)</f>
        <v>AUXILIAR DE ELETRICISTA COM ENCARGOS COMPLEMENTARES</v>
      </c>
      <c r="C1007" s="756" t="str">
        <f>VLOOKUP(A1007,'SINAPI 092021'!$A$4:$E$12300,3,FALSE)</f>
        <v>H</v>
      </c>
      <c r="D1007" s="310">
        <v>2</v>
      </c>
      <c r="E1007" s="695">
        <v>15.19</v>
      </c>
      <c r="F1007" s="311">
        <f>D1007*E1007</f>
        <v>30.38</v>
      </c>
    </row>
    <row r="1008" spans="1:6">
      <c r="A1008" s="1124" t="s">
        <v>516</v>
      </c>
      <c r="B1008" s="1125"/>
      <c r="C1008" s="1125"/>
      <c r="D1008" s="1125"/>
      <c r="E1008" s="1126"/>
      <c r="F1008" s="243">
        <f>SUM(F1006:F1007)</f>
        <v>69.44</v>
      </c>
    </row>
    <row r="1009" spans="1:6">
      <c r="A1009" s="463"/>
      <c r="B1009" s="340"/>
      <c r="C1009" s="340"/>
      <c r="D1009" s="338"/>
      <c r="E1009" s="340"/>
      <c r="F1009" s="464"/>
    </row>
    <row r="1010" spans="1:6" ht="31.5">
      <c r="A1010" s="462" t="s">
        <v>665</v>
      </c>
      <c r="B1010" s="341" t="s">
        <v>517</v>
      </c>
      <c r="C1010" s="240" t="s">
        <v>475</v>
      </c>
      <c r="D1010" s="240" t="s">
        <v>518</v>
      </c>
      <c r="E1010" s="240" t="s">
        <v>514</v>
      </c>
      <c r="F1010" s="241" t="s">
        <v>515</v>
      </c>
    </row>
    <row r="1011" spans="1:6">
      <c r="A1011" s="856" t="s">
        <v>22697</v>
      </c>
      <c r="B1011" s="875" t="s">
        <v>22696</v>
      </c>
      <c r="C1011" s="756" t="s">
        <v>478</v>
      </c>
      <c r="D1011" s="310">
        <v>2</v>
      </c>
      <c r="E1011" s="311">
        <v>12.25</v>
      </c>
      <c r="F1011" s="311">
        <f>D1011*E1011</f>
        <v>24.5</v>
      </c>
    </row>
    <row r="1012" spans="1:6">
      <c r="A1012" s="856" t="s">
        <v>22613</v>
      </c>
      <c r="B1012" s="789" t="s">
        <v>22612</v>
      </c>
      <c r="C1012" s="846" t="s">
        <v>475</v>
      </c>
      <c r="D1012" s="310">
        <v>8</v>
      </c>
      <c r="E1012" s="311">
        <v>17.5</v>
      </c>
      <c r="F1012" s="311">
        <f t="shared" ref="F1012:F1016" si="42">D1012*E1012</f>
        <v>140</v>
      </c>
    </row>
    <row r="1013" spans="1:6">
      <c r="A1013" s="856" t="s">
        <v>22695</v>
      </c>
      <c r="B1013" s="875" t="s">
        <v>22694</v>
      </c>
      <c r="C1013" s="756" t="s">
        <v>476</v>
      </c>
      <c r="D1013" s="310">
        <v>4</v>
      </c>
      <c r="E1013" s="311">
        <v>190</v>
      </c>
      <c r="F1013" s="311">
        <f t="shared" si="42"/>
        <v>760</v>
      </c>
    </row>
    <row r="1014" spans="1:6" ht="31.5">
      <c r="A1014" s="856" t="s">
        <v>22691</v>
      </c>
      <c r="B1014" s="875" t="s">
        <v>22690</v>
      </c>
      <c r="C1014" s="756" t="s">
        <v>480</v>
      </c>
      <c r="D1014" s="310">
        <v>1</v>
      </c>
      <c r="E1014" s="311">
        <v>1336.31</v>
      </c>
      <c r="F1014" s="311">
        <f t="shared" si="42"/>
        <v>1336.31</v>
      </c>
    </row>
    <row r="1015" spans="1:6">
      <c r="A1015" s="856" t="s">
        <v>22693</v>
      </c>
      <c r="B1015" s="789" t="s">
        <v>22692</v>
      </c>
      <c r="C1015" s="878" t="s">
        <v>475</v>
      </c>
      <c r="D1015" s="310">
        <v>50</v>
      </c>
      <c r="E1015" s="311">
        <v>5.0199999999999996</v>
      </c>
      <c r="F1015" s="311">
        <f t="shared" si="42"/>
        <v>251</v>
      </c>
    </row>
    <row r="1016" spans="1:6" ht="31.5">
      <c r="A1016" s="856" t="s">
        <v>22614</v>
      </c>
      <c r="B1016" s="844" t="s">
        <v>22615</v>
      </c>
      <c r="C1016" s="846" t="s">
        <v>475</v>
      </c>
      <c r="D1016" s="310">
        <v>1</v>
      </c>
      <c r="E1016" s="311">
        <v>2929.63</v>
      </c>
      <c r="F1016" s="311">
        <f t="shared" si="42"/>
        <v>2929.63</v>
      </c>
    </row>
    <row r="1017" spans="1:6">
      <c r="A1017" s="1122" t="s">
        <v>519</v>
      </c>
      <c r="B1017" s="1122"/>
      <c r="C1017" s="1122"/>
      <c r="D1017" s="1123"/>
      <c r="E1017" s="1122"/>
      <c r="F1017" s="243">
        <f>SUM(F1011:F1016)</f>
        <v>5441.44</v>
      </c>
    </row>
    <row r="1018" spans="1:6">
      <c r="A1018" s="479"/>
      <c r="B1018" s="480"/>
      <c r="C1018" s="481"/>
      <c r="D1018" s="481"/>
      <c r="E1018" s="481"/>
      <c r="F1018" s="482"/>
    </row>
    <row r="1019" spans="1:6">
      <c r="A1019" s="1127" t="s">
        <v>520</v>
      </c>
      <c r="B1019" s="1127"/>
      <c r="C1019" s="1127"/>
      <c r="D1019" s="1128"/>
      <c r="E1019" s="1127"/>
      <c r="F1019" s="515">
        <f>SUM(F1017,F1008)</f>
        <v>5510.88</v>
      </c>
    </row>
    <row r="1020" spans="1:6">
      <c r="A1020" s="483"/>
      <c r="B1020" s="480"/>
      <c r="C1020" s="481"/>
      <c r="D1020" s="481"/>
      <c r="E1020" s="481"/>
      <c r="F1020" s="482"/>
    </row>
    <row r="1021" spans="1:6" ht="31.5">
      <c r="A1021" s="748" t="s">
        <v>1608</v>
      </c>
      <c r="B1021" s="741" t="s">
        <v>1605</v>
      </c>
      <c r="C1021" s="1166" t="s">
        <v>1606</v>
      </c>
      <c r="D1021" s="1167"/>
      <c r="E1021" s="1138">
        <f>F1034</f>
        <v>25.79</v>
      </c>
      <c r="F1021" s="1167"/>
    </row>
    <row r="1022" spans="1:6" ht="15.75" customHeight="1">
      <c r="A1022" s="744"/>
      <c r="B1022" s="745"/>
      <c r="C1022" s="745"/>
      <c r="D1022" s="745"/>
      <c r="E1022" s="745"/>
      <c r="F1022" s="747"/>
    </row>
    <row r="1023" spans="1:6">
      <c r="A1023" s="504"/>
      <c r="B1023" s="340"/>
      <c r="C1023" s="340"/>
      <c r="D1023" s="338"/>
      <c r="E1023" s="340"/>
      <c r="F1023" s="505"/>
    </row>
    <row r="1024" spans="1:6" ht="31.5">
      <c r="A1024" s="458" t="s">
        <v>665</v>
      </c>
      <c r="B1024" s="503" t="s">
        <v>157</v>
      </c>
      <c r="C1024" s="307" t="s">
        <v>475</v>
      </c>
      <c r="D1024" s="240" t="s">
        <v>513</v>
      </c>
      <c r="E1024" s="240" t="s">
        <v>514</v>
      </c>
      <c r="F1024" s="241" t="s">
        <v>515</v>
      </c>
    </row>
    <row r="1025" spans="1:6">
      <c r="A1025" s="454">
        <v>88316</v>
      </c>
      <c r="B1025" s="520" t="s">
        <v>668</v>
      </c>
      <c r="C1025" s="756" t="str">
        <f>VLOOKUP(A1025,'SINAPI 092021'!$A$4:$E$12300,3,FALSE)</f>
        <v>H</v>
      </c>
      <c r="D1025" s="310">
        <v>0.06</v>
      </c>
      <c r="E1025" s="695">
        <v>15.16</v>
      </c>
      <c r="F1025" s="311">
        <f>E1025*D1025</f>
        <v>0.91</v>
      </c>
    </row>
    <row r="1026" spans="1:6">
      <c r="A1026" s="454">
        <v>88245</v>
      </c>
      <c r="B1026" s="520" t="s">
        <v>1607</v>
      </c>
      <c r="C1026" s="756" t="str">
        <f>VLOOKUP(A1026,'SINAPI 092021'!$A$4:$E$12300,3,FALSE)</f>
        <v>H</v>
      </c>
      <c r="D1026" s="310">
        <v>0.03</v>
      </c>
      <c r="E1026" s="695">
        <v>18.75</v>
      </c>
      <c r="F1026" s="311">
        <f>E1026*D1026</f>
        <v>0.56000000000000005</v>
      </c>
    </row>
    <row r="1027" spans="1:6">
      <c r="A1027" s="1122" t="s">
        <v>516</v>
      </c>
      <c r="B1027" s="1122"/>
      <c r="C1027" s="1122"/>
      <c r="D1027" s="1123"/>
      <c r="E1027" s="1122"/>
      <c r="F1027" s="243">
        <f>SUM(F1025:F1026)</f>
        <v>1.47</v>
      </c>
    </row>
    <row r="1028" spans="1:6">
      <c r="A1028" s="1110"/>
      <c r="B1028" s="1110"/>
      <c r="C1028" s="1110"/>
      <c r="D1028" s="1111"/>
      <c r="E1028" s="1110"/>
      <c r="F1028" s="1110"/>
    </row>
    <row r="1029" spans="1:6" ht="31.5">
      <c r="A1029" s="458" t="s">
        <v>665</v>
      </c>
      <c r="B1029" s="503" t="s">
        <v>517</v>
      </c>
      <c r="C1029" s="307" t="s">
        <v>475</v>
      </c>
      <c r="D1029" s="240" t="s">
        <v>518</v>
      </c>
      <c r="E1029" s="240" t="s">
        <v>514</v>
      </c>
      <c r="F1029" s="241" t="s">
        <v>515</v>
      </c>
    </row>
    <row r="1030" spans="1:6" ht="31.5">
      <c r="A1030" s="454">
        <v>43132</v>
      </c>
      <c r="B1030" s="732" t="str">
        <f>VLOOKUP(A1030,'SINAPI 092021'!$A$4:$E$12300,2,FALSE)</f>
        <v>ARAME RECOZIDO 16 BWG, D = 1,65 MM (0,016 KG/M) OU 18 BWG, D = 1,25 MM (0,01 KG/M)</v>
      </c>
      <c r="C1030" s="756" t="str">
        <f>VLOOKUP(A1030,'SINAPI 092021'!$A$4:$E$12300,3,FALSE)</f>
        <v xml:space="preserve">KG    </v>
      </c>
      <c r="D1030" s="310">
        <v>1.4999999999999999E-2</v>
      </c>
      <c r="E1030" s="695">
        <v>20</v>
      </c>
      <c r="F1030" s="311">
        <f>E1030*D1030</f>
        <v>0.3</v>
      </c>
    </row>
    <row r="1031" spans="1:6" ht="47.25">
      <c r="A1031" s="454">
        <v>21141</v>
      </c>
      <c r="B1031" s="732" t="str">
        <f>VLOOKUP(A1031,'SINAPI 092021'!$A$4:$E$12300,2,FALSE)</f>
        <v>TELA DE ACO SOLDADA NERVURADA, CA-60, Q-92, (1,48 KG/M2), DIAMETRO DO FIO = 4,2 MM, LARGURA = 2,45 X 60 M DE COMPRIMENTO, ESPACAMENTO DA MALHA = 15  X 15 CM</v>
      </c>
      <c r="C1031" s="756" t="str">
        <f>VLOOKUP(A1031,'SINAPI 092021'!$A$4:$E$12300,3,FALSE)</f>
        <v xml:space="preserve">M2    </v>
      </c>
      <c r="D1031" s="310">
        <v>1.03</v>
      </c>
      <c r="E1031" s="695">
        <v>23.32</v>
      </c>
      <c r="F1031" s="311">
        <f t="shared" ref="F1031" si="43">E1031*D1031</f>
        <v>24.02</v>
      </c>
    </row>
    <row r="1032" spans="1:6">
      <c r="A1032" s="1122" t="s">
        <v>519</v>
      </c>
      <c r="B1032" s="1122"/>
      <c r="C1032" s="1122"/>
      <c r="D1032" s="1123"/>
      <c r="E1032" s="1122"/>
      <c r="F1032" s="243">
        <f>SUM(F1030:F1031)</f>
        <v>24.32</v>
      </c>
    </row>
    <row r="1033" spans="1:6">
      <c r="A1033" s="1110"/>
      <c r="B1033" s="1110"/>
      <c r="C1033" s="1110"/>
      <c r="D1033" s="1111"/>
      <c r="E1033" s="1110"/>
      <c r="F1033" s="1110"/>
    </row>
    <row r="1034" spans="1:6">
      <c r="A1034" s="1127" t="s">
        <v>520</v>
      </c>
      <c r="B1034" s="1127"/>
      <c r="C1034" s="1127"/>
      <c r="D1034" s="1128"/>
      <c r="E1034" s="1127"/>
      <c r="F1034" s="515">
        <f>F1032+F1027</f>
        <v>25.79</v>
      </c>
    </row>
    <row r="1036" spans="1:6" ht="63">
      <c r="A1036" s="738" t="s">
        <v>1616</v>
      </c>
      <c r="B1036" s="739" t="s">
        <v>1378</v>
      </c>
      <c r="C1036" s="1132" t="s">
        <v>512</v>
      </c>
      <c r="D1036" s="1133"/>
      <c r="E1036" s="1117">
        <f>F1050</f>
        <v>19.09</v>
      </c>
      <c r="F1036" s="1118"/>
    </row>
    <row r="1037" spans="1:6">
      <c r="A1037" s="1110"/>
      <c r="B1037" s="1110"/>
      <c r="C1037" s="1110"/>
      <c r="D1037" s="1111"/>
      <c r="E1037" s="1110"/>
      <c r="F1037" s="1110"/>
    </row>
    <row r="1038" spans="1:6" ht="31.5">
      <c r="A1038" s="339" t="s">
        <v>665</v>
      </c>
      <c r="B1038" s="503" t="s">
        <v>157</v>
      </c>
      <c r="C1038" s="240" t="s">
        <v>475</v>
      </c>
      <c r="D1038" s="240" t="s">
        <v>513</v>
      </c>
      <c r="E1038" s="240" t="s">
        <v>514</v>
      </c>
      <c r="F1038" s="241" t="s">
        <v>515</v>
      </c>
    </row>
    <row r="1039" spans="1:6">
      <c r="A1039" s="436">
        <v>88316</v>
      </c>
      <c r="B1039" s="732" t="str">
        <f>VLOOKUP(A1039,'SINAPI 092021'!$A$4:$E$12300,2,FALSE)</f>
        <v>SERVENTE COM ENCARGOS COMPLEMENTARES</v>
      </c>
      <c r="C1039" s="756" t="str">
        <f>VLOOKUP(A1039,'SINAPI 092021'!$A$4:$E$12300,3,FALSE)</f>
        <v>H</v>
      </c>
      <c r="D1039" s="310">
        <v>0.11</v>
      </c>
      <c r="E1039" s="695">
        <v>15.16</v>
      </c>
      <c r="F1039" s="311">
        <f>E1039*D1039</f>
        <v>1.67</v>
      </c>
    </row>
    <row r="1040" spans="1:6">
      <c r="A1040" s="436">
        <v>88310</v>
      </c>
      <c r="B1040" s="732" t="str">
        <f>VLOOKUP(A1040,'SINAPI 092021'!$A$4:$E$12300,2,FALSE)</f>
        <v>PINTOR COM ENCARGOS COMPLEMENTARES</v>
      </c>
      <c r="C1040" s="756" t="str">
        <f>VLOOKUP(A1040,'SINAPI 092021'!$A$4:$E$12300,3,FALSE)</f>
        <v>H</v>
      </c>
      <c r="D1040" s="310">
        <v>0.21</v>
      </c>
      <c r="E1040" s="695">
        <v>19.940000000000001</v>
      </c>
      <c r="F1040" s="311">
        <f>E1040*D1040</f>
        <v>4.1900000000000004</v>
      </c>
    </row>
    <row r="1041" spans="1:6">
      <c r="A1041" s="1122" t="s">
        <v>516</v>
      </c>
      <c r="B1041" s="1122"/>
      <c r="C1041" s="1122"/>
      <c r="D1041" s="1123"/>
      <c r="E1041" s="1122"/>
      <c r="F1041" s="243">
        <f>SUM(F1039:F1040)</f>
        <v>5.86</v>
      </c>
    </row>
    <row r="1042" spans="1:6">
      <c r="A1042" s="1110"/>
      <c r="B1042" s="1110"/>
      <c r="C1042" s="1110"/>
      <c r="D1042" s="1111"/>
      <c r="E1042" s="1110"/>
      <c r="F1042" s="1110"/>
    </row>
    <row r="1043" spans="1:6" ht="31.5">
      <c r="A1043" s="503" t="s">
        <v>665</v>
      </c>
      <c r="B1043" s="341" t="s">
        <v>517</v>
      </c>
      <c r="C1043" s="240" t="s">
        <v>475</v>
      </c>
      <c r="D1043" s="240" t="s">
        <v>518</v>
      </c>
      <c r="E1043" s="240" t="s">
        <v>514</v>
      </c>
      <c r="F1043" s="241" t="s">
        <v>515</v>
      </c>
    </row>
    <row r="1044" spans="1:6">
      <c r="A1044" s="502">
        <v>7307</v>
      </c>
      <c r="B1044" s="732" t="str">
        <f>VLOOKUP(A1044,'SINAPI 092021'!$A$4:$E$12300,2,FALSE)</f>
        <v>FUNDO ANTICORROSIVO PARA METAIS FERROSOS (ZARCAO)</v>
      </c>
      <c r="C1044" s="756" t="str">
        <f>VLOOKUP(A1044,'SINAPI 092021'!$A$4:$E$12300,3,FALSE)</f>
        <v xml:space="preserve">L     </v>
      </c>
      <c r="D1044" s="310">
        <v>0.13200000000000001</v>
      </c>
      <c r="E1044" s="695">
        <v>31.43</v>
      </c>
      <c r="F1044" s="311">
        <f>E1044*D1044</f>
        <v>4.1500000000000004</v>
      </c>
    </row>
    <row r="1045" spans="1:6" ht="16.5" thickBot="1">
      <c r="A1045" s="502">
        <v>7288</v>
      </c>
      <c r="B1045" s="732" t="str">
        <f>VLOOKUP(A1045,'SINAPI 092021'!$A$4:$E$12300,2,FALSE)</f>
        <v>TINTA ESMALTE SINTETICO PREMIUM FOSCO</v>
      </c>
      <c r="C1045" s="756" t="str">
        <f>VLOOKUP(A1045,'SINAPI 092021'!$A$4:$E$12300,3,FALSE)</f>
        <v xml:space="preserve">L     </v>
      </c>
      <c r="D1045" s="310">
        <v>0.17599999999999999</v>
      </c>
      <c r="E1045" s="695">
        <v>29.54</v>
      </c>
      <c r="F1045" s="311">
        <f t="shared" ref="F1045:F1047" si="44">E1045*D1045</f>
        <v>5.2</v>
      </c>
    </row>
    <row r="1046" spans="1:6">
      <c r="A1046" s="991" t="s">
        <v>22737</v>
      </c>
      <c r="B1046" s="520" t="s">
        <v>1614</v>
      </c>
      <c r="C1046" s="878" t="s">
        <v>1847</v>
      </c>
      <c r="D1046" s="310">
        <v>4.3999999999999997E-2</v>
      </c>
      <c r="E1046" s="311">
        <v>46.22</v>
      </c>
      <c r="F1046" s="311">
        <f t="shared" si="44"/>
        <v>2.0299999999999998</v>
      </c>
    </row>
    <row r="1047" spans="1:6">
      <c r="A1047" s="502">
        <v>3768</v>
      </c>
      <c r="B1047" s="732" t="str">
        <f>VLOOKUP(A1047,'SINAPI 092021'!$A$4:$E$12300,2,FALSE)</f>
        <v>LIXA EM FOLHA PARA FERRO, NUMERO 150</v>
      </c>
      <c r="C1047" s="756" t="str">
        <f>VLOOKUP(A1047,'SINAPI 092021'!$A$4:$E$12300,3,FALSE)</f>
        <v xml:space="preserve">UN    </v>
      </c>
      <c r="D1047" s="310">
        <v>0.55000000000000004</v>
      </c>
      <c r="E1047" s="695">
        <v>3.36</v>
      </c>
      <c r="F1047" s="311">
        <f t="shared" si="44"/>
        <v>1.85</v>
      </c>
    </row>
    <row r="1048" spans="1:6">
      <c r="A1048" s="1122" t="s">
        <v>519</v>
      </c>
      <c r="B1048" s="1122"/>
      <c r="C1048" s="1122"/>
      <c r="D1048" s="1123"/>
      <c r="E1048" s="1122"/>
      <c r="F1048" s="243">
        <f>SUM(F1044:F1047)</f>
        <v>13.23</v>
      </c>
    </row>
    <row r="1049" spans="1:6">
      <c r="A1049" s="1110"/>
      <c r="B1049" s="1110"/>
      <c r="C1049" s="1110"/>
      <c r="D1049" s="1111"/>
      <c r="E1049" s="1110"/>
      <c r="F1049" s="1110"/>
    </row>
    <row r="1050" spans="1:6">
      <c r="A1050" s="1127" t="s">
        <v>520</v>
      </c>
      <c r="B1050" s="1127"/>
      <c r="C1050" s="1127"/>
      <c r="D1050" s="1128"/>
      <c r="E1050" s="1127"/>
      <c r="F1050" s="515">
        <f>F1041+F1048</f>
        <v>19.09</v>
      </c>
    </row>
    <row r="1051" spans="1:6">
      <c r="A1051" s="239"/>
    </row>
    <row r="1053" spans="1:6" ht="63">
      <c r="A1053" s="738" t="s">
        <v>1619</v>
      </c>
      <c r="B1053" s="739" t="s">
        <v>1388</v>
      </c>
      <c r="C1053" s="1132" t="s">
        <v>1618</v>
      </c>
      <c r="D1053" s="1133"/>
      <c r="E1053" s="1117">
        <f>F1065</f>
        <v>221.43</v>
      </c>
      <c r="F1053" s="1118"/>
    </row>
    <row r="1054" spans="1:6">
      <c r="A1054" s="1110"/>
      <c r="B1054" s="1110"/>
      <c r="C1054" s="1110"/>
      <c r="D1054" s="1111"/>
      <c r="E1054" s="1110"/>
      <c r="F1054" s="1110"/>
    </row>
    <row r="1055" spans="1:6" ht="31.5">
      <c r="A1055" s="339" t="s">
        <v>665</v>
      </c>
      <c r="B1055" s="503" t="s">
        <v>157</v>
      </c>
      <c r="C1055" s="240" t="s">
        <v>475</v>
      </c>
      <c r="D1055" s="240" t="s">
        <v>513</v>
      </c>
      <c r="E1055" s="240" t="s">
        <v>514</v>
      </c>
      <c r="F1055" s="241" t="s">
        <v>515</v>
      </c>
    </row>
    <row r="1056" spans="1:6" ht="31.5">
      <c r="A1056" s="436">
        <v>88248</v>
      </c>
      <c r="B1056" s="732" t="str">
        <f>VLOOKUP(A1056,'SINAPI 092021'!$A$4:$E$12300,2,FALSE)</f>
        <v>AUXILIAR DE ENCANADOR OU BOMBEIRO HIDRÁULICO COM ENCARGOS COMPLEMENTARES</v>
      </c>
      <c r="C1056" s="756" t="str">
        <f>VLOOKUP(A1056,'SINAPI 092021'!$A$4:$E$12300,3,FALSE)</f>
        <v>H</v>
      </c>
      <c r="D1056" s="310">
        <v>2.82</v>
      </c>
      <c r="E1056" s="695">
        <v>15.54</v>
      </c>
      <c r="F1056" s="311">
        <f>E1056*D1056</f>
        <v>43.82</v>
      </c>
    </row>
    <row r="1057" spans="1:6" ht="31.5">
      <c r="A1057" s="436">
        <v>88267</v>
      </c>
      <c r="B1057" s="732" t="str">
        <f>VLOOKUP(A1057,'SINAPI 092021'!$A$4:$E$12300,2,FALSE)</f>
        <v>ENCANADOR OU BOMBEIRO HIDRÁULICO COM ENCARGOS COMPLEMENTARES</v>
      </c>
      <c r="C1057" s="756" t="str">
        <f>VLOOKUP(A1057,'SINAPI 092021'!$A$4:$E$12300,3,FALSE)</f>
        <v>H</v>
      </c>
      <c r="D1057" s="310">
        <v>1.1499999999999999</v>
      </c>
      <c r="E1057" s="695">
        <v>18.72</v>
      </c>
      <c r="F1057" s="311">
        <f>E1057*D1057</f>
        <v>21.53</v>
      </c>
    </row>
    <row r="1058" spans="1:6">
      <c r="A1058" s="1122" t="s">
        <v>516</v>
      </c>
      <c r="B1058" s="1122"/>
      <c r="C1058" s="1122"/>
      <c r="D1058" s="1123"/>
      <c r="E1058" s="1122"/>
      <c r="F1058" s="243">
        <f>SUM(F1056:F1057)</f>
        <v>65.349999999999994</v>
      </c>
    </row>
    <row r="1059" spans="1:6">
      <c r="A1059" s="1110"/>
      <c r="B1059" s="1110"/>
      <c r="C1059" s="1110"/>
      <c r="D1059" s="1111"/>
      <c r="E1059" s="1110"/>
      <c r="F1059" s="1110"/>
    </row>
    <row r="1060" spans="1:6" ht="31.5">
      <c r="A1060" s="503" t="s">
        <v>665</v>
      </c>
      <c r="B1060" s="341" t="s">
        <v>517</v>
      </c>
      <c r="C1060" s="240" t="s">
        <v>475</v>
      </c>
      <c r="D1060" s="240" t="s">
        <v>518</v>
      </c>
      <c r="E1060" s="240" t="s">
        <v>514</v>
      </c>
      <c r="F1060" s="241" t="s">
        <v>515</v>
      </c>
    </row>
    <row r="1061" spans="1:6" ht="63">
      <c r="A1061" s="502">
        <v>10904</v>
      </c>
      <c r="B1061" s="732" t="str">
        <f>VLOOKUP(A1061,'SINAPI 092021'!$A$4:$E$12300,2,FALSE)</f>
        <v>REGISTRO OU VALVULA GLOBO ANGULAR EM LATAO, PARA HIDRANTES EM INSTALACAO PREDIAL DE INCENDIO, 45 GRAUS, DIAMETRO DE 2 1/2", COM VOLANTE, CLASSE DE PRESSAO DE ATE 200 PSI</v>
      </c>
      <c r="C1061" s="756" t="str">
        <f>VLOOKUP(A1061,'SINAPI 092021'!$A$4:$E$12300,3,FALSE)</f>
        <v xml:space="preserve">UN    </v>
      </c>
      <c r="D1061" s="310">
        <v>1</v>
      </c>
      <c r="E1061" s="695">
        <v>155.5</v>
      </c>
      <c r="F1061" s="311">
        <f>E1061*D1061</f>
        <v>155.5</v>
      </c>
    </row>
    <row r="1062" spans="1:6">
      <c r="A1062" s="502">
        <v>3146</v>
      </c>
      <c r="B1062" s="732" t="str">
        <f>VLOOKUP(A1062,'SINAPI 092021'!$A$4:$E$12300,2,FALSE)</f>
        <v>FITA VEDA ROSCA EM ROLOS DE 18 MM X 10 M (L X C)</v>
      </c>
      <c r="C1062" s="756" t="str">
        <f>VLOOKUP(A1062,'SINAPI 092021'!$A$4:$E$12300,3,FALSE)</f>
        <v xml:space="preserve">UN    </v>
      </c>
      <c r="D1062" s="310">
        <v>0.115</v>
      </c>
      <c r="E1062" s="695" t="str">
        <f>VLOOKUP(A1062,'SINAPI 092021'!$A$4:$E$12300,5,FALSE)</f>
        <v>5,00</v>
      </c>
      <c r="F1062" s="311">
        <f>E1062*D1062</f>
        <v>0.57999999999999996</v>
      </c>
    </row>
    <row r="1063" spans="1:6">
      <c r="A1063" s="1122" t="s">
        <v>519</v>
      </c>
      <c r="B1063" s="1122"/>
      <c r="C1063" s="1122"/>
      <c r="D1063" s="1123"/>
      <c r="E1063" s="1122"/>
      <c r="F1063" s="243">
        <f>SUM(F1061:F1062)</f>
        <v>156.08000000000001</v>
      </c>
    </row>
    <row r="1064" spans="1:6">
      <c r="A1064" s="1110"/>
      <c r="B1064" s="1110"/>
      <c r="C1064" s="1110"/>
      <c r="D1064" s="1111"/>
      <c r="E1064" s="1110"/>
      <c r="F1064" s="1110"/>
    </row>
    <row r="1065" spans="1:6">
      <c r="A1065" s="1127" t="s">
        <v>520</v>
      </c>
      <c r="B1065" s="1127"/>
      <c r="C1065" s="1127"/>
      <c r="D1065" s="1128"/>
      <c r="E1065" s="1127"/>
      <c r="F1065" s="515">
        <f>F1058+F1063</f>
        <v>221.43</v>
      </c>
    </row>
    <row r="1066" spans="1:6">
      <c r="A1066" s="239"/>
    </row>
    <row r="1067" spans="1:6" ht="47.25">
      <c r="A1067" s="738" t="s">
        <v>1620</v>
      </c>
      <c r="B1067" s="739" t="s">
        <v>1386</v>
      </c>
      <c r="C1067" s="1132" t="s">
        <v>1618</v>
      </c>
      <c r="D1067" s="1133"/>
      <c r="E1067" s="1117">
        <f>F1078</f>
        <v>22.38</v>
      </c>
      <c r="F1067" s="1118"/>
    </row>
    <row r="1068" spans="1:6">
      <c r="A1068" s="1110"/>
      <c r="B1068" s="1110"/>
      <c r="C1068" s="1110"/>
      <c r="D1068" s="1111"/>
      <c r="E1068" s="1110"/>
      <c r="F1068" s="1110"/>
    </row>
    <row r="1069" spans="1:6" ht="31.5">
      <c r="A1069" s="339" t="s">
        <v>665</v>
      </c>
      <c r="B1069" s="503" t="s">
        <v>157</v>
      </c>
      <c r="C1069" s="240" t="s">
        <v>475</v>
      </c>
      <c r="D1069" s="240" t="s">
        <v>513</v>
      </c>
      <c r="E1069" s="240" t="s">
        <v>514</v>
      </c>
      <c r="F1069" s="241" t="s">
        <v>515</v>
      </c>
    </row>
    <row r="1070" spans="1:6">
      <c r="A1070" s="436">
        <v>88247</v>
      </c>
      <c r="B1070" s="732" t="str">
        <f>VLOOKUP(A1070,'SINAPI 092021'!$A$4:$E$12300,2,FALSE)</f>
        <v>AUXILIAR DE ELETRICISTA COM ENCARGOS COMPLEMENTARES</v>
      </c>
      <c r="C1070" s="756" t="str">
        <f>VLOOKUP(A1070,'SINAPI 092021'!$A$4:$E$12300,3,FALSE)</f>
        <v>H</v>
      </c>
      <c r="D1070" s="310">
        <v>0.5</v>
      </c>
      <c r="E1070" s="695">
        <v>15.19</v>
      </c>
      <c r="F1070" s="311">
        <f>E1070*D1070</f>
        <v>7.6</v>
      </c>
    </row>
    <row r="1071" spans="1:6">
      <c r="A1071" s="436">
        <v>88264</v>
      </c>
      <c r="B1071" s="732" t="str">
        <f>VLOOKUP(A1071,'SINAPI 092021'!$A$4:$E$12300,2,FALSE)</f>
        <v>ELETRICISTA COM ENCARGOS COMPLEMENTARES</v>
      </c>
      <c r="C1071" s="756" t="str">
        <f>VLOOKUP(A1071,'SINAPI 092021'!$A$4:$E$12300,3,FALSE)</f>
        <v>H</v>
      </c>
      <c r="D1071" s="310">
        <v>0.5</v>
      </c>
      <c r="E1071" s="695">
        <v>19.53</v>
      </c>
      <c r="F1071" s="311">
        <f>E1071*D1071</f>
        <v>9.77</v>
      </c>
    </row>
    <row r="1072" spans="1:6">
      <c r="A1072" s="1122" t="s">
        <v>516</v>
      </c>
      <c r="B1072" s="1122"/>
      <c r="C1072" s="1122"/>
      <c r="D1072" s="1123"/>
      <c r="E1072" s="1122"/>
      <c r="F1072" s="243">
        <f>SUM(F1070:F1071)</f>
        <v>17.37</v>
      </c>
    </row>
    <row r="1073" spans="1:6">
      <c r="A1073" s="1110"/>
      <c r="B1073" s="1110"/>
      <c r="C1073" s="1110"/>
      <c r="D1073" s="1111"/>
      <c r="E1073" s="1110"/>
      <c r="F1073" s="1110"/>
    </row>
    <row r="1074" spans="1:6" ht="31.5">
      <c r="A1074" s="503" t="s">
        <v>665</v>
      </c>
      <c r="B1074" s="341" t="s">
        <v>517</v>
      </c>
      <c r="C1074" s="240" t="s">
        <v>475</v>
      </c>
      <c r="D1074" s="240" t="s">
        <v>518</v>
      </c>
      <c r="E1074" s="240" t="s">
        <v>514</v>
      </c>
      <c r="F1074" s="241" t="s">
        <v>515</v>
      </c>
    </row>
    <row r="1075" spans="1:6" ht="47.25">
      <c r="A1075" s="502">
        <v>2446</v>
      </c>
      <c r="B1075" s="732" t="str">
        <f>VLOOKUP(A1075,'SINAPI 092021'!$A$4:$E$12300,2,FALSE)</f>
        <v>ELETRODUTO/DUTO PEAD FLEXIVEL PAREDE SIMPLES, CORRUGACAO HELICOIDAL, COR PRETA, SEM ROSCA, DE 2",  PARA CABEAMENTO SUBTERRANEO (NBR 15715)</v>
      </c>
      <c r="C1075" s="756" t="str">
        <f>VLOOKUP(A1075,'SINAPI 092021'!$A$4:$E$12300,3,FALSE)</f>
        <v xml:space="preserve">M     </v>
      </c>
      <c r="D1075" s="310">
        <v>1</v>
      </c>
      <c r="E1075" s="695">
        <v>5.01</v>
      </c>
      <c r="F1075" s="311">
        <f>E1075*D1075</f>
        <v>5.01</v>
      </c>
    </row>
    <row r="1076" spans="1:6">
      <c r="A1076" s="1122" t="s">
        <v>519</v>
      </c>
      <c r="B1076" s="1122"/>
      <c r="C1076" s="1122"/>
      <c r="D1076" s="1123"/>
      <c r="E1076" s="1122"/>
      <c r="F1076" s="243">
        <f>SUM(F1075:F1075)</f>
        <v>5.01</v>
      </c>
    </row>
    <row r="1077" spans="1:6">
      <c r="A1077" s="1110"/>
      <c r="B1077" s="1110"/>
      <c r="C1077" s="1110"/>
      <c r="D1077" s="1111"/>
      <c r="E1077" s="1110"/>
      <c r="F1077" s="1110"/>
    </row>
    <row r="1078" spans="1:6">
      <c r="A1078" s="1127" t="s">
        <v>520</v>
      </c>
      <c r="B1078" s="1127"/>
      <c r="C1078" s="1127"/>
      <c r="D1078" s="1128"/>
      <c r="E1078" s="1127"/>
      <c r="F1078" s="515">
        <f>F1072+F1076</f>
        <v>22.38</v>
      </c>
    </row>
    <row r="1080" spans="1:6" customFormat="1" ht="47.25">
      <c r="A1080" s="738" t="s">
        <v>1623</v>
      </c>
      <c r="B1080" s="739" t="s">
        <v>1626</v>
      </c>
      <c r="C1080" s="1132" t="s">
        <v>1621</v>
      </c>
      <c r="D1080" s="1133"/>
      <c r="E1080" s="1117">
        <f>F1090</f>
        <v>6.21</v>
      </c>
      <c r="F1080" s="1118"/>
    </row>
    <row r="1081" spans="1:6">
      <c r="A1081" s="1110"/>
      <c r="B1081" s="1110"/>
      <c r="C1081" s="1110"/>
      <c r="D1081" s="1111"/>
      <c r="E1081" s="1110"/>
      <c r="F1081" s="1110"/>
    </row>
    <row r="1082" spans="1:6" ht="31.5">
      <c r="A1082" s="503" t="s">
        <v>665</v>
      </c>
      <c r="B1082" s="506" t="s">
        <v>157</v>
      </c>
      <c r="C1082" s="240" t="s">
        <v>475</v>
      </c>
      <c r="D1082" s="240" t="s">
        <v>513</v>
      </c>
      <c r="E1082" s="240" t="s">
        <v>514</v>
      </c>
      <c r="F1082" s="241" t="s">
        <v>515</v>
      </c>
    </row>
    <row r="1083" spans="1:6">
      <c r="A1083" s="502">
        <v>88247</v>
      </c>
      <c r="B1083" s="732" t="str">
        <f>VLOOKUP(A1083,'SINAPI 092021'!$A$4:$E$12300,2,FALSE)</f>
        <v>AUXILIAR DE ELETRICISTA COM ENCARGOS COMPLEMENTARES</v>
      </c>
      <c r="C1083" s="756" t="str">
        <f>VLOOKUP(A1083,'SINAPI 092021'!$A$4:$E$12300,3,FALSE)</f>
        <v>H</v>
      </c>
      <c r="D1083" s="310">
        <v>0.25</v>
      </c>
      <c r="E1083" s="695">
        <v>15.19</v>
      </c>
      <c r="F1083" s="311">
        <f>E1083*D1083</f>
        <v>3.8</v>
      </c>
    </row>
    <row r="1084" spans="1:6">
      <c r="A1084" s="1122" t="s">
        <v>516</v>
      </c>
      <c r="B1084" s="1122"/>
      <c r="C1084" s="1122"/>
      <c r="D1084" s="1123"/>
      <c r="E1084" s="1122"/>
      <c r="F1084" s="243">
        <f>SUM(F1083:F1083)</f>
        <v>3.8</v>
      </c>
    </row>
    <row r="1085" spans="1:6">
      <c r="A1085" s="1134"/>
      <c r="B1085" s="1135"/>
      <c r="C1085" s="1135"/>
      <c r="D1085" s="1135"/>
      <c r="E1085" s="1135"/>
      <c r="F1085" s="1136"/>
    </row>
    <row r="1086" spans="1:6" ht="31.5">
      <c r="A1086" s="503" t="s">
        <v>665</v>
      </c>
      <c r="B1086" s="506" t="s">
        <v>517</v>
      </c>
      <c r="C1086" s="240" t="s">
        <v>475</v>
      </c>
      <c r="D1086" s="240" t="s">
        <v>518</v>
      </c>
      <c r="E1086" s="240" t="s">
        <v>514</v>
      </c>
      <c r="F1086" s="241" t="s">
        <v>515</v>
      </c>
    </row>
    <row r="1087" spans="1:6" ht="31.5">
      <c r="A1087" s="512">
        <v>39129</v>
      </c>
      <c r="B1087" s="732" t="str">
        <f>VLOOKUP(A1087,'SINAPI 092021'!$A$4:$E$12300,2,FALSE)</f>
        <v>ABRACADEIRA EM ACO PARA AMARRACAO DE ELETRODUTOS, TIPO D, COM 1" E CUNHA DE FIXACAO</v>
      </c>
      <c r="C1087" s="756" t="str">
        <f>VLOOKUP(A1087,'SINAPI 092021'!$A$4:$E$12300,3,FALSE)</f>
        <v xml:space="preserve">UN    </v>
      </c>
      <c r="D1087" s="314">
        <v>1</v>
      </c>
      <c r="E1087" s="695">
        <v>2.41</v>
      </c>
      <c r="F1087" s="311">
        <f>E1087*D1087</f>
        <v>2.41</v>
      </c>
    </row>
    <row r="1088" spans="1:6">
      <c r="A1088" s="1122" t="s">
        <v>519</v>
      </c>
      <c r="B1088" s="1122"/>
      <c r="C1088" s="1122"/>
      <c r="D1088" s="1123"/>
      <c r="E1088" s="1122"/>
      <c r="F1088" s="243">
        <f>SUM(F1087:F1087)</f>
        <v>2.41</v>
      </c>
    </row>
    <row r="1089" spans="1:6">
      <c r="A1089" s="1110"/>
      <c r="B1089" s="1110"/>
      <c r="C1089" s="1110"/>
      <c r="D1089" s="1111"/>
      <c r="E1089" s="1110"/>
      <c r="F1089" s="1110"/>
    </row>
    <row r="1090" spans="1:6">
      <c r="A1090" s="1127" t="s">
        <v>520</v>
      </c>
      <c r="B1090" s="1127"/>
      <c r="C1090" s="1127"/>
      <c r="D1090" s="1128"/>
      <c r="E1090" s="1127"/>
      <c r="F1090" s="515">
        <f>F1084+F1088</f>
        <v>6.21</v>
      </c>
    </row>
    <row r="1092" spans="1:6" customFormat="1" ht="47.25">
      <c r="A1092" s="738" t="s">
        <v>1624</v>
      </c>
      <c r="B1092" s="739" t="s">
        <v>1625</v>
      </c>
      <c r="C1092" s="1132" t="s">
        <v>1621</v>
      </c>
      <c r="D1092" s="1133"/>
      <c r="E1092" s="1117">
        <f>F1102</f>
        <v>6.05</v>
      </c>
      <c r="F1092" s="1118"/>
    </row>
    <row r="1093" spans="1:6">
      <c r="A1093" s="1110"/>
      <c r="B1093" s="1110"/>
      <c r="C1093" s="1110"/>
      <c r="D1093" s="1111"/>
      <c r="E1093" s="1110"/>
      <c r="F1093" s="1110"/>
    </row>
    <row r="1094" spans="1:6" ht="31.5">
      <c r="A1094" s="503" t="s">
        <v>665</v>
      </c>
      <c r="B1094" s="506" t="s">
        <v>157</v>
      </c>
      <c r="C1094" s="240" t="s">
        <v>475</v>
      </c>
      <c r="D1094" s="240" t="s">
        <v>513</v>
      </c>
      <c r="E1094" s="240" t="s">
        <v>514</v>
      </c>
      <c r="F1094" s="241" t="s">
        <v>515</v>
      </c>
    </row>
    <row r="1095" spans="1:6">
      <c r="A1095" s="502">
        <v>88247</v>
      </c>
      <c r="B1095" s="732" t="str">
        <f>VLOOKUP(A1095,'SINAPI 092021'!$A$4:$E$12300,2,FALSE)</f>
        <v>AUXILIAR DE ELETRICISTA COM ENCARGOS COMPLEMENTARES</v>
      </c>
      <c r="C1095" s="756" t="str">
        <f>VLOOKUP(A1095,'SINAPI 092021'!$A$4:$E$12300,3,FALSE)</f>
        <v>H</v>
      </c>
      <c r="D1095" s="310">
        <v>0.25</v>
      </c>
      <c r="E1095" s="695">
        <v>15.19</v>
      </c>
      <c r="F1095" s="311">
        <f>E1095*D1095</f>
        <v>3.8</v>
      </c>
    </row>
    <row r="1096" spans="1:6">
      <c r="A1096" s="1122" t="s">
        <v>516</v>
      </c>
      <c r="B1096" s="1122"/>
      <c r="C1096" s="1122"/>
      <c r="D1096" s="1123"/>
      <c r="E1096" s="1122"/>
      <c r="F1096" s="243">
        <f>SUM(F1095:F1095)</f>
        <v>3.8</v>
      </c>
    </row>
    <row r="1097" spans="1:6">
      <c r="A1097" s="1134"/>
      <c r="B1097" s="1135"/>
      <c r="C1097" s="1135"/>
      <c r="D1097" s="1135"/>
      <c r="E1097" s="1135"/>
      <c r="F1097" s="1136"/>
    </row>
    <row r="1098" spans="1:6" ht="31.5">
      <c r="A1098" s="503" t="s">
        <v>665</v>
      </c>
      <c r="B1098" s="506" t="s">
        <v>517</v>
      </c>
      <c r="C1098" s="240" t="s">
        <v>475</v>
      </c>
      <c r="D1098" s="240" t="s">
        <v>518</v>
      </c>
      <c r="E1098" s="240" t="s">
        <v>514</v>
      </c>
      <c r="F1098" s="241" t="s">
        <v>515</v>
      </c>
    </row>
    <row r="1099" spans="1:6" ht="31.5">
      <c r="A1099" s="512">
        <v>39128</v>
      </c>
      <c r="B1099" s="732" t="str">
        <f>VLOOKUP(A1099,'SINAPI 092021'!$A$4:$E$12300,2,FALSE)</f>
        <v>ABRACADEIRA EM ACO PARA AMARRACAO DE ELETRODUTOS, TIPO D, COM 3/4" E CUNHA DE FIXACAO</v>
      </c>
      <c r="C1099" s="756" t="str">
        <f>VLOOKUP(A1099,'SINAPI 092021'!$A$4:$E$12300,3,FALSE)</f>
        <v xml:space="preserve">UN    </v>
      </c>
      <c r="D1099" s="314">
        <v>1</v>
      </c>
      <c r="E1099" s="695">
        <v>2.25</v>
      </c>
      <c r="F1099" s="311">
        <f>E1099*D1099</f>
        <v>2.25</v>
      </c>
    </row>
    <row r="1100" spans="1:6">
      <c r="A1100" s="1122" t="s">
        <v>519</v>
      </c>
      <c r="B1100" s="1122"/>
      <c r="C1100" s="1122"/>
      <c r="D1100" s="1123"/>
      <c r="E1100" s="1122"/>
      <c r="F1100" s="243">
        <f>SUM(F1099:F1099)</f>
        <v>2.25</v>
      </c>
    </row>
    <row r="1101" spans="1:6">
      <c r="A1101" s="1110"/>
      <c r="B1101" s="1110"/>
      <c r="C1101" s="1110"/>
      <c r="D1101" s="1111"/>
      <c r="E1101" s="1110"/>
      <c r="F1101" s="1110"/>
    </row>
    <row r="1102" spans="1:6">
      <c r="A1102" s="1127" t="s">
        <v>520</v>
      </c>
      <c r="B1102" s="1127"/>
      <c r="C1102" s="1127"/>
      <c r="D1102" s="1128"/>
      <c r="E1102" s="1127"/>
      <c r="F1102" s="515">
        <f>F1096+F1100</f>
        <v>6.05</v>
      </c>
    </row>
    <row r="1104" spans="1:6" ht="47.25">
      <c r="A1104" s="738" t="s">
        <v>1628</v>
      </c>
      <c r="B1104" s="733" t="s">
        <v>1627</v>
      </c>
      <c r="C1104" s="1132" t="s">
        <v>1621</v>
      </c>
      <c r="D1104" s="1133"/>
      <c r="E1104" s="1117">
        <f>F1118</f>
        <v>25.58</v>
      </c>
      <c r="F1104" s="1118"/>
    </row>
    <row r="1105" spans="1:6">
      <c r="A1105" s="1134"/>
      <c r="B1105" s="1135"/>
      <c r="C1105" s="1135"/>
      <c r="D1105" s="1135"/>
      <c r="E1105" s="1135"/>
      <c r="F1105" s="1136"/>
    </row>
    <row r="1106" spans="1:6" ht="31.5">
      <c r="A1106" s="503" t="s">
        <v>665</v>
      </c>
      <c r="B1106" s="506" t="s">
        <v>157</v>
      </c>
      <c r="C1106" s="240" t="s">
        <v>475</v>
      </c>
      <c r="D1106" s="240" t="s">
        <v>513</v>
      </c>
      <c r="E1106" s="240" t="s">
        <v>514</v>
      </c>
      <c r="F1106" s="241" t="s">
        <v>515</v>
      </c>
    </row>
    <row r="1107" spans="1:6" ht="31.5">
      <c r="A1107" s="502">
        <v>88248</v>
      </c>
      <c r="B1107" s="732" t="str">
        <f>VLOOKUP(A1107,'SINAPI 092021'!$A$4:$E$12300,2,FALSE)</f>
        <v>AUXILIAR DE ENCANADOR OU BOMBEIRO HIDRÁULICO COM ENCARGOS COMPLEMENTARES</v>
      </c>
      <c r="C1107" s="756" t="str">
        <f>VLOOKUP(A1107,'SINAPI 092021'!$A$4:$E$12300,3,FALSE)</f>
        <v>H</v>
      </c>
      <c r="D1107" s="310">
        <v>0.137236</v>
      </c>
      <c r="E1107" s="695">
        <v>15.54</v>
      </c>
      <c r="F1107" s="311">
        <f>E1107*D1107</f>
        <v>2.13</v>
      </c>
    </row>
    <row r="1108" spans="1:6" ht="31.5">
      <c r="A1108" s="502">
        <v>88267</v>
      </c>
      <c r="B1108" s="732" t="str">
        <f>VLOOKUP(A1108,'SINAPI 092021'!$A$4:$E$12300,2,FALSE)</f>
        <v>ENCANADOR OU BOMBEIRO HIDRÁULICO COM ENCARGOS COMPLEMENTARES</v>
      </c>
      <c r="C1108" s="756" t="str">
        <f>VLOOKUP(A1108,'SINAPI 092021'!$A$4:$E$12300,3,FALSE)</f>
        <v>H</v>
      </c>
      <c r="D1108" s="310">
        <v>0.137236</v>
      </c>
      <c r="E1108" s="695">
        <v>18.72</v>
      </c>
      <c r="F1108" s="311">
        <f>E1108*D1108</f>
        <v>2.57</v>
      </c>
    </row>
    <row r="1109" spans="1:6">
      <c r="A1109" s="1122" t="s">
        <v>516</v>
      </c>
      <c r="B1109" s="1122"/>
      <c r="C1109" s="1122"/>
      <c r="D1109" s="1123"/>
      <c r="E1109" s="1122"/>
      <c r="F1109" s="243">
        <f>SUM(F1107:F1108)</f>
        <v>4.7</v>
      </c>
    </row>
    <row r="1110" spans="1:6">
      <c r="A1110" s="1110"/>
      <c r="B1110" s="1110"/>
      <c r="C1110" s="1110"/>
      <c r="D1110" s="1111"/>
      <c r="E1110" s="1110"/>
      <c r="F1110" s="1110"/>
    </row>
    <row r="1111" spans="1:6" ht="31.5">
      <c r="A1111" s="503" t="s">
        <v>665</v>
      </c>
      <c r="B1111" s="506" t="s">
        <v>517</v>
      </c>
      <c r="C1111" s="240" t="s">
        <v>475</v>
      </c>
      <c r="D1111" s="240" t="s">
        <v>513</v>
      </c>
      <c r="E1111" s="240" t="s">
        <v>514</v>
      </c>
      <c r="F1111" s="241" t="s">
        <v>515</v>
      </c>
    </row>
    <row r="1112" spans="1:6">
      <c r="A1112" s="502">
        <v>122</v>
      </c>
      <c r="B1112" s="732" t="str">
        <f>VLOOKUP(A1112,'SINAPI 092021'!$A$4:$E$12300,2,FALSE)</f>
        <v>ADESIVO PLASTICO PARA PVC, FRASCO COM *850* GR</v>
      </c>
      <c r="C1112" s="756" t="str">
        <f>VLOOKUP(A1112,'SINAPI 092021'!$A$4:$E$12300,3,FALSE)</f>
        <v xml:space="preserve">UN    </v>
      </c>
      <c r="D1112" s="310">
        <v>3.4308999999999999E-2</v>
      </c>
      <c r="E1112" s="695">
        <v>76.94</v>
      </c>
      <c r="F1112" s="311">
        <f>E1112*D1112</f>
        <v>2.64</v>
      </c>
    </row>
    <row r="1113" spans="1:6" ht="31.5">
      <c r="A1113" s="502">
        <v>20083</v>
      </c>
      <c r="B1113" s="732" t="str">
        <f>VLOOKUP(A1113,'SINAPI 092021'!$A$4:$E$12300,2,FALSE)</f>
        <v>SOLUCAO PREPARADORA / LIMPADORA PARA PVC, FRASCO COM 1000 CM3</v>
      </c>
      <c r="C1113" s="756" t="str">
        <f>VLOOKUP(A1113,'SINAPI 092021'!$A$4:$E$12300,3,FALSE)</f>
        <v xml:space="preserve">UN    </v>
      </c>
      <c r="D1113" s="310">
        <v>4.1933999999999999E-2</v>
      </c>
      <c r="E1113" s="695">
        <v>87.17</v>
      </c>
      <c r="F1113" s="311">
        <f>E1113*D1113</f>
        <v>3.66</v>
      </c>
    </row>
    <row r="1114" spans="1:6" ht="31.5">
      <c r="A1114" s="502">
        <v>830</v>
      </c>
      <c r="B1114" s="732" t="str">
        <f>VLOOKUP(A1114,'SINAPI 092021'!$A$4:$E$12300,2,FALSE)</f>
        <v>BUCHA DE REDUCAO DE PVC, SOLDAVEL, CURTA, COM 85 X 75 MM, PARA AGUA FRIA PREDIAL</v>
      </c>
      <c r="C1114" s="756" t="str">
        <f>VLOOKUP(A1114,'SINAPI 092021'!$A$4:$E$12300,3,FALSE)</f>
        <v xml:space="preserve">UN    </v>
      </c>
      <c r="D1114" s="310">
        <v>1</v>
      </c>
      <c r="E1114" s="695">
        <v>14.48</v>
      </c>
      <c r="F1114" s="311">
        <f>E1114*D1114</f>
        <v>14.48</v>
      </c>
    </row>
    <row r="1115" spans="1:6">
      <c r="A1115" s="502">
        <v>38383</v>
      </c>
      <c r="B1115" s="732" t="str">
        <f>VLOOKUP(A1115,'SINAPI 092021'!$A$4:$E$12300,2,FALSE)</f>
        <v>LIXA D'AGUA EM FOLHA, GRAO 100</v>
      </c>
      <c r="C1115" s="756" t="str">
        <f>VLOOKUP(A1115,'SINAPI 092021'!$A$4:$E$12300,3,FALSE)</f>
        <v xml:space="preserve">UN    </v>
      </c>
      <c r="D1115" s="310">
        <v>4.5745000000000001E-2</v>
      </c>
      <c r="E1115" s="695">
        <v>2.2000000000000002</v>
      </c>
      <c r="F1115" s="311">
        <f>E1115*D1115</f>
        <v>0.1</v>
      </c>
    </row>
    <row r="1116" spans="1:6">
      <c r="A1116" s="1122" t="s">
        <v>519</v>
      </c>
      <c r="B1116" s="1122"/>
      <c r="C1116" s="1122"/>
      <c r="D1116" s="1123"/>
      <c r="E1116" s="1122"/>
      <c r="F1116" s="243">
        <f>SUM(F1112:F1115)</f>
        <v>20.88</v>
      </c>
    </row>
    <row r="1117" spans="1:6">
      <c r="A1117" s="1134"/>
      <c r="B1117" s="1135"/>
      <c r="C1117" s="1135"/>
      <c r="D1117" s="1135"/>
      <c r="E1117" s="1135"/>
      <c r="F1117" s="1136"/>
    </row>
    <row r="1118" spans="1:6">
      <c r="A1118" s="1129" t="s">
        <v>520</v>
      </c>
      <c r="B1118" s="1130"/>
      <c r="C1118" s="1130"/>
      <c r="D1118" s="1130"/>
      <c r="E1118" s="1131"/>
      <c r="F1118" s="515">
        <f>SUM(F1116,F1109)</f>
        <v>25.58</v>
      </c>
    </row>
    <row r="1119" spans="1:6">
      <c r="A1119" s="1134"/>
      <c r="B1119" s="1135"/>
      <c r="C1119" s="1135"/>
      <c r="D1119" s="1135"/>
      <c r="E1119" s="1135"/>
      <c r="F1119" s="1136"/>
    </row>
    <row r="1120" spans="1:6" ht="47.25">
      <c r="A1120" s="738" t="s">
        <v>22439</v>
      </c>
      <c r="B1120" s="733" t="s">
        <v>1629</v>
      </c>
      <c r="C1120" s="1132" t="s">
        <v>1621</v>
      </c>
      <c r="D1120" s="1133"/>
      <c r="E1120" s="1117">
        <f>F1134</f>
        <v>24.56</v>
      </c>
      <c r="F1120" s="1118"/>
    </row>
    <row r="1121" spans="1:6">
      <c r="A1121" s="1134"/>
      <c r="B1121" s="1135"/>
      <c r="C1121" s="1135"/>
      <c r="D1121" s="1135"/>
      <c r="E1121" s="1135"/>
      <c r="F1121" s="1136"/>
    </row>
    <row r="1122" spans="1:6" ht="31.5">
      <c r="A1122" s="503" t="s">
        <v>665</v>
      </c>
      <c r="B1122" s="506" t="s">
        <v>157</v>
      </c>
      <c r="C1122" s="240" t="s">
        <v>475</v>
      </c>
      <c r="D1122" s="240" t="s">
        <v>513</v>
      </c>
      <c r="E1122" s="240" t="s">
        <v>514</v>
      </c>
      <c r="F1122" s="241" t="s">
        <v>515</v>
      </c>
    </row>
    <row r="1123" spans="1:6" ht="31.5">
      <c r="A1123" s="502">
        <v>88248</v>
      </c>
      <c r="B1123" s="732" t="str">
        <f>VLOOKUP(A1123,'SINAPI 092021'!$A$4:$E$12300,2,FALSE)</f>
        <v>AUXILIAR DE ENCANADOR OU BOMBEIRO HIDRÁULICO COM ENCARGOS COMPLEMENTARES</v>
      </c>
      <c r="C1123" s="756" t="str">
        <f>VLOOKUP(A1123,'SINAPI 092021'!$A$4:$E$12300,3,FALSE)</f>
        <v>H</v>
      </c>
      <c r="D1123" s="310">
        <v>8.0726999999999993E-2</v>
      </c>
      <c r="E1123" s="695">
        <v>15.54</v>
      </c>
      <c r="F1123" s="311">
        <f>E1123*D1123</f>
        <v>1.25</v>
      </c>
    </row>
    <row r="1124" spans="1:6" ht="31.5">
      <c r="A1124" s="502">
        <v>88267</v>
      </c>
      <c r="B1124" s="732" t="str">
        <f>VLOOKUP(A1124,'SINAPI 092021'!$A$4:$E$12300,2,FALSE)</f>
        <v>ENCANADOR OU BOMBEIRO HIDRÁULICO COM ENCARGOS COMPLEMENTARES</v>
      </c>
      <c r="C1124" s="756" t="str">
        <f>VLOOKUP(A1124,'SINAPI 092021'!$A$4:$E$12300,3,FALSE)</f>
        <v>H</v>
      </c>
      <c r="D1124" s="310">
        <v>8.0726999999999993E-2</v>
      </c>
      <c r="E1124" s="695">
        <v>18.72</v>
      </c>
      <c r="F1124" s="311">
        <f>E1124*D1124</f>
        <v>1.51</v>
      </c>
    </row>
    <row r="1125" spans="1:6">
      <c r="A1125" s="1122" t="s">
        <v>516</v>
      </c>
      <c r="B1125" s="1122"/>
      <c r="C1125" s="1122"/>
      <c r="D1125" s="1123"/>
      <c r="E1125" s="1122"/>
      <c r="F1125" s="243">
        <f>SUM(F1123:F1124)</f>
        <v>2.76</v>
      </c>
    </row>
    <row r="1126" spans="1:6">
      <c r="A1126" s="1110"/>
      <c r="B1126" s="1110"/>
      <c r="C1126" s="1110"/>
      <c r="D1126" s="1111"/>
      <c r="E1126" s="1110"/>
      <c r="F1126" s="1110"/>
    </row>
    <row r="1127" spans="1:6" ht="31.5">
      <c r="A1127" s="503" t="s">
        <v>665</v>
      </c>
      <c r="B1127" s="506" t="s">
        <v>517</v>
      </c>
      <c r="C1127" s="240" t="s">
        <v>475</v>
      </c>
      <c r="D1127" s="240" t="s">
        <v>513</v>
      </c>
      <c r="E1127" s="240" t="s">
        <v>514</v>
      </c>
      <c r="F1127" s="241" t="s">
        <v>515</v>
      </c>
    </row>
    <row r="1128" spans="1:6">
      <c r="A1128" s="502">
        <v>122</v>
      </c>
      <c r="B1128" s="732" t="str">
        <f>VLOOKUP(A1128,'SINAPI 092021'!$A$4:$E$12300,2,FALSE)</f>
        <v>ADESIVO PLASTICO PARA PVC, FRASCO COM *850* GR</v>
      </c>
      <c r="C1128" s="756" t="str">
        <f>VLOOKUP(A1128,'SINAPI 092021'!$A$4:$E$12300,3,FALSE)</f>
        <v xml:space="preserve">UN    </v>
      </c>
      <c r="D1128" s="310">
        <v>2.0181999999999999E-2</v>
      </c>
      <c r="E1128" s="695">
        <v>76.94</v>
      </c>
      <c r="F1128" s="311">
        <f>E1128*D1128</f>
        <v>1.55</v>
      </c>
    </row>
    <row r="1129" spans="1:6" ht="31.5">
      <c r="A1129" s="502">
        <v>20083</v>
      </c>
      <c r="B1129" s="732" t="str">
        <f>VLOOKUP(A1129,'SINAPI 092021'!$A$4:$E$12300,2,FALSE)</f>
        <v>SOLUCAO PREPARADORA / LIMPADORA PARA PVC, FRASCO COM 1000 CM3</v>
      </c>
      <c r="C1129" s="756" t="str">
        <f>VLOOKUP(A1129,'SINAPI 092021'!$A$4:$E$12300,3,FALSE)</f>
        <v xml:space="preserve">UN    </v>
      </c>
      <c r="D1129" s="310">
        <v>2.4667000000000001E-2</v>
      </c>
      <c r="E1129" s="695">
        <v>87.17</v>
      </c>
      <c r="F1129" s="311">
        <f>E1129*D1129</f>
        <v>2.15</v>
      </c>
    </row>
    <row r="1130" spans="1:6" ht="31.5">
      <c r="A1130" s="502">
        <v>821</v>
      </c>
      <c r="B1130" s="732" t="str">
        <f>VLOOKUP(A1130,'SINAPI 092021'!$A$4:$E$12300,2,FALSE)</f>
        <v>BUCHA DE REDUCAO DE PVC, SOLDAVEL, LONGA, COM 75 X 50 MM, PARA AGUA FRIA PREDIAL</v>
      </c>
      <c r="C1130" s="756" t="str">
        <f>VLOOKUP(A1130,'SINAPI 092021'!$A$4:$E$12300,3,FALSE)</f>
        <v xml:space="preserve">UN    </v>
      </c>
      <c r="D1130" s="310">
        <v>1</v>
      </c>
      <c r="E1130" s="695">
        <v>18.04</v>
      </c>
      <c r="F1130" s="311">
        <f>E1130*D1130</f>
        <v>18.04</v>
      </c>
    </row>
    <row r="1131" spans="1:6">
      <c r="A1131" s="502">
        <v>38383</v>
      </c>
      <c r="B1131" s="732" t="str">
        <f>VLOOKUP(A1131,'SINAPI 092021'!$A$4:$E$12300,2,FALSE)</f>
        <v>LIXA D'AGUA EM FOLHA, GRAO 100</v>
      </c>
      <c r="C1131" s="756" t="str">
        <f>VLOOKUP(A1131,'SINAPI 092021'!$A$4:$E$12300,3,FALSE)</f>
        <v xml:space="preserve">UN    </v>
      </c>
      <c r="D1131" s="310">
        <v>2.6908999999999999E-2</v>
      </c>
      <c r="E1131" s="695">
        <v>2.2000000000000002</v>
      </c>
      <c r="F1131" s="311">
        <f>E1131*D1131</f>
        <v>0.06</v>
      </c>
    </row>
    <row r="1132" spans="1:6">
      <c r="A1132" s="1122" t="s">
        <v>519</v>
      </c>
      <c r="B1132" s="1122"/>
      <c r="C1132" s="1122"/>
      <c r="D1132" s="1123"/>
      <c r="E1132" s="1122"/>
      <c r="F1132" s="243">
        <f>SUM(F1128:F1131)</f>
        <v>21.8</v>
      </c>
    </row>
    <row r="1133" spans="1:6">
      <c r="A1133" s="1134"/>
      <c r="B1133" s="1135"/>
      <c r="C1133" s="1135"/>
      <c r="D1133" s="1135"/>
      <c r="E1133" s="1135"/>
      <c r="F1133" s="1136"/>
    </row>
    <row r="1134" spans="1:6">
      <c r="A1134" s="1129" t="s">
        <v>520</v>
      </c>
      <c r="B1134" s="1130"/>
      <c r="C1134" s="1130"/>
      <c r="D1134" s="1130"/>
      <c r="E1134" s="1131"/>
      <c r="F1134" s="515">
        <f>SUM(F1132,F1125)</f>
        <v>24.56</v>
      </c>
    </row>
    <row r="1135" spans="1:6">
      <c r="A1135" s="1134"/>
      <c r="B1135" s="1135"/>
      <c r="C1135" s="1135"/>
      <c r="D1135" s="1135"/>
      <c r="E1135" s="1135"/>
      <c r="F1135" s="1136"/>
    </row>
    <row r="1136" spans="1:6" ht="47.25">
      <c r="A1136" s="738" t="s">
        <v>22464</v>
      </c>
      <c r="B1136" s="769" t="s">
        <v>1630</v>
      </c>
      <c r="C1136" s="1132" t="s">
        <v>526</v>
      </c>
      <c r="D1136" s="1133"/>
      <c r="E1136" s="1117">
        <f>F1150</f>
        <v>98.9</v>
      </c>
      <c r="F1136" s="1118"/>
    </row>
    <row r="1137" spans="1:6">
      <c r="A1137" s="1134"/>
      <c r="B1137" s="1135"/>
      <c r="C1137" s="1135"/>
      <c r="D1137" s="1135"/>
      <c r="E1137" s="1135"/>
      <c r="F1137" s="1136"/>
    </row>
    <row r="1138" spans="1:6" ht="31.5">
      <c r="A1138" s="339" t="s">
        <v>665</v>
      </c>
      <c r="B1138" s="503" t="s">
        <v>157</v>
      </c>
      <c r="C1138" s="240" t="s">
        <v>475</v>
      </c>
      <c r="D1138" s="240" t="s">
        <v>513</v>
      </c>
      <c r="E1138" s="240" t="s">
        <v>514</v>
      </c>
      <c r="F1138" s="241" t="s">
        <v>515</v>
      </c>
    </row>
    <row r="1139" spans="1:6" ht="31.5">
      <c r="A1139" s="502">
        <v>88248</v>
      </c>
      <c r="B1139" s="732" t="str">
        <f>VLOOKUP(A1139,'SINAPI 092021'!$A$4:$E$12300,2,FALSE)</f>
        <v>AUXILIAR DE ENCANADOR OU BOMBEIRO HIDRÁULICO COM ENCARGOS COMPLEMENTARES</v>
      </c>
      <c r="C1139" s="756" t="str">
        <f>VLOOKUP(A1139,'SINAPI 092021'!$A$4:$E$12300,3,FALSE)</f>
        <v>H</v>
      </c>
      <c r="D1139" s="310">
        <v>0.17599999999999999</v>
      </c>
      <c r="E1139" s="695">
        <v>15.54</v>
      </c>
      <c r="F1139" s="311">
        <f>E1139*D1139</f>
        <v>2.74</v>
      </c>
    </row>
    <row r="1140" spans="1:6" ht="31.5">
      <c r="A1140" s="502">
        <v>88267</v>
      </c>
      <c r="B1140" s="732" t="str">
        <f>VLOOKUP(A1140,'SINAPI 092021'!$A$4:$E$12300,2,FALSE)</f>
        <v>ENCANADOR OU BOMBEIRO HIDRÁULICO COM ENCARGOS COMPLEMENTARES</v>
      </c>
      <c r="C1140" s="756" t="str">
        <f>VLOOKUP(A1140,'SINAPI 092021'!$A$4:$E$12300,3,FALSE)</f>
        <v>H</v>
      </c>
      <c r="D1140" s="310">
        <v>0.17599999999999999</v>
      </c>
      <c r="E1140" s="695">
        <v>18.72</v>
      </c>
      <c r="F1140" s="311">
        <f>E1140*D1140</f>
        <v>3.29</v>
      </c>
    </row>
    <row r="1141" spans="1:6">
      <c r="A1141" s="1124" t="s">
        <v>516</v>
      </c>
      <c r="B1141" s="1125"/>
      <c r="C1141" s="1125"/>
      <c r="D1141" s="1125"/>
      <c r="E1141" s="1126"/>
      <c r="F1141" s="243">
        <f>SUM(F1139:F1140)</f>
        <v>6.03</v>
      </c>
    </row>
    <row r="1142" spans="1:6">
      <c r="A1142" s="1134"/>
      <c r="B1142" s="1135"/>
      <c r="C1142" s="1135"/>
      <c r="D1142" s="1135"/>
      <c r="E1142" s="1135"/>
      <c r="F1142" s="1136"/>
    </row>
    <row r="1143" spans="1:6" ht="31.5">
      <c r="A1143" s="503" t="s">
        <v>665</v>
      </c>
      <c r="B1143" s="341" t="s">
        <v>517</v>
      </c>
      <c r="C1143" s="240" t="s">
        <v>475</v>
      </c>
      <c r="D1143" s="240" t="s">
        <v>518</v>
      </c>
      <c r="E1143" s="240" t="s">
        <v>514</v>
      </c>
      <c r="F1143" s="241" t="s">
        <v>515</v>
      </c>
    </row>
    <row r="1144" spans="1:6">
      <c r="A1144" s="502">
        <v>122</v>
      </c>
      <c r="B1144" s="732" t="str">
        <f>VLOOKUP(A1144,'SINAPI 092021'!$A$4:$E$12300,2,FALSE)</f>
        <v>ADESIVO PLASTICO PARA PVC, FRASCO COM *850* GR</v>
      </c>
      <c r="C1144" s="756" t="str">
        <f>VLOOKUP(A1144,'SINAPI 092021'!$A$4:$E$12300,3,FALSE)</f>
        <v xml:space="preserve">UN    </v>
      </c>
      <c r="D1144" s="310">
        <v>4.7E-2</v>
      </c>
      <c r="E1144" s="695">
        <v>76.94</v>
      </c>
      <c r="F1144" s="311">
        <f>E1144*D1144</f>
        <v>3.62</v>
      </c>
    </row>
    <row r="1145" spans="1:6" ht="31.5">
      <c r="A1145" s="502">
        <v>20083</v>
      </c>
      <c r="B1145" s="732" t="str">
        <f>VLOOKUP(A1145,'SINAPI 092021'!$A$4:$E$12300,2,FALSE)</f>
        <v>SOLUCAO PREPARADORA / LIMPADORA PARA PVC, FRASCO COM 1000 CM3</v>
      </c>
      <c r="C1145" s="756" t="str">
        <f>VLOOKUP(A1145,'SINAPI 092021'!$A$4:$E$12300,3,FALSE)</f>
        <v xml:space="preserve">UN    </v>
      </c>
      <c r="D1145" s="310">
        <v>0.06</v>
      </c>
      <c r="E1145" s="695">
        <v>87.17</v>
      </c>
      <c r="F1145" s="311">
        <f>E1145*D1145</f>
        <v>5.23</v>
      </c>
    </row>
    <row r="1146" spans="1:6">
      <c r="A1146" s="502">
        <v>3525</v>
      </c>
      <c r="B1146" s="732" t="str">
        <f>VLOOKUP(A1146,'SINAPI 092021'!$A$4:$E$12300,2,FALSE)</f>
        <v>JOELHO, PVC SOLDAVEL, 45 GRAUS, 85 MM, PARA AGUA FRIA PREDIAL</v>
      </c>
      <c r="C1146" s="756" t="str">
        <f>VLOOKUP(A1146,'SINAPI 092021'!$A$4:$E$12300,3,FALSE)</f>
        <v xml:space="preserve">UN    </v>
      </c>
      <c r="D1146" s="310">
        <v>1</v>
      </c>
      <c r="E1146" s="695">
        <v>83.93</v>
      </c>
      <c r="F1146" s="311">
        <f>E1146*D1146</f>
        <v>83.93</v>
      </c>
    </row>
    <row r="1147" spans="1:6">
      <c r="A1147" s="502">
        <v>38383</v>
      </c>
      <c r="B1147" s="732" t="str">
        <f>VLOOKUP(A1147,'SINAPI 092021'!$A$4:$E$12300,2,FALSE)</f>
        <v>LIXA D'AGUA EM FOLHA, GRAO 100</v>
      </c>
      <c r="C1147" s="756" t="str">
        <f>VLOOKUP(A1147,'SINAPI 092021'!$A$4:$E$12300,3,FALSE)</f>
        <v xml:space="preserve">UN    </v>
      </c>
      <c r="D1147" s="310">
        <v>3.9E-2</v>
      </c>
      <c r="E1147" s="695">
        <v>2.2000000000000002</v>
      </c>
      <c r="F1147" s="311">
        <f>E1147*D1147</f>
        <v>0.09</v>
      </c>
    </row>
    <row r="1148" spans="1:6">
      <c r="A1148" s="1124" t="s">
        <v>519</v>
      </c>
      <c r="B1148" s="1125"/>
      <c r="C1148" s="1125"/>
      <c r="D1148" s="1125"/>
      <c r="E1148" s="1126"/>
      <c r="F1148" s="243">
        <f>SUM(F1144:F1147)</f>
        <v>92.87</v>
      </c>
    </row>
    <row r="1149" spans="1:6">
      <c r="A1149" s="1134"/>
      <c r="B1149" s="1135"/>
      <c r="C1149" s="1135"/>
      <c r="D1149" s="1135"/>
      <c r="E1149" s="1135"/>
      <c r="F1149" s="1136"/>
    </row>
    <row r="1150" spans="1:6">
      <c r="A1150" s="1129" t="s">
        <v>520</v>
      </c>
      <c r="B1150" s="1130"/>
      <c r="C1150" s="1130"/>
      <c r="D1150" s="1130"/>
      <c r="E1150" s="1131"/>
      <c r="F1150" s="515">
        <f>SUM(F1148,F1141)</f>
        <v>98.9</v>
      </c>
    </row>
    <row r="1152" spans="1:6" ht="31.5">
      <c r="A1152" s="738" t="s">
        <v>1631</v>
      </c>
      <c r="B1152" s="763" t="s">
        <v>1632</v>
      </c>
      <c r="C1152" s="1132" t="s">
        <v>1621</v>
      </c>
      <c r="D1152" s="1133"/>
      <c r="E1152" s="1117">
        <f>F1164</f>
        <v>553.27</v>
      </c>
      <c r="F1152" s="1118"/>
    </row>
    <row r="1153" spans="1:6">
      <c r="A1153" s="1134"/>
      <c r="B1153" s="1135"/>
      <c r="C1153" s="1135"/>
      <c r="D1153" s="1135"/>
      <c r="E1153" s="1135"/>
      <c r="F1153" s="1136"/>
    </row>
    <row r="1154" spans="1:6" ht="31.5">
      <c r="A1154" s="339" t="s">
        <v>665</v>
      </c>
      <c r="B1154" s="503" t="s">
        <v>157</v>
      </c>
      <c r="C1154" s="240" t="s">
        <v>475</v>
      </c>
      <c r="D1154" s="240" t="s">
        <v>513</v>
      </c>
      <c r="E1154" s="240" t="s">
        <v>514</v>
      </c>
      <c r="F1154" s="241" t="s">
        <v>515</v>
      </c>
    </row>
    <row r="1155" spans="1:6" ht="31.5">
      <c r="A1155" s="502">
        <v>88248</v>
      </c>
      <c r="B1155" s="732" t="str">
        <f>VLOOKUP(A1155,'SINAPI 092021'!$A$4:$E$12300,2,FALSE)</f>
        <v>AUXILIAR DE ENCANADOR OU BOMBEIRO HIDRÁULICO COM ENCARGOS COMPLEMENTARES</v>
      </c>
      <c r="C1155" s="756" t="str">
        <f>VLOOKUP(A1155,'SINAPI 092021'!$A$4:$E$12300,3,FALSE)</f>
        <v>H</v>
      </c>
      <c r="D1155" s="310">
        <v>0.90920000000000001</v>
      </c>
      <c r="E1155" s="695">
        <v>15.54</v>
      </c>
      <c r="F1155" s="311">
        <f>E1155*D1155</f>
        <v>14.13</v>
      </c>
    </row>
    <row r="1156" spans="1:6" ht="31.5">
      <c r="A1156" s="502">
        <v>88267</v>
      </c>
      <c r="B1156" s="732" t="str">
        <f>VLOOKUP(A1156,'SINAPI 092021'!$A$4:$E$12300,2,FALSE)</f>
        <v>ENCANADOR OU BOMBEIRO HIDRÁULICO COM ENCARGOS COMPLEMENTARES</v>
      </c>
      <c r="C1156" s="756" t="str">
        <f>VLOOKUP(A1156,'SINAPI 092021'!$A$4:$E$12300,3,FALSE)</f>
        <v>H</v>
      </c>
      <c r="D1156" s="310">
        <v>0.90920000000000001</v>
      </c>
      <c r="E1156" s="695">
        <v>18.72</v>
      </c>
      <c r="F1156" s="311">
        <f>E1156*D1156</f>
        <v>17.02</v>
      </c>
    </row>
    <row r="1157" spans="1:6">
      <c r="A1157" s="1124" t="s">
        <v>516</v>
      </c>
      <c r="B1157" s="1125"/>
      <c r="C1157" s="1125"/>
      <c r="D1157" s="1125"/>
      <c r="E1157" s="1126"/>
      <c r="F1157" s="243">
        <f>SUM(F1155:F1156)</f>
        <v>31.15</v>
      </c>
    </row>
    <row r="1158" spans="1:6">
      <c r="A1158" s="1134"/>
      <c r="B1158" s="1135"/>
      <c r="C1158" s="1135"/>
      <c r="D1158" s="1135"/>
      <c r="E1158" s="1135"/>
      <c r="F1158" s="1136"/>
    </row>
    <row r="1159" spans="1:6" ht="31.5">
      <c r="A1159" s="503" t="s">
        <v>665</v>
      </c>
      <c r="B1159" s="341" t="s">
        <v>517</v>
      </c>
      <c r="C1159" s="240" t="s">
        <v>475</v>
      </c>
      <c r="D1159" s="240" t="s">
        <v>518</v>
      </c>
      <c r="E1159" s="240" t="s">
        <v>514</v>
      </c>
      <c r="F1159" s="241" t="s">
        <v>515</v>
      </c>
    </row>
    <row r="1160" spans="1:6">
      <c r="A1160" s="502">
        <v>3148</v>
      </c>
      <c r="B1160" s="732" t="str">
        <f>VLOOKUP(A1160,'SINAPI 092021'!$A$4:$E$12300,2,FALSE)</f>
        <v>FITA VEDA ROSCA EM ROLOS DE 18 MM X 50 M (L X C)</v>
      </c>
      <c r="C1160" s="756" t="str">
        <f>VLOOKUP(A1160,'SINAPI 092021'!$A$4:$E$12300,3,FALSE)</f>
        <v xml:space="preserve">UN    </v>
      </c>
      <c r="D1160" s="310">
        <v>3.1800000000000002E-2</v>
      </c>
      <c r="E1160" s="695" t="str">
        <f>VLOOKUP(A1160,'SINAPI 092021'!$A$4:$E$12300,5,FALSE)</f>
        <v>18,44</v>
      </c>
      <c r="F1160" s="311">
        <f>E1160*D1160</f>
        <v>0.59</v>
      </c>
    </row>
    <row r="1161" spans="1:6" ht="47.25">
      <c r="A1161" s="502">
        <v>12770</v>
      </c>
      <c r="B1161" s="732" t="str">
        <f>VLOOKUP(A1161,'SINAPI 092021'!$A$4:$E$12300,2,FALSE)</f>
        <v>HIDROMETRO MULTIJATO / MEDIDOR DE AGUA, DN 1", VAZAO MAXIMA DE 10 M3/H, PARA AGUA POTAVEL FRIA, RELOJOARIA PLANA, CLASSE B, HORIZONTAL (SEM CONEXOES)</v>
      </c>
      <c r="C1161" s="756" t="str">
        <f>VLOOKUP(A1161,'SINAPI 092021'!$A$4:$E$12300,3,FALSE)</f>
        <v xml:space="preserve">UN    </v>
      </c>
      <c r="D1161" s="310">
        <v>1</v>
      </c>
      <c r="E1161" s="695">
        <v>521.53</v>
      </c>
      <c r="F1161" s="311">
        <f>E1161*D1161</f>
        <v>521.53</v>
      </c>
    </row>
    <row r="1162" spans="1:6">
      <c r="A1162" s="1124" t="s">
        <v>519</v>
      </c>
      <c r="B1162" s="1125"/>
      <c r="C1162" s="1125"/>
      <c r="D1162" s="1125"/>
      <c r="E1162" s="1126"/>
      <c r="F1162" s="243">
        <f>SUM(F1160:F1161)</f>
        <v>522.12</v>
      </c>
    </row>
    <row r="1163" spans="1:6">
      <c r="A1163" s="1134"/>
      <c r="B1163" s="1135"/>
      <c r="C1163" s="1135"/>
      <c r="D1163" s="1135"/>
      <c r="E1163" s="1135"/>
      <c r="F1163" s="1136"/>
    </row>
    <row r="1164" spans="1:6">
      <c r="A1164" s="1129" t="s">
        <v>520</v>
      </c>
      <c r="B1164" s="1130"/>
      <c r="C1164" s="1130"/>
      <c r="D1164" s="1130"/>
      <c r="E1164" s="1131"/>
      <c r="F1164" s="515">
        <f>SUM(F1162,F1157)</f>
        <v>553.27</v>
      </c>
    </row>
    <row r="1166" spans="1:6" ht="63">
      <c r="A1166" s="738" t="s">
        <v>22440</v>
      </c>
      <c r="B1166" s="763" t="s">
        <v>1633</v>
      </c>
      <c r="C1166" s="1132" t="s">
        <v>1621</v>
      </c>
      <c r="D1166" s="1133"/>
      <c r="E1166" s="1117">
        <f>F1181</f>
        <v>285.3</v>
      </c>
      <c r="F1166" s="1118"/>
    </row>
    <row r="1167" spans="1:6">
      <c r="A1167" s="504"/>
      <c r="B1167" s="340"/>
      <c r="C1167" s="340"/>
      <c r="D1167" s="338"/>
      <c r="E1167" s="340"/>
      <c r="F1167" s="505"/>
    </row>
    <row r="1168" spans="1:6" ht="31.5">
      <c r="A1168" s="339" t="s">
        <v>665</v>
      </c>
      <c r="B1168" s="503" t="s">
        <v>157</v>
      </c>
      <c r="C1168" s="240" t="s">
        <v>475</v>
      </c>
      <c r="D1168" s="240" t="s">
        <v>513</v>
      </c>
      <c r="E1168" s="240" t="s">
        <v>514</v>
      </c>
      <c r="F1168" s="241" t="s">
        <v>515</v>
      </c>
    </row>
    <row r="1169" spans="1:6">
      <c r="A1169" s="436">
        <v>88264</v>
      </c>
      <c r="B1169" s="732" t="str">
        <f>VLOOKUP(A1169,'SINAPI 092021'!$A$4:$E$12300,2,FALSE)</f>
        <v>ELETRICISTA COM ENCARGOS COMPLEMENTARES</v>
      </c>
      <c r="C1169" s="756" t="str">
        <f>VLOOKUP(A1169,'SINAPI 092021'!$A$4:$E$12300,3,FALSE)</f>
        <v>H</v>
      </c>
      <c r="D1169" s="310">
        <v>1.5</v>
      </c>
      <c r="E1169" s="695">
        <v>19.53</v>
      </c>
      <c r="F1169" s="311">
        <f>E1169*D1169</f>
        <v>29.3</v>
      </c>
    </row>
    <row r="1170" spans="1:6">
      <c r="A1170" s="436">
        <v>88247</v>
      </c>
      <c r="B1170" s="732" t="str">
        <f>VLOOKUP(A1170,'SINAPI 092021'!$A$4:$E$12300,2,FALSE)</f>
        <v>AUXILIAR DE ELETRICISTA COM ENCARGOS COMPLEMENTARES</v>
      </c>
      <c r="C1170" s="756" t="str">
        <f>VLOOKUP(A1170,'SINAPI 092021'!$A$4:$E$12300,3,FALSE)</f>
        <v>H</v>
      </c>
      <c r="D1170" s="310">
        <v>1.5</v>
      </c>
      <c r="E1170" s="695">
        <v>15.19</v>
      </c>
      <c r="F1170" s="311">
        <f>E1170*D1170</f>
        <v>22.79</v>
      </c>
    </row>
    <row r="1171" spans="1:6">
      <c r="A1171" s="436">
        <v>88309</v>
      </c>
      <c r="B1171" s="732" t="str">
        <f>VLOOKUP(A1171,'SINAPI 092021'!$A$4:$E$12300,2,FALSE)</f>
        <v>PEDREIRO COM ENCARGOS COMPLEMENTARES</v>
      </c>
      <c r="C1171" s="756" t="str">
        <f>VLOOKUP(A1171,'SINAPI 092021'!$A$4:$E$12300,3,FALSE)</f>
        <v>H</v>
      </c>
      <c r="D1171" s="310">
        <v>1.5</v>
      </c>
      <c r="E1171" s="695">
        <v>18.86</v>
      </c>
      <c r="F1171" s="311">
        <f>E1171*D1171</f>
        <v>28.29</v>
      </c>
    </row>
    <row r="1172" spans="1:6">
      <c r="A1172" s="436">
        <v>88316</v>
      </c>
      <c r="B1172" s="732" t="str">
        <f>VLOOKUP(A1172,'SINAPI 092021'!$A$4:$E$12300,2,FALSE)</f>
        <v>SERVENTE COM ENCARGOS COMPLEMENTARES</v>
      </c>
      <c r="C1172" s="756" t="str">
        <f>VLOOKUP(A1172,'SINAPI 092021'!$A$4:$E$12300,3,FALSE)</f>
        <v>H</v>
      </c>
      <c r="D1172" s="310">
        <v>1.5</v>
      </c>
      <c r="E1172" s="695">
        <v>15.16</v>
      </c>
      <c r="F1172" s="311">
        <f>E1172*D1172</f>
        <v>22.74</v>
      </c>
    </row>
    <row r="1173" spans="1:6">
      <c r="A1173" s="1124" t="s">
        <v>516</v>
      </c>
      <c r="B1173" s="1125"/>
      <c r="C1173" s="1125"/>
      <c r="D1173" s="1125"/>
      <c r="E1173" s="1126"/>
      <c r="F1173" s="243">
        <f>SUM(F1169:F1172)</f>
        <v>103.12</v>
      </c>
    </row>
    <row r="1174" spans="1:6" ht="6.75" customHeight="1">
      <c r="A1174" s="504"/>
      <c r="B1174" s="340"/>
      <c r="C1174" s="340"/>
      <c r="D1174" s="338"/>
      <c r="E1174" s="340"/>
      <c r="F1174" s="505"/>
    </row>
    <row r="1175" spans="1:6" ht="31.5">
      <c r="A1175" s="503" t="s">
        <v>665</v>
      </c>
      <c r="B1175" s="341" t="s">
        <v>517</v>
      </c>
      <c r="C1175" s="240" t="s">
        <v>475</v>
      </c>
      <c r="D1175" s="240" t="s">
        <v>518</v>
      </c>
      <c r="E1175" s="240" t="s">
        <v>514</v>
      </c>
      <c r="F1175" s="241" t="s">
        <v>515</v>
      </c>
    </row>
    <row r="1176" spans="1:6" ht="24" customHeight="1">
      <c r="A1176" s="436">
        <v>100560</v>
      </c>
      <c r="B1176" s="732" t="str">
        <f>VLOOKUP(A1176,'SINAPI 092021'!$A$4:$E$12300,2,FALSE)</f>
        <v>QUADRO DE DISTRIBUIÇÃO PARA TELEFONE N.2, 20X20X12CM EM CHAPA METALICA, DE EMBUTIR, SEM ACESSORIOS, PADRÃO TELEBRAS, FORNECIMENTO E INSTALAÇÃO. AF_11/2019</v>
      </c>
      <c r="C1176" s="756" t="str">
        <f>VLOOKUP(A1176,'SINAPI 092021'!$A$4:$E$12300,3,FALSE)</f>
        <v>UN</v>
      </c>
      <c r="D1176" s="310">
        <v>1</v>
      </c>
      <c r="E1176" s="695">
        <v>107.41</v>
      </c>
      <c r="F1176" s="311">
        <f>E1176*D1176</f>
        <v>107.41</v>
      </c>
    </row>
    <row r="1177" spans="1:6" ht="42.75" customHeight="1">
      <c r="A1177" s="436">
        <v>87367</v>
      </c>
      <c r="B1177" s="732" t="str">
        <f>VLOOKUP(A1177,'SINAPI 092021'!$A$4:$E$12300,2,FALSE)</f>
        <v>ARGAMASSA TRAÇO 1:1:6 (EM VOLUME DE CIMENTO, CAL E AREIA MÉDIA ÚMIDA) PARA EMBOÇO/MASSA ÚNICA/ASSENTAMENTO DE ALVENARIA DE VEDAÇÃO, PREPARO MANUAL. AF_08/2019</v>
      </c>
      <c r="C1177" s="756" t="str">
        <f>VLOOKUP(A1177,'SINAPI 092021'!$A$4:$E$12300,3,FALSE)</f>
        <v>M3</v>
      </c>
      <c r="D1177" s="310">
        <v>5.0000000000000001E-4</v>
      </c>
      <c r="E1177" s="695">
        <v>554.6</v>
      </c>
      <c r="F1177" s="311">
        <f>E1177*D1177</f>
        <v>0.28000000000000003</v>
      </c>
    </row>
    <row r="1178" spans="1:6" ht="24" customHeight="1">
      <c r="A1178" s="436">
        <v>11250</v>
      </c>
      <c r="B1178" s="732" t="str">
        <f>VLOOKUP(A1178,'SINAPI 092021'!$A$4:$E$12300,2,FALSE)</f>
        <v>CAIXA DE PASSAGEM/ LUZ / TELEFONIA, DE EMBUTIR,  EM CHAPA DE ACO GALVANIZADO, DIMENSOES 20 X 20 X *12* CM (PADRAO CONCESSIONARIA LOCAL)</v>
      </c>
      <c r="C1178" s="756" t="str">
        <f>VLOOKUP(A1178,'SINAPI 092021'!$A$4:$E$12300,3,FALSE)</f>
        <v xml:space="preserve">UN    </v>
      </c>
      <c r="D1178" s="310">
        <v>1</v>
      </c>
      <c r="E1178" s="695">
        <v>74.489999999999995</v>
      </c>
      <c r="F1178" s="311">
        <f>E1178*D1178</f>
        <v>74.489999999999995</v>
      </c>
    </row>
    <row r="1179" spans="1:6">
      <c r="A1179" s="1124" t="s">
        <v>519</v>
      </c>
      <c r="B1179" s="1125"/>
      <c r="C1179" s="1125"/>
      <c r="D1179" s="1125"/>
      <c r="E1179" s="1126"/>
      <c r="F1179" s="243">
        <f>SUM(F1176:F1178)</f>
        <v>182.18</v>
      </c>
    </row>
    <row r="1180" spans="1:6">
      <c r="A1180" s="504"/>
      <c r="B1180" s="340"/>
      <c r="C1180" s="340"/>
      <c r="D1180" s="338"/>
      <c r="E1180" s="340"/>
      <c r="F1180" s="505"/>
    </row>
    <row r="1181" spans="1:6">
      <c r="A1181" s="1129" t="s">
        <v>520</v>
      </c>
      <c r="B1181" s="1130"/>
      <c r="C1181" s="1130"/>
      <c r="D1181" s="1130"/>
      <c r="E1181" s="1131"/>
      <c r="F1181" s="515">
        <f>SUM(F1179,F1173)</f>
        <v>285.3</v>
      </c>
    </row>
    <row r="1182" spans="1:6">
      <c r="F1182" s="516"/>
    </row>
    <row r="1183" spans="1:6" ht="31.5">
      <c r="A1183" s="738" t="s">
        <v>1642</v>
      </c>
      <c r="B1183" s="763" t="s">
        <v>1641</v>
      </c>
      <c r="C1183" s="1132" t="s">
        <v>526</v>
      </c>
      <c r="D1183" s="1133"/>
      <c r="E1183" s="1117">
        <f>F1194</f>
        <v>52.57</v>
      </c>
      <c r="F1183" s="1118"/>
    </row>
    <row r="1184" spans="1:6">
      <c r="A1184" s="504"/>
      <c r="B1184" s="340"/>
      <c r="C1184" s="340"/>
      <c r="D1184" s="338"/>
      <c r="E1184" s="340"/>
      <c r="F1184" s="505"/>
    </row>
    <row r="1185" spans="1:6" ht="31.5">
      <c r="A1185" s="339" t="s">
        <v>665</v>
      </c>
      <c r="B1185" s="503" t="s">
        <v>157</v>
      </c>
      <c r="C1185" s="240" t="s">
        <v>475</v>
      </c>
      <c r="D1185" s="240" t="s">
        <v>513</v>
      </c>
      <c r="E1185" s="240" t="s">
        <v>514</v>
      </c>
      <c r="F1185" s="241" t="s">
        <v>515</v>
      </c>
    </row>
    <row r="1186" spans="1:6">
      <c r="A1186" s="436">
        <v>88264</v>
      </c>
      <c r="B1186" s="732" t="str">
        <f>VLOOKUP(A1186,'SINAPI 092021'!$A$4:$E$12300,2,FALSE)</f>
        <v>ELETRICISTA COM ENCARGOS COMPLEMENTARES</v>
      </c>
      <c r="C1186" s="756" t="str">
        <f>VLOOKUP(A1186,'SINAPI 092021'!$A$4:$E$12300,3,FALSE)</f>
        <v>H</v>
      </c>
      <c r="D1186" s="310">
        <v>0.17100000000000001</v>
      </c>
      <c r="E1186" s="695">
        <v>19.53</v>
      </c>
      <c r="F1186" s="311">
        <f>E1186*D1186</f>
        <v>3.34</v>
      </c>
    </row>
    <row r="1187" spans="1:6">
      <c r="A1187" s="436">
        <v>88247</v>
      </c>
      <c r="B1187" s="732" t="str">
        <f>VLOOKUP(A1187,'SINAPI 092021'!$A$4:$E$12300,2,FALSE)</f>
        <v>AUXILIAR DE ELETRICISTA COM ENCARGOS COMPLEMENTARES</v>
      </c>
      <c r="C1187" s="756" t="str">
        <f>VLOOKUP(A1187,'SINAPI 092021'!$A$4:$E$12300,3,FALSE)</f>
        <v>H</v>
      </c>
      <c r="D1187" s="310">
        <v>0.17100000000000001</v>
      </c>
      <c r="E1187" s="695">
        <v>15.19</v>
      </c>
      <c r="F1187" s="311">
        <f>E1187*D1187</f>
        <v>2.6</v>
      </c>
    </row>
    <row r="1188" spans="1:6">
      <c r="A1188" s="1124" t="s">
        <v>516</v>
      </c>
      <c r="B1188" s="1125"/>
      <c r="C1188" s="1125"/>
      <c r="D1188" s="1125"/>
      <c r="E1188" s="1126"/>
      <c r="F1188" s="243">
        <f>SUM(F1186:F1187)</f>
        <v>5.94</v>
      </c>
    </row>
    <row r="1189" spans="1:6" ht="4.5" customHeight="1">
      <c r="A1189" s="504"/>
      <c r="B1189" s="340"/>
      <c r="C1189" s="340"/>
      <c r="D1189" s="338"/>
      <c r="E1189" s="340"/>
      <c r="F1189" s="505"/>
    </row>
    <row r="1190" spans="1:6" ht="31.5">
      <c r="A1190" s="503" t="s">
        <v>665</v>
      </c>
      <c r="B1190" s="341" t="s">
        <v>517</v>
      </c>
      <c r="C1190" s="240" t="s">
        <v>475</v>
      </c>
      <c r="D1190" s="240" t="s">
        <v>518</v>
      </c>
      <c r="E1190" s="240" t="s">
        <v>514</v>
      </c>
      <c r="F1190" s="241" t="s">
        <v>515</v>
      </c>
    </row>
    <row r="1191" spans="1:6">
      <c r="A1191" s="436">
        <v>2683</v>
      </c>
      <c r="B1191" s="732" t="str">
        <f>VLOOKUP(A1191,'SINAPI 092021'!$A$4:$E$12300,2,FALSE)</f>
        <v>ELETRODUTO DE PVC RIGIDO ROSCAVEL DE 4 ", SEM LUVA</v>
      </c>
      <c r="C1191" s="756" t="str">
        <f>VLOOKUP(A1191,'SINAPI 092021'!$A$4:$E$12300,3,FALSE)</f>
        <v xml:space="preserve">M     </v>
      </c>
      <c r="D1191" s="310">
        <v>1.1000000000000001</v>
      </c>
      <c r="E1191" s="695">
        <v>42.39</v>
      </c>
      <c r="F1191" s="311">
        <f>E1191*D1191</f>
        <v>46.63</v>
      </c>
    </row>
    <row r="1192" spans="1:6">
      <c r="A1192" s="1124" t="s">
        <v>519</v>
      </c>
      <c r="B1192" s="1125"/>
      <c r="C1192" s="1125"/>
      <c r="D1192" s="1125"/>
      <c r="E1192" s="1126"/>
      <c r="F1192" s="243">
        <f>SUM(F1191:F1191)</f>
        <v>46.63</v>
      </c>
    </row>
    <row r="1193" spans="1:6" ht="5.25" customHeight="1">
      <c r="A1193" s="504"/>
      <c r="B1193" s="340"/>
      <c r="C1193" s="340"/>
      <c r="D1193" s="338"/>
      <c r="E1193" s="340"/>
      <c r="F1193" s="505"/>
    </row>
    <row r="1194" spans="1:6">
      <c r="A1194" s="1129" t="s">
        <v>520</v>
      </c>
      <c r="B1194" s="1130"/>
      <c r="C1194" s="1130"/>
      <c r="D1194" s="1130"/>
      <c r="E1194" s="1131"/>
      <c r="F1194" s="515">
        <f>SUM(F1192,F1188)</f>
        <v>52.57</v>
      </c>
    </row>
    <row r="1196" spans="1:6" ht="31.5">
      <c r="A1196" s="738" t="s">
        <v>1644</v>
      </c>
      <c r="B1196" s="763" t="s">
        <v>1643</v>
      </c>
      <c r="C1196" s="1132" t="s">
        <v>526</v>
      </c>
      <c r="D1196" s="1133"/>
      <c r="E1196" s="1117">
        <f>F1207</f>
        <v>16.329999999999998</v>
      </c>
      <c r="F1196" s="1118"/>
    </row>
    <row r="1197" spans="1:6">
      <c r="A1197" s="504"/>
      <c r="B1197" s="340"/>
      <c r="C1197" s="340"/>
      <c r="D1197" s="338"/>
      <c r="E1197" s="340"/>
      <c r="F1197" s="505"/>
    </row>
    <row r="1198" spans="1:6" ht="31.5">
      <c r="A1198" s="339" t="s">
        <v>665</v>
      </c>
      <c r="B1198" s="503" t="s">
        <v>157</v>
      </c>
      <c r="C1198" s="240" t="s">
        <v>475</v>
      </c>
      <c r="D1198" s="240" t="s">
        <v>513</v>
      </c>
      <c r="E1198" s="240" t="s">
        <v>514</v>
      </c>
      <c r="F1198" s="241" t="s">
        <v>515</v>
      </c>
    </row>
    <row r="1199" spans="1:6">
      <c r="A1199" s="436">
        <v>88264</v>
      </c>
      <c r="B1199" s="732" t="str">
        <f>VLOOKUP(A1199,'SINAPI 092021'!$A$4:$E$12300,2,FALSE)</f>
        <v>ELETRICISTA COM ENCARGOS COMPLEMENTARES</v>
      </c>
      <c r="C1199" s="756" t="str">
        <f>VLOOKUP(A1199,'SINAPI 092021'!$A$4:$E$12300,3,FALSE)</f>
        <v>H</v>
      </c>
      <c r="D1199" s="310">
        <v>8.5000000000000006E-2</v>
      </c>
      <c r="E1199" s="695">
        <v>19.53</v>
      </c>
      <c r="F1199" s="311">
        <f>E1199*D1199</f>
        <v>1.66</v>
      </c>
    </row>
    <row r="1200" spans="1:6">
      <c r="A1200" s="436">
        <v>88247</v>
      </c>
      <c r="B1200" s="732" t="str">
        <f>VLOOKUP(A1200,'SINAPI 092021'!$A$4:$E$12300,2,FALSE)</f>
        <v>AUXILIAR DE ELETRICISTA COM ENCARGOS COMPLEMENTARES</v>
      </c>
      <c r="C1200" s="756" t="str">
        <f>VLOOKUP(A1200,'SINAPI 092021'!$A$4:$E$12300,3,FALSE)</f>
        <v>H</v>
      </c>
      <c r="D1200" s="310">
        <v>8.5000000000000006E-2</v>
      </c>
      <c r="E1200" s="695">
        <v>15.19</v>
      </c>
      <c r="F1200" s="311">
        <f>E1200*D1200</f>
        <v>1.29</v>
      </c>
    </row>
    <row r="1201" spans="1:6">
      <c r="A1201" s="1124" t="s">
        <v>516</v>
      </c>
      <c r="B1201" s="1125"/>
      <c r="C1201" s="1125"/>
      <c r="D1201" s="1125"/>
      <c r="E1201" s="1126"/>
      <c r="F1201" s="243">
        <f>SUM(F1199:F1200)</f>
        <v>2.95</v>
      </c>
    </row>
    <row r="1202" spans="1:6">
      <c r="A1202" s="504"/>
      <c r="B1202" s="340"/>
      <c r="C1202" s="340"/>
      <c r="D1202" s="338"/>
      <c r="E1202" s="340"/>
      <c r="F1202" s="505"/>
    </row>
    <row r="1203" spans="1:6" ht="31.5">
      <c r="A1203" s="503" t="s">
        <v>665</v>
      </c>
      <c r="B1203" s="341" t="s">
        <v>517</v>
      </c>
      <c r="C1203" s="240" t="s">
        <v>475</v>
      </c>
      <c r="D1203" s="240" t="s">
        <v>518</v>
      </c>
      <c r="E1203" s="240" t="s">
        <v>514</v>
      </c>
      <c r="F1203" s="241" t="s">
        <v>515</v>
      </c>
    </row>
    <row r="1204" spans="1:6">
      <c r="A1204" s="436">
        <v>11916</v>
      </c>
      <c r="B1204" s="732" t="str">
        <f>VLOOKUP(A1204,'SINAPI 092021'!$A$4:$E$12300,2,FALSE)</f>
        <v>CABO TELEFONICO CTP - APL - 50, 10 PARES, USO EXTERNO</v>
      </c>
      <c r="C1204" s="756" t="str">
        <f>VLOOKUP(A1204,'SINAPI 092021'!$A$4:$E$12300,3,FALSE)</f>
        <v xml:space="preserve">M     </v>
      </c>
      <c r="D1204" s="310">
        <v>1</v>
      </c>
      <c r="E1204" s="695">
        <v>13.38</v>
      </c>
      <c r="F1204" s="311">
        <f>E1204*D1204</f>
        <v>13.38</v>
      </c>
    </row>
    <row r="1205" spans="1:6">
      <c r="A1205" s="1124" t="s">
        <v>519</v>
      </c>
      <c r="B1205" s="1125"/>
      <c r="C1205" s="1125"/>
      <c r="D1205" s="1125"/>
      <c r="E1205" s="1126"/>
      <c r="F1205" s="243">
        <f>SUM(F1204:F1204)</f>
        <v>13.38</v>
      </c>
    </row>
    <row r="1206" spans="1:6">
      <c r="A1206" s="504"/>
      <c r="B1206" s="340"/>
      <c r="C1206" s="340"/>
      <c r="D1206" s="338"/>
      <c r="E1206" s="340"/>
      <c r="F1206" s="505"/>
    </row>
    <row r="1207" spans="1:6">
      <c r="A1207" s="1129" t="s">
        <v>520</v>
      </c>
      <c r="B1207" s="1130"/>
      <c r="C1207" s="1130"/>
      <c r="D1207" s="1130"/>
      <c r="E1207" s="1131"/>
      <c r="F1207" s="515">
        <f>SUM(F1205,F1201)</f>
        <v>16.329999999999998</v>
      </c>
    </row>
    <row r="1209" spans="1:6" ht="78.75">
      <c r="A1209" s="738" t="s">
        <v>1649</v>
      </c>
      <c r="B1209" s="763" t="s">
        <v>1648</v>
      </c>
      <c r="C1209" s="1132" t="s">
        <v>1647</v>
      </c>
      <c r="D1209" s="1133"/>
      <c r="E1209" s="1117">
        <f>F1223</f>
        <v>43.16</v>
      </c>
      <c r="F1209" s="1118"/>
    </row>
    <row r="1210" spans="1:6">
      <c r="A1210" s="504"/>
      <c r="B1210" s="340"/>
      <c r="C1210" s="340"/>
      <c r="D1210" s="338"/>
      <c r="E1210" s="340"/>
      <c r="F1210" s="505"/>
    </row>
    <row r="1211" spans="1:6" ht="31.5">
      <c r="A1211" s="339" t="s">
        <v>665</v>
      </c>
      <c r="B1211" s="503" t="s">
        <v>157</v>
      </c>
      <c r="C1211" s="240" t="s">
        <v>475</v>
      </c>
      <c r="D1211" s="240" t="s">
        <v>513</v>
      </c>
      <c r="E1211" s="240" t="s">
        <v>514</v>
      </c>
      <c r="F1211" s="241" t="s">
        <v>515</v>
      </c>
    </row>
    <row r="1212" spans="1:6" ht="31.5">
      <c r="A1212" s="436">
        <v>88267</v>
      </c>
      <c r="B1212" s="732" t="str">
        <f>VLOOKUP(A1212,'SINAPI 092021'!$A$4:$E$12300,2,FALSE)</f>
        <v>ENCANADOR OU BOMBEIRO HIDRÁULICO COM ENCARGOS COMPLEMENTARES</v>
      </c>
      <c r="C1212" s="756" t="str">
        <f>VLOOKUP(A1212,'SINAPI 092021'!$A$4:$E$12300,3,FALSE)</f>
        <v>H</v>
      </c>
      <c r="D1212" s="310">
        <v>0.21249999999999999</v>
      </c>
      <c r="E1212" s="695">
        <v>18.72</v>
      </c>
      <c r="F1212" s="311">
        <f>E1212*D1212</f>
        <v>3.98</v>
      </c>
    </row>
    <row r="1213" spans="1:6" ht="31.5">
      <c r="A1213" s="436">
        <v>88248</v>
      </c>
      <c r="B1213" s="732" t="str">
        <f>VLOOKUP(A1213,'SINAPI 092021'!$A$4:$E$12300,2,FALSE)</f>
        <v>AUXILIAR DE ENCANADOR OU BOMBEIRO HIDRÁULICO COM ENCARGOS COMPLEMENTARES</v>
      </c>
      <c r="C1213" s="756" t="str">
        <f>VLOOKUP(A1213,'SINAPI 092021'!$A$4:$E$12300,3,FALSE)</f>
        <v>H</v>
      </c>
      <c r="D1213" s="310">
        <v>0.21249999999999999</v>
      </c>
      <c r="E1213" s="695">
        <v>15.54</v>
      </c>
      <c r="F1213" s="311">
        <f>E1213*D1213</f>
        <v>3.3</v>
      </c>
    </row>
    <row r="1214" spans="1:6">
      <c r="A1214" s="1124" t="s">
        <v>516</v>
      </c>
      <c r="B1214" s="1125"/>
      <c r="C1214" s="1125"/>
      <c r="D1214" s="1125"/>
      <c r="E1214" s="1126"/>
      <c r="F1214" s="243">
        <f>SUM(F1212:F1213)</f>
        <v>7.28</v>
      </c>
    </row>
    <row r="1215" spans="1:6">
      <c r="A1215" s="504"/>
      <c r="B1215" s="340"/>
      <c r="C1215" s="340"/>
      <c r="D1215" s="338"/>
      <c r="E1215" s="340"/>
      <c r="F1215" s="505"/>
    </row>
    <row r="1216" spans="1:6" ht="31.5">
      <c r="A1216" s="503" t="s">
        <v>665</v>
      </c>
      <c r="B1216" s="341" t="s">
        <v>517</v>
      </c>
      <c r="C1216" s="240" t="s">
        <v>475</v>
      </c>
      <c r="D1216" s="240" t="s">
        <v>518</v>
      </c>
      <c r="E1216" s="240" t="s">
        <v>514</v>
      </c>
      <c r="F1216" s="241" t="s">
        <v>515</v>
      </c>
    </row>
    <row r="1217" spans="1:6" ht="31.5">
      <c r="A1217" s="436">
        <v>102</v>
      </c>
      <c r="B1217" s="732" t="str">
        <f>VLOOKUP(A1217,'SINAPI 092021'!$A$4:$E$12300,2,FALSE)</f>
        <v>ADAPTADOR PVC SOLDAVEL CURTO COM BOLSA E ROSCA, 85 MM X 3", PARA AGUA FRIA</v>
      </c>
      <c r="C1217" s="756" t="str">
        <f>VLOOKUP(A1217,'SINAPI 092021'!$A$4:$E$12300,3,FALSE)</f>
        <v xml:space="preserve">UN    </v>
      </c>
      <c r="D1217" s="310">
        <v>1</v>
      </c>
      <c r="E1217" s="695">
        <v>30.84</v>
      </c>
      <c r="F1217" s="311">
        <f>E1217*D1217</f>
        <v>30.84</v>
      </c>
    </row>
    <row r="1218" spans="1:6">
      <c r="A1218" s="436">
        <v>20080</v>
      </c>
      <c r="B1218" s="732" t="str">
        <f>VLOOKUP(A1218,'SINAPI 092021'!$A$4:$E$12300,2,FALSE)</f>
        <v>ADESIVO PLASTICO PARA PVC, FRASCO COM 175 GR</v>
      </c>
      <c r="C1218" s="756" t="str">
        <f>VLOOKUP(A1218,'SINAPI 092021'!$A$4:$E$12300,3,FALSE)</f>
        <v xml:space="preserve">UN    </v>
      </c>
      <c r="D1218" s="310">
        <v>0.10625</v>
      </c>
      <c r="E1218" s="695">
        <v>25.11</v>
      </c>
      <c r="F1218" s="311">
        <f>E1218*D1218</f>
        <v>2.67</v>
      </c>
    </row>
    <row r="1219" spans="1:6" ht="31.5">
      <c r="A1219" s="436">
        <v>20083</v>
      </c>
      <c r="B1219" s="732" t="str">
        <f>VLOOKUP(A1219,'SINAPI 092021'!$A$4:$E$12300,2,FALSE)</f>
        <v>SOLUCAO PREPARADORA / LIMPADORA PARA PVC, FRASCO COM 1000 CM3</v>
      </c>
      <c r="C1219" s="756" t="str">
        <f>VLOOKUP(A1219,'SINAPI 092021'!$A$4:$E$12300,3,FALSE)</f>
        <v xml:space="preserve">UN    </v>
      </c>
      <c r="D1219" s="310">
        <v>2.6563E-2</v>
      </c>
      <c r="E1219" s="695">
        <v>87.17</v>
      </c>
      <c r="F1219" s="311">
        <f>E1219*D1219</f>
        <v>2.3199999999999998</v>
      </c>
    </row>
    <row r="1220" spans="1:6">
      <c r="A1220" s="436">
        <v>38383</v>
      </c>
      <c r="B1220" s="732" t="str">
        <f>VLOOKUP(A1220,'SINAPI 092021'!$A$4:$E$12300,2,FALSE)</f>
        <v>LIXA D'AGUA EM FOLHA, GRAO 100</v>
      </c>
      <c r="C1220" s="756" t="str">
        <f>VLOOKUP(A1220,'SINAPI 092021'!$A$4:$E$12300,3,FALSE)</f>
        <v xml:space="preserve">UN    </v>
      </c>
      <c r="D1220" s="310">
        <v>2.1250000000000002E-2</v>
      </c>
      <c r="E1220" s="695">
        <v>2.2000000000000002</v>
      </c>
      <c r="F1220" s="311">
        <f>E1220*D1220</f>
        <v>0.05</v>
      </c>
    </row>
    <row r="1221" spans="1:6">
      <c r="A1221" s="1124" t="s">
        <v>519</v>
      </c>
      <c r="B1221" s="1125"/>
      <c r="C1221" s="1125"/>
      <c r="D1221" s="1125"/>
      <c r="E1221" s="1126"/>
      <c r="F1221" s="243">
        <f>SUM(F1217:F1220)</f>
        <v>35.880000000000003</v>
      </c>
    </row>
    <row r="1222" spans="1:6">
      <c r="A1222" s="504"/>
      <c r="B1222" s="340"/>
      <c r="C1222" s="340"/>
      <c r="D1222" s="338"/>
      <c r="E1222" s="340"/>
      <c r="F1222" s="505"/>
    </row>
    <row r="1223" spans="1:6">
      <c r="A1223" s="1129" t="s">
        <v>520</v>
      </c>
      <c r="B1223" s="1130"/>
      <c r="C1223" s="1130"/>
      <c r="D1223" s="1130"/>
      <c r="E1223" s="1131"/>
      <c r="F1223" s="515">
        <f>SUM(F1221,F1214)</f>
        <v>43.16</v>
      </c>
    </row>
    <row r="1225" spans="1:6" ht="31.5">
      <c r="A1225" s="738" t="s">
        <v>1652</v>
      </c>
      <c r="B1225" s="739" t="s">
        <v>1651</v>
      </c>
      <c r="C1225" s="1132" t="s">
        <v>1650</v>
      </c>
      <c r="D1225" s="1133"/>
      <c r="E1225" s="1117">
        <f>F1235</f>
        <v>90.34</v>
      </c>
      <c r="F1225" s="1118"/>
    </row>
    <row r="1226" spans="1:6">
      <c r="A1226" s="1148"/>
      <c r="B1226" s="1148"/>
      <c r="C1226" s="1148"/>
      <c r="D1226" s="1149"/>
      <c r="E1226" s="1148"/>
      <c r="F1226" s="1148"/>
    </row>
    <row r="1227" spans="1:6" ht="31.5">
      <c r="A1227" s="503" t="s">
        <v>665</v>
      </c>
      <c r="B1227" s="503" t="s">
        <v>157</v>
      </c>
      <c r="C1227" s="240" t="s">
        <v>475</v>
      </c>
      <c r="D1227" s="240" t="s">
        <v>513</v>
      </c>
      <c r="E1227" s="240" t="s">
        <v>514</v>
      </c>
      <c r="F1227" s="241" t="s">
        <v>515</v>
      </c>
    </row>
    <row r="1228" spans="1:6">
      <c r="A1228" s="334">
        <v>88309</v>
      </c>
      <c r="B1228" s="732" t="str">
        <f>VLOOKUP(A1228,'SINAPI 092021'!$A$4:$E$12300,2,FALSE)</f>
        <v>PEDREIRO COM ENCARGOS COMPLEMENTARES</v>
      </c>
      <c r="C1228" s="756" t="str">
        <f>VLOOKUP(A1228,'SINAPI 092021'!$A$4:$E$12300,3,FALSE)</f>
        <v>H</v>
      </c>
      <c r="D1228" s="310">
        <v>0.6</v>
      </c>
      <c r="E1228" s="695">
        <v>18.86</v>
      </c>
      <c r="F1228" s="311">
        <f>E1228*D1228</f>
        <v>11.32</v>
      </c>
    </row>
    <row r="1229" spans="1:6">
      <c r="A1229" s="1124" t="s">
        <v>516</v>
      </c>
      <c r="B1229" s="1125"/>
      <c r="C1229" s="1125"/>
      <c r="D1229" s="1125"/>
      <c r="E1229" s="1126"/>
      <c r="F1229" s="243">
        <f>SUM(F1228)</f>
        <v>11.32</v>
      </c>
    </row>
    <row r="1230" spans="1:6">
      <c r="A1230" s="504"/>
      <c r="B1230" s="340"/>
      <c r="C1230" s="340"/>
      <c r="D1230" s="338"/>
      <c r="E1230" s="340"/>
      <c r="F1230" s="505"/>
    </row>
    <row r="1231" spans="1:6" ht="31.5">
      <c r="A1231" s="503" t="s">
        <v>665</v>
      </c>
      <c r="B1231" s="341" t="s">
        <v>517</v>
      </c>
      <c r="C1231" s="240" t="s">
        <v>475</v>
      </c>
      <c r="D1231" s="240" t="s">
        <v>518</v>
      </c>
      <c r="E1231" s="240" t="s">
        <v>514</v>
      </c>
      <c r="F1231" s="241" t="s">
        <v>515</v>
      </c>
    </row>
    <row r="1232" spans="1:6">
      <c r="A1232" s="513">
        <v>37400</v>
      </c>
      <c r="B1232" s="732" t="str">
        <f>VLOOKUP(A1232,'SINAPI 092021'!$A$4:$E$12300,2,FALSE)</f>
        <v>PAPELEIRA PLASTICA TIPO DISPENSER PARA PAPEL HIGIENICO ROLAO</v>
      </c>
      <c r="C1232" s="756" t="str">
        <f>VLOOKUP(A1232,'SINAPI 092021'!$A$4:$E$12300,3,FALSE)</f>
        <v xml:space="preserve">UN    </v>
      </c>
      <c r="D1232" s="310">
        <v>1</v>
      </c>
      <c r="E1232" s="695">
        <v>79.02</v>
      </c>
      <c r="F1232" s="311">
        <f>E1232*D1232</f>
        <v>79.02</v>
      </c>
    </row>
    <row r="1233" spans="1:6">
      <c r="A1233" s="1122" t="s">
        <v>519</v>
      </c>
      <c r="B1233" s="1122"/>
      <c r="C1233" s="1122"/>
      <c r="D1233" s="1123"/>
      <c r="E1233" s="1122"/>
      <c r="F1233" s="243">
        <f>SUM(F1232)</f>
        <v>79.02</v>
      </c>
    </row>
    <row r="1234" spans="1:6">
      <c r="A1234" s="1110"/>
      <c r="B1234" s="1110"/>
      <c r="C1234" s="1110"/>
      <c r="D1234" s="1111"/>
      <c r="E1234" s="1110"/>
      <c r="F1234" s="1110"/>
    </row>
    <row r="1235" spans="1:6">
      <c r="A1235" s="1127" t="s">
        <v>520</v>
      </c>
      <c r="B1235" s="1127"/>
      <c r="C1235" s="1127"/>
      <c r="D1235" s="1128"/>
      <c r="E1235" s="1127"/>
      <c r="F1235" s="515">
        <f>F1229+F1233</f>
        <v>90.34</v>
      </c>
    </row>
    <row r="1236" spans="1:6">
      <c r="A1236" s="239"/>
    </row>
    <row r="1237" spans="1:6" ht="31.5">
      <c r="A1237" s="738" t="s">
        <v>1654</v>
      </c>
      <c r="B1237" s="739" t="s">
        <v>840</v>
      </c>
      <c r="C1237" s="1132" t="s">
        <v>1650</v>
      </c>
      <c r="D1237" s="1133"/>
      <c r="E1237" s="1117">
        <f>F1247</f>
        <v>90.34</v>
      </c>
      <c r="F1237" s="1118"/>
    </row>
    <row r="1238" spans="1:6">
      <c r="A1238" s="735"/>
      <c r="B1238" s="736"/>
      <c r="C1238" s="736"/>
      <c r="D1238" s="767"/>
      <c r="E1238" s="736"/>
      <c r="F1238" s="737"/>
    </row>
    <row r="1239" spans="1:6" ht="31.5">
      <c r="A1239" s="503" t="s">
        <v>665</v>
      </c>
      <c r="B1239" s="503" t="s">
        <v>157</v>
      </c>
      <c r="C1239" s="240" t="s">
        <v>475</v>
      </c>
      <c r="D1239" s="240" t="s">
        <v>513</v>
      </c>
      <c r="E1239" s="240" t="s">
        <v>514</v>
      </c>
      <c r="F1239" s="241" t="s">
        <v>515</v>
      </c>
    </row>
    <row r="1240" spans="1:6">
      <c r="A1240" s="857" t="s">
        <v>1653</v>
      </c>
      <c r="B1240" s="530" t="s">
        <v>720</v>
      </c>
      <c r="C1240" s="846" t="s">
        <v>477</v>
      </c>
      <c r="D1240" s="806">
        <v>0.6</v>
      </c>
      <c r="E1240" s="847">
        <v>18.86</v>
      </c>
      <c r="F1240" s="847">
        <f>E1240*D1240</f>
        <v>11.32</v>
      </c>
    </row>
    <row r="1241" spans="1:6">
      <c r="A1241" s="1124" t="s">
        <v>516</v>
      </c>
      <c r="B1241" s="1125"/>
      <c r="C1241" s="1125"/>
      <c r="D1241" s="1125"/>
      <c r="E1241" s="1126"/>
      <c r="F1241" s="243">
        <f>SUM(F1240)</f>
        <v>11.32</v>
      </c>
    </row>
    <row r="1242" spans="1:6">
      <c r="A1242" s="504"/>
      <c r="B1242" s="340"/>
      <c r="C1242" s="340"/>
      <c r="D1242" s="338"/>
      <c r="E1242" s="340"/>
      <c r="F1242" s="505"/>
    </row>
    <row r="1243" spans="1:6" ht="31.5">
      <c r="A1243" s="503" t="s">
        <v>665</v>
      </c>
      <c r="B1243" s="341" t="s">
        <v>517</v>
      </c>
      <c r="C1243" s="240" t="s">
        <v>475</v>
      </c>
      <c r="D1243" s="240" t="s">
        <v>518</v>
      </c>
      <c r="E1243" s="240" t="s">
        <v>514</v>
      </c>
      <c r="F1243" s="241" t="s">
        <v>515</v>
      </c>
    </row>
    <row r="1244" spans="1:6" ht="31.5">
      <c r="A1244" s="513">
        <v>37401</v>
      </c>
      <c r="B1244" s="732" t="str">
        <f>VLOOKUP(A1244,'SINAPI 092021'!$A$4:$E$12300,2,FALSE)</f>
        <v>TOALHEIRO PLASTICO TIPO DISPENSER PARA PAPEL TOALHA INTERFOLHADO</v>
      </c>
      <c r="C1244" s="756" t="str">
        <f>VLOOKUP(A1244,'SINAPI 092021'!$A$4:$E$12300,3,FALSE)</f>
        <v xml:space="preserve">UN    </v>
      </c>
      <c r="D1244" s="310">
        <v>1</v>
      </c>
      <c r="E1244" s="695">
        <v>79.02</v>
      </c>
      <c r="F1244" s="311">
        <f>E1244*D1244</f>
        <v>79.02</v>
      </c>
    </row>
    <row r="1245" spans="1:6">
      <c r="A1245" s="1122" t="s">
        <v>519</v>
      </c>
      <c r="B1245" s="1122"/>
      <c r="C1245" s="1122"/>
      <c r="D1245" s="1123"/>
      <c r="E1245" s="1122"/>
      <c r="F1245" s="243">
        <f>SUM(F1244)</f>
        <v>79.02</v>
      </c>
    </row>
    <row r="1246" spans="1:6">
      <c r="A1246" s="1110"/>
      <c r="B1246" s="1110"/>
      <c r="C1246" s="1110"/>
      <c r="D1246" s="1111"/>
      <c r="E1246" s="1110"/>
      <c r="F1246" s="1110"/>
    </row>
    <row r="1247" spans="1:6">
      <c r="A1247" s="1127" t="s">
        <v>520</v>
      </c>
      <c r="B1247" s="1127"/>
      <c r="C1247" s="1127"/>
      <c r="D1247" s="1128"/>
      <c r="E1247" s="1127"/>
      <c r="F1247" s="515">
        <f>F1241+F1245</f>
        <v>90.34</v>
      </c>
    </row>
    <row r="1248" spans="1:6">
      <c r="A1248" s="239"/>
      <c r="F1248" s="516"/>
    </row>
    <row r="1249" spans="1:6">
      <c r="A1249" s="738" t="s">
        <v>1657</v>
      </c>
      <c r="B1249" s="739" t="s">
        <v>1655</v>
      </c>
      <c r="C1249" s="1132" t="s">
        <v>1650</v>
      </c>
      <c r="D1249" s="1133"/>
      <c r="E1249" s="1117">
        <f>F1259</f>
        <v>59.27</v>
      </c>
      <c r="F1249" s="1118"/>
    </row>
    <row r="1250" spans="1:6">
      <c r="A1250" s="1134"/>
      <c r="B1250" s="1135"/>
      <c r="C1250" s="1135"/>
      <c r="D1250" s="1135"/>
      <c r="E1250" s="1135"/>
      <c r="F1250" s="1136"/>
    </row>
    <row r="1251" spans="1:6" ht="31.5">
      <c r="A1251" s="503" t="s">
        <v>665</v>
      </c>
      <c r="B1251" s="506" t="s">
        <v>157</v>
      </c>
      <c r="C1251" s="240" t="s">
        <v>475</v>
      </c>
      <c r="D1251" s="240" t="s">
        <v>518</v>
      </c>
      <c r="E1251" s="240" t="s">
        <v>514</v>
      </c>
      <c r="F1251" s="241" t="s">
        <v>515</v>
      </c>
    </row>
    <row r="1252" spans="1:6">
      <c r="A1252" s="514">
        <v>88316</v>
      </c>
      <c r="B1252" s="732" t="str">
        <f>VLOOKUP(A1252,'SINAPI 092021'!$A$4:$E$12300,2,FALSE)</f>
        <v>SERVENTE COM ENCARGOS COMPLEMENTARES</v>
      </c>
      <c r="C1252" s="756" t="str">
        <f>VLOOKUP(A1252,'SINAPI 092021'!$A$4:$E$12300,3,FALSE)</f>
        <v>H</v>
      </c>
      <c r="D1252" s="310">
        <v>1</v>
      </c>
      <c r="E1252" s="695">
        <v>15.16</v>
      </c>
      <c r="F1252" s="311">
        <f>E1252*D1252</f>
        <v>15.16</v>
      </c>
    </row>
    <row r="1253" spans="1:6">
      <c r="A1253" s="1122" t="s">
        <v>516</v>
      </c>
      <c r="B1253" s="1122"/>
      <c r="C1253" s="1122"/>
      <c r="D1253" s="1123"/>
      <c r="E1253" s="1122"/>
      <c r="F1253" s="243">
        <f>SUM(F1252:F1252)</f>
        <v>15.16</v>
      </c>
    </row>
    <row r="1254" spans="1:6">
      <c r="A1254" s="1110"/>
      <c r="B1254" s="1110"/>
      <c r="C1254" s="1110"/>
      <c r="D1254" s="1111"/>
      <c r="E1254" s="1110"/>
      <c r="F1254" s="1110"/>
    </row>
    <row r="1255" spans="1:6" ht="31.5">
      <c r="A1255" s="503" t="s">
        <v>665</v>
      </c>
      <c r="B1255" s="506" t="s">
        <v>517</v>
      </c>
      <c r="C1255" s="240" t="s">
        <v>475</v>
      </c>
      <c r="D1255" s="240" t="s">
        <v>518</v>
      </c>
      <c r="E1255" s="240" t="s">
        <v>514</v>
      </c>
      <c r="F1255" s="241" t="s">
        <v>515</v>
      </c>
    </row>
    <row r="1256" spans="1:6">
      <c r="A1256" s="514">
        <v>377</v>
      </c>
      <c r="B1256" s="732" t="str">
        <f>VLOOKUP(A1256,'SINAPI 092021'!$A$4:$E$12300,2,FALSE)</f>
        <v>ASSENTO SANITARIO DE PLASTICO, TIPO CONVENCIONAL</v>
      </c>
      <c r="C1256" s="756" t="str">
        <f>VLOOKUP(A1256,'SINAPI 092021'!$A$4:$E$12300,3,FALSE)</f>
        <v xml:space="preserve">UN    </v>
      </c>
      <c r="D1256" s="310">
        <v>1</v>
      </c>
      <c r="E1256" s="695">
        <v>44.11</v>
      </c>
      <c r="F1256" s="311">
        <f>E1256*D1256</f>
        <v>44.11</v>
      </c>
    </row>
    <row r="1257" spans="1:6">
      <c r="A1257" s="1122" t="s">
        <v>519</v>
      </c>
      <c r="B1257" s="1122"/>
      <c r="C1257" s="1122"/>
      <c r="D1257" s="1123"/>
      <c r="E1257" s="1122"/>
      <c r="F1257" s="243">
        <f>SUM(F1256:F1256)</f>
        <v>44.11</v>
      </c>
    </row>
    <row r="1258" spans="1:6">
      <c r="A1258" s="1110"/>
      <c r="B1258" s="1110"/>
      <c r="C1258" s="1110"/>
      <c r="D1258" s="1111"/>
      <c r="E1258" s="1110"/>
      <c r="F1258" s="1110"/>
    </row>
    <row r="1259" spans="1:6">
      <c r="A1259" s="1127" t="s">
        <v>520</v>
      </c>
      <c r="B1259" s="1127"/>
      <c r="C1259" s="1127"/>
      <c r="D1259" s="1128"/>
      <c r="E1259" s="1127"/>
      <c r="F1259" s="515">
        <f>F1253+F1257</f>
        <v>59.27</v>
      </c>
    </row>
    <row r="1260" spans="1:6">
      <c r="A1260" s="239"/>
    </row>
    <row r="1261" spans="1:6" ht="31.5">
      <c r="A1261" s="738" t="s">
        <v>1668</v>
      </c>
      <c r="B1261" s="739" t="s">
        <v>1667</v>
      </c>
      <c r="C1261" s="1132" t="s">
        <v>1650</v>
      </c>
      <c r="D1261" s="1133"/>
      <c r="E1261" s="1117">
        <f>F1271</f>
        <v>9.74</v>
      </c>
      <c r="F1261" s="1118"/>
    </row>
    <row r="1262" spans="1:6">
      <c r="A1262" s="1134"/>
      <c r="B1262" s="1135"/>
      <c r="C1262" s="1135"/>
      <c r="D1262" s="1135"/>
      <c r="E1262" s="1135"/>
      <c r="F1262" s="1136"/>
    </row>
    <row r="1263" spans="1:6" ht="31.5">
      <c r="A1263" s="503" t="s">
        <v>665</v>
      </c>
      <c r="B1263" s="506" t="s">
        <v>157</v>
      </c>
      <c r="C1263" s="240" t="s">
        <v>475</v>
      </c>
      <c r="D1263" s="240" t="s">
        <v>518</v>
      </c>
      <c r="E1263" s="240" t="s">
        <v>514</v>
      </c>
      <c r="F1263" s="241" t="s">
        <v>515</v>
      </c>
    </row>
    <row r="1264" spans="1:6">
      <c r="A1264" s="514">
        <v>88316</v>
      </c>
      <c r="B1264" s="732" t="str">
        <f>VLOOKUP(A1264,'SINAPI 092021'!$A$4:$E$12300,2,FALSE)</f>
        <v>SERVENTE COM ENCARGOS COMPLEMENTARES</v>
      </c>
      <c r="C1264" s="756" t="str">
        <f>VLOOKUP(A1264,'SINAPI 092021'!$A$4:$E$12300,3,FALSE)</f>
        <v>H</v>
      </c>
      <c r="D1264" s="310">
        <v>0.08</v>
      </c>
      <c r="E1264" s="695">
        <v>15.16</v>
      </c>
      <c r="F1264" s="311">
        <f>E1264*D1264</f>
        <v>1.21</v>
      </c>
    </row>
    <row r="1265" spans="1:6">
      <c r="A1265" s="1122" t="s">
        <v>516</v>
      </c>
      <c r="B1265" s="1122"/>
      <c r="C1265" s="1122"/>
      <c r="D1265" s="1123"/>
      <c r="E1265" s="1122"/>
      <c r="F1265" s="243">
        <f>SUM(F1264:F1264)</f>
        <v>1.21</v>
      </c>
    </row>
    <row r="1266" spans="1:6">
      <c r="A1266" s="1110"/>
      <c r="B1266" s="1110"/>
      <c r="C1266" s="1110"/>
      <c r="D1266" s="1111"/>
      <c r="E1266" s="1110"/>
      <c r="F1266" s="1110"/>
    </row>
    <row r="1267" spans="1:6" ht="31.5">
      <c r="A1267" s="503" t="s">
        <v>665</v>
      </c>
      <c r="B1267" s="506" t="s">
        <v>517</v>
      </c>
      <c r="C1267" s="240" t="s">
        <v>475</v>
      </c>
      <c r="D1267" s="240" t="s">
        <v>518</v>
      </c>
      <c r="E1267" s="240" t="s">
        <v>514</v>
      </c>
      <c r="F1267" s="241" t="s">
        <v>515</v>
      </c>
    </row>
    <row r="1268" spans="1:6">
      <c r="A1268" s="514">
        <v>39319</v>
      </c>
      <c r="B1268" s="732" t="str">
        <f>VLOOKUP(A1268,'SINAPI 092021'!$A$4:$E$12300,2,FALSE)</f>
        <v>TERMINAL DE VENTILACAO, 50 MM, SERIE NORMAL, ESGOTO PREDIAL</v>
      </c>
      <c r="C1268" s="756" t="str">
        <f>VLOOKUP(A1268,'SINAPI 092021'!$A$4:$E$12300,3,FALSE)</f>
        <v xml:space="preserve">UN    </v>
      </c>
      <c r="D1268" s="310">
        <v>1</v>
      </c>
      <c r="E1268" s="695">
        <v>8.5299999999999994</v>
      </c>
      <c r="F1268" s="311">
        <f>E1268*D1268</f>
        <v>8.5299999999999994</v>
      </c>
    </row>
    <row r="1269" spans="1:6">
      <c r="A1269" s="1122" t="s">
        <v>519</v>
      </c>
      <c r="B1269" s="1122"/>
      <c r="C1269" s="1122"/>
      <c r="D1269" s="1123"/>
      <c r="E1269" s="1122"/>
      <c r="F1269" s="243">
        <f>SUM(F1268:F1268)</f>
        <v>8.5299999999999994</v>
      </c>
    </row>
    <row r="1270" spans="1:6">
      <c r="A1270" s="1110"/>
      <c r="B1270" s="1110"/>
      <c r="C1270" s="1110"/>
      <c r="D1270" s="1111"/>
      <c r="E1270" s="1110"/>
      <c r="F1270" s="1110"/>
    </row>
    <row r="1271" spans="1:6">
      <c r="A1271" s="1127" t="s">
        <v>520</v>
      </c>
      <c r="B1271" s="1127"/>
      <c r="C1271" s="1127"/>
      <c r="D1271" s="1128"/>
      <c r="E1271" s="1127"/>
      <c r="F1271" s="515">
        <f>F1265+F1269</f>
        <v>9.74</v>
      </c>
    </row>
    <row r="1272" spans="1:6">
      <c r="A1272" s="239"/>
    </row>
    <row r="1273" spans="1:6">
      <c r="A1273" s="1161" t="s">
        <v>22441</v>
      </c>
      <c r="B1273" s="1127"/>
      <c r="C1273" s="1132" t="s">
        <v>1661</v>
      </c>
      <c r="D1273" s="1133"/>
      <c r="E1273" s="1117">
        <f>F1289</f>
        <v>152.22</v>
      </c>
      <c r="F1273" s="1118"/>
    </row>
    <row r="1274" spans="1:6">
      <c r="A1274" s="1127" t="s">
        <v>1660</v>
      </c>
      <c r="B1274" s="1127"/>
      <c r="C1274" s="1127"/>
      <c r="D1274" s="1128"/>
      <c r="E1274" s="1127"/>
      <c r="F1274" s="1127"/>
    </row>
    <row r="1275" spans="1:6">
      <c r="A1275" s="1134"/>
      <c r="B1275" s="1135"/>
      <c r="C1275" s="1135"/>
      <c r="D1275" s="1135"/>
      <c r="E1275" s="1135"/>
      <c r="F1275" s="1136"/>
    </row>
    <row r="1276" spans="1:6" ht="31.5">
      <c r="A1276" s="503" t="s">
        <v>665</v>
      </c>
      <c r="B1276" s="506" t="s">
        <v>157</v>
      </c>
      <c r="C1276" s="240" t="s">
        <v>475</v>
      </c>
      <c r="D1276" s="240" t="s">
        <v>518</v>
      </c>
      <c r="E1276" s="240" t="s">
        <v>514</v>
      </c>
      <c r="F1276" s="241" t="s">
        <v>515</v>
      </c>
    </row>
    <row r="1277" spans="1:6" ht="31.5">
      <c r="A1277" s="514">
        <v>88248</v>
      </c>
      <c r="B1277" s="732" t="str">
        <f>VLOOKUP(A1277,'SINAPI 092021'!$A$4:$E$12300,2,FALSE)</f>
        <v>AUXILIAR DE ENCANADOR OU BOMBEIRO HIDRÁULICO COM ENCARGOS COMPLEMENTARES</v>
      </c>
      <c r="C1277" s="756" t="str">
        <f>VLOOKUP(A1277,'SINAPI 092021'!$A$4:$E$12300,3,FALSE)</f>
        <v>H</v>
      </c>
      <c r="D1277" s="310">
        <v>2.3E-2</v>
      </c>
      <c r="E1277" s="695">
        <v>15.54</v>
      </c>
      <c r="F1277" s="311">
        <f>E1277*D1277</f>
        <v>0.36</v>
      </c>
    </row>
    <row r="1278" spans="1:6" ht="31.5">
      <c r="A1278" s="514">
        <v>88267</v>
      </c>
      <c r="B1278" s="732" t="str">
        <f>VLOOKUP(A1278,'SINAPI 092021'!$A$4:$E$12300,2,FALSE)</f>
        <v>ENCANADOR OU BOMBEIRO HIDRÁULICO COM ENCARGOS COMPLEMENTARES</v>
      </c>
      <c r="C1278" s="756" t="str">
        <f>VLOOKUP(A1278,'SINAPI 092021'!$A$4:$E$12300,3,FALSE)</f>
        <v>H</v>
      </c>
      <c r="D1278" s="310">
        <v>0.161</v>
      </c>
      <c r="E1278" s="695">
        <v>18.72</v>
      </c>
      <c r="F1278" s="311">
        <f>E1278*D1278</f>
        <v>3.01</v>
      </c>
    </row>
    <row r="1279" spans="1:6">
      <c r="A1279" s="1122" t="s">
        <v>516</v>
      </c>
      <c r="B1279" s="1122"/>
      <c r="C1279" s="1122"/>
      <c r="D1279" s="1123"/>
      <c r="E1279" s="1122"/>
      <c r="F1279" s="243">
        <f>SUM(F1277:F1278)</f>
        <v>3.37</v>
      </c>
    </row>
    <row r="1280" spans="1:6">
      <c r="A1280" s="1110"/>
      <c r="B1280" s="1110"/>
      <c r="C1280" s="1110"/>
      <c r="D1280" s="1111"/>
      <c r="E1280" s="1110"/>
      <c r="F1280" s="1110"/>
    </row>
    <row r="1281" spans="1:6" ht="31.5">
      <c r="A1281" s="503" t="s">
        <v>665</v>
      </c>
      <c r="B1281" s="506" t="s">
        <v>517</v>
      </c>
      <c r="C1281" s="240" t="s">
        <v>475</v>
      </c>
      <c r="D1281" s="240" t="s">
        <v>518</v>
      </c>
      <c r="E1281" s="240" t="s">
        <v>514</v>
      </c>
      <c r="F1281" s="241" t="s">
        <v>515</v>
      </c>
    </row>
    <row r="1282" spans="1:6" ht="21" customHeight="1">
      <c r="A1282" s="514">
        <v>11267</v>
      </c>
      <c r="B1282" s="732" t="str">
        <f>VLOOKUP(A1282,'SINAPI 092021'!$A$4:$E$12300,2,FALSE)</f>
        <v>ARRUELA LISA, REDONDA, DE LATAO POLIDO, DIAMETRO NOMINAL 5/8", DIAMETRO EXTERNO = 34 MM, DIAMETRO DO FURO = 17 MM, ESPESSURA = *2,5* MM</v>
      </c>
      <c r="C1282" s="756" t="str">
        <f>VLOOKUP(A1282,'SINAPI 092021'!$A$4:$E$12300,3,FALSE)</f>
        <v xml:space="preserve">UN    </v>
      </c>
      <c r="D1282" s="310">
        <v>4</v>
      </c>
      <c r="E1282" s="695">
        <v>0.8</v>
      </c>
      <c r="F1282" s="311">
        <f>E1282*D1282</f>
        <v>3.2</v>
      </c>
    </row>
    <row r="1283" spans="1:6" ht="21" customHeight="1">
      <c r="A1283" s="514">
        <v>11976</v>
      </c>
      <c r="B1283" s="732" t="str">
        <f>VLOOKUP(A1283,'SINAPI 092021'!$A$4:$E$12300,2,FALSE)</f>
        <v>CHUMBADOR, DIAMETRO 1/4" COM PARAFUSO 1/4" X 40 MM</v>
      </c>
      <c r="C1283" s="756" t="str">
        <f>VLOOKUP(A1283,'SINAPI 092021'!$A$4:$E$12300,3,FALSE)</f>
        <v xml:space="preserve">UN    </v>
      </c>
      <c r="D1283" s="310">
        <v>1.333</v>
      </c>
      <c r="E1283" s="695">
        <v>1.37</v>
      </c>
      <c r="F1283" s="311">
        <f t="shared" ref="F1283:F1286" si="45">E1283*D1283</f>
        <v>1.83</v>
      </c>
    </row>
    <row r="1284" spans="1:6" ht="21" customHeight="1">
      <c r="A1284" s="514">
        <v>39996</v>
      </c>
      <c r="B1284" s="732" t="str">
        <f>VLOOKUP(A1284,'SINAPI 092021'!$A$4:$E$12300,2,FALSE)</f>
        <v>VERGALHAO ZINCADO ROSCA TOTAL, 1/4 " (6,3 MM)</v>
      </c>
      <c r="C1284" s="756" t="str">
        <f>VLOOKUP(A1284,'SINAPI 092021'!$A$4:$E$12300,3,FALSE)</f>
        <v xml:space="preserve">M     </v>
      </c>
      <c r="D1284" s="310">
        <v>0.46700000000000003</v>
      </c>
      <c r="E1284" s="695">
        <v>5.01</v>
      </c>
      <c r="F1284" s="311">
        <f t="shared" si="45"/>
        <v>2.34</v>
      </c>
    </row>
    <row r="1285" spans="1:6" ht="21" customHeight="1">
      <c r="A1285" s="514">
        <v>39997</v>
      </c>
      <c r="B1285" s="732" t="str">
        <f>VLOOKUP(A1285,'SINAPI 092021'!$A$4:$E$12300,2,FALSE)</f>
        <v>PORCA ZINCADA, SEXTAVADA, DIAMETRO 1/4"</v>
      </c>
      <c r="C1285" s="756" t="str">
        <f>VLOOKUP(A1285,'SINAPI 092021'!$A$4:$E$12300,3,FALSE)</f>
        <v xml:space="preserve">UN    </v>
      </c>
      <c r="D1285" s="310">
        <v>4</v>
      </c>
      <c r="E1285" s="695">
        <v>0.34</v>
      </c>
      <c r="F1285" s="311">
        <f t="shared" si="45"/>
        <v>1.36</v>
      </c>
    </row>
    <row r="1286" spans="1:6" ht="31.5">
      <c r="A1286" s="845" t="s">
        <v>22616</v>
      </c>
      <c r="B1286" s="844" t="s">
        <v>22533</v>
      </c>
      <c r="C1286" s="846" t="s">
        <v>475</v>
      </c>
      <c r="D1286" s="314">
        <v>1</v>
      </c>
      <c r="E1286" s="312">
        <v>140.12</v>
      </c>
      <c r="F1286" s="311">
        <f t="shared" si="45"/>
        <v>140.12</v>
      </c>
    </row>
    <row r="1287" spans="1:6">
      <c r="A1287" s="1122" t="s">
        <v>519</v>
      </c>
      <c r="B1287" s="1122"/>
      <c r="C1287" s="1122"/>
      <c r="D1287" s="1123"/>
      <c r="E1287" s="1122"/>
      <c r="F1287" s="243">
        <f>SUM(F1282:F1286)</f>
        <v>148.85</v>
      </c>
    </row>
    <row r="1288" spans="1:6">
      <c r="A1288" s="1110"/>
      <c r="B1288" s="1110"/>
      <c r="C1288" s="1110"/>
      <c r="D1288" s="1111"/>
      <c r="E1288" s="1110"/>
      <c r="F1288" s="1110"/>
    </row>
    <row r="1289" spans="1:6">
      <c r="A1289" s="1127" t="s">
        <v>520</v>
      </c>
      <c r="B1289" s="1127"/>
      <c r="C1289" s="1127"/>
      <c r="D1289" s="1128"/>
      <c r="E1289" s="1127"/>
      <c r="F1289" s="515">
        <f>F1279+F1287</f>
        <v>152.22</v>
      </c>
    </row>
    <row r="1291" spans="1:6" ht="47.25">
      <c r="A1291" s="738" t="s">
        <v>1669</v>
      </c>
      <c r="B1291" s="739" t="s">
        <v>1675</v>
      </c>
      <c r="C1291" s="1132" t="s">
        <v>779</v>
      </c>
      <c r="D1291" s="1133"/>
      <c r="E1291" s="1117">
        <f>F1302</f>
        <v>12.91</v>
      </c>
      <c r="F1291" s="1118"/>
    </row>
    <row r="1292" spans="1:6">
      <c r="A1292" s="1110"/>
      <c r="B1292" s="1110"/>
      <c r="C1292" s="1110"/>
      <c r="D1292" s="1111"/>
      <c r="E1292" s="1110"/>
      <c r="F1292" s="1110"/>
    </row>
    <row r="1293" spans="1:6" ht="21" customHeight="1">
      <c r="A1293" s="339" t="s">
        <v>665</v>
      </c>
      <c r="B1293" s="503" t="s">
        <v>157</v>
      </c>
      <c r="C1293" s="240" t="s">
        <v>475</v>
      </c>
      <c r="D1293" s="240" t="s">
        <v>513</v>
      </c>
      <c r="E1293" s="240" t="s">
        <v>514</v>
      </c>
      <c r="F1293" s="241" t="s">
        <v>515</v>
      </c>
    </row>
    <row r="1294" spans="1:6" ht="21" customHeight="1">
      <c r="A1294" s="436">
        <v>88264</v>
      </c>
      <c r="B1294" s="732" t="str">
        <f>VLOOKUP(A1294,'SINAPI 092021'!$A$4:$E$12300,2,FALSE)</f>
        <v>ELETRICISTA COM ENCARGOS COMPLEMENTARES</v>
      </c>
      <c r="C1294" s="756" t="str">
        <f>VLOOKUP(A1294,'SINAPI 092021'!$A$4:$E$12300,3,FALSE)</f>
        <v>H</v>
      </c>
      <c r="D1294" s="310">
        <v>0.08</v>
      </c>
      <c r="E1294" s="695">
        <v>19.53</v>
      </c>
      <c r="F1294" s="311">
        <f>D1294*E1294</f>
        <v>1.56</v>
      </c>
    </row>
    <row r="1295" spans="1:6" ht="18" customHeight="1">
      <c r="A1295" s="436">
        <v>88247</v>
      </c>
      <c r="B1295" s="732" t="str">
        <f>VLOOKUP(A1295,'SINAPI 092021'!$A$4:$E$12300,2,FALSE)</f>
        <v>AUXILIAR DE ELETRICISTA COM ENCARGOS COMPLEMENTARES</v>
      </c>
      <c r="C1295" s="756" t="str">
        <f>VLOOKUP(A1295,'SINAPI 092021'!$A$4:$E$12300,3,FALSE)</f>
        <v>H</v>
      </c>
      <c r="D1295" s="310">
        <v>0.08</v>
      </c>
      <c r="E1295" s="695">
        <v>15.19</v>
      </c>
      <c r="F1295" s="311">
        <f>D1295*E1295</f>
        <v>1.22</v>
      </c>
    </row>
    <row r="1296" spans="1:6">
      <c r="A1296" s="1124" t="s">
        <v>516</v>
      </c>
      <c r="B1296" s="1125"/>
      <c r="C1296" s="1125"/>
      <c r="D1296" s="1125"/>
      <c r="E1296" s="1126"/>
      <c r="F1296" s="243">
        <f>SUM(F1294:F1295)</f>
        <v>2.78</v>
      </c>
    </row>
    <row r="1297" spans="1:6">
      <c r="A1297" s="504"/>
      <c r="B1297" s="340"/>
      <c r="C1297" s="340"/>
      <c r="D1297" s="338"/>
      <c r="E1297" s="340"/>
      <c r="F1297" s="505"/>
    </row>
    <row r="1298" spans="1:6" ht="31.5">
      <c r="A1298" s="503" t="s">
        <v>665</v>
      </c>
      <c r="B1298" s="341" t="s">
        <v>517</v>
      </c>
      <c r="C1298" s="240" t="s">
        <v>475</v>
      </c>
      <c r="D1298" s="240" t="s">
        <v>518</v>
      </c>
      <c r="E1298" s="240" t="s">
        <v>514</v>
      </c>
      <c r="F1298" s="241" t="s">
        <v>515</v>
      </c>
    </row>
    <row r="1299" spans="1:6" ht="31.5">
      <c r="A1299" s="513">
        <v>39126</v>
      </c>
      <c r="B1299" s="732" t="str">
        <f>VLOOKUP(A1299,'SINAPI 092021'!$A$4:$E$12300,2,FALSE)</f>
        <v>ABRACADEIRA EM ACO PARA AMARRACAO DE ELETRODUTOS, TIPO D, COM 4" E CUNHA DE FIXACAO</v>
      </c>
      <c r="C1299" s="756" t="str">
        <f>VLOOKUP(A1299,'SINAPI 092021'!$A$4:$E$12300,3,FALSE)</f>
        <v xml:space="preserve">UN    </v>
      </c>
      <c r="D1299" s="310">
        <v>1</v>
      </c>
      <c r="E1299" s="695">
        <v>10.130000000000001</v>
      </c>
      <c r="F1299" s="311">
        <f>D1299*E1299</f>
        <v>10.130000000000001</v>
      </c>
    </row>
    <row r="1300" spans="1:6">
      <c r="A1300" s="1122" t="s">
        <v>519</v>
      </c>
      <c r="B1300" s="1122"/>
      <c r="C1300" s="1122"/>
      <c r="D1300" s="1123"/>
      <c r="E1300" s="1122"/>
      <c r="F1300" s="243">
        <f>SUM(F1299:F1299)</f>
        <v>10.130000000000001</v>
      </c>
    </row>
    <row r="1301" spans="1:6">
      <c r="A1301" s="479"/>
      <c r="B1301" s="480"/>
      <c r="C1301" s="481"/>
      <c r="D1301" s="481"/>
      <c r="E1301" s="481"/>
      <c r="F1301" s="482"/>
    </row>
    <row r="1302" spans="1:6">
      <c r="A1302" s="1127" t="s">
        <v>520</v>
      </c>
      <c r="B1302" s="1127"/>
      <c r="C1302" s="1127"/>
      <c r="D1302" s="1128"/>
      <c r="E1302" s="1127"/>
      <c r="F1302" s="515">
        <f>SUM(F1300,F1296)</f>
        <v>12.91</v>
      </c>
    </row>
    <row r="1303" spans="1:6">
      <c r="A1303" s="1110"/>
      <c r="B1303" s="1110"/>
      <c r="C1303" s="1110"/>
      <c r="D1303" s="1111"/>
      <c r="E1303" s="1110"/>
      <c r="F1303" s="1110"/>
    </row>
    <row r="1304" spans="1:6" ht="47.25">
      <c r="A1304" s="738" t="s">
        <v>1670</v>
      </c>
      <c r="B1304" s="739" t="s">
        <v>1674</v>
      </c>
      <c r="C1304" s="1132" t="s">
        <v>779</v>
      </c>
      <c r="D1304" s="1133"/>
      <c r="E1304" s="1117">
        <f>F1315</f>
        <v>5.03</v>
      </c>
      <c r="F1304" s="1118"/>
    </row>
    <row r="1305" spans="1:6">
      <c r="A1305" s="1110"/>
      <c r="B1305" s="1110"/>
      <c r="C1305" s="1110"/>
      <c r="D1305" s="1111"/>
      <c r="E1305" s="1110"/>
      <c r="F1305" s="1110"/>
    </row>
    <row r="1306" spans="1:6" ht="31.5">
      <c r="A1306" s="339" t="s">
        <v>665</v>
      </c>
      <c r="B1306" s="503" t="s">
        <v>157</v>
      </c>
      <c r="C1306" s="240" t="s">
        <v>475</v>
      </c>
      <c r="D1306" s="240" t="s">
        <v>513</v>
      </c>
      <c r="E1306" s="240" t="s">
        <v>514</v>
      </c>
      <c r="F1306" s="241" t="s">
        <v>515</v>
      </c>
    </row>
    <row r="1307" spans="1:6">
      <c r="A1307" s="436">
        <v>88264</v>
      </c>
      <c r="B1307" s="732" t="str">
        <f>VLOOKUP(A1307,'SINAPI 092021'!$A$4:$E$12300,2,FALSE)</f>
        <v>ELETRICISTA COM ENCARGOS COMPLEMENTARES</v>
      </c>
      <c r="C1307" s="756" t="str">
        <f>VLOOKUP(A1307,'SINAPI 092021'!$A$4:$E$12300,3,FALSE)</f>
        <v>H</v>
      </c>
      <c r="D1307" s="310">
        <v>0.08</v>
      </c>
      <c r="E1307" s="695">
        <v>19.53</v>
      </c>
      <c r="F1307" s="311">
        <f>D1307*E1307</f>
        <v>1.56</v>
      </c>
    </row>
    <row r="1308" spans="1:6">
      <c r="A1308" s="436">
        <v>88247</v>
      </c>
      <c r="B1308" s="732" t="str">
        <f>VLOOKUP(A1308,'SINAPI 092021'!$A$4:$E$12300,2,FALSE)</f>
        <v>AUXILIAR DE ELETRICISTA COM ENCARGOS COMPLEMENTARES</v>
      </c>
      <c r="C1308" s="756" t="str">
        <f>VLOOKUP(A1308,'SINAPI 092021'!$A$4:$E$12300,3,FALSE)</f>
        <v>H</v>
      </c>
      <c r="D1308" s="310">
        <v>0.08</v>
      </c>
      <c r="E1308" s="695">
        <v>15.19</v>
      </c>
      <c r="F1308" s="311">
        <f>D1308*E1308</f>
        <v>1.22</v>
      </c>
    </row>
    <row r="1309" spans="1:6">
      <c r="A1309" s="1124" t="s">
        <v>516</v>
      </c>
      <c r="B1309" s="1125"/>
      <c r="C1309" s="1125"/>
      <c r="D1309" s="1125"/>
      <c r="E1309" s="1126"/>
      <c r="F1309" s="243">
        <f>SUM(F1307:F1308)</f>
        <v>2.78</v>
      </c>
    </row>
    <row r="1310" spans="1:6">
      <c r="A1310" s="504"/>
      <c r="B1310" s="340"/>
      <c r="C1310" s="340"/>
      <c r="D1310" s="338"/>
      <c r="E1310" s="340"/>
      <c r="F1310" s="505"/>
    </row>
    <row r="1311" spans="1:6" ht="31.5">
      <c r="A1311" s="503" t="s">
        <v>665</v>
      </c>
      <c r="B1311" s="341" t="s">
        <v>517</v>
      </c>
      <c r="C1311" s="240" t="s">
        <v>475</v>
      </c>
      <c r="D1311" s="240" t="s">
        <v>518</v>
      </c>
      <c r="E1311" s="240" t="s">
        <v>514</v>
      </c>
      <c r="F1311" s="241" t="s">
        <v>515</v>
      </c>
    </row>
    <row r="1312" spans="1:6" ht="31.5">
      <c r="A1312" s="513">
        <v>39128</v>
      </c>
      <c r="B1312" s="732" t="str">
        <f>VLOOKUP(A1312,'SINAPI 092021'!$A$4:$E$12300,2,FALSE)</f>
        <v>ABRACADEIRA EM ACO PARA AMARRACAO DE ELETRODUTOS, TIPO D, COM 3/4" E CUNHA DE FIXACAO</v>
      </c>
      <c r="C1312" s="756" t="str">
        <f>VLOOKUP(A1312,'SINAPI 092021'!$A$4:$E$12300,3,FALSE)</f>
        <v xml:space="preserve">UN    </v>
      </c>
      <c r="D1312" s="310">
        <v>1</v>
      </c>
      <c r="E1312" s="695">
        <v>2.25</v>
      </c>
      <c r="F1312" s="311">
        <f>D1312*E1312</f>
        <v>2.25</v>
      </c>
    </row>
    <row r="1313" spans="1:6">
      <c r="A1313" s="1122" t="s">
        <v>519</v>
      </c>
      <c r="B1313" s="1122"/>
      <c r="C1313" s="1122"/>
      <c r="D1313" s="1123"/>
      <c r="E1313" s="1122"/>
      <c r="F1313" s="243">
        <f>SUM(F1312:F1312)</f>
        <v>2.25</v>
      </c>
    </row>
    <row r="1314" spans="1:6">
      <c r="A1314" s="479"/>
      <c r="B1314" s="480"/>
      <c r="C1314" s="481"/>
      <c r="D1314" s="481"/>
      <c r="E1314" s="481"/>
      <c r="F1314" s="482"/>
    </row>
    <row r="1315" spans="1:6">
      <c r="A1315" s="1127" t="s">
        <v>520</v>
      </c>
      <c r="B1315" s="1127"/>
      <c r="C1315" s="1127"/>
      <c r="D1315" s="1128"/>
      <c r="E1315" s="1127"/>
      <c r="F1315" s="515">
        <f>SUM(F1313,F1309)</f>
        <v>5.03</v>
      </c>
    </row>
    <row r="1316" spans="1:6">
      <c r="A1316" s="1110"/>
      <c r="B1316" s="1110"/>
      <c r="C1316" s="1110"/>
      <c r="D1316" s="1111"/>
      <c r="E1316" s="1110"/>
      <c r="F1316" s="1110"/>
    </row>
    <row r="1318" spans="1:6" ht="47.25">
      <c r="A1318" s="738" t="s">
        <v>22442</v>
      </c>
      <c r="B1318" s="739" t="s">
        <v>1673</v>
      </c>
      <c r="C1318" s="1132" t="s">
        <v>779</v>
      </c>
      <c r="D1318" s="1133"/>
      <c r="E1318" s="1117">
        <f>F1329</f>
        <v>8.4</v>
      </c>
      <c r="F1318" s="1118"/>
    </row>
    <row r="1319" spans="1:6">
      <c r="A1319" s="1110"/>
      <c r="B1319" s="1110"/>
      <c r="C1319" s="1110"/>
      <c r="D1319" s="1111"/>
      <c r="E1319" s="1110"/>
      <c r="F1319" s="1110"/>
    </row>
    <row r="1320" spans="1:6" ht="31.5">
      <c r="A1320" s="339" t="s">
        <v>665</v>
      </c>
      <c r="B1320" s="503" t="s">
        <v>157</v>
      </c>
      <c r="C1320" s="240" t="s">
        <v>475</v>
      </c>
      <c r="D1320" s="240" t="s">
        <v>513</v>
      </c>
      <c r="E1320" s="240" t="s">
        <v>514</v>
      </c>
      <c r="F1320" s="241" t="s">
        <v>515</v>
      </c>
    </row>
    <row r="1321" spans="1:6">
      <c r="A1321" s="436">
        <v>88264</v>
      </c>
      <c r="B1321" s="732" t="str">
        <f>VLOOKUP(A1321,'SINAPI 092021'!$A$4:$E$12300,2,FALSE)</f>
        <v>ELETRICISTA COM ENCARGOS COMPLEMENTARES</v>
      </c>
      <c r="C1321" s="756" t="str">
        <f>VLOOKUP(A1321,'SINAPI 092021'!$A$4:$E$12300,3,FALSE)</f>
        <v>H</v>
      </c>
      <c r="D1321" s="310">
        <v>0.08</v>
      </c>
      <c r="E1321" s="695">
        <v>19.53</v>
      </c>
      <c r="F1321" s="311">
        <f>D1321*E1321</f>
        <v>1.56</v>
      </c>
    </row>
    <row r="1322" spans="1:6">
      <c r="A1322" s="436">
        <v>88247</v>
      </c>
      <c r="B1322" s="732" t="str">
        <f>VLOOKUP(A1322,'SINAPI 092021'!$A$4:$E$12300,2,FALSE)</f>
        <v>AUXILIAR DE ELETRICISTA COM ENCARGOS COMPLEMENTARES</v>
      </c>
      <c r="C1322" s="756" t="str">
        <f>VLOOKUP(A1322,'SINAPI 092021'!$A$4:$E$12300,3,FALSE)</f>
        <v>H</v>
      </c>
      <c r="D1322" s="310">
        <v>0.08</v>
      </c>
      <c r="E1322" s="695">
        <v>15.19</v>
      </c>
      <c r="F1322" s="311">
        <f>D1322*E1322</f>
        <v>1.22</v>
      </c>
    </row>
    <row r="1323" spans="1:6">
      <c r="A1323" s="1124" t="s">
        <v>516</v>
      </c>
      <c r="B1323" s="1125"/>
      <c r="C1323" s="1125"/>
      <c r="D1323" s="1125"/>
      <c r="E1323" s="1126"/>
      <c r="F1323" s="243">
        <f>SUM(F1321:F1322)</f>
        <v>2.78</v>
      </c>
    </row>
    <row r="1324" spans="1:6">
      <c r="A1324" s="504"/>
      <c r="B1324" s="340"/>
      <c r="C1324" s="340"/>
      <c r="D1324" s="338"/>
      <c r="E1324" s="340"/>
      <c r="F1324" s="505"/>
    </row>
    <row r="1325" spans="1:6" ht="31.5">
      <c r="A1325" s="503" t="s">
        <v>665</v>
      </c>
      <c r="B1325" s="341" t="s">
        <v>517</v>
      </c>
      <c r="C1325" s="240" t="s">
        <v>475</v>
      </c>
      <c r="D1325" s="240" t="s">
        <v>518</v>
      </c>
      <c r="E1325" s="240" t="s">
        <v>514</v>
      </c>
      <c r="F1325" s="241" t="s">
        <v>515</v>
      </c>
    </row>
    <row r="1326" spans="1:6" ht="31.5">
      <c r="A1326" s="513">
        <v>39133</v>
      </c>
      <c r="B1326" s="732" t="str">
        <f>VLOOKUP(A1326,'SINAPI 092021'!$A$4:$E$12300,2,FALSE)</f>
        <v>ABRACADEIRA EM ACO PARA AMARRACAO DE ELETRODUTOS, TIPO D, COM 2 1/2" E CUNHA DE FIXACAO</v>
      </c>
      <c r="C1326" s="756" t="str">
        <f>VLOOKUP(A1326,'SINAPI 092021'!$A$4:$E$12300,3,FALSE)</f>
        <v xml:space="preserve">UN    </v>
      </c>
      <c r="D1326" s="310">
        <v>1</v>
      </c>
      <c r="E1326" s="695">
        <v>5.62</v>
      </c>
      <c r="F1326" s="311">
        <f>D1326*E1326</f>
        <v>5.62</v>
      </c>
    </row>
    <row r="1327" spans="1:6">
      <c r="A1327" s="1122" t="s">
        <v>519</v>
      </c>
      <c r="B1327" s="1122"/>
      <c r="C1327" s="1122"/>
      <c r="D1327" s="1123"/>
      <c r="E1327" s="1122"/>
      <c r="F1327" s="243">
        <f>SUM(F1326:F1326)</f>
        <v>5.62</v>
      </c>
    </row>
    <row r="1328" spans="1:6">
      <c r="A1328" s="479"/>
      <c r="B1328" s="480"/>
      <c r="C1328" s="481"/>
      <c r="D1328" s="481"/>
      <c r="E1328" s="481"/>
      <c r="F1328" s="482"/>
    </row>
    <row r="1329" spans="1:6">
      <c r="A1329" s="1127" t="s">
        <v>520</v>
      </c>
      <c r="B1329" s="1127"/>
      <c r="C1329" s="1127"/>
      <c r="D1329" s="1128"/>
      <c r="E1329" s="1127"/>
      <c r="F1329" s="515">
        <f>SUM(F1327,F1323)</f>
        <v>8.4</v>
      </c>
    </row>
    <row r="1330" spans="1:6">
      <c r="A1330" s="1110"/>
      <c r="B1330" s="1110"/>
      <c r="C1330" s="1110"/>
      <c r="D1330" s="1111"/>
      <c r="E1330" s="1110"/>
      <c r="F1330" s="1110"/>
    </row>
    <row r="1331" spans="1:6" ht="47.25">
      <c r="A1331" s="738" t="s">
        <v>1677</v>
      </c>
      <c r="B1331" s="739" t="s">
        <v>1676</v>
      </c>
      <c r="C1331" s="1132" t="s">
        <v>779</v>
      </c>
      <c r="D1331" s="1133"/>
      <c r="E1331" s="1117">
        <f>F1342</f>
        <v>5.19</v>
      </c>
      <c r="F1331" s="1118"/>
    </row>
    <row r="1332" spans="1:6">
      <c r="A1332" s="1110"/>
      <c r="B1332" s="1110"/>
      <c r="C1332" s="1110"/>
      <c r="D1332" s="1111"/>
      <c r="E1332" s="1110"/>
      <c r="F1332" s="1110"/>
    </row>
    <row r="1333" spans="1:6" ht="31.5">
      <c r="A1333" s="339" t="s">
        <v>665</v>
      </c>
      <c r="B1333" s="503" t="s">
        <v>157</v>
      </c>
      <c r="C1333" s="240" t="s">
        <v>475</v>
      </c>
      <c r="D1333" s="240" t="s">
        <v>513</v>
      </c>
      <c r="E1333" s="240" t="s">
        <v>514</v>
      </c>
      <c r="F1333" s="241" t="s">
        <v>515</v>
      </c>
    </row>
    <row r="1334" spans="1:6">
      <c r="A1334" s="436">
        <v>88264</v>
      </c>
      <c r="B1334" s="732" t="str">
        <f>VLOOKUP(A1334,'SINAPI 092021'!$A$4:$E$12300,2,FALSE)</f>
        <v>ELETRICISTA COM ENCARGOS COMPLEMENTARES</v>
      </c>
      <c r="C1334" s="756" t="str">
        <f>VLOOKUP(A1334,'SINAPI 092021'!$A$4:$E$12300,3,FALSE)</f>
        <v>H</v>
      </c>
      <c r="D1334" s="310">
        <v>0.08</v>
      </c>
      <c r="E1334" s="695">
        <v>19.53</v>
      </c>
      <c r="F1334" s="311">
        <f>D1334*E1334</f>
        <v>1.56</v>
      </c>
    </row>
    <row r="1335" spans="1:6">
      <c r="A1335" s="436">
        <v>88247</v>
      </c>
      <c r="B1335" s="732" t="str">
        <f>VLOOKUP(A1335,'SINAPI 092021'!$A$4:$E$12300,2,FALSE)</f>
        <v>AUXILIAR DE ELETRICISTA COM ENCARGOS COMPLEMENTARES</v>
      </c>
      <c r="C1335" s="756" t="str">
        <f>VLOOKUP(A1335,'SINAPI 092021'!$A$4:$E$12300,3,FALSE)</f>
        <v>H</v>
      </c>
      <c r="D1335" s="310">
        <v>0.08</v>
      </c>
      <c r="E1335" s="695">
        <v>15.19</v>
      </c>
      <c r="F1335" s="311">
        <f>D1335*E1335</f>
        <v>1.22</v>
      </c>
    </row>
    <row r="1336" spans="1:6">
      <c r="A1336" s="1124" t="s">
        <v>516</v>
      </c>
      <c r="B1336" s="1125"/>
      <c r="C1336" s="1125"/>
      <c r="D1336" s="1125"/>
      <c r="E1336" s="1126"/>
      <c r="F1336" s="243">
        <f>SUM(F1334:F1335)</f>
        <v>2.78</v>
      </c>
    </row>
    <row r="1337" spans="1:6">
      <c r="A1337" s="504"/>
      <c r="B1337" s="340"/>
      <c r="C1337" s="340"/>
      <c r="D1337" s="338"/>
      <c r="E1337" s="340"/>
      <c r="F1337" s="505"/>
    </row>
    <row r="1338" spans="1:6" ht="31.5">
      <c r="A1338" s="503" t="s">
        <v>665</v>
      </c>
      <c r="B1338" s="341" t="s">
        <v>517</v>
      </c>
      <c r="C1338" s="240" t="s">
        <v>475</v>
      </c>
      <c r="D1338" s="240" t="s">
        <v>518</v>
      </c>
      <c r="E1338" s="240" t="s">
        <v>514</v>
      </c>
      <c r="F1338" s="241" t="s">
        <v>515</v>
      </c>
    </row>
    <row r="1339" spans="1:6" ht="31.5">
      <c r="A1339" s="513">
        <v>39129</v>
      </c>
      <c r="B1339" s="732" t="str">
        <f>VLOOKUP(A1339,'SINAPI 092021'!$A$4:$E$12300,2,FALSE)</f>
        <v>ABRACADEIRA EM ACO PARA AMARRACAO DE ELETRODUTOS, TIPO D, COM 1" E CUNHA DE FIXACAO</v>
      </c>
      <c r="C1339" s="756" t="str">
        <f>VLOOKUP(A1339,'SINAPI 092021'!$A$4:$E$12300,3,FALSE)</f>
        <v xml:space="preserve">UN    </v>
      </c>
      <c r="D1339" s="310">
        <v>1</v>
      </c>
      <c r="E1339" s="695">
        <v>2.41</v>
      </c>
      <c r="F1339" s="311">
        <f>D1339*E1339</f>
        <v>2.41</v>
      </c>
    </row>
    <row r="1340" spans="1:6">
      <c r="A1340" s="1122" t="s">
        <v>519</v>
      </c>
      <c r="B1340" s="1122"/>
      <c r="C1340" s="1122"/>
      <c r="D1340" s="1123"/>
      <c r="E1340" s="1122"/>
      <c r="F1340" s="243">
        <f>SUM(F1339:F1339)</f>
        <v>2.41</v>
      </c>
    </row>
    <row r="1341" spans="1:6">
      <c r="A1341" s="479"/>
      <c r="B1341" s="480"/>
      <c r="C1341" s="481"/>
      <c r="D1341" s="481"/>
      <c r="E1341" s="481"/>
      <c r="F1341" s="482"/>
    </row>
    <row r="1342" spans="1:6">
      <c r="A1342" s="1127" t="s">
        <v>520</v>
      </c>
      <c r="B1342" s="1127"/>
      <c r="C1342" s="1127"/>
      <c r="D1342" s="1128"/>
      <c r="E1342" s="1127"/>
      <c r="F1342" s="515">
        <f>SUM(F1340,F1336)</f>
        <v>5.19</v>
      </c>
    </row>
    <row r="1343" spans="1:6">
      <c r="A1343" s="1110"/>
      <c r="B1343" s="1110"/>
      <c r="C1343" s="1110"/>
      <c r="D1343" s="1111"/>
      <c r="E1343" s="1110"/>
      <c r="F1343" s="1110"/>
    </row>
    <row r="1344" spans="1:6" ht="47.25">
      <c r="A1344" s="738" t="s">
        <v>1680</v>
      </c>
      <c r="B1344" s="739" t="s">
        <v>1679</v>
      </c>
      <c r="C1344" s="1132" t="s">
        <v>779</v>
      </c>
      <c r="D1344" s="1133"/>
      <c r="E1344" s="1117">
        <f>F1355</f>
        <v>6.69</v>
      </c>
      <c r="F1344" s="1118"/>
    </row>
    <row r="1345" spans="1:6">
      <c r="A1345" s="1110"/>
      <c r="B1345" s="1110"/>
      <c r="C1345" s="1110"/>
      <c r="D1345" s="1111"/>
      <c r="E1345" s="1110"/>
      <c r="F1345" s="1110"/>
    </row>
    <row r="1346" spans="1:6" ht="31.5">
      <c r="A1346" s="339" t="s">
        <v>665</v>
      </c>
      <c r="B1346" s="503" t="s">
        <v>157</v>
      </c>
      <c r="C1346" s="240" t="s">
        <v>475</v>
      </c>
      <c r="D1346" s="240" t="s">
        <v>513</v>
      </c>
      <c r="E1346" s="240" t="s">
        <v>514</v>
      </c>
      <c r="F1346" s="241" t="s">
        <v>515</v>
      </c>
    </row>
    <row r="1347" spans="1:6">
      <c r="A1347" s="436">
        <v>88264</v>
      </c>
      <c r="B1347" s="732" t="str">
        <f>VLOOKUP(A1347,'SINAPI 092021'!$A$4:$E$12300,2,FALSE)</f>
        <v>ELETRICISTA COM ENCARGOS COMPLEMENTARES</v>
      </c>
      <c r="C1347" s="756" t="str">
        <f>VLOOKUP(A1347,'SINAPI 092021'!$A$4:$E$12300,3,FALSE)</f>
        <v>H</v>
      </c>
      <c r="D1347" s="310">
        <v>0.08</v>
      </c>
      <c r="E1347" s="695">
        <v>19.53</v>
      </c>
      <c r="F1347" s="311">
        <f>D1347*E1347</f>
        <v>1.56</v>
      </c>
    </row>
    <row r="1348" spans="1:6">
      <c r="A1348" s="436">
        <v>88247</v>
      </c>
      <c r="B1348" s="732" t="str">
        <f>VLOOKUP(A1348,'SINAPI 092021'!$A$4:$E$12300,2,FALSE)</f>
        <v>AUXILIAR DE ELETRICISTA COM ENCARGOS COMPLEMENTARES</v>
      </c>
      <c r="C1348" s="756" t="str">
        <f>VLOOKUP(A1348,'SINAPI 092021'!$A$4:$E$12300,3,FALSE)</f>
        <v>H</v>
      </c>
      <c r="D1348" s="310">
        <v>0.08</v>
      </c>
      <c r="E1348" s="695">
        <v>15.19</v>
      </c>
      <c r="F1348" s="311">
        <f>D1348*E1348</f>
        <v>1.22</v>
      </c>
    </row>
    <row r="1349" spans="1:6">
      <c r="A1349" s="1124" t="s">
        <v>516</v>
      </c>
      <c r="B1349" s="1125"/>
      <c r="C1349" s="1125"/>
      <c r="D1349" s="1125"/>
      <c r="E1349" s="1126"/>
      <c r="F1349" s="243">
        <f>SUM(F1347:F1348)</f>
        <v>2.78</v>
      </c>
    </row>
    <row r="1350" spans="1:6">
      <c r="A1350" s="504"/>
      <c r="B1350" s="340"/>
      <c r="C1350" s="340"/>
      <c r="D1350" s="338"/>
      <c r="E1350" s="340"/>
      <c r="F1350" s="505"/>
    </row>
    <row r="1351" spans="1:6" ht="31.5">
      <c r="A1351" s="503" t="s">
        <v>665</v>
      </c>
      <c r="B1351" s="341" t="s">
        <v>517</v>
      </c>
      <c r="C1351" s="240" t="s">
        <v>475</v>
      </c>
      <c r="D1351" s="240" t="s">
        <v>518</v>
      </c>
      <c r="E1351" s="240" t="s">
        <v>514</v>
      </c>
      <c r="F1351" s="241" t="s">
        <v>515</v>
      </c>
    </row>
    <row r="1352" spans="1:6" ht="31.5">
      <c r="A1352" s="513">
        <v>39130</v>
      </c>
      <c r="B1352" s="732" t="str">
        <f>VLOOKUP(A1352,'SINAPI 092021'!$A$4:$E$12300,2,FALSE)</f>
        <v>ABRACADEIRA EM ACO PARA AMARRACAO DE ELETRODUTOS, TIPO D, COM 1 1/4" E CUNHA DE FIXACAO</v>
      </c>
      <c r="C1352" s="756" t="str">
        <f>VLOOKUP(A1352,'SINAPI 092021'!$A$4:$E$12300,3,FALSE)</f>
        <v xml:space="preserve">UN    </v>
      </c>
      <c r="D1352" s="310">
        <v>1</v>
      </c>
      <c r="E1352" s="695">
        <v>3.91</v>
      </c>
      <c r="F1352" s="311">
        <f>D1352*E1352</f>
        <v>3.91</v>
      </c>
    </row>
    <row r="1353" spans="1:6">
      <c r="A1353" s="1122" t="s">
        <v>519</v>
      </c>
      <c r="B1353" s="1122"/>
      <c r="C1353" s="1122"/>
      <c r="D1353" s="1123"/>
      <c r="E1353" s="1122"/>
      <c r="F1353" s="243">
        <f>SUM(F1352:F1352)</f>
        <v>3.91</v>
      </c>
    </row>
    <row r="1354" spans="1:6">
      <c r="A1354" s="479"/>
      <c r="B1354" s="480"/>
      <c r="C1354" s="481"/>
      <c r="D1354" s="481"/>
      <c r="E1354" s="481"/>
      <c r="F1354" s="482"/>
    </row>
    <row r="1355" spans="1:6">
      <c r="A1355" s="1127" t="s">
        <v>520</v>
      </c>
      <c r="B1355" s="1127"/>
      <c r="C1355" s="1127"/>
      <c r="D1355" s="1128"/>
      <c r="E1355" s="1127"/>
      <c r="F1355" s="515">
        <f>SUM(F1353,F1349)</f>
        <v>6.69</v>
      </c>
    </row>
    <row r="1356" spans="1:6">
      <c r="A1356" s="1110"/>
      <c r="B1356" s="1110"/>
      <c r="C1356" s="1110"/>
      <c r="D1356" s="1111"/>
      <c r="E1356" s="1110"/>
      <c r="F1356" s="1110"/>
    </row>
    <row r="1357" spans="1:6" ht="47.25">
      <c r="A1357" s="738" t="s">
        <v>1683</v>
      </c>
      <c r="B1357" s="739" t="s">
        <v>1682</v>
      </c>
      <c r="C1357" s="1132" t="s">
        <v>779</v>
      </c>
      <c r="D1357" s="1133"/>
      <c r="E1357" s="1117">
        <f>F1368</f>
        <v>7.06</v>
      </c>
      <c r="F1357" s="1118"/>
    </row>
    <row r="1358" spans="1:6">
      <c r="A1358" s="1110"/>
      <c r="B1358" s="1110"/>
      <c r="C1358" s="1110"/>
      <c r="D1358" s="1111"/>
      <c r="E1358" s="1110"/>
      <c r="F1358" s="1110"/>
    </row>
    <row r="1359" spans="1:6" ht="31.5">
      <c r="A1359" s="339" t="s">
        <v>665</v>
      </c>
      <c r="B1359" s="503" t="s">
        <v>157</v>
      </c>
      <c r="C1359" s="240" t="s">
        <v>475</v>
      </c>
      <c r="D1359" s="240" t="s">
        <v>513</v>
      </c>
      <c r="E1359" s="240" t="s">
        <v>514</v>
      </c>
      <c r="F1359" s="241" t="s">
        <v>515</v>
      </c>
    </row>
    <row r="1360" spans="1:6">
      <c r="A1360" s="436">
        <v>88264</v>
      </c>
      <c r="B1360" s="732" t="str">
        <f>VLOOKUP(A1360,'SINAPI 092021'!$A$4:$E$12300,2,FALSE)</f>
        <v>ELETRICISTA COM ENCARGOS COMPLEMENTARES</v>
      </c>
      <c r="C1360" s="756" t="str">
        <f>VLOOKUP(A1360,'SINAPI 092021'!$A$4:$E$12300,3,FALSE)</f>
        <v>H</v>
      </c>
      <c r="D1360" s="310">
        <v>0.08</v>
      </c>
      <c r="E1360" s="695">
        <v>19.53</v>
      </c>
      <c r="F1360" s="311">
        <f>D1360*E1360</f>
        <v>1.56</v>
      </c>
    </row>
    <row r="1361" spans="1:6">
      <c r="A1361" s="436">
        <v>88247</v>
      </c>
      <c r="B1361" s="732" t="str">
        <f>VLOOKUP(A1361,'SINAPI 092021'!$A$4:$E$12300,2,FALSE)</f>
        <v>AUXILIAR DE ELETRICISTA COM ENCARGOS COMPLEMENTARES</v>
      </c>
      <c r="C1361" s="756" t="str">
        <f>VLOOKUP(A1361,'SINAPI 092021'!$A$4:$E$12300,3,FALSE)</f>
        <v>H</v>
      </c>
      <c r="D1361" s="310">
        <v>0.08</v>
      </c>
      <c r="E1361" s="695">
        <v>15.19</v>
      </c>
      <c r="F1361" s="311">
        <f>D1361*E1361</f>
        <v>1.22</v>
      </c>
    </row>
    <row r="1362" spans="1:6">
      <c r="A1362" s="1124" t="s">
        <v>516</v>
      </c>
      <c r="B1362" s="1125"/>
      <c r="C1362" s="1125"/>
      <c r="D1362" s="1125"/>
      <c r="E1362" s="1126"/>
      <c r="F1362" s="243">
        <f>SUM(F1360:F1361)</f>
        <v>2.78</v>
      </c>
    </row>
    <row r="1363" spans="1:6">
      <c r="A1363" s="504"/>
      <c r="B1363" s="340"/>
      <c r="C1363" s="340"/>
      <c r="D1363" s="338"/>
      <c r="E1363" s="340"/>
      <c r="F1363" s="505"/>
    </row>
    <row r="1364" spans="1:6" ht="31.5">
      <c r="A1364" s="503" t="s">
        <v>665</v>
      </c>
      <c r="B1364" s="341" t="s">
        <v>517</v>
      </c>
      <c r="C1364" s="240" t="s">
        <v>475</v>
      </c>
      <c r="D1364" s="240" t="s">
        <v>518</v>
      </c>
      <c r="E1364" s="240" t="s">
        <v>514</v>
      </c>
      <c r="F1364" s="241" t="s">
        <v>515</v>
      </c>
    </row>
    <row r="1365" spans="1:6" ht="31.5">
      <c r="A1365" s="513">
        <v>39131</v>
      </c>
      <c r="B1365" s="732" t="str">
        <f>VLOOKUP(A1365,'SINAPI 092021'!$A$4:$E$12300,2,FALSE)</f>
        <v>ABRACADEIRA EM ACO PARA AMARRACAO DE ELETRODUTOS, TIPO D, COM 1 1/2" E CUNHA DE FIXACAO</v>
      </c>
      <c r="C1365" s="756" t="str">
        <f>VLOOKUP(A1365,'SINAPI 092021'!$A$4:$E$12300,3,FALSE)</f>
        <v xml:space="preserve">UN    </v>
      </c>
      <c r="D1365" s="310">
        <v>1</v>
      </c>
      <c r="E1365" s="695">
        <v>4.28</v>
      </c>
      <c r="F1365" s="311">
        <f>D1365*E1365</f>
        <v>4.28</v>
      </c>
    </row>
    <row r="1366" spans="1:6">
      <c r="A1366" s="1122" t="s">
        <v>519</v>
      </c>
      <c r="B1366" s="1122"/>
      <c r="C1366" s="1122"/>
      <c r="D1366" s="1123"/>
      <c r="E1366" s="1122"/>
      <c r="F1366" s="243">
        <f>SUM(F1365:F1365)</f>
        <v>4.28</v>
      </c>
    </row>
    <row r="1367" spans="1:6">
      <c r="A1367" s="479"/>
      <c r="B1367" s="480"/>
      <c r="C1367" s="481"/>
      <c r="D1367" s="481"/>
      <c r="E1367" s="481"/>
      <c r="F1367" s="482"/>
    </row>
    <row r="1368" spans="1:6">
      <c r="A1368" s="1127" t="s">
        <v>520</v>
      </c>
      <c r="B1368" s="1127"/>
      <c r="C1368" s="1127"/>
      <c r="D1368" s="1128"/>
      <c r="E1368" s="1127"/>
      <c r="F1368" s="515">
        <f>SUM(F1366,F1362)</f>
        <v>7.06</v>
      </c>
    </row>
    <row r="1369" spans="1:6">
      <c r="A1369" s="1110"/>
      <c r="B1369" s="1110"/>
      <c r="C1369" s="1110"/>
      <c r="D1369" s="1111"/>
      <c r="E1369" s="1110"/>
      <c r="F1369" s="1110"/>
    </row>
    <row r="1370" spans="1:6" ht="31.5">
      <c r="A1370" s="738" t="s">
        <v>1685</v>
      </c>
      <c r="B1370" s="763" t="s">
        <v>1684</v>
      </c>
      <c r="C1370" s="1132" t="s">
        <v>1650</v>
      </c>
      <c r="D1370" s="1133"/>
      <c r="E1370" s="1117">
        <f>F1381</f>
        <v>437.34</v>
      </c>
      <c r="F1370" s="1118"/>
    </row>
    <row r="1371" spans="1:6">
      <c r="A1371" s="504"/>
      <c r="B1371" s="340"/>
      <c r="C1371" s="340"/>
      <c r="D1371" s="338"/>
      <c r="E1371" s="340"/>
      <c r="F1371" s="505"/>
    </row>
    <row r="1372" spans="1:6" ht="31.5">
      <c r="A1372" s="339" t="s">
        <v>665</v>
      </c>
      <c r="B1372" s="503" t="s">
        <v>157</v>
      </c>
      <c r="C1372" s="240" t="s">
        <v>475</v>
      </c>
      <c r="D1372" s="240" t="s">
        <v>513</v>
      </c>
      <c r="E1372" s="240" t="s">
        <v>514</v>
      </c>
      <c r="F1372" s="241" t="s">
        <v>515</v>
      </c>
    </row>
    <row r="1373" spans="1:6">
      <c r="A1373" s="436">
        <v>88264</v>
      </c>
      <c r="B1373" s="732" t="str">
        <f>VLOOKUP(A1373,'SINAPI 092021'!$A$4:$E$12300,2,FALSE)</f>
        <v>ELETRICISTA COM ENCARGOS COMPLEMENTARES</v>
      </c>
      <c r="C1373" s="756" t="str">
        <f>VLOOKUP(A1373,'SINAPI 092021'!$A$4:$E$12300,3,FALSE)</f>
        <v>H</v>
      </c>
      <c r="D1373" s="310">
        <v>2</v>
      </c>
      <c r="E1373" s="695">
        <v>19.53</v>
      </c>
      <c r="F1373" s="311">
        <f>D1373*E1373</f>
        <v>39.06</v>
      </c>
    </row>
    <row r="1374" spans="1:6">
      <c r="A1374" s="436">
        <v>88247</v>
      </c>
      <c r="B1374" s="732" t="str">
        <f>VLOOKUP(A1374,'SINAPI 092021'!$A$4:$E$12300,2,FALSE)</f>
        <v>AUXILIAR DE ELETRICISTA COM ENCARGOS COMPLEMENTARES</v>
      </c>
      <c r="C1374" s="756" t="str">
        <f>VLOOKUP(A1374,'SINAPI 092021'!$A$4:$E$12300,3,FALSE)</f>
        <v>H</v>
      </c>
      <c r="D1374" s="310">
        <v>2</v>
      </c>
      <c r="E1374" s="695">
        <v>15.19</v>
      </c>
      <c r="F1374" s="311">
        <f>D1374*E1374</f>
        <v>30.38</v>
      </c>
    </row>
    <row r="1375" spans="1:6">
      <c r="A1375" s="1124" t="s">
        <v>516</v>
      </c>
      <c r="B1375" s="1125"/>
      <c r="C1375" s="1125"/>
      <c r="D1375" s="1125"/>
      <c r="E1375" s="1126"/>
      <c r="F1375" s="243">
        <f>SUM(F1373:F1374)</f>
        <v>69.44</v>
      </c>
    </row>
    <row r="1376" spans="1:6">
      <c r="A1376" s="504"/>
      <c r="B1376" s="340"/>
      <c r="C1376" s="340"/>
      <c r="D1376" s="338"/>
      <c r="E1376" s="340"/>
      <c r="F1376" s="505"/>
    </row>
    <row r="1377" spans="1:6" ht="31.5">
      <c r="A1377" s="543" t="s">
        <v>665</v>
      </c>
      <c r="B1377" s="544" t="s">
        <v>517</v>
      </c>
      <c r="C1377" s="545" t="s">
        <v>475</v>
      </c>
      <c r="D1377" s="545" t="s">
        <v>518</v>
      </c>
      <c r="E1377" s="545" t="s">
        <v>514</v>
      </c>
      <c r="F1377" s="546" t="s">
        <v>515</v>
      </c>
    </row>
    <row r="1378" spans="1:6">
      <c r="A1378" s="858" t="s">
        <v>22617</v>
      </c>
      <c r="B1378" s="859" t="s">
        <v>22576</v>
      </c>
      <c r="C1378" s="846" t="s">
        <v>475</v>
      </c>
      <c r="D1378" s="314">
        <v>1</v>
      </c>
      <c r="E1378" s="312">
        <v>367.9</v>
      </c>
      <c r="F1378" s="312">
        <f>D1378*E1378</f>
        <v>367.9</v>
      </c>
    </row>
    <row r="1379" spans="1:6">
      <c r="A1379" s="1124" t="s">
        <v>519</v>
      </c>
      <c r="B1379" s="1125"/>
      <c r="C1379" s="1125"/>
      <c r="D1379" s="1125"/>
      <c r="E1379" s="1126"/>
      <c r="F1379" s="243">
        <f>SUM(F1378:F1378)</f>
        <v>367.9</v>
      </c>
    </row>
    <row r="1380" spans="1:6">
      <c r="A1380" s="504"/>
      <c r="B1380" s="340"/>
      <c r="C1380" s="340"/>
      <c r="D1380" s="338"/>
      <c r="E1380" s="340"/>
      <c r="F1380" s="505"/>
    </row>
    <row r="1381" spans="1:6">
      <c r="A1381" s="1129" t="s">
        <v>520</v>
      </c>
      <c r="B1381" s="1130"/>
      <c r="C1381" s="1130"/>
      <c r="D1381" s="1130"/>
      <c r="E1381" s="1131"/>
      <c r="F1381" s="515">
        <f>SUM(F1379,F1375)</f>
        <v>437.34</v>
      </c>
    </row>
    <row r="1382" spans="1:6">
      <c r="A1382" s="239"/>
      <c r="F1382" s="516"/>
    </row>
    <row r="1383" spans="1:6" ht="47.25">
      <c r="A1383" s="738" t="s">
        <v>1686</v>
      </c>
      <c r="B1383" s="739" t="s">
        <v>1689</v>
      </c>
      <c r="C1383" s="1132" t="s">
        <v>779</v>
      </c>
      <c r="D1383" s="1133"/>
      <c r="E1383" s="1117">
        <f>F1393</f>
        <v>1.42</v>
      </c>
      <c r="F1383" s="1118"/>
    </row>
    <row r="1384" spans="1:6">
      <c r="A1384" s="1110"/>
      <c r="B1384" s="1110"/>
      <c r="C1384" s="1110"/>
      <c r="D1384" s="1111"/>
      <c r="E1384" s="1110"/>
      <c r="F1384" s="1110"/>
    </row>
    <row r="1385" spans="1:6" ht="31.5">
      <c r="A1385" s="339" t="s">
        <v>665</v>
      </c>
      <c r="B1385" s="503" t="s">
        <v>157</v>
      </c>
      <c r="C1385" s="240" t="s">
        <v>475</v>
      </c>
      <c r="D1385" s="240" t="s">
        <v>513</v>
      </c>
      <c r="E1385" s="240" t="s">
        <v>514</v>
      </c>
      <c r="F1385" s="241" t="s">
        <v>515</v>
      </c>
    </row>
    <row r="1386" spans="1:6">
      <c r="A1386" s="436">
        <v>88247</v>
      </c>
      <c r="B1386" s="732" t="str">
        <f>VLOOKUP(A1386,'SINAPI 092021'!$A$4:$E$12300,2,FALSE)</f>
        <v>AUXILIAR DE ELETRICISTA COM ENCARGOS COMPLEMENTARES</v>
      </c>
      <c r="C1386" s="756" t="str">
        <f>VLOOKUP(A1386,'SINAPI 092021'!$A$4:$E$12300,3,FALSE)</f>
        <v>H</v>
      </c>
      <c r="D1386" s="310">
        <v>0.08</v>
      </c>
      <c r="E1386" s="695">
        <v>15.19</v>
      </c>
      <c r="F1386" s="311">
        <f>D1386*E1386</f>
        <v>1.22</v>
      </c>
    </row>
    <row r="1387" spans="1:6">
      <c r="A1387" s="1124" t="s">
        <v>516</v>
      </c>
      <c r="B1387" s="1125"/>
      <c r="C1387" s="1125"/>
      <c r="D1387" s="1125"/>
      <c r="E1387" s="1126"/>
      <c r="F1387" s="243">
        <f>SUM(F1386:F1386)</f>
        <v>1.22</v>
      </c>
    </row>
    <row r="1388" spans="1:6">
      <c r="A1388" s="504"/>
      <c r="B1388" s="340"/>
      <c r="C1388" s="340"/>
      <c r="D1388" s="338"/>
      <c r="E1388" s="340"/>
      <c r="F1388" s="505"/>
    </row>
    <row r="1389" spans="1:6" ht="31.5">
      <c r="A1389" s="503" t="s">
        <v>665</v>
      </c>
      <c r="B1389" s="341" t="s">
        <v>517</v>
      </c>
      <c r="C1389" s="240" t="s">
        <v>475</v>
      </c>
      <c r="D1389" s="240" t="s">
        <v>518</v>
      </c>
      <c r="E1389" s="240" t="s">
        <v>514</v>
      </c>
      <c r="F1389" s="241" t="s">
        <v>515</v>
      </c>
    </row>
    <row r="1390" spans="1:6" ht="24" customHeight="1">
      <c r="A1390" s="513">
        <v>11950</v>
      </c>
      <c r="B1390" s="732" t="str">
        <f>VLOOKUP(A1390,'SINAPI 092021'!$A$4:$E$12300,2,FALSE)</f>
        <v>BUCHA DE NYLON SEM ABA S6, COM PARAFUSO DE 4,20 X 40 MM EM ACO ZINCADO COM ROSCA SOBERBA, CABECA CHATA E FENDA PHILLIPS</v>
      </c>
      <c r="C1390" s="756" t="str">
        <f>VLOOKUP(A1390,'SINAPI 092021'!$A$4:$E$12300,3,FALSE)</f>
        <v xml:space="preserve">UN    </v>
      </c>
      <c r="D1390" s="310">
        <v>1</v>
      </c>
      <c r="E1390" s="695" t="str">
        <f>VLOOKUP(A1390,'SINAPI 092021'!$A$4:$E$12300,5,FALSE)</f>
        <v>0,20</v>
      </c>
      <c r="F1390" s="311">
        <f>D1390*E1390</f>
        <v>0.2</v>
      </c>
    </row>
    <row r="1391" spans="1:6">
      <c r="A1391" s="1122" t="s">
        <v>519</v>
      </c>
      <c r="B1391" s="1122"/>
      <c r="C1391" s="1122"/>
      <c r="D1391" s="1123"/>
      <c r="E1391" s="1122"/>
      <c r="F1391" s="243">
        <f>SUM(F1390:F1390)</f>
        <v>0.2</v>
      </c>
    </row>
    <row r="1392" spans="1:6">
      <c r="A1392" s="479"/>
      <c r="B1392" s="480"/>
      <c r="C1392" s="481"/>
      <c r="D1392" s="481"/>
      <c r="E1392" s="481"/>
      <c r="F1392" s="482"/>
    </row>
    <row r="1393" spans="1:6">
      <c r="A1393" s="1127" t="s">
        <v>520</v>
      </c>
      <c r="B1393" s="1127"/>
      <c r="C1393" s="1127"/>
      <c r="D1393" s="1128"/>
      <c r="E1393" s="1127"/>
      <c r="F1393" s="515">
        <f>SUM(F1391,F1387)</f>
        <v>1.42</v>
      </c>
    </row>
    <row r="1394" spans="1:6">
      <c r="A1394" s="1110"/>
      <c r="B1394" s="1110"/>
      <c r="C1394" s="1110"/>
      <c r="D1394" s="1111"/>
      <c r="E1394" s="1110"/>
      <c r="F1394" s="1110"/>
    </row>
    <row r="1395" spans="1:6" ht="47.25">
      <c r="A1395" s="738" t="s">
        <v>1687</v>
      </c>
      <c r="B1395" s="739" t="s">
        <v>1691</v>
      </c>
      <c r="C1395" s="1132" t="s">
        <v>779</v>
      </c>
      <c r="D1395" s="1133"/>
      <c r="E1395" s="1117">
        <f>F1405</f>
        <v>1.63</v>
      </c>
      <c r="F1395" s="1118"/>
    </row>
    <row r="1396" spans="1:6">
      <c r="A1396" s="1110"/>
      <c r="B1396" s="1110"/>
      <c r="C1396" s="1110"/>
      <c r="D1396" s="1111"/>
      <c r="E1396" s="1110"/>
      <c r="F1396" s="1110"/>
    </row>
    <row r="1397" spans="1:6" ht="31.5">
      <c r="A1397" s="339" t="s">
        <v>665</v>
      </c>
      <c r="B1397" s="503" t="s">
        <v>157</v>
      </c>
      <c r="C1397" s="240" t="s">
        <v>475</v>
      </c>
      <c r="D1397" s="240" t="s">
        <v>513</v>
      </c>
      <c r="E1397" s="240" t="s">
        <v>514</v>
      </c>
      <c r="F1397" s="241" t="s">
        <v>515</v>
      </c>
    </row>
    <row r="1398" spans="1:6">
      <c r="A1398" s="436">
        <v>88247</v>
      </c>
      <c r="B1398" s="732" t="str">
        <f>VLOOKUP(A1398,'SINAPI 092021'!$A$4:$E$12300,2,FALSE)</f>
        <v>AUXILIAR DE ELETRICISTA COM ENCARGOS COMPLEMENTARES</v>
      </c>
      <c r="C1398" s="756" t="str">
        <f>VLOOKUP(A1398,'SINAPI 092021'!$A$4:$E$12300,3,FALSE)</f>
        <v>H</v>
      </c>
      <c r="D1398" s="310">
        <v>0.08</v>
      </c>
      <c r="E1398" s="695">
        <v>15.19</v>
      </c>
      <c r="F1398" s="311">
        <f>D1398*E1398</f>
        <v>1.22</v>
      </c>
    </row>
    <row r="1399" spans="1:6">
      <c r="A1399" s="1124" t="s">
        <v>516</v>
      </c>
      <c r="B1399" s="1125"/>
      <c r="C1399" s="1125"/>
      <c r="D1399" s="1125"/>
      <c r="E1399" s="1126"/>
      <c r="F1399" s="243">
        <f>SUM(F1398:F1398)</f>
        <v>1.22</v>
      </c>
    </row>
    <row r="1400" spans="1:6">
      <c r="A1400" s="504"/>
      <c r="B1400" s="340"/>
      <c r="C1400" s="340"/>
      <c r="D1400" s="338"/>
      <c r="E1400" s="340"/>
      <c r="F1400" s="505"/>
    </row>
    <row r="1401" spans="1:6" ht="31.5">
      <c r="A1401" s="503" t="s">
        <v>665</v>
      </c>
      <c r="B1401" s="341" t="s">
        <v>517</v>
      </c>
      <c r="C1401" s="240" t="s">
        <v>475</v>
      </c>
      <c r="D1401" s="240" t="s">
        <v>518</v>
      </c>
      <c r="E1401" s="240" t="s">
        <v>514</v>
      </c>
      <c r="F1401" s="241" t="s">
        <v>515</v>
      </c>
    </row>
    <row r="1402" spans="1:6" ht="20.25" customHeight="1">
      <c r="A1402" s="513">
        <v>7583</v>
      </c>
      <c r="B1402" s="732" t="str">
        <f>VLOOKUP(A1402,'SINAPI 092021'!$A$4:$E$12300,2,FALSE)</f>
        <v>BUCHA DE NYLON SEM ABA S8, COM PARAFUSO DE 4,80 X 50 MM EM ACO ZINCADO COM ROSCA SOBERBA, CABECA CHATA E FENDA PHILLIPS</v>
      </c>
      <c r="C1402" s="756" t="str">
        <f>VLOOKUP(A1402,'SINAPI 092021'!$A$4:$E$12300,3,FALSE)</f>
        <v xml:space="preserve">UN    </v>
      </c>
      <c r="D1402" s="310">
        <v>1</v>
      </c>
      <c r="E1402" s="695" t="str">
        <f>VLOOKUP(A1402,'SINAPI 092021'!$A$4:$E$12300,5,FALSE)</f>
        <v>0,41</v>
      </c>
      <c r="F1402" s="311">
        <f>D1402*E1402</f>
        <v>0.41</v>
      </c>
    </row>
    <row r="1403" spans="1:6">
      <c r="A1403" s="1122" t="s">
        <v>519</v>
      </c>
      <c r="B1403" s="1122"/>
      <c r="C1403" s="1122"/>
      <c r="D1403" s="1123"/>
      <c r="E1403" s="1122"/>
      <c r="F1403" s="243">
        <f>SUM(F1402:F1402)</f>
        <v>0.41</v>
      </c>
    </row>
    <row r="1404" spans="1:6">
      <c r="A1404" s="479"/>
      <c r="B1404" s="480"/>
      <c r="C1404" s="481"/>
      <c r="D1404" s="481"/>
      <c r="E1404" s="481"/>
      <c r="F1404" s="482"/>
    </row>
    <row r="1405" spans="1:6">
      <c r="A1405" s="1146" t="s">
        <v>520</v>
      </c>
      <c r="B1405" s="1146"/>
      <c r="C1405" s="1146"/>
      <c r="D1405" s="1147"/>
      <c r="E1405" s="1146"/>
      <c r="F1405" s="529">
        <f>SUM(F1403,F1399)</f>
        <v>1.63</v>
      </c>
    </row>
    <row r="1406" spans="1:6">
      <c r="A1406" s="1110"/>
      <c r="B1406" s="1110"/>
      <c r="C1406" s="1110"/>
      <c r="D1406" s="1111"/>
      <c r="E1406" s="1110"/>
      <c r="F1406" s="1110"/>
    </row>
    <row r="1407" spans="1:6" ht="47.25">
      <c r="A1407" s="738" t="s">
        <v>1693</v>
      </c>
      <c r="B1407" s="739" t="s">
        <v>1692</v>
      </c>
      <c r="C1407" s="1132" t="s">
        <v>779</v>
      </c>
      <c r="D1407" s="1133"/>
      <c r="E1407" s="1117">
        <f>F1417</f>
        <v>1.49</v>
      </c>
      <c r="F1407" s="1118"/>
    </row>
    <row r="1408" spans="1:6">
      <c r="A1408" s="1110"/>
      <c r="B1408" s="1110"/>
      <c r="C1408" s="1110"/>
      <c r="D1408" s="1111"/>
      <c r="E1408" s="1110"/>
      <c r="F1408" s="1110"/>
    </row>
    <row r="1409" spans="1:6" ht="31.5">
      <c r="A1409" s="339" t="s">
        <v>665</v>
      </c>
      <c r="B1409" s="503" t="s">
        <v>157</v>
      </c>
      <c r="C1409" s="240" t="s">
        <v>475</v>
      </c>
      <c r="D1409" s="240" t="s">
        <v>513</v>
      </c>
      <c r="E1409" s="240" t="s">
        <v>514</v>
      </c>
      <c r="F1409" s="241" t="s">
        <v>515</v>
      </c>
    </row>
    <row r="1410" spans="1:6">
      <c r="A1410" s="436">
        <v>88247</v>
      </c>
      <c r="B1410" s="732" t="str">
        <f>VLOOKUP(A1410,'SINAPI 092021'!$A$4:$E$12300,2,FALSE)</f>
        <v>AUXILIAR DE ELETRICISTA COM ENCARGOS COMPLEMENTARES</v>
      </c>
      <c r="C1410" s="756" t="str">
        <f>VLOOKUP(A1410,'SINAPI 092021'!$A$4:$E$12300,3,FALSE)</f>
        <v>H</v>
      </c>
      <c r="D1410" s="310">
        <v>0.08</v>
      </c>
      <c r="E1410" s="695">
        <v>15.19</v>
      </c>
      <c r="F1410" s="311">
        <f>D1410*E1410</f>
        <v>1.22</v>
      </c>
    </row>
    <row r="1411" spans="1:6">
      <c r="A1411" s="1124" t="s">
        <v>516</v>
      </c>
      <c r="B1411" s="1125"/>
      <c r="C1411" s="1125"/>
      <c r="D1411" s="1125"/>
      <c r="E1411" s="1126"/>
      <c r="F1411" s="243">
        <f>SUM(F1410:F1410)</f>
        <v>1.22</v>
      </c>
    </row>
    <row r="1412" spans="1:6">
      <c r="A1412" s="504"/>
      <c r="B1412" s="340"/>
      <c r="C1412" s="340"/>
      <c r="D1412" s="338"/>
      <c r="E1412" s="340"/>
      <c r="F1412" s="505"/>
    </row>
    <row r="1413" spans="1:6" ht="31.5">
      <c r="A1413" s="503" t="s">
        <v>665</v>
      </c>
      <c r="B1413" s="341" t="s">
        <v>517</v>
      </c>
      <c r="C1413" s="240" t="s">
        <v>475</v>
      </c>
      <c r="D1413" s="240" t="s">
        <v>518</v>
      </c>
      <c r="E1413" s="240" t="s">
        <v>514</v>
      </c>
      <c r="F1413" s="241" t="s">
        <v>515</v>
      </c>
    </row>
    <row r="1414" spans="1:6" ht="31.5">
      <c r="A1414" s="513">
        <v>39443</v>
      </c>
      <c r="B1414" s="732" t="str">
        <f>VLOOKUP(A1414,'SINAPI 092021'!$A$4:$E$12300,2,FALSE)</f>
        <v>PARAFUSO DRY WALL, EM ACO ZINCADO, CABECA LENTILHA E PONTA BROCA (LB), LARGURA 4,2 MM, COMPRIMENTO 13 MM</v>
      </c>
      <c r="C1414" s="756" t="str">
        <f>VLOOKUP(A1414,'SINAPI 092021'!$A$4:$E$12300,3,FALSE)</f>
        <v xml:space="preserve">UN    </v>
      </c>
      <c r="D1414" s="310">
        <v>1</v>
      </c>
      <c r="E1414" s="695">
        <v>0.27</v>
      </c>
      <c r="F1414" s="311">
        <f>D1414*E1414</f>
        <v>0.27</v>
      </c>
    </row>
    <row r="1415" spans="1:6">
      <c r="A1415" s="1122" t="s">
        <v>519</v>
      </c>
      <c r="B1415" s="1122"/>
      <c r="C1415" s="1122"/>
      <c r="D1415" s="1123"/>
      <c r="E1415" s="1122"/>
      <c r="F1415" s="243">
        <f>SUM(F1414:F1414)</f>
        <v>0.27</v>
      </c>
    </row>
    <row r="1416" spans="1:6">
      <c r="A1416" s="479"/>
      <c r="B1416" s="480"/>
      <c r="C1416" s="481"/>
      <c r="D1416" s="481"/>
      <c r="E1416" s="481"/>
      <c r="F1416" s="482"/>
    </row>
    <row r="1417" spans="1:6">
      <c r="A1417" s="1127" t="s">
        <v>520</v>
      </c>
      <c r="B1417" s="1127"/>
      <c r="C1417" s="1127"/>
      <c r="D1417" s="1128"/>
      <c r="E1417" s="1127"/>
      <c r="F1417" s="515">
        <f>SUM(F1415,F1411)</f>
        <v>1.49</v>
      </c>
    </row>
    <row r="1418" spans="1:6">
      <c r="A1418" s="1110"/>
      <c r="B1418" s="1110"/>
      <c r="C1418" s="1110"/>
      <c r="D1418" s="1111"/>
      <c r="E1418" s="1110"/>
      <c r="F1418" s="1110"/>
    </row>
    <row r="1419" spans="1:6" ht="31.5">
      <c r="A1419" s="738" t="s">
        <v>1696</v>
      </c>
      <c r="B1419" s="739" t="s">
        <v>1695</v>
      </c>
      <c r="C1419" s="1132" t="s">
        <v>779</v>
      </c>
      <c r="D1419" s="1133"/>
      <c r="E1419" s="1117">
        <f>F1429</f>
        <v>1.47</v>
      </c>
      <c r="F1419" s="1118"/>
    </row>
    <row r="1420" spans="1:6">
      <c r="A1420" s="1110"/>
      <c r="B1420" s="1110"/>
      <c r="C1420" s="1110"/>
      <c r="D1420" s="1111"/>
      <c r="E1420" s="1110"/>
      <c r="F1420" s="1110"/>
    </row>
    <row r="1421" spans="1:6" ht="31.5">
      <c r="A1421" s="339" t="s">
        <v>665</v>
      </c>
      <c r="B1421" s="503" t="s">
        <v>157</v>
      </c>
      <c r="C1421" s="240" t="s">
        <v>475</v>
      </c>
      <c r="D1421" s="240" t="s">
        <v>513</v>
      </c>
      <c r="E1421" s="240" t="s">
        <v>514</v>
      </c>
      <c r="F1421" s="241" t="s">
        <v>515</v>
      </c>
    </row>
    <row r="1422" spans="1:6">
      <c r="A1422" s="436">
        <v>88247</v>
      </c>
      <c r="B1422" s="732" t="str">
        <f>VLOOKUP(A1422,'SINAPI 092021'!$A$4:$E$12300,2,FALSE)</f>
        <v>AUXILIAR DE ELETRICISTA COM ENCARGOS COMPLEMENTARES</v>
      </c>
      <c r="C1422" s="756" t="str">
        <f>VLOOKUP(A1422,'SINAPI 092021'!$A$4:$E$12300,3,FALSE)</f>
        <v>H</v>
      </c>
      <c r="D1422" s="310">
        <v>0.08</v>
      </c>
      <c r="E1422" s="695">
        <v>15.19</v>
      </c>
      <c r="F1422" s="311">
        <f>D1422*E1422</f>
        <v>1.22</v>
      </c>
    </row>
    <row r="1423" spans="1:6">
      <c r="A1423" s="1124" t="s">
        <v>516</v>
      </c>
      <c r="B1423" s="1125"/>
      <c r="C1423" s="1125"/>
      <c r="D1423" s="1125"/>
      <c r="E1423" s="1126"/>
      <c r="F1423" s="243">
        <f>SUM(F1422:F1422)</f>
        <v>1.22</v>
      </c>
    </row>
    <row r="1424" spans="1:6" ht="6.75" customHeight="1">
      <c r="A1424" s="504"/>
      <c r="B1424" s="340"/>
      <c r="C1424" s="340"/>
      <c r="D1424" s="338"/>
      <c r="E1424" s="340"/>
      <c r="F1424" s="505"/>
    </row>
    <row r="1425" spans="1:6" ht="31.5">
      <c r="A1425" s="503" t="s">
        <v>665</v>
      </c>
      <c r="B1425" s="341" t="s">
        <v>517</v>
      </c>
      <c r="C1425" s="240" t="s">
        <v>475</v>
      </c>
      <c r="D1425" s="240" t="s">
        <v>518</v>
      </c>
      <c r="E1425" s="240" t="s">
        <v>514</v>
      </c>
      <c r="F1425" s="241" t="s">
        <v>515</v>
      </c>
    </row>
    <row r="1426" spans="1:6">
      <c r="A1426" s="513">
        <v>4342</v>
      </c>
      <c r="B1426" s="732" t="str">
        <f>VLOOKUP(A1426,'SINAPI 092021'!$A$4:$E$12300,2,FALSE)</f>
        <v>PORCA ZINCADA, SEXTAVADA, DIAMETRO 3/8"</v>
      </c>
      <c r="C1426" s="756" t="str">
        <f>VLOOKUP(A1426,'SINAPI 092021'!$A$4:$E$12300,3,FALSE)</f>
        <v xml:space="preserve">UN    </v>
      </c>
      <c r="D1426" s="310">
        <v>1</v>
      </c>
      <c r="E1426" s="695">
        <v>0.25</v>
      </c>
      <c r="F1426" s="311">
        <f>D1426*E1426</f>
        <v>0.25</v>
      </c>
    </row>
    <row r="1427" spans="1:6">
      <c r="A1427" s="1122" t="s">
        <v>519</v>
      </c>
      <c r="B1427" s="1122"/>
      <c r="C1427" s="1122"/>
      <c r="D1427" s="1123"/>
      <c r="E1427" s="1122"/>
      <c r="F1427" s="243">
        <f>SUM(F1426:F1426)</f>
        <v>0.25</v>
      </c>
    </row>
    <row r="1428" spans="1:6">
      <c r="A1428" s="479"/>
      <c r="B1428" s="480"/>
      <c r="C1428" s="481"/>
      <c r="D1428" s="481"/>
      <c r="E1428" s="481"/>
      <c r="F1428" s="482"/>
    </row>
    <row r="1429" spans="1:6">
      <c r="A1429" s="1127" t="s">
        <v>520</v>
      </c>
      <c r="B1429" s="1127"/>
      <c r="C1429" s="1127"/>
      <c r="D1429" s="1128"/>
      <c r="E1429" s="1127"/>
      <c r="F1429" s="515">
        <f>SUM(F1427,F1423)</f>
        <v>1.47</v>
      </c>
    </row>
    <row r="1430" spans="1:6" ht="6.75" customHeight="1">
      <c r="A1430" s="1110"/>
      <c r="B1430" s="1110"/>
      <c r="C1430" s="1110"/>
      <c r="D1430" s="1111"/>
      <c r="E1430" s="1110"/>
      <c r="F1430" s="1110"/>
    </row>
    <row r="1431" spans="1:6" ht="47.25">
      <c r="A1431" s="738" t="s">
        <v>1698</v>
      </c>
      <c r="B1431" s="763" t="s">
        <v>1697</v>
      </c>
      <c r="C1431" s="1132" t="s">
        <v>1650</v>
      </c>
      <c r="D1431" s="1133"/>
      <c r="E1431" s="1117">
        <f>F1442</f>
        <v>282.33999999999997</v>
      </c>
      <c r="F1431" s="1118"/>
    </row>
    <row r="1432" spans="1:6">
      <c r="A1432" s="504"/>
      <c r="B1432" s="340"/>
      <c r="C1432" s="340"/>
      <c r="D1432" s="338"/>
      <c r="E1432" s="340"/>
      <c r="F1432" s="505"/>
    </row>
    <row r="1433" spans="1:6" ht="31.5">
      <c r="A1433" s="339" t="s">
        <v>665</v>
      </c>
      <c r="B1433" s="503" t="s">
        <v>157</v>
      </c>
      <c r="C1433" s="240" t="s">
        <v>475</v>
      </c>
      <c r="D1433" s="240" t="s">
        <v>513</v>
      </c>
      <c r="E1433" s="240" t="s">
        <v>514</v>
      </c>
      <c r="F1433" s="241" t="s">
        <v>515</v>
      </c>
    </row>
    <row r="1434" spans="1:6">
      <c r="A1434" s="436">
        <v>88264</v>
      </c>
      <c r="B1434" s="732" t="str">
        <f>VLOOKUP(A1434,'SINAPI 092021'!$A$4:$E$12300,2,FALSE)</f>
        <v>ELETRICISTA COM ENCARGOS COMPLEMENTARES</v>
      </c>
      <c r="C1434" s="756" t="str">
        <f>VLOOKUP(A1434,'SINAPI 092021'!$A$4:$E$12300,3,FALSE)</f>
        <v>H</v>
      </c>
      <c r="D1434" s="310">
        <v>2</v>
      </c>
      <c r="E1434" s="695">
        <v>19.53</v>
      </c>
      <c r="F1434" s="311">
        <f>D1434*E1434</f>
        <v>39.06</v>
      </c>
    </row>
    <row r="1435" spans="1:6">
      <c r="A1435" s="436">
        <v>88247</v>
      </c>
      <c r="B1435" s="732" t="str">
        <f>VLOOKUP(A1435,'SINAPI 092021'!$A$4:$E$12300,2,FALSE)</f>
        <v>AUXILIAR DE ELETRICISTA COM ENCARGOS COMPLEMENTARES</v>
      </c>
      <c r="C1435" s="756" t="str">
        <f>VLOOKUP(A1435,'SINAPI 092021'!$A$4:$E$12300,3,FALSE)</f>
        <v>H</v>
      </c>
      <c r="D1435" s="310">
        <v>2</v>
      </c>
      <c r="E1435" s="695">
        <v>15.19</v>
      </c>
      <c r="F1435" s="311">
        <f>D1435*E1435</f>
        <v>30.38</v>
      </c>
    </row>
    <row r="1436" spans="1:6">
      <c r="A1436" s="1124" t="s">
        <v>516</v>
      </c>
      <c r="B1436" s="1125"/>
      <c r="C1436" s="1125"/>
      <c r="D1436" s="1125"/>
      <c r="E1436" s="1126"/>
      <c r="F1436" s="243">
        <f>SUM(F1434:F1435)</f>
        <v>69.44</v>
      </c>
    </row>
    <row r="1437" spans="1:6" ht="7.5" customHeight="1">
      <c r="A1437" s="504"/>
      <c r="B1437" s="340"/>
      <c r="C1437" s="340"/>
      <c r="D1437" s="338"/>
      <c r="E1437" s="340"/>
      <c r="F1437" s="505"/>
    </row>
    <row r="1438" spans="1:6" ht="31.5">
      <c r="A1438" s="503" t="s">
        <v>665</v>
      </c>
      <c r="B1438" s="341" t="s">
        <v>517</v>
      </c>
      <c r="C1438" s="240" t="s">
        <v>475</v>
      </c>
      <c r="D1438" s="240" t="s">
        <v>518</v>
      </c>
      <c r="E1438" s="240" t="s">
        <v>514</v>
      </c>
      <c r="F1438" s="241" t="s">
        <v>515</v>
      </c>
    </row>
    <row r="1439" spans="1:6" ht="31.5">
      <c r="A1439" s="530" t="s">
        <v>22619</v>
      </c>
      <c r="B1439" s="844" t="s">
        <v>22618</v>
      </c>
      <c r="C1439" s="846" t="s">
        <v>475</v>
      </c>
      <c r="D1439" s="314">
        <v>1</v>
      </c>
      <c r="E1439" s="312">
        <v>212.9</v>
      </c>
      <c r="F1439" s="312">
        <f>D1439*E1439</f>
        <v>212.9</v>
      </c>
    </row>
    <row r="1440" spans="1:6">
      <c r="A1440" s="1124" t="s">
        <v>519</v>
      </c>
      <c r="B1440" s="1125"/>
      <c r="C1440" s="1125"/>
      <c r="D1440" s="1125"/>
      <c r="E1440" s="1126"/>
      <c r="F1440" s="243">
        <f>SUM(F1439:F1439)</f>
        <v>212.9</v>
      </c>
    </row>
    <row r="1441" spans="1:6">
      <c r="A1441" s="504"/>
      <c r="B1441" s="340"/>
      <c r="C1441" s="340"/>
      <c r="D1441" s="338"/>
      <c r="E1441" s="340"/>
      <c r="F1441" s="505"/>
    </row>
    <row r="1442" spans="1:6">
      <c r="A1442" s="1129" t="s">
        <v>520</v>
      </c>
      <c r="B1442" s="1130"/>
      <c r="C1442" s="1130"/>
      <c r="D1442" s="1130"/>
      <c r="E1442" s="1131"/>
      <c r="F1442" s="515">
        <f>SUM(F1440,F1436)</f>
        <v>282.33999999999997</v>
      </c>
    </row>
    <row r="1443" spans="1:6">
      <c r="A1443" s="239"/>
      <c r="F1443" s="516"/>
    </row>
    <row r="1444" spans="1:6">
      <c r="A1444" s="738" t="s">
        <v>1700</v>
      </c>
      <c r="B1444" s="739" t="s">
        <v>1699</v>
      </c>
      <c r="C1444" s="1132" t="s">
        <v>1621</v>
      </c>
      <c r="D1444" s="1133"/>
      <c r="E1444" s="1117">
        <f>F1455</f>
        <v>244.1</v>
      </c>
      <c r="F1444" s="1118"/>
    </row>
    <row r="1445" spans="1:6">
      <c r="A1445" s="1119"/>
      <c r="B1445" s="1120"/>
      <c r="C1445" s="1120"/>
      <c r="D1445" s="1120"/>
      <c r="E1445" s="1120"/>
      <c r="F1445" s="1121"/>
    </row>
    <row r="1446" spans="1:6" ht="31.5">
      <c r="A1446" s="339" t="s">
        <v>665</v>
      </c>
      <c r="B1446" s="503" t="s">
        <v>157</v>
      </c>
      <c r="C1446" s="240" t="s">
        <v>475</v>
      </c>
      <c r="D1446" s="240" t="s">
        <v>513</v>
      </c>
      <c r="E1446" s="240" t="s">
        <v>514</v>
      </c>
      <c r="F1446" s="241" t="s">
        <v>515</v>
      </c>
    </row>
    <row r="1447" spans="1:6" ht="31.5">
      <c r="A1447" s="514">
        <v>88267</v>
      </c>
      <c r="B1447" s="732" t="str">
        <f>VLOOKUP(A1447,'SINAPI 092021'!$A$4:$E$12300,2,FALSE)</f>
        <v>ENCANADOR OU BOMBEIRO HIDRÁULICO COM ENCARGOS COMPLEMENTARES</v>
      </c>
      <c r="C1447" s="756" t="str">
        <f>VLOOKUP(A1447,'SINAPI 092021'!$A$4:$E$12300,3,FALSE)</f>
        <v>H</v>
      </c>
      <c r="D1447" s="310">
        <v>0.5</v>
      </c>
      <c r="E1447" s="695">
        <v>18.72</v>
      </c>
      <c r="F1447" s="311">
        <f>D1447*E1447</f>
        <v>9.36</v>
      </c>
    </row>
    <row r="1448" spans="1:6" ht="31.5">
      <c r="A1448" s="514">
        <v>88248</v>
      </c>
      <c r="B1448" s="732" t="str">
        <f>VLOOKUP(A1448,'SINAPI 092021'!$A$4:$E$12300,2,FALSE)</f>
        <v>AUXILIAR DE ENCANADOR OU BOMBEIRO HIDRÁULICO COM ENCARGOS COMPLEMENTARES</v>
      </c>
      <c r="C1448" s="756" t="str">
        <f>VLOOKUP(A1448,'SINAPI 092021'!$A$4:$E$12300,3,FALSE)</f>
        <v>H</v>
      </c>
      <c r="D1448" s="310">
        <v>0.5</v>
      </c>
      <c r="E1448" s="695">
        <v>15.54</v>
      </c>
      <c r="F1448" s="311">
        <f>D1448*E1448</f>
        <v>7.77</v>
      </c>
    </row>
    <row r="1449" spans="1:6">
      <c r="A1449" s="1122" t="s">
        <v>516</v>
      </c>
      <c r="B1449" s="1122"/>
      <c r="C1449" s="1122"/>
      <c r="D1449" s="1123"/>
      <c r="E1449" s="1122"/>
      <c r="F1449" s="243">
        <f>SUM(F1447:F1448)</f>
        <v>17.13</v>
      </c>
    </row>
    <row r="1450" spans="1:6">
      <c r="A1450" s="1134"/>
      <c r="B1450" s="1135"/>
      <c r="C1450" s="1135"/>
      <c r="D1450" s="1135"/>
      <c r="E1450" s="1135"/>
      <c r="F1450" s="1136"/>
    </row>
    <row r="1451" spans="1:6" ht="31.5">
      <c r="A1451" s="503" t="s">
        <v>665</v>
      </c>
      <c r="B1451" s="341" t="s">
        <v>517</v>
      </c>
      <c r="C1451" s="240" t="s">
        <v>475</v>
      </c>
      <c r="D1451" s="240" t="s">
        <v>518</v>
      </c>
      <c r="E1451" s="240" t="s">
        <v>514</v>
      </c>
      <c r="F1451" s="241" t="s">
        <v>515</v>
      </c>
    </row>
    <row r="1452" spans="1:6" ht="31.5">
      <c r="A1452" s="845" t="s">
        <v>22621</v>
      </c>
      <c r="B1452" s="844" t="s">
        <v>22620</v>
      </c>
      <c r="C1452" s="846" t="s">
        <v>475</v>
      </c>
      <c r="D1452" s="310">
        <v>1</v>
      </c>
      <c r="E1452" s="311">
        <v>226.97</v>
      </c>
      <c r="F1452" s="311">
        <f>D1452*E1452</f>
        <v>226.97</v>
      </c>
    </row>
    <row r="1453" spans="1:6">
      <c r="A1453" s="1122" t="s">
        <v>519</v>
      </c>
      <c r="B1453" s="1122"/>
      <c r="C1453" s="1122"/>
      <c r="D1453" s="1123"/>
      <c r="E1453" s="1122"/>
      <c r="F1453" s="243">
        <f>SUM(F1452:F1452)</f>
        <v>226.97</v>
      </c>
    </row>
    <row r="1454" spans="1:6">
      <c r="A1454" s="1110"/>
      <c r="B1454" s="1110"/>
      <c r="C1454" s="1110"/>
      <c r="D1454" s="1111"/>
      <c r="E1454" s="1110"/>
      <c r="F1454" s="1110"/>
    </row>
    <row r="1455" spans="1:6">
      <c r="A1455" s="1127" t="s">
        <v>520</v>
      </c>
      <c r="B1455" s="1127"/>
      <c r="C1455" s="1127"/>
      <c r="D1455" s="1128"/>
      <c r="E1455" s="1127"/>
      <c r="F1455" s="515">
        <f>F1449+F1453</f>
        <v>244.1</v>
      </c>
    </row>
    <row r="1457" spans="1:6" ht="31.5">
      <c r="A1457" s="738" t="s">
        <v>22443</v>
      </c>
      <c r="B1457" s="739" t="s">
        <v>1707</v>
      </c>
      <c r="C1457" s="1132" t="s">
        <v>1621</v>
      </c>
      <c r="D1457" s="1133"/>
      <c r="E1457" s="1117">
        <f>F1468</f>
        <v>94.42</v>
      </c>
      <c r="F1457" s="1118"/>
    </row>
    <row r="1458" spans="1:6">
      <c r="A1458" s="1119"/>
      <c r="B1458" s="1120"/>
      <c r="C1458" s="1120"/>
      <c r="D1458" s="1120"/>
      <c r="E1458" s="1120"/>
      <c r="F1458" s="1121"/>
    </row>
    <row r="1459" spans="1:6" ht="31.5">
      <c r="A1459" s="339" t="s">
        <v>665</v>
      </c>
      <c r="B1459" s="503" t="s">
        <v>157</v>
      </c>
      <c r="C1459" s="240" t="s">
        <v>475</v>
      </c>
      <c r="D1459" s="240" t="s">
        <v>513</v>
      </c>
      <c r="E1459" s="240" t="s">
        <v>514</v>
      </c>
      <c r="F1459" s="241" t="s">
        <v>515</v>
      </c>
    </row>
    <row r="1460" spans="1:6">
      <c r="A1460" s="436">
        <v>88264</v>
      </c>
      <c r="B1460" s="732" t="str">
        <f>VLOOKUP(A1460,'SINAPI 092021'!$A$4:$E$12300,2,FALSE)</f>
        <v>ELETRICISTA COM ENCARGOS COMPLEMENTARES</v>
      </c>
      <c r="C1460" s="756" t="str">
        <f>VLOOKUP(A1460,'SINAPI 092021'!$A$4:$E$12300,3,FALSE)</f>
        <v>H</v>
      </c>
      <c r="D1460" s="310">
        <v>0.3</v>
      </c>
      <c r="E1460" s="695">
        <v>19.53</v>
      </c>
      <c r="F1460" s="311">
        <f>D1460*E1460</f>
        <v>5.86</v>
      </c>
    </row>
    <row r="1461" spans="1:6">
      <c r="A1461" s="436">
        <v>88247</v>
      </c>
      <c r="B1461" s="732" t="str">
        <f>VLOOKUP(A1461,'SINAPI 092021'!$A$4:$E$12300,2,FALSE)</f>
        <v>AUXILIAR DE ELETRICISTA COM ENCARGOS COMPLEMENTARES</v>
      </c>
      <c r="C1461" s="756" t="str">
        <f>VLOOKUP(A1461,'SINAPI 092021'!$A$4:$E$12300,3,FALSE)</f>
        <v>H</v>
      </c>
      <c r="D1461" s="310">
        <v>0.3</v>
      </c>
      <c r="E1461" s="695">
        <v>15.19</v>
      </c>
      <c r="F1461" s="311">
        <f>D1461*E1461</f>
        <v>4.5599999999999996</v>
      </c>
    </row>
    <row r="1462" spans="1:6">
      <c r="A1462" s="1122" t="s">
        <v>516</v>
      </c>
      <c r="B1462" s="1122"/>
      <c r="C1462" s="1122"/>
      <c r="D1462" s="1123"/>
      <c r="E1462" s="1122"/>
      <c r="F1462" s="243">
        <f>SUM(F1460:F1461)</f>
        <v>10.42</v>
      </c>
    </row>
    <row r="1463" spans="1:6">
      <c r="A1463" s="1134"/>
      <c r="B1463" s="1135"/>
      <c r="C1463" s="1135"/>
      <c r="D1463" s="1135"/>
      <c r="E1463" s="1135"/>
      <c r="F1463" s="1136"/>
    </row>
    <row r="1464" spans="1:6" ht="31.5">
      <c r="A1464" s="503" t="s">
        <v>665</v>
      </c>
      <c r="B1464" s="341" t="s">
        <v>517</v>
      </c>
      <c r="C1464" s="240" t="s">
        <v>475</v>
      </c>
      <c r="D1464" s="240" t="s">
        <v>518</v>
      </c>
      <c r="E1464" s="240" t="s">
        <v>514</v>
      </c>
      <c r="F1464" s="241" t="s">
        <v>515</v>
      </c>
    </row>
    <row r="1465" spans="1:6">
      <c r="A1465" s="845" t="s">
        <v>22623</v>
      </c>
      <c r="B1465" s="852" t="s">
        <v>22622</v>
      </c>
      <c r="C1465" s="756" t="s">
        <v>478</v>
      </c>
      <c r="D1465" s="310">
        <v>6</v>
      </c>
      <c r="E1465" s="311">
        <v>14</v>
      </c>
      <c r="F1465" s="311">
        <f>D1465*E1465</f>
        <v>84</v>
      </c>
    </row>
    <row r="1466" spans="1:6">
      <c r="A1466" s="1122" t="s">
        <v>519</v>
      </c>
      <c r="B1466" s="1122"/>
      <c r="C1466" s="1122"/>
      <c r="D1466" s="1123"/>
      <c r="E1466" s="1122"/>
      <c r="F1466" s="243">
        <f>SUM(F1465:F1465)</f>
        <v>84</v>
      </c>
    </row>
    <row r="1467" spans="1:6">
      <c r="A1467" s="1110"/>
      <c r="B1467" s="1110"/>
      <c r="C1467" s="1110"/>
      <c r="D1467" s="1111"/>
      <c r="E1467" s="1110"/>
      <c r="F1467" s="1110"/>
    </row>
    <row r="1468" spans="1:6">
      <c r="A1468" s="1127" t="s">
        <v>520</v>
      </c>
      <c r="B1468" s="1127"/>
      <c r="C1468" s="1127"/>
      <c r="D1468" s="1128"/>
      <c r="E1468" s="1127"/>
      <c r="F1468" s="515">
        <f>F1462+F1466</f>
        <v>94.42</v>
      </c>
    </row>
    <row r="1470" spans="1:6" ht="47.25">
      <c r="A1470" s="738" t="s">
        <v>1709</v>
      </c>
      <c r="B1470" s="739" t="s">
        <v>1708</v>
      </c>
      <c r="C1470" s="1132" t="s">
        <v>1621</v>
      </c>
      <c r="D1470" s="1133"/>
      <c r="E1470" s="1117">
        <f>F1481</f>
        <v>28.72</v>
      </c>
      <c r="F1470" s="1118"/>
    </row>
    <row r="1471" spans="1:6">
      <c r="A1471" s="1119"/>
      <c r="B1471" s="1120"/>
      <c r="C1471" s="1120"/>
      <c r="D1471" s="1120"/>
      <c r="E1471" s="1120"/>
      <c r="F1471" s="1121"/>
    </row>
    <row r="1472" spans="1:6" ht="31.5">
      <c r="A1472" s="339" t="s">
        <v>665</v>
      </c>
      <c r="B1472" s="503" t="s">
        <v>157</v>
      </c>
      <c r="C1472" s="240" t="s">
        <v>475</v>
      </c>
      <c r="D1472" s="240" t="s">
        <v>513</v>
      </c>
      <c r="E1472" s="240" t="s">
        <v>514</v>
      </c>
      <c r="F1472" s="241" t="s">
        <v>515</v>
      </c>
    </row>
    <row r="1473" spans="1:6">
      <c r="A1473" s="436">
        <v>88264</v>
      </c>
      <c r="B1473" s="732" t="str">
        <f>VLOOKUP(A1473,'SINAPI 092021'!$A$4:$E$12300,2,FALSE)</f>
        <v>ELETRICISTA COM ENCARGOS COMPLEMENTARES</v>
      </c>
      <c r="C1473" s="756" t="str">
        <f>VLOOKUP(A1473,'SINAPI 092021'!$A$4:$E$12300,3,FALSE)</f>
        <v>H</v>
      </c>
      <c r="D1473" s="310">
        <v>0.5</v>
      </c>
      <c r="E1473" s="695">
        <v>19.53</v>
      </c>
      <c r="F1473" s="311">
        <f>D1473*E1473</f>
        <v>9.77</v>
      </c>
    </row>
    <row r="1474" spans="1:6">
      <c r="A1474" s="436">
        <v>88247</v>
      </c>
      <c r="B1474" s="732" t="str">
        <f>VLOOKUP(A1474,'SINAPI 092021'!$A$4:$E$12300,2,FALSE)</f>
        <v>AUXILIAR DE ELETRICISTA COM ENCARGOS COMPLEMENTARES</v>
      </c>
      <c r="C1474" s="756" t="str">
        <f>VLOOKUP(A1474,'SINAPI 092021'!$A$4:$E$12300,3,FALSE)</f>
        <v>H</v>
      </c>
      <c r="D1474" s="310">
        <v>0.5</v>
      </c>
      <c r="E1474" s="695">
        <v>15.19</v>
      </c>
      <c r="F1474" s="311">
        <f>D1474*E1474</f>
        <v>7.6</v>
      </c>
    </row>
    <row r="1475" spans="1:6">
      <c r="A1475" s="1122" t="s">
        <v>516</v>
      </c>
      <c r="B1475" s="1122"/>
      <c r="C1475" s="1122"/>
      <c r="D1475" s="1123"/>
      <c r="E1475" s="1122"/>
      <c r="F1475" s="243">
        <f>SUM(F1473:F1474)</f>
        <v>17.37</v>
      </c>
    </row>
    <row r="1476" spans="1:6">
      <c r="A1476" s="1134"/>
      <c r="B1476" s="1135"/>
      <c r="C1476" s="1135"/>
      <c r="D1476" s="1135"/>
      <c r="E1476" s="1135"/>
      <c r="F1476" s="1136"/>
    </row>
    <row r="1477" spans="1:6" ht="31.5">
      <c r="A1477" s="503" t="s">
        <v>665</v>
      </c>
      <c r="B1477" s="341" t="s">
        <v>517</v>
      </c>
      <c r="C1477" s="240" t="s">
        <v>475</v>
      </c>
      <c r="D1477" s="240" t="s">
        <v>518</v>
      </c>
      <c r="E1477" s="240" t="s">
        <v>514</v>
      </c>
      <c r="F1477" s="241" t="s">
        <v>515</v>
      </c>
    </row>
    <row r="1478" spans="1:6">
      <c r="A1478" s="877" t="s">
        <v>22680</v>
      </c>
      <c r="B1478" s="884" t="s">
        <v>22681</v>
      </c>
      <c r="C1478" s="878" t="s">
        <v>475</v>
      </c>
      <c r="D1478" s="806">
        <v>1</v>
      </c>
      <c r="E1478" s="870">
        <v>11.35</v>
      </c>
      <c r="F1478" s="870">
        <f>D1478*E1478</f>
        <v>11.35</v>
      </c>
    </row>
    <row r="1479" spans="1:6">
      <c r="A1479" s="1122" t="s">
        <v>519</v>
      </c>
      <c r="B1479" s="1122"/>
      <c r="C1479" s="1122"/>
      <c r="D1479" s="1123"/>
      <c r="E1479" s="1122"/>
      <c r="F1479" s="243">
        <f>SUM(F1478:F1478)</f>
        <v>11.35</v>
      </c>
    </row>
    <row r="1480" spans="1:6">
      <c r="A1480" s="1110"/>
      <c r="B1480" s="1110"/>
      <c r="C1480" s="1110"/>
      <c r="D1480" s="1111"/>
      <c r="E1480" s="1110"/>
      <c r="F1480" s="1110"/>
    </row>
    <row r="1481" spans="1:6">
      <c r="A1481" s="1127" t="s">
        <v>520</v>
      </c>
      <c r="B1481" s="1127"/>
      <c r="C1481" s="1127"/>
      <c r="D1481" s="1128"/>
      <c r="E1481" s="1127"/>
      <c r="F1481" s="515">
        <f>F1475+F1479</f>
        <v>28.72</v>
      </c>
    </row>
    <row r="1483" spans="1:6" ht="47.25">
      <c r="A1483" s="738" t="s">
        <v>1711</v>
      </c>
      <c r="B1483" s="739" t="s">
        <v>1712</v>
      </c>
      <c r="C1483" s="1132" t="s">
        <v>1621</v>
      </c>
      <c r="D1483" s="1133"/>
      <c r="E1483" s="1117">
        <f>F1494</f>
        <v>23.65</v>
      </c>
      <c r="F1483" s="1118"/>
    </row>
    <row r="1484" spans="1:6">
      <c r="A1484" s="1119"/>
      <c r="B1484" s="1120"/>
      <c r="C1484" s="1120"/>
      <c r="D1484" s="1120"/>
      <c r="E1484" s="1120"/>
      <c r="F1484" s="1121"/>
    </row>
    <row r="1485" spans="1:6" ht="31.5">
      <c r="A1485" s="339" t="s">
        <v>665</v>
      </c>
      <c r="B1485" s="503" t="s">
        <v>157</v>
      </c>
      <c r="C1485" s="240" t="s">
        <v>475</v>
      </c>
      <c r="D1485" s="240" t="s">
        <v>513</v>
      </c>
      <c r="E1485" s="240" t="s">
        <v>514</v>
      </c>
      <c r="F1485" s="241" t="s">
        <v>515</v>
      </c>
    </row>
    <row r="1486" spans="1:6">
      <c r="A1486" s="436">
        <v>88264</v>
      </c>
      <c r="B1486" s="732" t="str">
        <f>VLOOKUP(A1486,'SINAPI 092021'!$A$4:$E$12300,2,FALSE)</f>
        <v>ELETRICISTA COM ENCARGOS COMPLEMENTARES</v>
      </c>
      <c r="C1486" s="756" t="str">
        <f>VLOOKUP(A1486,'SINAPI 092021'!$A$4:$E$12300,3,FALSE)</f>
        <v>H</v>
      </c>
      <c r="D1486" s="310">
        <v>0.5</v>
      </c>
      <c r="E1486" s="695">
        <v>19.53</v>
      </c>
      <c r="F1486" s="311">
        <f>D1486*E1486</f>
        <v>9.77</v>
      </c>
    </row>
    <row r="1487" spans="1:6">
      <c r="A1487" s="436">
        <v>88247</v>
      </c>
      <c r="B1487" s="732" t="str">
        <f>VLOOKUP(A1487,'SINAPI 092021'!$A$4:$E$12300,2,FALSE)</f>
        <v>AUXILIAR DE ELETRICISTA COM ENCARGOS COMPLEMENTARES</v>
      </c>
      <c r="C1487" s="756" t="str">
        <f>VLOOKUP(A1487,'SINAPI 092021'!$A$4:$E$12300,3,FALSE)</f>
        <v>H</v>
      </c>
      <c r="D1487" s="310">
        <v>0.5</v>
      </c>
      <c r="E1487" s="695">
        <v>15.19</v>
      </c>
      <c r="F1487" s="311">
        <f>D1487*E1487</f>
        <v>7.6</v>
      </c>
    </row>
    <row r="1488" spans="1:6">
      <c r="A1488" s="1122" t="s">
        <v>516</v>
      </c>
      <c r="B1488" s="1122"/>
      <c r="C1488" s="1122"/>
      <c r="D1488" s="1123"/>
      <c r="E1488" s="1122"/>
      <c r="F1488" s="243">
        <f>SUM(F1486:F1487)</f>
        <v>17.37</v>
      </c>
    </row>
    <row r="1489" spans="1:6">
      <c r="A1489" s="1134"/>
      <c r="B1489" s="1135"/>
      <c r="C1489" s="1135"/>
      <c r="D1489" s="1135"/>
      <c r="E1489" s="1135"/>
      <c r="F1489" s="1136"/>
    </row>
    <row r="1490" spans="1:6" ht="31.5">
      <c r="A1490" s="503" t="s">
        <v>665</v>
      </c>
      <c r="B1490" s="341" t="s">
        <v>517</v>
      </c>
      <c r="C1490" s="240" t="s">
        <v>475</v>
      </c>
      <c r="D1490" s="240" t="s">
        <v>518</v>
      </c>
      <c r="E1490" s="240" t="s">
        <v>514</v>
      </c>
      <c r="F1490" s="241" t="s">
        <v>515</v>
      </c>
    </row>
    <row r="1491" spans="1:6" ht="31.5">
      <c r="A1491" s="512">
        <v>1580</v>
      </c>
      <c r="B1491" s="732" t="str">
        <f>VLOOKUP(A1491,'SINAPI 092021'!$A$4:$E$12300,2,FALSE)</f>
        <v>TERMINAL A COMPRESSAO EM COBRE ESTANHADO PARA CABO 95 MM2, 1 FURO E 1 COMPRESSAO, PARA PARAFUSO DE FIXACAO M12</v>
      </c>
      <c r="C1491" s="756" t="str">
        <f>VLOOKUP(A1491,'SINAPI 092021'!$A$4:$E$12300,3,FALSE)</f>
        <v xml:space="preserve">UN    </v>
      </c>
      <c r="D1491" s="310">
        <v>1</v>
      </c>
      <c r="E1491" s="695">
        <v>6.28</v>
      </c>
      <c r="F1491" s="311">
        <f>D1491*E1491</f>
        <v>6.28</v>
      </c>
    </row>
    <row r="1492" spans="1:6">
      <c r="A1492" s="1122" t="s">
        <v>519</v>
      </c>
      <c r="B1492" s="1122"/>
      <c r="C1492" s="1122"/>
      <c r="D1492" s="1123"/>
      <c r="E1492" s="1122"/>
      <c r="F1492" s="243">
        <f>SUM(F1491:F1491)</f>
        <v>6.28</v>
      </c>
    </row>
    <row r="1493" spans="1:6">
      <c r="A1493" s="1110"/>
      <c r="B1493" s="1110"/>
      <c r="C1493" s="1110"/>
      <c r="D1493" s="1111"/>
      <c r="E1493" s="1110"/>
      <c r="F1493" s="1110"/>
    </row>
    <row r="1494" spans="1:6">
      <c r="A1494" s="1127" t="s">
        <v>520</v>
      </c>
      <c r="B1494" s="1127"/>
      <c r="C1494" s="1127"/>
      <c r="D1494" s="1128"/>
      <c r="E1494" s="1127"/>
      <c r="F1494" s="515">
        <f>F1488+F1492</f>
        <v>23.65</v>
      </c>
    </row>
    <row r="1496" spans="1:6" ht="31.5">
      <c r="A1496" s="768" t="s">
        <v>1715</v>
      </c>
      <c r="B1496" s="763" t="s">
        <v>1714</v>
      </c>
      <c r="C1496" s="1140" t="s">
        <v>1713</v>
      </c>
      <c r="D1496" s="1141"/>
      <c r="E1496" s="1142">
        <f>F1508</f>
        <v>30.3</v>
      </c>
      <c r="F1496" s="1143"/>
    </row>
    <row r="1497" spans="1:6">
      <c r="A1497" s="504"/>
      <c r="B1497" s="340"/>
      <c r="C1497" s="340"/>
      <c r="D1497" s="338"/>
      <c r="E1497" s="340"/>
      <c r="F1497" s="505"/>
    </row>
    <row r="1498" spans="1:6" ht="31.5">
      <c r="A1498" s="339" t="s">
        <v>665</v>
      </c>
      <c r="B1498" s="503" t="s">
        <v>157</v>
      </c>
      <c r="C1498" s="240" t="s">
        <v>475</v>
      </c>
      <c r="D1498" s="240" t="s">
        <v>513</v>
      </c>
      <c r="E1498" s="240" t="s">
        <v>514</v>
      </c>
      <c r="F1498" s="241" t="s">
        <v>515</v>
      </c>
    </row>
    <row r="1499" spans="1:6">
      <c r="A1499" s="436">
        <v>88264</v>
      </c>
      <c r="B1499" s="732" t="str">
        <f>VLOOKUP(A1499,'SINAPI 092021'!$A$4:$E$12300,2,FALSE)</f>
        <v>ELETRICISTA COM ENCARGOS COMPLEMENTARES</v>
      </c>
      <c r="C1499" s="756" t="str">
        <f>VLOOKUP(A1499,'SINAPI 092021'!$A$4:$E$12300,3,FALSE)</f>
        <v>H</v>
      </c>
      <c r="D1499" s="310">
        <v>0.5</v>
      </c>
      <c r="E1499" s="695">
        <v>19.53</v>
      </c>
      <c r="F1499" s="311">
        <f>D1499*E1499</f>
        <v>9.77</v>
      </c>
    </row>
    <row r="1500" spans="1:6">
      <c r="A1500" s="436">
        <v>88247</v>
      </c>
      <c r="B1500" s="732" t="str">
        <f>VLOOKUP(A1500,'SINAPI 092021'!$A$4:$E$12300,2,FALSE)</f>
        <v>AUXILIAR DE ELETRICISTA COM ENCARGOS COMPLEMENTARES</v>
      </c>
      <c r="C1500" s="756" t="str">
        <f>VLOOKUP(A1500,'SINAPI 092021'!$A$4:$E$12300,3,FALSE)</f>
        <v>H</v>
      </c>
      <c r="D1500" s="310">
        <v>0.5</v>
      </c>
      <c r="E1500" s="695">
        <v>15.19</v>
      </c>
      <c r="F1500" s="311">
        <f>D1500*E1500</f>
        <v>7.6</v>
      </c>
    </row>
    <row r="1501" spans="1:6">
      <c r="A1501" s="1124" t="s">
        <v>516</v>
      </c>
      <c r="B1501" s="1125"/>
      <c r="C1501" s="1125"/>
      <c r="D1501" s="1125"/>
      <c r="E1501" s="1126"/>
      <c r="F1501" s="243">
        <f>SUM(F1499:F1500)</f>
        <v>17.37</v>
      </c>
    </row>
    <row r="1502" spans="1:6">
      <c r="A1502" s="504"/>
      <c r="B1502" s="340"/>
      <c r="C1502" s="340"/>
      <c r="D1502" s="338"/>
      <c r="E1502" s="340"/>
      <c r="F1502" s="505"/>
    </row>
    <row r="1503" spans="1:6" ht="31.5">
      <c r="A1503" s="503" t="s">
        <v>665</v>
      </c>
      <c r="B1503" s="341" t="s">
        <v>517</v>
      </c>
      <c r="C1503" s="240" t="s">
        <v>475</v>
      </c>
      <c r="D1503" s="240" t="s">
        <v>518</v>
      </c>
      <c r="E1503" s="240" t="s">
        <v>514</v>
      </c>
      <c r="F1503" s="241" t="s">
        <v>515</v>
      </c>
    </row>
    <row r="1504" spans="1:6">
      <c r="A1504" s="858" t="s">
        <v>22625</v>
      </c>
      <c r="B1504" s="860" t="s">
        <v>22624</v>
      </c>
      <c r="C1504" s="846" t="s">
        <v>475</v>
      </c>
      <c r="D1504" s="310">
        <v>1</v>
      </c>
      <c r="E1504" s="311">
        <v>11</v>
      </c>
      <c r="F1504" s="311">
        <f>D1504*E1504</f>
        <v>11</v>
      </c>
    </row>
    <row r="1505" spans="1:6" ht="31.5">
      <c r="A1505" s="530" t="s">
        <v>22679</v>
      </c>
      <c r="B1505" s="875" t="s">
        <v>22678</v>
      </c>
      <c r="C1505" s="878" t="s">
        <v>475</v>
      </c>
      <c r="D1505" s="806">
        <v>1.2500000000000001E-2</v>
      </c>
      <c r="E1505" s="870">
        <v>154.62</v>
      </c>
      <c r="F1505" s="870">
        <f>D1505*E1505</f>
        <v>1.93</v>
      </c>
    </row>
    <row r="1506" spans="1:6">
      <c r="A1506" s="1124" t="s">
        <v>519</v>
      </c>
      <c r="B1506" s="1125"/>
      <c r="C1506" s="1125"/>
      <c r="D1506" s="1125"/>
      <c r="E1506" s="1126"/>
      <c r="F1506" s="243">
        <f>SUM(F1504:F1505)</f>
        <v>12.93</v>
      </c>
    </row>
    <row r="1507" spans="1:6">
      <c r="A1507" s="504"/>
      <c r="B1507" s="340"/>
      <c r="C1507" s="340"/>
      <c r="D1507" s="338"/>
      <c r="E1507" s="340"/>
      <c r="F1507" s="505"/>
    </row>
    <row r="1508" spans="1:6">
      <c r="A1508" s="1129" t="s">
        <v>520</v>
      </c>
      <c r="B1508" s="1130"/>
      <c r="C1508" s="1130"/>
      <c r="D1508" s="1130"/>
      <c r="E1508" s="1131"/>
      <c r="F1508" s="515">
        <f>SUM(F1506,F1501)</f>
        <v>30.3</v>
      </c>
    </row>
    <row r="1509" spans="1:6">
      <c r="A1509" s="1144"/>
      <c r="B1509" s="1145"/>
      <c r="C1509" s="1145"/>
      <c r="D1509" s="1145"/>
      <c r="E1509" s="1145"/>
      <c r="F1509" s="1145"/>
    </row>
    <row r="1510" spans="1:6" ht="31.5">
      <c r="A1510" s="738" t="s">
        <v>1718</v>
      </c>
      <c r="B1510" s="763" t="s">
        <v>1716</v>
      </c>
      <c r="C1510" s="1115" t="s">
        <v>1621</v>
      </c>
      <c r="D1510" s="1116"/>
      <c r="E1510" s="1117">
        <f>F1521</f>
        <v>40.71</v>
      </c>
      <c r="F1510" s="1118"/>
    </row>
    <row r="1511" spans="1:6">
      <c r="A1511" s="504"/>
      <c r="B1511" s="340"/>
      <c r="C1511" s="340"/>
      <c r="D1511" s="338"/>
      <c r="E1511" s="340"/>
      <c r="F1511" s="505"/>
    </row>
    <row r="1512" spans="1:6" ht="31.5">
      <c r="A1512" s="339" t="s">
        <v>665</v>
      </c>
      <c r="B1512" s="503" t="s">
        <v>157</v>
      </c>
      <c r="C1512" s="240" t="s">
        <v>475</v>
      </c>
      <c r="D1512" s="240" t="s">
        <v>513</v>
      </c>
      <c r="E1512" s="240" t="s">
        <v>514</v>
      </c>
      <c r="F1512" s="241" t="s">
        <v>515</v>
      </c>
    </row>
    <row r="1513" spans="1:6">
      <c r="A1513" s="436">
        <v>88264</v>
      </c>
      <c r="B1513" s="732" t="str">
        <f>VLOOKUP(A1513,'SINAPI 092021'!$A$4:$E$12300,2,FALSE)</f>
        <v>ELETRICISTA COM ENCARGOS COMPLEMENTARES</v>
      </c>
      <c r="C1513" s="756" t="str">
        <f>VLOOKUP(A1513,'SINAPI 092021'!$A$4:$E$12300,3,FALSE)</f>
        <v>H</v>
      </c>
      <c r="D1513" s="310">
        <v>0.15</v>
      </c>
      <c r="E1513" s="695">
        <v>19.53</v>
      </c>
      <c r="F1513" s="311">
        <f>D1513*E1513</f>
        <v>2.93</v>
      </c>
    </row>
    <row r="1514" spans="1:6">
      <c r="A1514" s="436">
        <v>88247</v>
      </c>
      <c r="B1514" s="732" t="str">
        <f>VLOOKUP(A1514,'SINAPI 092021'!$A$4:$E$12300,2,FALSE)</f>
        <v>AUXILIAR DE ELETRICISTA COM ENCARGOS COMPLEMENTARES</v>
      </c>
      <c r="C1514" s="756" t="str">
        <f>VLOOKUP(A1514,'SINAPI 092021'!$A$4:$E$12300,3,FALSE)</f>
        <v>H</v>
      </c>
      <c r="D1514" s="310">
        <v>0.15</v>
      </c>
      <c r="E1514" s="695">
        <v>15.19</v>
      </c>
      <c r="F1514" s="311">
        <f>D1514*E1514</f>
        <v>2.2799999999999998</v>
      </c>
    </row>
    <row r="1515" spans="1:6">
      <c r="A1515" s="1124" t="s">
        <v>516</v>
      </c>
      <c r="B1515" s="1125"/>
      <c r="C1515" s="1125"/>
      <c r="D1515" s="1125"/>
      <c r="E1515" s="1126"/>
      <c r="F1515" s="243">
        <f>SUM(F1513:F1514)</f>
        <v>5.21</v>
      </c>
    </row>
    <row r="1516" spans="1:6">
      <c r="A1516" s="504"/>
      <c r="B1516" s="340"/>
      <c r="C1516" s="340"/>
      <c r="D1516" s="338"/>
      <c r="E1516" s="340"/>
      <c r="F1516" s="505"/>
    </row>
    <row r="1517" spans="1:6" ht="31.5">
      <c r="A1517" s="503" t="s">
        <v>665</v>
      </c>
      <c r="B1517" s="341" t="s">
        <v>517</v>
      </c>
      <c r="C1517" s="240" t="s">
        <v>475</v>
      </c>
      <c r="D1517" s="240" t="s">
        <v>518</v>
      </c>
      <c r="E1517" s="240" t="s">
        <v>514</v>
      </c>
      <c r="F1517" s="241" t="s">
        <v>515</v>
      </c>
    </row>
    <row r="1518" spans="1:6" ht="31.5">
      <c r="A1518" s="436" t="s">
        <v>22626</v>
      </c>
      <c r="B1518" s="508" t="s">
        <v>1717</v>
      </c>
      <c r="C1518" s="846" t="s">
        <v>475</v>
      </c>
      <c r="D1518" s="310">
        <v>1</v>
      </c>
      <c r="E1518" s="311">
        <v>35.5</v>
      </c>
      <c r="F1518" s="311">
        <f>D1518*E1518</f>
        <v>35.5</v>
      </c>
    </row>
    <row r="1519" spans="1:6">
      <c r="A1519" s="1124" t="s">
        <v>519</v>
      </c>
      <c r="B1519" s="1125"/>
      <c r="C1519" s="1125"/>
      <c r="D1519" s="1125"/>
      <c r="E1519" s="1126"/>
      <c r="F1519" s="243">
        <f>SUM(F1518:F1518)</f>
        <v>35.5</v>
      </c>
    </row>
    <row r="1520" spans="1:6">
      <c r="A1520" s="504"/>
      <c r="B1520" s="340"/>
      <c r="C1520" s="340"/>
      <c r="D1520" s="338"/>
      <c r="E1520" s="340"/>
      <c r="F1520" s="505"/>
    </row>
    <row r="1521" spans="1:6">
      <c r="A1521" s="1129" t="s">
        <v>520</v>
      </c>
      <c r="B1521" s="1130"/>
      <c r="C1521" s="1130"/>
      <c r="D1521" s="1130"/>
      <c r="E1521" s="1131"/>
      <c r="F1521" s="515">
        <f>SUM(F1519,F1515)</f>
        <v>40.71</v>
      </c>
    </row>
    <row r="1523" spans="1:6" ht="47.25">
      <c r="A1523" s="738" t="s">
        <v>1719</v>
      </c>
      <c r="B1523" s="739" t="s">
        <v>1721</v>
      </c>
      <c r="C1523" s="1115" t="s">
        <v>1621</v>
      </c>
      <c r="D1523" s="1116"/>
      <c r="E1523" s="1117">
        <f>F1534</f>
        <v>1492.71</v>
      </c>
      <c r="F1523" s="1118"/>
    </row>
    <row r="1524" spans="1:6">
      <c r="A1524" s="1110"/>
      <c r="B1524" s="1110"/>
      <c r="C1524" s="1110"/>
      <c r="D1524" s="1111"/>
      <c r="E1524" s="1110"/>
      <c r="F1524" s="1110"/>
    </row>
    <row r="1525" spans="1:6" ht="31.5">
      <c r="A1525" s="339" t="s">
        <v>665</v>
      </c>
      <c r="B1525" s="503" t="s">
        <v>157</v>
      </c>
      <c r="C1525" s="538" t="s">
        <v>475</v>
      </c>
      <c r="D1525" s="240" t="s">
        <v>513</v>
      </c>
      <c r="E1525" s="240" t="s">
        <v>514</v>
      </c>
      <c r="F1525" s="241" t="s">
        <v>515</v>
      </c>
    </row>
    <row r="1526" spans="1:6">
      <c r="A1526" s="436">
        <v>88264</v>
      </c>
      <c r="B1526" s="732" t="str">
        <f>VLOOKUP(A1526,'SINAPI 092021'!$A$4:$E$12300,2,FALSE)</f>
        <v>ELETRICISTA COM ENCARGOS COMPLEMENTARES</v>
      </c>
      <c r="C1526" s="756" t="str">
        <f>VLOOKUP(A1526,'SINAPI 092021'!$A$4:$E$12300,3,FALSE)</f>
        <v>H</v>
      </c>
      <c r="D1526" s="310">
        <v>12.323600000000001</v>
      </c>
      <c r="E1526" s="695">
        <v>19.53</v>
      </c>
      <c r="F1526" s="311">
        <f>D1526*E1526</f>
        <v>240.68</v>
      </c>
    </row>
    <row r="1527" spans="1:6">
      <c r="A1527" s="436">
        <v>88247</v>
      </c>
      <c r="B1527" s="732" t="str">
        <f>VLOOKUP(A1527,'SINAPI 092021'!$A$4:$E$12300,2,FALSE)</f>
        <v>AUXILIAR DE ELETRICISTA COM ENCARGOS COMPLEMENTARES</v>
      </c>
      <c r="C1527" s="756" t="str">
        <f>VLOOKUP(A1527,'SINAPI 092021'!$A$4:$E$12300,3,FALSE)</f>
        <v>H</v>
      </c>
      <c r="D1527" s="310">
        <v>12.323600000000001</v>
      </c>
      <c r="E1527" s="695">
        <v>15.19</v>
      </c>
      <c r="F1527" s="311">
        <f>D1527*E1527</f>
        <v>187.2</v>
      </c>
    </row>
    <row r="1528" spans="1:6">
      <c r="A1528" s="1124" t="s">
        <v>516</v>
      </c>
      <c r="B1528" s="1125"/>
      <c r="C1528" s="1125"/>
      <c r="D1528" s="1125"/>
      <c r="E1528" s="1126"/>
      <c r="F1528" s="243">
        <f>SUM(F1526:F1527)</f>
        <v>427.88</v>
      </c>
    </row>
    <row r="1529" spans="1:6">
      <c r="A1529" s="504"/>
      <c r="B1529" s="340"/>
      <c r="C1529" s="340"/>
      <c r="D1529" s="338"/>
      <c r="E1529" s="340"/>
      <c r="F1529" s="505"/>
    </row>
    <row r="1530" spans="1:6" ht="31.5">
      <c r="A1530" s="503" t="s">
        <v>665</v>
      </c>
      <c r="B1530" s="341" t="s">
        <v>517</v>
      </c>
      <c r="C1530" s="538" t="s">
        <v>475</v>
      </c>
      <c r="D1530" s="240" t="s">
        <v>518</v>
      </c>
      <c r="E1530" s="240" t="s">
        <v>514</v>
      </c>
      <c r="F1530" s="241" t="s">
        <v>515</v>
      </c>
    </row>
    <row r="1531" spans="1:6" ht="31.5">
      <c r="A1531" s="513">
        <v>98304</v>
      </c>
      <c r="B1531" s="732" t="str">
        <f>VLOOKUP(A1531,'SINAPI 092021'!$A$4:$E$12300,2,FALSE)</f>
        <v>PATCH PANEL 48 PORTAS, CATEGORIA 6 - FORNECIMENTO E INSTALAÇÃO. AF_11/2019</v>
      </c>
      <c r="C1531" s="756" t="str">
        <f>VLOOKUP(A1531,'SINAPI 092021'!$A$4:$E$12300,3,FALSE)</f>
        <v>UN</v>
      </c>
      <c r="D1531" s="310">
        <v>1</v>
      </c>
      <c r="E1531" s="695">
        <v>1064.83</v>
      </c>
      <c r="F1531" s="311">
        <f t="shared" ref="F1531" si="46">D1531*E1531</f>
        <v>1064.83</v>
      </c>
    </row>
    <row r="1532" spans="1:6">
      <c r="A1532" s="1122" t="s">
        <v>519</v>
      </c>
      <c r="B1532" s="1122"/>
      <c r="C1532" s="1122"/>
      <c r="D1532" s="1123"/>
      <c r="E1532" s="1122"/>
      <c r="F1532" s="243">
        <f>SUM(F1531)</f>
        <v>1064.83</v>
      </c>
    </row>
    <row r="1533" spans="1:6">
      <c r="A1533" s="1110"/>
      <c r="B1533" s="1110"/>
      <c r="C1533" s="1110"/>
      <c r="D1533" s="1111"/>
      <c r="E1533" s="1110"/>
      <c r="F1533" s="1110"/>
    </row>
    <row r="1534" spans="1:6">
      <c r="A1534" s="1127" t="s">
        <v>520</v>
      </c>
      <c r="B1534" s="1127"/>
      <c r="C1534" s="1127"/>
      <c r="D1534" s="1128"/>
      <c r="E1534" s="1127"/>
      <c r="F1534" s="515">
        <f>F1528+F1532</f>
        <v>1492.71</v>
      </c>
    </row>
    <row r="1535" spans="1:6">
      <c r="A1535" s="239"/>
    </row>
    <row r="1536" spans="1:6">
      <c r="A1536" s="239"/>
      <c r="C1536" s="239"/>
      <c r="D1536" s="239"/>
      <c r="E1536" s="239"/>
      <c r="F1536" s="239"/>
    </row>
    <row r="1537" spans="1:6">
      <c r="A1537" s="738" t="s">
        <v>1720</v>
      </c>
      <c r="B1537" s="763" t="s">
        <v>491</v>
      </c>
      <c r="C1537" s="1132" t="s">
        <v>1661</v>
      </c>
      <c r="D1537" s="1133"/>
      <c r="E1537" s="1117">
        <f>F1548</f>
        <v>53.01</v>
      </c>
      <c r="F1537" s="1118"/>
    </row>
    <row r="1538" spans="1:6">
      <c r="A1538" s="504"/>
      <c r="B1538" s="340"/>
      <c r="C1538" s="340"/>
      <c r="D1538" s="338"/>
      <c r="E1538" s="340"/>
      <c r="F1538" s="505"/>
    </row>
    <row r="1539" spans="1:6" ht="31.5">
      <c r="A1539" s="339" t="s">
        <v>665</v>
      </c>
      <c r="B1539" s="503" t="s">
        <v>157</v>
      </c>
      <c r="C1539" s="240" t="s">
        <v>475</v>
      </c>
      <c r="D1539" s="240" t="s">
        <v>513</v>
      </c>
      <c r="E1539" s="240" t="s">
        <v>514</v>
      </c>
      <c r="F1539" s="241" t="s">
        <v>515</v>
      </c>
    </row>
    <row r="1540" spans="1:6">
      <c r="A1540" s="436">
        <v>88247</v>
      </c>
      <c r="B1540" s="732" t="str">
        <f>VLOOKUP(A1540,'SINAPI 092021'!$A$4:$E$12300,2,FALSE)</f>
        <v>AUXILIAR DE ELETRICISTA COM ENCARGOS COMPLEMENTARES</v>
      </c>
      <c r="C1540" s="756" t="str">
        <f>VLOOKUP(A1540,'SINAPI 092021'!$A$4:$E$12300,3,FALSE)</f>
        <v>H</v>
      </c>
      <c r="D1540" s="310">
        <v>0.31</v>
      </c>
      <c r="E1540" s="695">
        <v>15.19</v>
      </c>
      <c r="F1540" s="311">
        <f>D1540*E1540</f>
        <v>4.71</v>
      </c>
    </row>
    <row r="1541" spans="1:6">
      <c r="A1541" s="436">
        <v>88264</v>
      </c>
      <c r="B1541" s="732" t="str">
        <f>VLOOKUP(A1541,'SINAPI 092021'!$A$4:$E$12300,2,FALSE)</f>
        <v>ELETRICISTA COM ENCARGOS COMPLEMENTARES</v>
      </c>
      <c r="C1541" s="756" t="str">
        <f>VLOOKUP(A1541,'SINAPI 092021'!$A$4:$E$12300,3,FALSE)</f>
        <v>H</v>
      </c>
      <c r="D1541" s="310">
        <v>0.31</v>
      </c>
      <c r="E1541" s="695">
        <v>19.53</v>
      </c>
      <c r="F1541" s="311">
        <f>D1541*E1541</f>
        <v>6.05</v>
      </c>
    </row>
    <row r="1542" spans="1:6">
      <c r="A1542" s="1124" t="s">
        <v>516</v>
      </c>
      <c r="B1542" s="1125"/>
      <c r="C1542" s="1125"/>
      <c r="D1542" s="1125"/>
      <c r="E1542" s="1126"/>
      <c r="F1542" s="243">
        <f>SUM(F1540:F1541)</f>
        <v>10.76</v>
      </c>
    </row>
    <row r="1543" spans="1:6">
      <c r="A1543" s="504"/>
      <c r="B1543" s="340"/>
      <c r="C1543" s="340"/>
      <c r="D1543" s="338"/>
      <c r="E1543" s="340"/>
      <c r="F1543" s="505"/>
    </row>
    <row r="1544" spans="1:6" ht="31.5">
      <c r="A1544" s="503" t="s">
        <v>665</v>
      </c>
      <c r="B1544" s="341" t="s">
        <v>517</v>
      </c>
      <c r="C1544" s="240" t="s">
        <v>475</v>
      </c>
      <c r="D1544" s="240" t="s">
        <v>518</v>
      </c>
      <c r="E1544" s="240" t="s">
        <v>514</v>
      </c>
      <c r="F1544" s="241" t="s">
        <v>515</v>
      </c>
    </row>
    <row r="1545" spans="1:6">
      <c r="A1545" s="530">
        <v>867</v>
      </c>
      <c r="B1545" s="732" t="str">
        <f>VLOOKUP(A1545,'SINAPI 092021'!$A$4:$E$12300,2,FALSE)</f>
        <v>CABO DE COBRE NU 50 MM2 MEIO-DURO</v>
      </c>
      <c r="C1545" s="756" t="str">
        <f>VLOOKUP(A1545,'SINAPI 092021'!$A$4:$E$12300,3,FALSE)</f>
        <v xml:space="preserve">M     </v>
      </c>
      <c r="D1545" s="314">
        <v>1.02</v>
      </c>
      <c r="E1545" s="695" t="str">
        <f>VLOOKUP(A1545,'SINAPI 092021'!$A$4:$E$12300,5,FALSE)</f>
        <v>41,42</v>
      </c>
      <c r="F1545" s="312">
        <f>D1545*E1545</f>
        <v>42.25</v>
      </c>
    </row>
    <row r="1546" spans="1:6">
      <c r="A1546" s="1124" t="s">
        <v>519</v>
      </c>
      <c r="B1546" s="1125"/>
      <c r="C1546" s="1125"/>
      <c r="D1546" s="1125"/>
      <c r="E1546" s="1126"/>
      <c r="F1546" s="243">
        <f>SUM(F1545:F1545)</f>
        <v>42.25</v>
      </c>
    </row>
    <row r="1547" spans="1:6">
      <c r="A1547" s="504"/>
      <c r="B1547" s="340"/>
      <c r="C1547" s="340"/>
      <c r="D1547" s="338"/>
      <c r="E1547" s="340"/>
      <c r="F1547" s="505"/>
    </row>
    <row r="1548" spans="1:6">
      <c r="A1548" s="1129" t="s">
        <v>520</v>
      </c>
      <c r="B1548" s="1130"/>
      <c r="C1548" s="1130"/>
      <c r="D1548" s="1130"/>
      <c r="E1548" s="1131"/>
      <c r="F1548" s="515">
        <f>SUM(F1546,F1542)</f>
        <v>53.01</v>
      </c>
    </row>
    <row r="1550" spans="1:6" ht="31.5">
      <c r="A1550" s="738" t="s">
        <v>1736</v>
      </c>
      <c r="B1550" s="763" t="s">
        <v>1740</v>
      </c>
      <c r="C1550" s="1132" t="s">
        <v>1735</v>
      </c>
      <c r="D1550" s="1133"/>
      <c r="E1550" s="1117">
        <f>F1561</f>
        <v>67.349999999999994</v>
      </c>
      <c r="F1550" s="1118"/>
    </row>
    <row r="1551" spans="1:6">
      <c r="A1551" s="504"/>
      <c r="B1551" s="340"/>
      <c r="C1551" s="340"/>
      <c r="D1551" s="338"/>
      <c r="E1551" s="340"/>
      <c r="F1551" s="505"/>
    </row>
    <row r="1552" spans="1:6" ht="31.5">
      <c r="A1552" s="339" t="s">
        <v>665</v>
      </c>
      <c r="B1552" s="503" t="s">
        <v>157</v>
      </c>
      <c r="C1552" s="240" t="s">
        <v>475</v>
      </c>
      <c r="D1552" s="240" t="s">
        <v>513</v>
      </c>
      <c r="E1552" s="240" t="s">
        <v>514</v>
      </c>
      <c r="F1552" s="241" t="s">
        <v>515</v>
      </c>
    </row>
    <row r="1553" spans="1:6">
      <c r="A1553" s="436">
        <v>88247</v>
      </c>
      <c r="B1553" s="732" t="str">
        <f>VLOOKUP(A1553,'SINAPI 092021'!$A$4:$E$12300,2,FALSE)</f>
        <v>AUXILIAR DE ELETRICISTA COM ENCARGOS COMPLEMENTARES</v>
      </c>
      <c r="C1553" s="756" t="str">
        <f>VLOOKUP(A1553,'SINAPI 092021'!$A$4:$E$12300,3,FALSE)</f>
        <v>H</v>
      </c>
      <c r="D1553" s="310">
        <v>0.4</v>
      </c>
      <c r="E1553" s="695">
        <v>15.19</v>
      </c>
      <c r="F1553" s="311">
        <f>D1553*E1553</f>
        <v>6.08</v>
      </c>
    </row>
    <row r="1554" spans="1:6">
      <c r="A1554" s="436">
        <v>88264</v>
      </c>
      <c r="B1554" s="732" t="str">
        <f>VLOOKUP(A1554,'SINAPI 092021'!$A$4:$E$12300,2,FALSE)</f>
        <v>ELETRICISTA COM ENCARGOS COMPLEMENTARES</v>
      </c>
      <c r="C1554" s="756" t="str">
        <f>VLOOKUP(A1554,'SINAPI 092021'!$A$4:$E$12300,3,FALSE)</f>
        <v>H</v>
      </c>
      <c r="D1554" s="310">
        <v>0.4</v>
      </c>
      <c r="E1554" s="695">
        <v>19.53</v>
      </c>
      <c r="F1554" s="311">
        <f>D1554*E1554</f>
        <v>7.81</v>
      </c>
    </row>
    <row r="1555" spans="1:6">
      <c r="A1555" s="1124" t="s">
        <v>516</v>
      </c>
      <c r="B1555" s="1125"/>
      <c r="C1555" s="1125"/>
      <c r="D1555" s="1125"/>
      <c r="E1555" s="1126"/>
      <c r="F1555" s="243">
        <f>SUM(F1553:F1554)</f>
        <v>13.89</v>
      </c>
    </row>
    <row r="1556" spans="1:6">
      <c r="A1556" s="504"/>
      <c r="B1556" s="340"/>
      <c r="C1556" s="340"/>
      <c r="D1556" s="338"/>
      <c r="E1556" s="340"/>
      <c r="F1556" s="505"/>
    </row>
    <row r="1557" spans="1:6" ht="31.5">
      <c r="A1557" s="503" t="s">
        <v>665</v>
      </c>
      <c r="B1557" s="341" t="s">
        <v>517</v>
      </c>
      <c r="C1557" s="240" t="s">
        <v>475</v>
      </c>
      <c r="D1557" s="240" t="s">
        <v>518</v>
      </c>
      <c r="E1557" s="240" t="s">
        <v>514</v>
      </c>
      <c r="F1557" s="241" t="s">
        <v>515</v>
      </c>
    </row>
    <row r="1558" spans="1:6" ht="47.25">
      <c r="A1558" s="530">
        <v>3380</v>
      </c>
      <c r="B1558" s="732" t="str">
        <f>VLOOKUP(A1558,'SINAPI 092021'!$A$4:$E$12300,2,FALSE)</f>
        <v>!EM PROCESSO DE DESATIVACAO! HASTE DE ATERRAMENTO EM ACO COM 3,00 M DE COMPRIMENTO E DN = 5/8", REVESTIDA COM BAIXA CAMADA DE COBRE, COM CONECTOR TIPO GRAMPO</v>
      </c>
      <c r="C1558" s="756" t="str">
        <f>VLOOKUP(A1558,'SINAPI 092021'!$A$4:$E$12300,3,FALSE)</f>
        <v xml:space="preserve">UN    </v>
      </c>
      <c r="D1558" s="314">
        <v>1</v>
      </c>
      <c r="E1558" s="695">
        <v>53.46</v>
      </c>
      <c r="F1558" s="312">
        <f>D1558*E1558</f>
        <v>53.46</v>
      </c>
    </row>
    <row r="1559" spans="1:6">
      <c r="A1559" s="1124" t="s">
        <v>519</v>
      </c>
      <c r="B1559" s="1125"/>
      <c r="C1559" s="1125"/>
      <c r="D1559" s="1125"/>
      <c r="E1559" s="1126"/>
      <c r="F1559" s="243">
        <f>SUM(F1558:F1558)</f>
        <v>53.46</v>
      </c>
    </row>
    <row r="1560" spans="1:6">
      <c r="A1560" s="504"/>
      <c r="B1560" s="340"/>
      <c r="C1560" s="340"/>
      <c r="D1560" s="338"/>
      <c r="E1560" s="340"/>
      <c r="F1560" s="505"/>
    </row>
    <row r="1561" spans="1:6">
      <c r="A1561" s="1129" t="s">
        <v>520</v>
      </c>
      <c r="B1561" s="1130"/>
      <c r="C1561" s="1130"/>
      <c r="D1561" s="1130"/>
      <c r="E1561" s="1131"/>
      <c r="F1561" s="515">
        <f>SUM(F1559,F1555)</f>
        <v>67.349999999999994</v>
      </c>
    </row>
    <row r="1563" spans="1:6" ht="47.25">
      <c r="A1563" s="738" t="s">
        <v>1742</v>
      </c>
      <c r="B1563" s="763" t="s">
        <v>1741</v>
      </c>
      <c r="C1563" s="1132" t="s">
        <v>1739</v>
      </c>
      <c r="D1563" s="1133"/>
      <c r="E1563" s="1117">
        <f>F1578</f>
        <v>306.26</v>
      </c>
      <c r="F1563" s="1118"/>
    </row>
    <row r="1564" spans="1:6">
      <c r="A1564" s="504"/>
      <c r="B1564" s="340"/>
      <c r="C1564" s="340"/>
      <c r="D1564" s="338"/>
      <c r="E1564" s="340"/>
      <c r="F1564" s="505"/>
    </row>
    <row r="1565" spans="1:6" ht="31.5">
      <c r="A1565" s="339" t="s">
        <v>665</v>
      </c>
      <c r="B1565" s="503" t="s">
        <v>157</v>
      </c>
      <c r="C1565" s="240" t="s">
        <v>475</v>
      </c>
      <c r="D1565" s="240" t="s">
        <v>513</v>
      </c>
      <c r="E1565" s="240" t="s">
        <v>514</v>
      </c>
      <c r="F1565" s="241" t="s">
        <v>515</v>
      </c>
    </row>
    <row r="1566" spans="1:6">
      <c r="A1566" s="436">
        <v>88262</v>
      </c>
      <c r="B1566" s="732" t="str">
        <f>VLOOKUP(A1566,'SINAPI 092021'!$A$4:$E$12300,2,FALSE)</f>
        <v>CARPINTEIRO DE FORMAS COM ENCARGOS COMPLEMENTARES</v>
      </c>
      <c r="C1566" s="756" t="str">
        <f>VLOOKUP(A1566,'SINAPI 092021'!$A$4:$E$12300,3,FALSE)</f>
        <v>H</v>
      </c>
      <c r="D1566" s="310">
        <v>1</v>
      </c>
      <c r="E1566" s="695">
        <v>18.63</v>
      </c>
      <c r="F1566" s="311">
        <f>D1566*E1566</f>
        <v>18.63</v>
      </c>
    </row>
    <row r="1567" spans="1:6">
      <c r="A1567" s="436">
        <v>88316</v>
      </c>
      <c r="B1567" s="732" t="str">
        <f>VLOOKUP(A1567,'SINAPI 092021'!$A$4:$E$12300,2,FALSE)</f>
        <v>SERVENTE COM ENCARGOS COMPLEMENTARES</v>
      </c>
      <c r="C1567" s="756" t="str">
        <f>VLOOKUP(A1567,'SINAPI 092021'!$A$4:$E$12300,3,FALSE)</f>
        <v>H</v>
      </c>
      <c r="D1567" s="310">
        <v>1</v>
      </c>
      <c r="E1567" s="695">
        <v>15.16</v>
      </c>
      <c r="F1567" s="311">
        <f>D1567*E1567</f>
        <v>15.16</v>
      </c>
    </row>
    <row r="1568" spans="1:6">
      <c r="A1568" s="1124" t="s">
        <v>516</v>
      </c>
      <c r="B1568" s="1125"/>
      <c r="C1568" s="1125"/>
      <c r="D1568" s="1125"/>
      <c r="E1568" s="1126"/>
      <c r="F1568" s="243">
        <f>SUM(F1566:F1567)</f>
        <v>33.79</v>
      </c>
    </row>
    <row r="1569" spans="1:6">
      <c r="A1569" s="504"/>
      <c r="B1569" s="340"/>
      <c r="C1569" s="340"/>
      <c r="D1569" s="338"/>
      <c r="E1569" s="340"/>
      <c r="F1569" s="505"/>
    </row>
    <row r="1570" spans="1:6" ht="31.5">
      <c r="A1570" s="503" t="s">
        <v>665</v>
      </c>
      <c r="B1570" s="341" t="s">
        <v>517</v>
      </c>
      <c r="C1570" s="240" t="s">
        <v>475</v>
      </c>
      <c r="D1570" s="240" t="s">
        <v>518</v>
      </c>
      <c r="E1570" s="240" t="s">
        <v>514</v>
      </c>
      <c r="F1570" s="241" t="s">
        <v>515</v>
      </c>
    </row>
    <row r="1571" spans="1:6" ht="47.25">
      <c r="A1571" s="530">
        <v>94962</v>
      </c>
      <c r="B1571" s="732" t="str">
        <f>VLOOKUP(A1571,'SINAPI 092021'!$A$4:$E$12300,2,FALSE)</f>
        <v>CONCRETO MAGRO PARA LASTRO, TRAÇO 1:4,5:4,5 (EM MASSA SECA DE CIMENTO/ AREIA MÉDIA/ BRITA 1) - PREPARO MECÂNICO COM BETONEIRA 400 L. AF_05/2021</v>
      </c>
      <c r="C1571" s="756" t="str">
        <f>VLOOKUP(A1571,'SINAPI 092021'!$A$4:$E$12300,3,FALSE)</f>
        <v>M3</v>
      </c>
      <c r="D1571" s="314">
        <v>0.01</v>
      </c>
      <c r="E1571" s="695">
        <v>327.99</v>
      </c>
      <c r="F1571" s="312">
        <f>D1571*E1571</f>
        <v>3.28</v>
      </c>
    </row>
    <row r="1572" spans="1:6" ht="31.5">
      <c r="A1572" s="530">
        <v>4417</v>
      </c>
      <c r="B1572" s="732" t="str">
        <f>VLOOKUP(A1572,'SINAPI 092021'!$A$4:$E$12300,2,FALSE)</f>
        <v>SARRAFO NAO APARELHADO *2,5 X 7* CM, EM MACARANDUBA, ANGELIM OU EQUIVALENTE DA REGIAO -  BRUTA</v>
      </c>
      <c r="C1572" s="756" t="str">
        <f>VLOOKUP(A1572,'SINAPI 092021'!$A$4:$E$12300,3,FALSE)</f>
        <v xml:space="preserve">M     </v>
      </c>
      <c r="D1572" s="314">
        <v>1</v>
      </c>
      <c r="E1572" s="695">
        <v>5.66</v>
      </c>
      <c r="F1572" s="312">
        <f>D1572*E1572</f>
        <v>5.66</v>
      </c>
    </row>
    <row r="1573" spans="1:6" ht="31.5">
      <c r="A1573" s="530">
        <v>4491</v>
      </c>
      <c r="B1573" s="732" t="str">
        <f>VLOOKUP(A1573,'SINAPI 092021'!$A$4:$E$12300,2,FALSE)</f>
        <v>PONTALETE *7,5 X 7,5* CM EM PINUS, MISTA OU EQUIVALENTE DA REGIAO - BRUTA</v>
      </c>
      <c r="C1573" s="756" t="str">
        <f>VLOOKUP(A1573,'SINAPI 092021'!$A$4:$E$12300,3,FALSE)</f>
        <v xml:space="preserve">M     </v>
      </c>
      <c r="D1573" s="314">
        <v>4</v>
      </c>
      <c r="E1573" s="695">
        <v>8.98</v>
      </c>
      <c r="F1573" s="312">
        <f>D1573*E1573</f>
        <v>35.92</v>
      </c>
    </row>
    <row r="1574" spans="1:6" ht="47.25">
      <c r="A1574" s="530">
        <v>4813</v>
      </c>
      <c r="B1574" s="732" t="str">
        <f>VLOOKUP(A1574,'SINAPI 092021'!$A$4:$E$12300,2,FALSE)</f>
        <v>PLACA DE OBRA (PARA CONSTRUCAO CIVIL) EM CHAPA GALVANIZADA *N. 22*, ADESIVADA, DE *2,0 X 1,125* M (SEM POSTES PARA FIXACAO)</v>
      </c>
      <c r="C1574" s="756" t="str">
        <f>VLOOKUP(A1574,'SINAPI 092021'!$A$4:$E$12300,3,FALSE)</f>
        <v xml:space="preserve">M2    </v>
      </c>
      <c r="D1574" s="314">
        <v>1</v>
      </c>
      <c r="E1574" s="695" t="str">
        <f>VLOOKUP(A1574,'SINAPI 092021'!$A$4:$E$12300,5,FALSE)</f>
        <v>225,00</v>
      </c>
      <c r="F1574" s="312">
        <f>D1574*E1574</f>
        <v>225</v>
      </c>
    </row>
    <row r="1575" spans="1:6">
      <c r="A1575" s="530">
        <v>5075</v>
      </c>
      <c r="B1575" s="732" t="str">
        <f>VLOOKUP(A1575,'SINAPI 092021'!$A$4:$E$12300,2,FALSE)</f>
        <v>PREGO DE ACO POLIDO COM CABECA 18 X 30 (2 3/4 X 10)</v>
      </c>
      <c r="C1575" s="756" t="str">
        <f>VLOOKUP(A1575,'SINAPI 092021'!$A$4:$E$12300,3,FALSE)</f>
        <v xml:space="preserve">KG    </v>
      </c>
      <c r="D1575" s="314">
        <v>0.11</v>
      </c>
      <c r="E1575" s="695">
        <v>23.76</v>
      </c>
      <c r="F1575" s="312">
        <f>D1575*E1575</f>
        <v>2.61</v>
      </c>
    </row>
    <row r="1576" spans="1:6">
      <c r="A1576" s="1124" t="s">
        <v>519</v>
      </c>
      <c r="B1576" s="1125"/>
      <c r="C1576" s="1125"/>
      <c r="D1576" s="1125"/>
      <c r="E1576" s="1126"/>
      <c r="F1576" s="243">
        <f>SUM(F1571:F1575)</f>
        <v>272.47000000000003</v>
      </c>
    </row>
    <row r="1577" spans="1:6">
      <c r="A1577" s="504"/>
      <c r="B1577" s="340"/>
      <c r="C1577" s="340"/>
      <c r="D1577" s="338"/>
      <c r="E1577" s="340"/>
      <c r="F1577" s="505"/>
    </row>
    <row r="1578" spans="1:6">
      <c r="A1578" s="1129" t="s">
        <v>520</v>
      </c>
      <c r="B1578" s="1130"/>
      <c r="C1578" s="1130"/>
      <c r="D1578" s="1130"/>
      <c r="E1578" s="1131"/>
      <c r="F1578" s="515">
        <f>SUM(F1576,F1568)</f>
        <v>306.26</v>
      </c>
    </row>
    <row r="1580" spans="1:6" ht="31.5">
      <c r="A1580" s="738" t="s">
        <v>1750</v>
      </c>
      <c r="B1580" s="763" t="s">
        <v>1745</v>
      </c>
      <c r="C1580" s="1132" t="s">
        <v>1749</v>
      </c>
      <c r="D1580" s="1133"/>
      <c r="E1580" s="1117">
        <f>F1587</f>
        <v>694.4</v>
      </c>
      <c r="F1580" s="1118"/>
    </row>
    <row r="1581" spans="1:6">
      <c r="A1581" s="504"/>
      <c r="B1581" s="340"/>
      <c r="C1581" s="340"/>
      <c r="D1581" s="338"/>
      <c r="E1581" s="340"/>
      <c r="F1581" s="505"/>
    </row>
    <row r="1582" spans="1:6" ht="31.5">
      <c r="A1582" s="503" t="s">
        <v>665</v>
      </c>
      <c r="B1582" s="341" t="s">
        <v>157</v>
      </c>
      <c r="C1582" s="240" t="s">
        <v>475</v>
      </c>
      <c r="D1582" s="240" t="s">
        <v>518</v>
      </c>
      <c r="E1582" s="240" t="s">
        <v>514</v>
      </c>
      <c r="F1582" s="241" t="s">
        <v>515</v>
      </c>
    </row>
    <row r="1583" spans="1:6">
      <c r="A1583" s="530">
        <v>88264</v>
      </c>
      <c r="B1583" s="732" t="str">
        <f>VLOOKUP(A1583,'SINAPI 092021'!$A$4:$E$12300,2,FALSE)</f>
        <v>ELETRICISTA COM ENCARGOS COMPLEMENTARES</v>
      </c>
      <c r="C1583" s="756" t="str">
        <f>VLOOKUP(A1583,'SINAPI 092021'!$A$4:$E$12300,3,FALSE)</f>
        <v>H</v>
      </c>
      <c r="D1583" s="314">
        <v>20</v>
      </c>
      <c r="E1583" s="695">
        <v>19.53</v>
      </c>
      <c r="F1583" s="312">
        <f>D1583*E1583</f>
        <v>390.6</v>
      </c>
    </row>
    <row r="1584" spans="1:6">
      <c r="A1584" s="530">
        <v>88247</v>
      </c>
      <c r="B1584" s="732" t="str">
        <f>VLOOKUP(A1584,'SINAPI 092021'!$A$4:$E$12300,2,FALSE)</f>
        <v>AUXILIAR DE ELETRICISTA COM ENCARGOS COMPLEMENTARES</v>
      </c>
      <c r="C1584" s="756" t="str">
        <f>VLOOKUP(A1584,'SINAPI 092021'!$A$4:$E$12300,3,FALSE)</f>
        <v>H</v>
      </c>
      <c r="D1584" s="314">
        <v>20</v>
      </c>
      <c r="E1584" s="695">
        <v>15.19</v>
      </c>
      <c r="F1584" s="312">
        <f>D1584*E1584</f>
        <v>303.8</v>
      </c>
    </row>
    <row r="1585" spans="1:6">
      <c r="A1585" s="1124" t="s">
        <v>1748</v>
      </c>
      <c r="B1585" s="1125"/>
      <c r="C1585" s="1125"/>
      <c r="D1585" s="1125"/>
      <c r="E1585" s="1126"/>
      <c r="F1585" s="243">
        <f>SUM(F1583:F1584)</f>
        <v>694.4</v>
      </c>
    </row>
    <row r="1586" spans="1:6">
      <c r="A1586" s="504"/>
      <c r="B1586" s="340"/>
      <c r="C1586" s="340"/>
      <c r="D1586" s="338"/>
      <c r="E1586" s="340"/>
      <c r="F1586" s="505"/>
    </row>
    <row r="1587" spans="1:6">
      <c r="A1587" s="1129" t="s">
        <v>520</v>
      </c>
      <c r="B1587" s="1130"/>
      <c r="C1587" s="1130"/>
      <c r="D1587" s="1130"/>
      <c r="E1587" s="1131"/>
      <c r="F1587" s="515">
        <f>SUM(F1585)</f>
        <v>694.4</v>
      </c>
    </row>
    <row r="1589" spans="1:6" ht="63">
      <c r="A1589" s="738" t="s">
        <v>1753</v>
      </c>
      <c r="B1589" s="763" t="s">
        <v>1747</v>
      </c>
      <c r="C1589" s="1132" t="s">
        <v>1749</v>
      </c>
      <c r="D1589" s="1133"/>
      <c r="E1589" s="1117">
        <f>F1603</f>
        <v>241.3</v>
      </c>
      <c r="F1589" s="1118"/>
    </row>
    <row r="1590" spans="1:6">
      <c r="A1590" s="504"/>
      <c r="B1590" s="340"/>
      <c r="C1590" s="340"/>
      <c r="D1590" s="338"/>
      <c r="E1590" s="340"/>
      <c r="F1590" s="505"/>
    </row>
    <row r="1591" spans="1:6" ht="31.5">
      <c r="A1591" s="339" t="s">
        <v>665</v>
      </c>
      <c r="B1591" s="503" t="s">
        <v>157</v>
      </c>
      <c r="C1591" s="240" t="s">
        <v>475</v>
      </c>
      <c r="D1591" s="240" t="s">
        <v>513</v>
      </c>
      <c r="E1591" s="240" t="s">
        <v>514</v>
      </c>
      <c r="F1591" s="241" t="s">
        <v>515</v>
      </c>
    </row>
    <row r="1592" spans="1:6" ht="21.75" customHeight="1">
      <c r="A1592" s="436">
        <v>88247</v>
      </c>
      <c r="B1592" s="732" t="str">
        <f>VLOOKUP(A1592,'SINAPI 092021'!$A$4:$E$12300,2,FALSE)</f>
        <v>AUXILIAR DE ELETRICISTA COM ENCARGOS COMPLEMENTARES</v>
      </c>
      <c r="C1592" s="756" t="str">
        <f>VLOOKUP(A1592,'SINAPI 092021'!$A$4:$E$12300,3,FALSE)</f>
        <v>H</v>
      </c>
      <c r="D1592" s="310">
        <v>1.75</v>
      </c>
      <c r="E1592" s="695">
        <v>15.19</v>
      </c>
      <c r="F1592" s="311">
        <f>D1592*E1592</f>
        <v>26.58</v>
      </c>
    </row>
    <row r="1593" spans="1:6" ht="21.75" customHeight="1">
      <c r="A1593" s="436">
        <v>88264</v>
      </c>
      <c r="B1593" s="732" t="str">
        <f>VLOOKUP(A1593,'SINAPI 092021'!$A$4:$E$12300,2,FALSE)</f>
        <v>ELETRICISTA COM ENCARGOS COMPLEMENTARES</v>
      </c>
      <c r="C1593" s="756" t="str">
        <f>VLOOKUP(A1593,'SINAPI 092021'!$A$4:$E$12300,3,FALSE)</f>
        <v>H</v>
      </c>
      <c r="D1593" s="310">
        <v>1.75</v>
      </c>
      <c r="E1593" s="695">
        <v>19.53</v>
      </c>
      <c r="F1593" s="311">
        <f>D1593*E1593</f>
        <v>34.18</v>
      </c>
    </row>
    <row r="1594" spans="1:6" ht="21.75" customHeight="1">
      <c r="A1594" s="436">
        <v>88309</v>
      </c>
      <c r="B1594" s="732" t="str">
        <f>VLOOKUP(A1594,'SINAPI 092021'!$A$4:$E$12300,2,FALSE)</f>
        <v>PEDREIRO COM ENCARGOS COMPLEMENTARES</v>
      </c>
      <c r="C1594" s="756" t="str">
        <f>VLOOKUP(A1594,'SINAPI 092021'!$A$4:$E$12300,3,FALSE)</f>
        <v>H</v>
      </c>
      <c r="D1594" s="310">
        <v>0.4</v>
      </c>
      <c r="E1594" s="695">
        <v>18.86</v>
      </c>
      <c r="F1594" s="311">
        <f>D1594*E1594</f>
        <v>7.54</v>
      </c>
    </row>
    <row r="1595" spans="1:6" ht="21.75" customHeight="1">
      <c r="A1595" s="436">
        <v>88316</v>
      </c>
      <c r="B1595" s="732" t="str">
        <f>VLOOKUP(A1595,'SINAPI 092021'!$A$4:$E$12300,2,FALSE)</f>
        <v>SERVENTE COM ENCARGOS COMPLEMENTARES</v>
      </c>
      <c r="C1595" s="756" t="str">
        <f>VLOOKUP(A1595,'SINAPI 092021'!$A$4:$E$12300,3,FALSE)</f>
        <v>H</v>
      </c>
      <c r="D1595" s="310">
        <v>0.4</v>
      </c>
      <c r="E1595" s="695">
        <v>15.16</v>
      </c>
      <c r="F1595" s="311">
        <f>D1595*E1595</f>
        <v>6.06</v>
      </c>
    </row>
    <row r="1596" spans="1:6">
      <c r="A1596" s="1124" t="s">
        <v>516</v>
      </c>
      <c r="B1596" s="1125"/>
      <c r="C1596" s="1125"/>
      <c r="D1596" s="1125"/>
      <c r="E1596" s="1126"/>
      <c r="F1596" s="243">
        <f>SUM(F1592:F1595)</f>
        <v>74.36</v>
      </c>
    </row>
    <row r="1597" spans="1:6">
      <c r="A1597" s="504"/>
      <c r="B1597" s="340"/>
      <c r="C1597" s="340"/>
      <c r="D1597" s="338"/>
      <c r="E1597" s="340"/>
      <c r="F1597" s="505"/>
    </row>
    <row r="1598" spans="1:6" ht="31.5">
      <c r="A1598" s="503" t="s">
        <v>665</v>
      </c>
      <c r="B1598" s="341" t="s">
        <v>517</v>
      </c>
      <c r="C1598" s="240" t="s">
        <v>475</v>
      </c>
      <c r="D1598" s="240" t="s">
        <v>518</v>
      </c>
      <c r="E1598" s="240" t="s">
        <v>514</v>
      </c>
      <c r="F1598" s="241" t="s">
        <v>515</v>
      </c>
    </row>
    <row r="1599" spans="1:6" ht="48.75" customHeight="1">
      <c r="A1599" s="530">
        <v>11251</v>
      </c>
      <c r="B1599" s="732" t="str">
        <f>VLOOKUP(A1599,'SINAPI 092021'!$A$4:$E$12300,2,FALSE)</f>
        <v>CAIXA DE PASSAGEM/ LUZ / TELEFONIA, DE EMBUTIR,  EM CHAPA DE ACO GALVANIZADO, DIMENSOES 40 X 40 X *12* CM (PADRAO CONCESSIONARIA LOCAL)</v>
      </c>
      <c r="C1599" s="756" t="str">
        <f>VLOOKUP(A1599,'SINAPI 092021'!$A$4:$E$12300,3,FALSE)</f>
        <v xml:space="preserve">UN    </v>
      </c>
      <c r="D1599" s="314">
        <v>1</v>
      </c>
      <c r="E1599" s="695">
        <v>165</v>
      </c>
      <c r="F1599" s="312">
        <f>D1599*E1599</f>
        <v>165</v>
      </c>
    </row>
    <row r="1600" spans="1:6" ht="48.75" customHeight="1">
      <c r="A1600" s="530">
        <v>87367</v>
      </c>
      <c r="B1600" s="732" t="str">
        <f>VLOOKUP(A1600,'SINAPI 092021'!$A$4:$E$12300,2,FALSE)</f>
        <v>ARGAMASSA TRAÇO 1:1:6 (EM VOLUME DE CIMENTO, CAL E AREIA MÉDIA ÚMIDA) PARA EMBOÇO/MASSA ÚNICA/ASSENTAMENTO DE ALVENARIA DE VEDAÇÃO, PREPARO MANUAL. AF_08/2019</v>
      </c>
      <c r="C1600" s="756" t="str">
        <f>VLOOKUP(A1600,'SINAPI 092021'!$A$4:$E$12300,3,FALSE)</f>
        <v>M3</v>
      </c>
      <c r="D1600" s="314">
        <v>3.5000000000000001E-3</v>
      </c>
      <c r="E1600" s="695">
        <v>554.6</v>
      </c>
      <c r="F1600" s="312">
        <f>D1600*E1600</f>
        <v>1.94</v>
      </c>
    </row>
    <row r="1601" spans="1:6">
      <c r="A1601" s="1124" t="s">
        <v>519</v>
      </c>
      <c r="B1601" s="1125"/>
      <c r="C1601" s="1125"/>
      <c r="D1601" s="1125"/>
      <c r="E1601" s="1126"/>
      <c r="F1601" s="243">
        <f>SUM(F1599:F1600)</f>
        <v>166.94</v>
      </c>
    </row>
    <row r="1602" spans="1:6">
      <c r="A1602" s="504"/>
      <c r="B1602" s="340"/>
      <c r="C1602" s="340"/>
      <c r="D1602" s="338"/>
      <c r="E1602" s="340"/>
      <c r="F1602" s="505"/>
    </row>
    <row r="1603" spans="1:6">
      <c r="A1603" s="1129" t="s">
        <v>520</v>
      </c>
      <c r="B1603" s="1130"/>
      <c r="C1603" s="1130"/>
      <c r="D1603" s="1130"/>
      <c r="E1603" s="1131"/>
      <c r="F1603" s="515">
        <f>SUM(F1601,F1596)</f>
        <v>241.3</v>
      </c>
    </row>
    <row r="1605" spans="1:6" ht="31.5">
      <c r="A1605" s="738" t="s">
        <v>1754</v>
      </c>
      <c r="B1605" s="763" t="s">
        <v>1765</v>
      </c>
      <c r="C1605" s="1132" t="s">
        <v>1749</v>
      </c>
      <c r="D1605" s="1133"/>
      <c r="E1605" s="1117">
        <f>F1616</f>
        <v>7.44</v>
      </c>
      <c r="F1605" s="1118"/>
    </row>
    <row r="1606" spans="1:6">
      <c r="A1606" s="504"/>
      <c r="B1606" s="340"/>
      <c r="C1606" s="340"/>
      <c r="D1606" s="338"/>
      <c r="E1606" s="340"/>
      <c r="F1606" s="505"/>
    </row>
    <row r="1607" spans="1:6" ht="31.5">
      <c r="A1607" s="339" t="s">
        <v>665</v>
      </c>
      <c r="B1607" s="503" t="s">
        <v>157</v>
      </c>
      <c r="C1607" s="240" t="s">
        <v>475</v>
      </c>
      <c r="D1607" s="240" t="s">
        <v>513</v>
      </c>
      <c r="E1607" s="240" t="s">
        <v>514</v>
      </c>
      <c r="F1607" s="241" t="s">
        <v>515</v>
      </c>
    </row>
    <row r="1608" spans="1:6">
      <c r="A1608" s="436">
        <v>88247</v>
      </c>
      <c r="B1608" s="732" t="str">
        <f>VLOOKUP(A1608,'SINAPI 092021'!$A$4:$E$12300,2,FALSE)</f>
        <v>AUXILIAR DE ELETRICISTA COM ENCARGOS COMPLEMENTARES</v>
      </c>
      <c r="C1608" s="756" t="str">
        <f>VLOOKUP(A1608,'SINAPI 092021'!$A$4:$E$12300,3,FALSE)</f>
        <v>H</v>
      </c>
      <c r="D1608" s="310">
        <v>0.15</v>
      </c>
      <c r="E1608" s="695">
        <v>15.19</v>
      </c>
      <c r="F1608" s="311">
        <f>D1608*E1608</f>
        <v>2.2799999999999998</v>
      </c>
    </row>
    <row r="1609" spans="1:6">
      <c r="A1609" s="436">
        <v>88264</v>
      </c>
      <c r="B1609" s="732" t="str">
        <f>VLOOKUP(A1609,'SINAPI 092021'!$A$4:$E$12300,2,FALSE)</f>
        <v>ELETRICISTA COM ENCARGOS COMPLEMENTARES</v>
      </c>
      <c r="C1609" s="756" t="str">
        <f>VLOOKUP(A1609,'SINAPI 092021'!$A$4:$E$12300,3,FALSE)</f>
        <v>H</v>
      </c>
      <c r="D1609" s="310">
        <v>0.15</v>
      </c>
      <c r="E1609" s="695">
        <v>19.53</v>
      </c>
      <c r="F1609" s="311">
        <f>D1609*E1609</f>
        <v>2.93</v>
      </c>
    </row>
    <row r="1610" spans="1:6">
      <c r="A1610" s="1124" t="s">
        <v>516</v>
      </c>
      <c r="B1610" s="1125"/>
      <c r="C1610" s="1125"/>
      <c r="D1610" s="1125"/>
      <c r="E1610" s="1126"/>
      <c r="F1610" s="243">
        <f>SUM(F1608:F1609)</f>
        <v>5.21</v>
      </c>
    </row>
    <row r="1611" spans="1:6">
      <c r="A1611" s="504"/>
      <c r="B1611" s="340"/>
      <c r="C1611" s="340"/>
      <c r="D1611" s="338"/>
      <c r="E1611" s="340"/>
      <c r="F1611" s="505"/>
    </row>
    <row r="1612" spans="1:6" ht="31.5">
      <c r="A1612" s="503" t="s">
        <v>665</v>
      </c>
      <c r="B1612" s="341" t="s">
        <v>517</v>
      </c>
      <c r="C1612" s="240" t="s">
        <v>475</v>
      </c>
      <c r="D1612" s="240" t="s">
        <v>518</v>
      </c>
      <c r="E1612" s="240" t="s">
        <v>514</v>
      </c>
      <c r="F1612" s="241" t="s">
        <v>515</v>
      </c>
    </row>
    <row r="1613" spans="1:6" ht="31.5">
      <c r="A1613" s="530">
        <v>1872</v>
      </c>
      <c r="B1613" s="732" t="str">
        <f>VLOOKUP(A1613,'SINAPI 092021'!$A$4:$E$12300,2,FALSE)</f>
        <v>CAIXA DE PASSAGEM, EM PVC, DE 4" X 2", PARA ELETRODUTO FLEXIVEL CORRUGADO</v>
      </c>
      <c r="C1613" s="756" t="str">
        <f>VLOOKUP(A1613,'SINAPI 092021'!$A$4:$E$12300,3,FALSE)</f>
        <v xml:space="preserve">UN    </v>
      </c>
      <c r="D1613" s="314">
        <v>1</v>
      </c>
      <c r="E1613" s="695">
        <v>2.23</v>
      </c>
      <c r="F1613" s="312">
        <f>D1613*E1613</f>
        <v>2.23</v>
      </c>
    </row>
    <row r="1614" spans="1:6">
      <c r="A1614" s="1124" t="s">
        <v>519</v>
      </c>
      <c r="B1614" s="1125"/>
      <c r="C1614" s="1125"/>
      <c r="D1614" s="1125"/>
      <c r="E1614" s="1126"/>
      <c r="F1614" s="243">
        <f>SUM(F1613:F1613)</f>
        <v>2.23</v>
      </c>
    </row>
    <row r="1615" spans="1:6">
      <c r="A1615" s="504"/>
      <c r="B1615" s="340"/>
      <c r="C1615" s="340"/>
      <c r="D1615" s="338"/>
      <c r="E1615" s="340"/>
      <c r="F1615" s="505"/>
    </row>
    <row r="1616" spans="1:6">
      <c r="A1616" s="1129" t="s">
        <v>520</v>
      </c>
      <c r="B1616" s="1130"/>
      <c r="C1616" s="1130"/>
      <c r="D1616" s="1130"/>
      <c r="E1616" s="1131"/>
      <c r="F1616" s="515">
        <f>SUM(F1614,F1610)</f>
        <v>7.44</v>
      </c>
    </row>
    <row r="1618" spans="1:6" ht="63">
      <c r="A1618" s="876" t="s">
        <v>1756</v>
      </c>
      <c r="B1618" s="885" t="s">
        <v>1755</v>
      </c>
      <c r="C1618" s="1197" t="s">
        <v>1749</v>
      </c>
      <c r="D1618" s="1198"/>
      <c r="E1618" s="1199">
        <f>F1632</f>
        <v>362.67</v>
      </c>
      <c r="F1618" s="1200"/>
    </row>
    <row r="1619" spans="1:6">
      <c r="A1619" s="504"/>
      <c r="B1619" s="340"/>
      <c r="C1619" s="340"/>
      <c r="D1619" s="338"/>
      <c r="E1619" s="340"/>
      <c r="F1619" s="505"/>
    </row>
    <row r="1620" spans="1:6" ht="31.5">
      <c r="A1620" s="339" t="s">
        <v>665</v>
      </c>
      <c r="B1620" s="503" t="s">
        <v>157</v>
      </c>
      <c r="C1620" s="240" t="s">
        <v>475</v>
      </c>
      <c r="D1620" s="240" t="s">
        <v>513</v>
      </c>
      <c r="E1620" s="240" t="s">
        <v>514</v>
      </c>
      <c r="F1620" s="241" t="s">
        <v>515</v>
      </c>
    </row>
    <row r="1621" spans="1:6" ht="31.5">
      <c r="A1621" s="436">
        <v>88248</v>
      </c>
      <c r="B1621" s="732" t="str">
        <f>VLOOKUP(A1621,'SINAPI 092021'!$A$4:$E$12300,2,FALSE)</f>
        <v>AUXILIAR DE ENCANADOR OU BOMBEIRO HIDRÁULICO COM ENCARGOS COMPLEMENTARES</v>
      </c>
      <c r="C1621" s="756" t="str">
        <f>VLOOKUP(A1621,'SINAPI 092021'!$A$4:$E$12300,3,FALSE)</f>
        <v>H</v>
      </c>
      <c r="D1621" s="310">
        <v>0.52200000000000002</v>
      </c>
      <c r="E1621" s="695">
        <v>15.54</v>
      </c>
      <c r="F1621" s="311">
        <f>D1621*E1621</f>
        <v>8.11</v>
      </c>
    </row>
    <row r="1622" spans="1:6" ht="31.5">
      <c r="A1622" s="436">
        <v>88267</v>
      </c>
      <c r="B1622" s="732" t="str">
        <f>VLOOKUP(A1622,'SINAPI 092021'!$A$4:$E$12300,2,FALSE)</f>
        <v>ENCANADOR OU BOMBEIRO HIDRÁULICO COM ENCARGOS COMPLEMENTARES</v>
      </c>
      <c r="C1622" s="756" t="str">
        <f>VLOOKUP(A1622,'SINAPI 092021'!$A$4:$E$12300,3,FALSE)</f>
        <v>H</v>
      </c>
      <c r="D1622" s="310">
        <v>0.52200000000000002</v>
      </c>
      <c r="E1622" s="695">
        <v>18.72</v>
      </c>
      <c r="F1622" s="311">
        <f>D1622*E1622</f>
        <v>9.77</v>
      </c>
    </row>
    <row r="1623" spans="1:6">
      <c r="A1623" s="1124" t="s">
        <v>516</v>
      </c>
      <c r="B1623" s="1125"/>
      <c r="C1623" s="1125"/>
      <c r="D1623" s="1125"/>
      <c r="E1623" s="1126"/>
      <c r="F1623" s="243">
        <f>SUM(F1621:F1622)</f>
        <v>17.88</v>
      </c>
    </row>
    <row r="1624" spans="1:6">
      <c r="A1624" s="504"/>
      <c r="B1624" s="340"/>
      <c r="C1624" s="340"/>
      <c r="D1624" s="338"/>
      <c r="E1624" s="340"/>
      <c r="F1624" s="505"/>
    </row>
    <row r="1625" spans="1:6" ht="31.5">
      <c r="A1625" s="503" t="s">
        <v>665</v>
      </c>
      <c r="B1625" s="341" t="s">
        <v>517</v>
      </c>
      <c r="C1625" s="240" t="s">
        <v>475</v>
      </c>
      <c r="D1625" s="240" t="s">
        <v>518</v>
      </c>
      <c r="E1625" s="240" t="s">
        <v>514</v>
      </c>
      <c r="F1625" s="241" t="s">
        <v>515</v>
      </c>
    </row>
    <row r="1626" spans="1:6">
      <c r="A1626" s="530">
        <v>20080</v>
      </c>
      <c r="B1626" s="732" t="str">
        <f>VLOOKUP(A1626,'SINAPI 092021'!$A$4:$E$12300,2,FALSE)</f>
        <v>ADESIVO PLASTICO PARA PVC, FRASCO COM 175 GR</v>
      </c>
      <c r="C1626" s="756" t="str">
        <f>VLOOKUP(A1626,'SINAPI 092021'!$A$4:$E$12300,3,FALSE)</f>
        <v xml:space="preserve">UN    </v>
      </c>
      <c r="D1626" s="314">
        <v>0.32724999999999999</v>
      </c>
      <c r="E1626" s="695">
        <v>25.11</v>
      </c>
      <c r="F1626" s="312">
        <f>D1626*E1626</f>
        <v>8.2200000000000006</v>
      </c>
    </row>
    <row r="1627" spans="1:6" ht="31.5">
      <c r="A1627" s="530">
        <v>20083</v>
      </c>
      <c r="B1627" s="732" t="str">
        <f>VLOOKUP(A1627,'SINAPI 092021'!$A$4:$E$12300,2,FALSE)</f>
        <v>SOLUCAO PREPARADORA / LIMPADORA PARA PVC, FRASCO COM 1000 CM3</v>
      </c>
      <c r="C1627" s="756" t="str">
        <f>VLOOKUP(A1627,'SINAPI 092021'!$A$4:$E$12300,3,FALSE)</f>
        <v xml:space="preserve">UN    </v>
      </c>
      <c r="D1627" s="314">
        <v>8.7800000000000003E-2</v>
      </c>
      <c r="E1627" s="695">
        <v>87.17</v>
      </c>
      <c r="F1627" s="312">
        <f>D1627*E1627</f>
        <v>7.65</v>
      </c>
    </row>
    <row r="1628" spans="1:6">
      <c r="A1628" s="530">
        <v>38383</v>
      </c>
      <c r="B1628" s="732" t="str">
        <f>VLOOKUP(A1628,'SINAPI 092021'!$A$4:$E$12300,2,FALSE)</f>
        <v>LIXA D'AGUA EM FOLHA, GRAO 100</v>
      </c>
      <c r="C1628" s="756" t="str">
        <f>VLOOKUP(A1628,'SINAPI 092021'!$A$4:$E$12300,3,FALSE)</f>
        <v xml:space="preserve">UN    </v>
      </c>
      <c r="D1628" s="314">
        <v>7.7920000000000003E-3</v>
      </c>
      <c r="E1628" s="695">
        <v>2.2000000000000002</v>
      </c>
      <c r="F1628" s="312">
        <f>D1628*E1628</f>
        <v>0.02</v>
      </c>
    </row>
    <row r="1629" spans="1:6">
      <c r="A1629" s="530" t="s">
        <v>22689</v>
      </c>
      <c r="B1629" s="877" t="s">
        <v>22688</v>
      </c>
      <c r="C1629" s="878" t="s">
        <v>475</v>
      </c>
      <c r="D1629" s="806">
        <v>1</v>
      </c>
      <c r="E1629" s="870">
        <v>328.9</v>
      </c>
      <c r="F1629" s="870">
        <f>D1629*E1629</f>
        <v>328.9</v>
      </c>
    </row>
    <row r="1630" spans="1:6">
      <c r="A1630" s="1124" t="s">
        <v>519</v>
      </c>
      <c r="B1630" s="1125"/>
      <c r="C1630" s="1125"/>
      <c r="D1630" s="1125"/>
      <c r="E1630" s="1126"/>
      <c r="F1630" s="243">
        <f>SUM(F1626:F1629)</f>
        <v>344.79</v>
      </c>
    </row>
    <row r="1631" spans="1:6">
      <c r="A1631" s="504"/>
      <c r="B1631" s="340"/>
      <c r="C1631" s="340"/>
      <c r="D1631" s="338"/>
      <c r="E1631" s="340"/>
      <c r="F1631" s="505"/>
    </row>
    <row r="1632" spans="1:6">
      <c r="A1632" s="1129" t="s">
        <v>520</v>
      </c>
      <c r="B1632" s="1130"/>
      <c r="C1632" s="1130"/>
      <c r="D1632" s="1130"/>
      <c r="E1632" s="1131"/>
      <c r="F1632" s="515">
        <f>SUM(F1630,F1623)</f>
        <v>362.67</v>
      </c>
    </row>
    <row r="1634" spans="1:6" ht="47.25">
      <c r="A1634" s="738" t="s">
        <v>22444</v>
      </c>
      <c r="B1634" s="739" t="s">
        <v>1372</v>
      </c>
      <c r="C1634" s="1132" t="s">
        <v>1621</v>
      </c>
      <c r="D1634" s="1133"/>
      <c r="E1634" s="1117">
        <f>F1646</f>
        <v>29.95</v>
      </c>
      <c r="F1634" s="1118"/>
    </row>
    <row r="1635" spans="1:6">
      <c r="A1635" s="1201"/>
      <c r="B1635" s="1202"/>
      <c r="C1635" s="1202"/>
      <c r="D1635" s="1202"/>
      <c r="E1635" s="1202"/>
      <c r="F1635" s="1203"/>
    </row>
    <row r="1636" spans="1:6" ht="31.5">
      <c r="A1636" s="503" t="s">
        <v>665</v>
      </c>
      <c r="B1636" s="506" t="s">
        <v>157</v>
      </c>
      <c r="C1636" s="240" t="s">
        <v>475</v>
      </c>
      <c r="D1636" s="240" t="s">
        <v>513</v>
      </c>
      <c r="E1636" s="240" t="s">
        <v>514</v>
      </c>
      <c r="F1636" s="241" t="s">
        <v>515</v>
      </c>
    </row>
    <row r="1637" spans="1:6">
      <c r="A1637" s="521">
        <v>88309</v>
      </c>
      <c r="B1637" s="732" t="str">
        <f>VLOOKUP(A1637,'SINAPI 092021'!$A$4:$E$12300,2,FALSE)</f>
        <v>PEDREIRO COM ENCARGOS COMPLEMENTARES</v>
      </c>
      <c r="C1637" s="756" t="str">
        <f>VLOOKUP(A1637,'SINAPI 092021'!$A$4:$E$12300,3,FALSE)</f>
        <v>H</v>
      </c>
      <c r="D1637" s="310">
        <v>0.3</v>
      </c>
      <c r="E1637" s="695">
        <v>18.86</v>
      </c>
      <c r="F1637" s="311">
        <f t="shared" ref="F1637:F1638" si="47">TRUNC((E1637*D1637),2)</f>
        <v>5.65</v>
      </c>
    </row>
    <row r="1638" spans="1:6">
      <c r="A1638" s="521">
        <v>88242</v>
      </c>
      <c r="B1638" s="732" t="str">
        <f>VLOOKUP(A1638,'SINAPI 092021'!$A$4:$E$12300,2,FALSE)</f>
        <v>AJUDANTE DE PEDREIRO COM ENCARGOS COMPLEMENTARES</v>
      </c>
      <c r="C1638" s="756" t="str">
        <f>VLOOKUP(A1638,'SINAPI 092021'!$A$4:$E$12300,3,FALSE)</f>
        <v>H</v>
      </c>
      <c r="D1638" s="310">
        <v>0.3</v>
      </c>
      <c r="E1638" s="695">
        <v>15.22</v>
      </c>
      <c r="F1638" s="311">
        <f t="shared" si="47"/>
        <v>4.5599999999999996</v>
      </c>
    </row>
    <row r="1639" spans="1:6">
      <c r="A1639" s="1122" t="s">
        <v>516</v>
      </c>
      <c r="B1639" s="1122"/>
      <c r="C1639" s="1122"/>
      <c r="D1639" s="1123"/>
      <c r="E1639" s="1122"/>
      <c r="F1639" s="243">
        <f>SUM(F1637:F1638)</f>
        <v>10.210000000000001</v>
      </c>
    </row>
    <row r="1640" spans="1:6">
      <c r="A1640" s="1134"/>
      <c r="B1640" s="1135"/>
      <c r="C1640" s="1135"/>
      <c r="D1640" s="1135"/>
      <c r="E1640" s="1135"/>
      <c r="F1640" s="1136"/>
    </row>
    <row r="1641" spans="1:6" ht="31.5">
      <c r="A1641" s="503" t="s">
        <v>665</v>
      </c>
      <c r="B1641" s="506" t="s">
        <v>517</v>
      </c>
      <c r="C1641" s="240" t="s">
        <v>475</v>
      </c>
      <c r="D1641" s="240" t="s">
        <v>518</v>
      </c>
      <c r="E1641" s="240" t="s">
        <v>514</v>
      </c>
      <c r="F1641" s="241" t="s">
        <v>515</v>
      </c>
    </row>
    <row r="1642" spans="1:6" ht="47.25">
      <c r="A1642" s="521">
        <v>11950</v>
      </c>
      <c r="B1642" s="732" t="str">
        <f>VLOOKUP(A1642,'SINAPI 092021'!$A$4:$E$12300,2,FALSE)</f>
        <v>BUCHA DE NYLON SEM ABA S6, COM PARAFUSO DE 4,20 X 40 MM EM ACO ZINCADO COM ROSCA SOBERBA, CABECA CHATA E FENDA PHILLIPS</v>
      </c>
      <c r="C1642" s="756" t="str">
        <f>VLOOKUP(A1642,'SINAPI 092021'!$A$4:$E$12300,3,FALSE)</f>
        <v xml:space="preserve">UN    </v>
      </c>
      <c r="D1642" s="310">
        <v>2</v>
      </c>
      <c r="E1642" s="695" t="str">
        <f>VLOOKUP(A1642,'SINAPI 092021'!$A$4:$E$12300,5,FALSE)</f>
        <v>0,20</v>
      </c>
      <c r="F1642" s="311">
        <f t="shared" ref="F1642:F1643" si="48">TRUNC((E1642*D1642),2)</f>
        <v>0.4</v>
      </c>
    </row>
    <row r="1643" spans="1:6" ht="47.25">
      <c r="A1643" s="877" t="s">
        <v>22686</v>
      </c>
      <c r="B1643" s="877" t="s">
        <v>22687</v>
      </c>
      <c r="C1643" s="878" t="s">
        <v>475</v>
      </c>
      <c r="D1643" s="806">
        <v>1</v>
      </c>
      <c r="E1643" s="870">
        <v>19.34</v>
      </c>
      <c r="F1643" s="870">
        <f t="shared" si="48"/>
        <v>19.34</v>
      </c>
    </row>
    <row r="1644" spans="1:6">
      <c r="A1644" s="1122" t="s">
        <v>519</v>
      </c>
      <c r="B1644" s="1122"/>
      <c r="C1644" s="1122"/>
      <c r="D1644" s="1123"/>
      <c r="E1644" s="1122"/>
      <c r="F1644" s="243">
        <f>SUM(F1642:F1643)</f>
        <v>19.739999999999998</v>
      </c>
    </row>
    <row r="1645" spans="1:6">
      <c r="A1645" s="1110"/>
      <c r="B1645" s="1110"/>
      <c r="C1645" s="1110"/>
      <c r="D1645" s="1111"/>
      <c r="E1645" s="1110"/>
      <c r="F1645" s="1110"/>
    </row>
    <row r="1646" spans="1:6">
      <c r="A1646" s="1127" t="s">
        <v>520</v>
      </c>
      <c r="B1646" s="1127"/>
      <c r="C1646" s="1127"/>
      <c r="D1646" s="1128"/>
      <c r="E1646" s="1127"/>
      <c r="F1646" s="515">
        <f>F1639+F1644</f>
        <v>29.95</v>
      </c>
    </row>
    <row r="1647" spans="1:6">
      <c r="A1647" s="239"/>
    </row>
    <row r="1648" spans="1:6" ht="31.5">
      <c r="A1648" s="738" t="s">
        <v>1758</v>
      </c>
      <c r="B1648" s="739" t="s">
        <v>1134</v>
      </c>
      <c r="C1648" s="1132" t="s">
        <v>1621</v>
      </c>
      <c r="D1648" s="1133"/>
      <c r="E1648" s="1117">
        <f>F1659</f>
        <v>130.16999999999999</v>
      </c>
      <c r="F1648" s="1118"/>
    </row>
    <row r="1649" spans="1:6">
      <c r="A1649" s="1110"/>
      <c r="B1649" s="1110"/>
      <c r="C1649" s="1110"/>
      <c r="D1649" s="1111"/>
      <c r="E1649" s="1110"/>
      <c r="F1649" s="1110"/>
    </row>
    <row r="1650" spans="1:6" ht="31.5">
      <c r="A1650" s="339" t="s">
        <v>665</v>
      </c>
      <c r="B1650" s="503" t="s">
        <v>157</v>
      </c>
      <c r="C1650" s="240" t="s">
        <v>475</v>
      </c>
      <c r="D1650" s="240" t="s">
        <v>513</v>
      </c>
      <c r="E1650" s="240" t="s">
        <v>514</v>
      </c>
      <c r="F1650" s="241" t="s">
        <v>515</v>
      </c>
    </row>
    <row r="1651" spans="1:6">
      <c r="A1651" s="436">
        <v>88264</v>
      </c>
      <c r="B1651" s="732" t="str">
        <f>VLOOKUP(A1651,'SINAPI 092021'!$A$4:$E$12300,2,FALSE)</f>
        <v>ELETRICISTA COM ENCARGOS COMPLEMENTARES</v>
      </c>
      <c r="C1651" s="756" t="str">
        <f>VLOOKUP(A1651,'SINAPI 092021'!$A$4:$E$12300,3,FALSE)</f>
        <v>H</v>
      </c>
      <c r="D1651" s="310">
        <v>0.7</v>
      </c>
      <c r="E1651" s="695">
        <v>19.53</v>
      </c>
      <c r="F1651" s="311">
        <f t="shared" ref="F1651:F1652" si="49">TRUNC((E1651*D1651),2)</f>
        <v>13.67</v>
      </c>
    </row>
    <row r="1652" spans="1:6">
      <c r="A1652" s="436">
        <v>88247</v>
      </c>
      <c r="B1652" s="732" t="str">
        <f>VLOOKUP(A1652,'SINAPI 092021'!$A$4:$E$12300,2,FALSE)</f>
        <v>AUXILIAR DE ELETRICISTA COM ENCARGOS COMPLEMENTARES</v>
      </c>
      <c r="C1652" s="756" t="str">
        <f>VLOOKUP(A1652,'SINAPI 092021'!$A$4:$E$12300,3,FALSE)</f>
        <v>H</v>
      </c>
      <c r="D1652" s="310">
        <v>0.7</v>
      </c>
      <c r="E1652" s="695">
        <v>15.19</v>
      </c>
      <c r="F1652" s="311">
        <f t="shared" si="49"/>
        <v>10.63</v>
      </c>
    </row>
    <row r="1653" spans="1:6">
      <c r="A1653" s="1124" t="s">
        <v>516</v>
      </c>
      <c r="B1653" s="1125"/>
      <c r="C1653" s="1125"/>
      <c r="D1653" s="1125"/>
      <c r="E1653" s="1126"/>
      <c r="F1653" s="243">
        <f>SUM(F1651:F1652)</f>
        <v>24.3</v>
      </c>
    </row>
    <row r="1654" spans="1:6">
      <c r="A1654" s="504"/>
      <c r="B1654" s="340"/>
      <c r="C1654" s="340"/>
      <c r="D1654" s="338"/>
      <c r="E1654" s="340"/>
      <c r="F1654" s="505"/>
    </row>
    <row r="1655" spans="1:6" ht="31.5">
      <c r="A1655" s="503" t="s">
        <v>665</v>
      </c>
      <c r="B1655" s="341" t="s">
        <v>517</v>
      </c>
      <c r="C1655" s="240" t="s">
        <v>475</v>
      </c>
      <c r="D1655" s="240" t="s">
        <v>518</v>
      </c>
      <c r="E1655" s="240" t="s">
        <v>514</v>
      </c>
      <c r="F1655" s="241" t="s">
        <v>515</v>
      </c>
    </row>
    <row r="1656" spans="1:6">
      <c r="A1656" s="849" t="s">
        <v>22628</v>
      </c>
      <c r="B1656" s="848" t="s">
        <v>22627</v>
      </c>
      <c r="C1656" s="850" t="s">
        <v>475</v>
      </c>
      <c r="D1656" s="310">
        <v>1</v>
      </c>
      <c r="E1656" s="312">
        <v>105.87</v>
      </c>
      <c r="F1656" s="311">
        <f t="shared" ref="F1656" si="50">TRUNC((E1656*D1656),2)</f>
        <v>105.87</v>
      </c>
    </row>
    <row r="1657" spans="1:6">
      <c r="A1657" s="1122" t="s">
        <v>519</v>
      </c>
      <c r="B1657" s="1122"/>
      <c r="C1657" s="1122"/>
      <c r="D1657" s="1123"/>
      <c r="E1657" s="1122"/>
      <c r="F1657" s="243">
        <f>SUM(F1656:F1656)</f>
        <v>105.87</v>
      </c>
    </row>
    <row r="1658" spans="1:6">
      <c r="A1658" s="1110"/>
      <c r="B1658" s="1110"/>
      <c r="C1658" s="1110"/>
      <c r="D1658" s="1111"/>
      <c r="E1658" s="1110"/>
      <c r="F1658" s="1110"/>
    </row>
    <row r="1659" spans="1:6" ht="15.75" customHeight="1">
      <c r="A1659" s="1129" t="s">
        <v>520</v>
      </c>
      <c r="B1659" s="1130"/>
      <c r="C1659" s="1130"/>
      <c r="D1659" s="1207"/>
      <c r="E1659" s="1131"/>
      <c r="F1659" s="515">
        <f>F1653+F1657</f>
        <v>130.16999999999999</v>
      </c>
    </row>
    <row r="1661" spans="1:6" ht="31.5">
      <c r="A1661" s="738" t="s">
        <v>1757</v>
      </c>
      <c r="B1661" s="739" t="s">
        <v>1138</v>
      </c>
      <c r="C1661" s="1132" t="s">
        <v>521</v>
      </c>
      <c r="D1661" s="1133"/>
      <c r="E1661" s="1117">
        <f>F1672</f>
        <v>106.06</v>
      </c>
      <c r="F1661" s="1118"/>
    </row>
    <row r="1662" spans="1:6">
      <c r="A1662" s="1110"/>
      <c r="B1662" s="1110"/>
      <c r="C1662" s="1110"/>
      <c r="D1662" s="1111"/>
      <c r="E1662" s="1110"/>
      <c r="F1662" s="1110"/>
    </row>
    <row r="1663" spans="1:6" ht="31.5">
      <c r="A1663" s="339" t="s">
        <v>665</v>
      </c>
      <c r="B1663" s="503" t="s">
        <v>157</v>
      </c>
      <c r="C1663" s="240" t="s">
        <v>475</v>
      </c>
      <c r="D1663" s="240" t="s">
        <v>513</v>
      </c>
      <c r="E1663" s="240" t="s">
        <v>514</v>
      </c>
      <c r="F1663" s="241" t="s">
        <v>515</v>
      </c>
    </row>
    <row r="1664" spans="1:6">
      <c r="A1664" s="436">
        <v>88264</v>
      </c>
      <c r="B1664" s="732" t="str">
        <f>VLOOKUP(A1664,'SINAPI 092021'!$A$4:$E$12300,2,FALSE)</f>
        <v>ELETRICISTA COM ENCARGOS COMPLEMENTARES</v>
      </c>
      <c r="C1664" s="756" t="str">
        <f>VLOOKUP(A1664,'SINAPI 092021'!$A$4:$E$12300,3,FALSE)</f>
        <v>H</v>
      </c>
      <c r="D1664" s="310">
        <v>0.7</v>
      </c>
      <c r="E1664" s="695">
        <v>19.53</v>
      </c>
      <c r="F1664" s="311">
        <f t="shared" ref="F1664:F1665" si="51">TRUNC((E1664*D1664),2)</f>
        <v>13.67</v>
      </c>
    </row>
    <row r="1665" spans="1:6">
      <c r="A1665" s="436">
        <v>88247</v>
      </c>
      <c r="B1665" s="732" t="str">
        <f>VLOOKUP(A1665,'SINAPI 092021'!$A$4:$E$12300,2,FALSE)</f>
        <v>AUXILIAR DE ELETRICISTA COM ENCARGOS COMPLEMENTARES</v>
      </c>
      <c r="C1665" s="756" t="str">
        <f>VLOOKUP(A1665,'SINAPI 092021'!$A$4:$E$12300,3,FALSE)</f>
        <v>H</v>
      </c>
      <c r="D1665" s="310">
        <v>0.7</v>
      </c>
      <c r="E1665" s="695">
        <v>15.19</v>
      </c>
      <c r="F1665" s="311">
        <f t="shared" si="51"/>
        <v>10.63</v>
      </c>
    </row>
    <row r="1666" spans="1:6">
      <c r="A1666" s="1124" t="s">
        <v>516</v>
      </c>
      <c r="B1666" s="1125"/>
      <c r="C1666" s="1125"/>
      <c r="D1666" s="1125"/>
      <c r="E1666" s="1126"/>
      <c r="F1666" s="243">
        <f>SUM(F1664:F1665)</f>
        <v>24.3</v>
      </c>
    </row>
    <row r="1667" spans="1:6">
      <c r="A1667" s="504"/>
      <c r="B1667" s="340"/>
      <c r="C1667" s="340"/>
      <c r="D1667" s="338"/>
      <c r="E1667" s="340"/>
      <c r="F1667" s="505"/>
    </row>
    <row r="1668" spans="1:6" ht="31.5">
      <c r="A1668" s="503" t="s">
        <v>665</v>
      </c>
      <c r="B1668" s="341" t="s">
        <v>517</v>
      </c>
      <c r="C1668" s="240" t="s">
        <v>475</v>
      </c>
      <c r="D1668" s="240" t="s">
        <v>518</v>
      </c>
      <c r="E1668" s="240" t="s">
        <v>514</v>
      </c>
      <c r="F1668" s="241" t="s">
        <v>515</v>
      </c>
    </row>
    <row r="1669" spans="1:6">
      <c r="A1669" s="877" t="s">
        <v>1759</v>
      </c>
      <c r="B1669" s="879" t="s">
        <v>1139</v>
      </c>
      <c r="C1669" s="878" t="s">
        <v>475</v>
      </c>
      <c r="D1669" s="806">
        <v>1</v>
      </c>
      <c r="E1669" s="870">
        <f>'Mapa de Cotação'!$J$15</f>
        <v>81.760000000000005</v>
      </c>
      <c r="F1669" s="870">
        <f t="shared" ref="F1669" si="52">TRUNC((E1669*D1669),2)</f>
        <v>81.760000000000005</v>
      </c>
    </row>
    <row r="1670" spans="1:6">
      <c r="A1670" s="1122" t="s">
        <v>519</v>
      </c>
      <c r="B1670" s="1122"/>
      <c r="C1670" s="1122"/>
      <c r="D1670" s="1123"/>
      <c r="E1670" s="1122"/>
      <c r="F1670" s="243">
        <f>SUM(F1669:F1669)</f>
        <v>81.760000000000005</v>
      </c>
    </row>
    <row r="1671" spans="1:6">
      <c r="A1671" s="1110"/>
      <c r="B1671" s="1110"/>
      <c r="C1671" s="1110"/>
      <c r="D1671" s="1111"/>
      <c r="E1671" s="1110"/>
      <c r="F1671" s="1110"/>
    </row>
    <row r="1672" spans="1:6">
      <c r="A1672" s="1127" t="s">
        <v>520</v>
      </c>
      <c r="B1672" s="1127"/>
      <c r="C1672" s="1127"/>
      <c r="D1672" s="1128"/>
      <c r="E1672" s="1127"/>
      <c r="F1672" s="515">
        <f>F1666+F1670</f>
        <v>106.06</v>
      </c>
    </row>
    <row r="1674" spans="1:6" ht="31.5">
      <c r="A1674" s="738" t="s">
        <v>1760</v>
      </c>
      <c r="B1674" s="739" t="s">
        <v>1130</v>
      </c>
      <c r="C1674" s="1132" t="s">
        <v>1621</v>
      </c>
      <c r="D1674" s="1133"/>
      <c r="E1674" s="1117">
        <f>F1684</f>
        <v>586.25</v>
      </c>
      <c r="F1674" s="1118"/>
    </row>
    <row r="1675" spans="1:6">
      <c r="A1675" s="1110"/>
      <c r="B1675" s="1110"/>
      <c r="C1675" s="1110"/>
      <c r="D1675" s="1111"/>
      <c r="E1675" s="1110"/>
      <c r="F1675" s="1110"/>
    </row>
    <row r="1676" spans="1:6" ht="31.5">
      <c r="A1676" s="339" t="s">
        <v>665</v>
      </c>
      <c r="B1676" s="503" t="s">
        <v>157</v>
      </c>
      <c r="C1676" s="240" t="s">
        <v>475</v>
      </c>
      <c r="D1676" s="240" t="s">
        <v>513</v>
      </c>
      <c r="E1676" s="240" t="s">
        <v>514</v>
      </c>
      <c r="F1676" s="241" t="s">
        <v>515</v>
      </c>
    </row>
    <row r="1677" spans="1:6">
      <c r="A1677" s="436">
        <v>88264</v>
      </c>
      <c r="B1677" s="732" t="str">
        <f>VLOOKUP(A1677,'SINAPI 092021'!$A$4:$E$12300,2,FALSE)</f>
        <v>ELETRICISTA COM ENCARGOS COMPLEMENTARES</v>
      </c>
      <c r="C1677" s="756" t="str">
        <f>VLOOKUP(A1677,'SINAPI 092021'!$A$4:$E$12300,3,FALSE)</f>
        <v>H</v>
      </c>
      <c r="D1677" s="310">
        <v>1</v>
      </c>
      <c r="E1677" s="695">
        <v>19.53</v>
      </c>
      <c r="F1677" s="311">
        <f t="shared" ref="F1677" si="53">TRUNC((E1677*D1677),2)</f>
        <v>19.53</v>
      </c>
    </row>
    <row r="1678" spans="1:6">
      <c r="A1678" s="1124" t="s">
        <v>516</v>
      </c>
      <c r="B1678" s="1125"/>
      <c r="C1678" s="1125"/>
      <c r="D1678" s="1125"/>
      <c r="E1678" s="1126"/>
      <c r="F1678" s="243">
        <f>SUM(F1677:F1677)</f>
        <v>19.53</v>
      </c>
    </row>
    <row r="1679" spans="1:6">
      <c r="A1679" s="504"/>
      <c r="B1679" s="340"/>
      <c r="C1679" s="340"/>
      <c r="D1679" s="338"/>
      <c r="E1679" s="340"/>
      <c r="F1679" s="505"/>
    </row>
    <row r="1680" spans="1:6" ht="31.5">
      <c r="A1680" s="503" t="s">
        <v>665</v>
      </c>
      <c r="B1680" s="341" t="s">
        <v>517</v>
      </c>
      <c r="C1680" s="240" t="s">
        <v>475</v>
      </c>
      <c r="D1680" s="240" t="s">
        <v>518</v>
      </c>
      <c r="E1680" s="240" t="s">
        <v>514</v>
      </c>
      <c r="F1680" s="241" t="s">
        <v>515</v>
      </c>
    </row>
    <row r="1681" spans="1:6">
      <c r="A1681" s="877" t="s">
        <v>1761</v>
      </c>
      <c r="B1681" s="879" t="s">
        <v>1131</v>
      </c>
      <c r="C1681" s="878" t="s">
        <v>475</v>
      </c>
      <c r="D1681" s="806">
        <v>1</v>
      </c>
      <c r="E1681" s="870">
        <f>'Mapa de Cotação'!$J$19</f>
        <v>566.72</v>
      </c>
      <c r="F1681" s="870">
        <f t="shared" ref="F1681" si="54">TRUNC((E1681*D1681),2)</f>
        <v>566.72</v>
      </c>
    </row>
    <row r="1682" spans="1:6">
      <c r="A1682" s="1122" t="s">
        <v>519</v>
      </c>
      <c r="B1682" s="1122"/>
      <c r="C1682" s="1122"/>
      <c r="D1682" s="1123"/>
      <c r="E1682" s="1122"/>
      <c r="F1682" s="243">
        <f>SUM(F1681:F1681)</f>
        <v>566.72</v>
      </c>
    </row>
    <row r="1683" spans="1:6">
      <c r="A1683" s="1110"/>
      <c r="B1683" s="1110"/>
      <c r="C1683" s="1110"/>
      <c r="D1683" s="1111"/>
      <c r="E1683" s="1110"/>
      <c r="F1683" s="1110"/>
    </row>
    <row r="1684" spans="1:6">
      <c r="A1684" s="1127" t="s">
        <v>520</v>
      </c>
      <c r="B1684" s="1127"/>
      <c r="C1684" s="1127"/>
      <c r="D1684" s="1128"/>
      <c r="E1684" s="1127"/>
      <c r="F1684" s="515">
        <f>F1678+F1682</f>
        <v>586.25</v>
      </c>
    </row>
    <row r="1686" spans="1:6" ht="31.5">
      <c r="A1686" s="738" t="s">
        <v>1763</v>
      </c>
      <c r="B1686" s="739" t="s">
        <v>1135</v>
      </c>
      <c r="C1686" s="1132" t="s">
        <v>1621</v>
      </c>
      <c r="D1686" s="1133"/>
      <c r="E1686" s="1117">
        <f>F1696</f>
        <v>259.7</v>
      </c>
      <c r="F1686" s="1118"/>
    </row>
    <row r="1687" spans="1:6">
      <c r="A1687" s="1208"/>
      <c r="B1687" s="1208"/>
      <c r="C1687" s="1208"/>
      <c r="D1687" s="1209"/>
      <c r="E1687" s="1208"/>
      <c r="F1687" s="1208"/>
    </row>
    <row r="1688" spans="1:6" ht="31.5">
      <c r="A1688" s="339" t="s">
        <v>665</v>
      </c>
      <c r="B1688" s="503" t="s">
        <v>157</v>
      </c>
      <c r="C1688" s="240" t="s">
        <v>475</v>
      </c>
      <c r="D1688" s="240" t="s">
        <v>513</v>
      </c>
      <c r="E1688" s="240" t="s">
        <v>514</v>
      </c>
      <c r="F1688" s="241" t="s">
        <v>515</v>
      </c>
    </row>
    <row r="1689" spans="1:6">
      <c r="A1689" s="436">
        <v>88264</v>
      </c>
      <c r="B1689" s="732" t="str">
        <f>VLOOKUP(A1689,'SINAPI 092021'!$A$4:$E$12300,2,FALSE)</f>
        <v>ELETRICISTA COM ENCARGOS COMPLEMENTARES</v>
      </c>
      <c r="C1689" s="756" t="str">
        <f>VLOOKUP(A1689,'SINAPI 092021'!$A$4:$E$12300,3,FALSE)</f>
        <v>H</v>
      </c>
      <c r="D1689" s="310">
        <v>6</v>
      </c>
      <c r="E1689" s="695">
        <v>19.53</v>
      </c>
      <c r="F1689" s="311">
        <f t="shared" ref="F1689" si="55">TRUNC((E1689*D1689),2)</f>
        <v>117.18</v>
      </c>
    </row>
    <row r="1690" spans="1:6">
      <c r="A1690" s="1124" t="s">
        <v>516</v>
      </c>
      <c r="B1690" s="1125"/>
      <c r="C1690" s="1125"/>
      <c r="D1690" s="1125"/>
      <c r="E1690" s="1126"/>
      <c r="F1690" s="243">
        <f>SUM(F1689:F1689)</f>
        <v>117.18</v>
      </c>
    </row>
    <row r="1691" spans="1:6" ht="4.5" customHeight="1">
      <c r="A1691" s="504"/>
      <c r="B1691" s="340"/>
      <c r="C1691" s="340"/>
      <c r="D1691" s="338"/>
      <c r="E1691" s="340"/>
      <c r="F1691" s="505"/>
    </row>
    <row r="1692" spans="1:6" ht="31.5">
      <c r="A1692" s="503" t="s">
        <v>665</v>
      </c>
      <c r="B1692" s="341" t="s">
        <v>517</v>
      </c>
      <c r="C1692" s="240" t="s">
        <v>475</v>
      </c>
      <c r="D1692" s="240" t="s">
        <v>518</v>
      </c>
      <c r="E1692" s="240" t="s">
        <v>514</v>
      </c>
      <c r="F1692" s="241" t="s">
        <v>515</v>
      </c>
    </row>
    <row r="1693" spans="1:6">
      <c r="A1693" s="877" t="s">
        <v>1762</v>
      </c>
      <c r="B1693" s="879" t="s">
        <v>1136</v>
      </c>
      <c r="C1693" s="878" t="s">
        <v>475</v>
      </c>
      <c r="D1693" s="806">
        <v>1</v>
      </c>
      <c r="E1693" s="870">
        <f>'Mapa de Cotação'!$J$23</f>
        <v>142.52000000000001</v>
      </c>
      <c r="F1693" s="870">
        <f t="shared" ref="F1693" si="56">TRUNC((E1693*D1693),2)</f>
        <v>142.52000000000001</v>
      </c>
    </row>
    <row r="1694" spans="1:6">
      <c r="A1694" s="1122" t="s">
        <v>519</v>
      </c>
      <c r="B1694" s="1122"/>
      <c r="C1694" s="1122"/>
      <c r="D1694" s="1123"/>
      <c r="E1694" s="1122"/>
      <c r="F1694" s="243">
        <f>SUM(F1693:F1693)</f>
        <v>142.52000000000001</v>
      </c>
    </row>
    <row r="1695" spans="1:6">
      <c r="A1695" s="1110"/>
      <c r="B1695" s="1110"/>
      <c r="C1695" s="1110"/>
      <c r="D1695" s="1111"/>
      <c r="E1695" s="1110"/>
      <c r="F1695" s="1110"/>
    </row>
    <row r="1696" spans="1:6">
      <c r="A1696" s="1127" t="s">
        <v>520</v>
      </c>
      <c r="B1696" s="1127"/>
      <c r="C1696" s="1127"/>
      <c r="D1696" s="1128"/>
      <c r="E1696" s="1127"/>
      <c r="F1696" s="515">
        <f>F1690+F1694</f>
        <v>259.7</v>
      </c>
    </row>
    <row r="1697" spans="1:6" ht="6" customHeight="1">
      <c r="A1697" s="1204"/>
      <c r="B1697" s="1205"/>
      <c r="C1697" s="1205"/>
      <c r="D1697" s="1205"/>
      <c r="E1697" s="1205"/>
      <c r="F1697" s="1206"/>
    </row>
    <row r="1698" spans="1:6" ht="31.5">
      <c r="A1698" s="738" t="s">
        <v>1764</v>
      </c>
      <c r="B1698" s="739" t="s">
        <v>1370</v>
      </c>
      <c r="C1698" s="1132" t="s">
        <v>1621</v>
      </c>
      <c r="D1698" s="1133"/>
      <c r="E1698" s="1117">
        <f>F1709</f>
        <v>14.2</v>
      </c>
      <c r="F1698" s="1118"/>
    </row>
    <row r="1699" spans="1:6">
      <c r="A1699" s="1201"/>
      <c r="B1699" s="1202"/>
      <c r="C1699" s="1202"/>
      <c r="D1699" s="1202"/>
      <c r="E1699" s="1202"/>
      <c r="F1699" s="1203"/>
    </row>
    <row r="1700" spans="1:6" ht="31.5">
      <c r="A1700" s="503" t="s">
        <v>665</v>
      </c>
      <c r="B1700" s="506" t="s">
        <v>157</v>
      </c>
      <c r="C1700" s="240" t="s">
        <v>475</v>
      </c>
      <c r="D1700" s="240" t="s">
        <v>513</v>
      </c>
      <c r="E1700" s="240" t="s">
        <v>514</v>
      </c>
      <c r="F1700" s="241" t="s">
        <v>515</v>
      </c>
    </row>
    <row r="1701" spans="1:6">
      <c r="A1701" s="989">
        <v>88309</v>
      </c>
      <c r="B1701" s="732" t="str">
        <f>VLOOKUP(A1701,'SINAPI 092021'!$A$4:$E$12300,2,FALSE)</f>
        <v>PEDREIRO COM ENCARGOS COMPLEMENTARES</v>
      </c>
      <c r="C1701" s="756" t="str">
        <f>VLOOKUP(A1701,'SINAPI 092021'!$A$4:$E$12300,3,FALSE)</f>
        <v>H</v>
      </c>
      <c r="D1701" s="310">
        <v>0.05</v>
      </c>
      <c r="E1701" s="695">
        <v>18.86</v>
      </c>
      <c r="F1701" s="311">
        <f t="shared" ref="F1701:F1702" si="57">TRUNC((E1701*D1701),2)</f>
        <v>0.94</v>
      </c>
    </row>
    <row r="1702" spans="1:6">
      <c r="A1702" s="521">
        <v>88242</v>
      </c>
      <c r="B1702" s="732" t="str">
        <f>VLOOKUP(A1702,'SINAPI 092021'!$A$4:$E$12300,2,FALSE)</f>
        <v>AJUDANTE DE PEDREIRO COM ENCARGOS COMPLEMENTARES</v>
      </c>
      <c r="C1702" s="756" t="str">
        <f>VLOOKUP(A1702,'SINAPI 092021'!$A$4:$E$12300,3,FALSE)</f>
        <v>H</v>
      </c>
      <c r="D1702" s="310">
        <v>0.05</v>
      </c>
      <c r="E1702" s="695">
        <v>15.22</v>
      </c>
      <c r="F1702" s="311">
        <f t="shared" si="57"/>
        <v>0.76</v>
      </c>
    </row>
    <row r="1703" spans="1:6">
      <c r="A1703" s="1122" t="s">
        <v>516</v>
      </c>
      <c r="B1703" s="1122"/>
      <c r="C1703" s="1122"/>
      <c r="D1703" s="1123"/>
      <c r="E1703" s="1122"/>
      <c r="F1703" s="243">
        <f>SUM(F1701:F1702)</f>
        <v>1.7</v>
      </c>
    </row>
    <row r="1704" spans="1:6">
      <c r="A1704" s="1134"/>
      <c r="B1704" s="1135"/>
      <c r="C1704" s="1135"/>
      <c r="D1704" s="1135"/>
      <c r="E1704" s="1135"/>
      <c r="F1704" s="1136"/>
    </row>
    <row r="1705" spans="1:6" ht="31.5">
      <c r="A1705" s="503" t="s">
        <v>665</v>
      </c>
      <c r="B1705" s="506" t="s">
        <v>517</v>
      </c>
      <c r="C1705" s="240" t="s">
        <v>475</v>
      </c>
      <c r="D1705" s="240" t="s">
        <v>518</v>
      </c>
      <c r="E1705" s="240" t="s">
        <v>514</v>
      </c>
      <c r="F1705" s="241" t="s">
        <v>515</v>
      </c>
    </row>
    <row r="1706" spans="1:6" ht="31.5">
      <c r="A1706" s="862" t="s">
        <v>22630</v>
      </c>
      <c r="B1706" s="863" t="s">
        <v>22629</v>
      </c>
      <c r="C1706" s="865" t="s">
        <v>475</v>
      </c>
      <c r="D1706" s="806">
        <v>1</v>
      </c>
      <c r="E1706" s="861">
        <v>12.5</v>
      </c>
      <c r="F1706" s="861">
        <f t="shared" ref="F1706" si="58">TRUNC((E1706*D1706),2)</f>
        <v>12.5</v>
      </c>
    </row>
    <row r="1707" spans="1:6">
      <c r="A1707" s="1122" t="s">
        <v>519</v>
      </c>
      <c r="B1707" s="1122"/>
      <c r="C1707" s="1122"/>
      <c r="D1707" s="1123"/>
      <c r="E1707" s="1122"/>
      <c r="F1707" s="243">
        <f>SUM(F1706:F1706)</f>
        <v>12.5</v>
      </c>
    </row>
    <row r="1708" spans="1:6">
      <c r="A1708" s="1110"/>
      <c r="B1708" s="1110"/>
      <c r="C1708" s="1110"/>
      <c r="D1708" s="1111"/>
      <c r="E1708" s="1110"/>
      <c r="F1708" s="1110"/>
    </row>
    <row r="1709" spans="1:6">
      <c r="A1709" s="1127" t="s">
        <v>520</v>
      </c>
      <c r="B1709" s="1127"/>
      <c r="C1709" s="1127"/>
      <c r="D1709" s="1128"/>
      <c r="E1709" s="1127"/>
      <c r="F1709" s="515">
        <f>F1703+F1707</f>
        <v>14.2</v>
      </c>
    </row>
    <row r="1711" spans="1:6" ht="47.25">
      <c r="A1711" s="738" t="s">
        <v>1767</v>
      </c>
      <c r="B1711" s="763" t="s">
        <v>1766</v>
      </c>
      <c r="C1711" s="1132" t="s">
        <v>1661</v>
      </c>
      <c r="D1711" s="1133"/>
      <c r="E1711" s="1117">
        <f>F1718</f>
        <v>8.68</v>
      </c>
      <c r="F1711" s="1118"/>
    </row>
    <row r="1712" spans="1:6">
      <c r="A1712" s="504"/>
      <c r="B1712" s="340"/>
      <c r="C1712" s="340"/>
      <c r="D1712" s="338"/>
      <c r="E1712" s="340"/>
      <c r="F1712" s="505"/>
    </row>
    <row r="1713" spans="1:6" ht="31.5">
      <c r="A1713" s="339" t="s">
        <v>665</v>
      </c>
      <c r="B1713" s="503" t="s">
        <v>157</v>
      </c>
      <c r="C1713" s="240" t="s">
        <v>475</v>
      </c>
      <c r="D1713" s="240" t="s">
        <v>513</v>
      </c>
      <c r="E1713" s="240" t="s">
        <v>514</v>
      </c>
      <c r="F1713" s="241" t="s">
        <v>515</v>
      </c>
    </row>
    <row r="1714" spans="1:6">
      <c r="A1714" s="436">
        <v>88264</v>
      </c>
      <c r="B1714" s="732" t="str">
        <f>VLOOKUP(A1714,'SINAPI 092021'!$A$4:$E$12300,2,FALSE)</f>
        <v>ELETRICISTA COM ENCARGOS COMPLEMENTARES</v>
      </c>
      <c r="C1714" s="756" t="str">
        <f>VLOOKUP(A1714,'SINAPI 092021'!$A$4:$E$12300,3,FALSE)</f>
        <v>H</v>
      </c>
      <c r="D1714" s="310">
        <v>0.25</v>
      </c>
      <c r="E1714" s="695">
        <v>19.53</v>
      </c>
      <c r="F1714" s="311">
        <f>D1714*E1714</f>
        <v>4.88</v>
      </c>
    </row>
    <row r="1715" spans="1:6">
      <c r="A1715" s="992">
        <v>88247</v>
      </c>
      <c r="B1715" s="732" t="str">
        <f>VLOOKUP(A1715,'SINAPI 092021'!$A$4:$E$12300,2,FALSE)</f>
        <v>AUXILIAR DE ELETRICISTA COM ENCARGOS COMPLEMENTARES</v>
      </c>
      <c r="C1715" s="756" t="str">
        <f>VLOOKUP(A1715,'SINAPI 092021'!$A$4:$E$12300,3,FALSE)</f>
        <v>H</v>
      </c>
      <c r="D1715" s="310">
        <v>0.25</v>
      </c>
      <c r="E1715" s="695">
        <v>15.19</v>
      </c>
      <c r="F1715" s="311">
        <f>D1715*E1715</f>
        <v>3.8</v>
      </c>
    </row>
    <row r="1716" spans="1:6">
      <c r="A1716" s="1124" t="s">
        <v>516</v>
      </c>
      <c r="B1716" s="1125"/>
      <c r="C1716" s="1125"/>
      <c r="D1716" s="1125"/>
      <c r="E1716" s="1126"/>
      <c r="F1716" s="243">
        <f>SUM(F1714:F1715)</f>
        <v>8.68</v>
      </c>
    </row>
    <row r="1717" spans="1:6">
      <c r="A1717" s="504"/>
      <c r="B1717" s="340"/>
      <c r="C1717" s="340"/>
      <c r="D1717" s="338"/>
      <c r="E1717" s="340"/>
      <c r="F1717" s="505"/>
    </row>
    <row r="1718" spans="1:6">
      <c r="A1718" s="1129" t="s">
        <v>520</v>
      </c>
      <c r="B1718" s="1130"/>
      <c r="C1718" s="1130"/>
      <c r="D1718" s="1130"/>
      <c r="E1718" s="1131"/>
      <c r="F1718" s="515">
        <f>SUM(F1716)</f>
        <v>8.68</v>
      </c>
    </row>
    <row r="1720" spans="1:6" ht="31.5">
      <c r="A1720" s="738" t="s">
        <v>1771</v>
      </c>
      <c r="B1720" s="739" t="s">
        <v>1770</v>
      </c>
      <c r="C1720" s="1132" t="s">
        <v>1621</v>
      </c>
      <c r="D1720" s="1133"/>
      <c r="E1720" s="1117">
        <f>F1727</f>
        <v>102.24</v>
      </c>
      <c r="F1720" s="1118"/>
    </row>
    <row r="1721" spans="1:6">
      <c r="A1721" s="1201"/>
      <c r="B1721" s="1202"/>
      <c r="C1721" s="1202"/>
      <c r="D1721" s="1202"/>
      <c r="E1721" s="1202"/>
      <c r="F1721" s="1203"/>
    </row>
    <row r="1722" spans="1:6" ht="31.5">
      <c r="A1722" s="503" t="s">
        <v>665</v>
      </c>
      <c r="B1722" s="506" t="s">
        <v>157</v>
      </c>
      <c r="C1722" s="240" t="s">
        <v>475</v>
      </c>
      <c r="D1722" s="240" t="s">
        <v>513</v>
      </c>
      <c r="E1722" s="240" t="s">
        <v>514</v>
      </c>
      <c r="F1722" s="241" t="s">
        <v>515</v>
      </c>
    </row>
    <row r="1723" spans="1:6">
      <c r="A1723" s="521">
        <v>88309</v>
      </c>
      <c r="B1723" s="732" t="str">
        <f>VLOOKUP(A1723,'SINAPI 092021'!$A$4:$E$12300,2,FALSE)</f>
        <v>PEDREIRO COM ENCARGOS COMPLEMENTARES</v>
      </c>
      <c r="C1723" s="756" t="str">
        <f>VLOOKUP(A1723,'SINAPI 092021'!$A$4:$E$12300,3,FALSE)</f>
        <v>H</v>
      </c>
      <c r="D1723" s="310">
        <v>3</v>
      </c>
      <c r="E1723" s="695">
        <v>18.86</v>
      </c>
      <c r="F1723" s="311">
        <f t="shared" ref="F1723:F1724" si="59">TRUNC((E1723*D1723),2)</f>
        <v>56.58</v>
      </c>
    </row>
    <row r="1724" spans="1:6">
      <c r="A1724" s="521">
        <v>88242</v>
      </c>
      <c r="B1724" s="732" t="str">
        <f>VLOOKUP(A1724,'SINAPI 092021'!$A$4:$E$12300,2,FALSE)</f>
        <v>AJUDANTE DE PEDREIRO COM ENCARGOS COMPLEMENTARES</v>
      </c>
      <c r="C1724" s="756" t="str">
        <f>VLOOKUP(A1724,'SINAPI 092021'!$A$4:$E$12300,3,FALSE)</f>
        <v>H</v>
      </c>
      <c r="D1724" s="310">
        <v>3</v>
      </c>
      <c r="E1724" s="695">
        <v>15.22</v>
      </c>
      <c r="F1724" s="311">
        <f t="shared" si="59"/>
        <v>45.66</v>
      </c>
    </row>
    <row r="1725" spans="1:6">
      <c r="A1725" s="1122" t="s">
        <v>516</v>
      </c>
      <c r="B1725" s="1122"/>
      <c r="C1725" s="1122"/>
      <c r="D1725" s="1123"/>
      <c r="E1725" s="1122"/>
      <c r="F1725" s="243">
        <f>SUM(F1723:F1724)</f>
        <v>102.24</v>
      </c>
    </row>
    <row r="1726" spans="1:6">
      <c r="A1726" s="1110"/>
      <c r="B1726" s="1110"/>
      <c r="C1726" s="1110"/>
      <c r="D1726" s="1111"/>
      <c r="E1726" s="1110"/>
      <c r="F1726" s="1110"/>
    </row>
    <row r="1727" spans="1:6">
      <c r="A1727" s="1127" t="s">
        <v>520</v>
      </c>
      <c r="B1727" s="1127"/>
      <c r="C1727" s="1127"/>
      <c r="D1727" s="1128"/>
      <c r="E1727" s="1127"/>
      <c r="F1727" s="515">
        <f>F1725</f>
        <v>102.24</v>
      </c>
    </row>
    <row r="1729" spans="1:6" ht="63">
      <c r="A1729" s="748" t="s">
        <v>22445</v>
      </c>
      <c r="B1729" s="741" t="s">
        <v>728</v>
      </c>
      <c r="C1729" s="1112" t="s">
        <v>522</v>
      </c>
      <c r="D1729" s="1112"/>
      <c r="E1729" s="1113">
        <f>F1759</f>
        <v>2236.7800000000002</v>
      </c>
      <c r="F1729" s="1114"/>
    </row>
    <row r="1730" spans="1:6" ht="15.75" customHeight="1">
      <c r="A1730" s="744"/>
      <c r="B1730" s="745"/>
      <c r="C1730" s="745"/>
      <c r="D1730" s="746"/>
      <c r="E1730" s="745"/>
      <c r="F1730" s="747"/>
    </row>
    <row r="1731" spans="1:6">
      <c r="A1731" s="504"/>
      <c r="B1731" s="340"/>
      <c r="C1731" s="340"/>
      <c r="D1731" s="338"/>
      <c r="E1731" s="340"/>
      <c r="F1731" s="505"/>
    </row>
    <row r="1732" spans="1:6" ht="31.5">
      <c r="A1732" s="459" t="s">
        <v>665</v>
      </c>
      <c r="B1732" s="522" t="s">
        <v>157</v>
      </c>
      <c r="C1732" s="240" t="s">
        <v>475</v>
      </c>
      <c r="D1732" s="240" t="s">
        <v>513</v>
      </c>
      <c r="E1732" s="240" t="s">
        <v>514</v>
      </c>
      <c r="F1732" s="241" t="s">
        <v>515</v>
      </c>
    </row>
    <row r="1733" spans="1:6">
      <c r="A1733" s="460">
        <v>6127</v>
      </c>
      <c r="B1733" s="732" t="str">
        <f>VLOOKUP(A1733,'SINAPI 092021'!$A$4:$E$12300,2,FALSE)</f>
        <v>AUXILIAR DE PEDREIRO</v>
      </c>
      <c r="C1733" s="756" t="str">
        <f>VLOOKUP(A1733,'SINAPI 092021'!$A$4:$E$12300,3,FALSE)</f>
        <v xml:space="preserve">H     </v>
      </c>
      <c r="D1733" s="310">
        <v>0.307</v>
      </c>
      <c r="E1733" s="695">
        <v>10.199999999999999</v>
      </c>
      <c r="F1733" s="311">
        <f>E1733*D1733</f>
        <v>3.13</v>
      </c>
    </row>
    <row r="1734" spans="1:6">
      <c r="A1734" s="460">
        <v>4750</v>
      </c>
      <c r="B1734" s="732" t="str">
        <f>VLOOKUP(A1734,'SINAPI 092021'!$A$4:$E$12300,2,FALSE)</f>
        <v>PEDREIRO</v>
      </c>
      <c r="C1734" s="756" t="str">
        <f>VLOOKUP(A1734,'SINAPI 092021'!$A$4:$E$12300,3,FALSE)</f>
        <v xml:space="preserve">H     </v>
      </c>
      <c r="D1734" s="310">
        <v>2</v>
      </c>
      <c r="E1734" s="695">
        <v>13.73</v>
      </c>
      <c r="F1734" s="311">
        <f t="shared" ref="F1734:F1737" si="60">E1734*D1734</f>
        <v>27.46</v>
      </c>
    </row>
    <row r="1735" spans="1:6">
      <c r="A1735" s="460">
        <v>378</v>
      </c>
      <c r="B1735" s="732" t="str">
        <f>VLOOKUP(A1735,'SINAPI 092021'!$A$4:$E$12300,2,FALSE)</f>
        <v>ARMADOR</v>
      </c>
      <c r="C1735" s="756" t="str">
        <f>VLOOKUP(A1735,'SINAPI 092021'!$A$4:$E$12300,3,FALSE)</f>
        <v xml:space="preserve">H     </v>
      </c>
      <c r="D1735" s="310">
        <v>4.8</v>
      </c>
      <c r="E1735" s="695">
        <v>13.73</v>
      </c>
      <c r="F1735" s="311">
        <f t="shared" si="60"/>
        <v>65.900000000000006</v>
      </c>
    </row>
    <row r="1736" spans="1:6">
      <c r="A1736" s="460">
        <v>6117</v>
      </c>
      <c r="B1736" s="732" t="str">
        <f>VLOOKUP(A1736,'SINAPI 092021'!$A$4:$E$12300,2,FALSE)</f>
        <v>CARPINTEIRO AUXILIAR</v>
      </c>
      <c r="C1736" s="756" t="str">
        <f>VLOOKUP(A1736,'SINAPI 092021'!$A$4:$E$12300,3,FALSE)</f>
        <v xml:space="preserve">H     </v>
      </c>
      <c r="D1736" s="310">
        <v>16</v>
      </c>
      <c r="E1736" s="695">
        <v>11.05</v>
      </c>
      <c r="F1736" s="311">
        <f t="shared" si="60"/>
        <v>176.8</v>
      </c>
    </row>
    <row r="1737" spans="1:6">
      <c r="A1737" s="460">
        <v>6111</v>
      </c>
      <c r="B1737" s="732" t="str">
        <f>VLOOKUP(A1737,'SINAPI 092021'!$A$4:$E$12300,2,FALSE)</f>
        <v>SERVENTE DE OBRAS</v>
      </c>
      <c r="C1737" s="756" t="str">
        <f>VLOOKUP(A1737,'SINAPI 092021'!$A$4:$E$12300,3,FALSE)</f>
        <v xml:space="preserve">H     </v>
      </c>
      <c r="D1737" s="310">
        <v>28.8</v>
      </c>
      <c r="E1737" s="695">
        <v>10.210000000000001</v>
      </c>
      <c r="F1737" s="311">
        <f t="shared" si="60"/>
        <v>294.05</v>
      </c>
    </row>
    <row r="1738" spans="1:6">
      <c r="A1738" s="757"/>
      <c r="B1738" s="758"/>
      <c r="C1738" s="758"/>
      <c r="D1738" s="758"/>
      <c r="E1738" s="757" t="s">
        <v>516</v>
      </c>
      <c r="F1738" s="243">
        <f>SUM(F1733:F1737)</f>
        <v>567.34</v>
      </c>
    </row>
    <row r="1739" spans="1:6">
      <c r="A1739" s="504"/>
      <c r="B1739" s="340"/>
      <c r="C1739" s="340"/>
      <c r="D1739" s="338"/>
      <c r="E1739" s="340"/>
      <c r="F1739" s="505"/>
    </row>
    <row r="1740" spans="1:6" ht="31.5">
      <c r="A1740" s="459" t="s">
        <v>665</v>
      </c>
      <c r="B1740" s="522" t="s">
        <v>523</v>
      </c>
      <c r="C1740" s="465" t="s">
        <v>475</v>
      </c>
      <c r="D1740" s="240" t="s">
        <v>513</v>
      </c>
      <c r="E1740" s="465" t="s">
        <v>514</v>
      </c>
      <c r="F1740" s="241" t="s">
        <v>515</v>
      </c>
    </row>
    <row r="1741" spans="1:6" ht="47.25">
      <c r="A1741" s="454">
        <v>10535</v>
      </c>
      <c r="B1741" s="732" t="str">
        <f>VLOOKUP(A1741,'SINAPI 092021'!$A$4:$E$12300,2,FALSE)</f>
        <v>BETONEIRA CAPACIDADE NOMINAL 400 L, CAPACIDADE DE MISTURA  280 L, MOTOR ELETRICO TRIFASICO 220/380 V POTENCIA 2 CV, SEM CARREGADOR</v>
      </c>
      <c r="C1741" s="756" t="str">
        <f>VLOOKUP(A1741,'SINAPI 092021'!$A$4:$E$12300,3,FALSE)</f>
        <v xml:space="preserve">UN    </v>
      </c>
      <c r="D1741" s="326">
        <v>5.7000000000000003E-5</v>
      </c>
      <c r="E1741" s="695">
        <v>5299.99</v>
      </c>
      <c r="F1741" s="311">
        <f>E1741*D1741</f>
        <v>0.3</v>
      </c>
    </row>
    <row r="1742" spans="1:6">
      <c r="A1742" s="757"/>
      <c r="B1742" s="758"/>
      <c r="C1742" s="758"/>
      <c r="D1742" s="759"/>
      <c r="E1742" s="757" t="s">
        <v>524</v>
      </c>
      <c r="F1742" s="243">
        <f>F1741</f>
        <v>0.3</v>
      </c>
    </row>
    <row r="1743" spans="1:6">
      <c r="A1743" s="504"/>
      <c r="B1743" s="340"/>
      <c r="C1743" s="340"/>
      <c r="D1743" s="338"/>
      <c r="E1743" s="340"/>
      <c r="F1743" s="505"/>
    </row>
    <row r="1744" spans="1:6" ht="31.5">
      <c r="A1744" s="459" t="s">
        <v>665</v>
      </c>
      <c r="B1744" s="522" t="s">
        <v>517</v>
      </c>
      <c r="C1744" s="240" t="s">
        <v>475</v>
      </c>
      <c r="D1744" s="240" t="s">
        <v>518</v>
      </c>
      <c r="E1744" s="240" t="s">
        <v>514</v>
      </c>
      <c r="F1744" s="241" t="s">
        <v>515</v>
      </c>
    </row>
    <row r="1745" spans="1:6" ht="31.5">
      <c r="A1745" s="454">
        <v>4721</v>
      </c>
      <c r="B1745" s="732" t="str">
        <f>VLOOKUP(A1745,'SINAPI 092021'!$A$4:$E$12300,2,FALSE)</f>
        <v>PEDRA BRITADA N. 1 (9,5 a 19 MM) POSTO PEDREIRA/FORNECEDOR, SEM FRETE</v>
      </c>
      <c r="C1745" s="756" t="str">
        <f>VLOOKUP(A1745,'SINAPI 092021'!$A$4:$E$12300,3,FALSE)</f>
        <v xml:space="preserve">M3    </v>
      </c>
      <c r="D1745" s="310">
        <v>0.20899999999999999</v>
      </c>
      <c r="E1745" s="695">
        <v>84.4</v>
      </c>
      <c r="F1745" s="311">
        <f>E1745*D1745</f>
        <v>17.64</v>
      </c>
    </row>
    <row r="1746" spans="1:6">
      <c r="A1746" s="460">
        <v>2705</v>
      </c>
      <c r="B1746" s="732" t="str">
        <f>VLOOKUP(A1746,'SINAPI 092021'!$A$4:$E$12300,2,FALSE)</f>
        <v>ENERGIA ELETRICA ATE 2000 KWH INDUSTRIAL, SEM DEMANDA</v>
      </c>
      <c r="C1746" s="756" t="str">
        <f>VLOOKUP(A1746,'SINAPI 092021'!$A$4:$E$12300,3,FALSE)</f>
        <v xml:space="preserve">KW/H  </v>
      </c>
      <c r="D1746" s="310">
        <v>0.45900000000000002</v>
      </c>
      <c r="E1746" s="695" t="str">
        <f>VLOOKUP(A1746,'SINAPI 092021'!$A$4:$E$12300,5,FALSE)</f>
        <v>0,91</v>
      </c>
      <c r="F1746" s="311">
        <f t="shared" ref="F1746:F1755" si="61">E1746*D1746</f>
        <v>0.42</v>
      </c>
    </row>
    <row r="1747" spans="1:6" ht="31.5">
      <c r="A1747" s="454">
        <v>4718</v>
      </c>
      <c r="B1747" s="732" t="str">
        <f>VLOOKUP(A1747,'SINAPI 092021'!$A$4:$E$12300,2,FALSE)</f>
        <v>PEDRA BRITADA N. 2 (19 A 38 MM) POSTO PEDREIRA/FORNECEDOR, SEM FRETE</v>
      </c>
      <c r="C1747" s="756" t="str">
        <f>VLOOKUP(A1747,'SINAPI 092021'!$A$4:$E$12300,3,FALSE)</f>
        <v xml:space="preserve">M3    </v>
      </c>
      <c r="D1747" s="310">
        <v>0.627</v>
      </c>
      <c r="E1747" s="695">
        <v>84.85</v>
      </c>
      <c r="F1747" s="311">
        <f t="shared" si="61"/>
        <v>53.2</v>
      </c>
    </row>
    <row r="1748" spans="1:6" ht="31.5">
      <c r="A1748" s="454">
        <v>370</v>
      </c>
      <c r="B1748" s="732" t="str">
        <f>VLOOKUP(A1748,'SINAPI 092021'!$A$4:$E$12300,2,FALSE)</f>
        <v>AREIA MEDIA - POSTO JAZIDA/FORNECEDOR (RETIRADO NA JAZIDA, SEM TRANSPORTE)</v>
      </c>
      <c r="C1748" s="756" t="str">
        <f>VLOOKUP(A1748,'SINAPI 092021'!$A$4:$E$12300,3,FALSE)</f>
        <v xml:space="preserve">M3    </v>
      </c>
      <c r="D1748" s="310">
        <v>0.89</v>
      </c>
      <c r="E1748" s="695">
        <v>83.5</v>
      </c>
      <c r="F1748" s="311">
        <f t="shared" si="61"/>
        <v>74.319999999999993</v>
      </c>
    </row>
    <row r="1749" spans="1:6" ht="31.5">
      <c r="A1749" s="454">
        <v>43132</v>
      </c>
      <c r="B1749" s="732" t="str">
        <f>VLOOKUP(A1749,'SINAPI 092021'!$A$4:$E$12300,2,FALSE)</f>
        <v>ARAME RECOZIDO 16 BWG, D = 1,65 MM (0,016 KG/M) OU 18 BWG, D = 1,25 MM (0,01 KG/M)</v>
      </c>
      <c r="C1749" s="756" t="str">
        <f>VLOOKUP(A1749,'SINAPI 092021'!$A$4:$E$12300,3,FALSE)</f>
        <v xml:space="preserve">KG    </v>
      </c>
      <c r="D1749" s="310">
        <v>1.2</v>
      </c>
      <c r="E1749" s="695">
        <v>20</v>
      </c>
      <c r="F1749" s="311">
        <f t="shared" si="61"/>
        <v>24</v>
      </c>
    </row>
    <row r="1750" spans="1:6">
      <c r="A1750" s="454">
        <v>5061</v>
      </c>
      <c r="B1750" s="732" t="str">
        <f>VLOOKUP(A1750,'SINAPI 092021'!$A$4:$E$12300,2,FALSE)</f>
        <v>PREGO DE ACO POLIDO COM CABECA 18 X 27 (2 1/2 X 10)</v>
      </c>
      <c r="C1750" s="756" t="str">
        <f>VLOOKUP(A1750,'SINAPI 092021'!$A$4:$E$12300,3,FALSE)</f>
        <v xml:space="preserve">KG    </v>
      </c>
      <c r="D1750" s="310">
        <v>2.13</v>
      </c>
      <c r="E1750" s="695">
        <v>23.36</v>
      </c>
      <c r="F1750" s="311">
        <f t="shared" si="61"/>
        <v>49.76</v>
      </c>
    </row>
    <row r="1751" spans="1:6" ht="31.5">
      <c r="A1751" s="454">
        <v>2692</v>
      </c>
      <c r="B1751" s="732" t="str">
        <f>VLOOKUP(A1751,'SINAPI 092021'!$A$4:$E$12300,2,FALSE)</f>
        <v>DESMOLDANTE PROTETOR PARA FORMAS DE MADEIRA, DE BASE OLEOSA EMULSIONADA EM AGUA</v>
      </c>
      <c r="C1751" s="756" t="str">
        <f>VLOOKUP(A1751,'SINAPI 092021'!$A$4:$E$12300,3,FALSE)</f>
        <v xml:space="preserve">L     </v>
      </c>
      <c r="D1751" s="310">
        <v>2.2000000000000002</v>
      </c>
      <c r="E1751" s="695">
        <v>5.24</v>
      </c>
      <c r="F1751" s="311">
        <f t="shared" si="61"/>
        <v>11.53</v>
      </c>
    </row>
    <row r="1752" spans="1:6" ht="31.5">
      <c r="A1752" s="460">
        <v>6193</v>
      </c>
      <c r="B1752" s="732" t="str">
        <f>VLOOKUP(A1752,'SINAPI 092021'!$A$4:$E$12300,2,FALSE)</f>
        <v>TABUA  NAO  APARELHADA  *2,5 X 20* CM, EM MACARANDUBA, ANGELIM OU EQUIVALENTE DA REGIAO - BRUTA</v>
      </c>
      <c r="C1752" s="756" t="str">
        <f>VLOOKUP(A1752,'SINAPI 092021'!$A$4:$E$12300,3,FALSE)</f>
        <v xml:space="preserve">M     </v>
      </c>
      <c r="D1752" s="310">
        <v>10</v>
      </c>
      <c r="E1752" s="695">
        <v>14.69</v>
      </c>
      <c r="F1752" s="311">
        <f t="shared" si="61"/>
        <v>146.9</v>
      </c>
    </row>
    <row r="1753" spans="1:6" ht="31.5">
      <c r="A1753" s="460">
        <v>4517</v>
      </c>
      <c r="B1753" s="732" t="str">
        <f>VLOOKUP(A1753,'SINAPI 092021'!$A$4:$E$12300,2,FALSE)</f>
        <v>SARRAFO *2,5 X 7,5* CM EM PINUS, MISTA OU EQUIVALENTE DA REGIAO - BRUTA</v>
      </c>
      <c r="C1753" s="756" t="str">
        <f>VLOOKUP(A1753,'SINAPI 092021'!$A$4:$E$12300,3,FALSE)</f>
        <v xml:space="preserve">M     </v>
      </c>
      <c r="D1753" s="310">
        <v>16.3</v>
      </c>
      <c r="E1753" s="695">
        <v>3.14</v>
      </c>
      <c r="F1753" s="311">
        <f t="shared" si="61"/>
        <v>51.18</v>
      </c>
    </row>
    <row r="1754" spans="1:6" ht="31.5">
      <c r="A1754" s="460">
        <v>4491</v>
      </c>
      <c r="B1754" s="732" t="str">
        <f>VLOOKUP(A1754,'SINAPI 092021'!$A$4:$E$12300,2,FALSE)</f>
        <v>PONTALETE *7,5 X 7,5* CM EM PINUS, MISTA OU EQUIVALENTE DA REGIAO - BRUTA</v>
      </c>
      <c r="C1754" s="756" t="str">
        <f>VLOOKUP(A1754,'SINAPI 092021'!$A$4:$E$12300,3,FALSE)</f>
        <v xml:space="preserve">M     </v>
      </c>
      <c r="D1754" s="310">
        <v>32</v>
      </c>
      <c r="E1754" s="695">
        <v>8.98</v>
      </c>
      <c r="F1754" s="311">
        <f t="shared" si="61"/>
        <v>287.36</v>
      </c>
    </row>
    <row r="1755" spans="1:6">
      <c r="A1755" s="454">
        <v>34</v>
      </c>
      <c r="B1755" s="732" t="str">
        <f>VLOOKUP(A1755,'SINAPI 092021'!$A$4:$E$12300,2,FALSE)</f>
        <v>ACO CA-50, 10,0 MM, VERGALHAO</v>
      </c>
      <c r="C1755" s="756" t="str">
        <f>VLOOKUP(A1755,'SINAPI 092021'!$A$4:$E$12300,3,FALSE)</f>
        <v xml:space="preserve">KG    </v>
      </c>
      <c r="D1755" s="310">
        <v>69</v>
      </c>
      <c r="E1755" s="695">
        <v>10.47</v>
      </c>
      <c r="F1755" s="311">
        <f t="shared" si="61"/>
        <v>722.43</v>
      </c>
    </row>
    <row r="1756" spans="1:6">
      <c r="A1756" s="454">
        <v>1379</v>
      </c>
      <c r="B1756" s="732" t="str">
        <f>VLOOKUP(A1756,'SINAPI 092021'!$A$4:$E$12300,2,FALSE)</f>
        <v>CIMENTO PORTLAND COMPOSTO CP II-32</v>
      </c>
      <c r="C1756" s="756" t="str">
        <f>VLOOKUP(A1756,'SINAPI 092021'!$A$4:$E$12300,3,FALSE)</f>
        <v xml:space="preserve">KG    </v>
      </c>
      <c r="D1756" s="310">
        <v>320</v>
      </c>
      <c r="E1756" s="695">
        <v>0.72</v>
      </c>
      <c r="F1756" s="311">
        <f t="shared" ref="F1756" si="62">E1756*D1756</f>
        <v>230.4</v>
      </c>
    </row>
    <row r="1757" spans="1:6">
      <c r="A1757" s="757"/>
      <c r="B1757" s="758"/>
      <c r="C1757" s="758"/>
      <c r="D1757" s="759"/>
      <c r="E1757" s="757" t="s">
        <v>519</v>
      </c>
      <c r="F1757" s="243">
        <f>SUM(F1745:F1756)</f>
        <v>1669.14</v>
      </c>
    </row>
    <row r="1758" spans="1:6">
      <c r="A1758" s="504"/>
      <c r="B1758" s="340"/>
      <c r="C1758" s="340"/>
      <c r="D1758" s="338"/>
      <c r="E1758" s="340"/>
      <c r="F1758" s="505"/>
    </row>
    <row r="1759" spans="1:6" ht="15.75" customHeight="1">
      <c r="A1759" s="739"/>
      <c r="B1759" s="739" t="s">
        <v>520</v>
      </c>
      <c r="C1759" s="760"/>
      <c r="D1759" s="760"/>
      <c r="E1759" s="761"/>
      <c r="F1759" s="762">
        <f>F1757+F1742+F1738</f>
        <v>2236.7800000000002</v>
      </c>
    </row>
    <row r="1760" spans="1:6">
      <c r="A1760" s="1110"/>
      <c r="B1760" s="1110"/>
      <c r="C1760" s="1110"/>
      <c r="D1760" s="1111"/>
      <c r="E1760" s="1110"/>
      <c r="F1760" s="1110"/>
    </row>
    <row r="1762" spans="1:7" ht="47.25">
      <c r="A1762" s="748" t="s">
        <v>22446</v>
      </c>
      <c r="B1762" s="741" t="s">
        <v>22455</v>
      </c>
      <c r="C1762" s="1112" t="s">
        <v>522</v>
      </c>
      <c r="D1762" s="1112"/>
      <c r="E1762" s="1113">
        <f>F1775</f>
        <v>112.85</v>
      </c>
      <c r="F1762" s="1114"/>
      <c r="G1762" s="750"/>
    </row>
    <row r="1763" spans="1:7">
      <c r="A1763" s="744"/>
      <c r="B1763" s="745"/>
      <c r="C1763" s="745"/>
      <c r="D1763" s="746"/>
      <c r="E1763" s="745"/>
      <c r="F1763" s="747"/>
    </row>
    <row r="1764" spans="1:7">
      <c r="A1764" s="504"/>
      <c r="B1764" s="340"/>
      <c r="C1764" s="340"/>
      <c r="D1764" s="338"/>
      <c r="E1764" s="340"/>
      <c r="F1764" s="505"/>
    </row>
    <row r="1765" spans="1:7" ht="31.5">
      <c r="A1765" s="754" t="s">
        <v>665</v>
      </c>
      <c r="B1765" s="754" t="s">
        <v>157</v>
      </c>
      <c r="C1765" s="240" t="s">
        <v>475</v>
      </c>
      <c r="D1765" s="240" t="s">
        <v>513</v>
      </c>
      <c r="E1765" s="240" t="s">
        <v>514</v>
      </c>
      <c r="F1765" s="241" t="s">
        <v>515</v>
      </c>
    </row>
    <row r="1766" spans="1:7">
      <c r="A1766" s="755">
        <v>88274</v>
      </c>
      <c r="B1766" s="753" t="str">
        <f>VLOOKUP(A1766,'SINAPI 092021'!$A$4:$E$12300,2,FALSE)</f>
        <v>MARMORISTA/GRANITEIRO COM ENCARGOS COMPLEMENTARES</v>
      </c>
      <c r="C1766" s="756" t="str">
        <f>VLOOKUP(A1766,'SINAPI 092021'!$A$4:$E$12300,3,FALSE)</f>
        <v>H</v>
      </c>
      <c r="D1766" s="310">
        <v>0.4</v>
      </c>
      <c r="E1766" s="695">
        <v>18.79</v>
      </c>
      <c r="F1766" s="311">
        <f>E1766*D1766</f>
        <v>7.52</v>
      </c>
    </row>
    <row r="1767" spans="1:7">
      <c r="A1767" s="755">
        <v>88316</v>
      </c>
      <c r="B1767" s="753" t="str">
        <f>VLOOKUP(A1767,'SINAPI 092021'!$A$4:$E$12300,2,FALSE)</f>
        <v>SERVENTE COM ENCARGOS COMPLEMENTARES</v>
      </c>
      <c r="C1767" s="756" t="str">
        <f>VLOOKUP(A1767,'SINAPI 092021'!$A$4:$E$12300,3,FALSE)</f>
        <v>H</v>
      </c>
      <c r="D1767" s="310">
        <v>0.4</v>
      </c>
      <c r="E1767" s="695">
        <v>15.16</v>
      </c>
      <c r="F1767" s="311">
        <f t="shared" ref="F1767" si="63">E1767*D1767</f>
        <v>6.06</v>
      </c>
    </row>
    <row r="1768" spans="1:7">
      <c r="A1768" s="757"/>
      <c r="B1768" s="758"/>
      <c r="C1768" s="758"/>
      <c r="D1768" s="758"/>
      <c r="E1768" s="757" t="s">
        <v>516</v>
      </c>
      <c r="F1768" s="243">
        <f>SUM(F1766:F1767)</f>
        <v>13.58</v>
      </c>
    </row>
    <row r="1769" spans="1:7">
      <c r="A1769" s="504"/>
      <c r="B1769" s="340"/>
      <c r="C1769" s="340"/>
      <c r="D1769" s="338"/>
      <c r="E1769" s="340"/>
      <c r="F1769" s="505"/>
    </row>
    <row r="1770" spans="1:7" ht="31.5">
      <c r="A1770" s="754" t="s">
        <v>665</v>
      </c>
      <c r="B1770" s="754" t="s">
        <v>517</v>
      </c>
      <c r="C1770" s="240" t="s">
        <v>475</v>
      </c>
      <c r="D1770" s="240" t="s">
        <v>518</v>
      </c>
      <c r="E1770" s="240" t="s">
        <v>514</v>
      </c>
      <c r="F1770" s="241" t="s">
        <v>515</v>
      </c>
    </row>
    <row r="1771" spans="1:7" ht="33.75" customHeight="1">
      <c r="A1771" s="755">
        <v>4826</v>
      </c>
      <c r="B1771" s="753" t="str">
        <f>VLOOKUP(A1771,'SINAPI 092021'!$A$4:$E$12300,2,FALSE)</f>
        <v>PEITORIL EM MARMORE, POLIDO, BRANCO COMUM, L= *15* CM, E=  *3* CM, CORTE RETO</v>
      </c>
      <c r="C1771" s="756" t="str">
        <f>VLOOKUP(A1771,'SINAPI 092021'!$A$4:$E$12300,3,FALSE)</f>
        <v xml:space="preserve">M     </v>
      </c>
      <c r="D1771" s="310">
        <v>1</v>
      </c>
      <c r="E1771" s="695">
        <v>97.76</v>
      </c>
      <c r="F1771" s="311">
        <f>E1771*D1771</f>
        <v>97.76</v>
      </c>
    </row>
    <row r="1772" spans="1:7" ht="31.5">
      <c r="A1772" s="755">
        <v>88631</v>
      </c>
      <c r="B1772" s="753" t="str">
        <f>VLOOKUP(A1772,'SINAPI 092021'!$A$4:$E$12300,2,FALSE)</f>
        <v>ARGAMASSA TRAÇO 1:4 (EM VOLUME DE CIMENTO E AREIA MÉDIA ÚMIDA), PREPARO MANUAL. AF_08/2019</v>
      </c>
      <c r="C1772" s="756" t="str">
        <f>VLOOKUP(A1772,'SINAPI 092021'!$A$4:$E$12300,3,FALSE)</f>
        <v>M3</v>
      </c>
      <c r="D1772" s="310">
        <v>3.0000000000000001E-3</v>
      </c>
      <c r="E1772" s="695">
        <v>502.15</v>
      </c>
      <c r="F1772" s="311">
        <f t="shared" ref="F1772" si="64">E1772*D1772</f>
        <v>1.51</v>
      </c>
    </row>
    <row r="1773" spans="1:7">
      <c r="A1773" s="757"/>
      <c r="B1773" s="758"/>
      <c r="C1773" s="758"/>
      <c r="D1773" s="759"/>
      <c r="E1773" s="757" t="s">
        <v>519</v>
      </c>
      <c r="F1773" s="243">
        <f>SUM(F1771:F1772)</f>
        <v>99.27</v>
      </c>
    </row>
    <row r="1774" spans="1:7">
      <c r="A1774" s="504"/>
      <c r="B1774" s="340"/>
      <c r="C1774" s="340"/>
      <c r="D1774" s="338"/>
      <c r="E1774" s="340"/>
      <c r="F1774" s="505"/>
    </row>
    <row r="1775" spans="1:7">
      <c r="A1775" s="739"/>
      <c r="B1775" s="739" t="s">
        <v>520</v>
      </c>
      <c r="C1775" s="760"/>
      <c r="D1775" s="760"/>
      <c r="E1775" s="761"/>
      <c r="F1775" s="772">
        <f>F1773+F1768</f>
        <v>112.85</v>
      </c>
    </row>
    <row r="1776" spans="1:7">
      <c r="A1776" s="1110"/>
      <c r="B1776" s="1110"/>
      <c r="C1776" s="1110"/>
      <c r="D1776" s="1111"/>
      <c r="E1776" s="1110"/>
      <c r="F1776" s="1110"/>
    </row>
    <row r="1778" spans="1:6" ht="31.5">
      <c r="A1778" s="748" t="s">
        <v>22447</v>
      </c>
      <c r="B1778" s="741" t="s">
        <v>22456</v>
      </c>
      <c r="C1778" s="1112" t="s">
        <v>522</v>
      </c>
      <c r="D1778" s="1112"/>
      <c r="E1778" s="1113">
        <f>F1796</f>
        <v>161.94999999999999</v>
      </c>
      <c r="F1778" s="1114"/>
    </row>
    <row r="1779" spans="1:6">
      <c r="A1779" s="744"/>
      <c r="B1779" s="745"/>
      <c r="C1779" s="745"/>
      <c r="D1779" s="746"/>
      <c r="E1779" s="745"/>
      <c r="F1779" s="747"/>
    </row>
    <row r="1780" spans="1:6">
      <c r="A1780" s="504"/>
      <c r="B1780" s="340"/>
      <c r="C1780" s="340"/>
      <c r="D1780" s="338"/>
      <c r="E1780" s="340"/>
      <c r="F1780" s="505"/>
    </row>
    <row r="1781" spans="1:6" ht="31.5">
      <c r="A1781" s="754" t="s">
        <v>665</v>
      </c>
      <c r="B1781" s="754" t="s">
        <v>157</v>
      </c>
      <c r="C1781" s="240" t="s">
        <v>475</v>
      </c>
      <c r="D1781" s="240" t="s">
        <v>513</v>
      </c>
      <c r="E1781" s="240" t="s">
        <v>514</v>
      </c>
      <c r="F1781" s="241" t="s">
        <v>515</v>
      </c>
    </row>
    <row r="1782" spans="1:6">
      <c r="A1782" s="755">
        <v>88309</v>
      </c>
      <c r="B1782" s="753" t="str">
        <f>VLOOKUP(A1782,'SINAPI 092021'!$A$4:$E$12300,2,FALSE)</f>
        <v>PEDREIRO COM ENCARGOS COMPLEMENTARES</v>
      </c>
      <c r="C1782" s="756" t="str">
        <f>VLOOKUP(A1782,'SINAPI 092021'!$A$4:$E$12300,3,FALSE)</f>
        <v>H</v>
      </c>
      <c r="D1782" s="310">
        <v>0.26100000000000001</v>
      </c>
      <c r="E1782" s="695">
        <v>18.86</v>
      </c>
      <c r="F1782" s="311">
        <f>E1782*D1782</f>
        <v>4.92</v>
      </c>
    </row>
    <row r="1783" spans="1:6">
      <c r="A1783" s="755">
        <v>88316</v>
      </c>
      <c r="B1783" s="753" t="str">
        <f>VLOOKUP(A1783,'SINAPI 092021'!$A$4:$E$12300,2,FALSE)</f>
        <v>SERVENTE COM ENCARGOS COMPLEMENTARES</v>
      </c>
      <c r="C1783" s="756" t="str">
        <f>VLOOKUP(A1783,'SINAPI 092021'!$A$4:$E$12300,3,FALSE)</f>
        <v>H</v>
      </c>
      <c r="D1783" s="310">
        <v>0.13</v>
      </c>
      <c r="E1783" s="695">
        <v>15.16</v>
      </c>
      <c r="F1783" s="311">
        <f t="shared" ref="F1783" si="65">E1783*D1783</f>
        <v>1.97</v>
      </c>
    </row>
    <row r="1784" spans="1:6">
      <c r="A1784" s="757"/>
      <c r="B1784" s="758"/>
      <c r="C1784" s="758"/>
      <c r="D1784" s="758"/>
      <c r="E1784" s="757" t="s">
        <v>516</v>
      </c>
      <c r="F1784" s="243">
        <f>SUM(F1782:F1783)</f>
        <v>6.89</v>
      </c>
    </row>
    <row r="1785" spans="1:6">
      <c r="A1785" s="757"/>
      <c r="B1785" s="758"/>
      <c r="C1785" s="758"/>
      <c r="D1785" s="758"/>
      <c r="E1785" s="758"/>
      <c r="F1785" s="774"/>
    </row>
    <row r="1786" spans="1:6" ht="31.5">
      <c r="A1786" s="754" t="s">
        <v>665</v>
      </c>
      <c r="B1786" s="754" t="s">
        <v>523</v>
      </c>
      <c r="C1786" s="240" t="s">
        <v>475</v>
      </c>
      <c r="D1786" s="240" t="s">
        <v>513</v>
      </c>
      <c r="E1786" s="240" t="s">
        <v>514</v>
      </c>
      <c r="F1786" s="241" t="s">
        <v>515</v>
      </c>
    </row>
    <row r="1787" spans="1:6" ht="31.5">
      <c r="A1787" s="755">
        <v>95276</v>
      </c>
      <c r="B1787" s="753" t="str">
        <f>VLOOKUP(A1787,'SINAPI 092021'!$A$4:$E$12300,2,FALSE)</f>
        <v>POLIDORA DE PISO (POLITRIZ), PESO DE 100KG, DIÂMETRO 450 MM, MOTOR ELÉTRICO, POTÊNCIA 4 HP - CHP DIURNO. AF_09/2016</v>
      </c>
      <c r="C1787" s="756" t="str">
        <f>VLOOKUP(A1787,'SINAPI 092021'!$A$4:$E$12300,3,FALSE)</f>
        <v>CHP</v>
      </c>
      <c r="D1787" s="310">
        <v>2.5000000000000001E-2</v>
      </c>
      <c r="E1787" s="695">
        <v>3.12</v>
      </c>
      <c r="F1787" s="311">
        <f>E1787*D1787</f>
        <v>0.08</v>
      </c>
    </row>
    <row r="1788" spans="1:6" ht="31.5">
      <c r="A1788" s="755">
        <v>95277</v>
      </c>
      <c r="B1788" s="753" t="str">
        <f>VLOOKUP(A1788,'SINAPI 092021'!$A$4:$E$12300,2,FALSE)</f>
        <v>POLIDORA DE PISO (POLITRIZ), PESO DE 100KG, DIÂMETRO 450 MM, MOTOR ELÉTRICO, POTÊNCIA 4 HP - CHI DIURNO. AF_09/2016</v>
      </c>
      <c r="C1788" s="756" t="str">
        <f>VLOOKUP(A1788,'SINAPI 092021'!$A$4:$E$12300,3,FALSE)</f>
        <v>CHI</v>
      </c>
      <c r="D1788" s="310">
        <v>0.23599999999999999</v>
      </c>
      <c r="E1788" s="695" t="str">
        <f>VLOOKUP(A1788,'SINAPI 092021'!$A$4:$E$12300,5,FALSE)</f>
        <v>0,48</v>
      </c>
      <c r="F1788" s="311">
        <f t="shared" ref="F1788" si="66">E1788*D1788</f>
        <v>0.11</v>
      </c>
    </row>
    <row r="1789" spans="1:6">
      <c r="A1789" s="757"/>
      <c r="B1789" s="758"/>
      <c r="C1789" s="758"/>
      <c r="D1789" s="758"/>
      <c r="E1789" s="757" t="s">
        <v>516</v>
      </c>
      <c r="F1789" s="243">
        <f>SUM(F1787:F1788)</f>
        <v>0.19</v>
      </c>
    </row>
    <row r="1790" spans="1:6">
      <c r="A1790" s="504"/>
      <c r="B1790" s="340"/>
      <c r="C1790" s="340"/>
      <c r="D1790" s="338"/>
      <c r="E1790" s="340"/>
      <c r="F1790" s="505"/>
    </row>
    <row r="1791" spans="1:6" ht="31.5">
      <c r="A1791" s="754" t="s">
        <v>665</v>
      </c>
      <c r="B1791" s="754" t="s">
        <v>517</v>
      </c>
      <c r="C1791" s="240" t="s">
        <v>475</v>
      </c>
      <c r="D1791" s="240" t="s">
        <v>518</v>
      </c>
      <c r="E1791" s="240" t="s">
        <v>514</v>
      </c>
      <c r="F1791" s="241" t="s">
        <v>515</v>
      </c>
    </row>
    <row r="1792" spans="1:6">
      <c r="A1792" s="755">
        <v>4791</v>
      </c>
      <c r="B1792" s="753" t="str">
        <f>VLOOKUP(A1792,'SINAPI 092021'!$A$4:$E$12300,2,FALSE)</f>
        <v>ADESIVO ACRILICO DE BASE AQUOSA / COLA DE CONTATO</v>
      </c>
      <c r="C1792" s="756" t="str">
        <f>VLOOKUP(A1792,'SINAPI 092021'!$A$4:$E$12300,3,FALSE)</f>
        <v xml:space="preserve">KG    </v>
      </c>
      <c r="D1792" s="310">
        <v>9.5000000000000001E-2</v>
      </c>
      <c r="E1792" s="695">
        <v>19.12</v>
      </c>
      <c r="F1792" s="311">
        <f>E1792*D1792</f>
        <v>1.82</v>
      </c>
    </row>
    <row r="1793" spans="1:6" ht="31.5">
      <c r="A1793" s="755">
        <v>4792</v>
      </c>
      <c r="B1793" s="753" t="str">
        <f>VLOOKUP(A1793,'SINAPI 092021'!$A$4:$E$12300,2,FALSE)</f>
        <v>PLACA VINILICA SEMIFLEXIVEL PARA PISOS, E = 3,2 MM, 30 X 30 CM (SEM COLOCACAO)</v>
      </c>
      <c r="C1793" s="756" t="str">
        <f>VLOOKUP(A1793,'SINAPI 092021'!$A$4:$E$12300,3,FALSE)</f>
        <v xml:space="preserve">M2    </v>
      </c>
      <c r="D1793" s="310">
        <v>1.1100000000000001</v>
      </c>
      <c r="E1793" s="695">
        <v>138.05000000000001</v>
      </c>
      <c r="F1793" s="311">
        <f t="shared" ref="F1793" si="67">E1793*D1793</f>
        <v>153.24</v>
      </c>
    </row>
    <row r="1794" spans="1:6">
      <c r="A1794" s="757"/>
      <c r="B1794" s="758"/>
      <c r="C1794" s="758"/>
      <c r="D1794" s="759"/>
      <c r="E1794" s="757" t="s">
        <v>519</v>
      </c>
      <c r="F1794" s="243">
        <f>SUM(F1792:F1793)</f>
        <v>155.06</v>
      </c>
    </row>
    <row r="1795" spans="1:6">
      <c r="A1795" s="504"/>
      <c r="B1795" s="340"/>
      <c r="C1795" s="340"/>
      <c r="D1795" s="338"/>
      <c r="E1795" s="340"/>
      <c r="F1795" s="505"/>
    </row>
    <row r="1796" spans="1:6">
      <c r="A1796" s="739"/>
      <c r="B1796" s="739" t="s">
        <v>520</v>
      </c>
      <c r="C1796" s="760"/>
      <c r="D1796" s="760"/>
      <c r="E1796" s="761"/>
      <c r="F1796" s="772">
        <f>F1794+F1784</f>
        <v>161.94999999999999</v>
      </c>
    </row>
    <row r="1797" spans="1:6">
      <c r="A1797" s="1110"/>
      <c r="B1797" s="1110"/>
      <c r="C1797" s="1110"/>
      <c r="D1797" s="1111"/>
      <c r="E1797" s="1110"/>
      <c r="F1797" s="1110"/>
    </row>
    <row r="1798" spans="1:6" ht="31.5">
      <c r="A1798" s="748" t="s">
        <v>22448</v>
      </c>
      <c r="B1798" s="741" t="s">
        <v>22457</v>
      </c>
      <c r="C1798" s="1112" t="s">
        <v>522</v>
      </c>
      <c r="D1798" s="1112"/>
      <c r="E1798" s="1113">
        <f>F1814</f>
        <v>20.79</v>
      </c>
      <c r="F1798" s="1114"/>
    </row>
    <row r="1799" spans="1:6">
      <c r="A1799" s="744"/>
      <c r="B1799" s="745"/>
      <c r="C1799" s="745"/>
      <c r="D1799" s="746"/>
      <c r="E1799" s="745"/>
      <c r="F1799" s="747"/>
    </row>
    <row r="1800" spans="1:6">
      <c r="A1800" s="504"/>
      <c r="B1800" s="340"/>
      <c r="C1800" s="340"/>
      <c r="D1800" s="338"/>
      <c r="E1800" s="340"/>
      <c r="F1800" s="505"/>
    </row>
    <row r="1801" spans="1:6" ht="31.5">
      <c r="A1801" s="754" t="s">
        <v>665</v>
      </c>
      <c r="B1801" s="754" t="s">
        <v>157</v>
      </c>
      <c r="C1801" s="240" t="s">
        <v>475</v>
      </c>
      <c r="D1801" s="240" t="s">
        <v>513</v>
      </c>
      <c r="E1801" s="240" t="s">
        <v>514</v>
      </c>
      <c r="F1801" s="241" t="s">
        <v>515</v>
      </c>
    </row>
    <row r="1802" spans="1:6">
      <c r="A1802" s="755">
        <v>88310</v>
      </c>
      <c r="B1802" s="753" t="str">
        <f>VLOOKUP(A1802,'SINAPI 092021'!$A$4:$E$12300,2,FALSE)</f>
        <v>PINTOR COM ENCARGOS COMPLEMENTARES</v>
      </c>
      <c r="C1802" s="756" t="str">
        <f>VLOOKUP(A1802,'SINAPI 092021'!$A$4:$E$12300,3,FALSE)</f>
        <v>H</v>
      </c>
      <c r="D1802" s="310">
        <v>0.4</v>
      </c>
      <c r="E1802" s="695">
        <v>19.940000000000001</v>
      </c>
      <c r="F1802" s="311">
        <f>E1802*D1802</f>
        <v>7.98</v>
      </c>
    </row>
    <row r="1803" spans="1:6">
      <c r="A1803" s="755">
        <v>88316</v>
      </c>
      <c r="B1803" s="753" t="str">
        <f>VLOOKUP(A1803,'SINAPI 092021'!$A$4:$E$12300,2,FALSE)</f>
        <v>SERVENTE COM ENCARGOS COMPLEMENTARES</v>
      </c>
      <c r="C1803" s="756" t="str">
        <f>VLOOKUP(A1803,'SINAPI 092021'!$A$4:$E$12300,3,FALSE)</f>
        <v>H</v>
      </c>
      <c r="D1803" s="310">
        <v>0.35</v>
      </c>
      <c r="E1803" s="695">
        <v>15.16</v>
      </c>
      <c r="F1803" s="311">
        <f t="shared" ref="F1803" si="68">E1803*D1803</f>
        <v>5.31</v>
      </c>
    </row>
    <row r="1804" spans="1:6">
      <c r="A1804" s="757"/>
      <c r="B1804" s="758"/>
      <c r="C1804" s="758"/>
      <c r="D1804" s="758"/>
      <c r="E1804" s="757" t="s">
        <v>516</v>
      </c>
      <c r="F1804" s="243">
        <f>SUM(F1802:F1803)</f>
        <v>13.29</v>
      </c>
    </row>
    <row r="1805" spans="1:6">
      <c r="A1805" s="757"/>
      <c r="B1805" s="758"/>
      <c r="C1805" s="758"/>
      <c r="D1805" s="758"/>
      <c r="E1805" s="758"/>
      <c r="F1805" s="774"/>
    </row>
    <row r="1806" spans="1:6">
      <c r="A1806" s="504"/>
      <c r="B1806" s="340"/>
      <c r="C1806" s="340"/>
      <c r="D1806" s="338"/>
      <c r="E1806" s="340"/>
      <c r="F1806" s="505"/>
    </row>
    <row r="1807" spans="1:6" ht="31.5">
      <c r="A1807" s="754" t="s">
        <v>665</v>
      </c>
      <c r="B1807" s="754" t="s">
        <v>517</v>
      </c>
      <c r="C1807" s="240" t="s">
        <v>475</v>
      </c>
      <c r="D1807" s="240" t="s">
        <v>518</v>
      </c>
      <c r="E1807" s="240" t="s">
        <v>514</v>
      </c>
      <c r="F1807" s="241" t="s">
        <v>515</v>
      </c>
    </row>
    <row r="1808" spans="1:6" ht="31.5">
      <c r="A1808" s="755">
        <v>3767</v>
      </c>
      <c r="B1808" s="753" t="str">
        <f>VLOOKUP(A1808,'SINAPI 092021'!$A$4:$E$12300,2,FALSE)</f>
        <v>LIXA EM FOLHA PARA PAREDE OU MADEIRA, NUMERO 120 (COR VERMELHA)</v>
      </c>
      <c r="C1808" s="756" t="str">
        <f>VLOOKUP(A1808,'SINAPI 092021'!$A$4:$E$12300,3,FALSE)</f>
        <v xml:space="preserve">UN    </v>
      </c>
      <c r="D1808" s="310">
        <v>0.4</v>
      </c>
      <c r="E1808" s="695">
        <v>1.1200000000000001</v>
      </c>
      <c r="F1808" s="311">
        <f>E1808*D1808</f>
        <v>0.45</v>
      </c>
    </row>
    <row r="1809" spans="1:6">
      <c r="A1809" s="755">
        <v>5318</v>
      </c>
      <c r="B1809" s="753" t="str">
        <f>VLOOKUP(A1809,'SINAPI 092021'!$A$4:$E$12300,2,FALSE)</f>
        <v>DILUENTE AGUARRAS</v>
      </c>
      <c r="C1809" s="756" t="str">
        <f>VLOOKUP(A1809,'SINAPI 092021'!$A$4:$E$12300,3,FALSE)</f>
        <v xml:space="preserve">L     </v>
      </c>
      <c r="D1809" s="806">
        <v>0.04</v>
      </c>
      <c r="E1809" s="695">
        <v>13.98</v>
      </c>
      <c r="F1809" s="801">
        <f t="shared" ref="F1809:F1810" si="69">E1809*D1809</f>
        <v>0.56000000000000005</v>
      </c>
    </row>
    <row r="1810" spans="1:6" ht="15.75" customHeight="1">
      <c r="A1810" s="755">
        <v>43653</v>
      </c>
      <c r="B1810" s="990" t="s">
        <v>22738</v>
      </c>
      <c r="C1810" s="756" t="s">
        <v>1847</v>
      </c>
      <c r="D1810" s="806">
        <v>5.6000000000000001E-2</v>
      </c>
      <c r="E1810" s="695">
        <v>32.76</v>
      </c>
      <c r="F1810" s="801">
        <f t="shared" si="69"/>
        <v>1.83</v>
      </c>
    </row>
    <row r="1811" spans="1:6">
      <c r="A1811" s="755">
        <v>7292</v>
      </c>
      <c r="B1811" s="753" t="str">
        <f>VLOOKUP(A1811,'SINAPI 092021'!$A$4:$E$12300,2,FALSE)</f>
        <v>TINTA ESMALTE SINTETICO PREMIUM BRILHANTE</v>
      </c>
      <c r="C1811" s="756" t="str">
        <f>VLOOKUP(A1811,'SINAPI 092021'!$A$4:$E$12300,3,FALSE)</f>
        <v xml:space="preserve">L     </v>
      </c>
      <c r="D1811" s="310">
        <v>0.16</v>
      </c>
      <c r="E1811" s="695">
        <v>29.14</v>
      </c>
      <c r="F1811" s="311">
        <f t="shared" ref="F1811" si="70">E1811*D1811</f>
        <v>4.66</v>
      </c>
    </row>
    <row r="1812" spans="1:6">
      <c r="A1812" s="757"/>
      <c r="B1812" s="758"/>
      <c r="C1812" s="758"/>
      <c r="D1812" s="759"/>
      <c r="E1812" s="757" t="s">
        <v>519</v>
      </c>
      <c r="F1812" s="243">
        <f>SUM(F1808:F1811)</f>
        <v>7.5</v>
      </c>
    </row>
    <row r="1813" spans="1:6">
      <c r="A1813" s="504"/>
      <c r="B1813" s="340"/>
      <c r="C1813" s="340"/>
      <c r="D1813" s="338"/>
      <c r="E1813" s="340"/>
      <c r="F1813" s="505"/>
    </row>
    <row r="1814" spans="1:6">
      <c r="A1814" s="739"/>
      <c r="B1814" s="739" t="s">
        <v>520</v>
      </c>
      <c r="C1814" s="760"/>
      <c r="D1814" s="760"/>
      <c r="E1814" s="761"/>
      <c r="F1814" s="772">
        <f>F1812+F1804</f>
        <v>20.79</v>
      </c>
    </row>
    <row r="1815" spans="1:6">
      <c r="A1815" s="1110"/>
      <c r="B1815" s="1110"/>
      <c r="C1815" s="1110"/>
      <c r="D1815" s="1111"/>
      <c r="E1815" s="1110"/>
      <c r="F1815" s="1110"/>
    </row>
    <row r="1816" spans="1:6" ht="47.25">
      <c r="A1816" s="748" t="s">
        <v>22449</v>
      </c>
      <c r="B1816" s="741" t="s">
        <v>22458</v>
      </c>
      <c r="C1816" s="1112" t="s">
        <v>522</v>
      </c>
      <c r="D1816" s="1112"/>
      <c r="E1816" s="1113">
        <f>F1831</f>
        <v>751.47</v>
      </c>
      <c r="F1816" s="1114"/>
    </row>
    <row r="1817" spans="1:6">
      <c r="A1817" s="744"/>
      <c r="B1817" s="745"/>
      <c r="C1817" s="745"/>
      <c r="D1817" s="746"/>
      <c r="E1817" s="745"/>
      <c r="F1817" s="747"/>
    </row>
    <row r="1818" spans="1:6">
      <c r="A1818" s="504"/>
      <c r="B1818" s="340"/>
      <c r="C1818" s="340"/>
      <c r="D1818" s="338"/>
      <c r="E1818" s="340"/>
      <c r="F1818" s="505"/>
    </row>
    <row r="1819" spans="1:6" ht="31.5">
      <c r="A1819" s="754" t="s">
        <v>665</v>
      </c>
      <c r="B1819" s="754" t="s">
        <v>157</v>
      </c>
      <c r="C1819" s="240" t="s">
        <v>475</v>
      </c>
      <c r="D1819" s="240" t="s">
        <v>513</v>
      </c>
      <c r="E1819" s="240" t="s">
        <v>514</v>
      </c>
      <c r="F1819" s="241" t="s">
        <v>515</v>
      </c>
    </row>
    <row r="1820" spans="1:6">
      <c r="A1820" s="755">
        <v>88274</v>
      </c>
      <c r="B1820" s="753" t="str">
        <f>VLOOKUP(A1820,'SINAPI 092021'!$A$4:$E$12300,2,FALSE)</f>
        <v>MARMORISTA/GRANITEIRO COM ENCARGOS COMPLEMENTARES</v>
      </c>
      <c r="C1820" s="756" t="str">
        <f>VLOOKUP(A1820,'SINAPI 092021'!$A$4:$E$12300,3,FALSE)</f>
        <v>H</v>
      </c>
      <c r="D1820" s="310">
        <v>4.8</v>
      </c>
      <c r="E1820" s="695">
        <v>18.79</v>
      </c>
      <c r="F1820" s="311">
        <f>E1820*D1820</f>
        <v>90.19</v>
      </c>
    </row>
    <row r="1821" spans="1:6">
      <c r="A1821" s="755">
        <v>88316</v>
      </c>
      <c r="B1821" s="753" t="str">
        <f>VLOOKUP(A1821,'SINAPI 092021'!$A$4:$E$12300,2,FALSE)</f>
        <v>SERVENTE COM ENCARGOS COMPLEMENTARES</v>
      </c>
      <c r="C1821" s="756" t="str">
        <f>VLOOKUP(A1821,'SINAPI 092021'!$A$4:$E$12300,3,FALSE)</f>
        <v>H</v>
      </c>
      <c r="D1821" s="310">
        <v>2.2999999999999998</v>
      </c>
      <c r="E1821" s="695">
        <v>15.16</v>
      </c>
      <c r="F1821" s="311">
        <f t="shared" ref="F1821" si="71">E1821*D1821</f>
        <v>34.869999999999997</v>
      </c>
    </row>
    <row r="1822" spans="1:6">
      <c r="A1822" s="757"/>
      <c r="B1822" s="758"/>
      <c r="C1822" s="758"/>
      <c r="D1822" s="758"/>
      <c r="E1822" s="757" t="s">
        <v>516</v>
      </c>
      <c r="F1822" s="243">
        <f>SUM(F1820:F1821)</f>
        <v>125.06</v>
      </c>
    </row>
    <row r="1823" spans="1:6">
      <c r="A1823" s="757"/>
      <c r="B1823" s="758"/>
      <c r="C1823" s="758"/>
      <c r="D1823" s="758"/>
      <c r="E1823" s="758"/>
      <c r="F1823" s="774"/>
    </row>
    <row r="1824" spans="1:6">
      <c r="A1824" s="504"/>
      <c r="B1824" s="340"/>
      <c r="C1824" s="340"/>
      <c r="D1824" s="338"/>
      <c r="E1824" s="340"/>
      <c r="F1824" s="505"/>
    </row>
    <row r="1825" spans="1:6" ht="31.5">
      <c r="A1825" s="754" t="s">
        <v>665</v>
      </c>
      <c r="B1825" s="754" t="s">
        <v>517</v>
      </c>
      <c r="C1825" s="240" t="s">
        <v>475</v>
      </c>
      <c r="D1825" s="240" t="s">
        <v>518</v>
      </c>
      <c r="E1825" s="240" t="s">
        <v>514</v>
      </c>
      <c r="F1825" s="241" t="s">
        <v>515</v>
      </c>
    </row>
    <row r="1826" spans="1:6">
      <c r="A1826" s="755">
        <v>1380</v>
      </c>
      <c r="B1826" s="753" t="str">
        <f>VLOOKUP(A1826,'SINAPI 092021'!$A$4:$E$12300,2,FALSE)</f>
        <v>CIMENTO BRANCO</v>
      </c>
      <c r="C1826" s="756" t="str">
        <f>VLOOKUP(A1826,'SINAPI 092021'!$A$4:$E$12300,3,FALSE)</f>
        <v xml:space="preserve">KG    </v>
      </c>
      <c r="D1826" s="310">
        <v>0.7</v>
      </c>
      <c r="E1826" s="695">
        <v>2.2599999999999998</v>
      </c>
      <c r="F1826" s="311">
        <f>E1826*D1826</f>
        <v>1.58</v>
      </c>
    </row>
    <row r="1827" spans="1:6" ht="47.25">
      <c r="A1827" s="755">
        <v>25976</v>
      </c>
      <c r="B1827" s="753" t="str">
        <f>VLOOKUP(A1827,'SINAPI 092021'!$A$4:$E$12300,2,FALSE)</f>
        <v>DIVISORIA EM GRANITO, COM DUAS FACES POLIDAS, TIPO ANDORINHA/ QUARTZ/ CASTELO/ CORUMBA OU OUTROS EQUIVALENTES DA REGIAO, E=  *3,0* CM</v>
      </c>
      <c r="C1827" s="756" t="str">
        <f>VLOOKUP(A1827,'SINAPI 092021'!$A$4:$E$12300,3,FALSE)</f>
        <v xml:space="preserve">M2    </v>
      </c>
      <c r="D1827" s="806">
        <v>1</v>
      </c>
      <c r="E1827" s="695">
        <v>623.16999999999996</v>
      </c>
      <c r="F1827" s="801">
        <f t="shared" ref="F1827:F1828" si="72">E1827*D1827</f>
        <v>623.16999999999996</v>
      </c>
    </row>
    <row r="1828" spans="1:6" ht="31.5">
      <c r="A1828" s="755">
        <v>88631</v>
      </c>
      <c r="B1828" s="753" t="str">
        <f>VLOOKUP(A1828,'SINAPI 092021'!$A$4:$E$12300,2,FALSE)</f>
        <v>ARGAMASSA TRAÇO 1:4 (EM VOLUME DE CIMENTO E AREIA MÉDIA ÚMIDA), PREPARO MANUAL. AF_08/2019</v>
      </c>
      <c r="C1828" s="756" t="str">
        <f>VLOOKUP(A1828,'SINAPI 092021'!$A$4:$E$12300,3,FALSE)</f>
        <v>M3</v>
      </c>
      <c r="D1828" s="806">
        <v>3.3E-3</v>
      </c>
      <c r="E1828" s="695">
        <v>502.15</v>
      </c>
      <c r="F1828" s="801">
        <f t="shared" si="72"/>
        <v>1.66</v>
      </c>
    </row>
    <row r="1829" spans="1:6">
      <c r="A1829" s="757"/>
      <c r="B1829" s="758"/>
      <c r="C1829" s="758"/>
      <c r="D1829" s="759"/>
      <c r="E1829" s="757" t="s">
        <v>519</v>
      </c>
      <c r="F1829" s="243">
        <f>SUM(F1826:F1828)</f>
        <v>626.41</v>
      </c>
    </row>
    <row r="1830" spans="1:6">
      <c r="A1830" s="504"/>
      <c r="B1830" s="340"/>
      <c r="C1830" s="340"/>
      <c r="D1830" s="338"/>
      <c r="E1830" s="340"/>
      <c r="F1830" s="505"/>
    </row>
    <row r="1831" spans="1:6">
      <c r="A1831" s="739"/>
      <c r="B1831" s="739" t="s">
        <v>520</v>
      </c>
      <c r="C1831" s="760"/>
      <c r="D1831" s="760"/>
      <c r="E1831" s="761"/>
      <c r="F1831" s="772">
        <f>F1829+F1822</f>
        <v>751.47</v>
      </c>
    </row>
    <row r="1832" spans="1:6">
      <c r="A1832" s="1110"/>
      <c r="B1832" s="1110"/>
      <c r="C1832" s="1110"/>
      <c r="D1832" s="1111"/>
      <c r="E1832" s="1110"/>
      <c r="F1832" s="1110"/>
    </row>
    <row r="1833" spans="1:6" ht="63">
      <c r="A1833" s="748" t="s">
        <v>22450</v>
      </c>
      <c r="B1833" s="741" t="s">
        <v>22454</v>
      </c>
      <c r="C1833" s="1112" t="s">
        <v>522</v>
      </c>
      <c r="D1833" s="1112"/>
      <c r="E1833" s="1113">
        <f>F1845</f>
        <v>505.23</v>
      </c>
      <c r="F1833" s="1114"/>
    </row>
    <row r="1834" spans="1:6">
      <c r="A1834" s="744"/>
      <c r="B1834" s="745"/>
      <c r="C1834" s="745"/>
      <c r="D1834" s="746"/>
      <c r="E1834" s="745"/>
      <c r="F1834" s="747"/>
    </row>
    <row r="1835" spans="1:6">
      <c r="A1835" s="504"/>
      <c r="B1835" s="340"/>
      <c r="C1835" s="340"/>
      <c r="D1835" s="338"/>
      <c r="E1835" s="340"/>
      <c r="F1835" s="505"/>
    </row>
    <row r="1836" spans="1:6" ht="31.5">
      <c r="A1836" s="754" t="s">
        <v>665</v>
      </c>
      <c r="B1836" s="754" t="s">
        <v>157</v>
      </c>
      <c r="C1836" s="240" t="s">
        <v>475</v>
      </c>
      <c r="D1836" s="240" t="s">
        <v>513</v>
      </c>
      <c r="E1836" s="240" t="s">
        <v>514</v>
      </c>
      <c r="F1836" s="241" t="s">
        <v>515</v>
      </c>
    </row>
    <row r="1837" spans="1:6">
      <c r="A1837" s="755">
        <v>88247</v>
      </c>
      <c r="B1837" s="753" t="str">
        <f>VLOOKUP(A1837,'SINAPI 092021'!$A$4:$E$12300,2,FALSE)</f>
        <v>AUXILIAR DE ELETRICISTA COM ENCARGOS COMPLEMENTARES</v>
      </c>
      <c r="C1837" s="756" t="str">
        <f>VLOOKUP(A1837,'SINAPI 092021'!$A$4:$E$12300,3,FALSE)</f>
        <v>H</v>
      </c>
      <c r="D1837" s="310">
        <v>2</v>
      </c>
      <c r="E1837" s="695">
        <v>15.19</v>
      </c>
      <c r="F1837" s="311">
        <f>E1837*D1837</f>
        <v>30.38</v>
      </c>
    </row>
    <row r="1838" spans="1:6">
      <c r="A1838" s="755">
        <v>88264</v>
      </c>
      <c r="B1838" s="753" t="str">
        <f>VLOOKUP(A1838,'SINAPI 092021'!$A$4:$E$12300,2,FALSE)</f>
        <v>ELETRICISTA COM ENCARGOS COMPLEMENTARES</v>
      </c>
      <c r="C1838" s="756" t="str">
        <f>VLOOKUP(A1838,'SINAPI 092021'!$A$4:$E$12300,3,FALSE)</f>
        <v>H</v>
      </c>
      <c r="D1838" s="310">
        <v>2</v>
      </c>
      <c r="E1838" s="695">
        <v>19.53</v>
      </c>
      <c r="F1838" s="311">
        <f t="shared" ref="F1838" si="73">E1838*D1838</f>
        <v>39.06</v>
      </c>
    </row>
    <row r="1839" spans="1:6">
      <c r="A1839" s="757"/>
      <c r="B1839" s="758"/>
      <c r="C1839" s="758"/>
      <c r="D1839" s="758"/>
      <c r="E1839" s="757" t="s">
        <v>516</v>
      </c>
      <c r="F1839" s="243">
        <f>SUM(F1837:F1838)</f>
        <v>69.44</v>
      </c>
    </row>
    <row r="1840" spans="1:6">
      <c r="A1840" s="757"/>
      <c r="B1840" s="758"/>
      <c r="C1840" s="758"/>
      <c r="D1840" s="758"/>
      <c r="E1840" s="758"/>
      <c r="F1840" s="774"/>
    </row>
    <row r="1841" spans="1:6" ht="31.5">
      <c r="A1841" s="754" t="s">
        <v>665</v>
      </c>
      <c r="B1841" s="754" t="s">
        <v>517</v>
      </c>
      <c r="C1841" s="240" t="s">
        <v>475</v>
      </c>
      <c r="D1841" s="240" t="s">
        <v>518</v>
      </c>
      <c r="E1841" s="240" t="s">
        <v>514</v>
      </c>
      <c r="F1841" s="241" t="s">
        <v>515</v>
      </c>
    </row>
    <row r="1842" spans="1:6" ht="47.25">
      <c r="A1842" s="755">
        <v>13393</v>
      </c>
      <c r="B1842" s="753" t="str">
        <f>VLOOKUP(A1842,'SINAPI 092021'!$A$4:$E$12300,2,FALSE)</f>
        <v>QUADRO DE DISTRIBUICAO COM BARRAMENTO TRIFASICO, DE EMBUTIR, EM CHAPA DE ACO GALVANIZADO, PARA 12 DISJUNTORES DIN, 100 A</v>
      </c>
      <c r="C1842" s="756" t="str">
        <f>VLOOKUP(A1842,'SINAPI 092021'!$A$4:$E$12300,3,FALSE)</f>
        <v xml:space="preserve">UN    </v>
      </c>
      <c r="D1842" s="310">
        <v>1</v>
      </c>
      <c r="E1842" s="695">
        <v>435.79</v>
      </c>
      <c r="F1842" s="311">
        <f>E1842*D1842</f>
        <v>435.79</v>
      </c>
    </row>
    <row r="1843" spans="1:6">
      <c r="A1843" s="757"/>
      <c r="B1843" s="758"/>
      <c r="C1843" s="758"/>
      <c r="D1843" s="759"/>
      <c r="E1843" s="757" t="s">
        <v>519</v>
      </c>
      <c r="F1843" s="243">
        <f>SUM(F1842:F1842)</f>
        <v>435.79</v>
      </c>
    </row>
    <row r="1844" spans="1:6">
      <c r="A1844" s="504"/>
      <c r="B1844" s="340"/>
      <c r="C1844" s="340"/>
      <c r="D1844" s="338"/>
      <c r="E1844" s="340"/>
      <c r="F1844" s="505"/>
    </row>
    <row r="1845" spans="1:6">
      <c r="A1845" s="739"/>
      <c r="B1845" s="739" t="s">
        <v>520</v>
      </c>
      <c r="C1845" s="760"/>
      <c r="D1845" s="760"/>
      <c r="E1845" s="761"/>
      <c r="F1845" s="772">
        <f>F1843+F1839</f>
        <v>505.23</v>
      </c>
    </row>
    <row r="1846" spans="1:6">
      <c r="A1846" s="1110"/>
      <c r="B1846" s="1110"/>
      <c r="C1846" s="1110"/>
      <c r="D1846" s="1111"/>
      <c r="E1846" s="1110"/>
      <c r="F1846" s="1110"/>
    </row>
    <row r="1847" spans="1:6">
      <c r="A1847" s="748" t="s">
        <v>22451</v>
      </c>
      <c r="B1847" s="741" t="s">
        <v>22452</v>
      </c>
      <c r="C1847" s="1112" t="s">
        <v>22453</v>
      </c>
      <c r="D1847" s="1112"/>
      <c r="E1847" s="1113">
        <f>F1858</f>
        <v>128810.1</v>
      </c>
      <c r="F1847" s="1114"/>
    </row>
    <row r="1848" spans="1:6">
      <c r="A1848" s="812"/>
      <c r="B1848" s="813"/>
      <c r="C1848" s="813"/>
      <c r="D1848" s="746"/>
      <c r="E1848" s="813"/>
      <c r="F1848" s="814"/>
    </row>
    <row r="1849" spans="1:6" ht="31.5">
      <c r="A1849" s="819" t="s">
        <v>665</v>
      </c>
      <c r="B1849" s="819" t="s">
        <v>157</v>
      </c>
      <c r="C1849" s="790" t="s">
        <v>475</v>
      </c>
      <c r="D1849" s="790" t="s">
        <v>513</v>
      </c>
      <c r="E1849" s="790" t="s">
        <v>514</v>
      </c>
      <c r="F1849" s="791" t="s">
        <v>515</v>
      </c>
    </row>
    <row r="1850" spans="1:6" ht="31.5">
      <c r="A1850" s="821">
        <v>90777</v>
      </c>
      <c r="B1850" s="815" t="str">
        <f>VLOOKUP(A1850,'SINAPI 092021'!$A$4:$E$12300,2,FALSE)</f>
        <v>ENGENHEIRO CIVIL DE OBRA JUNIOR COM ENCARGOS COMPLEMENTARES</v>
      </c>
      <c r="C1850" s="822" t="str">
        <f>VLOOKUP(A1850,'SINAPI 092021'!$A$4:$E$12300,3,FALSE)</f>
        <v>H</v>
      </c>
      <c r="D1850" s="800">
        <v>300</v>
      </c>
      <c r="E1850" s="809">
        <v>81.02</v>
      </c>
      <c r="F1850" s="801">
        <f>E1850*D1850</f>
        <v>24306</v>
      </c>
    </row>
    <row r="1851" spans="1:6" s="789" customFormat="1">
      <c r="A1851" s="821">
        <v>93572</v>
      </c>
      <c r="B1851" s="815" t="str">
        <f>VLOOKUP(A1851,'SINAPI 092021'!$A$4:$E$12300,2,FALSE)</f>
        <v>ENCARREGADO GERAL DE OBRAS COM ENCARGOS COMPLEMENTARES</v>
      </c>
      <c r="C1851" s="822" t="str">
        <f>VLOOKUP(A1851,'SINAPI 092021'!$A$4:$E$12300,3,FALSE)</f>
        <v>MES</v>
      </c>
      <c r="D1851" s="806">
        <v>10</v>
      </c>
      <c r="E1851" s="809">
        <v>3671.61</v>
      </c>
      <c r="F1851" s="801">
        <f>E1851*D1851</f>
        <v>36716.1</v>
      </c>
    </row>
    <row r="1852" spans="1:6">
      <c r="A1852" s="821">
        <v>88326</v>
      </c>
      <c r="B1852" s="815" t="str">
        <f>VLOOKUP(A1852,'SINAPI 092021'!$A$4:$E$12300,2,FALSE)</f>
        <v>VIGIA NOTURNO COM ENCARGOS COMPLEMENTARES</v>
      </c>
      <c r="C1852" s="822" t="str">
        <f>VLOOKUP(A1852,'SINAPI 092021'!$A$4:$E$12300,3,FALSE)</f>
        <v>H</v>
      </c>
      <c r="D1852" s="800">
        <v>3600</v>
      </c>
      <c r="E1852" s="809">
        <v>18.829999999999998</v>
      </c>
      <c r="F1852" s="801">
        <f t="shared" ref="F1852" si="74">E1852*D1852</f>
        <v>67788</v>
      </c>
    </row>
    <row r="1853" spans="1:6">
      <c r="A1853" s="757"/>
      <c r="B1853" s="758"/>
      <c r="C1853" s="758"/>
      <c r="D1853" s="758"/>
      <c r="E1853" s="757" t="s">
        <v>516</v>
      </c>
      <c r="F1853" s="792">
        <f>SUM(F1850:F1852)</f>
        <v>128810.1</v>
      </c>
    </row>
    <row r="1854" spans="1:6" s="789" customFormat="1">
      <c r="A1854" s="1210" t="s">
        <v>22459</v>
      </c>
      <c r="B1854" s="1210"/>
      <c r="C1854" s="1210"/>
      <c r="D1854" s="1210"/>
      <c r="E1854" s="1210"/>
      <c r="F1854" s="1210"/>
    </row>
    <row r="1855" spans="1:6" s="789" customFormat="1">
      <c r="A1855" s="1211" t="s">
        <v>22460</v>
      </c>
      <c r="B1855" s="1212"/>
      <c r="C1855" s="1212"/>
      <c r="D1855" s="1212"/>
      <c r="E1855" s="1212"/>
      <c r="F1855" s="1213"/>
    </row>
    <row r="1856" spans="1:6" s="789" customFormat="1">
      <c r="A1856" s="1210" t="s">
        <v>22461</v>
      </c>
      <c r="B1856" s="1210"/>
      <c r="C1856" s="1210"/>
      <c r="D1856" s="1210"/>
      <c r="E1856" s="1210"/>
      <c r="F1856" s="1210"/>
    </row>
    <row r="1857" spans="1:6">
      <c r="A1857" s="239"/>
      <c r="C1857" s="239"/>
      <c r="D1857" s="239"/>
      <c r="E1857" s="239"/>
      <c r="F1857" s="782"/>
    </row>
    <row r="1858" spans="1:6">
      <c r="A1858" s="739"/>
      <c r="B1858" s="739" t="s">
        <v>520</v>
      </c>
      <c r="C1858" s="760"/>
      <c r="D1858" s="760"/>
      <c r="E1858" s="761"/>
      <c r="F1858" s="772">
        <f>SUM(F1850:F1852)</f>
        <v>128810.1</v>
      </c>
    </row>
    <row r="1859" spans="1:6">
      <c r="A1859" s="1110"/>
      <c r="B1859" s="1110"/>
      <c r="C1859" s="1110"/>
      <c r="D1859" s="1111"/>
      <c r="E1859" s="1110"/>
      <c r="F1859" s="1110"/>
    </row>
    <row r="1860" spans="1:6" ht="78.75">
      <c r="A1860" s="748" t="s">
        <v>22462</v>
      </c>
      <c r="B1860" s="741" t="s">
        <v>22463</v>
      </c>
      <c r="C1860" s="1112" t="s">
        <v>475</v>
      </c>
      <c r="D1860" s="1112"/>
      <c r="E1860" s="1113">
        <f>F1872</f>
        <v>652.04</v>
      </c>
      <c r="F1860" s="1114"/>
    </row>
    <row r="1861" spans="1:6">
      <c r="A1861" s="812"/>
      <c r="B1861" s="813"/>
      <c r="C1861" s="813"/>
      <c r="D1861" s="746"/>
      <c r="E1861" s="813"/>
      <c r="F1861" s="814"/>
    </row>
    <row r="1862" spans="1:6">
      <c r="A1862" s="816"/>
      <c r="B1862" s="818"/>
      <c r="C1862" s="818"/>
      <c r="D1862" s="808"/>
      <c r="E1862" s="818"/>
      <c r="F1862" s="817"/>
    </row>
    <row r="1863" spans="1:6" ht="31.5">
      <c r="A1863" s="819" t="s">
        <v>665</v>
      </c>
      <c r="B1863" s="819" t="s">
        <v>157</v>
      </c>
      <c r="C1863" s="790" t="s">
        <v>475</v>
      </c>
      <c r="D1863" s="790" t="s">
        <v>513</v>
      </c>
      <c r="E1863" s="790" t="s">
        <v>514</v>
      </c>
      <c r="F1863" s="791" t="s">
        <v>515</v>
      </c>
    </row>
    <row r="1864" spans="1:6">
      <c r="A1864" s="821">
        <v>88247</v>
      </c>
      <c r="B1864" s="815" t="str">
        <f>VLOOKUP(A1864,'SINAPI 092021'!$A$4:$E$12300,2,FALSE)</f>
        <v>AUXILIAR DE ELETRICISTA COM ENCARGOS COMPLEMENTARES</v>
      </c>
      <c r="C1864" s="822" t="str">
        <f>VLOOKUP(A1864,'SINAPI 092021'!$A$4:$E$12300,3,FALSE)</f>
        <v>H</v>
      </c>
      <c r="D1864" s="800">
        <v>2.5</v>
      </c>
      <c r="E1864" s="809">
        <v>15.19</v>
      </c>
      <c r="F1864" s="801">
        <f>E1864*D1864</f>
        <v>37.979999999999997</v>
      </c>
    </row>
    <row r="1865" spans="1:6">
      <c r="A1865" s="821">
        <v>88264</v>
      </c>
      <c r="B1865" s="815" t="str">
        <f>VLOOKUP(A1865,'SINAPI 092021'!$A$4:$E$12300,2,FALSE)</f>
        <v>ELETRICISTA COM ENCARGOS COMPLEMENTARES</v>
      </c>
      <c r="C1865" s="822" t="str">
        <f>VLOOKUP(A1865,'SINAPI 092021'!$A$4:$E$12300,3,FALSE)</f>
        <v>H</v>
      </c>
      <c r="D1865" s="800">
        <v>2.5</v>
      </c>
      <c r="E1865" s="809">
        <v>19.53</v>
      </c>
      <c r="F1865" s="801">
        <f t="shared" ref="F1865" si="75">E1865*D1865</f>
        <v>48.83</v>
      </c>
    </row>
    <row r="1866" spans="1:6">
      <c r="A1866" s="757"/>
      <c r="B1866" s="758"/>
      <c r="C1866" s="758"/>
      <c r="D1866" s="758"/>
      <c r="E1866" s="757" t="s">
        <v>516</v>
      </c>
      <c r="F1866" s="792">
        <f>SUM(F1864:F1865)</f>
        <v>86.81</v>
      </c>
    </row>
    <row r="1867" spans="1:6">
      <c r="A1867" s="816"/>
      <c r="B1867" s="818"/>
      <c r="C1867" s="818"/>
      <c r="D1867" s="808"/>
      <c r="E1867" s="818"/>
      <c r="F1867" s="817"/>
    </row>
    <row r="1868" spans="1:6" ht="31.5">
      <c r="A1868" s="819" t="s">
        <v>665</v>
      </c>
      <c r="B1868" s="819" t="s">
        <v>517</v>
      </c>
      <c r="C1868" s="790" t="s">
        <v>475</v>
      </c>
      <c r="D1868" s="790" t="s">
        <v>518</v>
      </c>
      <c r="E1868" s="790" t="s">
        <v>514</v>
      </c>
      <c r="F1868" s="791" t="s">
        <v>515</v>
      </c>
    </row>
    <row r="1869" spans="1:6" ht="47.25">
      <c r="A1869" s="821">
        <v>12038</v>
      </c>
      <c r="B1869" s="815" t="str">
        <f>VLOOKUP(A1869,'SINAPI 092021'!$A$4:$E$12300,2,FALSE)</f>
        <v>QUADRO DE DISTRIBUICAO COM BARRAMENTO TRIFASICO, DE SOBREPOR, EM CHAPA DE ACO GALVANIZADO, PARA 18 DISJUNTORES DIN, 100 A</v>
      </c>
      <c r="C1869" s="822" t="str">
        <f>VLOOKUP(A1869,'SINAPI 092021'!$A$4:$E$12300,3,FALSE)</f>
        <v xml:space="preserve">UN    </v>
      </c>
      <c r="D1869" s="800">
        <v>1</v>
      </c>
      <c r="E1869" s="809">
        <v>565.23</v>
      </c>
      <c r="F1869" s="801">
        <f>E1869*D1869</f>
        <v>565.23</v>
      </c>
    </row>
    <row r="1870" spans="1:6">
      <c r="A1870" s="757"/>
      <c r="B1870" s="758"/>
      <c r="C1870" s="758"/>
      <c r="D1870" s="759"/>
      <c r="E1870" s="757" t="s">
        <v>519</v>
      </c>
      <c r="F1870" s="792">
        <f>SUM(F1869:F1869)</f>
        <v>565.23</v>
      </c>
    </row>
    <row r="1871" spans="1:6">
      <c r="A1871" s="816"/>
      <c r="B1871" s="818"/>
      <c r="C1871" s="818"/>
      <c r="D1871" s="808"/>
      <c r="E1871" s="818"/>
      <c r="F1871" s="817"/>
    </row>
    <row r="1872" spans="1:6">
      <c r="A1872" s="739"/>
      <c r="B1872" s="739" t="s">
        <v>520</v>
      </c>
      <c r="C1872" s="760"/>
      <c r="D1872" s="760"/>
      <c r="E1872" s="761"/>
      <c r="F1872" s="772">
        <f>F1870+F1866</f>
        <v>652.04</v>
      </c>
    </row>
    <row r="1873" spans="1:6">
      <c r="A1873" s="1110"/>
      <c r="B1873" s="1110"/>
      <c r="C1873" s="1110"/>
      <c r="D1873" s="1111"/>
      <c r="E1873" s="1110"/>
      <c r="F1873" s="1110"/>
    </row>
    <row r="1874" spans="1:6" ht="78.75">
      <c r="A1874" s="748" t="s">
        <v>22462</v>
      </c>
      <c r="B1874" s="741" t="s">
        <v>22463</v>
      </c>
      <c r="C1874" s="1112" t="s">
        <v>475</v>
      </c>
      <c r="D1874" s="1112"/>
      <c r="E1874" s="1113">
        <f>F1886</f>
        <v>652.04</v>
      </c>
      <c r="F1874" s="1114"/>
    </row>
    <row r="1875" spans="1:6">
      <c r="A1875" s="812"/>
      <c r="B1875" s="813"/>
      <c r="C1875" s="813"/>
      <c r="D1875" s="746"/>
      <c r="E1875" s="813"/>
      <c r="F1875" s="814"/>
    </row>
    <row r="1876" spans="1:6">
      <c r="A1876" s="816"/>
      <c r="B1876" s="818"/>
      <c r="C1876" s="818"/>
      <c r="D1876" s="808"/>
      <c r="E1876" s="818"/>
      <c r="F1876" s="817"/>
    </row>
    <row r="1877" spans="1:6" ht="31.5">
      <c r="A1877" s="819" t="s">
        <v>665</v>
      </c>
      <c r="B1877" s="819" t="s">
        <v>157</v>
      </c>
      <c r="C1877" s="790" t="s">
        <v>475</v>
      </c>
      <c r="D1877" s="790" t="s">
        <v>513</v>
      </c>
      <c r="E1877" s="790" t="s">
        <v>514</v>
      </c>
      <c r="F1877" s="791" t="s">
        <v>515</v>
      </c>
    </row>
    <row r="1878" spans="1:6">
      <c r="A1878" s="821">
        <v>88247</v>
      </c>
      <c r="B1878" s="815" t="str">
        <f>VLOOKUP(A1878,'SINAPI 092021'!$A$4:$E$12300,2,FALSE)</f>
        <v>AUXILIAR DE ELETRICISTA COM ENCARGOS COMPLEMENTARES</v>
      </c>
      <c r="C1878" s="822" t="str">
        <f>VLOOKUP(A1878,'SINAPI 092021'!$A$4:$E$12300,3,FALSE)</f>
        <v>H</v>
      </c>
      <c r="D1878" s="800">
        <v>2.5</v>
      </c>
      <c r="E1878" s="809">
        <v>15.19</v>
      </c>
      <c r="F1878" s="801">
        <f>E1878*D1878</f>
        <v>37.979999999999997</v>
      </c>
    </row>
    <row r="1879" spans="1:6">
      <c r="A1879" s="821">
        <v>88264</v>
      </c>
      <c r="B1879" s="815" t="str">
        <f>VLOOKUP(A1879,'SINAPI 092021'!$A$4:$E$12300,2,FALSE)</f>
        <v>ELETRICISTA COM ENCARGOS COMPLEMENTARES</v>
      </c>
      <c r="C1879" s="822" t="str">
        <f>VLOOKUP(A1879,'SINAPI 092021'!$A$4:$E$12300,3,FALSE)</f>
        <v>H</v>
      </c>
      <c r="D1879" s="800">
        <v>2.5</v>
      </c>
      <c r="E1879" s="809">
        <v>19.53</v>
      </c>
      <c r="F1879" s="801">
        <f t="shared" ref="F1879" si="76">E1879*D1879</f>
        <v>48.83</v>
      </c>
    </row>
    <row r="1880" spans="1:6">
      <c r="A1880" s="757"/>
      <c r="B1880" s="758"/>
      <c r="C1880" s="758"/>
      <c r="D1880" s="758"/>
      <c r="E1880" s="757" t="s">
        <v>516</v>
      </c>
      <c r="F1880" s="792">
        <f>SUM(F1878:F1879)</f>
        <v>86.81</v>
      </c>
    </row>
    <row r="1881" spans="1:6">
      <c r="A1881" s="816"/>
      <c r="B1881" s="818"/>
      <c r="C1881" s="818"/>
      <c r="D1881" s="808"/>
      <c r="E1881" s="818"/>
      <c r="F1881" s="817"/>
    </row>
    <row r="1882" spans="1:6" ht="31.5">
      <c r="A1882" s="819" t="s">
        <v>665</v>
      </c>
      <c r="B1882" s="819" t="s">
        <v>517</v>
      </c>
      <c r="C1882" s="790" t="s">
        <v>475</v>
      </c>
      <c r="D1882" s="790" t="s">
        <v>518</v>
      </c>
      <c r="E1882" s="790" t="s">
        <v>514</v>
      </c>
      <c r="F1882" s="791" t="s">
        <v>515</v>
      </c>
    </row>
    <row r="1883" spans="1:6" ht="47.25">
      <c r="A1883" s="821">
        <v>12038</v>
      </c>
      <c r="B1883" s="815" t="str">
        <f>VLOOKUP(A1883,'SINAPI 092021'!$A$4:$E$12300,2,FALSE)</f>
        <v>QUADRO DE DISTRIBUICAO COM BARRAMENTO TRIFASICO, DE SOBREPOR, EM CHAPA DE ACO GALVANIZADO, PARA 18 DISJUNTORES DIN, 100 A</v>
      </c>
      <c r="C1883" s="822" t="str">
        <f>VLOOKUP(A1883,'SINAPI 092021'!$A$4:$E$12300,3,FALSE)</f>
        <v xml:space="preserve">UN    </v>
      </c>
      <c r="D1883" s="800">
        <v>1</v>
      </c>
      <c r="E1883" s="809">
        <v>565.23</v>
      </c>
      <c r="F1883" s="801">
        <f>E1883*D1883</f>
        <v>565.23</v>
      </c>
    </row>
    <row r="1884" spans="1:6">
      <c r="A1884" s="757"/>
      <c r="B1884" s="758"/>
      <c r="C1884" s="758"/>
      <c r="D1884" s="759"/>
      <c r="E1884" s="757" t="s">
        <v>519</v>
      </c>
      <c r="F1884" s="792">
        <f>SUM(F1883:F1883)</f>
        <v>565.23</v>
      </c>
    </row>
    <row r="1885" spans="1:6">
      <c r="A1885" s="816"/>
      <c r="B1885" s="818"/>
      <c r="C1885" s="818"/>
      <c r="D1885" s="808"/>
      <c r="E1885" s="818"/>
      <c r="F1885" s="817"/>
    </row>
    <row r="1886" spans="1:6">
      <c r="A1886" s="739"/>
      <c r="B1886" s="739" t="s">
        <v>520</v>
      </c>
      <c r="C1886" s="760"/>
      <c r="D1886" s="760"/>
      <c r="E1886" s="761"/>
      <c r="F1886" s="772">
        <f>F1884+F1880</f>
        <v>652.04</v>
      </c>
    </row>
    <row r="1887" spans="1:6">
      <c r="A1887" s="1110"/>
      <c r="B1887" s="1110"/>
      <c r="C1887" s="1110"/>
      <c r="D1887" s="1111"/>
      <c r="E1887" s="1110"/>
      <c r="F1887" s="1110"/>
    </row>
    <row r="1888" spans="1:6" ht="31.5">
      <c r="A1888" s="748" t="s">
        <v>22465</v>
      </c>
      <c r="B1888" s="741" t="s">
        <v>22466</v>
      </c>
      <c r="C1888" s="1112" t="s">
        <v>475</v>
      </c>
      <c r="D1888" s="1112"/>
      <c r="E1888" s="1113">
        <f>F1900</f>
        <v>210.87</v>
      </c>
      <c r="F1888" s="1114"/>
    </row>
    <row r="1889" spans="1:6">
      <c r="A1889" s="812"/>
      <c r="B1889" s="813"/>
      <c r="C1889" s="813"/>
      <c r="D1889" s="746"/>
      <c r="E1889" s="813"/>
      <c r="F1889" s="814"/>
    </row>
    <row r="1890" spans="1:6">
      <c r="A1890" s="816"/>
      <c r="B1890" s="818"/>
      <c r="C1890" s="818"/>
      <c r="D1890" s="808"/>
      <c r="E1890" s="818"/>
      <c r="F1890" s="817"/>
    </row>
    <row r="1891" spans="1:6" ht="31.5">
      <c r="A1891" s="819" t="s">
        <v>665</v>
      </c>
      <c r="B1891" s="819" t="s">
        <v>157</v>
      </c>
      <c r="C1891" s="790" t="s">
        <v>475</v>
      </c>
      <c r="D1891" s="790" t="s">
        <v>513</v>
      </c>
      <c r="E1891" s="790" t="s">
        <v>514</v>
      </c>
      <c r="F1891" s="791" t="s">
        <v>515</v>
      </c>
    </row>
    <row r="1892" spans="1:6">
      <c r="A1892" s="821">
        <v>88309</v>
      </c>
      <c r="B1892" s="815" t="str">
        <f>VLOOKUP(A1892,'SINAPI 092021'!$A$4:$E$12300,2,FALSE)</f>
        <v>PEDREIRO COM ENCARGOS COMPLEMENTARES</v>
      </c>
      <c r="C1892" s="822" t="str">
        <f>VLOOKUP(A1892,'SINAPI 092021'!$A$4:$E$12300,3,FALSE)</f>
        <v>H</v>
      </c>
      <c r="D1892" s="800">
        <v>0.5</v>
      </c>
      <c r="E1892" s="809">
        <v>18.86</v>
      </c>
      <c r="F1892" s="801">
        <f>E1892*D1892</f>
        <v>9.43</v>
      </c>
    </row>
    <row r="1893" spans="1:6">
      <c r="A1893" s="821">
        <v>88316</v>
      </c>
      <c r="B1893" s="815" t="str">
        <f>VLOOKUP(A1893,'SINAPI 092021'!$A$4:$E$12300,2,FALSE)</f>
        <v>SERVENTE COM ENCARGOS COMPLEMENTARES</v>
      </c>
      <c r="C1893" s="822" t="str">
        <f>VLOOKUP(A1893,'SINAPI 092021'!$A$4:$E$12300,3,FALSE)</f>
        <v>H</v>
      </c>
      <c r="D1893" s="800">
        <v>0.5</v>
      </c>
      <c r="E1893" s="809">
        <v>15.16</v>
      </c>
      <c r="F1893" s="801">
        <f t="shared" ref="F1893" si="77">E1893*D1893</f>
        <v>7.58</v>
      </c>
    </row>
    <row r="1894" spans="1:6">
      <c r="A1894" s="757"/>
      <c r="B1894" s="758"/>
      <c r="C1894" s="758"/>
      <c r="D1894" s="758"/>
      <c r="E1894" s="757" t="s">
        <v>516</v>
      </c>
      <c r="F1894" s="792">
        <f>SUM(F1892:F1893)</f>
        <v>17.010000000000002</v>
      </c>
    </row>
    <row r="1895" spans="1:6">
      <c r="A1895" s="816"/>
      <c r="B1895" s="818"/>
      <c r="C1895" s="818"/>
      <c r="D1895" s="808"/>
      <c r="E1895" s="818"/>
      <c r="F1895" s="817"/>
    </row>
    <row r="1896" spans="1:6" ht="31.5">
      <c r="A1896" s="819" t="s">
        <v>665</v>
      </c>
      <c r="B1896" s="819" t="s">
        <v>517</v>
      </c>
      <c r="C1896" s="790" t="s">
        <v>475</v>
      </c>
      <c r="D1896" s="790" t="s">
        <v>518</v>
      </c>
      <c r="E1896" s="790" t="s">
        <v>514</v>
      </c>
      <c r="F1896" s="791" t="s">
        <v>515</v>
      </c>
    </row>
    <row r="1897" spans="1:6" ht="31.5">
      <c r="A1897" s="821">
        <v>10892</v>
      </c>
      <c r="B1897" s="815" t="str">
        <f>VLOOKUP(A1897,'SINAPI 092021'!$A$4:$E$12300,2,FALSE)</f>
        <v>EXTINTOR DE INCENDIO PORTATIL COM CARGA DE PO QUIMICO SECO (PQS) DE 6 KG, CLASSE BC</v>
      </c>
      <c r="C1897" s="822" t="str">
        <f>VLOOKUP(A1897,'SINAPI 092021'!$A$4:$E$12300,3,FALSE)</f>
        <v xml:space="preserve">UN    </v>
      </c>
      <c r="D1897" s="800">
        <v>1</v>
      </c>
      <c r="E1897" s="809">
        <v>193.86</v>
      </c>
      <c r="F1897" s="801">
        <f>E1897*D1897</f>
        <v>193.86</v>
      </c>
    </row>
    <row r="1898" spans="1:6">
      <c r="A1898" s="757"/>
      <c r="B1898" s="758"/>
      <c r="C1898" s="758"/>
      <c r="D1898" s="759"/>
      <c r="E1898" s="757" t="s">
        <v>519</v>
      </c>
      <c r="F1898" s="792">
        <f>SUM(F1897:F1897)</f>
        <v>193.86</v>
      </c>
    </row>
    <row r="1899" spans="1:6">
      <c r="A1899" s="816"/>
      <c r="B1899" s="818"/>
      <c r="C1899" s="818"/>
      <c r="D1899" s="808"/>
      <c r="E1899" s="818"/>
      <c r="F1899" s="817"/>
    </row>
    <row r="1900" spans="1:6">
      <c r="A1900" s="739"/>
      <c r="B1900" s="739" t="s">
        <v>520</v>
      </c>
      <c r="C1900" s="760"/>
      <c r="D1900" s="760"/>
      <c r="E1900" s="761"/>
      <c r="F1900" s="772">
        <f>F1898+F1894</f>
        <v>210.87</v>
      </c>
    </row>
    <row r="1901" spans="1:6">
      <c r="A1901" s="1110"/>
      <c r="B1901" s="1110"/>
      <c r="C1901" s="1110"/>
      <c r="D1901" s="1111"/>
      <c r="E1901" s="1110"/>
      <c r="F1901" s="1110"/>
    </row>
    <row r="1902" spans="1:6" ht="47.25">
      <c r="A1902" s="748" t="s">
        <v>22467</v>
      </c>
      <c r="B1902" s="741" t="s">
        <v>22468</v>
      </c>
      <c r="C1902" s="1112" t="s">
        <v>475</v>
      </c>
      <c r="D1902" s="1112"/>
      <c r="E1902" s="1113">
        <f>F1914</f>
        <v>186.63</v>
      </c>
      <c r="F1902" s="1114"/>
    </row>
    <row r="1903" spans="1:6">
      <c r="A1903" s="812"/>
      <c r="B1903" s="813"/>
      <c r="C1903" s="813"/>
      <c r="D1903" s="746"/>
      <c r="E1903" s="813"/>
      <c r="F1903" s="814"/>
    </row>
    <row r="1904" spans="1:6">
      <c r="A1904" s="816"/>
      <c r="B1904" s="818"/>
      <c r="C1904" s="818"/>
      <c r="D1904" s="808"/>
      <c r="E1904" s="818"/>
      <c r="F1904" s="817"/>
    </row>
    <row r="1905" spans="1:6" ht="31.5">
      <c r="A1905" s="819" t="s">
        <v>665</v>
      </c>
      <c r="B1905" s="819" t="s">
        <v>157</v>
      </c>
      <c r="C1905" s="790" t="s">
        <v>475</v>
      </c>
      <c r="D1905" s="790" t="s">
        <v>513</v>
      </c>
      <c r="E1905" s="790" t="s">
        <v>514</v>
      </c>
      <c r="F1905" s="791" t="s">
        <v>515</v>
      </c>
    </row>
    <row r="1906" spans="1:6">
      <c r="A1906" s="821">
        <v>88309</v>
      </c>
      <c r="B1906" s="815" t="str">
        <f>VLOOKUP(A1906,'SINAPI 092021'!$A$4:$E$12300,2,FALSE)</f>
        <v>PEDREIRO COM ENCARGOS COMPLEMENTARES</v>
      </c>
      <c r="C1906" s="822" t="str">
        <f>VLOOKUP(A1906,'SINAPI 092021'!$A$4:$E$12300,3,FALSE)</f>
        <v>H</v>
      </c>
      <c r="D1906" s="800">
        <v>0.5</v>
      </c>
      <c r="E1906" s="809">
        <v>18.86</v>
      </c>
      <c r="F1906" s="801">
        <f>E1906*D1906</f>
        <v>9.43</v>
      </c>
    </row>
    <row r="1907" spans="1:6">
      <c r="A1907" s="821">
        <v>88316</v>
      </c>
      <c r="B1907" s="815" t="str">
        <f>VLOOKUP(A1907,'SINAPI 092021'!$A$4:$E$12300,2,FALSE)</f>
        <v>SERVENTE COM ENCARGOS COMPLEMENTARES</v>
      </c>
      <c r="C1907" s="822" t="str">
        <f>VLOOKUP(A1907,'SINAPI 092021'!$A$4:$E$12300,3,FALSE)</f>
        <v>H</v>
      </c>
      <c r="D1907" s="800">
        <v>0.5</v>
      </c>
      <c r="E1907" s="809">
        <v>15.16</v>
      </c>
      <c r="F1907" s="801">
        <f t="shared" ref="F1907" si="78">E1907*D1907</f>
        <v>7.58</v>
      </c>
    </row>
    <row r="1908" spans="1:6">
      <c r="A1908" s="757"/>
      <c r="B1908" s="758"/>
      <c r="C1908" s="758"/>
      <c r="D1908" s="758"/>
      <c r="E1908" s="757" t="s">
        <v>516</v>
      </c>
      <c r="F1908" s="792">
        <f>SUM(F1906:F1907)</f>
        <v>17.010000000000002</v>
      </c>
    </row>
    <row r="1909" spans="1:6">
      <c r="A1909" s="816"/>
      <c r="B1909" s="818"/>
      <c r="C1909" s="818"/>
      <c r="D1909" s="808"/>
      <c r="E1909" s="818"/>
      <c r="F1909" s="817"/>
    </row>
    <row r="1910" spans="1:6" ht="31.5">
      <c r="A1910" s="819" t="s">
        <v>665</v>
      </c>
      <c r="B1910" s="819" t="s">
        <v>517</v>
      </c>
      <c r="C1910" s="790" t="s">
        <v>475</v>
      </c>
      <c r="D1910" s="790" t="s">
        <v>518</v>
      </c>
      <c r="E1910" s="790" t="s">
        <v>514</v>
      </c>
      <c r="F1910" s="791" t="s">
        <v>515</v>
      </c>
    </row>
    <row r="1911" spans="1:6" ht="31.5">
      <c r="A1911" s="821">
        <v>10886</v>
      </c>
      <c r="B1911" s="815" t="str">
        <f>VLOOKUP(A1911,'SINAPI 092021'!$A$4:$E$12300,2,FALSE)</f>
        <v>EXTINTOR DE INCENDIO PORTATIL COM CARGA DE AGUA PRESSURIZADA DE 10 L, CLASSE A</v>
      </c>
      <c r="C1911" s="822" t="str">
        <f>VLOOKUP(A1911,'SINAPI 092021'!$A$4:$E$12300,3,FALSE)</f>
        <v xml:space="preserve">UN    </v>
      </c>
      <c r="D1911" s="800">
        <v>1</v>
      </c>
      <c r="E1911" s="809">
        <v>169.62</v>
      </c>
      <c r="F1911" s="801">
        <f>E1911*D1911</f>
        <v>169.62</v>
      </c>
    </row>
    <row r="1912" spans="1:6">
      <c r="A1912" s="757"/>
      <c r="B1912" s="758"/>
      <c r="C1912" s="758"/>
      <c r="D1912" s="759"/>
      <c r="E1912" s="757" t="s">
        <v>519</v>
      </c>
      <c r="F1912" s="792">
        <f>SUM(F1911:F1911)</f>
        <v>169.62</v>
      </c>
    </row>
    <row r="1913" spans="1:6">
      <c r="A1913" s="816"/>
      <c r="B1913" s="818"/>
      <c r="C1913" s="818"/>
      <c r="D1913" s="808"/>
      <c r="E1913" s="818"/>
      <c r="F1913" s="817"/>
    </row>
    <row r="1914" spans="1:6">
      <c r="A1914" s="739"/>
      <c r="B1914" s="739" t="s">
        <v>520</v>
      </c>
      <c r="C1914" s="760"/>
      <c r="D1914" s="760"/>
      <c r="E1914" s="761"/>
      <c r="F1914" s="772">
        <f>F1912+F1908</f>
        <v>186.63</v>
      </c>
    </row>
    <row r="1915" spans="1:6">
      <c r="A1915" s="1110"/>
      <c r="B1915" s="1110"/>
      <c r="C1915" s="1110"/>
      <c r="D1915" s="1111"/>
      <c r="E1915" s="1110"/>
      <c r="F1915" s="1110"/>
    </row>
    <row r="1916" spans="1:6" ht="31.5">
      <c r="A1916" s="748" t="s">
        <v>22469</v>
      </c>
      <c r="B1916" s="741" t="s">
        <v>22470</v>
      </c>
      <c r="C1916" s="1112" t="s">
        <v>475</v>
      </c>
      <c r="D1916" s="1112"/>
      <c r="E1916" s="1113">
        <f>F1929</f>
        <v>591.75</v>
      </c>
      <c r="F1916" s="1114"/>
    </row>
    <row r="1917" spans="1:6">
      <c r="A1917" s="812"/>
      <c r="B1917" s="813"/>
      <c r="C1917" s="813"/>
      <c r="D1917" s="746"/>
      <c r="E1917" s="813"/>
      <c r="F1917" s="814"/>
    </row>
    <row r="1918" spans="1:6">
      <c r="A1918" s="816"/>
      <c r="B1918" s="818"/>
      <c r="C1918" s="818"/>
      <c r="D1918" s="808"/>
      <c r="E1918" s="818"/>
      <c r="F1918" s="817"/>
    </row>
    <row r="1919" spans="1:6" ht="31.5">
      <c r="A1919" s="819" t="s">
        <v>665</v>
      </c>
      <c r="B1919" s="819" t="s">
        <v>157</v>
      </c>
      <c r="C1919" s="790" t="s">
        <v>475</v>
      </c>
      <c r="D1919" s="790" t="s">
        <v>513</v>
      </c>
      <c r="E1919" s="790" t="s">
        <v>514</v>
      </c>
      <c r="F1919" s="791" t="s">
        <v>515</v>
      </c>
    </row>
    <row r="1920" spans="1:6" ht="31.5">
      <c r="A1920" s="821">
        <v>88267</v>
      </c>
      <c r="B1920" s="815" t="str">
        <f>VLOOKUP(A1920,'SINAPI 092021'!$A$4:$E$12300,2,FALSE)</f>
        <v>ENCANADOR OU BOMBEIRO HIDRÁULICO COM ENCARGOS COMPLEMENTARES</v>
      </c>
      <c r="C1920" s="822" t="str">
        <f>VLOOKUP(A1920,'SINAPI 092021'!$A$4:$E$12300,3,FALSE)</f>
        <v>H</v>
      </c>
      <c r="D1920" s="800">
        <v>0.3</v>
      </c>
      <c r="E1920" s="809">
        <v>18.72</v>
      </c>
      <c r="F1920" s="801">
        <f>E1920*D1920</f>
        <v>5.62</v>
      </c>
    </row>
    <row r="1921" spans="1:6">
      <c r="A1921" s="821">
        <v>88316</v>
      </c>
      <c r="B1921" s="815" t="str">
        <f>VLOOKUP(A1921,'SINAPI 092021'!$A$4:$E$12300,2,FALSE)</f>
        <v>SERVENTE COM ENCARGOS COMPLEMENTARES</v>
      </c>
      <c r="C1921" s="822" t="str">
        <f>VLOOKUP(A1921,'SINAPI 092021'!$A$4:$E$12300,3,FALSE)</f>
        <v>H</v>
      </c>
      <c r="D1921" s="800">
        <v>0.3</v>
      </c>
      <c r="E1921" s="809">
        <v>15.16</v>
      </c>
      <c r="F1921" s="801">
        <f t="shared" ref="F1921" si="79">E1921*D1921</f>
        <v>4.55</v>
      </c>
    </row>
    <row r="1922" spans="1:6">
      <c r="A1922" s="757"/>
      <c r="B1922" s="758"/>
      <c r="C1922" s="758"/>
      <c r="D1922" s="758"/>
      <c r="E1922" s="757" t="s">
        <v>516</v>
      </c>
      <c r="F1922" s="792">
        <f>SUM(F1920:F1921)</f>
        <v>10.17</v>
      </c>
    </row>
    <row r="1923" spans="1:6">
      <c r="A1923" s="816"/>
      <c r="B1923" s="818"/>
      <c r="C1923" s="818"/>
      <c r="D1923" s="808"/>
      <c r="E1923" s="818"/>
      <c r="F1923" s="817"/>
    </row>
    <row r="1924" spans="1:6" ht="31.5">
      <c r="A1924" s="819" t="s">
        <v>665</v>
      </c>
      <c r="B1924" s="819" t="s">
        <v>517</v>
      </c>
      <c r="C1924" s="790" t="s">
        <v>475</v>
      </c>
      <c r="D1924" s="790" t="s">
        <v>518</v>
      </c>
      <c r="E1924" s="790" t="s">
        <v>514</v>
      </c>
      <c r="F1924" s="791" t="s">
        <v>515</v>
      </c>
    </row>
    <row r="1925" spans="1:6" ht="31.5">
      <c r="A1925" s="821">
        <v>10889</v>
      </c>
      <c r="B1925" s="815" t="str">
        <f>VLOOKUP(A1925,'SINAPI 092021'!$A$4:$E$12300,2,FALSE)</f>
        <v>EXTINTOR DE INCENDIO PORTATIL COM CARGA DE GAS CARBONICO CO2 DE 6 KG, CLASSE BC</v>
      </c>
      <c r="C1925" s="822" t="str">
        <f>VLOOKUP(A1925,'SINAPI 092021'!$A$4:$E$12300,3,FALSE)</f>
        <v xml:space="preserve">UN    </v>
      </c>
      <c r="D1925" s="800">
        <v>1</v>
      </c>
      <c r="E1925" s="809">
        <v>581.58000000000004</v>
      </c>
      <c r="F1925" s="801">
        <f>E1925*D1925</f>
        <v>581.58000000000004</v>
      </c>
    </row>
    <row r="1926" spans="1:6" s="789" customFormat="1" ht="47.25">
      <c r="A1926" s="821">
        <v>4350</v>
      </c>
      <c r="B1926" s="815" t="str">
        <f>VLOOKUP(A1926,'SINAPI 092021'!$A$4:$E$12300,2,FALSE)</f>
        <v>BUCHA DE NYLON, DIAMETRO DO FURO 8 MM, COMPRIMENTO 40 MM, COM PARAFUSO DE ROSCA SOBERBA, CABECA CHATA, FENDA SIMPLES, 4,8 X 50 MM</v>
      </c>
      <c r="C1926" s="822" t="str">
        <f>VLOOKUP(A1926,'SINAPI 092021'!$A$4:$E$12300,3,FALSE)</f>
        <v xml:space="preserve">UN    </v>
      </c>
      <c r="D1926" s="781">
        <v>1</v>
      </c>
      <c r="E1926" s="809">
        <v>0.73</v>
      </c>
      <c r="F1926" s="801">
        <f>E1926*D1926</f>
        <v>0.73</v>
      </c>
    </row>
    <row r="1927" spans="1:6">
      <c r="A1927" s="757"/>
      <c r="B1927" s="758"/>
      <c r="C1927" s="758"/>
      <c r="D1927" s="759"/>
      <c r="E1927" s="757" t="s">
        <v>519</v>
      </c>
      <c r="F1927" s="792">
        <f>SUM(F1925:F1925)</f>
        <v>581.58000000000004</v>
      </c>
    </row>
    <row r="1928" spans="1:6">
      <c r="A1928" s="816"/>
      <c r="B1928" s="818"/>
      <c r="C1928" s="818"/>
      <c r="D1928" s="808"/>
      <c r="E1928" s="818"/>
      <c r="F1928" s="817"/>
    </row>
    <row r="1929" spans="1:6">
      <c r="A1929" s="739"/>
      <c r="B1929" s="739" t="s">
        <v>520</v>
      </c>
      <c r="C1929" s="760"/>
      <c r="D1929" s="760"/>
      <c r="E1929" s="761"/>
      <c r="F1929" s="772">
        <f>F1927+F1922</f>
        <v>591.75</v>
      </c>
    </row>
    <row r="1930" spans="1:6">
      <c r="A1930" s="1110"/>
      <c r="B1930" s="1110"/>
      <c r="C1930" s="1110"/>
      <c r="D1930" s="1111"/>
      <c r="E1930" s="1110"/>
      <c r="F1930" s="1110"/>
    </row>
    <row r="1931" spans="1:6" ht="31.5">
      <c r="A1931" s="748" t="s">
        <v>22471</v>
      </c>
      <c r="B1931" s="741" t="s">
        <v>22472</v>
      </c>
      <c r="C1931" s="1112" t="s">
        <v>475</v>
      </c>
      <c r="D1931" s="1112"/>
      <c r="E1931" s="1113">
        <f>F1944</f>
        <v>591.75</v>
      </c>
      <c r="F1931" s="1114"/>
    </row>
    <row r="1932" spans="1:6">
      <c r="A1932" s="812"/>
      <c r="B1932" s="813"/>
      <c r="C1932" s="813"/>
      <c r="D1932" s="746"/>
      <c r="E1932" s="813"/>
      <c r="F1932" s="814"/>
    </row>
    <row r="1933" spans="1:6">
      <c r="A1933" s="816"/>
      <c r="B1933" s="818"/>
      <c r="C1933" s="818"/>
      <c r="D1933" s="808"/>
      <c r="E1933" s="818"/>
      <c r="F1933" s="817"/>
    </row>
    <row r="1934" spans="1:6" ht="31.5">
      <c r="A1934" s="819" t="s">
        <v>665</v>
      </c>
      <c r="B1934" s="819" t="s">
        <v>157</v>
      </c>
      <c r="C1934" s="790" t="s">
        <v>475</v>
      </c>
      <c r="D1934" s="790" t="s">
        <v>513</v>
      </c>
      <c r="E1934" s="790" t="s">
        <v>514</v>
      </c>
      <c r="F1934" s="791" t="s">
        <v>515</v>
      </c>
    </row>
    <row r="1935" spans="1:6" ht="31.5">
      <c r="A1935" s="821">
        <v>88267</v>
      </c>
      <c r="B1935" s="815" t="str">
        <f>VLOOKUP(A1935,'SINAPI 092021'!$A$4:$E$12300,2,FALSE)</f>
        <v>ENCANADOR OU BOMBEIRO HIDRÁULICO COM ENCARGOS COMPLEMENTARES</v>
      </c>
      <c r="C1935" s="822" t="str">
        <f>VLOOKUP(A1935,'SINAPI 092021'!$A$4:$E$12300,3,FALSE)</f>
        <v>H</v>
      </c>
      <c r="D1935" s="800">
        <v>0.3</v>
      </c>
      <c r="E1935" s="809">
        <v>18.72</v>
      </c>
      <c r="F1935" s="801">
        <f>E1935*D1935</f>
        <v>5.62</v>
      </c>
    </row>
    <row r="1936" spans="1:6">
      <c r="A1936" s="821">
        <v>88316</v>
      </c>
      <c r="B1936" s="815" t="str">
        <f>VLOOKUP(A1936,'SINAPI 092021'!$A$4:$E$12300,2,FALSE)</f>
        <v>SERVENTE COM ENCARGOS COMPLEMENTARES</v>
      </c>
      <c r="C1936" s="822" t="str">
        <f>VLOOKUP(A1936,'SINAPI 092021'!$A$4:$E$12300,3,FALSE)</f>
        <v>H</v>
      </c>
      <c r="D1936" s="800">
        <v>0.3</v>
      </c>
      <c r="E1936" s="809">
        <v>15.16</v>
      </c>
      <c r="F1936" s="801">
        <f t="shared" ref="F1936" si="80">E1936*D1936</f>
        <v>4.55</v>
      </c>
    </row>
    <row r="1937" spans="1:6">
      <c r="A1937" s="757"/>
      <c r="B1937" s="758"/>
      <c r="C1937" s="758"/>
      <c r="D1937" s="758"/>
      <c r="E1937" s="757" t="s">
        <v>516</v>
      </c>
      <c r="F1937" s="792">
        <f>SUM(F1935:F1936)</f>
        <v>10.17</v>
      </c>
    </row>
    <row r="1938" spans="1:6">
      <c r="A1938" s="816"/>
      <c r="B1938" s="818"/>
      <c r="C1938" s="818"/>
      <c r="D1938" s="808"/>
      <c r="E1938" s="818"/>
      <c r="F1938" s="817"/>
    </row>
    <row r="1939" spans="1:6" ht="31.5">
      <c r="A1939" s="819" t="s">
        <v>665</v>
      </c>
      <c r="B1939" s="819" t="s">
        <v>517</v>
      </c>
      <c r="C1939" s="790" t="s">
        <v>475</v>
      </c>
      <c r="D1939" s="790" t="s">
        <v>518</v>
      </c>
      <c r="E1939" s="790" t="s">
        <v>514</v>
      </c>
      <c r="F1939" s="791" t="s">
        <v>515</v>
      </c>
    </row>
    <row r="1940" spans="1:6" ht="31.5">
      <c r="A1940" s="821">
        <v>10889</v>
      </c>
      <c r="B1940" s="815" t="str">
        <f>VLOOKUP(A1940,'SINAPI 092021'!$A$4:$E$12300,2,FALSE)</f>
        <v>EXTINTOR DE INCENDIO PORTATIL COM CARGA DE GAS CARBONICO CO2 DE 6 KG, CLASSE BC</v>
      </c>
      <c r="C1940" s="822" t="str">
        <f>VLOOKUP(A1940,'SINAPI 092021'!$A$4:$E$12300,3,FALSE)</f>
        <v xml:space="preserve">UN    </v>
      </c>
      <c r="D1940" s="800">
        <v>1</v>
      </c>
      <c r="E1940" s="809">
        <v>581.58000000000004</v>
      </c>
      <c r="F1940" s="801">
        <f>E1940*D1940</f>
        <v>581.58000000000004</v>
      </c>
    </row>
    <row r="1941" spans="1:6" ht="47.25">
      <c r="A1941" s="821">
        <v>4350</v>
      </c>
      <c r="B1941" s="815" t="str">
        <f>VLOOKUP(A1941,'SINAPI 092021'!$A$4:$E$12300,2,FALSE)</f>
        <v>BUCHA DE NYLON, DIAMETRO DO FURO 8 MM, COMPRIMENTO 40 MM, COM PARAFUSO DE ROSCA SOBERBA, CABECA CHATA, FENDA SIMPLES, 4,8 X 50 MM</v>
      </c>
      <c r="C1941" s="822" t="str">
        <f>VLOOKUP(A1941,'SINAPI 092021'!$A$4:$E$12300,3,FALSE)</f>
        <v xml:space="preserve">UN    </v>
      </c>
      <c r="D1941" s="781">
        <v>1</v>
      </c>
      <c r="E1941" s="809">
        <v>0.73</v>
      </c>
      <c r="F1941" s="801">
        <f>E1941*D1941</f>
        <v>0.73</v>
      </c>
    </row>
    <row r="1942" spans="1:6">
      <c r="A1942" s="757"/>
      <c r="B1942" s="758"/>
      <c r="C1942" s="758"/>
      <c r="D1942" s="759"/>
      <c r="E1942" s="757" t="s">
        <v>519</v>
      </c>
      <c r="F1942" s="792">
        <f>SUM(F1940:F1940)</f>
        <v>581.58000000000004</v>
      </c>
    </row>
    <row r="1943" spans="1:6">
      <c r="A1943" s="816"/>
      <c r="B1943" s="818"/>
      <c r="C1943" s="818"/>
      <c r="D1943" s="808"/>
      <c r="E1943" s="818"/>
      <c r="F1943" s="817"/>
    </row>
    <row r="1944" spans="1:6">
      <c r="A1944" s="739"/>
      <c r="B1944" s="739" t="s">
        <v>520</v>
      </c>
      <c r="C1944" s="760"/>
      <c r="D1944" s="760"/>
      <c r="E1944" s="761"/>
      <c r="F1944" s="772">
        <f>F1942+F1937</f>
        <v>591.75</v>
      </c>
    </row>
    <row r="1945" spans="1:6">
      <c r="A1945" s="1110"/>
      <c r="B1945" s="1110"/>
      <c r="C1945" s="1110"/>
      <c r="D1945" s="1111"/>
      <c r="E1945" s="1110"/>
      <c r="F1945" s="1110"/>
    </row>
    <row r="1946" spans="1:6" ht="78.75">
      <c r="A1946" s="748" t="s">
        <v>22473</v>
      </c>
      <c r="B1946" s="741" t="s">
        <v>22474</v>
      </c>
      <c r="C1946" s="1112" t="s">
        <v>475</v>
      </c>
      <c r="D1946" s="1112"/>
      <c r="E1946" s="1113">
        <f>F1963</f>
        <v>700.16</v>
      </c>
      <c r="F1946" s="1114"/>
    </row>
    <row r="1947" spans="1:6">
      <c r="A1947" s="812"/>
      <c r="B1947" s="813"/>
      <c r="C1947" s="813"/>
      <c r="D1947" s="746"/>
      <c r="E1947" s="813"/>
      <c r="F1947" s="814"/>
    </row>
    <row r="1948" spans="1:6">
      <c r="A1948" s="816"/>
      <c r="B1948" s="818"/>
      <c r="C1948" s="818"/>
      <c r="D1948" s="808"/>
      <c r="E1948" s="818"/>
      <c r="F1948" s="817"/>
    </row>
    <row r="1949" spans="1:6" ht="31.5">
      <c r="A1949" s="819" t="s">
        <v>665</v>
      </c>
      <c r="B1949" s="819" t="s">
        <v>157</v>
      </c>
      <c r="C1949" s="790" t="s">
        <v>475</v>
      </c>
      <c r="D1949" s="790" t="s">
        <v>513</v>
      </c>
      <c r="E1949" s="790" t="s">
        <v>514</v>
      </c>
      <c r="F1949" s="791" t="s">
        <v>515</v>
      </c>
    </row>
    <row r="1950" spans="1:6" ht="31.5">
      <c r="A1950" s="821">
        <v>88267</v>
      </c>
      <c r="B1950" s="815" t="str">
        <f>VLOOKUP(A1950,'SINAPI 092021'!$A$4:$E$12300,2,FALSE)</f>
        <v>ENCANADOR OU BOMBEIRO HIDRÁULICO COM ENCARGOS COMPLEMENTARES</v>
      </c>
      <c r="C1950" s="822" t="str">
        <f>VLOOKUP(A1950,'SINAPI 092021'!$A$4:$E$12300,3,FALSE)</f>
        <v>H</v>
      </c>
      <c r="D1950" s="800">
        <v>3.5</v>
      </c>
      <c r="E1950" s="809">
        <v>18.72</v>
      </c>
      <c r="F1950" s="801">
        <f>E1950*D1950</f>
        <v>65.52</v>
      </c>
    </row>
    <row r="1951" spans="1:6">
      <c r="A1951" s="821">
        <v>88316</v>
      </c>
      <c r="B1951" s="815" t="str">
        <f>VLOOKUP(A1951,'SINAPI 092021'!$A$4:$E$12300,2,FALSE)</f>
        <v>SERVENTE COM ENCARGOS COMPLEMENTARES</v>
      </c>
      <c r="C1951" s="822" t="str">
        <f>VLOOKUP(A1951,'SINAPI 092021'!$A$4:$E$12300,3,FALSE)</f>
        <v>H</v>
      </c>
      <c r="D1951" s="800">
        <v>3.5</v>
      </c>
      <c r="E1951" s="809">
        <v>15.16</v>
      </c>
      <c r="F1951" s="801">
        <f t="shared" ref="F1951" si="81">E1951*D1951</f>
        <v>53.06</v>
      </c>
    </row>
    <row r="1952" spans="1:6">
      <c r="A1952" s="757"/>
      <c r="B1952" s="758"/>
      <c r="C1952" s="758"/>
      <c r="D1952" s="758"/>
      <c r="E1952" s="757" t="s">
        <v>516</v>
      </c>
      <c r="F1952" s="792">
        <f>SUM(F1950:F1951)</f>
        <v>118.58</v>
      </c>
    </row>
    <row r="1953" spans="1:6">
      <c r="A1953" s="816"/>
      <c r="B1953" s="818"/>
      <c r="C1953" s="818"/>
      <c r="D1953" s="808"/>
      <c r="E1953" s="818"/>
      <c r="F1953" s="817"/>
    </row>
    <row r="1954" spans="1:6" ht="31.5">
      <c r="A1954" s="819" t="s">
        <v>665</v>
      </c>
      <c r="B1954" s="819" t="s">
        <v>517</v>
      </c>
      <c r="C1954" s="790" t="s">
        <v>475</v>
      </c>
      <c r="D1954" s="790" t="s">
        <v>518</v>
      </c>
      <c r="E1954" s="790" t="s">
        <v>514</v>
      </c>
      <c r="F1954" s="791" t="s">
        <v>515</v>
      </c>
    </row>
    <row r="1955" spans="1:6" ht="31.5">
      <c r="A1955" s="821">
        <v>10889</v>
      </c>
      <c r="B1955" s="815" t="str">
        <f>VLOOKUP(A1955,'SINAPI 092021'!$A$4:$E$12300,2,FALSE)</f>
        <v>EXTINTOR DE INCENDIO PORTATIL COM CARGA DE GAS CARBONICO CO2 DE 6 KG, CLASSE BC</v>
      </c>
      <c r="C1955" s="822" t="str">
        <f>VLOOKUP(A1955,'SINAPI 092021'!$A$4:$E$12300,3,FALSE)</f>
        <v xml:space="preserve">UN    </v>
      </c>
      <c r="D1955" s="800">
        <v>1</v>
      </c>
      <c r="E1955" s="809">
        <v>581.58000000000004</v>
      </c>
      <c r="F1955" s="801">
        <f>E1955*D1955</f>
        <v>581.58000000000004</v>
      </c>
    </row>
    <row r="1956" spans="1:6" s="789" customFormat="1" ht="78.75">
      <c r="A1956" s="821">
        <v>10521</v>
      </c>
      <c r="B1956" s="815" t="str">
        <f>VLOOKUP(A1956,'SINAPI 092021'!$A$4:$E$12300,2,FALSE)</f>
        <v>CAIXA DE INCENDIO/ABRIGO PARA MANGUEIRA, DE EMBUTIR/INTERNA, COM 75 X 45 X 17 CM, EM CHAPA DE ACO, PORTA COM VENTILACAO, VISOR COM A INSCRICAO "INCENDIO", SUPORTE/CESTA INTERNA PARA A MANGUEIRA, PINTURA ELETROSTATICA VERMELHA</v>
      </c>
      <c r="C1956" s="822" t="str">
        <f>VLOOKUP(A1956,'SINAPI 092021'!$A$4:$E$12300,3,FALSE)</f>
        <v xml:space="preserve">UN    </v>
      </c>
      <c r="D1956" s="781">
        <v>1</v>
      </c>
      <c r="E1956" s="809">
        <v>285.39999999999998</v>
      </c>
      <c r="F1956" s="801">
        <f t="shared" ref="F1956:F1959" si="82">E1956*D1956</f>
        <v>285.39999999999998</v>
      </c>
    </row>
    <row r="1957" spans="1:6" s="789" customFormat="1" ht="47.25">
      <c r="A1957" s="821">
        <v>10902</v>
      </c>
      <c r="B1957" s="815" t="str">
        <f>VLOOKUP(A1957,'SINAPI 092021'!$A$4:$E$12300,2,FALSE)</f>
        <v>ESGUICHO TIPO JATO SOLIDO, EM LATAO, ENGATE RAPIDO 1 1/2" X 13 MM, PARA MANGUEIRA EM INSTALACAO PREDIAL COMBATE A INCENDIO</v>
      </c>
      <c r="C1957" s="822" t="str">
        <f>VLOOKUP(A1957,'SINAPI 092021'!$A$4:$E$12300,3,FALSE)</f>
        <v xml:space="preserve">UN    </v>
      </c>
      <c r="D1957" s="781">
        <v>1</v>
      </c>
      <c r="E1957" s="809">
        <v>55.74</v>
      </c>
      <c r="F1957" s="801">
        <f t="shared" si="82"/>
        <v>55.74</v>
      </c>
    </row>
    <row r="1958" spans="1:6" s="789" customFormat="1" ht="63">
      <c r="A1958" s="821">
        <v>10904</v>
      </c>
      <c r="B1958" s="815" t="str">
        <f>VLOOKUP(A1958,'SINAPI 092021'!$A$4:$E$12300,2,FALSE)</f>
        <v>REGISTRO OU VALVULA GLOBO ANGULAR EM LATAO, PARA HIDRANTES EM INSTALACAO PREDIAL DE INCENDIO, 45 GRAUS, DIAMETRO DE 2 1/2", COM VOLANTE, CLASSE DE PRESSAO DE ATE 200 PSI</v>
      </c>
      <c r="C1958" s="822" t="str">
        <f>VLOOKUP(A1958,'SINAPI 092021'!$A$4:$E$12300,3,FALSE)</f>
        <v xml:space="preserve">UN    </v>
      </c>
      <c r="D1958" s="781">
        <v>1</v>
      </c>
      <c r="E1958" s="809">
        <v>155.5</v>
      </c>
      <c r="F1958" s="801">
        <f t="shared" si="82"/>
        <v>155.5</v>
      </c>
    </row>
    <row r="1959" spans="1:6" s="789" customFormat="1" ht="31.5">
      <c r="A1959" s="821">
        <v>20972</v>
      </c>
      <c r="B1959" s="815" t="str">
        <f>VLOOKUP(A1959,'SINAPI 092021'!$A$4:$E$12300,2,FALSE)</f>
        <v>REDUCAO FIXA TIPO STORZ, ENGATE RAPIDO 2.1/2" X 1.1/2", EM LATAO, PARA INSTALACAO PREDIAL COMBATE A INCENDIO PREDIAL</v>
      </c>
      <c r="C1959" s="822" t="str">
        <f>VLOOKUP(A1959,'SINAPI 092021'!$A$4:$E$12300,3,FALSE)</f>
        <v xml:space="preserve">UN    </v>
      </c>
      <c r="D1959" s="781">
        <v>1</v>
      </c>
      <c r="E1959" s="809">
        <v>111.07</v>
      </c>
      <c r="F1959" s="801">
        <f t="shared" si="82"/>
        <v>111.07</v>
      </c>
    </row>
    <row r="1960" spans="1:6" ht="47.25">
      <c r="A1960" s="821">
        <v>21029</v>
      </c>
      <c r="B1960" s="815" t="str">
        <f>VLOOKUP(A1960,'SINAPI 092021'!$A$4:$E$12300,2,FALSE)</f>
        <v>MANGUEIRA DE INCENDIO, TIPO 1, DE 1 1/2", COMPRIMENTO = 15 M, TECIDO EM FIO DE POLIESTER E TUBO INTERNO EM BORRACHA SINTETICA, COM UNIOES ENGATE RAPIDO</v>
      </c>
      <c r="C1960" s="822" t="str">
        <f>VLOOKUP(A1960,'SINAPI 092021'!$A$4:$E$12300,3,FALSE)</f>
        <v xml:space="preserve">UN    </v>
      </c>
      <c r="D1960" s="781">
        <v>1</v>
      </c>
      <c r="E1960" s="809">
        <v>372.85</v>
      </c>
      <c r="F1960" s="801">
        <f>E1960*D1960</f>
        <v>372.85</v>
      </c>
    </row>
    <row r="1961" spans="1:6">
      <c r="A1961" s="757"/>
      <c r="B1961" s="758"/>
      <c r="C1961" s="758"/>
      <c r="D1961" s="759"/>
      <c r="E1961" s="757" t="s">
        <v>519</v>
      </c>
      <c r="F1961" s="792">
        <f>SUM(F1955:F1955)</f>
        <v>581.58000000000004</v>
      </c>
    </row>
    <row r="1962" spans="1:6">
      <c r="A1962" s="816"/>
      <c r="B1962" s="818"/>
      <c r="C1962" s="818"/>
      <c r="D1962" s="808"/>
      <c r="E1962" s="818"/>
      <c r="F1962" s="817"/>
    </row>
    <row r="1963" spans="1:6">
      <c r="A1963" s="739"/>
      <c r="B1963" s="739" t="s">
        <v>520</v>
      </c>
      <c r="C1963" s="760"/>
      <c r="D1963" s="760"/>
      <c r="E1963" s="761"/>
      <c r="F1963" s="772">
        <f>F1961+F1952</f>
        <v>700.16</v>
      </c>
    </row>
    <row r="1964" spans="1:6">
      <c r="A1964" s="1110"/>
      <c r="B1964" s="1110"/>
      <c r="C1964" s="1110"/>
      <c r="D1964" s="1111"/>
      <c r="E1964" s="1110"/>
      <c r="F1964" s="1110"/>
    </row>
    <row r="1965" spans="1:6" ht="47.25">
      <c r="A1965" s="748" t="s">
        <v>22475</v>
      </c>
      <c r="B1965" s="741" t="s">
        <v>22476</v>
      </c>
      <c r="C1965" s="1112" t="s">
        <v>475</v>
      </c>
      <c r="D1965" s="1112"/>
      <c r="E1965" s="1113">
        <f>F1981</f>
        <v>38.450000000000003</v>
      </c>
      <c r="F1965" s="1114"/>
    </row>
    <row r="1966" spans="1:6">
      <c r="A1966" s="812"/>
      <c r="B1966" s="813"/>
      <c r="C1966" s="813"/>
      <c r="D1966" s="746"/>
      <c r="E1966" s="813"/>
      <c r="F1966" s="814"/>
    </row>
    <row r="1967" spans="1:6">
      <c r="A1967" s="816"/>
      <c r="B1967" s="818"/>
      <c r="C1967" s="818"/>
      <c r="D1967" s="808"/>
      <c r="E1967" s="818"/>
      <c r="F1967" s="817"/>
    </row>
    <row r="1968" spans="1:6" ht="31.5">
      <c r="A1968" s="819" t="s">
        <v>665</v>
      </c>
      <c r="B1968" s="819" t="s">
        <v>157</v>
      </c>
      <c r="C1968" s="790" t="s">
        <v>475</v>
      </c>
      <c r="D1968" s="790" t="s">
        <v>513</v>
      </c>
      <c r="E1968" s="790" t="s">
        <v>514</v>
      </c>
      <c r="F1968" s="791" t="s">
        <v>515</v>
      </c>
    </row>
    <row r="1969" spans="1:6" ht="31.5">
      <c r="A1969" s="821">
        <v>88248</v>
      </c>
      <c r="B1969" s="815" t="str">
        <f>VLOOKUP(A1969,'SINAPI 092021'!$A$4:$E$12300,2,FALSE)</f>
        <v>AUXILIAR DE ENCANADOR OU BOMBEIRO HIDRÁULICO COM ENCARGOS COMPLEMENTARES</v>
      </c>
      <c r="C1969" s="822" t="str">
        <f>VLOOKUP(A1969,'SINAPI 092021'!$A$4:$E$12300,3,FALSE)</f>
        <v>H</v>
      </c>
      <c r="D1969" s="800">
        <v>1</v>
      </c>
      <c r="E1969" s="809">
        <v>15.54</v>
      </c>
      <c r="F1969" s="801">
        <f>E1969*D1969</f>
        <v>15.54</v>
      </c>
    </row>
    <row r="1970" spans="1:6" s="789" customFormat="1" ht="31.5">
      <c r="A1970" s="821">
        <v>88267</v>
      </c>
      <c r="B1970" s="815" t="str">
        <f>VLOOKUP(A1970,'SINAPI 092021'!$A$4:$E$12300,2,FALSE)</f>
        <v>ENCANADOR OU BOMBEIRO HIDRÁULICO COM ENCARGOS COMPLEMENTARES</v>
      </c>
      <c r="C1970" s="822" t="str">
        <f>VLOOKUP(A1970,'SINAPI 092021'!$A$4:$E$12300,3,FALSE)</f>
        <v>H</v>
      </c>
      <c r="D1970" s="800">
        <v>1</v>
      </c>
      <c r="E1970" s="809">
        <v>18.72</v>
      </c>
      <c r="F1970" s="801"/>
    </row>
    <row r="1971" spans="1:6" s="789" customFormat="1">
      <c r="A1971" s="821">
        <v>88309</v>
      </c>
      <c r="B1971" s="815" t="str">
        <f>VLOOKUP(A1971,'SINAPI 092021'!$A$4:$E$12300,2,FALSE)</f>
        <v>PEDREIRO COM ENCARGOS COMPLEMENTARES</v>
      </c>
      <c r="C1971" s="822" t="str">
        <f>VLOOKUP(A1971,'SINAPI 092021'!$A$4:$E$12300,3,FALSE)</f>
        <v>H</v>
      </c>
      <c r="D1971" s="800">
        <v>1.5</v>
      </c>
      <c r="E1971" s="809">
        <v>18.86</v>
      </c>
      <c r="F1971" s="801"/>
    </row>
    <row r="1972" spans="1:6">
      <c r="A1972" s="821">
        <v>88316</v>
      </c>
      <c r="B1972" s="815" t="str">
        <f>VLOOKUP(A1972,'SINAPI 092021'!$A$4:$E$12300,2,FALSE)</f>
        <v>SERVENTE COM ENCARGOS COMPLEMENTARES</v>
      </c>
      <c r="C1972" s="822" t="str">
        <f>VLOOKUP(A1972,'SINAPI 092021'!$A$4:$E$12300,3,FALSE)</f>
        <v>H</v>
      </c>
      <c r="D1972" s="800">
        <v>1.5</v>
      </c>
      <c r="E1972" s="809">
        <v>15.16</v>
      </c>
      <c r="F1972" s="801">
        <f t="shared" ref="F1972" si="83">E1972*D1972</f>
        <v>22.74</v>
      </c>
    </row>
    <row r="1973" spans="1:6">
      <c r="A1973" s="757"/>
      <c r="B1973" s="758"/>
      <c r="C1973" s="758"/>
      <c r="D1973" s="758"/>
      <c r="E1973" s="757" t="s">
        <v>516</v>
      </c>
      <c r="F1973" s="792">
        <f>SUM(F1969:F1972)</f>
        <v>38.28</v>
      </c>
    </row>
    <row r="1974" spans="1:6">
      <c r="A1974" s="816"/>
      <c r="B1974" s="818"/>
      <c r="C1974" s="818"/>
      <c r="D1974" s="808"/>
      <c r="E1974" s="818"/>
      <c r="F1974" s="817"/>
    </row>
    <row r="1975" spans="1:6" ht="31.5">
      <c r="A1975" s="819" t="s">
        <v>665</v>
      </c>
      <c r="B1975" s="819" t="s">
        <v>517</v>
      </c>
      <c r="C1975" s="790" t="s">
        <v>475</v>
      </c>
      <c r="D1975" s="790" t="s">
        <v>518</v>
      </c>
      <c r="E1975" s="790" t="s">
        <v>514</v>
      </c>
      <c r="F1975" s="791" t="s">
        <v>515</v>
      </c>
    </row>
    <row r="1976" spans="1:6" ht="31.5">
      <c r="A1976" s="821">
        <v>370</v>
      </c>
      <c r="B1976" s="815" t="str">
        <f>VLOOKUP(A1976,'SINAPI 092021'!$A$4:$E$12300,2,FALSE)</f>
        <v>AREIA MEDIA - POSTO JAZIDA/FORNECEDOR (RETIRADO NA JAZIDA, SEM TRANSPORTE)</v>
      </c>
      <c r="C1976" s="822" t="str">
        <f>VLOOKUP(A1976,'SINAPI 092021'!$A$4:$E$12300,3,FALSE)</f>
        <v xml:space="preserve">M3    </v>
      </c>
      <c r="D1976" s="800">
        <v>2E-3</v>
      </c>
      <c r="E1976" s="809">
        <v>83.5</v>
      </c>
      <c r="F1976" s="801">
        <f>E1976*D1976</f>
        <v>0.17</v>
      </c>
    </row>
    <row r="1977" spans="1:6" s="789" customFormat="1">
      <c r="A1977" s="821">
        <v>1379</v>
      </c>
      <c r="B1977" s="815" t="str">
        <f>VLOOKUP(A1977,'SINAPI 092021'!$A$4:$E$12300,2,FALSE)</f>
        <v>CIMENTO PORTLAND COMPOSTO CP II-32</v>
      </c>
      <c r="C1977" s="822" t="str">
        <f>VLOOKUP(A1977,'SINAPI 092021'!$A$4:$E$12300,3,FALSE)</f>
        <v xml:space="preserve">KG    </v>
      </c>
      <c r="D1977" s="781">
        <v>2</v>
      </c>
      <c r="E1977" s="809">
        <v>0.72</v>
      </c>
      <c r="F1977" s="801"/>
    </row>
    <row r="1978" spans="1:6" ht="31.5">
      <c r="A1978" s="821">
        <v>41629</v>
      </c>
      <c r="B1978" s="863" t="str">
        <f>VLOOKUP(A1978,'SINAPI 092021'!$A$4:$E$12300,2,FALSE)</f>
        <v>CAIXA DE CONCRETO ARMADO PRE-MOLDADO, COM FUNDO E TAMPA, DIMENSOES DE 0,60 X 0,60 X 0,50 M</v>
      </c>
      <c r="C1978" s="822" t="str">
        <f>VLOOKUP(A1978,'SINAPI 092021'!$A$4:$E$12300,3,FALSE)</f>
        <v xml:space="preserve">UN    </v>
      </c>
      <c r="D1978" s="781">
        <v>1</v>
      </c>
      <c r="E1978" s="809">
        <v>355.76</v>
      </c>
      <c r="F1978" s="801">
        <f>E1978*D1978</f>
        <v>355.76</v>
      </c>
    </row>
    <row r="1979" spans="1:6">
      <c r="A1979" s="757"/>
      <c r="B1979" s="758"/>
      <c r="C1979" s="758"/>
      <c r="D1979" s="759"/>
      <c r="E1979" s="757" t="s">
        <v>519</v>
      </c>
      <c r="F1979" s="792">
        <f>SUM(F1976:F1976)</f>
        <v>0.17</v>
      </c>
    </row>
    <row r="1980" spans="1:6">
      <c r="A1980" s="816"/>
      <c r="B1980" s="818"/>
      <c r="C1980" s="818"/>
      <c r="D1980" s="808"/>
      <c r="E1980" s="818"/>
      <c r="F1980" s="817"/>
    </row>
    <row r="1981" spans="1:6">
      <c r="A1981" s="739"/>
      <c r="B1981" s="739" t="s">
        <v>520</v>
      </c>
      <c r="C1981" s="760"/>
      <c r="D1981" s="760"/>
      <c r="E1981" s="761"/>
      <c r="F1981" s="772">
        <f>F1979+F1973</f>
        <v>38.450000000000003</v>
      </c>
    </row>
    <row r="1982" spans="1:6">
      <c r="A1982" s="1110"/>
      <c r="B1982" s="1110"/>
      <c r="C1982" s="1110"/>
      <c r="D1982" s="1111"/>
      <c r="E1982" s="1110"/>
      <c r="F1982" s="1110"/>
    </row>
    <row r="1983" spans="1:6" ht="31.5">
      <c r="A1983" s="748" t="s">
        <v>22477</v>
      </c>
      <c r="B1983" s="741" t="s">
        <v>22478</v>
      </c>
      <c r="C1983" s="1112" t="s">
        <v>475</v>
      </c>
      <c r="D1983" s="1112"/>
      <c r="E1983" s="1113">
        <f>F1995</f>
        <v>300.56</v>
      </c>
      <c r="F1983" s="1114"/>
    </row>
    <row r="1984" spans="1:6">
      <c r="A1984" s="812"/>
      <c r="B1984" s="813"/>
      <c r="C1984" s="813"/>
      <c r="D1984" s="746"/>
      <c r="E1984" s="813"/>
      <c r="F1984" s="814"/>
    </row>
    <row r="1985" spans="1:6">
      <c r="A1985" s="816"/>
      <c r="B1985" s="818"/>
      <c r="C1985" s="818"/>
      <c r="D1985" s="808"/>
      <c r="E1985" s="818"/>
      <c r="F1985" s="817"/>
    </row>
    <row r="1986" spans="1:6" ht="31.5">
      <c r="A1986" s="819" t="s">
        <v>665</v>
      </c>
      <c r="B1986" s="819" t="s">
        <v>157</v>
      </c>
      <c r="C1986" s="790" t="s">
        <v>475</v>
      </c>
      <c r="D1986" s="790" t="s">
        <v>513</v>
      </c>
      <c r="E1986" s="790" t="s">
        <v>514</v>
      </c>
      <c r="F1986" s="791" t="s">
        <v>515</v>
      </c>
    </row>
    <row r="1987" spans="1:6" ht="31.5">
      <c r="A1987" s="821">
        <v>88267</v>
      </c>
      <c r="B1987" s="815" t="str">
        <f>VLOOKUP(A1987,'SINAPI 092021'!$A$4:$E$12300,2,FALSE)</f>
        <v>ENCANADOR OU BOMBEIRO HIDRÁULICO COM ENCARGOS COMPLEMENTARES</v>
      </c>
      <c r="C1987" s="822" t="str">
        <f>VLOOKUP(A1987,'SINAPI 092021'!$A$4:$E$12300,3,FALSE)</f>
        <v>H</v>
      </c>
      <c r="D1987" s="800">
        <v>0.5</v>
      </c>
      <c r="E1987" s="809">
        <v>18.72</v>
      </c>
      <c r="F1987" s="801"/>
    </row>
    <row r="1988" spans="1:6">
      <c r="A1988" s="821">
        <v>88316</v>
      </c>
      <c r="B1988" s="815" t="str">
        <f>VLOOKUP(A1988,'SINAPI 092021'!$A$4:$E$12300,2,FALSE)</f>
        <v>SERVENTE COM ENCARGOS COMPLEMENTARES</v>
      </c>
      <c r="C1988" s="822" t="str">
        <f>VLOOKUP(A1988,'SINAPI 092021'!$A$4:$E$12300,3,FALSE)</f>
        <v>H</v>
      </c>
      <c r="D1988" s="800">
        <v>1</v>
      </c>
      <c r="E1988" s="809">
        <v>15.16</v>
      </c>
      <c r="F1988" s="801">
        <f t="shared" ref="F1988" si="84">E1988*D1988</f>
        <v>15.16</v>
      </c>
    </row>
    <row r="1989" spans="1:6">
      <c r="A1989" s="757"/>
      <c r="B1989" s="758"/>
      <c r="C1989" s="758"/>
      <c r="D1989" s="758"/>
      <c r="E1989" s="757" t="s">
        <v>516</v>
      </c>
      <c r="F1989" s="792">
        <f>SUM(F1987:F1988)</f>
        <v>15.16</v>
      </c>
    </row>
    <row r="1990" spans="1:6">
      <c r="A1990" s="816"/>
      <c r="B1990" s="818"/>
      <c r="C1990" s="818"/>
      <c r="D1990" s="808"/>
      <c r="E1990" s="818"/>
      <c r="F1990" s="817"/>
    </row>
    <row r="1991" spans="1:6" ht="31.5">
      <c r="A1991" s="819" t="s">
        <v>665</v>
      </c>
      <c r="B1991" s="819" t="s">
        <v>517</v>
      </c>
      <c r="C1991" s="790" t="s">
        <v>475</v>
      </c>
      <c r="D1991" s="790" t="s">
        <v>518</v>
      </c>
      <c r="E1991" s="790" t="s">
        <v>514</v>
      </c>
      <c r="F1991" s="791" t="s">
        <v>515</v>
      </c>
    </row>
    <row r="1992" spans="1:6" ht="78.75">
      <c r="A1992" s="821">
        <v>10521</v>
      </c>
      <c r="B1992" s="815" t="str">
        <f>VLOOKUP(A1992,'SINAPI 092021'!$A$4:$E$12300,2,FALSE)</f>
        <v>CAIXA DE INCENDIO/ABRIGO PARA MANGUEIRA, DE EMBUTIR/INTERNA, COM 75 X 45 X 17 CM, EM CHAPA DE ACO, PORTA COM VENTILACAO, VISOR COM A INSCRICAO "INCENDIO", SUPORTE/CESTA INTERNA PARA A MANGUEIRA, PINTURA ELETROSTATICA VERMELHA</v>
      </c>
      <c r="C1992" s="822" t="str">
        <f>VLOOKUP(A1992,'SINAPI 092021'!$A$4:$E$12300,3,FALSE)</f>
        <v xml:space="preserve">UN    </v>
      </c>
      <c r="D1992" s="800">
        <v>1</v>
      </c>
      <c r="E1992" s="809">
        <v>285.39999999999998</v>
      </c>
      <c r="F1992" s="801">
        <f>E1992*D1992</f>
        <v>285.39999999999998</v>
      </c>
    </row>
    <row r="1993" spans="1:6">
      <c r="A1993" s="757"/>
      <c r="B1993" s="758"/>
      <c r="C1993" s="758"/>
      <c r="D1993" s="759"/>
      <c r="E1993" s="757" t="s">
        <v>519</v>
      </c>
      <c r="F1993" s="792">
        <f>SUM(F1992:F1992)</f>
        <v>285.39999999999998</v>
      </c>
    </row>
    <row r="1994" spans="1:6">
      <c r="A1994" s="816"/>
      <c r="B1994" s="818"/>
      <c r="C1994" s="818"/>
      <c r="D1994" s="808"/>
      <c r="E1994" s="818"/>
      <c r="F1994" s="817"/>
    </row>
    <row r="1995" spans="1:6">
      <c r="A1995" s="739"/>
      <c r="B1995" s="739" t="s">
        <v>520</v>
      </c>
      <c r="C1995" s="760"/>
      <c r="D1995" s="760"/>
      <c r="E1995" s="761"/>
      <c r="F1995" s="772">
        <f>F1993+F1989</f>
        <v>300.56</v>
      </c>
    </row>
    <row r="1996" spans="1:6">
      <c r="A1996" s="1110"/>
      <c r="B1996" s="1110"/>
      <c r="C1996" s="1110"/>
      <c r="D1996" s="1111"/>
      <c r="E1996" s="1110"/>
      <c r="F1996" s="1110"/>
    </row>
    <row r="1997" spans="1:6" ht="47.25">
      <c r="A1997" s="748" t="s">
        <v>22479</v>
      </c>
      <c r="B1997" s="741" t="s">
        <v>22480</v>
      </c>
      <c r="C1997" s="1112" t="s">
        <v>475</v>
      </c>
      <c r="D1997" s="1112"/>
      <c r="E1997" s="1113">
        <f>F2010</f>
        <v>78.08</v>
      </c>
      <c r="F1997" s="1114"/>
    </row>
    <row r="1998" spans="1:6">
      <c r="A1998" s="812"/>
      <c r="B1998" s="813"/>
      <c r="C1998" s="813"/>
      <c r="D1998" s="746"/>
      <c r="E1998" s="813"/>
      <c r="F1998" s="814"/>
    </row>
    <row r="1999" spans="1:6">
      <c r="A1999" s="816"/>
      <c r="B1999" s="818"/>
      <c r="C1999" s="818"/>
      <c r="D1999" s="808"/>
      <c r="E1999" s="818"/>
      <c r="F1999" s="817"/>
    </row>
    <row r="2000" spans="1:6" ht="31.5">
      <c r="A2000" s="819" t="s">
        <v>665</v>
      </c>
      <c r="B2000" s="819" t="s">
        <v>157</v>
      </c>
      <c r="C2000" s="790" t="s">
        <v>475</v>
      </c>
      <c r="D2000" s="790" t="s">
        <v>513</v>
      </c>
      <c r="E2000" s="790" t="s">
        <v>514</v>
      </c>
      <c r="F2000" s="791" t="s">
        <v>515</v>
      </c>
    </row>
    <row r="2001" spans="1:6">
      <c r="A2001" s="821">
        <v>88309</v>
      </c>
      <c r="B2001" s="815" t="str">
        <f>VLOOKUP(A2001,'SINAPI 092021'!$A$4:$E$12300,2,FALSE)</f>
        <v>PEDREIRO COM ENCARGOS COMPLEMENTARES</v>
      </c>
      <c r="C2001" s="822" t="str">
        <f>VLOOKUP(A2001,'SINAPI 092021'!$A$4:$E$12300,3,FALSE)</f>
        <v>H</v>
      </c>
      <c r="D2001" s="800">
        <v>0.9</v>
      </c>
      <c r="E2001" s="809">
        <v>18.86</v>
      </c>
      <c r="F2001" s="801"/>
    </row>
    <row r="2002" spans="1:6">
      <c r="A2002" s="821">
        <v>88316</v>
      </c>
      <c r="B2002" s="815" t="str">
        <f>VLOOKUP(A2002,'SINAPI 092021'!$A$4:$E$12300,2,FALSE)</f>
        <v>SERVENTE COM ENCARGOS COMPLEMENTARES</v>
      </c>
      <c r="C2002" s="822" t="str">
        <f>VLOOKUP(A2002,'SINAPI 092021'!$A$4:$E$12300,3,FALSE)</f>
        <v>H</v>
      </c>
      <c r="D2002" s="800">
        <v>0.93440000000000001</v>
      </c>
      <c r="E2002" s="809">
        <v>15.16</v>
      </c>
      <c r="F2002" s="801">
        <f t="shared" ref="F2002" si="85">E2002*D2002</f>
        <v>14.17</v>
      </c>
    </row>
    <row r="2003" spans="1:6">
      <c r="A2003" s="757"/>
      <c r="B2003" s="758"/>
      <c r="C2003" s="758"/>
      <c r="D2003" s="758"/>
      <c r="E2003" s="757" t="s">
        <v>516</v>
      </c>
      <c r="F2003" s="792">
        <f>SUM(F2001:F2002)</f>
        <v>14.17</v>
      </c>
    </row>
    <row r="2004" spans="1:6">
      <c r="A2004" s="816"/>
      <c r="B2004" s="818"/>
      <c r="C2004" s="818"/>
      <c r="D2004" s="808"/>
      <c r="E2004" s="818"/>
      <c r="F2004" s="817"/>
    </row>
    <row r="2005" spans="1:6" ht="31.5">
      <c r="A2005" s="819" t="s">
        <v>665</v>
      </c>
      <c r="B2005" s="819" t="s">
        <v>517</v>
      </c>
      <c r="C2005" s="790" t="s">
        <v>475</v>
      </c>
      <c r="D2005" s="790" t="s">
        <v>518</v>
      </c>
      <c r="E2005" s="790" t="s">
        <v>514</v>
      </c>
      <c r="F2005" s="791" t="s">
        <v>515</v>
      </c>
    </row>
    <row r="2006" spans="1:6">
      <c r="A2006" s="821">
        <v>7258</v>
      </c>
      <c r="B2006" s="815" t="str">
        <f>VLOOKUP(A2006,'SINAPI 092021'!$A$4:$E$12300,2,FALSE)</f>
        <v>TIJOLO CERAMICO MACICO COMUM *5 X 10 X 20* CM (L X A X C)</v>
      </c>
      <c r="C2006" s="822" t="str">
        <f>VLOOKUP(A2006,'SINAPI 092021'!$A$4:$E$12300,3,FALSE)</f>
        <v xml:space="preserve">UN    </v>
      </c>
      <c r="D2006" s="800">
        <v>83</v>
      </c>
      <c r="E2006" s="809">
        <v>0.77</v>
      </c>
      <c r="F2006" s="801">
        <f>E2006*D2006</f>
        <v>63.91</v>
      </c>
    </row>
    <row r="2007" spans="1:6" s="789" customFormat="1" ht="63">
      <c r="A2007" s="821">
        <v>87335</v>
      </c>
      <c r="B2007" s="815" t="str">
        <f>VLOOKUP(A2007,'SINAPI 092021'!$A$4:$E$12300,2,FALSE)</f>
        <v>ARGAMASSA TRAÇO 1:2:8 (EM VOLUME DE CIMENTO, CAL E AREIA MÉDIA ÚMIDA) PARA EMBOÇO/MASSA ÚNICA/ASSENTAMENTO DE ALVENARIA DE VEDAÇÃO, PREPARO MECÂNICO COM MISTURADOR DE EIXO HORIZONTAL DE 300 KG. AF_08/2019</v>
      </c>
      <c r="C2007" s="822" t="str">
        <f>VLOOKUP(A2007,'SINAPI 092021'!$A$4:$E$12300,3,FALSE)</f>
        <v>M3</v>
      </c>
      <c r="D2007" s="781">
        <v>4.5599999999999998E-3</v>
      </c>
      <c r="E2007" s="809">
        <v>438.93</v>
      </c>
      <c r="F2007" s="801">
        <f>E2007*D2007</f>
        <v>2</v>
      </c>
    </row>
    <row r="2008" spans="1:6">
      <c r="A2008" s="757"/>
      <c r="B2008" s="758"/>
      <c r="C2008" s="758"/>
      <c r="D2008" s="759"/>
      <c r="E2008" s="757" t="s">
        <v>519</v>
      </c>
      <c r="F2008" s="792">
        <f>SUM(F2006:F2006)</f>
        <v>63.91</v>
      </c>
    </row>
    <row r="2009" spans="1:6">
      <c r="A2009" s="816"/>
      <c r="B2009" s="818"/>
      <c r="C2009" s="818"/>
      <c r="D2009" s="808"/>
      <c r="E2009" s="818"/>
      <c r="F2009" s="817"/>
    </row>
    <row r="2010" spans="1:6">
      <c r="A2010" s="739"/>
      <c r="B2010" s="739" t="s">
        <v>520</v>
      </c>
      <c r="C2010" s="760"/>
      <c r="D2010" s="760"/>
      <c r="E2010" s="761"/>
      <c r="F2010" s="772">
        <f>F2008+F2003</f>
        <v>78.08</v>
      </c>
    </row>
    <row r="2011" spans="1:6">
      <c r="A2011" s="1110"/>
      <c r="B2011" s="1110"/>
      <c r="C2011" s="1110"/>
      <c r="D2011" s="1111"/>
      <c r="E2011" s="1110"/>
      <c r="F2011" s="1110"/>
    </row>
    <row r="2012" spans="1:6" ht="31.5">
      <c r="A2012" s="748" t="s">
        <v>22481</v>
      </c>
      <c r="B2012" s="741" t="s">
        <v>22482</v>
      </c>
      <c r="C2012" s="1112" t="s">
        <v>475</v>
      </c>
      <c r="D2012" s="1112"/>
      <c r="E2012" s="1113">
        <f>F2024</f>
        <v>48.3</v>
      </c>
      <c r="F2012" s="1114"/>
    </row>
    <row r="2013" spans="1:6">
      <c r="A2013" s="812"/>
      <c r="B2013" s="813"/>
      <c r="C2013" s="813"/>
      <c r="D2013" s="746"/>
      <c r="E2013" s="813"/>
      <c r="F2013" s="814"/>
    </row>
    <row r="2014" spans="1:6">
      <c r="A2014" s="816"/>
      <c r="B2014" s="818"/>
      <c r="C2014" s="818"/>
      <c r="D2014" s="808"/>
      <c r="E2014" s="818"/>
      <c r="F2014" s="817"/>
    </row>
    <row r="2015" spans="1:6" ht="31.5">
      <c r="A2015" s="819" t="s">
        <v>665</v>
      </c>
      <c r="B2015" s="819" t="s">
        <v>157</v>
      </c>
      <c r="C2015" s="790" t="s">
        <v>475</v>
      </c>
      <c r="D2015" s="790" t="s">
        <v>513</v>
      </c>
      <c r="E2015" s="790" t="s">
        <v>514</v>
      </c>
      <c r="F2015" s="791" t="s">
        <v>515</v>
      </c>
    </row>
    <row r="2016" spans="1:6">
      <c r="A2016" s="821">
        <v>88247</v>
      </c>
      <c r="B2016" s="815" t="str">
        <f>VLOOKUP(A2016,'SINAPI 092021'!$A$4:$E$12300,2,FALSE)</f>
        <v>AUXILIAR DE ELETRICISTA COM ENCARGOS COMPLEMENTARES</v>
      </c>
      <c r="C2016" s="822" t="str">
        <f>VLOOKUP(A2016,'SINAPI 092021'!$A$4:$E$12300,3,FALSE)</f>
        <v>H</v>
      </c>
      <c r="D2016" s="800">
        <v>0.31</v>
      </c>
      <c r="E2016" s="809">
        <v>15.19</v>
      </c>
      <c r="F2016" s="801"/>
    </row>
    <row r="2017" spans="1:6">
      <c r="A2017" s="821">
        <v>88264</v>
      </c>
      <c r="B2017" s="815" t="str">
        <f>VLOOKUP(A2017,'SINAPI 092021'!$A$4:$E$12300,2,FALSE)</f>
        <v>ELETRICISTA COM ENCARGOS COMPLEMENTARES</v>
      </c>
      <c r="C2017" s="822" t="str">
        <f>VLOOKUP(A2017,'SINAPI 092021'!$A$4:$E$12300,3,FALSE)</f>
        <v>H</v>
      </c>
      <c r="D2017" s="800">
        <v>0.31</v>
      </c>
      <c r="E2017" s="809">
        <v>19.53</v>
      </c>
      <c r="F2017" s="801">
        <f t="shared" ref="F2017" si="86">E2017*D2017</f>
        <v>6.05</v>
      </c>
    </row>
    <row r="2018" spans="1:6">
      <c r="A2018" s="757"/>
      <c r="B2018" s="758"/>
      <c r="C2018" s="758"/>
      <c r="D2018" s="758"/>
      <c r="E2018" s="757" t="s">
        <v>516</v>
      </c>
      <c r="F2018" s="792">
        <f>SUM(F2016:F2017)</f>
        <v>6.05</v>
      </c>
    </row>
    <row r="2019" spans="1:6">
      <c r="A2019" s="816"/>
      <c r="B2019" s="818"/>
      <c r="C2019" s="818"/>
      <c r="D2019" s="808"/>
      <c r="E2019" s="818"/>
      <c r="F2019" s="817"/>
    </row>
    <row r="2020" spans="1:6" ht="31.5">
      <c r="A2020" s="819" t="s">
        <v>665</v>
      </c>
      <c r="B2020" s="819" t="s">
        <v>517</v>
      </c>
      <c r="C2020" s="790" t="s">
        <v>475</v>
      </c>
      <c r="D2020" s="790" t="s">
        <v>518</v>
      </c>
      <c r="E2020" s="790" t="s">
        <v>514</v>
      </c>
      <c r="F2020" s="791" t="s">
        <v>515</v>
      </c>
    </row>
    <row r="2021" spans="1:6">
      <c r="A2021" s="821">
        <v>867</v>
      </c>
      <c r="B2021" s="815" t="str">
        <f>VLOOKUP(A2021,'SINAPI 092021'!$A$4:$E$12300,2,FALSE)</f>
        <v>CABO DE COBRE NU 50 MM2 MEIO-DURO</v>
      </c>
      <c r="C2021" s="822" t="str">
        <f>VLOOKUP(A2021,'SINAPI 092021'!$A$4:$E$12300,3,FALSE)</f>
        <v xml:space="preserve">M     </v>
      </c>
      <c r="D2021" s="800">
        <v>1.02</v>
      </c>
      <c r="E2021" s="809" t="str">
        <f>VLOOKUP(A2021,'SINAPI 092021'!$A$4:$E$12300,5,FALSE)</f>
        <v>41,42</v>
      </c>
      <c r="F2021" s="801">
        <f>E2021*D2021</f>
        <v>42.25</v>
      </c>
    </row>
    <row r="2022" spans="1:6">
      <c r="A2022" s="757"/>
      <c r="B2022" s="758"/>
      <c r="C2022" s="758"/>
      <c r="D2022" s="759"/>
      <c r="E2022" s="757" t="s">
        <v>519</v>
      </c>
      <c r="F2022" s="792">
        <f>SUM(F2021:F2021)</f>
        <v>42.25</v>
      </c>
    </row>
    <row r="2023" spans="1:6">
      <c r="A2023" s="816"/>
      <c r="B2023" s="818"/>
      <c r="C2023" s="818"/>
      <c r="D2023" s="808"/>
      <c r="E2023" s="818"/>
      <c r="F2023" s="817"/>
    </row>
    <row r="2024" spans="1:6">
      <c r="A2024" s="739"/>
      <c r="B2024" s="739" t="s">
        <v>520</v>
      </c>
      <c r="C2024" s="760"/>
      <c r="D2024" s="760"/>
      <c r="E2024" s="761"/>
      <c r="F2024" s="772">
        <f>F2022+F2018</f>
        <v>48.3</v>
      </c>
    </row>
    <row r="2025" spans="1:6">
      <c r="A2025" s="1110"/>
      <c r="B2025" s="1110"/>
      <c r="C2025" s="1110"/>
      <c r="D2025" s="1111"/>
      <c r="E2025" s="1110"/>
      <c r="F2025" s="1110"/>
    </row>
    <row r="2026" spans="1:6">
      <c r="A2026" s="748" t="s">
        <v>22483</v>
      </c>
      <c r="B2026" s="741" t="s">
        <v>22484</v>
      </c>
      <c r="C2026" s="1112" t="s">
        <v>22485</v>
      </c>
      <c r="D2026" s="1112"/>
      <c r="E2026" s="1113">
        <f>F2038</f>
        <v>1.97</v>
      </c>
      <c r="F2026" s="1114"/>
    </row>
    <row r="2027" spans="1:6">
      <c r="A2027" s="812"/>
      <c r="B2027" s="813"/>
      <c r="C2027" s="813"/>
      <c r="D2027" s="746"/>
      <c r="E2027" s="813"/>
      <c r="F2027" s="814"/>
    </row>
    <row r="2028" spans="1:6">
      <c r="A2028" s="816"/>
      <c r="B2028" s="818"/>
      <c r="C2028" s="818"/>
      <c r="D2028" s="808"/>
      <c r="E2028" s="818"/>
      <c r="F2028" s="817"/>
    </row>
    <row r="2029" spans="1:6" ht="31.5">
      <c r="A2029" s="819" t="s">
        <v>665</v>
      </c>
      <c r="B2029" s="819" t="s">
        <v>157</v>
      </c>
      <c r="C2029" s="790" t="s">
        <v>475</v>
      </c>
      <c r="D2029" s="790" t="s">
        <v>513</v>
      </c>
      <c r="E2029" s="790" t="s">
        <v>514</v>
      </c>
      <c r="F2029" s="791" t="s">
        <v>515</v>
      </c>
    </row>
    <row r="2030" spans="1:6" ht="31.5">
      <c r="A2030" s="821">
        <v>88278</v>
      </c>
      <c r="B2030" s="815" t="str">
        <f>VLOOKUP(A2030,'SINAPI 092021'!$A$4:$E$12300,2,FALSE)</f>
        <v>MONTADOR DE ESTRUTURA METÁLICA COM ENCARGOS COMPLEMENTARES</v>
      </c>
      <c r="C2030" s="822" t="str">
        <f>VLOOKUP(A2030,'SINAPI 092021'!$A$4:$E$12300,3,FALSE)</f>
        <v>H</v>
      </c>
      <c r="D2030" s="800">
        <v>0.02</v>
      </c>
      <c r="E2030" s="809">
        <v>13.65</v>
      </c>
      <c r="F2030" s="801"/>
    </row>
    <row r="2031" spans="1:6" ht="31.5">
      <c r="A2031" s="821">
        <v>88240</v>
      </c>
      <c r="B2031" s="815" t="str">
        <f>VLOOKUP(A2031,'SINAPI 092021'!$A$4:$E$12300,2,FALSE)</f>
        <v>AJUDANTE DE ESTRUTURA METÁLICA COM ENCARGOS COMPLEMENTARES</v>
      </c>
      <c r="C2031" s="822" t="str">
        <f>VLOOKUP(A2031,'SINAPI 092021'!$A$4:$E$12300,3,FALSE)</f>
        <v>H</v>
      </c>
      <c r="D2031" s="800">
        <v>0.06</v>
      </c>
      <c r="E2031" s="809">
        <v>11.23</v>
      </c>
      <c r="F2031" s="801">
        <f t="shared" ref="F2031" si="87">E2031*D2031</f>
        <v>0.67</v>
      </c>
    </row>
    <row r="2032" spans="1:6">
      <c r="A2032" s="757"/>
      <c r="B2032" s="758"/>
      <c r="C2032" s="758"/>
      <c r="D2032" s="758"/>
      <c r="E2032" s="757" t="s">
        <v>516</v>
      </c>
      <c r="F2032" s="792">
        <f>SUM(F2030:F2031)</f>
        <v>0.67</v>
      </c>
    </row>
    <row r="2033" spans="1:6">
      <c r="A2033" s="816"/>
      <c r="B2033" s="818"/>
      <c r="C2033" s="818"/>
      <c r="D2033" s="808"/>
      <c r="E2033" s="818"/>
      <c r="F2033" s="817"/>
    </row>
    <row r="2034" spans="1:6" ht="31.5">
      <c r="A2034" s="819" t="s">
        <v>665</v>
      </c>
      <c r="B2034" s="819" t="s">
        <v>517</v>
      </c>
      <c r="C2034" s="790" t="s">
        <v>475</v>
      </c>
      <c r="D2034" s="790" t="s">
        <v>518</v>
      </c>
      <c r="E2034" s="790" t="s">
        <v>514</v>
      </c>
      <c r="F2034" s="791" t="s">
        <v>515</v>
      </c>
    </row>
    <row r="2035" spans="1:6" ht="47.25">
      <c r="A2035" s="821">
        <v>93288</v>
      </c>
      <c r="B2035" s="815" t="str">
        <f>VLOOKUP(A2035,'SINAPI 092021'!$A$4:$E$12300,2,FALSE)</f>
        <v>GUINDASTE HIDRÁULICO AUTOPROPELIDO, COM LANÇA TELESCÓPICA 40 M, CAPACIDADE MÁXIMA 60 T, POTÊNCIA 260 KW - CHI DIURNO. AF_03/2016</v>
      </c>
      <c r="C2035" s="822" t="str">
        <f>VLOOKUP(A2035,'SINAPI 092021'!$A$4:$E$12300,3,FALSE)</f>
        <v>CHI</v>
      </c>
      <c r="D2035" s="800">
        <v>0.01</v>
      </c>
      <c r="E2035" s="809">
        <v>129.84</v>
      </c>
      <c r="F2035" s="801">
        <f>E2035*D2035</f>
        <v>1.3</v>
      </c>
    </row>
    <row r="2036" spans="1:6">
      <c r="A2036" s="757"/>
      <c r="B2036" s="758"/>
      <c r="C2036" s="758"/>
      <c r="D2036" s="759"/>
      <c r="E2036" s="757" t="s">
        <v>519</v>
      </c>
      <c r="F2036" s="792">
        <f>SUM(F2035:F2035)</f>
        <v>1.3</v>
      </c>
    </row>
    <row r="2037" spans="1:6">
      <c r="A2037" s="816"/>
      <c r="B2037" s="818"/>
      <c r="C2037" s="818"/>
      <c r="D2037" s="808"/>
      <c r="E2037" s="818"/>
      <c r="F2037" s="817"/>
    </row>
    <row r="2038" spans="1:6">
      <c r="A2038" s="739"/>
      <c r="B2038" s="739" t="s">
        <v>520</v>
      </c>
      <c r="C2038" s="760"/>
      <c r="D2038" s="760"/>
      <c r="E2038" s="761"/>
      <c r="F2038" s="772">
        <f>F2036+F2032</f>
        <v>1.97</v>
      </c>
    </row>
    <row r="2039" spans="1:6">
      <c r="A2039" s="1110"/>
      <c r="B2039" s="1110"/>
      <c r="C2039" s="1110"/>
      <c r="D2039" s="1111"/>
      <c r="E2039" s="1110"/>
      <c r="F2039" s="1110"/>
    </row>
    <row r="2040" spans="1:6">
      <c r="A2040" s="748" t="s">
        <v>22488</v>
      </c>
      <c r="B2040" s="741" t="s">
        <v>22489</v>
      </c>
      <c r="C2040" s="1112" t="s">
        <v>22485</v>
      </c>
      <c r="D2040" s="1112"/>
      <c r="E2040" s="1113">
        <f>F2052</f>
        <v>11.85</v>
      </c>
      <c r="F2040" s="1114"/>
    </row>
    <row r="2041" spans="1:6">
      <c r="A2041" s="812"/>
      <c r="B2041" s="813"/>
      <c r="C2041" s="813"/>
      <c r="D2041" s="746"/>
      <c r="E2041" s="813"/>
      <c r="F2041" s="814"/>
    </row>
    <row r="2042" spans="1:6">
      <c r="A2042" s="816"/>
      <c r="B2042" s="818"/>
      <c r="C2042" s="818"/>
      <c r="D2042" s="808"/>
      <c r="E2042" s="818"/>
      <c r="F2042" s="817"/>
    </row>
    <row r="2043" spans="1:6" ht="31.5">
      <c r="A2043" s="819" t="s">
        <v>665</v>
      </c>
      <c r="B2043" s="819" t="s">
        <v>157</v>
      </c>
      <c r="C2043" s="790" t="s">
        <v>475</v>
      </c>
      <c r="D2043" s="790" t="s">
        <v>513</v>
      </c>
      <c r="E2043" s="790" t="s">
        <v>514</v>
      </c>
      <c r="F2043" s="791" t="s">
        <v>515</v>
      </c>
    </row>
    <row r="2044" spans="1:6">
      <c r="A2044" s="821">
        <v>88238</v>
      </c>
      <c r="B2044" s="815" t="str">
        <f>VLOOKUP(A2044,'SINAPI 092021'!$A$4:$E$12300,2,FALSE)</f>
        <v>AJUDANTE DE ARMADOR COM ENCARGOS COMPLEMENTARES</v>
      </c>
      <c r="C2044" s="822" t="str">
        <f>VLOOKUP(A2044,'SINAPI 092021'!$A$4:$E$12300,3,FALSE)</f>
        <v>H</v>
      </c>
      <c r="D2044" s="800">
        <v>1.8E-3</v>
      </c>
      <c r="E2044" s="809">
        <v>15.19</v>
      </c>
      <c r="F2044" s="801"/>
    </row>
    <row r="2045" spans="1:6">
      <c r="A2045" s="821">
        <v>88245</v>
      </c>
      <c r="B2045" s="815" t="str">
        <f>VLOOKUP(A2045,'SINAPI 092021'!$A$4:$E$12300,2,FALSE)</f>
        <v>ARMADOR COM ENCARGOS COMPLEMENTARES</v>
      </c>
      <c r="C2045" s="822" t="str">
        <f>VLOOKUP(A2045,'SINAPI 092021'!$A$4:$E$12300,3,FALSE)</f>
        <v>H</v>
      </c>
      <c r="D2045" s="800">
        <v>1.2500000000000001E-2</v>
      </c>
      <c r="E2045" s="809">
        <v>18.75</v>
      </c>
      <c r="F2045" s="801">
        <f t="shared" ref="F2045" si="88">E2045*D2045</f>
        <v>0.23</v>
      </c>
    </row>
    <row r="2046" spans="1:6">
      <c r="A2046" s="757"/>
      <c r="B2046" s="758"/>
      <c r="C2046" s="758"/>
      <c r="D2046" s="758"/>
      <c r="E2046" s="757" t="s">
        <v>516</v>
      </c>
      <c r="F2046" s="792">
        <f>SUM(F2044:F2045)</f>
        <v>0.23</v>
      </c>
    </row>
    <row r="2047" spans="1:6">
      <c r="A2047" s="816"/>
      <c r="B2047" s="818"/>
      <c r="C2047" s="818"/>
      <c r="D2047" s="808"/>
      <c r="E2047" s="818"/>
      <c r="F2047" s="817"/>
    </row>
    <row r="2048" spans="1:6" ht="31.5">
      <c r="A2048" s="819" t="s">
        <v>665</v>
      </c>
      <c r="B2048" s="819" t="s">
        <v>517</v>
      </c>
      <c r="C2048" s="790" t="s">
        <v>475</v>
      </c>
      <c r="D2048" s="790" t="s">
        <v>518</v>
      </c>
      <c r="E2048" s="790" t="s">
        <v>514</v>
      </c>
      <c r="F2048" s="791" t="s">
        <v>515</v>
      </c>
    </row>
    <row r="2049" spans="1:6">
      <c r="A2049" s="821">
        <v>34</v>
      </c>
      <c r="B2049" s="815" t="str">
        <f>VLOOKUP(A2049,'SINAPI 092021'!$A$4:$E$12300,2,FALSE)</f>
        <v>ACO CA-50, 10,0 MM, VERGALHAO</v>
      </c>
      <c r="C2049" s="822" t="str">
        <f>VLOOKUP(A2049,'SINAPI 092021'!$A$4:$E$12300,3,FALSE)</f>
        <v xml:space="preserve">KG    </v>
      </c>
      <c r="D2049" s="800">
        <v>1.1100000000000001</v>
      </c>
      <c r="E2049" s="809">
        <v>10.47</v>
      </c>
      <c r="F2049" s="801">
        <f>E2049*D2049</f>
        <v>11.62</v>
      </c>
    </row>
    <row r="2050" spans="1:6">
      <c r="A2050" s="757"/>
      <c r="B2050" s="758"/>
      <c r="C2050" s="758"/>
      <c r="D2050" s="759"/>
      <c r="E2050" s="757" t="s">
        <v>519</v>
      </c>
      <c r="F2050" s="792">
        <f>SUM(F2049:F2049)</f>
        <v>11.62</v>
      </c>
    </row>
    <row r="2051" spans="1:6">
      <c r="A2051" s="816"/>
      <c r="B2051" s="818"/>
      <c r="C2051" s="818"/>
      <c r="D2051" s="808"/>
      <c r="E2051" s="818"/>
      <c r="F2051" s="817"/>
    </row>
    <row r="2052" spans="1:6">
      <c r="A2052" s="739"/>
      <c r="B2052" s="739" t="s">
        <v>520</v>
      </c>
      <c r="C2052" s="760"/>
      <c r="D2052" s="760"/>
      <c r="E2052" s="761"/>
      <c r="F2052" s="772">
        <f>F2050+F2046</f>
        <v>11.85</v>
      </c>
    </row>
    <row r="2053" spans="1:6">
      <c r="A2053" s="1110"/>
      <c r="B2053" s="1110"/>
      <c r="C2053" s="1110"/>
      <c r="D2053" s="1111"/>
      <c r="E2053" s="1110"/>
      <c r="F2053" s="1110"/>
    </row>
    <row r="2054" spans="1:6">
      <c r="A2054" s="748" t="s">
        <v>22490</v>
      </c>
      <c r="B2054" s="739" t="s">
        <v>22492</v>
      </c>
      <c r="C2054" s="1112" t="s">
        <v>22493</v>
      </c>
      <c r="D2054" s="1112"/>
      <c r="E2054" s="1113">
        <f>F2069</f>
        <v>16.79</v>
      </c>
      <c r="F2054" s="1114"/>
    </row>
    <row r="2055" spans="1:6">
      <c r="A2055" s="812"/>
      <c r="B2055" s="813"/>
      <c r="C2055" s="813"/>
      <c r="D2055" s="746"/>
      <c r="E2055" s="813"/>
      <c r="F2055" s="814"/>
    </row>
    <row r="2056" spans="1:6">
      <c r="A2056" s="816"/>
      <c r="B2056" s="818"/>
      <c r="C2056" s="818"/>
      <c r="D2056" s="808"/>
      <c r="E2056" s="818"/>
      <c r="F2056" s="817"/>
    </row>
    <row r="2057" spans="1:6" ht="31.5">
      <c r="A2057" s="819" t="s">
        <v>665</v>
      </c>
      <c r="B2057" s="819" t="s">
        <v>157</v>
      </c>
      <c r="C2057" s="790" t="s">
        <v>475</v>
      </c>
      <c r="D2057" s="790" t="s">
        <v>513</v>
      </c>
      <c r="E2057" s="790" t="s">
        <v>514</v>
      </c>
      <c r="F2057" s="791" t="s">
        <v>515</v>
      </c>
    </row>
    <row r="2058" spans="1:6">
      <c r="A2058" s="821">
        <v>88323</v>
      </c>
      <c r="B2058" s="815" t="str">
        <f>VLOOKUP(A2058,'SINAPI 092021'!$A$4:$E$12300,2,FALSE)</f>
        <v>TELHADISTA COM ENCARGOS COMPLEMENTARES</v>
      </c>
      <c r="C2058" s="822" t="str">
        <f>VLOOKUP(A2058,'SINAPI 092021'!$A$4:$E$12300,3,FALSE)</f>
        <v>H</v>
      </c>
      <c r="D2058" s="800">
        <v>9.5000000000000001E-2</v>
      </c>
      <c r="E2058" s="809">
        <v>18.46</v>
      </c>
      <c r="F2058" s="801"/>
    </row>
    <row r="2059" spans="1:6">
      <c r="A2059" s="821">
        <v>88316</v>
      </c>
      <c r="B2059" s="815" t="str">
        <f>VLOOKUP(A2059,'SINAPI 092021'!$A$4:$E$12300,2,FALSE)</f>
        <v>SERVENTE COM ENCARGOS COMPLEMENTARES</v>
      </c>
      <c r="C2059" s="822" t="str">
        <f>VLOOKUP(A2059,'SINAPI 092021'!$A$4:$E$12300,3,FALSE)</f>
        <v>H</v>
      </c>
      <c r="D2059" s="800">
        <v>0.108</v>
      </c>
      <c r="E2059" s="809">
        <v>15.16</v>
      </c>
      <c r="F2059" s="801">
        <f t="shared" ref="F2059" si="89">E2059*D2059</f>
        <v>1.64</v>
      </c>
    </row>
    <row r="2060" spans="1:6">
      <c r="A2060" s="757"/>
      <c r="B2060" s="758"/>
      <c r="C2060" s="758"/>
      <c r="D2060" s="758"/>
      <c r="E2060" s="757" t="s">
        <v>516</v>
      </c>
      <c r="F2060" s="792">
        <f>SUM(F2058:F2059)</f>
        <v>1.64</v>
      </c>
    </row>
    <row r="2061" spans="1:6">
      <c r="A2061" s="816"/>
      <c r="B2061" s="818"/>
      <c r="C2061" s="818"/>
      <c r="D2061" s="808"/>
      <c r="E2061" s="818"/>
      <c r="F2061" s="817"/>
    </row>
    <row r="2062" spans="1:6" ht="31.5">
      <c r="A2062" s="819" t="s">
        <v>665</v>
      </c>
      <c r="B2062" s="819" t="s">
        <v>517</v>
      </c>
      <c r="C2062" s="790" t="s">
        <v>475</v>
      </c>
      <c r="D2062" s="790" t="s">
        <v>518</v>
      </c>
      <c r="E2062" s="790" t="s">
        <v>514</v>
      </c>
      <c r="F2062" s="791" t="s">
        <v>515</v>
      </c>
    </row>
    <row r="2063" spans="1:6" ht="47.25">
      <c r="A2063" s="821">
        <v>4314</v>
      </c>
      <c r="B2063" s="815" t="str">
        <f>VLOOKUP(A2063,'SINAPI 092021'!$A$4:$E$12300,2,FALSE)</f>
        <v>HASTE RETA PARA GANCHO DE FERRO GALVANIZADO, COM ROSCA 5/16" X 45 CM PARA FIXACAO DE TELHA DE FIBROCIMENTO, INCLUI PORCA E ARRUELAS DE VEDACAO</v>
      </c>
      <c r="C2063" s="822" t="str">
        <f>VLOOKUP(A2063,'SINAPI 092021'!$A$4:$E$12300,3,FALSE)</f>
        <v xml:space="preserve">CJ    </v>
      </c>
      <c r="D2063" s="800">
        <v>4.1500000000000004</v>
      </c>
      <c r="E2063" s="809">
        <v>3.65</v>
      </c>
      <c r="F2063" s="801">
        <f>E2063*D2063</f>
        <v>15.15</v>
      </c>
    </row>
    <row r="2064" spans="1:6" s="789" customFormat="1" ht="31.5">
      <c r="A2064" s="830">
        <v>93281</v>
      </c>
      <c r="B2064" s="815" t="str">
        <f>VLOOKUP(A2064,'SINAPI 092021'!$A$4:$E$12300,2,FALSE)</f>
        <v>GUINCHO ELÉTRICO DE COLUNA, CAPACIDADE 400 KG, COM MOTO FREIO, MOTOR TRIFÁSICO DE 1,25 CV - CHP DIURNO. AF_03/2016</v>
      </c>
      <c r="C2064" s="822" t="str">
        <f>VLOOKUP(A2064,'SINAPI 092021'!$A$4:$E$12300,3,FALSE)</f>
        <v>CHP</v>
      </c>
      <c r="D2064" s="781">
        <v>1.8E-3</v>
      </c>
      <c r="E2064" s="809">
        <v>15.2</v>
      </c>
      <c r="F2064" s="801">
        <f t="shared" ref="F2064:F2066" si="90">E2064*D2064</f>
        <v>0.03</v>
      </c>
    </row>
    <row r="2065" spans="1:6" s="789" customFormat="1" ht="31.5">
      <c r="A2065" s="830">
        <v>93282</v>
      </c>
      <c r="B2065" s="815" t="str">
        <f>VLOOKUP(A2065,'SINAPI 092021'!$A$4:$E$12300,2,FALSE)</f>
        <v>GUINCHO ELÉTRICO DE COLUNA, CAPACIDADE 400 KG, COM MOTO FREIO, MOTOR TRIFÁSICO DE 1,25 CV - CHI DIURNO. AF_03/2016</v>
      </c>
      <c r="C2065" s="822" t="str">
        <f>VLOOKUP(A2065,'SINAPI 092021'!$A$4:$E$12300,3,FALSE)</f>
        <v>CHI</v>
      </c>
      <c r="D2065" s="781">
        <v>2E-3</v>
      </c>
      <c r="E2065" s="809">
        <v>14.19</v>
      </c>
      <c r="F2065" s="801">
        <f t="shared" si="90"/>
        <v>0.03</v>
      </c>
    </row>
    <row r="2066" spans="1:6" s="789" customFormat="1" ht="18.75" customHeight="1">
      <c r="A2066" s="830" t="s">
        <v>689</v>
      </c>
      <c r="B2066" s="816" t="s">
        <v>22494</v>
      </c>
      <c r="C2066" s="822" t="s">
        <v>480</v>
      </c>
      <c r="D2066" s="781">
        <v>1.0289999999999999</v>
      </c>
      <c r="E2066" s="809">
        <v>24</v>
      </c>
      <c r="F2066" s="801">
        <f t="shared" si="90"/>
        <v>24.7</v>
      </c>
    </row>
    <row r="2067" spans="1:6">
      <c r="A2067" s="757"/>
      <c r="B2067" s="758"/>
      <c r="C2067" s="822"/>
      <c r="D2067" s="759"/>
      <c r="E2067" s="757" t="s">
        <v>519</v>
      </c>
      <c r="F2067" s="792">
        <f>SUM(F2063:F2063)</f>
        <v>15.15</v>
      </c>
    </row>
    <row r="2068" spans="1:6">
      <c r="A2068" s="816"/>
      <c r="B2068" s="818"/>
      <c r="C2068" s="818"/>
      <c r="D2068" s="808"/>
      <c r="E2068" s="818"/>
      <c r="F2068" s="817"/>
    </row>
    <row r="2069" spans="1:6">
      <c r="A2069" s="739"/>
      <c r="B2069" s="739" t="s">
        <v>520</v>
      </c>
      <c r="C2069" s="760"/>
      <c r="D2069" s="760"/>
      <c r="E2069" s="761"/>
      <c r="F2069" s="772">
        <f>F2067+F2060</f>
        <v>16.79</v>
      </c>
    </row>
    <row r="2070" spans="1:6">
      <c r="A2070" s="1110"/>
      <c r="B2070" s="1110"/>
      <c r="C2070" s="1110"/>
      <c r="D2070" s="1111"/>
      <c r="E2070" s="1110"/>
      <c r="F2070" s="1110"/>
    </row>
    <row r="2071" spans="1:6" ht="31.5">
      <c r="A2071" s="748" t="s">
        <v>22498</v>
      </c>
      <c r="B2071" s="739" t="s">
        <v>22499</v>
      </c>
      <c r="C2071" s="1112" t="s">
        <v>22493</v>
      </c>
      <c r="D2071" s="1112"/>
      <c r="E2071" s="1113">
        <f>F2086</f>
        <v>162.87</v>
      </c>
      <c r="F2071" s="1114"/>
    </row>
    <row r="2072" spans="1:6">
      <c r="A2072" s="812"/>
      <c r="B2072" s="813"/>
      <c r="C2072" s="813"/>
      <c r="D2072" s="746"/>
      <c r="E2072" s="813"/>
      <c r="F2072" s="814"/>
    </row>
    <row r="2073" spans="1:6">
      <c r="A2073" s="816"/>
      <c r="B2073" s="818"/>
      <c r="C2073" s="818"/>
      <c r="D2073" s="808"/>
      <c r="E2073" s="818"/>
      <c r="F2073" s="817"/>
    </row>
    <row r="2074" spans="1:6" ht="31.5">
      <c r="A2074" s="819" t="s">
        <v>665</v>
      </c>
      <c r="B2074" s="819" t="s">
        <v>157</v>
      </c>
      <c r="C2074" s="790" t="s">
        <v>475</v>
      </c>
      <c r="D2074" s="790" t="s">
        <v>513</v>
      </c>
      <c r="E2074" s="790" t="s">
        <v>514</v>
      </c>
      <c r="F2074" s="791" t="s">
        <v>515</v>
      </c>
    </row>
    <row r="2075" spans="1:6">
      <c r="A2075" s="821">
        <v>88316</v>
      </c>
      <c r="B2075" s="815" t="str">
        <f>VLOOKUP(A2075,'SINAPI 092021'!$A$4:$E$12300,2,FALSE)</f>
        <v>SERVENTE COM ENCARGOS COMPLEMENTARES</v>
      </c>
      <c r="C2075" s="822" t="str">
        <f>VLOOKUP(A2075,'SINAPI 092021'!$A$4:$E$12300,3,FALSE)</f>
        <v>H</v>
      </c>
      <c r="D2075" s="800">
        <v>0.35399999999999998</v>
      </c>
      <c r="E2075" s="809">
        <v>15.16</v>
      </c>
      <c r="F2075" s="801"/>
    </row>
    <row r="2076" spans="1:6">
      <c r="A2076" s="821">
        <v>88262</v>
      </c>
      <c r="B2076" s="815" t="str">
        <f>VLOOKUP(A2076,'SINAPI 092021'!$A$4:$E$12300,2,FALSE)</f>
        <v>CARPINTEIRO DE FORMAS COM ENCARGOS COMPLEMENTARES</v>
      </c>
      <c r="C2076" s="822" t="str">
        <f>VLOOKUP(A2076,'SINAPI 092021'!$A$4:$E$12300,3,FALSE)</f>
        <v>H</v>
      </c>
      <c r="D2076" s="800">
        <v>0.501</v>
      </c>
      <c r="E2076" s="809">
        <v>18.63</v>
      </c>
      <c r="F2076" s="801">
        <f t="shared" ref="F2076" si="91">E2076*D2076</f>
        <v>9.33</v>
      </c>
    </row>
    <row r="2077" spans="1:6">
      <c r="A2077" s="757"/>
      <c r="B2077" s="758"/>
      <c r="C2077" s="758"/>
      <c r="D2077" s="758"/>
      <c r="E2077" s="757" t="s">
        <v>516</v>
      </c>
      <c r="F2077" s="792">
        <f>SUM(F2075:F2076)</f>
        <v>9.33</v>
      </c>
    </row>
    <row r="2078" spans="1:6">
      <c r="A2078" s="816"/>
      <c r="B2078" s="818"/>
      <c r="C2078" s="818"/>
      <c r="D2078" s="808"/>
      <c r="E2078" s="818"/>
      <c r="F2078" s="817"/>
    </row>
    <row r="2079" spans="1:6" ht="31.5">
      <c r="A2079" s="819" t="s">
        <v>665</v>
      </c>
      <c r="B2079" s="819" t="s">
        <v>517</v>
      </c>
      <c r="C2079" s="790" t="s">
        <v>475</v>
      </c>
      <c r="D2079" s="790" t="s">
        <v>518</v>
      </c>
      <c r="E2079" s="790" t="s">
        <v>514</v>
      </c>
      <c r="F2079" s="791" t="s">
        <v>515</v>
      </c>
    </row>
    <row r="2080" spans="1:6">
      <c r="A2080" s="821" t="s">
        <v>22725</v>
      </c>
      <c r="B2080" s="815" t="s">
        <v>22500</v>
      </c>
      <c r="C2080" s="822" t="s">
        <v>480</v>
      </c>
      <c r="D2080" s="800">
        <v>1</v>
      </c>
      <c r="E2080" s="809">
        <v>153.54</v>
      </c>
      <c r="F2080" s="801">
        <f>E2080*D2080</f>
        <v>153.54</v>
      </c>
    </row>
    <row r="2081" spans="1:6" ht="31.5">
      <c r="A2081" s="830">
        <v>6193</v>
      </c>
      <c r="B2081" s="815" t="str">
        <f>VLOOKUP(A2081,'SINAPI 092021'!$A$4:$E$12300,2,FALSE)</f>
        <v>TABUA  NAO  APARELHADA  *2,5 X 20* CM, EM MACARANDUBA, ANGELIM OU EQUIVALENTE DA REGIAO - BRUTA</v>
      </c>
      <c r="C2081" s="822" t="str">
        <f>VLOOKUP(A2081,'SINAPI 092021'!$A$4:$E$12300,3,FALSE)</f>
        <v xml:space="preserve">M     </v>
      </c>
      <c r="D2081" s="781">
        <v>1.87</v>
      </c>
      <c r="E2081" s="809">
        <v>14.69</v>
      </c>
      <c r="F2081" s="801">
        <f t="shared" ref="F2081:F2083" si="92">E2081*D2081</f>
        <v>27.47</v>
      </c>
    </row>
    <row r="2082" spans="1:6" ht="31.5">
      <c r="A2082" s="830">
        <v>92273</v>
      </c>
      <c r="B2082" s="815" t="str">
        <f>VLOOKUP(A2082,'SINAPI 092021'!$A$4:$E$12300,2,FALSE)</f>
        <v>FABRICAÇÃO DE ESCORAS DO TIPO PONTALETE, EM MADEIRA, PARA PÉ-DIREITO SIMPLES. AF_09/2020</v>
      </c>
      <c r="C2082" s="822" t="str">
        <f>VLOOKUP(A2082,'SINAPI 092021'!$A$4:$E$12300,3,FALSE)</f>
        <v>M</v>
      </c>
      <c r="D2082" s="781">
        <v>0.97</v>
      </c>
      <c r="E2082" s="809">
        <v>14.91</v>
      </c>
      <c r="F2082" s="801">
        <f t="shared" si="92"/>
        <v>14.46</v>
      </c>
    </row>
    <row r="2083" spans="1:6">
      <c r="A2083" s="830">
        <v>40304</v>
      </c>
      <c r="B2083" s="815" t="str">
        <f>VLOOKUP(A2083,'SINAPI 092021'!$A$4:$E$12300,2,FALSE)</f>
        <v>PREGO DE ACO POLIDO COM CABECA DUPLA 17 X 27 (2 1/2 X 11)</v>
      </c>
      <c r="C2083" s="822" t="str">
        <f>VLOOKUP(A2083,'SINAPI 092021'!$A$4:$E$12300,3,FALSE)</f>
        <v xml:space="preserve">KG    </v>
      </c>
      <c r="D2083" s="781">
        <v>0.04</v>
      </c>
      <c r="E2083" s="809">
        <v>29.33</v>
      </c>
      <c r="F2083" s="801">
        <f t="shared" si="92"/>
        <v>1.17</v>
      </c>
    </row>
    <row r="2084" spans="1:6">
      <c r="A2084" s="757"/>
      <c r="B2084" s="758"/>
      <c r="C2084" s="822"/>
      <c r="D2084" s="759"/>
      <c r="E2084" s="757" t="s">
        <v>519</v>
      </c>
      <c r="F2084" s="792">
        <f>SUM(F2080:F2080)</f>
        <v>153.54</v>
      </c>
    </row>
    <row r="2085" spans="1:6">
      <c r="A2085" s="816"/>
      <c r="B2085" s="818"/>
      <c r="C2085" s="818"/>
      <c r="D2085" s="808"/>
      <c r="E2085" s="818"/>
      <c r="F2085" s="817"/>
    </row>
    <row r="2086" spans="1:6">
      <c r="A2086" s="739"/>
      <c r="B2086" s="739" t="s">
        <v>520</v>
      </c>
      <c r="C2086" s="760"/>
      <c r="D2086" s="760"/>
      <c r="E2086" s="761"/>
      <c r="F2086" s="772">
        <f>F2084+F2077</f>
        <v>162.87</v>
      </c>
    </row>
    <row r="2087" spans="1:6">
      <c r="A2087" s="1110"/>
      <c r="B2087" s="1110"/>
      <c r="C2087" s="1110"/>
      <c r="D2087" s="1111"/>
      <c r="E2087" s="1110"/>
      <c r="F2087" s="1110"/>
    </row>
    <row r="2088" spans="1:6" ht="47.25">
      <c r="A2088" s="748" t="s">
        <v>22506</v>
      </c>
      <c r="B2088" s="741" t="s">
        <v>22507</v>
      </c>
      <c r="C2088" s="1112" t="s">
        <v>22493</v>
      </c>
      <c r="D2088" s="1112"/>
      <c r="E2088" s="1113">
        <f>F2107</f>
        <v>145.15</v>
      </c>
      <c r="F2088" s="1114"/>
    </row>
    <row r="2089" spans="1:6">
      <c r="A2089" s="812"/>
      <c r="B2089" s="813"/>
      <c r="C2089" s="813"/>
      <c r="D2089" s="746"/>
      <c r="E2089" s="813"/>
      <c r="F2089" s="814"/>
    </row>
    <row r="2090" spans="1:6">
      <c r="A2090" s="816"/>
      <c r="B2090" s="818"/>
      <c r="C2090" s="818"/>
      <c r="D2090" s="808"/>
      <c r="E2090" s="818"/>
      <c r="F2090" s="817"/>
    </row>
    <row r="2091" spans="1:6" ht="31.5">
      <c r="A2091" s="825" t="s">
        <v>665</v>
      </c>
      <c r="B2091" s="825" t="s">
        <v>157</v>
      </c>
      <c r="C2091" s="790" t="s">
        <v>475</v>
      </c>
      <c r="D2091" s="790" t="s">
        <v>513</v>
      </c>
      <c r="E2091" s="790" t="s">
        <v>514</v>
      </c>
      <c r="F2091" s="791" t="s">
        <v>515</v>
      </c>
    </row>
    <row r="2092" spans="1:6">
      <c r="A2092" s="824">
        <v>88316</v>
      </c>
      <c r="B2092" s="823" t="str">
        <f>VLOOKUP(A2092,'SINAPI 092021'!$A$4:$E$12300,2,FALSE)</f>
        <v>SERVENTE COM ENCARGOS COMPLEMENTARES</v>
      </c>
      <c r="C2092" s="826" t="str">
        <f>VLOOKUP(A2092,'SINAPI 092021'!$A$4:$E$12300,3,FALSE)</f>
        <v>H</v>
      </c>
      <c r="D2092" s="800">
        <v>4.2329999999999997</v>
      </c>
      <c r="E2092" s="809">
        <v>15.16</v>
      </c>
      <c r="F2092" s="801">
        <f t="shared" ref="F2092:F2093" si="93">E2092*D2092</f>
        <v>64.17</v>
      </c>
    </row>
    <row r="2093" spans="1:6">
      <c r="A2093" s="824">
        <v>88309</v>
      </c>
      <c r="B2093" s="823" t="str">
        <f>VLOOKUP(A2093,'SINAPI 092021'!$A$4:$E$12300,2,FALSE)</f>
        <v>PEDREIRO COM ENCARGOS COMPLEMENTARES</v>
      </c>
      <c r="C2093" s="826" t="str">
        <f>VLOOKUP(A2093,'SINAPI 092021'!$A$4:$E$12300,3,FALSE)</f>
        <v>H</v>
      </c>
      <c r="D2093" s="800">
        <v>4.2329999999999997</v>
      </c>
      <c r="E2093" s="809">
        <v>18.86</v>
      </c>
      <c r="F2093" s="801">
        <f t="shared" si="93"/>
        <v>79.83</v>
      </c>
    </row>
    <row r="2094" spans="1:6">
      <c r="A2094" s="757"/>
      <c r="B2094" s="758"/>
      <c r="C2094" s="758"/>
      <c r="D2094" s="758"/>
      <c r="E2094" s="757" t="s">
        <v>516</v>
      </c>
      <c r="F2094" s="792">
        <f>SUM(F2092:F2093)</f>
        <v>144</v>
      </c>
    </row>
    <row r="2095" spans="1:6">
      <c r="A2095" s="816"/>
      <c r="B2095" s="818"/>
      <c r="C2095" s="818"/>
      <c r="D2095" s="808"/>
      <c r="E2095" s="818"/>
      <c r="F2095" s="817"/>
    </row>
    <row r="2096" spans="1:6" ht="31.5">
      <c r="A2096" s="825" t="s">
        <v>665</v>
      </c>
      <c r="B2096" s="825" t="s">
        <v>517</v>
      </c>
      <c r="C2096" s="790" t="s">
        <v>475</v>
      </c>
      <c r="D2096" s="790" t="s">
        <v>518</v>
      </c>
      <c r="E2096" s="790" t="s">
        <v>514</v>
      </c>
      <c r="F2096" s="791" t="s">
        <v>515</v>
      </c>
    </row>
    <row r="2097" spans="1:6" ht="63">
      <c r="A2097" s="824">
        <v>5678</v>
      </c>
      <c r="B2097" s="823" t="str">
        <f>VLOOKUP(A2097,'SINAPI 092021'!$A$4:$E$12300,2,FALSE)</f>
        <v>RETROESCAVADEIRA SOBRE RODAS COM CARREGADEIRA, TRAÇÃO 4X4, POTÊNCIA LÍQ. 88 HP, CAÇAMBA CARREG. CAP. MÍN. 1 M3, CAÇAMBA RETRO CAP. 0,26 M3, PESO OPERACIONAL MÍN. 6.674 KG, PROFUNDIDADE ESCAVAÇÃO MÁX. 4,37 M - CHP DIURNO. AF_06/2014</v>
      </c>
      <c r="C2097" s="826" t="str">
        <f>VLOOKUP(A2097,'SINAPI 092021'!$A$4:$E$12300,3,FALSE)</f>
        <v>CHP</v>
      </c>
      <c r="D2097" s="800">
        <v>0.01</v>
      </c>
      <c r="E2097" s="809">
        <v>115.29</v>
      </c>
      <c r="F2097" s="801">
        <f>E2097*D2097</f>
        <v>1.1499999999999999</v>
      </c>
    </row>
    <row r="2098" spans="1:6" ht="31.5">
      <c r="A2098" s="830">
        <v>650</v>
      </c>
      <c r="B2098" s="823" t="str">
        <f>VLOOKUP(A2098,'SINAPI 092021'!$A$4:$E$12300,2,FALSE)</f>
        <v>BLOCO DE VEDACAO DE CONCRETO, 9 X 19 X 39 CM (CLASSE C - NBR 6136)</v>
      </c>
      <c r="C2098" s="826" t="str">
        <f>VLOOKUP(A2098,'SINAPI 092021'!$A$4:$E$12300,3,FALSE)</f>
        <v xml:space="preserve">UN    </v>
      </c>
      <c r="D2098" s="781">
        <v>1.87</v>
      </c>
      <c r="E2098" s="809">
        <v>2.7</v>
      </c>
      <c r="F2098" s="801">
        <f t="shared" ref="F2098:F2104" si="94">E2098*D2098</f>
        <v>5.05</v>
      </c>
    </row>
    <row r="2099" spans="1:6" ht="63">
      <c r="A2099" s="830">
        <v>5679</v>
      </c>
      <c r="B2099" s="823" t="str">
        <f>VLOOKUP(A2099,'SINAPI 092021'!$A$4:$E$12300,2,FALSE)</f>
        <v>RETROESCAVADEIRA SOBRE RODAS COM CARREGADEIRA, TRAÇÃO 4X4, POTÊNCIA LÍQ. 88 HP, CAÇAMBA CARREG. CAP. MÍN. 1 M3, CAÇAMBA RETRO CAP. 0,26 M3, PESO OPERACIONAL MÍN. 6.674 KG, PROFUNDIDADE ESCAVAÇÃO MÁX. 4,37 M - CHI DIURNO. AF_06/2014</v>
      </c>
      <c r="C2099" s="826" t="str">
        <f>VLOOKUP(A2099,'SINAPI 092021'!$A$4:$E$12300,3,FALSE)</f>
        <v>CHI</v>
      </c>
      <c r="D2099" s="781">
        <v>0.03</v>
      </c>
      <c r="E2099" s="809">
        <v>40.15</v>
      </c>
      <c r="F2099" s="801">
        <f t="shared" si="94"/>
        <v>1.2</v>
      </c>
    </row>
    <row r="2100" spans="1:6" s="789" customFormat="1" ht="31.5">
      <c r="A2100" s="830">
        <v>4721</v>
      </c>
      <c r="B2100" s="823" t="str">
        <f>VLOOKUP(A2100,'SINAPI 092021'!$A$4:$E$12300,2,FALSE)</f>
        <v>PEDRA BRITADA N. 1 (9,5 a 19 MM) POSTO PEDREIRA/FORNECEDOR, SEM FRETE</v>
      </c>
      <c r="C2100" s="826" t="str">
        <f>VLOOKUP(A2100,'SINAPI 092021'!$A$4:$E$12300,3,FALSE)</f>
        <v xml:space="preserve">M3    </v>
      </c>
      <c r="D2100" s="781">
        <v>7.4399999999999994E-2</v>
      </c>
      <c r="E2100" s="809">
        <v>84.4</v>
      </c>
      <c r="F2100" s="801">
        <f t="shared" si="94"/>
        <v>6.28</v>
      </c>
    </row>
    <row r="2101" spans="1:6" s="789" customFormat="1" ht="31.5">
      <c r="A2101" s="830" t="s">
        <v>22739</v>
      </c>
      <c r="B2101" s="823" t="str">
        <f>B2109</f>
        <v>PREPARO DE FUNDO DE VALA COM LARGURA MENOR QUE 1,5 M, EM LOCAL COM NÍVEL BAIXO DE INTERFERÊNCIA. AF_06/2016</v>
      </c>
      <c r="C2101" s="826" t="s">
        <v>480</v>
      </c>
      <c r="D2101" s="781">
        <v>0.81</v>
      </c>
      <c r="E2101" s="242">
        <v>5.05</v>
      </c>
      <c r="F2101" s="801">
        <f t="shared" si="94"/>
        <v>4.09</v>
      </c>
    </row>
    <row r="2102" spans="1:6" s="789" customFormat="1" ht="31.5">
      <c r="A2102" s="830" t="s">
        <v>22509</v>
      </c>
      <c r="B2102" s="823" t="str">
        <f>B2124</f>
        <v>ARGAMASSA TRAÇO 1:3 (CIMENTO E AREIA), PREPARO MECANICO , INCLUSO ADITIVO IMPERMEABILIZANTE</v>
      </c>
      <c r="C2102" s="826" t="s">
        <v>479</v>
      </c>
      <c r="D2102" s="781">
        <v>7.2800000000000004E-2</v>
      </c>
      <c r="E2102" s="242">
        <f>E2124</f>
        <v>585.21</v>
      </c>
      <c r="F2102" s="801">
        <f t="shared" si="94"/>
        <v>42.6</v>
      </c>
    </row>
    <row r="2103" spans="1:6" s="789" customFormat="1" ht="31.5">
      <c r="A2103" s="830" t="s">
        <v>22510</v>
      </c>
      <c r="B2103" s="823" t="str">
        <f>B2133</f>
        <v>GRELHA DE FERRO FUNDIDO PARA CANALETA LARG = 30CM, FORNECIMENTO E ASSENTAMENTO</v>
      </c>
      <c r="C2103" s="826" t="s">
        <v>478</v>
      </c>
      <c r="D2103" s="781">
        <v>1.2</v>
      </c>
      <c r="E2103" s="242">
        <f>E2133</f>
        <v>407.08</v>
      </c>
      <c r="F2103" s="801">
        <f t="shared" si="94"/>
        <v>488.5</v>
      </c>
    </row>
    <row r="2104" spans="1:6" ht="47.25">
      <c r="A2104" s="830">
        <v>87316</v>
      </c>
      <c r="B2104" s="823" t="str">
        <f>VLOOKUP(A2104,'SINAPI 092021'!$A$4:$E$12300,2,FALSE)</f>
        <v>ARGAMASSA TRAÇO 1:4 (EM VOLUME DE CIMENTO E AREIA GROSSA ÚMIDA) PARA CHAPISCO CONVENCIONAL, PREPARO MECÂNICO COM BETONEIRA 400 L. AF_08/2019</v>
      </c>
      <c r="C2104" s="826" t="str">
        <f>VLOOKUP(A2104,'SINAPI 092021'!$A$4:$E$12300,3,FALSE)</f>
        <v>M3</v>
      </c>
      <c r="D2104" s="781">
        <v>1.4E-3</v>
      </c>
      <c r="E2104" s="809">
        <v>400.54</v>
      </c>
      <c r="F2104" s="801">
        <f t="shared" si="94"/>
        <v>0.56000000000000005</v>
      </c>
    </row>
    <row r="2105" spans="1:6">
      <c r="A2105" s="757"/>
      <c r="B2105" s="758"/>
      <c r="C2105" s="826"/>
      <c r="D2105" s="759"/>
      <c r="E2105" s="757" t="s">
        <v>519</v>
      </c>
      <c r="F2105" s="792">
        <f>SUM(F2097:F2097)</f>
        <v>1.1499999999999999</v>
      </c>
    </row>
    <row r="2106" spans="1:6">
      <c r="A2106" s="816"/>
      <c r="B2106" s="818"/>
      <c r="C2106" s="818"/>
      <c r="D2106" s="808"/>
      <c r="E2106" s="818"/>
      <c r="F2106" s="817"/>
    </row>
    <row r="2107" spans="1:6">
      <c r="A2107" s="739"/>
      <c r="B2107" s="739" t="s">
        <v>520</v>
      </c>
      <c r="C2107" s="760"/>
      <c r="D2107" s="760"/>
      <c r="E2107" s="761"/>
      <c r="F2107" s="772">
        <f>F2105+F2094</f>
        <v>145.15</v>
      </c>
    </row>
    <row r="2108" spans="1:6">
      <c r="A2108" s="1110"/>
      <c r="B2108" s="1110"/>
      <c r="C2108" s="1110"/>
      <c r="D2108" s="1111"/>
      <c r="E2108" s="1110"/>
      <c r="F2108" s="1110"/>
    </row>
    <row r="2109" spans="1:6" ht="47.25">
      <c r="A2109" s="748" t="s">
        <v>22508</v>
      </c>
      <c r="B2109" s="741" t="s">
        <v>22511</v>
      </c>
      <c r="C2109" s="1112" t="s">
        <v>22512</v>
      </c>
      <c r="D2109" s="1112"/>
      <c r="E2109" s="1113">
        <f>F2122</f>
        <v>4.59</v>
      </c>
      <c r="F2109" s="1114"/>
    </row>
    <row r="2110" spans="1:6">
      <c r="A2110" s="812"/>
      <c r="B2110" s="813"/>
      <c r="C2110" s="813"/>
      <c r="D2110" s="746"/>
      <c r="E2110" s="813"/>
      <c r="F2110" s="814"/>
    </row>
    <row r="2111" spans="1:6">
      <c r="A2111" s="816"/>
      <c r="B2111" s="818"/>
      <c r="C2111" s="818"/>
      <c r="D2111" s="808"/>
      <c r="E2111" s="818"/>
      <c r="F2111" s="817"/>
    </row>
    <row r="2112" spans="1:6" ht="31.5">
      <c r="A2112" s="825" t="s">
        <v>665</v>
      </c>
      <c r="B2112" s="825" t="s">
        <v>157</v>
      </c>
      <c r="C2112" s="790" t="s">
        <v>475</v>
      </c>
      <c r="D2112" s="790" t="s">
        <v>513</v>
      </c>
      <c r="E2112" s="790" t="s">
        <v>514</v>
      </c>
      <c r="F2112" s="791" t="s">
        <v>515</v>
      </c>
    </row>
    <row r="2113" spans="1:6">
      <c r="A2113" s="824">
        <v>88316</v>
      </c>
      <c r="B2113" s="823" t="str">
        <f>VLOOKUP(A2113,'SINAPI 092021'!$A$4:$E$12300,2,FALSE)</f>
        <v>SERVENTE COM ENCARGOS COMPLEMENTARES</v>
      </c>
      <c r="C2113" s="826" t="str">
        <f>VLOOKUP(A2113,'SINAPI 092021'!$A$4:$E$12300,3,FALSE)</f>
        <v>H</v>
      </c>
      <c r="D2113" s="800">
        <v>0.104</v>
      </c>
      <c r="E2113" s="809">
        <v>15.16</v>
      </c>
      <c r="F2113" s="801">
        <f t="shared" ref="F2113:F2114" si="95">E2113*D2113</f>
        <v>1.58</v>
      </c>
    </row>
    <row r="2114" spans="1:6">
      <c r="A2114" s="824">
        <v>88309</v>
      </c>
      <c r="B2114" s="823" t="str">
        <f>VLOOKUP(A2114,'SINAPI 092021'!$A$4:$E$12300,2,FALSE)</f>
        <v>PEDREIRO COM ENCARGOS COMPLEMENTARES</v>
      </c>
      <c r="C2114" s="826" t="str">
        <f>VLOOKUP(A2114,'SINAPI 092021'!$A$4:$E$12300,3,FALSE)</f>
        <v>H</v>
      </c>
      <c r="D2114" s="800">
        <v>0.156</v>
      </c>
      <c r="E2114" s="809">
        <v>18.86</v>
      </c>
      <c r="F2114" s="801">
        <f t="shared" si="95"/>
        <v>2.94</v>
      </c>
    </row>
    <row r="2115" spans="1:6">
      <c r="A2115" s="757"/>
      <c r="B2115" s="758"/>
      <c r="C2115" s="758"/>
      <c r="D2115" s="758"/>
      <c r="E2115" s="757" t="s">
        <v>516</v>
      </c>
      <c r="F2115" s="792">
        <f>SUM(F2113:F2114)</f>
        <v>4.5199999999999996</v>
      </c>
    </row>
    <row r="2116" spans="1:6">
      <c r="A2116" s="816"/>
      <c r="B2116" s="818"/>
      <c r="C2116" s="818"/>
      <c r="D2116" s="808"/>
      <c r="E2116" s="818"/>
      <c r="F2116" s="817"/>
    </row>
    <row r="2117" spans="1:6" ht="31.5">
      <c r="A2117" s="825" t="s">
        <v>665</v>
      </c>
      <c r="B2117" s="825" t="s">
        <v>517</v>
      </c>
      <c r="C2117" s="790" t="s">
        <v>475</v>
      </c>
      <c r="D2117" s="790" t="s">
        <v>518</v>
      </c>
      <c r="E2117" s="790" t="s">
        <v>514</v>
      </c>
      <c r="F2117" s="791" t="s">
        <v>515</v>
      </c>
    </row>
    <row r="2118" spans="1:6" ht="31.5">
      <c r="A2118" s="824">
        <v>91533</v>
      </c>
      <c r="B2118" s="823" t="str">
        <f>VLOOKUP(A2118,'SINAPI 092021'!$A$4:$E$12300,2,FALSE)</f>
        <v>COMPACTADOR DE SOLOS DE PERCUSSÃO (SOQUETE) COM MOTOR A GASOLINA 4 TEMPOS, POTÊNCIA 4 CV - CHP DIURNO. AF_08/2015</v>
      </c>
      <c r="C2118" s="826" t="str">
        <f>VLOOKUP(A2118,'SINAPI 092021'!$A$4:$E$12300,3,FALSE)</f>
        <v>CHP</v>
      </c>
      <c r="D2118" s="800">
        <v>3.0000000000000001E-3</v>
      </c>
      <c r="E2118" s="809">
        <v>22.75</v>
      </c>
      <c r="F2118" s="801">
        <f>E2118*D2118</f>
        <v>7.0000000000000007E-2</v>
      </c>
    </row>
    <row r="2119" spans="1:6" ht="31.5">
      <c r="A2119" s="830">
        <v>91534</v>
      </c>
      <c r="B2119" s="823" t="str">
        <f>VLOOKUP(A2119,'SINAPI 092021'!$A$4:$E$12300,2,FALSE)</f>
        <v>COMPACTADOR DE SOLOS DE PERCUSSÃO (SOQUETE) COM MOTOR A GASOLINA 4 TEMPOS, POTÊNCIA 4 CV - CHI DIURNO. AF_08/2015</v>
      </c>
      <c r="C2119" s="826" t="str">
        <f>VLOOKUP(A2119,'SINAPI 092021'!$A$4:$E$12300,3,FALSE)</f>
        <v>CHI</v>
      </c>
      <c r="D2119" s="781">
        <v>3.0000000000000001E-3</v>
      </c>
      <c r="E2119" s="809">
        <v>15.22</v>
      </c>
      <c r="F2119" s="801">
        <f t="shared" ref="F2119" si="96">E2119*D2119</f>
        <v>0.05</v>
      </c>
    </row>
    <row r="2120" spans="1:6">
      <c r="A2120" s="757"/>
      <c r="B2120" s="758"/>
      <c r="C2120" s="826"/>
      <c r="D2120" s="759"/>
      <c r="E2120" s="757" t="s">
        <v>519</v>
      </c>
      <c r="F2120" s="792">
        <f>SUM(F2118:F2118)</f>
        <v>7.0000000000000007E-2</v>
      </c>
    </row>
    <row r="2121" spans="1:6">
      <c r="A2121" s="816"/>
      <c r="B2121" s="818"/>
      <c r="C2121" s="818"/>
      <c r="D2121" s="808"/>
      <c r="E2121" s="818"/>
      <c r="F2121" s="817"/>
    </row>
    <row r="2122" spans="1:6">
      <c r="A2122" s="739"/>
      <c r="B2122" s="739" t="s">
        <v>520</v>
      </c>
      <c r="C2122" s="760"/>
      <c r="D2122" s="760"/>
      <c r="E2122" s="761"/>
      <c r="F2122" s="772">
        <f>F2120+F2115</f>
        <v>4.59</v>
      </c>
    </row>
    <row r="2123" spans="1:6">
      <c r="A2123" s="1110"/>
      <c r="B2123" s="1110"/>
      <c r="C2123" s="1110"/>
      <c r="D2123" s="1111"/>
      <c r="E2123" s="1110"/>
      <c r="F2123" s="1110"/>
    </row>
    <row r="2124" spans="1:6" ht="31.5">
      <c r="A2124" s="748" t="s">
        <v>22509</v>
      </c>
      <c r="B2124" s="741" t="s">
        <v>22513</v>
      </c>
      <c r="C2124" s="1112" t="s">
        <v>22512</v>
      </c>
      <c r="D2124" s="1112"/>
      <c r="E2124" s="1113">
        <f>F2131</f>
        <v>585.21</v>
      </c>
      <c r="F2124" s="1114"/>
    </row>
    <row r="2125" spans="1:6">
      <c r="A2125" s="812"/>
      <c r="B2125" s="813"/>
      <c r="C2125" s="813"/>
      <c r="D2125" s="746"/>
      <c r="E2125" s="813"/>
      <c r="F2125" s="814"/>
    </row>
    <row r="2126" spans="1:6" ht="31.5">
      <c r="A2126" s="825" t="s">
        <v>665</v>
      </c>
      <c r="B2126" s="825" t="s">
        <v>517</v>
      </c>
      <c r="C2126" s="790" t="s">
        <v>475</v>
      </c>
      <c r="D2126" s="790" t="s">
        <v>518</v>
      </c>
      <c r="E2126" s="790" t="s">
        <v>514</v>
      </c>
      <c r="F2126" s="791" t="s">
        <v>515</v>
      </c>
    </row>
    <row r="2127" spans="1:6" ht="31.5">
      <c r="A2127" s="824">
        <v>123</v>
      </c>
      <c r="B2127" s="823" t="str">
        <f>VLOOKUP(A2127,'SINAPI 092021'!$A$4:$E$12300,2,FALSE)</f>
        <v>ADITIVO IMPERMEABILIZANTE DE PEGA NORMAL PARA ARGAMASSAS E CONCRETOS SEM ARMACAO, LIQUIDO E ISENTO DE CLORETOS</v>
      </c>
      <c r="C2127" s="826" t="str">
        <f>VLOOKUP(A2127,'SINAPI 092021'!$A$4:$E$12300,3,FALSE)</f>
        <v xml:space="preserve">L     </v>
      </c>
      <c r="D2127" s="800">
        <v>18</v>
      </c>
      <c r="E2127" s="809">
        <v>5.46</v>
      </c>
      <c r="F2127" s="801">
        <f>E2127*D2127</f>
        <v>98.28</v>
      </c>
    </row>
    <row r="2128" spans="1:6" ht="31.5">
      <c r="A2128" s="830">
        <v>88628</v>
      </c>
      <c r="B2128" s="823" t="str">
        <f>VLOOKUP(A2128,'SINAPI 092021'!$A$4:$E$12300,2,FALSE)</f>
        <v>ARGAMASSA TRAÇO 1:3 (EM VOLUME DE CIMENTO E AREIA MÉDIA ÚMIDA), PREPARO MECÂNICO COM BETONEIRA 400 L. AF_08/2019</v>
      </c>
      <c r="C2128" s="826" t="str">
        <f>VLOOKUP(A2128,'SINAPI 092021'!$A$4:$E$12300,3,FALSE)</f>
        <v>M3</v>
      </c>
      <c r="D2128" s="781">
        <v>1</v>
      </c>
      <c r="E2128" s="809">
        <v>486.93</v>
      </c>
      <c r="F2128" s="801">
        <f t="shared" ref="F2128" si="97">E2128*D2128</f>
        <v>486.93</v>
      </c>
    </row>
    <row r="2129" spans="1:6">
      <c r="A2129" s="757"/>
      <c r="B2129" s="758"/>
      <c r="C2129" s="826"/>
      <c r="D2129" s="759"/>
      <c r="E2129" s="757" t="s">
        <v>519</v>
      </c>
      <c r="F2129" s="792">
        <f>SUM(F2127:F2127)</f>
        <v>98.28</v>
      </c>
    </row>
    <row r="2130" spans="1:6">
      <c r="A2130" s="816"/>
      <c r="B2130" s="818"/>
      <c r="C2130" s="818"/>
      <c r="D2130" s="808"/>
      <c r="E2130" s="818"/>
      <c r="F2130" s="817"/>
    </row>
    <row r="2131" spans="1:6">
      <c r="A2131" s="739"/>
      <c r="B2131" s="739" t="s">
        <v>520</v>
      </c>
      <c r="C2131" s="760"/>
      <c r="D2131" s="760"/>
      <c r="E2131" s="761"/>
      <c r="F2131" s="772">
        <f>SUM(F2127:F2128)</f>
        <v>585.21</v>
      </c>
    </row>
    <row r="2133" spans="1:6" ht="31.5">
      <c r="A2133" s="748" t="s">
        <v>22510</v>
      </c>
      <c r="B2133" s="741" t="s">
        <v>22514</v>
      </c>
      <c r="C2133" s="1112" t="s">
        <v>22493</v>
      </c>
      <c r="D2133" s="1112"/>
      <c r="E2133" s="1113">
        <f>F2144</f>
        <v>407.08</v>
      </c>
      <c r="F2133" s="1114"/>
    </row>
    <row r="2134" spans="1:6">
      <c r="A2134" s="812"/>
      <c r="B2134" s="813"/>
      <c r="C2134" s="813"/>
      <c r="D2134" s="746"/>
      <c r="E2134" s="813"/>
      <c r="F2134" s="814"/>
    </row>
    <row r="2135" spans="1:6">
      <c r="A2135" s="816"/>
      <c r="B2135" s="818"/>
      <c r="C2135" s="818"/>
      <c r="D2135" s="808"/>
      <c r="E2135" s="818"/>
      <c r="F2135" s="817"/>
    </row>
    <row r="2136" spans="1:6" ht="31.5">
      <c r="A2136" s="825" t="s">
        <v>665</v>
      </c>
      <c r="B2136" s="825" t="s">
        <v>157</v>
      </c>
      <c r="C2136" s="790" t="s">
        <v>475</v>
      </c>
      <c r="D2136" s="790" t="s">
        <v>513</v>
      </c>
      <c r="E2136" s="790" t="s">
        <v>514</v>
      </c>
      <c r="F2136" s="791" t="s">
        <v>515</v>
      </c>
    </row>
    <row r="2137" spans="1:6">
      <c r="A2137" s="824">
        <v>88316</v>
      </c>
      <c r="B2137" s="823" t="str">
        <f>VLOOKUP(A2137,'SINAPI 092021'!$A$4:$E$12300,2,FALSE)</f>
        <v>SERVENTE COM ENCARGOS COMPLEMENTARES</v>
      </c>
      <c r="C2137" s="826" t="str">
        <f>VLOOKUP(A2137,'SINAPI 092021'!$A$4:$E$12300,3,FALSE)</f>
        <v>H</v>
      </c>
      <c r="D2137" s="800">
        <v>0.16</v>
      </c>
      <c r="E2137" s="809">
        <v>15.16</v>
      </c>
      <c r="F2137" s="801">
        <f t="shared" ref="F2137" si="98">E2137*D2137</f>
        <v>2.4300000000000002</v>
      </c>
    </row>
    <row r="2138" spans="1:6">
      <c r="A2138" s="757"/>
      <c r="B2138" s="758"/>
      <c r="C2138" s="758"/>
      <c r="D2138" s="758"/>
      <c r="E2138" s="757" t="s">
        <v>516</v>
      </c>
      <c r="F2138" s="792">
        <f>SUM(F2137:F2137)</f>
        <v>2.4300000000000002</v>
      </c>
    </row>
    <row r="2139" spans="1:6">
      <c r="A2139" s="816"/>
      <c r="B2139" s="818"/>
      <c r="C2139" s="818"/>
      <c r="D2139" s="808"/>
      <c r="E2139" s="818"/>
      <c r="F2139" s="817"/>
    </row>
    <row r="2140" spans="1:6" ht="31.5">
      <c r="A2140" s="825" t="s">
        <v>665</v>
      </c>
      <c r="B2140" s="825" t="s">
        <v>517</v>
      </c>
      <c r="C2140" s="790" t="s">
        <v>475</v>
      </c>
      <c r="D2140" s="790" t="s">
        <v>518</v>
      </c>
      <c r="E2140" s="790" t="s">
        <v>514</v>
      </c>
      <c r="F2140" s="791" t="s">
        <v>515</v>
      </c>
    </row>
    <row r="2141" spans="1:6" ht="31.5">
      <c r="A2141" s="824">
        <v>11245</v>
      </c>
      <c r="B2141" s="823" t="str">
        <f>VLOOKUP(A2141,'SINAPI 092021'!$A$4:$E$12300,2,FALSE)</f>
        <v>GRELHA FOFO SIMPLES COM REQUADRO, CARGA MAXIMA  12,5 T, *300 X 1000* MM, E= *15* MM, AREA ESTACIONAMENTO CARRO PASSEIO</v>
      </c>
      <c r="C2141" s="826" t="str">
        <f>VLOOKUP(A2141,'SINAPI 092021'!$A$4:$E$12300,3,FALSE)</f>
        <v xml:space="preserve">UN    </v>
      </c>
      <c r="D2141" s="800">
        <v>1</v>
      </c>
      <c r="E2141" s="809" t="str">
        <f>VLOOKUP(A2141,'SINAPI 092021'!$A$4:$E$12300,5,FALSE)</f>
        <v>404,65</v>
      </c>
      <c r="F2141" s="801">
        <f>E2141*D2141</f>
        <v>404.65</v>
      </c>
    </row>
    <row r="2142" spans="1:6">
      <c r="A2142" s="757"/>
      <c r="B2142" s="758"/>
      <c r="C2142" s="826"/>
      <c r="D2142" s="759"/>
      <c r="E2142" s="757" t="s">
        <v>519</v>
      </c>
      <c r="F2142" s="792">
        <f>SUM(F2141:F2141)</f>
        <v>404.65</v>
      </c>
    </row>
    <row r="2143" spans="1:6">
      <c r="A2143" s="816"/>
      <c r="B2143" s="818"/>
      <c r="C2143" s="818"/>
      <c r="D2143" s="808"/>
      <c r="E2143" s="818"/>
      <c r="F2143" s="817"/>
    </row>
    <row r="2144" spans="1:6">
      <c r="A2144" s="739"/>
      <c r="B2144" s="739" t="s">
        <v>520</v>
      </c>
      <c r="C2144" s="760"/>
      <c r="D2144" s="760"/>
      <c r="E2144" s="761"/>
      <c r="F2144" s="772">
        <f>F2142+F2138</f>
        <v>407.08</v>
      </c>
    </row>
    <row r="2146" spans="1:6" ht="31.5">
      <c r="A2146" s="748" t="s">
        <v>22564</v>
      </c>
      <c r="B2146" s="741" t="s">
        <v>22565</v>
      </c>
      <c r="C2146" s="1112" t="s">
        <v>22493</v>
      </c>
      <c r="D2146" s="1112"/>
      <c r="E2146" s="1113">
        <f>F2165</f>
        <v>206.58</v>
      </c>
      <c r="F2146" s="1114"/>
    </row>
    <row r="2147" spans="1:6">
      <c r="A2147" s="812"/>
      <c r="B2147" s="813"/>
      <c r="C2147" s="813"/>
      <c r="D2147" s="746"/>
      <c r="E2147" s="813"/>
      <c r="F2147" s="814"/>
    </row>
    <row r="2148" spans="1:6">
      <c r="A2148" s="816"/>
      <c r="B2148" s="818"/>
      <c r="C2148" s="818"/>
      <c r="D2148" s="808"/>
      <c r="E2148" s="818"/>
      <c r="F2148" s="817"/>
    </row>
    <row r="2149" spans="1:6" ht="31.5">
      <c r="A2149" s="839" t="s">
        <v>665</v>
      </c>
      <c r="B2149" s="839" t="s">
        <v>157</v>
      </c>
      <c r="C2149" s="790" t="s">
        <v>475</v>
      </c>
      <c r="D2149" s="790" t="s">
        <v>513</v>
      </c>
      <c r="E2149" s="790" t="s">
        <v>514</v>
      </c>
      <c r="F2149" s="791" t="s">
        <v>515</v>
      </c>
    </row>
    <row r="2150" spans="1:6">
      <c r="A2150" s="838">
        <v>88316</v>
      </c>
      <c r="B2150" s="837" t="str">
        <f>VLOOKUP(A2150,'SINAPI 092021'!$A$4:$E$12300,2,FALSE)</f>
        <v>SERVENTE COM ENCARGOS COMPLEMENTARES</v>
      </c>
      <c r="C2150" s="840" t="str">
        <f>VLOOKUP(A2150,'SINAPI 092021'!$A$4:$E$12300,3,FALSE)</f>
        <v>H</v>
      </c>
      <c r="D2150" s="809">
        <v>1.6789000000000001</v>
      </c>
      <c r="E2150" s="809">
        <v>15.16</v>
      </c>
      <c r="F2150" s="801">
        <f t="shared" ref="F2150:F2151" si="99">E2150*D2150</f>
        <v>25.45</v>
      </c>
    </row>
    <row r="2151" spans="1:6" s="789" customFormat="1">
      <c r="A2151" s="830">
        <v>88309</v>
      </c>
      <c r="B2151" s="837" t="str">
        <f>VLOOKUP(A2151,'SINAPI 092021'!$A$4:$E$12300,2,FALSE)</f>
        <v>PEDREIRO COM ENCARGOS COMPLEMENTARES</v>
      </c>
      <c r="C2151" s="840" t="str">
        <f>VLOOKUP(A2151,'SINAPI 092021'!$A$4:$E$12300,3,FALSE)</f>
        <v>H</v>
      </c>
      <c r="D2151" s="781">
        <v>4.4832000000000001</v>
      </c>
      <c r="E2151" s="809">
        <v>18.86</v>
      </c>
      <c r="F2151" s="801">
        <f t="shared" si="99"/>
        <v>84.55</v>
      </c>
    </row>
    <row r="2152" spans="1:6">
      <c r="A2152" s="757"/>
      <c r="B2152" s="758"/>
      <c r="C2152" s="758"/>
      <c r="D2152" s="758"/>
      <c r="E2152" s="757" t="s">
        <v>516</v>
      </c>
      <c r="F2152" s="792">
        <f>SUM(F2150:F2151)</f>
        <v>110</v>
      </c>
    </row>
    <row r="2153" spans="1:6">
      <c r="A2153" s="816"/>
      <c r="B2153" s="818"/>
      <c r="C2153" s="818"/>
      <c r="D2153" s="808"/>
      <c r="E2153" s="818"/>
      <c r="F2153" s="817"/>
    </row>
    <row r="2154" spans="1:6" ht="31.5">
      <c r="A2154" s="839" t="s">
        <v>665</v>
      </c>
      <c r="B2154" s="839" t="s">
        <v>517</v>
      </c>
      <c r="C2154" s="790" t="s">
        <v>475</v>
      </c>
      <c r="D2154" s="790" t="s">
        <v>518</v>
      </c>
      <c r="E2154" s="790" t="s">
        <v>514</v>
      </c>
      <c r="F2154" s="791" t="s">
        <v>515</v>
      </c>
    </row>
    <row r="2155" spans="1:6" ht="31.5">
      <c r="A2155" s="838">
        <v>370</v>
      </c>
      <c r="B2155" s="837" t="str">
        <f>VLOOKUP(A2155,'SINAPI 092021'!$A$4:$E$12300,2,FALSE)</f>
        <v>AREIA MEDIA - POSTO JAZIDA/FORNECEDOR (RETIRADO NA JAZIDA, SEM TRANSPORTE)</v>
      </c>
      <c r="C2155" s="840" t="str">
        <f>VLOOKUP(A2155,'SINAPI 092021'!$A$4:$E$12300,3,FALSE)</f>
        <v xml:space="preserve">M3    </v>
      </c>
      <c r="D2155" s="800">
        <v>6.5299999999999997E-2</v>
      </c>
      <c r="E2155" s="809">
        <v>83.5</v>
      </c>
      <c r="F2155" s="801">
        <f>E2155*D2155</f>
        <v>5.45</v>
      </c>
    </row>
    <row r="2156" spans="1:6" s="789" customFormat="1">
      <c r="A2156" s="830">
        <v>1106</v>
      </c>
      <c r="B2156" s="837" t="str">
        <f>VLOOKUP(A2156,'SINAPI 092021'!$A$4:$E$12300,2,FALSE)</f>
        <v>CAL HIDRATADA CH-I PARA ARGAMASSAS</v>
      </c>
      <c r="C2156" s="840" t="str">
        <f>VLOOKUP(A2156,'SINAPI 092021'!$A$4:$E$12300,3,FALSE)</f>
        <v xml:space="preserve">KG    </v>
      </c>
      <c r="D2156" s="781">
        <v>3.0095999999999998</v>
      </c>
      <c r="E2156" s="809">
        <v>0.85</v>
      </c>
      <c r="F2156" s="801">
        <f t="shared" ref="F2156:F2162" si="100">E2156*D2156</f>
        <v>2.56</v>
      </c>
    </row>
    <row r="2157" spans="1:6" s="789" customFormat="1" ht="31.5">
      <c r="A2157" s="830">
        <v>1358</v>
      </c>
      <c r="B2157" s="837" t="str">
        <f>VLOOKUP(A2157,'SINAPI 092021'!$A$4:$E$12300,2,FALSE)</f>
        <v>CHAPA DE MADEIRA COMPENSADA RESINADA PARA FORMA DE CONCRETO, DE *2,2 X 1,1* M, E = 17 MM</v>
      </c>
      <c r="C2157" s="840" t="str">
        <f>VLOOKUP(A2157,'SINAPI 092021'!$A$4:$E$12300,3,FALSE)</f>
        <v xml:space="preserve">M2    </v>
      </c>
      <c r="D2157" s="781">
        <v>0.06</v>
      </c>
      <c r="E2157" s="809">
        <v>64.930000000000007</v>
      </c>
      <c r="F2157" s="801">
        <f t="shared" si="100"/>
        <v>3.9</v>
      </c>
    </row>
    <row r="2158" spans="1:6" s="789" customFormat="1">
      <c r="A2158" s="830">
        <v>1379</v>
      </c>
      <c r="B2158" s="837" t="str">
        <f>VLOOKUP(A2158,'SINAPI 092021'!$A$4:$E$12300,2,FALSE)</f>
        <v>CIMENTO PORTLAND COMPOSTO CP II-32</v>
      </c>
      <c r="C2158" s="840" t="str">
        <f>VLOOKUP(A2158,'SINAPI 092021'!$A$4:$E$12300,3,FALSE)</f>
        <v xml:space="preserve">KG    </v>
      </c>
      <c r="D2158" s="781">
        <v>18.508400000000002</v>
      </c>
      <c r="E2158" s="809">
        <v>0.72</v>
      </c>
      <c r="F2158" s="801">
        <f t="shared" si="100"/>
        <v>13.33</v>
      </c>
    </row>
    <row r="2159" spans="1:6" s="789" customFormat="1" ht="31.5">
      <c r="A2159" s="830">
        <v>4721</v>
      </c>
      <c r="B2159" s="837" t="str">
        <f>VLOOKUP(A2159,'SINAPI 092021'!$A$4:$E$12300,2,FALSE)</f>
        <v>PEDRA BRITADA N. 1 (9,5 a 19 MM) POSTO PEDREIRA/FORNECEDOR, SEM FRETE</v>
      </c>
      <c r="C2159" s="840" t="str">
        <f>VLOOKUP(A2159,'SINAPI 092021'!$A$4:$E$12300,3,FALSE)</f>
        <v xml:space="preserve">M3    </v>
      </c>
      <c r="D2159" s="781">
        <v>3.6499999999999998E-2</v>
      </c>
      <c r="E2159" s="809">
        <v>84.4</v>
      </c>
      <c r="F2159" s="801">
        <f t="shared" si="100"/>
        <v>3.08</v>
      </c>
    </row>
    <row r="2160" spans="1:6" s="789" customFormat="1" ht="31.5">
      <c r="A2160" s="830">
        <v>4722</v>
      </c>
      <c r="B2160" s="837" t="str">
        <f>VLOOKUP(A2160,'SINAPI 092021'!$A$4:$E$12300,2,FALSE)</f>
        <v>PEDRA BRITADA N. 3 (38 A 50 MM) POSTO PEDREIRA/FORNECEDOR, SEM FRETE</v>
      </c>
      <c r="C2160" s="840" t="str">
        <f>VLOOKUP(A2160,'SINAPI 092021'!$A$4:$E$12300,3,FALSE)</f>
        <v xml:space="preserve">M3    </v>
      </c>
      <c r="D2160" s="781">
        <v>4.0000000000000001E-3</v>
      </c>
      <c r="E2160" s="809">
        <v>79.73</v>
      </c>
      <c r="F2160" s="801">
        <f t="shared" si="100"/>
        <v>0.32</v>
      </c>
    </row>
    <row r="2161" spans="1:6" s="789" customFormat="1">
      <c r="A2161" s="830">
        <v>7258</v>
      </c>
      <c r="B2161" s="837" t="str">
        <f>VLOOKUP(A2161,'SINAPI 092021'!$A$4:$E$12300,2,FALSE)</f>
        <v>TIJOLO CERAMICO MACICO COMUM *5 X 10 X 20* CM (L X A X C)</v>
      </c>
      <c r="C2161" s="840" t="str">
        <f>VLOOKUP(A2161,'SINAPI 092021'!$A$4:$E$12300,3,FALSE)</f>
        <v xml:space="preserve">UN    </v>
      </c>
      <c r="D2161" s="781">
        <v>60.48</v>
      </c>
      <c r="E2161" s="809">
        <v>0.77</v>
      </c>
      <c r="F2161" s="801">
        <f t="shared" si="100"/>
        <v>46.57</v>
      </c>
    </row>
    <row r="2162" spans="1:6" s="789" customFormat="1">
      <c r="A2162" s="830">
        <v>43059</v>
      </c>
      <c r="B2162" s="837" t="str">
        <f>VLOOKUP(A2162,'SINAPI 092021'!$A$4:$E$12300,2,FALSE)</f>
        <v>ACO CA-60, 4,2 MM, OU 5,0 MM, OU 6,0 MM, OU 7,0 MM, VERGALHAO</v>
      </c>
      <c r="C2162" s="840" t="str">
        <f>VLOOKUP(A2162,'SINAPI 092021'!$A$4:$E$12300,3,FALSE)</f>
        <v xml:space="preserve">KG    </v>
      </c>
      <c r="D2162" s="781">
        <v>2.1560000000000001</v>
      </c>
      <c r="E2162" s="809">
        <v>9.91</v>
      </c>
      <c r="F2162" s="801">
        <f t="shared" si="100"/>
        <v>21.37</v>
      </c>
    </row>
    <row r="2163" spans="1:6">
      <c r="A2163" s="757"/>
      <c r="B2163" s="758"/>
      <c r="C2163" s="840"/>
      <c r="D2163" s="759"/>
      <c r="E2163" s="757" t="s">
        <v>519</v>
      </c>
      <c r="F2163" s="792">
        <f>SUM(F2155:F2162)</f>
        <v>96.58</v>
      </c>
    </row>
    <row r="2164" spans="1:6">
      <c r="A2164" s="816"/>
      <c r="B2164" s="818"/>
      <c r="C2164" s="818"/>
      <c r="D2164" s="808"/>
      <c r="E2164" s="818"/>
      <c r="F2164" s="817"/>
    </row>
    <row r="2165" spans="1:6">
      <c r="A2165" s="739"/>
      <c r="B2165" s="739" t="s">
        <v>520</v>
      </c>
      <c r="C2165" s="760"/>
      <c r="D2165" s="760"/>
      <c r="E2165" s="761"/>
      <c r="F2165" s="772">
        <f>F2163+F2152</f>
        <v>206.58</v>
      </c>
    </row>
  </sheetData>
  <mergeCells count="889">
    <mergeCell ref="A194:F194"/>
    <mergeCell ref="A197:E197"/>
    <mergeCell ref="A198:F198"/>
    <mergeCell ref="A204:E204"/>
    <mergeCell ref="A205:F205"/>
    <mergeCell ref="A206:E206"/>
    <mergeCell ref="A521:E521"/>
    <mergeCell ref="A522:F522"/>
    <mergeCell ref="A247:E247"/>
    <mergeCell ref="A248:F248"/>
    <mergeCell ref="A222:F222"/>
    <mergeCell ref="A225:E225"/>
    <mergeCell ref="A226:F226"/>
    <mergeCell ref="A232:E232"/>
    <mergeCell ref="A233:F233"/>
    <mergeCell ref="A234:E234"/>
    <mergeCell ref="E480:F480"/>
    <mergeCell ref="C517:D517"/>
    <mergeCell ref="E517:F517"/>
    <mergeCell ref="A518:F518"/>
    <mergeCell ref="A405:F405"/>
    <mergeCell ref="A440:F440"/>
    <mergeCell ref="A453:E453"/>
    <mergeCell ref="A438:F438"/>
    <mergeCell ref="C2146:D2146"/>
    <mergeCell ref="E2146:F2146"/>
    <mergeCell ref="C2133:D2133"/>
    <mergeCell ref="E2133:F2133"/>
    <mergeCell ref="C2088:D2088"/>
    <mergeCell ref="E2088:F2088"/>
    <mergeCell ref="A2108:F2108"/>
    <mergeCell ref="C2109:D2109"/>
    <mergeCell ref="E2109:F2109"/>
    <mergeCell ref="A2123:F2123"/>
    <mergeCell ref="C2124:D2124"/>
    <mergeCell ref="E2124:F2124"/>
    <mergeCell ref="C2012:D2012"/>
    <mergeCell ref="E2012:F2012"/>
    <mergeCell ref="A2025:F2025"/>
    <mergeCell ref="C1965:D1965"/>
    <mergeCell ref="E1965:F1965"/>
    <mergeCell ref="A1982:F1982"/>
    <mergeCell ref="C1983:D1983"/>
    <mergeCell ref="E1983:F1983"/>
    <mergeCell ref="A1996:F1996"/>
    <mergeCell ref="C1997:D1997"/>
    <mergeCell ref="E1997:F1997"/>
    <mergeCell ref="A2011:F2011"/>
    <mergeCell ref="C1916:D1916"/>
    <mergeCell ref="E1916:F1916"/>
    <mergeCell ref="A1930:F1930"/>
    <mergeCell ref="C1931:D1931"/>
    <mergeCell ref="E1931:F1931"/>
    <mergeCell ref="A1945:F1945"/>
    <mergeCell ref="C1946:D1946"/>
    <mergeCell ref="E1946:F1946"/>
    <mergeCell ref="A1964:F1964"/>
    <mergeCell ref="C1874:D1874"/>
    <mergeCell ref="E1874:F1874"/>
    <mergeCell ref="A1887:F1887"/>
    <mergeCell ref="C1888:D1888"/>
    <mergeCell ref="E1888:F1888"/>
    <mergeCell ref="A1901:F1901"/>
    <mergeCell ref="C1902:D1902"/>
    <mergeCell ref="E1902:F1902"/>
    <mergeCell ref="A1915:F1915"/>
    <mergeCell ref="C1847:D1847"/>
    <mergeCell ref="E1847:F1847"/>
    <mergeCell ref="A1859:F1859"/>
    <mergeCell ref="A1854:F1854"/>
    <mergeCell ref="A1855:F1855"/>
    <mergeCell ref="A1856:F1856"/>
    <mergeCell ref="C1860:D1860"/>
    <mergeCell ref="E1860:F1860"/>
    <mergeCell ref="A1873:F1873"/>
    <mergeCell ref="E1686:F1686"/>
    <mergeCell ref="A1687:F1687"/>
    <mergeCell ref="A1721:F1721"/>
    <mergeCell ref="A1725:E1725"/>
    <mergeCell ref="A1726:F1726"/>
    <mergeCell ref="A1727:E1727"/>
    <mergeCell ref="A1699:F1699"/>
    <mergeCell ref="A1703:E1703"/>
    <mergeCell ref="A1704:F1704"/>
    <mergeCell ref="A1707:E1707"/>
    <mergeCell ref="A1708:F1708"/>
    <mergeCell ref="A1709:E1709"/>
    <mergeCell ref="C1711:D1711"/>
    <mergeCell ref="E1711:F1711"/>
    <mergeCell ref="A1716:E1716"/>
    <mergeCell ref="A1718:E1718"/>
    <mergeCell ref="C1720:D1720"/>
    <mergeCell ref="E1720:F1720"/>
    <mergeCell ref="E1648:F1648"/>
    <mergeCell ref="A1690:E1690"/>
    <mergeCell ref="A1694:E1694"/>
    <mergeCell ref="A1695:F1695"/>
    <mergeCell ref="A1696:E1696"/>
    <mergeCell ref="A1697:F1697"/>
    <mergeCell ref="C1698:D1698"/>
    <mergeCell ref="E1698:F1698"/>
    <mergeCell ref="A1659:E1659"/>
    <mergeCell ref="C1661:D1661"/>
    <mergeCell ref="E1661:F1661"/>
    <mergeCell ref="A1662:F1662"/>
    <mergeCell ref="A1666:E1666"/>
    <mergeCell ref="A1670:E1670"/>
    <mergeCell ref="A1671:F1671"/>
    <mergeCell ref="A1672:E1672"/>
    <mergeCell ref="C1674:D1674"/>
    <mergeCell ref="E1674:F1674"/>
    <mergeCell ref="A1675:F1675"/>
    <mergeCell ref="A1678:E1678"/>
    <mergeCell ref="A1682:E1682"/>
    <mergeCell ref="A1683:F1683"/>
    <mergeCell ref="A1684:E1684"/>
    <mergeCell ref="C1686:D1686"/>
    <mergeCell ref="A1649:F1649"/>
    <mergeCell ref="A1653:E1653"/>
    <mergeCell ref="A1657:E1657"/>
    <mergeCell ref="A1658:F1658"/>
    <mergeCell ref="A1603:E1603"/>
    <mergeCell ref="C1605:D1605"/>
    <mergeCell ref="E1605:F1605"/>
    <mergeCell ref="A1610:E1610"/>
    <mergeCell ref="A1614:E1614"/>
    <mergeCell ref="A1616:E1616"/>
    <mergeCell ref="C1618:D1618"/>
    <mergeCell ref="E1618:F1618"/>
    <mergeCell ref="A1623:E1623"/>
    <mergeCell ref="A1630:E1630"/>
    <mergeCell ref="A1632:E1632"/>
    <mergeCell ref="C1634:D1634"/>
    <mergeCell ref="E1634:F1634"/>
    <mergeCell ref="A1635:F1635"/>
    <mergeCell ref="A1639:E1639"/>
    <mergeCell ref="A1640:F1640"/>
    <mergeCell ref="A1644:E1644"/>
    <mergeCell ref="A1645:F1645"/>
    <mergeCell ref="A1646:E1646"/>
    <mergeCell ref="C1648:D1648"/>
    <mergeCell ref="A1568:E1568"/>
    <mergeCell ref="A1576:E1576"/>
    <mergeCell ref="A1578:E1578"/>
    <mergeCell ref="C1580:D1580"/>
    <mergeCell ref="E1580:F1580"/>
    <mergeCell ref="A1585:E1585"/>
    <mergeCell ref="A1587:E1587"/>
    <mergeCell ref="C1589:D1589"/>
    <mergeCell ref="E1589:F1589"/>
    <mergeCell ref="A1546:E1546"/>
    <mergeCell ref="A1548:E1548"/>
    <mergeCell ref="C1550:D1550"/>
    <mergeCell ref="E1550:F1550"/>
    <mergeCell ref="A1555:E1555"/>
    <mergeCell ref="A1559:E1559"/>
    <mergeCell ref="A1561:E1561"/>
    <mergeCell ref="C1563:D1563"/>
    <mergeCell ref="E1563:F1563"/>
    <mergeCell ref="A1207:E1207"/>
    <mergeCell ref="A1179:E1179"/>
    <mergeCell ref="A1181:E1181"/>
    <mergeCell ref="C1183:D1183"/>
    <mergeCell ref="E1183:F1183"/>
    <mergeCell ref="A1188:E1188"/>
    <mergeCell ref="A1192:E1192"/>
    <mergeCell ref="A1194:E1194"/>
    <mergeCell ref="C1196:D1196"/>
    <mergeCell ref="E1196:F1196"/>
    <mergeCell ref="A1201:E1201"/>
    <mergeCell ref="A1205:E1205"/>
    <mergeCell ref="A1250:F1250"/>
    <mergeCell ref="A1253:E1253"/>
    <mergeCell ref="A1254:F1254"/>
    <mergeCell ref="A1257:E1257"/>
    <mergeCell ref="A1258:F1258"/>
    <mergeCell ref="A1259:E1259"/>
    <mergeCell ref="A1296:E1296"/>
    <mergeCell ref="A1300:E1300"/>
    <mergeCell ref="A1302:E1302"/>
    <mergeCell ref="A1273:B1273"/>
    <mergeCell ref="C1273:D1273"/>
    <mergeCell ref="E1273:F1273"/>
    <mergeCell ref="C1261:D1261"/>
    <mergeCell ref="E1261:F1261"/>
    <mergeCell ref="A1262:F1262"/>
    <mergeCell ref="A1265:E1265"/>
    <mergeCell ref="A1266:F1266"/>
    <mergeCell ref="A1269:E1269"/>
    <mergeCell ref="A1270:F1270"/>
    <mergeCell ref="A1271:E1271"/>
    <mergeCell ref="C1291:D1291"/>
    <mergeCell ref="E1291:F1291"/>
    <mergeCell ref="A1292:F1292"/>
    <mergeCell ref="A1274:F1274"/>
    <mergeCell ref="A1163:F1163"/>
    <mergeCell ref="A1164:E1164"/>
    <mergeCell ref="C1166:D1166"/>
    <mergeCell ref="E1166:F1166"/>
    <mergeCell ref="A1173:E1173"/>
    <mergeCell ref="A1121:F1121"/>
    <mergeCell ref="A1125:E1125"/>
    <mergeCell ref="A1126:F1126"/>
    <mergeCell ref="A1132:E1132"/>
    <mergeCell ref="A1133:F1133"/>
    <mergeCell ref="A1134:E1134"/>
    <mergeCell ref="A1135:F1135"/>
    <mergeCell ref="C1136:D1136"/>
    <mergeCell ref="E1136:F1136"/>
    <mergeCell ref="A1137:F1137"/>
    <mergeCell ref="A1141:E1141"/>
    <mergeCell ref="A1142:F1142"/>
    <mergeCell ref="A1148:E1148"/>
    <mergeCell ref="A1149:F1149"/>
    <mergeCell ref="A1150:E1150"/>
    <mergeCell ref="C1152:D1152"/>
    <mergeCell ref="E1152:F1152"/>
    <mergeCell ref="A1153:F1153"/>
    <mergeCell ref="A1157:E1157"/>
    <mergeCell ref="A1158:F1158"/>
    <mergeCell ref="A1162:E1162"/>
    <mergeCell ref="A1117:F1117"/>
    <mergeCell ref="A1118:E1118"/>
    <mergeCell ref="A1119:F1119"/>
    <mergeCell ref="C1120:D1120"/>
    <mergeCell ref="E1120:F1120"/>
    <mergeCell ref="A1081:F1081"/>
    <mergeCell ref="A1084:E1084"/>
    <mergeCell ref="A1085:F1085"/>
    <mergeCell ref="A1088:E1088"/>
    <mergeCell ref="A1089:F1089"/>
    <mergeCell ref="A1090:E1090"/>
    <mergeCell ref="C1092:D1092"/>
    <mergeCell ref="E1092:F1092"/>
    <mergeCell ref="A1093:F1093"/>
    <mergeCell ref="A1096:E1096"/>
    <mergeCell ref="A1097:F1097"/>
    <mergeCell ref="A1100:E1100"/>
    <mergeCell ref="A1101:F1101"/>
    <mergeCell ref="A1102:E1102"/>
    <mergeCell ref="C1104:D1104"/>
    <mergeCell ref="E1104:F1104"/>
    <mergeCell ref="A1110:F1110"/>
    <mergeCell ref="A1116:E1116"/>
    <mergeCell ref="A1068:F1068"/>
    <mergeCell ref="A1072:E1072"/>
    <mergeCell ref="A1073:F1073"/>
    <mergeCell ref="A1076:E1076"/>
    <mergeCell ref="A1077:F1077"/>
    <mergeCell ref="A1078:E1078"/>
    <mergeCell ref="C1080:D1080"/>
    <mergeCell ref="E1080:F1080"/>
    <mergeCell ref="A1058:E1058"/>
    <mergeCell ref="A1059:F1059"/>
    <mergeCell ref="A1063:E1063"/>
    <mergeCell ref="A1064:F1064"/>
    <mergeCell ref="A1065:E1065"/>
    <mergeCell ref="C1067:D1067"/>
    <mergeCell ref="E1067:F1067"/>
    <mergeCell ref="A1105:F1105"/>
    <mergeCell ref="A1109:E1109"/>
    <mergeCell ref="A1054:F1054"/>
    <mergeCell ref="A1027:E1027"/>
    <mergeCell ref="A1028:F1028"/>
    <mergeCell ref="A1032:E1032"/>
    <mergeCell ref="A1033:F1033"/>
    <mergeCell ref="A1034:E1034"/>
    <mergeCell ref="C1036:D1036"/>
    <mergeCell ref="E1036:F1036"/>
    <mergeCell ref="A1037:F1037"/>
    <mergeCell ref="A1041:E1041"/>
    <mergeCell ref="A1042:F1042"/>
    <mergeCell ref="A1048:E1048"/>
    <mergeCell ref="A1049:F1049"/>
    <mergeCell ref="E1003:F1003"/>
    <mergeCell ref="A1008:E1008"/>
    <mergeCell ref="A999:E999"/>
    <mergeCell ref="C1021:D1021"/>
    <mergeCell ref="E1021:F1021"/>
    <mergeCell ref="A1017:E1017"/>
    <mergeCell ref="A1019:E1019"/>
    <mergeCell ref="A1050:E1050"/>
    <mergeCell ref="C1053:D1053"/>
    <mergeCell ref="E1053:F1053"/>
    <mergeCell ref="A675:E675"/>
    <mergeCell ref="C975:D975"/>
    <mergeCell ref="E975:F975"/>
    <mergeCell ref="A976:F976"/>
    <mergeCell ref="A980:E980"/>
    <mergeCell ref="A817:E817"/>
    <mergeCell ref="A835:B835"/>
    <mergeCell ref="C835:D835"/>
    <mergeCell ref="E835:F835"/>
    <mergeCell ref="A836:F836"/>
    <mergeCell ref="A837:F837"/>
    <mergeCell ref="A840:E840"/>
    <mergeCell ref="A841:F841"/>
    <mergeCell ref="A844:E844"/>
    <mergeCell ref="A845:F845"/>
    <mergeCell ref="A846:E846"/>
    <mergeCell ref="A848:B848"/>
    <mergeCell ref="C848:D848"/>
    <mergeCell ref="E848:F848"/>
    <mergeCell ref="A849:F849"/>
    <mergeCell ref="A709:F709"/>
    <mergeCell ref="C678:D678"/>
    <mergeCell ref="E678:F678"/>
    <mergeCell ref="A687:E687"/>
    <mergeCell ref="A898:E898"/>
    <mergeCell ref="A903:E903"/>
    <mergeCell ref="A904:F904"/>
    <mergeCell ref="A905:E905"/>
    <mergeCell ref="C893:D893"/>
    <mergeCell ref="A653:F653"/>
    <mergeCell ref="A657:E657"/>
    <mergeCell ref="A679:F679"/>
    <mergeCell ref="A680:F680"/>
    <mergeCell ref="A692:F692"/>
    <mergeCell ref="A714:E714"/>
    <mergeCell ref="A850:F850"/>
    <mergeCell ref="A857:E857"/>
    <mergeCell ref="A809:E809"/>
    <mergeCell ref="A810:F810"/>
    <mergeCell ref="A715:F715"/>
    <mergeCell ref="A720:E720"/>
    <mergeCell ref="A721:F721"/>
    <mergeCell ref="A722:E722"/>
    <mergeCell ref="A737:F737"/>
    <mergeCell ref="A738:E738"/>
    <mergeCell ref="A708:B708"/>
    <mergeCell ref="A691:E691"/>
    <mergeCell ref="C756:D756"/>
    <mergeCell ref="A706:F706"/>
    <mergeCell ref="A676:E676"/>
    <mergeCell ref="A678:B678"/>
    <mergeCell ref="A705:E705"/>
    <mergeCell ref="A688:F688"/>
    <mergeCell ref="A884:E884"/>
    <mergeCell ref="A894:F894"/>
    <mergeCell ref="E756:F756"/>
    <mergeCell ref="A757:F757"/>
    <mergeCell ref="A866:B866"/>
    <mergeCell ref="C866:D866"/>
    <mergeCell ref="E866:F866"/>
    <mergeCell ref="A867:F867"/>
    <mergeCell ref="A868:F868"/>
    <mergeCell ref="A875:E875"/>
    <mergeCell ref="A871:E871"/>
    <mergeCell ref="A872:F872"/>
    <mergeCell ref="A876:F876"/>
    <mergeCell ref="A877:E877"/>
    <mergeCell ref="A889:E889"/>
    <mergeCell ref="A890:F890"/>
    <mergeCell ref="A891:E891"/>
    <mergeCell ref="C708:D708"/>
    <mergeCell ref="E708:F708"/>
    <mergeCell ref="E561:F561"/>
    <mergeCell ref="A562:F562"/>
    <mergeCell ref="A563:F563"/>
    <mergeCell ref="A568:E568"/>
    <mergeCell ref="A569:F569"/>
    <mergeCell ref="A579:F579"/>
    <mergeCell ref="A585:E585"/>
    <mergeCell ref="A576:E576"/>
    <mergeCell ref="C578:D578"/>
    <mergeCell ref="A652:F652"/>
    <mergeCell ref="A648:E648"/>
    <mergeCell ref="A649:E649"/>
    <mergeCell ref="A651:B651"/>
    <mergeCell ref="C651:D651"/>
    <mergeCell ref="E651:F651"/>
    <mergeCell ref="A703:E703"/>
    <mergeCell ref="A704:F704"/>
    <mergeCell ref="A530:E530"/>
    <mergeCell ref="A543:E543"/>
    <mergeCell ref="C545:D545"/>
    <mergeCell ref="E545:F545"/>
    <mergeCell ref="C532:D532"/>
    <mergeCell ref="E532:F532"/>
    <mergeCell ref="A533:F533"/>
    <mergeCell ref="A537:E537"/>
    <mergeCell ref="A538:F538"/>
    <mergeCell ref="A541:E541"/>
    <mergeCell ref="A542:F542"/>
    <mergeCell ref="A574:E574"/>
    <mergeCell ref="A589:E589"/>
    <mergeCell ref="A575:F575"/>
    <mergeCell ref="A561:B561"/>
    <mergeCell ref="C561:D561"/>
    <mergeCell ref="A528:E528"/>
    <mergeCell ref="A529:F529"/>
    <mergeCell ref="A476:E476"/>
    <mergeCell ref="A495:F495"/>
    <mergeCell ref="A496:F496"/>
    <mergeCell ref="A501:E501"/>
    <mergeCell ref="A502:F502"/>
    <mergeCell ref="A494:B494"/>
    <mergeCell ref="C494:D494"/>
    <mergeCell ref="E494:F494"/>
    <mergeCell ref="A512:E512"/>
    <mergeCell ref="A514:E514"/>
    <mergeCell ref="A493:F493"/>
    <mergeCell ref="A513:F513"/>
    <mergeCell ref="C480:D480"/>
    <mergeCell ref="A439:E439"/>
    <mergeCell ref="C441:D441"/>
    <mergeCell ref="E441:F441"/>
    <mergeCell ref="A462:E462"/>
    <mergeCell ref="A463:F463"/>
    <mergeCell ref="A464:E464"/>
    <mergeCell ref="A457:B457"/>
    <mergeCell ref="C457:D457"/>
    <mergeCell ref="E457:F457"/>
    <mergeCell ref="A458:F458"/>
    <mergeCell ref="A459:F459"/>
    <mergeCell ref="A454:F454"/>
    <mergeCell ref="A455:E455"/>
    <mergeCell ref="A456:F456"/>
    <mergeCell ref="A442:F442"/>
    <mergeCell ref="A446:E446"/>
    <mergeCell ref="A447:F447"/>
    <mergeCell ref="A429:F429"/>
    <mergeCell ref="C422:D422"/>
    <mergeCell ref="A385:B385"/>
    <mergeCell ref="C385:D385"/>
    <mergeCell ref="A402:E402"/>
    <mergeCell ref="A400:E400"/>
    <mergeCell ref="E385:F385"/>
    <mergeCell ref="A387:F387"/>
    <mergeCell ref="A390:E390"/>
    <mergeCell ref="A391:F391"/>
    <mergeCell ref="A403:F403"/>
    <mergeCell ref="A386:E386"/>
    <mergeCell ref="A428:E428"/>
    <mergeCell ref="A1760:F1760"/>
    <mergeCell ref="E49:F49"/>
    <mergeCell ref="A3:F3"/>
    <mergeCell ref="C4:D4"/>
    <mergeCell ref="E4:F4"/>
    <mergeCell ref="C20:D20"/>
    <mergeCell ref="E20:F20"/>
    <mergeCell ref="A34:F34"/>
    <mergeCell ref="A48:F48"/>
    <mergeCell ref="C1729:D1729"/>
    <mergeCell ref="E1729:F1729"/>
    <mergeCell ref="C35:D35"/>
    <mergeCell ref="E35:F35"/>
    <mergeCell ref="A83:F83"/>
    <mergeCell ref="C84:D84"/>
    <mergeCell ref="E422:F422"/>
    <mergeCell ref="A420:E420"/>
    <mergeCell ref="A401:F401"/>
    <mergeCell ref="A359:F359"/>
    <mergeCell ref="A363:E363"/>
    <mergeCell ref="A367:E367"/>
    <mergeCell ref="A369:E369"/>
    <mergeCell ref="C345:D345"/>
    <mergeCell ref="E345:F345"/>
    <mergeCell ref="A370:F370"/>
    <mergeCell ref="E84:F84"/>
    <mergeCell ref="A119:F119"/>
    <mergeCell ref="A217:E217"/>
    <mergeCell ref="A218:F218"/>
    <mergeCell ref="A219:E219"/>
    <mergeCell ref="A176:F176"/>
    <mergeCell ref="A162:E162"/>
    <mergeCell ref="A163:F163"/>
    <mergeCell ref="E177:F177"/>
    <mergeCell ref="A266:F266"/>
    <mergeCell ref="A257:F257"/>
    <mergeCell ref="A213:E213"/>
    <mergeCell ref="A214:F214"/>
    <mergeCell ref="C208:D208"/>
    <mergeCell ref="E208:F208"/>
    <mergeCell ref="C236:D236"/>
    <mergeCell ref="E236:F236"/>
    <mergeCell ref="A237:F237"/>
    <mergeCell ref="A252:F252"/>
    <mergeCell ref="A249:E249"/>
    <mergeCell ref="A250:F250"/>
    <mergeCell ref="C251:D251"/>
    <mergeCell ref="E251:F251"/>
    <mergeCell ref="C62:D62"/>
    <mergeCell ref="E62:F62"/>
    <mergeCell ref="A220:F220"/>
    <mergeCell ref="C221:D221"/>
    <mergeCell ref="E221:F221"/>
    <mergeCell ref="A98:F98"/>
    <mergeCell ref="A101:F101"/>
    <mergeCell ref="A105:F105"/>
    <mergeCell ref="A191:E191"/>
    <mergeCell ref="A207:F207"/>
    <mergeCell ref="C193:D193"/>
    <mergeCell ref="E193:F193"/>
    <mergeCell ref="A151:F151"/>
    <mergeCell ref="A152:E152"/>
    <mergeCell ref="A173:E173"/>
    <mergeCell ref="A174:F174"/>
    <mergeCell ref="C99:D99"/>
    <mergeCell ref="A85:F85"/>
    <mergeCell ref="A175:E175"/>
    <mergeCell ref="A127:E127"/>
    <mergeCell ref="A128:F128"/>
    <mergeCell ref="C122:D122"/>
    <mergeCell ref="E122:F122"/>
    <mergeCell ref="A104:E104"/>
    <mergeCell ref="A256:E256"/>
    <mergeCell ref="A241:E241"/>
    <mergeCell ref="A242:F242"/>
    <mergeCell ref="A263:E263"/>
    <mergeCell ref="A264:F264"/>
    <mergeCell ref="A265:E265"/>
    <mergeCell ref="A294:E294"/>
    <mergeCell ref="A295:F295"/>
    <mergeCell ref="A296:E296"/>
    <mergeCell ref="A308:E308"/>
    <mergeCell ref="A309:F309"/>
    <mergeCell ref="A310:E310"/>
    <mergeCell ref="A311:F311"/>
    <mergeCell ref="A282:F282"/>
    <mergeCell ref="C283:D283"/>
    <mergeCell ref="E283:F283"/>
    <mergeCell ref="A299:F299"/>
    <mergeCell ref="A297:F297"/>
    <mergeCell ref="C298:D298"/>
    <mergeCell ref="E298:F298"/>
    <mergeCell ref="A304:F304"/>
    <mergeCell ref="A284:F284"/>
    <mergeCell ref="A288:E288"/>
    <mergeCell ref="A289:F289"/>
    <mergeCell ref="A118:E118"/>
    <mergeCell ref="A120:E120"/>
    <mergeCell ref="A121:F121"/>
    <mergeCell ref="A124:F124"/>
    <mergeCell ref="A142:E142"/>
    <mergeCell ref="A143:F143"/>
    <mergeCell ref="A131:E131"/>
    <mergeCell ref="A132:F132"/>
    <mergeCell ref="A133:E133"/>
    <mergeCell ref="A134:F134"/>
    <mergeCell ref="C135:D135"/>
    <mergeCell ref="E135:F135"/>
    <mergeCell ref="C154:D154"/>
    <mergeCell ref="E154:F154"/>
    <mergeCell ref="A156:F156"/>
    <mergeCell ref="A1:F2"/>
    <mergeCell ref="A340:E340"/>
    <mergeCell ref="A341:F341"/>
    <mergeCell ref="A324:E324"/>
    <mergeCell ref="A325:F325"/>
    <mergeCell ref="A326:E326"/>
    <mergeCell ref="A327:F327"/>
    <mergeCell ref="C328:D328"/>
    <mergeCell ref="E328:F328"/>
    <mergeCell ref="A318:F318"/>
    <mergeCell ref="A314:F314"/>
    <mergeCell ref="A317:E317"/>
    <mergeCell ref="E99:F99"/>
    <mergeCell ref="A137:F137"/>
    <mergeCell ref="C177:D177"/>
    <mergeCell ref="A153:F153"/>
    <mergeCell ref="A150:E150"/>
    <mergeCell ref="A303:E303"/>
    <mergeCell ref="C267:D267"/>
    <mergeCell ref="E267:F267"/>
    <mergeCell ref="A235:F235"/>
    <mergeCell ref="A342:E342"/>
    <mergeCell ref="A336:F336"/>
    <mergeCell ref="A335:E335"/>
    <mergeCell ref="A312:F312"/>
    <mergeCell ref="C313:D313"/>
    <mergeCell ref="E313:F313"/>
    <mergeCell ref="A764:F764"/>
    <mergeCell ref="A739:F739"/>
    <mergeCell ref="C740:D740"/>
    <mergeCell ref="E740:F740"/>
    <mergeCell ref="A741:F741"/>
    <mergeCell ref="A745:E745"/>
    <mergeCell ref="A746:F746"/>
    <mergeCell ref="A753:F753"/>
    <mergeCell ref="A752:E752"/>
    <mergeCell ref="A754:E754"/>
    <mergeCell ref="A755:F755"/>
    <mergeCell ref="A409:E409"/>
    <mergeCell ref="A414:E414"/>
    <mergeCell ref="A418:E418"/>
    <mergeCell ref="A410:F410"/>
    <mergeCell ref="A415:F415"/>
    <mergeCell ref="A477:F477"/>
    <mergeCell ref="A478:E478"/>
    <mergeCell ref="C782:D782"/>
    <mergeCell ref="E782:F782"/>
    <mergeCell ref="A801:F801"/>
    <mergeCell ref="A797:F797"/>
    <mergeCell ref="A798:E798"/>
    <mergeCell ref="A796:E796"/>
    <mergeCell ref="A783:F783"/>
    <mergeCell ref="A787:E787"/>
    <mergeCell ref="A788:F788"/>
    <mergeCell ref="A778:E778"/>
    <mergeCell ref="A779:F779"/>
    <mergeCell ref="A780:E780"/>
    <mergeCell ref="A781:F781"/>
    <mergeCell ref="A550:E550"/>
    <mergeCell ref="A724:B724"/>
    <mergeCell ref="C724:D724"/>
    <mergeCell ref="E724:F724"/>
    <mergeCell ref="A725:F725"/>
    <mergeCell ref="A726:F726"/>
    <mergeCell ref="A730:E730"/>
    <mergeCell ref="A731:F731"/>
    <mergeCell ref="A736:E736"/>
    <mergeCell ref="A710:F710"/>
    <mergeCell ref="E578:F578"/>
    <mergeCell ref="A570:F570"/>
    <mergeCell ref="A763:E763"/>
    <mergeCell ref="A767:E767"/>
    <mergeCell ref="A768:F768"/>
    <mergeCell ref="A551:F551"/>
    <mergeCell ref="A557:E557"/>
    <mergeCell ref="A558:F558"/>
    <mergeCell ref="A559:E559"/>
    <mergeCell ref="A560:F560"/>
    <mergeCell ref="A179:F179"/>
    <mergeCell ref="A183:E183"/>
    <mergeCell ref="A184:F184"/>
    <mergeCell ref="A189:E189"/>
    <mergeCell ref="A190:F190"/>
    <mergeCell ref="C358:D358"/>
    <mergeCell ref="E358:F358"/>
    <mergeCell ref="A471:E471"/>
    <mergeCell ref="A465:F465"/>
    <mergeCell ref="C466:D466"/>
    <mergeCell ref="E466:F466"/>
    <mergeCell ref="A467:F467"/>
    <mergeCell ref="A346:F346"/>
    <mergeCell ref="A350:E350"/>
    <mergeCell ref="A354:E354"/>
    <mergeCell ref="A356:E356"/>
    <mergeCell ref="A344:F344"/>
    <mergeCell ref="A433:E433"/>
    <mergeCell ref="A434:F434"/>
    <mergeCell ref="A437:E437"/>
    <mergeCell ref="A419:F419"/>
    <mergeCell ref="A382:F382"/>
    <mergeCell ref="E371:F371"/>
    <mergeCell ref="C371:D371"/>
    <mergeCell ref="A818:F818"/>
    <mergeCell ref="A819:E819"/>
    <mergeCell ref="E893:F893"/>
    <mergeCell ref="A833:E833"/>
    <mergeCell ref="A822:F822"/>
    <mergeCell ref="A826:E826"/>
    <mergeCell ref="A831:E831"/>
    <mergeCell ref="A832:F832"/>
    <mergeCell ref="A858:F858"/>
    <mergeCell ref="A862:E862"/>
    <mergeCell ref="A863:F863"/>
    <mergeCell ref="A864:E864"/>
    <mergeCell ref="C821:D821"/>
    <mergeCell ref="E821:F821"/>
    <mergeCell ref="C879:D879"/>
    <mergeCell ref="E879:F879"/>
    <mergeCell ref="A880:F880"/>
    <mergeCell ref="A917:E917"/>
    <mergeCell ref="A918:F918"/>
    <mergeCell ref="A919:E919"/>
    <mergeCell ref="C907:D907"/>
    <mergeCell ref="E907:F907"/>
    <mergeCell ref="A908:F908"/>
    <mergeCell ref="A912:E912"/>
    <mergeCell ref="C1209:D1209"/>
    <mergeCell ref="E1209:F1209"/>
    <mergeCell ref="A963:F963"/>
    <mergeCell ref="A967:E967"/>
    <mergeCell ref="A945:E945"/>
    <mergeCell ref="A926:E926"/>
    <mergeCell ref="A931:E931"/>
    <mergeCell ref="A932:F932"/>
    <mergeCell ref="A933:E933"/>
    <mergeCell ref="C921:D921"/>
    <mergeCell ref="A922:F922"/>
    <mergeCell ref="E921:F921"/>
    <mergeCell ref="A985:E985"/>
    <mergeCell ref="C989:D989"/>
    <mergeCell ref="E989:F989"/>
    <mergeCell ref="A990:F990"/>
    <mergeCell ref="A1001:E1001"/>
    <mergeCell ref="A1214:E1214"/>
    <mergeCell ref="A1221:E1221"/>
    <mergeCell ref="A1223:E1223"/>
    <mergeCell ref="C1225:D1225"/>
    <mergeCell ref="E1225:F1225"/>
    <mergeCell ref="C935:D935"/>
    <mergeCell ref="A946:F946"/>
    <mergeCell ref="A947:E947"/>
    <mergeCell ref="E935:F935"/>
    <mergeCell ref="A958:E958"/>
    <mergeCell ref="A960:E960"/>
    <mergeCell ref="C949:D949"/>
    <mergeCell ref="E949:F949"/>
    <mergeCell ref="A950:F950"/>
    <mergeCell ref="A954:E954"/>
    <mergeCell ref="A936:F936"/>
    <mergeCell ref="A940:E940"/>
    <mergeCell ref="A971:E971"/>
    <mergeCell ref="A973:E973"/>
    <mergeCell ref="C962:D962"/>
    <mergeCell ref="E962:F962"/>
    <mergeCell ref="A994:E994"/>
    <mergeCell ref="A987:E987"/>
    <mergeCell ref="C1003:D1003"/>
    <mergeCell ref="A1241:E1241"/>
    <mergeCell ref="A1245:E1245"/>
    <mergeCell ref="A1246:F1246"/>
    <mergeCell ref="A1247:E1247"/>
    <mergeCell ref="C1249:D1249"/>
    <mergeCell ref="E1249:F1249"/>
    <mergeCell ref="A1226:F1226"/>
    <mergeCell ref="A1229:E1229"/>
    <mergeCell ref="A1233:E1233"/>
    <mergeCell ref="A1234:F1234"/>
    <mergeCell ref="A1235:E1235"/>
    <mergeCell ref="C1237:D1237"/>
    <mergeCell ref="E1237:F1237"/>
    <mergeCell ref="A1275:F1275"/>
    <mergeCell ref="A1279:E1279"/>
    <mergeCell ref="A1280:F1280"/>
    <mergeCell ref="A1287:E1287"/>
    <mergeCell ref="A1288:F1288"/>
    <mergeCell ref="A1289:E1289"/>
    <mergeCell ref="A1319:F1319"/>
    <mergeCell ref="A1323:E1323"/>
    <mergeCell ref="A1327:E1327"/>
    <mergeCell ref="A1303:F1303"/>
    <mergeCell ref="C1304:D1304"/>
    <mergeCell ref="E1304:F1304"/>
    <mergeCell ref="A1329:E1329"/>
    <mergeCell ref="A1330:F1330"/>
    <mergeCell ref="C1331:D1331"/>
    <mergeCell ref="E1331:F1331"/>
    <mergeCell ref="A1305:F1305"/>
    <mergeCell ref="A1309:E1309"/>
    <mergeCell ref="A1313:E1313"/>
    <mergeCell ref="A1315:E1315"/>
    <mergeCell ref="A1316:F1316"/>
    <mergeCell ref="C1318:D1318"/>
    <mergeCell ref="E1318:F1318"/>
    <mergeCell ref="A1345:F1345"/>
    <mergeCell ref="A1349:E1349"/>
    <mergeCell ref="A1353:E1353"/>
    <mergeCell ref="A1355:E1355"/>
    <mergeCell ref="A1356:F1356"/>
    <mergeCell ref="C1357:D1357"/>
    <mergeCell ref="E1357:F1357"/>
    <mergeCell ref="A1332:F1332"/>
    <mergeCell ref="A1336:E1336"/>
    <mergeCell ref="A1340:E1340"/>
    <mergeCell ref="A1342:E1342"/>
    <mergeCell ref="A1343:F1343"/>
    <mergeCell ref="C1344:D1344"/>
    <mergeCell ref="E1344:F1344"/>
    <mergeCell ref="A1375:E1375"/>
    <mergeCell ref="A1379:E1379"/>
    <mergeCell ref="A1381:E1381"/>
    <mergeCell ref="C1383:D1383"/>
    <mergeCell ref="E1383:F1383"/>
    <mergeCell ref="A1384:F1384"/>
    <mergeCell ref="A1358:F1358"/>
    <mergeCell ref="A1362:E1362"/>
    <mergeCell ref="A1366:E1366"/>
    <mergeCell ref="A1368:E1368"/>
    <mergeCell ref="A1369:F1369"/>
    <mergeCell ref="C1370:D1370"/>
    <mergeCell ref="E1370:F1370"/>
    <mergeCell ref="A1399:E1399"/>
    <mergeCell ref="A1403:E1403"/>
    <mergeCell ref="A1405:E1405"/>
    <mergeCell ref="A1406:F1406"/>
    <mergeCell ref="C1407:D1407"/>
    <mergeCell ref="E1407:F1407"/>
    <mergeCell ref="A1408:F1408"/>
    <mergeCell ref="A1387:E1387"/>
    <mergeCell ref="A1391:E1391"/>
    <mergeCell ref="A1393:E1393"/>
    <mergeCell ref="A1394:F1394"/>
    <mergeCell ref="C1395:D1395"/>
    <mergeCell ref="E1395:F1395"/>
    <mergeCell ref="A1396:F1396"/>
    <mergeCell ref="C1419:D1419"/>
    <mergeCell ref="E1419:F1419"/>
    <mergeCell ref="A1420:F1420"/>
    <mergeCell ref="A1450:F1450"/>
    <mergeCell ref="A1453:E1453"/>
    <mergeCell ref="A1423:E1423"/>
    <mergeCell ref="A1427:E1427"/>
    <mergeCell ref="A1429:E1429"/>
    <mergeCell ref="A1430:F1430"/>
    <mergeCell ref="C1431:D1431"/>
    <mergeCell ref="E1431:F1431"/>
    <mergeCell ref="A1436:E1436"/>
    <mergeCell ref="A1471:F1471"/>
    <mergeCell ref="A1489:F1489"/>
    <mergeCell ref="A1492:E1492"/>
    <mergeCell ref="A1493:F1493"/>
    <mergeCell ref="A1494:E1494"/>
    <mergeCell ref="C1496:D1496"/>
    <mergeCell ref="E1496:F1496"/>
    <mergeCell ref="A1509:F1509"/>
    <mergeCell ref="A1475:E1475"/>
    <mergeCell ref="A1476:F1476"/>
    <mergeCell ref="A1479:E1479"/>
    <mergeCell ref="A1480:F1480"/>
    <mergeCell ref="A1481:E1481"/>
    <mergeCell ref="C1483:D1483"/>
    <mergeCell ref="E1483:F1483"/>
    <mergeCell ref="A1501:E1501"/>
    <mergeCell ref="A1506:E1506"/>
    <mergeCell ref="A1508:E1508"/>
    <mergeCell ref="A1462:E1462"/>
    <mergeCell ref="A1463:F1463"/>
    <mergeCell ref="A1466:E1466"/>
    <mergeCell ref="A1467:F1467"/>
    <mergeCell ref="A1468:E1468"/>
    <mergeCell ref="C1470:D1470"/>
    <mergeCell ref="E1470:F1470"/>
    <mergeCell ref="L62:M62"/>
    <mergeCell ref="K191:L191"/>
    <mergeCell ref="A1454:F1454"/>
    <mergeCell ref="A1455:E1455"/>
    <mergeCell ref="C1457:D1457"/>
    <mergeCell ref="E1457:F1457"/>
    <mergeCell ref="A1458:F1458"/>
    <mergeCell ref="A1440:E1440"/>
    <mergeCell ref="A1442:E1442"/>
    <mergeCell ref="C1444:D1444"/>
    <mergeCell ref="E1444:F1444"/>
    <mergeCell ref="A1445:F1445"/>
    <mergeCell ref="A1449:E1449"/>
    <mergeCell ref="A1411:E1411"/>
    <mergeCell ref="A1415:E1415"/>
    <mergeCell ref="A1417:E1417"/>
    <mergeCell ref="A1418:F1418"/>
    <mergeCell ref="C1510:D1510"/>
    <mergeCell ref="E1510:F1510"/>
    <mergeCell ref="A1484:F1484"/>
    <mergeCell ref="A1488:E1488"/>
    <mergeCell ref="C1816:D1816"/>
    <mergeCell ref="E1816:F1816"/>
    <mergeCell ref="A1832:F1832"/>
    <mergeCell ref="C1833:D1833"/>
    <mergeCell ref="E1833:F1833"/>
    <mergeCell ref="C1523:D1523"/>
    <mergeCell ref="E1523:F1523"/>
    <mergeCell ref="A1524:F1524"/>
    <mergeCell ref="A1528:E1528"/>
    <mergeCell ref="A1532:E1532"/>
    <mergeCell ref="A1533:F1533"/>
    <mergeCell ref="A1534:E1534"/>
    <mergeCell ref="A1515:E1515"/>
    <mergeCell ref="A1519:E1519"/>
    <mergeCell ref="A1521:E1521"/>
    <mergeCell ref="A1596:E1596"/>
    <mergeCell ref="A1601:E1601"/>
    <mergeCell ref="C1537:D1537"/>
    <mergeCell ref="E1537:F1537"/>
    <mergeCell ref="A1542:E1542"/>
    <mergeCell ref="A1846:F1846"/>
    <mergeCell ref="C1762:D1762"/>
    <mergeCell ref="E1762:F1762"/>
    <mergeCell ref="A1776:F1776"/>
    <mergeCell ref="C1778:D1778"/>
    <mergeCell ref="E1778:F1778"/>
    <mergeCell ref="A1797:F1797"/>
    <mergeCell ref="C1798:D1798"/>
    <mergeCell ref="E1798:F1798"/>
    <mergeCell ref="A1815:F1815"/>
    <mergeCell ref="A2070:F2070"/>
    <mergeCell ref="C2071:D2071"/>
    <mergeCell ref="E2071:F2071"/>
    <mergeCell ref="A2087:F2087"/>
    <mergeCell ref="C2026:D2026"/>
    <mergeCell ref="E2026:F2026"/>
    <mergeCell ref="A2039:F2039"/>
    <mergeCell ref="C2040:D2040"/>
    <mergeCell ref="E2040:F2040"/>
    <mergeCell ref="A2053:F2053"/>
    <mergeCell ref="C2054:D2054"/>
    <mergeCell ref="E2054:F2054"/>
  </mergeCells>
  <printOptions horizontalCentered="1"/>
  <pageMargins left="0.59055118110236227" right="0.21696428571428572" top="0.51181102362204722" bottom="0.98425196850393704" header="0" footer="0.31496062992125984"/>
  <pageSetup paperSize="9" scale="64" fitToHeight="0" orientation="portrait" r:id="rId1"/>
  <headerFooter>
    <oddFooter>&amp;L&amp;G&amp;CAndré da Silva Luz
 Engenheira Civil 
CREA MT046791&amp;R&amp;"Verdana,Itálico"&amp;10Página &amp;P de &amp;N</oddFooter>
  </headerFooter>
  <rowBreaks count="1" manualBreakCount="1">
    <brk id="411" max="6"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83"/>
  <sheetViews>
    <sheetView topLeftCell="A16" workbookViewId="0">
      <selection activeCell="B20" sqref="B20:F20"/>
    </sheetView>
  </sheetViews>
  <sheetFormatPr defaultRowHeight="15"/>
  <cols>
    <col min="1" max="1" width="13.42578125" customWidth="1"/>
    <col min="2" max="2" width="46" bestFit="1" customWidth="1"/>
    <col min="3" max="3" width="9.42578125" customWidth="1"/>
    <col min="4" max="4" width="12.140625" customWidth="1"/>
    <col min="5" max="5" width="9.28515625" customWidth="1"/>
    <col min="6" max="6" width="9.85546875" style="43" customWidth="1"/>
    <col min="7" max="7" width="6.5703125" bestFit="1" customWidth="1"/>
  </cols>
  <sheetData>
    <row r="1" spans="1:10">
      <c r="A1" s="1214" t="s">
        <v>144</v>
      </c>
      <c r="B1" s="1215"/>
      <c r="C1" s="1215"/>
      <c r="D1" s="1215"/>
      <c r="E1" s="1215"/>
      <c r="F1" s="1216"/>
      <c r="G1" s="21"/>
      <c r="H1" s="21"/>
      <c r="I1" s="21"/>
      <c r="J1" s="22"/>
    </row>
    <row r="2" spans="1:10" ht="15.75" thickBot="1">
      <c r="A2" s="1217"/>
      <c r="B2" s="1218"/>
      <c r="C2" s="1218"/>
      <c r="D2" s="1218"/>
      <c r="E2" s="1218"/>
      <c r="F2" s="1219"/>
      <c r="G2" s="21"/>
      <c r="H2" s="21"/>
      <c r="I2" s="21"/>
      <c r="J2" s="22"/>
    </row>
    <row r="3" spans="1:10">
      <c r="A3" s="18" t="s">
        <v>7</v>
      </c>
      <c r="B3" s="19"/>
      <c r="C3" s="3"/>
      <c r="D3" s="6"/>
      <c r="E3" s="8"/>
      <c r="F3" s="23"/>
      <c r="G3" s="22"/>
      <c r="H3" s="22"/>
      <c r="I3" s="22"/>
      <c r="J3" s="22"/>
    </row>
    <row r="4" spans="1:10">
      <c r="A4" s="1220" t="s">
        <v>8</v>
      </c>
      <c r="B4" s="1221"/>
      <c r="C4" s="1221"/>
      <c r="D4" s="1221"/>
      <c r="E4" s="8"/>
      <c r="F4" s="23"/>
      <c r="G4" s="22"/>
      <c r="H4" s="22"/>
      <c r="I4" s="22"/>
      <c r="J4" s="22"/>
    </row>
    <row r="5" spans="1:10">
      <c r="A5" s="1" t="s">
        <v>9</v>
      </c>
      <c r="B5" s="2"/>
      <c r="C5" s="3"/>
      <c r="D5" s="5"/>
      <c r="E5" s="8"/>
      <c r="F5" s="23"/>
    </row>
    <row r="6" spans="1:10" ht="15.75" thickBot="1">
      <c r="A6" s="10"/>
      <c r="B6" s="1222"/>
      <c r="C6" s="1222"/>
      <c r="D6" s="1222"/>
      <c r="E6" s="1222"/>
      <c r="F6" s="24"/>
    </row>
    <row r="7" spans="1:10" ht="15.75" thickBot="1">
      <c r="A7" s="25" t="s">
        <v>145</v>
      </c>
      <c r="B7" s="1223" t="s">
        <v>146</v>
      </c>
      <c r="C7" s="1224"/>
      <c r="D7" s="1224"/>
      <c r="E7" s="1224"/>
      <c r="F7" s="1225"/>
    </row>
    <row r="8" spans="1:10" ht="29.25" thickBot="1">
      <c r="A8" s="26" t="s">
        <v>6</v>
      </c>
      <c r="B8" s="27" t="s">
        <v>147</v>
      </c>
      <c r="C8" s="27" t="s">
        <v>148</v>
      </c>
      <c r="D8" s="27" t="s">
        <v>149</v>
      </c>
      <c r="E8" s="27" t="s">
        <v>150</v>
      </c>
      <c r="F8" s="28" t="s">
        <v>151</v>
      </c>
    </row>
    <row r="9" spans="1:10">
      <c r="A9" s="29"/>
      <c r="B9" s="30" t="s">
        <v>152</v>
      </c>
      <c r="C9" s="31"/>
      <c r="D9" s="31"/>
      <c r="E9" s="31"/>
      <c r="F9" s="32"/>
    </row>
    <row r="10" spans="1:10">
      <c r="A10" s="12" t="s">
        <v>153</v>
      </c>
      <c r="B10" s="33" t="s">
        <v>154</v>
      </c>
      <c r="C10" s="4" t="s">
        <v>16</v>
      </c>
      <c r="D10" s="4">
        <v>1</v>
      </c>
      <c r="E10" s="34">
        <v>195.4</v>
      </c>
      <c r="F10" s="23">
        <f>D10*E10</f>
        <v>195.4</v>
      </c>
    </row>
    <row r="11" spans="1:10">
      <c r="A11" s="15" t="s">
        <v>153</v>
      </c>
      <c r="B11" s="35" t="s">
        <v>155</v>
      </c>
      <c r="C11" s="20" t="s">
        <v>16</v>
      </c>
      <c r="D11" s="20">
        <v>1</v>
      </c>
      <c r="E11" s="20">
        <v>29.5</v>
      </c>
      <c r="F11" s="23">
        <f>D11*E11</f>
        <v>29.5</v>
      </c>
    </row>
    <row r="12" spans="1:10">
      <c r="A12" s="15"/>
      <c r="B12" s="35"/>
      <c r="C12" s="20"/>
      <c r="D12" s="20"/>
      <c r="E12" s="36" t="s">
        <v>156</v>
      </c>
      <c r="F12" s="37">
        <f>SUM(F10:F11)</f>
        <v>224.9</v>
      </c>
    </row>
    <row r="13" spans="1:10">
      <c r="A13" s="7"/>
      <c r="B13" s="38" t="s">
        <v>157</v>
      </c>
      <c r="C13" s="8"/>
      <c r="D13" s="8"/>
      <c r="E13" s="8"/>
      <c r="F13" s="23"/>
    </row>
    <row r="14" spans="1:10">
      <c r="A14" s="15">
        <v>4750</v>
      </c>
      <c r="B14" s="35" t="s">
        <v>158</v>
      </c>
      <c r="C14" s="20" t="s">
        <v>20</v>
      </c>
      <c r="D14" s="20">
        <v>2.5</v>
      </c>
      <c r="E14" s="20">
        <v>9.44</v>
      </c>
      <c r="F14" s="23">
        <f>D14*E14</f>
        <v>23.6</v>
      </c>
    </row>
    <row r="15" spans="1:10">
      <c r="A15" s="12">
        <v>6127</v>
      </c>
      <c r="B15" s="35" t="s">
        <v>159</v>
      </c>
      <c r="C15" s="20" t="s">
        <v>20</v>
      </c>
      <c r="D15" s="20">
        <v>2.5</v>
      </c>
      <c r="E15" s="20">
        <v>7.59</v>
      </c>
      <c r="F15" s="23">
        <f>D15*E15</f>
        <v>18.98</v>
      </c>
    </row>
    <row r="16" spans="1:10">
      <c r="A16" s="12">
        <v>242</v>
      </c>
      <c r="B16" s="33" t="s">
        <v>160</v>
      </c>
      <c r="C16" s="4" t="s">
        <v>20</v>
      </c>
      <c r="D16" s="4">
        <v>2.5</v>
      </c>
      <c r="E16" s="4">
        <v>10.17</v>
      </c>
      <c r="F16" s="23">
        <f>D16*E16</f>
        <v>25.43</v>
      </c>
    </row>
    <row r="17" spans="1:14" ht="15.75" thickBot="1">
      <c r="A17" s="7"/>
      <c r="B17" s="8"/>
      <c r="C17" s="8"/>
      <c r="D17" s="8"/>
      <c r="E17" s="36" t="s">
        <v>156</v>
      </c>
      <c r="F17" s="37">
        <f>SUM(F14:F16)</f>
        <v>68.010000000000005</v>
      </c>
    </row>
    <row r="18" spans="1:14" ht="16.5" thickBot="1">
      <c r="A18" s="10"/>
      <c r="B18" s="11"/>
      <c r="C18" s="11"/>
      <c r="D18" s="11"/>
      <c r="E18" s="39" t="s">
        <v>161</v>
      </c>
      <c r="F18" s="40">
        <f>F12+F17</f>
        <v>292.91000000000003</v>
      </c>
    </row>
    <row r="19" spans="1:14" ht="15.75" thickBot="1">
      <c r="D19" s="22"/>
      <c r="E19" s="22"/>
      <c r="F19" s="41"/>
      <c r="G19" s="22"/>
      <c r="H19" s="22"/>
      <c r="I19" s="22"/>
      <c r="J19" s="22"/>
      <c r="K19" s="22"/>
      <c r="L19" s="22"/>
      <c r="M19" s="22"/>
      <c r="N19" s="22"/>
    </row>
    <row r="20" spans="1:14" ht="30.75" customHeight="1" thickBot="1">
      <c r="A20" s="42" t="s">
        <v>162</v>
      </c>
      <c r="B20" s="1226" t="s">
        <v>72</v>
      </c>
      <c r="C20" s="1227"/>
      <c r="D20" s="1227"/>
      <c r="E20" s="1227"/>
      <c r="F20" s="1228"/>
      <c r="G20" s="333"/>
      <c r="H20" s="22"/>
      <c r="I20" s="22"/>
      <c r="J20" s="22"/>
      <c r="K20" s="22"/>
      <c r="L20" s="22"/>
      <c r="M20" s="22"/>
      <c r="N20" s="22"/>
    </row>
    <row r="21" spans="1:14" ht="29.25" thickBot="1">
      <c r="A21" s="26" t="s">
        <v>6</v>
      </c>
      <c r="B21" s="27" t="s">
        <v>147</v>
      </c>
      <c r="C21" s="27" t="s">
        <v>148</v>
      </c>
      <c r="D21" s="27" t="s">
        <v>149</v>
      </c>
      <c r="E21" s="27" t="s">
        <v>150</v>
      </c>
      <c r="F21" s="28" t="s">
        <v>151</v>
      </c>
      <c r="G21" s="333"/>
      <c r="H21" s="22"/>
      <c r="I21" s="22"/>
      <c r="J21" s="22"/>
      <c r="K21" s="22"/>
      <c r="L21" s="22"/>
      <c r="M21" s="22"/>
      <c r="N21" s="22"/>
    </row>
    <row r="22" spans="1:14">
      <c r="A22" s="29"/>
      <c r="B22" s="30" t="s">
        <v>152</v>
      </c>
      <c r="C22" s="31"/>
      <c r="D22" s="31"/>
      <c r="E22" s="31"/>
      <c r="F22" s="32"/>
      <c r="G22" s="1231"/>
      <c r="H22" s="1229"/>
      <c r="I22" s="1230"/>
      <c r="J22" s="1230"/>
      <c r="K22" s="1230"/>
      <c r="L22" s="1230"/>
      <c r="M22" s="22"/>
      <c r="N22" s="22"/>
    </row>
    <row r="23" spans="1:14">
      <c r="A23" s="12" t="s">
        <v>153</v>
      </c>
      <c r="B23" s="33" t="s">
        <v>163</v>
      </c>
      <c r="C23" s="4" t="s">
        <v>16</v>
      </c>
      <c r="D23" s="4">
        <v>1.05</v>
      </c>
      <c r="E23" s="34">
        <v>82.4</v>
      </c>
      <c r="F23" s="23">
        <f>D23*E23</f>
        <v>86.52</v>
      </c>
      <c r="G23" s="1231"/>
      <c r="H23" s="1229"/>
      <c r="I23" s="1230"/>
      <c r="J23" s="31"/>
      <c r="K23" s="31"/>
      <c r="L23" s="31"/>
      <c r="M23" s="22"/>
      <c r="N23" s="22"/>
    </row>
    <row r="24" spans="1:14">
      <c r="A24" s="15" t="s">
        <v>153</v>
      </c>
      <c r="B24" s="35" t="s">
        <v>164</v>
      </c>
      <c r="C24" s="20" t="s">
        <v>16</v>
      </c>
      <c r="D24" s="20">
        <v>1.05</v>
      </c>
      <c r="E24" s="20">
        <v>17.5</v>
      </c>
      <c r="F24" s="23">
        <f>D24*E24</f>
        <v>18.38</v>
      </c>
      <c r="G24" s="333"/>
      <c r="H24" s="22"/>
      <c r="I24" s="22"/>
      <c r="J24" s="22"/>
      <c r="K24" s="22"/>
      <c r="L24" s="22"/>
      <c r="M24" s="22"/>
      <c r="N24" s="22"/>
    </row>
    <row r="25" spans="1:14">
      <c r="A25" s="15"/>
      <c r="B25" s="35"/>
      <c r="C25" s="20"/>
      <c r="D25" s="20"/>
      <c r="E25" s="36" t="s">
        <v>156</v>
      </c>
      <c r="F25" s="37">
        <f>SUM(F23:F24)</f>
        <v>104.9</v>
      </c>
      <c r="G25" s="333"/>
      <c r="H25" s="22"/>
      <c r="I25" s="22"/>
      <c r="J25" s="22"/>
      <c r="K25" s="22"/>
      <c r="L25" s="22"/>
      <c r="M25" s="22"/>
      <c r="N25" s="22"/>
    </row>
    <row r="26" spans="1:14">
      <c r="A26" s="7"/>
      <c r="B26" s="38" t="s">
        <v>157</v>
      </c>
      <c r="C26" s="8"/>
      <c r="D26" s="8"/>
      <c r="E26" s="8"/>
      <c r="F26" s="23"/>
      <c r="G26" s="332"/>
    </row>
    <row r="27" spans="1:14">
      <c r="A27" s="15" t="s">
        <v>165</v>
      </c>
      <c r="B27" s="35" t="s">
        <v>158</v>
      </c>
      <c r="C27" s="20" t="s">
        <v>20</v>
      </c>
      <c r="D27" s="20">
        <v>1.5</v>
      </c>
      <c r="E27" s="20">
        <v>9.44</v>
      </c>
      <c r="F27" s="23">
        <f>D27*E27</f>
        <v>14.16</v>
      </c>
      <c r="G27" s="332"/>
    </row>
    <row r="28" spans="1:14">
      <c r="A28" s="12" t="s">
        <v>166</v>
      </c>
      <c r="B28" s="35" t="s">
        <v>159</v>
      </c>
      <c r="C28" s="20" t="s">
        <v>20</v>
      </c>
      <c r="D28" s="20">
        <v>1.5</v>
      </c>
      <c r="E28" s="20">
        <v>7.59</v>
      </c>
      <c r="F28" s="23">
        <f>D28*E28</f>
        <v>11.39</v>
      </c>
      <c r="G28" s="332"/>
    </row>
    <row r="29" spans="1:14">
      <c r="A29" s="12" t="s">
        <v>167</v>
      </c>
      <c r="B29" s="33" t="s">
        <v>160</v>
      </c>
      <c r="C29" s="4" t="s">
        <v>20</v>
      </c>
      <c r="D29" s="4">
        <v>1.5</v>
      </c>
      <c r="E29" s="4">
        <v>10.17</v>
      </c>
      <c r="F29" s="23">
        <f>D29*E29</f>
        <v>15.26</v>
      </c>
      <c r="G29" s="332"/>
    </row>
    <row r="30" spans="1:14" ht="15.75" thickBot="1">
      <c r="A30" s="7"/>
      <c r="B30" s="8"/>
      <c r="C30" s="8"/>
      <c r="D30" s="8"/>
      <c r="E30" s="36" t="s">
        <v>156</v>
      </c>
      <c r="F30" s="37">
        <f>SUM(F27:F29)</f>
        <v>40.81</v>
      </c>
      <c r="G30" s="332"/>
    </row>
    <row r="31" spans="1:14" ht="16.5" thickBot="1">
      <c r="A31" s="10"/>
      <c r="B31" s="11"/>
      <c r="C31" s="11"/>
      <c r="D31" s="11"/>
      <c r="E31" s="39" t="s">
        <v>161</v>
      </c>
      <c r="F31" s="40">
        <f>F25+F30</f>
        <v>145.71</v>
      </c>
      <c r="G31" s="332"/>
    </row>
    <row r="32" spans="1:14" ht="15.75" thickBot="1"/>
    <row r="33" spans="1:6" ht="28.5" customHeight="1" thickBot="1">
      <c r="A33" s="42" t="s">
        <v>168</v>
      </c>
      <c r="B33" s="1226" t="s">
        <v>73</v>
      </c>
      <c r="C33" s="1227"/>
      <c r="D33" s="1227"/>
      <c r="E33" s="1227"/>
      <c r="F33" s="1228"/>
    </row>
    <row r="34" spans="1:6" ht="29.25" thickBot="1">
      <c r="A34" s="26" t="s">
        <v>6</v>
      </c>
      <c r="B34" s="27" t="s">
        <v>147</v>
      </c>
      <c r="C34" s="27" t="s">
        <v>148</v>
      </c>
      <c r="D34" s="27" t="s">
        <v>149</v>
      </c>
      <c r="E34" s="27" t="s">
        <v>150</v>
      </c>
      <c r="F34" s="28" t="s">
        <v>151</v>
      </c>
    </row>
    <row r="35" spans="1:6">
      <c r="A35" s="29"/>
      <c r="B35" s="30" t="s">
        <v>152</v>
      </c>
      <c r="C35" s="31"/>
      <c r="D35" s="31"/>
      <c r="E35" s="31"/>
      <c r="F35" s="32"/>
    </row>
    <row r="36" spans="1:6">
      <c r="A36" s="12" t="s">
        <v>153</v>
      </c>
      <c r="B36" s="33" t="s">
        <v>169</v>
      </c>
      <c r="C36" s="4" t="s">
        <v>16</v>
      </c>
      <c r="D36" s="4">
        <v>1.05</v>
      </c>
      <c r="E36" s="34">
        <v>98.7</v>
      </c>
      <c r="F36" s="23">
        <f>D36*E36</f>
        <v>103.64</v>
      </c>
    </row>
    <row r="37" spans="1:6">
      <c r="A37" s="15" t="s">
        <v>153</v>
      </c>
      <c r="B37" s="35" t="s">
        <v>164</v>
      </c>
      <c r="C37" s="20" t="s">
        <v>16</v>
      </c>
      <c r="D37" s="20">
        <v>1.05</v>
      </c>
      <c r="E37" s="20">
        <v>18.5</v>
      </c>
      <c r="F37" s="23">
        <f>D37*E37</f>
        <v>19.43</v>
      </c>
    </row>
    <row r="38" spans="1:6">
      <c r="A38" s="15"/>
      <c r="B38" s="35"/>
      <c r="C38" s="20"/>
      <c r="D38" s="20"/>
      <c r="E38" s="36" t="s">
        <v>156</v>
      </c>
      <c r="F38" s="37">
        <f>SUM(F36:F37)</f>
        <v>123.07</v>
      </c>
    </row>
    <row r="39" spans="1:6">
      <c r="A39" s="7"/>
      <c r="B39" s="38" t="s">
        <v>157</v>
      </c>
      <c r="C39" s="8"/>
      <c r="D39" s="8"/>
      <c r="E39" s="8"/>
      <c r="F39" s="23"/>
    </row>
    <row r="40" spans="1:6">
      <c r="A40" s="15" t="s">
        <v>170</v>
      </c>
      <c r="B40" s="35" t="s">
        <v>158</v>
      </c>
      <c r="C40" s="20" t="s">
        <v>20</v>
      </c>
      <c r="D40" s="20">
        <v>1.5</v>
      </c>
      <c r="E40" s="20">
        <v>9.44</v>
      </c>
      <c r="F40" s="23">
        <f>D40*E40</f>
        <v>14.16</v>
      </c>
    </row>
    <row r="41" spans="1:6">
      <c r="A41" s="12" t="s">
        <v>166</v>
      </c>
      <c r="B41" s="35" t="s">
        <v>159</v>
      </c>
      <c r="C41" s="20" t="s">
        <v>20</v>
      </c>
      <c r="D41" s="20">
        <v>1.5</v>
      </c>
      <c r="E41" s="20">
        <v>7.59</v>
      </c>
      <c r="F41" s="23">
        <f>D41*E41</f>
        <v>11.39</v>
      </c>
    </row>
    <row r="42" spans="1:6">
      <c r="A42" s="12" t="s">
        <v>167</v>
      </c>
      <c r="B42" s="33" t="s">
        <v>160</v>
      </c>
      <c r="C42" s="4" t="s">
        <v>20</v>
      </c>
      <c r="D42" s="4">
        <v>1.5</v>
      </c>
      <c r="E42" s="4">
        <v>10.17</v>
      </c>
      <c r="F42" s="23">
        <f>D42*E42</f>
        <v>15.26</v>
      </c>
    </row>
    <row r="43" spans="1:6" ht="15.75" thickBot="1">
      <c r="A43" s="7"/>
      <c r="B43" s="8"/>
      <c r="C43" s="8"/>
      <c r="D43" s="8"/>
      <c r="E43" s="36" t="s">
        <v>156</v>
      </c>
      <c r="F43" s="37">
        <f>SUM(F40:F42)</f>
        <v>40.81</v>
      </c>
    </row>
    <row r="44" spans="1:6" ht="16.5" thickBot="1">
      <c r="A44" s="10"/>
      <c r="B44" s="11"/>
      <c r="C44" s="11"/>
      <c r="D44" s="11"/>
      <c r="E44" s="39" t="s">
        <v>161</v>
      </c>
      <c r="F44" s="40">
        <f>F38+F43</f>
        <v>163.88</v>
      </c>
    </row>
    <row r="45" spans="1:6" ht="15.75" thickBot="1"/>
    <row r="46" spans="1:6" ht="15.75" thickBot="1">
      <c r="A46" s="42" t="s">
        <v>171</v>
      </c>
      <c r="B46" s="1226" t="s">
        <v>172</v>
      </c>
      <c r="C46" s="1227"/>
      <c r="D46" s="1227"/>
      <c r="E46" s="1227"/>
      <c r="F46" s="1228"/>
    </row>
    <row r="47" spans="1:6" ht="29.25" thickBot="1">
      <c r="A47" s="26" t="s">
        <v>6</v>
      </c>
      <c r="B47" s="27" t="s">
        <v>147</v>
      </c>
      <c r="C47" s="27" t="s">
        <v>148</v>
      </c>
      <c r="D47" s="27" t="s">
        <v>149</v>
      </c>
      <c r="E47" s="27" t="s">
        <v>150</v>
      </c>
      <c r="F47" s="28" t="s">
        <v>151</v>
      </c>
    </row>
    <row r="48" spans="1:6">
      <c r="A48" s="29"/>
      <c r="B48" s="30" t="s">
        <v>152</v>
      </c>
      <c r="C48" s="31"/>
      <c r="D48" s="31"/>
      <c r="E48" s="31"/>
      <c r="F48" s="32"/>
    </row>
    <row r="49" spans="1:6">
      <c r="A49" s="12" t="s">
        <v>173</v>
      </c>
      <c r="B49" s="33" t="s">
        <v>174</v>
      </c>
      <c r="C49" s="4" t="s">
        <v>175</v>
      </c>
      <c r="D49" s="4">
        <v>0.1</v>
      </c>
      <c r="E49" s="34">
        <v>50.81</v>
      </c>
      <c r="F49" s="23">
        <f>D49*E49</f>
        <v>5.08</v>
      </c>
    </row>
    <row r="50" spans="1:6">
      <c r="A50" s="15"/>
      <c r="B50" s="35"/>
      <c r="C50" s="20"/>
      <c r="D50" s="20"/>
      <c r="E50" s="36" t="s">
        <v>156</v>
      </c>
      <c r="F50" s="37">
        <f>SUM(F49:F49)</f>
        <v>5.08</v>
      </c>
    </row>
    <row r="51" spans="1:6">
      <c r="A51" s="7"/>
      <c r="B51" s="38" t="s">
        <v>157</v>
      </c>
      <c r="C51" s="8"/>
      <c r="D51" s="8"/>
      <c r="E51" s="8"/>
      <c r="F51" s="23"/>
    </row>
    <row r="52" spans="1:6">
      <c r="A52" s="15" t="s">
        <v>176</v>
      </c>
      <c r="B52" s="35" t="s">
        <v>177</v>
      </c>
      <c r="C52" s="20" t="s">
        <v>20</v>
      </c>
      <c r="D52" s="20">
        <v>0.3</v>
      </c>
      <c r="E52" s="20">
        <v>9.44</v>
      </c>
      <c r="F52" s="23">
        <f>D52*E52</f>
        <v>2.83</v>
      </c>
    </row>
    <row r="53" spans="1:6" ht="15.75" thickBot="1">
      <c r="A53" s="7"/>
      <c r="B53" s="8"/>
      <c r="C53" s="8"/>
      <c r="D53" s="8"/>
      <c r="E53" s="36" t="s">
        <v>156</v>
      </c>
      <c r="F53" s="37">
        <f>SUM(F52:F52)</f>
        <v>2.83</v>
      </c>
    </row>
    <row r="54" spans="1:6" ht="16.5" thickBot="1">
      <c r="A54" s="10"/>
      <c r="B54" s="11"/>
      <c r="C54" s="11"/>
      <c r="D54" s="11"/>
      <c r="E54" s="39" t="s">
        <v>161</v>
      </c>
      <c r="F54" s="40">
        <f>F50+F53</f>
        <v>7.91</v>
      </c>
    </row>
    <row r="55" spans="1:6" ht="15.75" thickBot="1"/>
    <row r="56" spans="1:6" ht="15.75" thickBot="1">
      <c r="A56" s="42" t="s">
        <v>178</v>
      </c>
      <c r="B56" s="1226" t="s">
        <v>179</v>
      </c>
      <c r="C56" s="1227"/>
      <c r="D56" s="1227"/>
      <c r="E56" s="1227"/>
      <c r="F56" s="1228"/>
    </row>
    <row r="57" spans="1:6" ht="29.25" thickBot="1">
      <c r="A57" s="26" t="s">
        <v>6</v>
      </c>
      <c r="B57" s="27" t="s">
        <v>147</v>
      </c>
      <c r="C57" s="27" t="s">
        <v>148</v>
      </c>
      <c r="D57" s="27" t="s">
        <v>149</v>
      </c>
      <c r="E57" s="27" t="s">
        <v>150</v>
      </c>
      <c r="F57" s="28" t="s">
        <v>151</v>
      </c>
    </row>
    <row r="58" spans="1:6">
      <c r="A58" s="29"/>
      <c r="B58" s="30" t="s">
        <v>152</v>
      </c>
      <c r="C58" s="31"/>
      <c r="D58" s="31"/>
      <c r="E58" s="31"/>
      <c r="F58" s="32"/>
    </row>
    <row r="59" spans="1:6">
      <c r="A59" s="12" t="s">
        <v>153</v>
      </c>
      <c r="B59" s="33" t="s">
        <v>180</v>
      </c>
      <c r="C59" s="4" t="s">
        <v>16</v>
      </c>
      <c r="D59" s="4">
        <v>1</v>
      </c>
      <c r="E59" s="34">
        <v>34</v>
      </c>
      <c r="F59" s="23">
        <f>D59*E59</f>
        <v>34</v>
      </c>
    </row>
    <row r="60" spans="1:6">
      <c r="A60" s="15"/>
      <c r="B60" s="35"/>
      <c r="C60" s="20"/>
      <c r="D60" s="20"/>
      <c r="E60" s="36" t="s">
        <v>156</v>
      </c>
      <c r="F60" s="37">
        <f>SUM(F59:F59)</f>
        <v>34</v>
      </c>
    </row>
    <row r="61" spans="1:6">
      <c r="A61" s="7"/>
      <c r="B61" s="38" t="s">
        <v>157</v>
      </c>
      <c r="C61" s="8"/>
      <c r="D61" s="8"/>
      <c r="E61" s="8"/>
      <c r="F61" s="23"/>
    </row>
    <row r="62" spans="1:6">
      <c r="A62" s="15" t="s">
        <v>170</v>
      </c>
      <c r="B62" s="35" t="s">
        <v>158</v>
      </c>
      <c r="C62" s="20" t="s">
        <v>20</v>
      </c>
      <c r="D62" s="20">
        <v>1.5</v>
      </c>
      <c r="E62" s="20">
        <v>9.44</v>
      </c>
      <c r="F62" s="23">
        <f>D62*E62</f>
        <v>14.16</v>
      </c>
    </row>
    <row r="63" spans="1:6">
      <c r="A63" s="12" t="s">
        <v>166</v>
      </c>
      <c r="B63" s="35" t="s">
        <v>159</v>
      </c>
      <c r="C63" s="20" t="s">
        <v>20</v>
      </c>
      <c r="D63" s="20">
        <v>1.5</v>
      </c>
      <c r="E63" s="20">
        <v>7.59</v>
      </c>
      <c r="F63" s="23">
        <f>D63*E63</f>
        <v>11.39</v>
      </c>
    </row>
    <row r="64" spans="1:6">
      <c r="A64" s="12" t="s">
        <v>167</v>
      </c>
      <c r="B64" s="33" t="s">
        <v>160</v>
      </c>
      <c r="C64" s="4" t="s">
        <v>20</v>
      </c>
      <c r="D64" s="20">
        <v>1.5</v>
      </c>
      <c r="E64" s="4">
        <v>10.17</v>
      </c>
      <c r="F64" s="23">
        <f>D64*E64</f>
        <v>15.26</v>
      </c>
    </row>
    <row r="65" spans="1:6" ht="15.75" thickBot="1">
      <c r="A65" s="7"/>
      <c r="B65" s="8"/>
      <c r="C65" s="8"/>
      <c r="D65" s="8"/>
      <c r="E65" s="36" t="s">
        <v>156</v>
      </c>
      <c r="F65" s="37">
        <f>SUM(F62:F64)</f>
        <v>40.81</v>
      </c>
    </row>
    <row r="66" spans="1:6" ht="16.5" thickBot="1">
      <c r="A66" s="10"/>
      <c r="B66" s="11"/>
      <c r="C66" s="11"/>
      <c r="D66" s="11"/>
      <c r="E66" s="39" t="s">
        <v>161</v>
      </c>
      <c r="F66" s="40">
        <f>F60+F65</f>
        <v>74.81</v>
      </c>
    </row>
    <row r="67" spans="1:6" ht="15.75" thickBot="1"/>
    <row r="68" spans="1:6" ht="15.75" thickBot="1">
      <c r="A68" s="42" t="s">
        <v>181</v>
      </c>
      <c r="B68" s="1226" t="s">
        <v>182</v>
      </c>
      <c r="C68" s="1227"/>
      <c r="D68" s="1227"/>
      <c r="E68" s="1227"/>
      <c r="F68" s="1228"/>
    </row>
    <row r="69" spans="1:6" ht="29.25" thickBot="1">
      <c r="A69" s="26" t="s">
        <v>6</v>
      </c>
      <c r="B69" s="27" t="s">
        <v>147</v>
      </c>
      <c r="C69" s="27" t="s">
        <v>148</v>
      </c>
      <c r="D69" s="27" t="s">
        <v>149</v>
      </c>
      <c r="E69" s="27" t="s">
        <v>150</v>
      </c>
      <c r="F69" s="28" t="s">
        <v>151</v>
      </c>
    </row>
    <row r="70" spans="1:6">
      <c r="A70" s="29"/>
      <c r="B70" s="30" t="s">
        <v>152</v>
      </c>
      <c r="C70" s="31"/>
      <c r="D70" s="31"/>
      <c r="E70" s="31"/>
      <c r="F70" s="32"/>
    </row>
    <row r="71" spans="1:6">
      <c r="A71" s="12" t="s">
        <v>153</v>
      </c>
      <c r="B71" s="33" t="s">
        <v>182</v>
      </c>
      <c r="C71" s="4" t="s">
        <v>16</v>
      </c>
      <c r="D71" s="4">
        <v>1.05</v>
      </c>
      <c r="E71" s="34">
        <v>48.9</v>
      </c>
      <c r="F71" s="23">
        <f>D71*E71</f>
        <v>51.35</v>
      </c>
    </row>
    <row r="72" spans="1:6">
      <c r="A72" s="15" t="s">
        <v>153</v>
      </c>
      <c r="B72" s="35" t="s">
        <v>164</v>
      </c>
      <c r="C72" s="20" t="s">
        <v>16</v>
      </c>
      <c r="D72" s="20">
        <v>1.05</v>
      </c>
      <c r="E72" s="20">
        <v>8.4</v>
      </c>
      <c r="F72" s="23">
        <f>D72*E72</f>
        <v>8.82</v>
      </c>
    </row>
    <row r="73" spans="1:6">
      <c r="A73" s="15"/>
      <c r="B73" s="35"/>
      <c r="C73" s="20"/>
      <c r="D73" s="20"/>
      <c r="E73" s="36" t="s">
        <v>156</v>
      </c>
      <c r="F73" s="37">
        <f>SUM(F71:F72)</f>
        <v>60.17</v>
      </c>
    </row>
    <row r="74" spans="1:6">
      <c r="A74" s="7"/>
      <c r="B74" s="38" t="s">
        <v>157</v>
      </c>
      <c r="C74" s="8"/>
      <c r="D74" s="8"/>
      <c r="E74" s="8"/>
      <c r="F74" s="23"/>
    </row>
    <row r="75" spans="1:6">
      <c r="A75" s="15" t="s">
        <v>165</v>
      </c>
      <c r="B75" s="35" t="s">
        <v>158</v>
      </c>
      <c r="C75" s="20" t="s">
        <v>20</v>
      </c>
      <c r="D75" s="20">
        <v>1</v>
      </c>
      <c r="E75" s="20">
        <v>9.44</v>
      </c>
      <c r="F75" s="23">
        <f>D75*E75</f>
        <v>9.44</v>
      </c>
    </row>
    <row r="76" spans="1:6">
      <c r="A76" s="12" t="s">
        <v>166</v>
      </c>
      <c r="B76" s="35" t="s">
        <v>159</v>
      </c>
      <c r="C76" s="20" t="s">
        <v>20</v>
      </c>
      <c r="D76" s="20">
        <v>1</v>
      </c>
      <c r="E76" s="20">
        <v>7.59</v>
      </c>
      <c r="F76" s="23">
        <f>D76*E76</f>
        <v>7.59</v>
      </c>
    </row>
    <row r="77" spans="1:6">
      <c r="A77" s="12" t="s">
        <v>167</v>
      </c>
      <c r="B77" s="33" t="s">
        <v>160</v>
      </c>
      <c r="C77" s="4" t="s">
        <v>20</v>
      </c>
      <c r="D77" s="4">
        <v>1</v>
      </c>
      <c r="E77" s="4">
        <v>10.17</v>
      </c>
      <c r="F77" s="23">
        <f>D77*E77</f>
        <v>10.17</v>
      </c>
    </row>
    <row r="78" spans="1:6" ht="15.75" thickBot="1">
      <c r="A78" s="7"/>
      <c r="B78" s="8"/>
      <c r="C78" s="8"/>
      <c r="D78" s="8"/>
      <c r="E78" s="36" t="s">
        <v>156</v>
      </c>
      <c r="F78" s="37">
        <f>SUM(F75:F77)</f>
        <v>27.2</v>
      </c>
    </row>
    <row r="79" spans="1:6" ht="16.5" thickBot="1">
      <c r="A79" s="10"/>
      <c r="B79" s="11"/>
      <c r="C79" s="11"/>
      <c r="D79" s="11"/>
      <c r="E79" s="39" t="s">
        <v>161</v>
      </c>
      <c r="F79" s="40">
        <f>F73+F78</f>
        <v>87.37</v>
      </c>
    </row>
    <row r="80" spans="1:6" ht="15.75" thickBot="1"/>
    <row r="81" spans="1:6" ht="15.75" thickBot="1">
      <c r="A81" s="42" t="s">
        <v>183</v>
      </c>
      <c r="B81" s="1226" t="s">
        <v>184</v>
      </c>
      <c r="C81" s="1227"/>
      <c r="D81" s="1227"/>
      <c r="E81" s="1227"/>
      <c r="F81" s="1228"/>
    </row>
    <row r="82" spans="1:6" ht="29.25" thickBot="1">
      <c r="A82" s="26" t="s">
        <v>6</v>
      </c>
      <c r="B82" s="27" t="s">
        <v>147</v>
      </c>
      <c r="C82" s="27" t="s">
        <v>148</v>
      </c>
      <c r="D82" s="27" t="s">
        <v>149</v>
      </c>
      <c r="E82" s="27" t="s">
        <v>150</v>
      </c>
      <c r="F82" s="28" t="s">
        <v>151</v>
      </c>
    </row>
    <row r="83" spans="1:6">
      <c r="A83" s="29"/>
      <c r="B83" s="30" t="s">
        <v>152</v>
      </c>
      <c r="C83" s="31"/>
      <c r="D83" s="31"/>
      <c r="E83" s="31"/>
      <c r="F83" s="32"/>
    </row>
    <row r="84" spans="1:6" ht="30.75" customHeight="1">
      <c r="A84" s="12" t="s">
        <v>185</v>
      </c>
      <c r="B84" s="44" t="s">
        <v>186</v>
      </c>
      <c r="C84" s="4" t="s">
        <v>74</v>
      </c>
      <c r="D84" s="4">
        <v>6</v>
      </c>
      <c r="E84" s="34">
        <v>0.47</v>
      </c>
      <c r="F84" s="23">
        <f>D84*E84</f>
        <v>2.82</v>
      </c>
    </row>
    <row r="85" spans="1:6">
      <c r="A85" s="15" t="s">
        <v>187</v>
      </c>
      <c r="B85" s="35" t="s">
        <v>188</v>
      </c>
      <c r="C85" s="20" t="s">
        <v>189</v>
      </c>
      <c r="D85" s="20">
        <v>3.0000000000000001E-3</v>
      </c>
      <c r="E85" s="20">
        <v>66.209999999999994</v>
      </c>
      <c r="F85" s="23">
        <f>D85*E85</f>
        <v>0.2</v>
      </c>
    </row>
    <row r="86" spans="1:6">
      <c r="A86" s="15" t="s">
        <v>190</v>
      </c>
      <c r="B86" s="35" t="s">
        <v>191</v>
      </c>
      <c r="C86" s="20" t="s">
        <v>74</v>
      </c>
      <c r="D86" s="20">
        <v>4.3019999999999996</v>
      </c>
      <c r="E86" s="20">
        <v>0.45</v>
      </c>
      <c r="F86" s="23">
        <f>D86*E86</f>
        <v>1.94</v>
      </c>
    </row>
    <row r="87" spans="1:6">
      <c r="A87" s="15"/>
      <c r="B87" s="35"/>
      <c r="C87" s="20"/>
      <c r="D87" s="20"/>
      <c r="E87" s="36" t="s">
        <v>156</v>
      </c>
      <c r="F87" s="37">
        <f>SUM(F84:F86)</f>
        <v>4.96</v>
      </c>
    </row>
    <row r="88" spans="1:6">
      <c r="A88" s="7"/>
      <c r="B88" s="38" t="s">
        <v>157</v>
      </c>
      <c r="C88" s="8"/>
      <c r="D88" s="8"/>
      <c r="E88" s="8"/>
      <c r="F88" s="23"/>
    </row>
    <row r="89" spans="1:6">
      <c r="A89" s="15" t="s">
        <v>165</v>
      </c>
      <c r="B89" s="35" t="s">
        <v>158</v>
      </c>
      <c r="C89" s="20" t="s">
        <v>20</v>
      </c>
      <c r="D89" s="20">
        <v>1</v>
      </c>
      <c r="E89" s="20">
        <v>9.44</v>
      </c>
      <c r="F89" s="23">
        <f>D89*E89</f>
        <v>9.44</v>
      </c>
    </row>
    <row r="90" spans="1:6">
      <c r="A90" s="15" t="s">
        <v>192</v>
      </c>
      <c r="B90" s="35" t="s">
        <v>193</v>
      </c>
      <c r="C90" s="20" t="s">
        <v>20</v>
      </c>
      <c r="D90" s="20">
        <v>1.03</v>
      </c>
      <c r="E90" s="20">
        <v>7.01</v>
      </c>
      <c r="F90" s="23">
        <f>D90*E90</f>
        <v>7.22</v>
      </c>
    </row>
    <row r="91" spans="1:6" ht="15.75" thickBot="1">
      <c r="A91" s="7"/>
      <c r="B91" s="8"/>
      <c r="C91" s="8"/>
      <c r="D91" s="8"/>
      <c r="E91" s="36" t="s">
        <v>156</v>
      </c>
      <c r="F91" s="37">
        <f>SUM(F89:F90)</f>
        <v>16.66</v>
      </c>
    </row>
    <row r="92" spans="1:6" ht="16.5" thickBot="1">
      <c r="A92" s="10"/>
      <c r="B92" s="11"/>
      <c r="C92" s="11"/>
      <c r="D92" s="11"/>
      <c r="E92" s="39" t="s">
        <v>161</v>
      </c>
      <c r="F92" s="40">
        <f>F87+F91</f>
        <v>21.62</v>
      </c>
    </row>
    <row r="93" spans="1:6" ht="15.75" thickBot="1"/>
    <row r="94" spans="1:6" ht="15.75" thickBot="1">
      <c r="A94" s="42" t="s">
        <v>194</v>
      </c>
      <c r="B94" s="1226" t="s">
        <v>195</v>
      </c>
      <c r="C94" s="1227"/>
      <c r="D94" s="1227"/>
      <c r="E94" s="1227"/>
      <c r="F94" s="1228"/>
    </row>
    <row r="95" spans="1:6" ht="29.25" thickBot="1">
      <c r="A95" s="26" t="s">
        <v>6</v>
      </c>
      <c r="B95" s="27" t="s">
        <v>147</v>
      </c>
      <c r="C95" s="27" t="s">
        <v>148</v>
      </c>
      <c r="D95" s="27" t="s">
        <v>149</v>
      </c>
      <c r="E95" s="27" t="s">
        <v>150</v>
      </c>
      <c r="F95" s="28" t="s">
        <v>151</v>
      </c>
    </row>
    <row r="96" spans="1:6">
      <c r="A96" s="29"/>
      <c r="B96" s="30" t="s">
        <v>152</v>
      </c>
      <c r="C96" s="31"/>
      <c r="D96" s="31"/>
      <c r="E96" s="31"/>
      <c r="F96" s="32"/>
    </row>
    <row r="97" spans="1:6">
      <c r="A97" s="12" t="s">
        <v>196</v>
      </c>
      <c r="B97" s="44" t="s">
        <v>197</v>
      </c>
      <c r="C97" s="20" t="s">
        <v>16</v>
      </c>
      <c r="D97" s="4">
        <v>1</v>
      </c>
      <c r="E97" s="34">
        <v>160.59</v>
      </c>
      <c r="F97" s="23">
        <f>D97*E97</f>
        <v>160.59</v>
      </c>
    </row>
    <row r="98" spans="1:6">
      <c r="A98" s="15"/>
      <c r="B98" s="35"/>
      <c r="C98" s="20"/>
      <c r="D98" s="20"/>
      <c r="E98" s="36" t="s">
        <v>156</v>
      </c>
      <c r="F98" s="37">
        <f>SUM(F97:F97)</f>
        <v>160.59</v>
      </c>
    </row>
    <row r="99" spans="1:6">
      <c r="A99" s="7"/>
      <c r="B99" s="38" t="s">
        <v>157</v>
      </c>
      <c r="C99" s="8"/>
      <c r="D99" s="8"/>
      <c r="E99" s="8"/>
      <c r="F99" s="23"/>
    </row>
    <row r="100" spans="1:6">
      <c r="A100" s="15" t="s">
        <v>198</v>
      </c>
      <c r="B100" s="35" t="s">
        <v>199</v>
      </c>
      <c r="C100" s="20" t="s">
        <v>20</v>
      </c>
      <c r="D100" s="20">
        <v>2</v>
      </c>
      <c r="E100" s="20">
        <v>9.44</v>
      </c>
      <c r="F100" s="23">
        <f>D100*E100</f>
        <v>18.88</v>
      </c>
    </row>
    <row r="101" spans="1:6" ht="15.75" thickBot="1">
      <c r="A101" s="7"/>
      <c r="B101" s="8"/>
      <c r="C101" s="8"/>
      <c r="D101" s="8"/>
      <c r="E101" s="36" t="s">
        <v>156</v>
      </c>
      <c r="F101" s="37">
        <f>SUM(F100:F100)</f>
        <v>18.88</v>
      </c>
    </row>
    <row r="102" spans="1:6" ht="16.5" thickBot="1">
      <c r="A102" s="10"/>
      <c r="B102" s="11"/>
      <c r="C102" s="11"/>
      <c r="D102" s="11"/>
      <c r="E102" s="39" t="s">
        <v>161</v>
      </c>
      <c r="F102" s="40">
        <f>F98+F101</f>
        <v>179.47</v>
      </c>
    </row>
    <row r="103" spans="1:6" ht="15.75" thickBot="1"/>
    <row r="104" spans="1:6" ht="15.75" thickBot="1">
      <c r="A104" s="42" t="s">
        <v>200</v>
      </c>
      <c r="B104" s="1226" t="s">
        <v>201</v>
      </c>
      <c r="C104" s="1227"/>
      <c r="D104" s="1227"/>
      <c r="E104" s="1227"/>
      <c r="F104" s="1228"/>
    </row>
    <row r="105" spans="1:6" ht="29.25" thickBot="1">
      <c r="A105" s="26" t="s">
        <v>6</v>
      </c>
      <c r="B105" s="27" t="s">
        <v>147</v>
      </c>
      <c r="C105" s="27" t="s">
        <v>148</v>
      </c>
      <c r="D105" s="27" t="s">
        <v>149</v>
      </c>
      <c r="E105" s="27" t="s">
        <v>150</v>
      </c>
      <c r="F105" s="28" t="s">
        <v>151</v>
      </c>
    </row>
    <row r="106" spans="1:6">
      <c r="A106" s="29"/>
      <c r="B106" s="30" t="s">
        <v>152</v>
      </c>
      <c r="C106" s="31"/>
      <c r="D106" s="31"/>
      <c r="E106" s="31"/>
      <c r="F106" s="32"/>
    </row>
    <row r="107" spans="1:6">
      <c r="A107" s="12" t="s">
        <v>202</v>
      </c>
      <c r="B107" s="44" t="s">
        <v>203</v>
      </c>
      <c r="C107" s="4" t="s">
        <v>18</v>
      </c>
      <c r="D107" s="4">
        <v>1</v>
      </c>
      <c r="E107" s="34">
        <v>60</v>
      </c>
      <c r="F107" s="23">
        <f>D107*E107</f>
        <v>60</v>
      </c>
    </row>
    <row r="108" spans="1:6">
      <c r="A108" s="15" t="s">
        <v>202</v>
      </c>
      <c r="B108" s="35" t="s">
        <v>204</v>
      </c>
      <c r="C108" s="20" t="s">
        <v>18</v>
      </c>
      <c r="D108" s="20">
        <v>1</v>
      </c>
      <c r="E108" s="20">
        <v>568</v>
      </c>
      <c r="F108" s="23">
        <f>D108*E108</f>
        <v>568</v>
      </c>
    </row>
    <row r="109" spans="1:6">
      <c r="A109" s="15" t="s">
        <v>202</v>
      </c>
      <c r="B109" s="35" t="s">
        <v>205</v>
      </c>
      <c r="C109" s="20" t="s">
        <v>18</v>
      </c>
      <c r="D109" s="20">
        <v>1</v>
      </c>
      <c r="E109" s="20">
        <v>56</v>
      </c>
      <c r="F109" s="23">
        <f>D109*E109</f>
        <v>56</v>
      </c>
    </row>
    <row r="110" spans="1:6">
      <c r="A110" s="15"/>
      <c r="B110" s="35"/>
      <c r="C110" s="20"/>
      <c r="D110" s="20"/>
      <c r="E110" s="36" t="s">
        <v>156</v>
      </c>
      <c r="F110" s="37">
        <f>SUM(F107:F109)</f>
        <v>684</v>
      </c>
    </row>
    <row r="111" spans="1:6">
      <c r="A111" s="7"/>
      <c r="B111" s="38" t="s">
        <v>157</v>
      </c>
      <c r="C111" s="8"/>
      <c r="D111" s="8"/>
      <c r="E111" s="8"/>
      <c r="F111" s="23"/>
    </row>
    <row r="112" spans="1:6">
      <c r="A112" s="15" t="s">
        <v>206</v>
      </c>
      <c r="B112" s="35" t="s">
        <v>207</v>
      </c>
      <c r="C112" s="20" t="s">
        <v>20</v>
      </c>
      <c r="D112" s="20">
        <v>1</v>
      </c>
      <c r="E112" s="20">
        <v>9.76</v>
      </c>
      <c r="F112" s="23">
        <f>D112*E112</f>
        <v>9.76</v>
      </c>
    </row>
    <row r="113" spans="1:6">
      <c r="A113" s="15" t="s">
        <v>208</v>
      </c>
      <c r="B113" s="35" t="s">
        <v>209</v>
      </c>
      <c r="C113" s="20" t="s">
        <v>20</v>
      </c>
      <c r="D113" s="20">
        <v>1</v>
      </c>
      <c r="E113" s="20">
        <v>7.01</v>
      </c>
      <c r="F113" s="23">
        <f>D113*E113</f>
        <v>7.01</v>
      </c>
    </row>
    <row r="114" spans="1:6" ht="15.75" thickBot="1">
      <c r="A114" s="7"/>
      <c r="B114" s="8"/>
      <c r="C114" s="8"/>
      <c r="D114" s="8"/>
      <c r="E114" s="36" t="s">
        <v>156</v>
      </c>
      <c r="F114" s="37">
        <f>SUM(F112:F113)</f>
        <v>16.77</v>
      </c>
    </row>
    <row r="115" spans="1:6" ht="16.5" thickBot="1">
      <c r="A115" s="10"/>
      <c r="B115" s="11"/>
      <c r="C115" s="11"/>
      <c r="D115" s="11"/>
      <c r="E115" s="39" t="s">
        <v>161</v>
      </c>
      <c r="F115" s="40">
        <f>F110+F114</f>
        <v>700.77</v>
      </c>
    </row>
    <row r="116" spans="1:6" ht="15.75" thickBot="1"/>
    <row r="117" spans="1:6" ht="15.75" thickBot="1">
      <c r="A117" s="42" t="s">
        <v>210</v>
      </c>
      <c r="B117" s="1226" t="s">
        <v>211</v>
      </c>
      <c r="C117" s="1227"/>
      <c r="D117" s="1227"/>
      <c r="E117" s="1227"/>
      <c r="F117" s="1228"/>
    </row>
    <row r="118" spans="1:6" ht="29.25" thickBot="1">
      <c r="A118" s="26" t="s">
        <v>6</v>
      </c>
      <c r="B118" s="27" t="s">
        <v>147</v>
      </c>
      <c r="C118" s="27" t="s">
        <v>148</v>
      </c>
      <c r="D118" s="27" t="s">
        <v>149</v>
      </c>
      <c r="E118" s="27" t="s">
        <v>150</v>
      </c>
      <c r="F118" s="28" t="s">
        <v>151</v>
      </c>
    </row>
    <row r="119" spans="1:6">
      <c r="A119" s="29"/>
      <c r="B119" s="30" t="s">
        <v>152</v>
      </c>
      <c r="C119" s="31"/>
      <c r="D119" s="31"/>
      <c r="E119" s="31"/>
      <c r="F119" s="32"/>
    </row>
    <row r="120" spans="1:6">
      <c r="A120" s="12" t="s">
        <v>212</v>
      </c>
      <c r="B120" s="44" t="s">
        <v>80</v>
      </c>
      <c r="C120" s="20" t="s">
        <v>18</v>
      </c>
      <c r="D120" s="4">
        <v>1</v>
      </c>
      <c r="E120" s="34">
        <v>32.46</v>
      </c>
      <c r="F120" s="23">
        <f>D120*E120</f>
        <v>32.46</v>
      </c>
    </row>
    <row r="121" spans="1:6">
      <c r="A121" s="15"/>
      <c r="B121" s="35"/>
      <c r="C121" s="20"/>
      <c r="D121" s="20"/>
      <c r="E121" s="36" t="s">
        <v>156</v>
      </c>
      <c r="F121" s="37">
        <f>SUM(F120:F120)</f>
        <v>32.46</v>
      </c>
    </row>
    <row r="122" spans="1:6">
      <c r="A122" s="7"/>
      <c r="B122" s="38" t="s">
        <v>157</v>
      </c>
      <c r="C122" s="8"/>
      <c r="D122" s="8"/>
      <c r="E122" s="8"/>
      <c r="F122" s="23"/>
    </row>
    <row r="123" spans="1:6">
      <c r="A123" s="15" t="s">
        <v>206</v>
      </c>
      <c r="B123" s="35" t="s">
        <v>207</v>
      </c>
      <c r="C123" s="20" t="s">
        <v>20</v>
      </c>
      <c r="D123" s="20">
        <v>0.5</v>
      </c>
      <c r="E123" s="20">
        <v>9.76</v>
      </c>
      <c r="F123" s="23">
        <f>D123*E123</f>
        <v>4.88</v>
      </c>
    </row>
    <row r="124" spans="1:6" ht="15.75" thickBot="1">
      <c r="A124" s="7"/>
      <c r="B124" s="8"/>
      <c r="C124" s="8"/>
      <c r="D124" s="8"/>
      <c r="E124" s="36" t="s">
        <v>156</v>
      </c>
      <c r="F124" s="37">
        <f>SUM(F123:F123)</f>
        <v>4.88</v>
      </c>
    </row>
    <row r="125" spans="1:6" ht="16.5" thickBot="1">
      <c r="A125" s="10"/>
      <c r="B125" s="11"/>
      <c r="C125" s="11"/>
      <c r="D125" s="11"/>
      <c r="E125" s="39" t="s">
        <v>161</v>
      </c>
      <c r="F125" s="40">
        <f>F121+F124</f>
        <v>37.340000000000003</v>
      </c>
    </row>
    <row r="126" spans="1:6" ht="15.75" thickBot="1"/>
    <row r="127" spans="1:6" ht="15.75" thickBot="1">
      <c r="A127" s="42" t="s">
        <v>213</v>
      </c>
      <c r="B127" s="1226" t="s">
        <v>214</v>
      </c>
      <c r="C127" s="1227"/>
      <c r="D127" s="1227"/>
      <c r="E127" s="1227"/>
      <c r="F127" s="1228"/>
    </row>
    <row r="128" spans="1:6" ht="29.25" thickBot="1">
      <c r="A128" s="26" t="s">
        <v>6</v>
      </c>
      <c r="B128" s="27" t="s">
        <v>147</v>
      </c>
      <c r="C128" s="27" t="s">
        <v>148</v>
      </c>
      <c r="D128" s="27" t="s">
        <v>149</v>
      </c>
      <c r="E128" s="27" t="s">
        <v>150</v>
      </c>
      <c r="F128" s="28" t="s">
        <v>151</v>
      </c>
    </row>
    <row r="129" spans="1:17">
      <c r="A129" s="29"/>
      <c r="B129" s="30" t="s">
        <v>152</v>
      </c>
      <c r="C129" s="31"/>
      <c r="D129" s="31"/>
      <c r="E129" s="31"/>
      <c r="F129" s="32"/>
    </row>
    <row r="130" spans="1:17">
      <c r="A130" s="12" t="s">
        <v>215</v>
      </c>
      <c r="B130" s="44" t="s">
        <v>81</v>
      </c>
      <c r="C130" s="20" t="s">
        <v>18</v>
      </c>
      <c r="D130" s="4">
        <v>1</v>
      </c>
      <c r="E130" s="34">
        <v>21.69</v>
      </c>
      <c r="F130" s="23">
        <f>D130*E130</f>
        <v>21.69</v>
      </c>
    </row>
    <row r="131" spans="1:17">
      <c r="A131" s="15"/>
      <c r="B131" s="35"/>
      <c r="C131" s="20"/>
      <c r="D131" s="20"/>
      <c r="E131" s="36" t="s">
        <v>156</v>
      </c>
      <c r="F131" s="37">
        <f>SUM(F130:F130)</f>
        <v>21.69</v>
      </c>
    </row>
    <row r="132" spans="1:17">
      <c r="A132" s="7"/>
      <c r="B132" s="38" t="s">
        <v>157</v>
      </c>
      <c r="C132" s="8"/>
      <c r="D132" s="8"/>
      <c r="E132" s="8"/>
      <c r="F132" s="23"/>
    </row>
    <row r="133" spans="1:17">
      <c r="A133" s="15" t="s">
        <v>206</v>
      </c>
      <c r="B133" s="35" t="s">
        <v>207</v>
      </c>
      <c r="C133" s="20" t="s">
        <v>20</v>
      </c>
      <c r="D133" s="20">
        <v>0.5</v>
      </c>
      <c r="E133" s="20">
        <v>9.76</v>
      </c>
      <c r="F133" s="23">
        <f>D133*E133</f>
        <v>4.88</v>
      </c>
    </row>
    <row r="134" spans="1:17" ht="15.75" thickBot="1">
      <c r="A134" s="7"/>
      <c r="B134" s="8"/>
      <c r="C134" s="8"/>
      <c r="D134" s="8"/>
      <c r="E134" s="36" t="s">
        <v>156</v>
      </c>
      <c r="F134" s="37">
        <f>SUM(F133:F133)</f>
        <v>4.88</v>
      </c>
    </row>
    <row r="135" spans="1:17" ht="16.5" thickBot="1">
      <c r="A135" s="10"/>
      <c r="B135" s="11"/>
      <c r="C135" s="11"/>
      <c r="D135" s="11"/>
      <c r="E135" s="39" t="s">
        <v>161</v>
      </c>
      <c r="F135" s="40">
        <f>F131+F134</f>
        <v>26.57</v>
      </c>
    </row>
    <row r="136" spans="1:17" ht="15.75" thickBot="1"/>
    <row r="137" spans="1:17" ht="15.75" thickBot="1">
      <c r="A137" s="42" t="s">
        <v>216</v>
      </c>
      <c r="B137" s="1226" t="s">
        <v>84</v>
      </c>
      <c r="C137" s="1227"/>
      <c r="D137" s="1227"/>
      <c r="E137" s="1227"/>
      <c r="F137" s="1228"/>
    </row>
    <row r="138" spans="1:17" ht="29.25" thickBot="1">
      <c r="A138" s="26" t="s">
        <v>6</v>
      </c>
      <c r="B138" s="27" t="s">
        <v>147</v>
      </c>
      <c r="C138" s="27" t="s">
        <v>148</v>
      </c>
      <c r="D138" s="27" t="s">
        <v>149</v>
      </c>
      <c r="E138" s="27" t="s">
        <v>150</v>
      </c>
      <c r="F138" s="28" t="s">
        <v>151</v>
      </c>
      <c r="J138" s="1233"/>
      <c r="K138" s="1233"/>
      <c r="L138" s="1233"/>
      <c r="M138" s="1233"/>
      <c r="N138" s="1233"/>
      <c r="O138" s="1233"/>
      <c r="P138" s="1233"/>
      <c r="Q138" s="1233"/>
    </row>
    <row r="139" spans="1:17">
      <c r="A139" s="29"/>
      <c r="B139" s="30" t="s">
        <v>152</v>
      </c>
      <c r="C139" s="31"/>
      <c r="D139" s="31"/>
      <c r="E139" s="31"/>
      <c r="F139" s="32"/>
      <c r="J139" s="45"/>
      <c r="K139" s="46"/>
      <c r="L139" s="46"/>
      <c r="M139" s="1234"/>
      <c r="N139" s="1234"/>
      <c r="O139" s="47"/>
      <c r="P139" s="48"/>
      <c r="Q139" s="49"/>
    </row>
    <row r="140" spans="1:17" ht="15.75" customHeight="1">
      <c r="A140" s="12" t="s">
        <v>202</v>
      </c>
      <c r="B140" s="44" t="s">
        <v>217</v>
      </c>
      <c r="C140" s="20" t="s">
        <v>18</v>
      </c>
      <c r="D140" s="4">
        <v>1</v>
      </c>
      <c r="E140" s="34">
        <v>32</v>
      </c>
      <c r="F140" s="23">
        <f>D140*E140</f>
        <v>32</v>
      </c>
      <c r="J140" s="50"/>
      <c r="K140" s="50"/>
      <c r="L140" s="51"/>
      <c r="M140" s="1235"/>
      <c r="N140" s="1235"/>
      <c r="O140" s="52"/>
      <c r="P140" s="53"/>
      <c r="Q140" s="53"/>
    </row>
    <row r="141" spans="1:17" ht="16.5" customHeight="1">
      <c r="A141" s="15"/>
      <c r="B141" s="35"/>
      <c r="C141" s="20"/>
      <c r="D141" s="20"/>
      <c r="E141" s="36" t="s">
        <v>156</v>
      </c>
      <c r="F141" s="37">
        <f>SUM(F140:F140)</f>
        <v>32</v>
      </c>
      <c r="J141" s="50"/>
      <c r="K141" s="50"/>
      <c r="L141" s="51"/>
      <c r="M141" s="1235"/>
      <c r="N141" s="1235"/>
      <c r="O141" s="52"/>
      <c r="P141" s="53"/>
      <c r="Q141" s="53"/>
    </row>
    <row r="142" spans="1:17">
      <c r="A142" s="7"/>
      <c r="B142" s="38" t="s">
        <v>157</v>
      </c>
      <c r="C142" s="8"/>
      <c r="D142" s="8"/>
      <c r="E142" s="8"/>
      <c r="F142" s="23"/>
      <c r="J142" s="1236"/>
      <c r="K142" s="1236"/>
      <c r="L142" s="1236"/>
      <c r="M142" s="1236"/>
      <c r="N142" s="1236"/>
      <c r="O142" s="1236"/>
      <c r="P142" s="1236"/>
      <c r="Q142" s="47"/>
    </row>
    <row r="143" spans="1:17">
      <c r="A143" s="15" t="s">
        <v>218</v>
      </c>
      <c r="B143" s="35" t="s">
        <v>219</v>
      </c>
      <c r="C143" s="20" t="s">
        <v>20</v>
      </c>
      <c r="D143" s="20">
        <v>0.5</v>
      </c>
      <c r="E143" s="20">
        <v>9.76</v>
      </c>
      <c r="F143" s="23">
        <f>D143*E143</f>
        <v>4.88</v>
      </c>
      <c r="J143" s="1237"/>
      <c r="K143" s="1237"/>
      <c r="L143" s="1237"/>
      <c r="M143" s="1237"/>
      <c r="N143" s="1237"/>
      <c r="O143" s="1237"/>
      <c r="P143" s="1237"/>
      <c r="Q143" s="1237"/>
    </row>
    <row r="144" spans="1:17">
      <c r="A144" s="15" t="s">
        <v>220</v>
      </c>
      <c r="B144" s="35" t="s">
        <v>221</v>
      </c>
      <c r="C144" s="20" t="s">
        <v>20</v>
      </c>
      <c r="D144" s="20">
        <v>0.5</v>
      </c>
      <c r="E144" s="20">
        <v>7.67</v>
      </c>
      <c r="F144" s="23">
        <f>D144*E144</f>
        <v>3.84</v>
      </c>
      <c r="J144" s="54"/>
      <c r="K144" s="54"/>
      <c r="L144" s="54"/>
      <c r="M144" s="54"/>
      <c r="N144" s="54"/>
      <c r="O144" s="54"/>
      <c r="P144" s="54"/>
      <c r="Q144" s="54"/>
    </row>
    <row r="145" spans="1:17" ht="15.75" thickBot="1">
      <c r="A145" s="7"/>
      <c r="B145" s="8"/>
      <c r="C145" s="8"/>
      <c r="D145" s="8"/>
      <c r="E145" s="36" t="s">
        <v>156</v>
      </c>
      <c r="F145" s="37">
        <f>SUM(F143:F144)</f>
        <v>8.7200000000000006</v>
      </c>
      <c r="J145" s="1236"/>
      <c r="K145" s="1236"/>
      <c r="L145" s="1236"/>
      <c r="M145" s="1236"/>
      <c r="N145" s="1236"/>
      <c r="O145" s="1236"/>
      <c r="P145" s="1236"/>
      <c r="Q145" s="1236"/>
    </row>
    <row r="146" spans="1:17" ht="16.5" customHeight="1" thickBot="1">
      <c r="A146" s="10"/>
      <c r="B146" s="11"/>
      <c r="C146" s="11"/>
      <c r="D146" s="11"/>
      <c r="E146" s="39" t="s">
        <v>161</v>
      </c>
      <c r="F146" s="40">
        <f>F141+F145</f>
        <v>40.72</v>
      </c>
      <c r="J146" s="50"/>
      <c r="K146" s="55"/>
      <c r="L146" s="51"/>
      <c r="M146" s="1238"/>
      <c r="N146" s="1238"/>
      <c r="O146" s="54"/>
      <c r="P146" s="53"/>
      <c r="Q146" s="53"/>
    </row>
    <row r="147" spans="1:17" ht="15.75" thickBot="1">
      <c r="J147" s="1236"/>
      <c r="K147" s="1236"/>
      <c r="L147" s="1236"/>
      <c r="M147" s="1236"/>
      <c r="N147" s="1236"/>
      <c r="O147" s="1236"/>
      <c r="P147" s="1236"/>
      <c r="Q147" s="47"/>
    </row>
    <row r="148" spans="1:17" ht="15.75" thickBot="1">
      <c r="A148" s="42" t="s">
        <v>222</v>
      </c>
      <c r="B148" s="1226" t="s">
        <v>223</v>
      </c>
      <c r="C148" s="1227"/>
      <c r="D148" s="1227"/>
      <c r="E148" s="1227"/>
      <c r="F148" s="1228"/>
      <c r="J148" s="55"/>
      <c r="K148" s="55"/>
      <c r="L148" s="55"/>
      <c r="M148" s="55"/>
      <c r="N148" s="52"/>
      <c r="O148" s="52"/>
      <c r="P148" s="53"/>
      <c r="Q148" s="53"/>
    </row>
    <row r="149" spans="1:17" ht="29.25" thickBot="1">
      <c r="A149" s="26" t="s">
        <v>6</v>
      </c>
      <c r="B149" s="27" t="s">
        <v>147</v>
      </c>
      <c r="C149" s="27" t="s">
        <v>148</v>
      </c>
      <c r="D149" s="27" t="s">
        <v>149</v>
      </c>
      <c r="E149" s="27" t="s">
        <v>150</v>
      </c>
      <c r="F149" s="28" t="s">
        <v>151</v>
      </c>
      <c r="J149" s="45"/>
      <c r="K149" s="55"/>
      <c r="L149" s="55"/>
      <c r="M149" s="55"/>
      <c r="N149" s="1232"/>
      <c r="O149" s="1232"/>
      <c r="P149" s="1232"/>
      <c r="Q149" s="47"/>
    </row>
    <row r="150" spans="1:17">
      <c r="A150" s="29"/>
      <c r="B150" s="30" t="s">
        <v>152</v>
      </c>
      <c r="C150" s="31"/>
      <c r="D150" s="31"/>
      <c r="E150" s="31"/>
      <c r="F150" s="32"/>
      <c r="J150" s="45"/>
      <c r="K150" s="55"/>
      <c r="L150" s="55"/>
      <c r="M150" s="55"/>
      <c r="N150" s="1232"/>
      <c r="O150" s="1232"/>
      <c r="P150" s="1232"/>
      <c r="Q150" s="46"/>
    </row>
    <row r="151" spans="1:17">
      <c r="A151" s="12" t="s">
        <v>202</v>
      </c>
      <c r="B151" s="44" t="s">
        <v>224</v>
      </c>
      <c r="C151" s="20" t="s">
        <v>18</v>
      </c>
      <c r="D151" s="4">
        <v>1</v>
      </c>
      <c r="E151" s="34">
        <v>477</v>
      </c>
      <c r="F151" s="23">
        <f>D151*E151</f>
        <v>477</v>
      </c>
      <c r="J151" s="45"/>
      <c r="K151" s="55"/>
      <c r="L151" s="55"/>
      <c r="M151" s="55"/>
      <c r="N151" s="1236"/>
      <c r="O151" s="1236"/>
      <c r="P151" s="1236"/>
      <c r="Q151" s="1236"/>
    </row>
    <row r="152" spans="1:17">
      <c r="A152" s="15"/>
      <c r="B152" s="35"/>
      <c r="C152" s="20"/>
      <c r="D152" s="20"/>
      <c r="E152" s="36" t="s">
        <v>156</v>
      </c>
      <c r="F152" s="37">
        <f>SUM(F151:F151)</f>
        <v>477</v>
      </c>
      <c r="J152" s="45"/>
      <c r="K152" s="55"/>
      <c r="L152" s="55"/>
      <c r="M152" s="55"/>
      <c r="N152" s="1232"/>
      <c r="O152" s="1232"/>
      <c r="P152" s="1232"/>
      <c r="Q152" s="47"/>
    </row>
    <row r="153" spans="1:17">
      <c r="A153" s="7"/>
      <c r="B153" s="38" t="s">
        <v>157</v>
      </c>
      <c r="C153" s="8"/>
      <c r="D153" s="8"/>
      <c r="E153" s="8"/>
      <c r="F153" s="23"/>
      <c r="J153" s="56"/>
      <c r="K153" s="57"/>
      <c r="L153" s="57"/>
      <c r="M153" s="57"/>
      <c r="N153" s="58"/>
      <c r="O153" s="58"/>
      <c r="P153" s="58"/>
      <c r="Q153" s="57"/>
    </row>
    <row r="154" spans="1:17">
      <c r="A154" s="15" t="s">
        <v>218</v>
      </c>
      <c r="B154" s="35" t="s">
        <v>219</v>
      </c>
      <c r="C154" s="20" t="s">
        <v>20</v>
      </c>
      <c r="D154" s="20">
        <v>2</v>
      </c>
      <c r="E154" s="20">
        <v>9.76</v>
      </c>
      <c r="F154" s="23">
        <f>D154*E154</f>
        <v>19.52</v>
      </c>
      <c r="J154" s="1233"/>
      <c r="K154" s="1233"/>
      <c r="L154" s="1233"/>
      <c r="M154" s="1233"/>
      <c r="N154" s="1233"/>
      <c r="O154" s="1233"/>
      <c r="P154" s="1233"/>
      <c r="Q154" s="1233"/>
    </row>
    <row r="155" spans="1:17">
      <c r="A155" s="15" t="s">
        <v>220</v>
      </c>
      <c r="B155" s="35" t="s">
        <v>221</v>
      </c>
      <c r="C155" s="20" t="s">
        <v>20</v>
      </c>
      <c r="D155" s="20">
        <v>2</v>
      </c>
      <c r="E155" s="20">
        <v>7.67</v>
      </c>
      <c r="F155" s="23">
        <f>D155*E155</f>
        <v>15.34</v>
      </c>
      <c r="J155" s="45"/>
      <c r="K155" s="46"/>
      <c r="L155" s="46"/>
      <c r="M155" s="1234"/>
      <c r="N155" s="1234"/>
      <c r="O155" s="47"/>
      <c r="P155" s="48"/>
      <c r="Q155" s="49"/>
    </row>
    <row r="156" spans="1:17" ht="15.75" thickBot="1">
      <c r="A156" s="7"/>
      <c r="B156" s="8"/>
      <c r="C156" s="8"/>
      <c r="D156" s="8"/>
      <c r="E156" s="36" t="s">
        <v>156</v>
      </c>
      <c r="F156" s="37">
        <f>SUM(F154:F155)</f>
        <v>34.86</v>
      </c>
      <c r="J156" s="50"/>
      <c r="K156" s="50"/>
      <c r="L156" s="51"/>
      <c r="M156" s="1235"/>
      <c r="N156" s="1235"/>
      <c r="O156" s="52"/>
      <c r="P156" s="53"/>
      <c r="Q156" s="53"/>
    </row>
    <row r="157" spans="1:17" ht="16.5" thickBot="1">
      <c r="A157" s="10"/>
      <c r="B157" s="11"/>
      <c r="C157" s="11"/>
      <c r="D157" s="11"/>
      <c r="E157" s="39" t="s">
        <v>161</v>
      </c>
      <c r="F157" s="40">
        <f>F152+F156</f>
        <v>511.86</v>
      </c>
      <c r="J157" s="50"/>
      <c r="K157" s="50"/>
      <c r="L157" s="51"/>
      <c r="M157" s="1235"/>
      <c r="N157" s="1235"/>
      <c r="O157" s="52"/>
      <c r="P157" s="53"/>
      <c r="Q157" s="53"/>
    </row>
    <row r="158" spans="1:17" ht="15.75" thickBot="1">
      <c r="J158" s="1236"/>
      <c r="K158" s="1236"/>
      <c r="L158" s="1236"/>
      <c r="M158" s="1236"/>
      <c r="N158" s="1236"/>
      <c r="O158" s="1236"/>
      <c r="P158" s="1236"/>
      <c r="Q158" s="47"/>
    </row>
    <row r="159" spans="1:17" ht="15.75" thickBot="1">
      <c r="A159" s="42" t="s">
        <v>225</v>
      </c>
      <c r="B159" s="1226" t="s">
        <v>85</v>
      </c>
      <c r="C159" s="1227"/>
      <c r="D159" s="1227"/>
      <c r="E159" s="1227"/>
      <c r="F159" s="1228"/>
      <c r="J159" s="1237"/>
      <c r="K159" s="1237"/>
      <c r="L159" s="1237"/>
      <c r="M159" s="1237"/>
      <c r="N159" s="1237"/>
      <c r="O159" s="1237"/>
      <c r="P159" s="1237"/>
      <c r="Q159" s="1237"/>
    </row>
    <row r="160" spans="1:17" ht="29.25" thickBot="1">
      <c r="A160" s="26" t="s">
        <v>6</v>
      </c>
      <c r="B160" s="27" t="s">
        <v>147</v>
      </c>
      <c r="C160" s="27" t="s">
        <v>148</v>
      </c>
      <c r="D160" s="27" t="s">
        <v>149</v>
      </c>
      <c r="E160" s="27" t="s">
        <v>150</v>
      </c>
      <c r="F160" s="28" t="s">
        <v>151</v>
      </c>
      <c r="J160" s="1236"/>
      <c r="K160" s="1236"/>
      <c r="L160" s="1236"/>
      <c r="M160" s="1236"/>
      <c r="N160" s="1236"/>
      <c r="O160" s="1236"/>
      <c r="P160" s="1236"/>
      <c r="Q160" s="1236"/>
    </row>
    <row r="161" spans="1:17">
      <c r="A161" s="29"/>
      <c r="B161" s="30" t="s">
        <v>152</v>
      </c>
      <c r="C161" s="31"/>
      <c r="D161" s="31"/>
      <c r="E161" s="31"/>
      <c r="F161" s="32"/>
      <c r="J161" s="50"/>
      <c r="K161" s="55"/>
      <c r="L161" s="51"/>
      <c r="M161" s="1238"/>
      <c r="N161" s="1238"/>
      <c r="O161" s="54"/>
      <c r="P161" s="53"/>
      <c r="Q161" s="53"/>
    </row>
    <row r="162" spans="1:17">
      <c r="A162" s="12" t="s">
        <v>202</v>
      </c>
      <c r="B162" s="44" t="s">
        <v>226</v>
      </c>
      <c r="C162" s="20" t="s">
        <v>18</v>
      </c>
      <c r="D162" s="4">
        <v>1</v>
      </c>
      <c r="E162" s="34">
        <v>30</v>
      </c>
      <c r="F162" s="23">
        <f>D162*E162</f>
        <v>30</v>
      </c>
      <c r="J162" s="1236"/>
      <c r="K162" s="1236"/>
      <c r="L162" s="1236"/>
      <c r="M162" s="1236"/>
      <c r="N162" s="1236"/>
      <c r="O162" s="1236"/>
      <c r="P162" s="1236"/>
      <c r="Q162" s="47"/>
    </row>
    <row r="163" spans="1:17">
      <c r="A163" s="15"/>
      <c r="B163" s="35"/>
      <c r="C163" s="20"/>
      <c r="D163" s="20"/>
      <c r="E163" s="36" t="s">
        <v>156</v>
      </c>
      <c r="F163" s="37">
        <f>SUM(F162:F162)</f>
        <v>30</v>
      </c>
      <c r="J163" s="55"/>
      <c r="K163" s="55"/>
      <c r="L163" s="55"/>
      <c r="M163" s="55"/>
      <c r="N163" s="52"/>
      <c r="O163" s="52"/>
      <c r="P163" s="53"/>
      <c r="Q163" s="53"/>
    </row>
    <row r="164" spans="1:17">
      <c r="A164" s="7"/>
      <c r="B164" s="38" t="s">
        <v>157</v>
      </c>
      <c r="C164" s="8"/>
      <c r="D164" s="8"/>
      <c r="E164" s="8"/>
      <c r="F164" s="23"/>
      <c r="J164" s="45"/>
      <c r="K164" s="55"/>
      <c r="L164" s="55"/>
      <c r="M164" s="55"/>
      <c r="N164" s="1232"/>
      <c r="O164" s="1232"/>
      <c r="P164" s="1232"/>
      <c r="Q164" s="47"/>
    </row>
    <row r="165" spans="1:17">
      <c r="A165" s="15" t="s">
        <v>218</v>
      </c>
      <c r="B165" s="35" t="s">
        <v>219</v>
      </c>
      <c r="C165" s="20" t="s">
        <v>20</v>
      </c>
      <c r="D165" s="20">
        <v>0.5</v>
      </c>
      <c r="E165" s="20">
        <v>9.76</v>
      </c>
      <c r="F165" s="23">
        <f>D165*E165</f>
        <v>4.88</v>
      </c>
      <c r="J165" s="45"/>
      <c r="K165" s="55"/>
      <c r="L165" s="55"/>
      <c r="M165" s="55"/>
      <c r="N165" s="1232"/>
      <c r="O165" s="1232"/>
      <c r="P165" s="1232"/>
      <c r="Q165" s="46"/>
    </row>
    <row r="166" spans="1:17">
      <c r="A166" s="15" t="s">
        <v>220</v>
      </c>
      <c r="B166" s="35" t="s">
        <v>221</v>
      </c>
      <c r="C166" s="20" t="s">
        <v>20</v>
      </c>
      <c r="D166" s="20">
        <v>0.5</v>
      </c>
      <c r="E166" s="20">
        <v>7.67</v>
      </c>
      <c r="F166" s="23">
        <f>D166*E166</f>
        <v>3.84</v>
      </c>
      <c r="J166" s="45"/>
      <c r="K166" s="55"/>
      <c r="L166" s="55"/>
      <c r="M166" s="55"/>
      <c r="N166" s="1236"/>
      <c r="O166" s="1236"/>
      <c r="P166" s="1236"/>
      <c r="Q166" s="1236"/>
    </row>
    <row r="167" spans="1:17" ht="15.75" thickBot="1">
      <c r="A167" s="7"/>
      <c r="B167" s="8"/>
      <c r="C167" s="8"/>
      <c r="D167" s="8"/>
      <c r="E167" s="36" t="s">
        <v>156</v>
      </c>
      <c r="F167" s="37">
        <f>SUM(F165:F166)</f>
        <v>8.7200000000000006</v>
      </c>
      <c r="J167" s="45"/>
      <c r="K167" s="55"/>
      <c r="L167" s="55"/>
      <c r="M167" s="55"/>
      <c r="N167" s="1232"/>
      <c r="O167" s="1232"/>
      <c r="P167" s="1232"/>
      <c r="Q167" s="47"/>
    </row>
    <row r="168" spans="1:17" ht="16.5" thickBot="1">
      <c r="A168" s="10"/>
      <c r="B168" s="11"/>
      <c r="C168" s="11"/>
      <c r="D168" s="11"/>
      <c r="E168" s="39" t="s">
        <v>161</v>
      </c>
      <c r="F168" s="40">
        <f>F163+F167</f>
        <v>38.72</v>
      </c>
    </row>
    <row r="169" spans="1:17" ht="15.75" thickBot="1"/>
    <row r="170" spans="1:17" ht="15.75" thickBot="1">
      <c r="A170" s="42" t="s">
        <v>227</v>
      </c>
      <c r="B170" s="1226" t="s">
        <v>86</v>
      </c>
      <c r="C170" s="1227"/>
      <c r="D170" s="1227"/>
      <c r="E170" s="1227"/>
      <c r="F170" s="1228"/>
      <c r="H170" s="1233"/>
      <c r="I170" s="1233"/>
      <c r="J170" s="1233"/>
      <c r="K170" s="1233"/>
      <c r="L170" s="1233"/>
      <c r="M170" s="1233"/>
      <c r="N170" s="1233"/>
      <c r="O170" s="1233"/>
    </row>
    <row r="171" spans="1:17" ht="15" customHeight="1" thickBot="1">
      <c r="A171" s="26" t="s">
        <v>6</v>
      </c>
      <c r="B171" s="27" t="s">
        <v>147</v>
      </c>
      <c r="C171" s="27" t="s">
        <v>148</v>
      </c>
      <c r="D171" s="27" t="s">
        <v>149</v>
      </c>
      <c r="E171" s="27" t="s">
        <v>150</v>
      </c>
      <c r="F171" s="28" t="s">
        <v>151</v>
      </c>
      <c r="H171" s="45"/>
      <c r="I171" s="46"/>
      <c r="J171" s="46"/>
      <c r="K171" s="1234"/>
      <c r="L171" s="1234"/>
      <c r="M171" s="47"/>
      <c r="N171" s="48"/>
      <c r="O171" s="49"/>
    </row>
    <row r="172" spans="1:17">
      <c r="A172" s="29"/>
      <c r="B172" s="30" t="s">
        <v>152</v>
      </c>
      <c r="C172" s="31"/>
      <c r="D172" s="31"/>
      <c r="E172" s="31"/>
      <c r="F172" s="32"/>
      <c r="H172" s="50"/>
      <c r="I172" s="50"/>
      <c r="J172" s="51"/>
      <c r="K172" s="1235"/>
      <c r="L172" s="1235"/>
      <c r="M172" s="52"/>
      <c r="N172" s="53"/>
      <c r="O172" s="53"/>
    </row>
    <row r="173" spans="1:17" ht="15" customHeight="1">
      <c r="A173" s="12" t="s">
        <v>202</v>
      </c>
      <c r="B173" s="44" t="s">
        <v>228</v>
      </c>
      <c r="C173" s="20" t="s">
        <v>18</v>
      </c>
      <c r="D173" s="4">
        <v>1</v>
      </c>
      <c r="E173" s="34">
        <v>36</v>
      </c>
      <c r="F173" s="23">
        <f>D173*E173</f>
        <v>36</v>
      </c>
      <c r="H173" s="50"/>
      <c r="I173" s="50"/>
      <c r="J173" s="51"/>
      <c r="K173" s="1235"/>
      <c r="L173" s="1235"/>
      <c r="M173" s="52"/>
      <c r="N173" s="53"/>
      <c r="O173" s="53"/>
    </row>
    <row r="174" spans="1:17">
      <c r="A174" s="15"/>
      <c r="B174" s="35"/>
      <c r="C174" s="20"/>
      <c r="D174" s="20"/>
      <c r="E174" s="36" t="s">
        <v>156</v>
      </c>
      <c r="F174" s="37">
        <f>SUM(F173:F173)</f>
        <v>36</v>
      </c>
      <c r="H174" s="1236"/>
      <c r="I174" s="1236"/>
      <c r="J174" s="1236"/>
      <c r="K174" s="1236"/>
      <c r="L174" s="1236"/>
      <c r="M174" s="1236"/>
      <c r="N174" s="1236"/>
      <c r="O174" s="47"/>
    </row>
    <row r="175" spans="1:17" ht="15" customHeight="1">
      <c r="A175" s="7"/>
      <c r="B175" s="38" t="s">
        <v>157</v>
      </c>
      <c r="C175" s="8"/>
      <c r="D175" s="8"/>
      <c r="E175" s="8"/>
      <c r="F175" s="23"/>
      <c r="H175" s="1237"/>
      <c r="I175" s="1237"/>
      <c r="J175" s="1237"/>
      <c r="K175" s="1237"/>
      <c r="L175" s="1237"/>
      <c r="M175" s="1237"/>
      <c r="N175" s="1237"/>
      <c r="O175" s="1237"/>
    </row>
    <row r="176" spans="1:17">
      <c r="A176" s="15" t="s">
        <v>218</v>
      </c>
      <c r="B176" s="35" t="s">
        <v>219</v>
      </c>
      <c r="C176" s="20" t="s">
        <v>20</v>
      </c>
      <c r="D176" s="20">
        <v>1</v>
      </c>
      <c r="E176" s="20">
        <v>9.76</v>
      </c>
      <c r="F176" s="23">
        <f>D176*E176</f>
        <v>9.76</v>
      </c>
      <c r="H176" s="1236"/>
      <c r="I176" s="1236"/>
      <c r="J176" s="1236"/>
      <c r="K176" s="1236"/>
      <c r="L176" s="1236"/>
      <c r="M176" s="1236"/>
      <c r="N176" s="1236"/>
      <c r="O176" s="1236"/>
    </row>
    <row r="177" spans="1:15" ht="15" customHeight="1">
      <c r="A177" s="15" t="s">
        <v>220</v>
      </c>
      <c r="B177" s="35" t="s">
        <v>221</v>
      </c>
      <c r="C177" s="20" t="s">
        <v>20</v>
      </c>
      <c r="D177" s="20">
        <v>1</v>
      </c>
      <c r="E177" s="20">
        <v>7.67</v>
      </c>
      <c r="F177" s="23">
        <f>D177*E177</f>
        <v>7.67</v>
      </c>
      <c r="H177" s="50"/>
      <c r="I177" s="55"/>
      <c r="J177" s="51"/>
      <c r="K177" s="1238"/>
      <c r="L177" s="1238"/>
      <c r="M177" s="54"/>
      <c r="N177" s="53"/>
      <c r="O177" s="53"/>
    </row>
    <row r="178" spans="1:15" ht="15" customHeight="1" thickBot="1">
      <c r="A178" s="7"/>
      <c r="B178" s="8"/>
      <c r="C178" s="8"/>
      <c r="D178" s="8"/>
      <c r="E178" s="36" t="s">
        <v>156</v>
      </c>
      <c r="F178" s="37">
        <f>SUM(F176:F177)</f>
        <v>17.43</v>
      </c>
      <c r="H178" s="1236"/>
      <c r="I178" s="1236"/>
      <c r="J178" s="1236"/>
      <c r="K178" s="1236"/>
      <c r="L178" s="1236"/>
      <c r="M178" s="1236"/>
      <c r="N178" s="1236"/>
      <c r="O178" s="47"/>
    </row>
    <row r="179" spans="1:15" ht="16.5" thickBot="1">
      <c r="A179" s="10"/>
      <c r="B179" s="11"/>
      <c r="C179" s="11"/>
      <c r="D179" s="11"/>
      <c r="E179" s="39" t="s">
        <v>161</v>
      </c>
      <c r="F179" s="40">
        <f>F174+F178</f>
        <v>53.43</v>
      </c>
      <c r="H179" s="55"/>
      <c r="I179" s="55"/>
      <c r="J179" s="55"/>
      <c r="K179" s="55"/>
      <c r="L179" s="52"/>
      <c r="M179" s="52"/>
      <c r="N179" s="53"/>
      <c r="O179" s="53"/>
    </row>
    <row r="180" spans="1:15" ht="15" customHeight="1" thickBot="1">
      <c r="H180" s="45"/>
      <c r="I180" s="55"/>
      <c r="J180" s="55"/>
      <c r="K180" s="55"/>
      <c r="L180" s="1232"/>
      <c r="M180" s="1232"/>
      <c r="N180" s="1232"/>
      <c r="O180" s="47"/>
    </row>
    <row r="181" spans="1:15" ht="15.75" thickBot="1">
      <c r="A181" s="42" t="s">
        <v>229</v>
      </c>
      <c r="B181" s="1226" t="s">
        <v>230</v>
      </c>
      <c r="C181" s="1227"/>
      <c r="D181" s="1227"/>
      <c r="E181" s="1227"/>
      <c r="F181" s="1228"/>
      <c r="H181" s="45"/>
      <c r="I181" s="55"/>
      <c r="J181" s="55"/>
      <c r="K181" s="55"/>
      <c r="L181" s="1232"/>
      <c r="M181" s="1232"/>
      <c r="N181" s="1232"/>
      <c r="O181" s="46"/>
    </row>
    <row r="182" spans="1:15" ht="29.25" thickBot="1">
      <c r="A182" s="26" t="s">
        <v>6</v>
      </c>
      <c r="B182" s="27" t="s">
        <v>147</v>
      </c>
      <c r="C182" s="27" t="s">
        <v>148</v>
      </c>
      <c r="D182" s="27" t="s">
        <v>149</v>
      </c>
      <c r="E182" s="27" t="s">
        <v>150</v>
      </c>
      <c r="F182" s="28" t="s">
        <v>151</v>
      </c>
      <c r="H182" s="45"/>
      <c r="I182" s="55"/>
      <c r="J182" s="55"/>
      <c r="K182" s="55"/>
      <c r="L182" s="1236"/>
      <c r="M182" s="1236"/>
      <c r="N182" s="1236"/>
      <c r="O182" s="1236"/>
    </row>
    <row r="183" spans="1:15">
      <c r="A183" s="29"/>
      <c r="B183" s="30" t="s">
        <v>152</v>
      </c>
      <c r="C183" s="31"/>
      <c r="D183" s="31"/>
      <c r="E183" s="31"/>
      <c r="F183" s="32"/>
      <c r="H183" s="45"/>
      <c r="I183" s="55"/>
      <c r="J183" s="55"/>
      <c r="K183" s="55"/>
      <c r="L183" s="1232"/>
      <c r="M183" s="1232"/>
      <c r="N183" s="1232"/>
      <c r="O183" s="47"/>
    </row>
    <row r="184" spans="1:15">
      <c r="A184" s="12" t="s">
        <v>202</v>
      </c>
      <c r="B184" s="44" t="s">
        <v>230</v>
      </c>
      <c r="C184" s="20" t="s">
        <v>18</v>
      </c>
      <c r="D184" s="4">
        <v>1</v>
      </c>
      <c r="E184" s="34">
        <v>3450</v>
      </c>
      <c r="F184" s="23">
        <f>D184*E184</f>
        <v>3450</v>
      </c>
      <c r="H184" s="22"/>
      <c r="I184" s="22"/>
      <c r="J184" s="22"/>
      <c r="K184" s="22"/>
      <c r="L184" s="22"/>
      <c r="M184" s="22"/>
      <c r="N184" s="22"/>
      <c r="O184" s="22"/>
    </row>
    <row r="185" spans="1:15">
      <c r="A185" s="15"/>
      <c r="B185" s="35"/>
      <c r="C185" s="20"/>
      <c r="D185" s="20"/>
      <c r="E185" s="36" t="s">
        <v>156</v>
      </c>
      <c r="F185" s="37">
        <f>SUM(F184:F184)</f>
        <v>3450</v>
      </c>
      <c r="H185" s="22"/>
      <c r="I185" s="22"/>
      <c r="J185" s="22"/>
      <c r="K185" s="22"/>
      <c r="L185" s="22"/>
      <c r="M185" s="22"/>
      <c r="N185" s="22"/>
      <c r="O185" s="22"/>
    </row>
    <row r="186" spans="1:15">
      <c r="A186" s="7"/>
      <c r="B186" s="38" t="s">
        <v>157</v>
      </c>
      <c r="C186" s="8"/>
      <c r="D186" s="8"/>
      <c r="E186" s="8"/>
      <c r="F186" s="23"/>
      <c r="H186" s="22"/>
      <c r="I186" s="22"/>
      <c r="J186" s="22"/>
      <c r="K186" s="22"/>
      <c r="L186" s="22"/>
      <c r="M186" s="22"/>
      <c r="N186" s="22"/>
      <c r="O186" s="22"/>
    </row>
    <row r="187" spans="1:15">
      <c r="A187" s="15" t="s">
        <v>218</v>
      </c>
      <c r="B187" s="35" t="s">
        <v>219</v>
      </c>
      <c r="C187" s="20" t="s">
        <v>20</v>
      </c>
      <c r="D187" s="20">
        <v>1.5</v>
      </c>
      <c r="E187" s="20">
        <v>9.76</v>
      </c>
      <c r="F187" s="23">
        <f>D187*E187</f>
        <v>14.64</v>
      </c>
      <c r="H187" s="22"/>
      <c r="I187" s="22"/>
      <c r="J187" s="22"/>
      <c r="K187" s="22"/>
      <c r="L187" s="22"/>
      <c r="M187" s="22"/>
      <c r="N187" s="22"/>
      <c r="O187" s="22"/>
    </row>
    <row r="188" spans="1:15">
      <c r="A188" s="15" t="s">
        <v>220</v>
      </c>
      <c r="B188" s="35" t="s">
        <v>221</v>
      </c>
      <c r="C188" s="20" t="s">
        <v>20</v>
      </c>
      <c r="D188" s="20">
        <v>1.5</v>
      </c>
      <c r="E188" s="20">
        <v>7.67</v>
      </c>
      <c r="F188" s="23">
        <f>D188*E188</f>
        <v>11.51</v>
      </c>
    </row>
    <row r="189" spans="1:15" ht="15.75" thickBot="1">
      <c r="A189" s="7"/>
      <c r="B189" s="8"/>
      <c r="C189" s="8"/>
      <c r="D189" s="8"/>
      <c r="E189" s="36" t="s">
        <v>156</v>
      </c>
      <c r="F189" s="37">
        <f>SUM(F187:F188)</f>
        <v>26.15</v>
      </c>
    </row>
    <row r="190" spans="1:15" ht="16.5" thickBot="1">
      <c r="A190" s="10"/>
      <c r="B190" s="11"/>
      <c r="C190" s="11"/>
      <c r="D190" s="11"/>
      <c r="E190" s="39" t="s">
        <v>161</v>
      </c>
      <c r="F190" s="40">
        <f>F185+F189</f>
        <v>3476.15</v>
      </c>
    </row>
    <row r="191" spans="1:15" ht="15.75" thickBot="1"/>
    <row r="192" spans="1:15" ht="15.75" thickBot="1">
      <c r="A192" s="42" t="s">
        <v>231</v>
      </c>
      <c r="B192" s="1226" t="s">
        <v>232</v>
      </c>
      <c r="C192" s="1227"/>
      <c r="D192" s="1227"/>
      <c r="E192" s="1227"/>
      <c r="F192" s="1228"/>
    </row>
    <row r="193" spans="1:6" ht="29.25" thickBot="1">
      <c r="A193" s="26" t="s">
        <v>6</v>
      </c>
      <c r="B193" s="27" t="s">
        <v>147</v>
      </c>
      <c r="C193" s="27" t="s">
        <v>148</v>
      </c>
      <c r="D193" s="27" t="s">
        <v>149</v>
      </c>
      <c r="E193" s="27" t="s">
        <v>150</v>
      </c>
      <c r="F193" s="28" t="s">
        <v>151</v>
      </c>
    </row>
    <row r="194" spans="1:6">
      <c r="A194" s="29"/>
      <c r="B194" s="30" t="s">
        <v>152</v>
      </c>
      <c r="C194" s="31"/>
      <c r="D194" s="31"/>
      <c r="E194" s="31"/>
      <c r="F194" s="32"/>
    </row>
    <row r="195" spans="1:6">
      <c r="A195" s="12" t="s">
        <v>202</v>
      </c>
      <c r="B195" s="44" t="s">
        <v>233</v>
      </c>
      <c r="C195" s="20" t="s">
        <v>16</v>
      </c>
      <c r="D195" s="4">
        <v>1</v>
      </c>
      <c r="E195" s="34">
        <v>650</v>
      </c>
      <c r="F195" s="23">
        <f>D195*E195</f>
        <v>650</v>
      </c>
    </row>
    <row r="196" spans="1:6">
      <c r="A196" s="15"/>
      <c r="B196" s="35"/>
      <c r="C196" s="20"/>
      <c r="D196" s="20"/>
      <c r="E196" s="36" t="s">
        <v>156</v>
      </c>
      <c r="F196" s="37">
        <f>SUM(F195:F195)</f>
        <v>650</v>
      </c>
    </row>
    <row r="197" spans="1:6">
      <c r="A197" s="7"/>
      <c r="B197" s="38" t="s">
        <v>157</v>
      </c>
      <c r="C197" s="8"/>
      <c r="D197" s="8"/>
      <c r="E197" s="8"/>
      <c r="F197" s="23"/>
    </row>
    <row r="198" spans="1:6">
      <c r="A198" s="15" t="s">
        <v>234</v>
      </c>
      <c r="B198" s="35" t="s">
        <v>235</v>
      </c>
      <c r="C198" s="20" t="s">
        <v>20</v>
      </c>
      <c r="D198" s="20">
        <v>1.5</v>
      </c>
      <c r="E198" s="20">
        <v>9.44</v>
      </c>
      <c r="F198" s="23">
        <f>D198*E198</f>
        <v>14.16</v>
      </c>
    </row>
    <row r="199" spans="1:6">
      <c r="A199" s="12" t="s">
        <v>167</v>
      </c>
      <c r="B199" s="33" t="s">
        <v>160</v>
      </c>
      <c r="C199" s="4" t="s">
        <v>20</v>
      </c>
      <c r="D199" s="4">
        <v>1.5</v>
      </c>
      <c r="E199" s="4">
        <v>10.17</v>
      </c>
      <c r="F199" s="23">
        <f>D199*E199</f>
        <v>15.26</v>
      </c>
    </row>
    <row r="200" spans="1:6" ht="15.75" thickBot="1">
      <c r="A200" s="7"/>
      <c r="B200" s="8"/>
      <c r="C200" s="8"/>
      <c r="D200" s="8"/>
      <c r="E200" s="36" t="s">
        <v>156</v>
      </c>
      <c r="F200" s="37">
        <f>SUM(F198:F199)</f>
        <v>29.42</v>
      </c>
    </row>
    <row r="201" spans="1:6" ht="16.5" thickBot="1">
      <c r="A201" s="10"/>
      <c r="B201" s="11"/>
      <c r="C201" s="11"/>
      <c r="D201" s="11"/>
      <c r="E201" s="39" t="s">
        <v>161</v>
      </c>
      <c r="F201" s="40">
        <f>F196+F200</f>
        <v>679.42</v>
      </c>
    </row>
    <row r="202" spans="1:6" ht="15.75" thickBot="1"/>
    <row r="203" spans="1:6" ht="15.75" thickBot="1">
      <c r="A203" s="42" t="s">
        <v>236</v>
      </c>
      <c r="B203" s="1226" t="s">
        <v>237</v>
      </c>
      <c r="C203" s="1227"/>
      <c r="D203" s="1227"/>
      <c r="E203" s="1227"/>
      <c r="F203" s="1228"/>
    </row>
    <row r="204" spans="1:6" ht="29.25" thickBot="1">
      <c r="A204" s="26" t="s">
        <v>6</v>
      </c>
      <c r="B204" s="27" t="s">
        <v>147</v>
      </c>
      <c r="C204" s="27" t="s">
        <v>148</v>
      </c>
      <c r="D204" s="27" t="s">
        <v>149</v>
      </c>
      <c r="E204" s="27" t="s">
        <v>150</v>
      </c>
      <c r="F204" s="28" t="s">
        <v>151</v>
      </c>
    </row>
    <row r="205" spans="1:6">
      <c r="A205" s="29"/>
      <c r="B205" s="30" t="s">
        <v>152</v>
      </c>
      <c r="C205" s="31"/>
      <c r="D205" s="31"/>
      <c r="E205" s="31"/>
      <c r="F205" s="32"/>
    </row>
    <row r="206" spans="1:6">
      <c r="A206" s="12" t="s">
        <v>202</v>
      </c>
      <c r="B206" s="44" t="s">
        <v>237</v>
      </c>
      <c r="C206" s="20" t="s">
        <v>16</v>
      </c>
      <c r="D206" s="4">
        <v>1</v>
      </c>
      <c r="E206" s="34">
        <v>650</v>
      </c>
      <c r="F206" s="23">
        <f>D206*E206</f>
        <v>650</v>
      </c>
    </row>
    <row r="207" spans="1:6">
      <c r="A207" s="15"/>
      <c r="B207" s="35"/>
      <c r="C207" s="20"/>
      <c r="D207" s="20"/>
      <c r="E207" s="36" t="s">
        <v>156</v>
      </c>
      <c r="F207" s="37">
        <f>SUM(F206:F206)</f>
        <v>650</v>
      </c>
    </row>
    <row r="208" spans="1:6">
      <c r="A208" s="7"/>
      <c r="B208" s="38" t="s">
        <v>157</v>
      </c>
      <c r="C208" s="8"/>
      <c r="D208" s="8"/>
      <c r="E208" s="8"/>
      <c r="F208" s="23"/>
    </row>
    <row r="209" spans="1:6">
      <c r="A209" s="15" t="s">
        <v>234</v>
      </c>
      <c r="B209" s="35" t="s">
        <v>235</v>
      </c>
      <c r="C209" s="20" t="s">
        <v>20</v>
      </c>
      <c r="D209" s="20">
        <v>1.5</v>
      </c>
      <c r="E209" s="20">
        <v>9.44</v>
      </c>
      <c r="F209" s="23">
        <f>D209*E209</f>
        <v>14.16</v>
      </c>
    </row>
    <row r="210" spans="1:6">
      <c r="A210" s="12" t="s">
        <v>167</v>
      </c>
      <c r="B210" s="33" t="s">
        <v>160</v>
      </c>
      <c r="C210" s="4" t="s">
        <v>20</v>
      </c>
      <c r="D210" s="4">
        <v>1.5</v>
      </c>
      <c r="E210" s="4">
        <v>10.17</v>
      </c>
      <c r="F210" s="23">
        <f>D210*E210</f>
        <v>15.26</v>
      </c>
    </row>
    <row r="211" spans="1:6" ht="15.75" thickBot="1">
      <c r="A211" s="7"/>
      <c r="B211" s="8"/>
      <c r="C211" s="8"/>
      <c r="D211" s="8"/>
      <c r="E211" s="36" t="s">
        <v>156</v>
      </c>
      <c r="F211" s="37">
        <f>SUM(F209:F210)</f>
        <v>29.42</v>
      </c>
    </row>
    <row r="212" spans="1:6" ht="16.5" thickBot="1">
      <c r="A212" s="10"/>
      <c r="B212" s="11"/>
      <c r="C212" s="11"/>
      <c r="D212" s="11"/>
      <c r="E212" s="39" t="s">
        <v>161</v>
      </c>
      <c r="F212" s="40">
        <f>F207+F211</f>
        <v>679.42</v>
      </c>
    </row>
    <row r="213" spans="1:6" ht="15.75" thickBot="1"/>
    <row r="214" spans="1:6" ht="15.75" thickBot="1">
      <c r="A214" s="42" t="s">
        <v>238</v>
      </c>
      <c r="B214" s="1226" t="s">
        <v>239</v>
      </c>
      <c r="C214" s="1227"/>
      <c r="D214" s="1227"/>
      <c r="E214" s="1227"/>
      <c r="F214" s="1228"/>
    </row>
    <row r="215" spans="1:6" ht="29.25" thickBot="1">
      <c r="A215" s="26" t="s">
        <v>6</v>
      </c>
      <c r="B215" s="27" t="s">
        <v>147</v>
      </c>
      <c r="C215" s="27" t="s">
        <v>148</v>
      </c>
      <c r="D215" s="27" t="s">
        <v>149</v>
      </c>
      <c r="E215" s="27" t="s">
        <v>150</v>
      </c>
      <c r="F215" s="28" t="s">
        <v>151</v>
      </c>
    </row>
    <row r="216" spans="1:6">
      <c r="A216" s="29"/>
      <c r="B216" s="30" t="s">
        <v>152</v>
      </c>
      <c r="C216" s="31"/>
      <c r="D216" s="31"/>
      <c r="E216" s="31"/>
      <c r="F216" s="32"/>
    </row>
    <row r="217" spans="1:6">
      <c r="A217" s="12" t="s">
        <v>202</v>
      </c>
      <c r="B217" s="44" t="s">
        <v>239</v>
      </c>
      <c r="C217" s="20" t="s">
        <v>30</v>
      </c>
      <c r="D217" s="4">
        <v>1</v>
      </c>
      <c r="E217" s="34">
        <v>26.7</v>
      </c>
      <c r="F217" s="23">
        <f>D217*E217</f>
        <v>26.7</v>
      </c>
    </row>
    <row r="218" spans="1:6">
      <c r="A218" s="15"/>
      <c r="B218" s="35"/>
      <c r="C218" s="20"/>
      <c r="D218" s="20"/>
      <c r="E218" s="36" t="s">
        <v>156</v>
      </c>
      <c r="F218" s="37">
        <f>SUM(F217:F217)</f>
        <v>26.7</v>
      </c>
    </row>
    <row r="219" spans="1:6">
      <c r="A219" s="7"/>
      <c r="B219" s="38" t="s">
        <v>157</v>
      </c>
      <c r="C219" s="8"/>
      <c r="D219" s="8"/>
      <c r="E219" s="8"/>
      <c r="F219" s="23"/>
    </row>
    <row r="220" spans="1:6">
      <c r="A220" s="15" t="s">
        <v>218</v>
      </c>
      <c r="B220" s="35" t="s">
        <v>219</v>
      </c>
      <c r="C220" s="20" t="s">
        <v>20</v>
      </c>
      <c r="D220" s="20">
        <v>0.5</v>
      </c>
      <c r="E220" s="20">
        <v>9.76</v>
      </c>
      <c r="F220" s="23">
        <f>D220*E220</f>
        <v>4.88</v>
      </c>
    </row>
    <row r="221" spans="1:6">
      <c r="A221" s="15" t="s">
        <v>220</v>
      </c>
      <c r="B221" s="35" t="s">
        <v>221</v>
      </c>
      <c r="C221" s="20" t="s">
        <v>20</v>
      </c>
      <c r="D221" s="20">
        <v>0.5</v>
      </c>
      <c r="E221" s="20">
        <v>7.67</v>
      </c>
      <c r="F221" s="23">
        <f>D221*E221</f>
        <v>3.84</v>
      </c>
    </row>
    <row r="222" spans="1:6" ht="15.75" thickBot="1">
      <c r="A222" s="7"/>
      <c r="B222" s="8"/>
      <c r="C222" s="8"/>
      <c r="D222" s="8"/>
      <c r="E222" s="36" t="s">
        <v>156</v>
      </c>
      <c r="F222" s="37">
        <f>SUM(F220:F221)</f>
        <v>8.7200000000000006</v>
      </c>
    </row>
    <row r="223" spans="1:6" ht="16.5" thickBot="1">
      <c r="A223" s="10"/>
      <c r="B223" s="11"/>
      <c r="C223" s="11"/>
      <c r="D223" s="11"/>
      <c r="E223" s="39" t="s">
        <v>161</v>
      </c>
      <c r="F223" s="40">
        <f>F218+F222</f>
        <v>35.42</v>
      </c>
    </row>
    <row r="224" spans="1:6" ht="15.75" thickBot="1"/>
    <row r="225" spans="1:6" ht="34.5" customHeight="1" thickBot="1">
      <c r="A225" s="42" t="s">
        <v>240</v>
      </c>
      <c r="B225" s="1239" t="s">
        <v>241</v>
      </c>
      <c r="C225" s="1240"/>
      <c r="D225" s="1240"/>
      <c r="E225" s="1240"/>
      <c r="F225" s="1241"/>
    </row>
    <row r="226" spans="1:6" ht="29.25" thickBot="1">
      <c r="A226" s="26" t="s">
        <v>6</v>
      </c>
      <c r="B226" s="27" t="s">
        <v>147</v>
      </c>
      <c r="C226" s="27" t="s">
        <v>148</v>
      </c>
      <c r="D226" s="27" t="s">
        <v>149</v>
      </c>
      <c r="E226" s="27" t="s">
        <v>150</v>
      </c>
      <c r="F226" s="28" t="s">
        <v>151</v>
      </c>
    </row>
    <row r="227" spans="1:6">
      <c r="A227" s="29"/>
      <c r="B227" s="30" t="s">
        <v>152</v>
      </c>
      <c r="C227" s="31"/>
      <c r="D227" s="31"/>
      <c r="E227" s="31"/>
      <c r="F227" s="32"/>
    </row>
    <row r="228" spans="1:6" ht="28.5">
      <c r="A228" s="59" t="s">
        <v>202</v>
      </c>
      <c r="B228" s="60" t="s">
        <v>242</v>
      </c>
      <c r="C228" s="61" t="s">
        <v>18</v>
      </c>
      <c r="D228" s="61">
        <v>1</v>
      </c>
      <c r="E228" s="61">
        <v>19569</v>
      </c>
      <c r="F228" s="62">
        <f>E228*D228</f>
        <v>19569</v>
      </c>
    </row>
    <row r="229" spans="1:6" ht="30">
      <c r="A229" s="12" t="s">
        <v>76</v>
      </c>
      <c r="B229" s="44" t="s">
        <v>243</v>
      </c>
      <c r="C229" s="4" t="s">
        <v>244</v>
      </c>
      <c r="D229" s="4">
        <v>6.03</v>
      </c>
      <c r="E229" s="34">
        <v>289</v>
      </c>
      <c r="F229" s="23">
        <f>D229*E229</f>
        <v>1742.67</v>
      </c>
    </row>
    <row r="230" spans="1:6" ht="30">
      <c r="A230" s="15" t="s">
        <v>75</v>
      </c>
      <c r="B230" s="63" t="s">
        <v>245</v>
      </c>
      <c r="C230" s="4" t="s">
        <v>74</v>
      </c>
      <c r="D230" s="4">
        <v>5.65</v>
      </c>
      <c r="E230" s="4">
        <v>1023</v>
      </c>
      <c r="F230" s="23">
        <f>D230*E230</f>
        <v>5779.95</v>
      </c>
    </row>
    <row r="231" spans="1:6" ht="30">
      <c r="A231" s="15" t="s">
        <v>79</v>
      </c>
      <c r="B231" s="63" t="s">
        <v>246</v>
      </c>
      <c r="C231" s="3" t="s">
        <v>22</v>
      </c>
      <c r="D231" s="4">
        <v>373.39</v>
      </c>
      <c r="E231" s="4">
        <v>28.5</v>
      </c>
      <c r="F231" s="23">
        <f>D231*E231</f>
        <v>10641.62</v>
      </c>
    </row>
    <row r="232" spans="1:6">
      <c r="A232" s="15"/>
      <c r="B232" s="35"/>
      <c r="C232" s="20"/>
      <c r="D232" s="20"/>
      <c r="E232" s="36" t="s">
        <v>156</v>
      </c>
      <c r="F232" s="37">
        <f>SUM(F228:F231)</f>
        <v>37733.24</v>
      </c>
    </row>
    <row r="233" spans="1:6">
      <c r="A233" s="15"/>
      <c r="B233" s="38" t="s">
        <v>157</v>
      </c>
      <c r="C233" s="20"/>
      <c r="D233" s="20"/>
      <c r="E233" s="36"/>
      <c r="F233" s="37"/>
    </row>
    <row r="234" spans="1:6">
      <c r="A234" s="15" t="s">
        <v>165</v>
      </c>
      <c r="B234" s="35" t="s">
        <v>158</v>
      </c>
      <c r="C234" s="20" t="s">
        <v>20</v>
      </c>
      <c r="D234" s="20">
        <v>32</v>
      </c>
      <c r="E234" s="20">
        <v>9.44</v>
      </c>
      <c r="F234" s="23">
        <f>D234*E234</f>
        <v>302.08</v>
      </c>
    </row>
    <row r="235" spans="1:6">
      <c r="A235" s="15" t="s">
        <v>192</v>
      </c>
      <c r="B235" s="35" t="s">
        <v>193</v>
      </c>
      <c r="C235" s="20" t="s">
        <v>20</v>
      </c>
      <c r="D235" s="20">
        <v>32</v>
      </c>
      <c r="E235" s="20">
        <v>7.01</v>
      </c>
      <c r="F235" s="23">
        <f>D235*E235</f>
        <v>224.32</v>
      </c>
    </row>
    <row r="236" spans="1:6" ht="15.75" thickBot="1">
      <c r="A236" s="15"/>
      <c r="B236" s="35"/>
      <c r="C236" s="20"/>
      <c r="D236" s="20"/>
      <c r="E236" s="36" t="s">
        <v>156</v>
      </c>
      <c r="F236" s="37">
        <f>SUM(F234:F235)</f>
        <v>526.4</v>
      </c>
    </row>
    <row r="237" spans="1:6" ht="16.5" thickBot="1">
      <c r="A237" s="10"/>
      <c r="B237" s="11"/>
      <c r="C237" s="11"/>
      <c r="D237" s="11"/>
      <c r="E237" s="39" t="s">
        <v>161</v>
      </c>
      <c r="F237" s="40">
        <f>F232+F236</f>
        <v>38259.64</v>
      </c>
    </row>
    <row r="238" spans="1:6" ht="15.75" thickBot="1"/>
    <row r="239" spans="1:6" ht="15.75" thickBot="1">
      <c r="A239" s="42" t="s">
        <v>247</v>
      </c>
      <c r="B239" s="1226" t="s">
        <v>248</v>
      </c>
      <c r="C239" s="1227"/>
      <c r="D239" s="1227"/>
      <c r="E239" s="1227"/>
      <c r="F239" s="1228"/>
    </row>
    <row r="240" spans="1:6" ht="29.25" thickBot="1">
      <c r="A240" s="26" t="s">
        <v>6</v>
      </c>
      <c r="B240" s="27" t="s">
        <v>147</v>
      </c>
      <c r="C240" s="27" t="s">
        <v>148</v>
      </c>
      <c r="D240" s="27" t="s">
        <v>149</v>
      </c>
      <c r="E240" s="27" t="s">
        <v>150</v>
      </c>
      <c r="F240" s="28" t="s">
        <v>151</v>
      </c>
    </row>
    <row r="241" spans="1:6">
      <c r="A241" s="29"/>
      <c r="B241" s="30" t="s">
        <v>152</v>
      </c>
      <c r="C241" s="31"/>
      <c r="D241" s="31"/>
      <c r="E241" s="31"/>
      <c r="F241" s="32"/>
    </row>
    <row r="242" spans="1:6" ht="30">
      <c r="A242" s="12" t="s">
        <v>202</v>
      </c>
      <c r="B242" s="44" t="s">
        <v>249</v>
      </c>
      <c r="C242" s="4" t="s">
        <v>30</v>
      </c>
      <c r="D242" s="4">
        <v>1</v>
      </c>
      <c r="E242" s="34">
        <v>68.400000000000006</v>
      </c>
      <c r="F242" s="23">
        <f>D242*E242</f>
        <v>68.400000000000006</v>
      </c>
    </row>
    <row r="243" spans="1:6">
      <c r="A243" s="15"/>
      <c r="B243" s="35"/>
      <c r="C243" s="20"/>
      <c r="D243" s="20"/>
      <c r="E243" s="36" t="s">
        <v>156</v>
      </c>
      <c r="F243" s="37">
        <f>SUM(F242:F242)</f>
        <v>68.400000000000006</v>
      </c>
    </row>
    <row r="244" spans="1:6">
      <c r="A244" s="7"/>
      <c r="B244" s="38" t="s">
        <v>157</v>
      </c>
      <c r="C244" s="8"/>
      <c r="D244" s="8"/>
      <c r="E244" s="8"/>
      <c r="F244" s="23"/>
    </row>
    <row r="245" spans="1:6">
      <c r="A245" s="15" t="s">
        <v>206</v>
      </c>
      <c r="B245" s="35" t="s">
        <v>207</v>
      </c>
      <c r="C245" s="20" t="s">
        <v>20</v>
      </c>
      <c r="D245" s="20">
        <v>0.5</v>
      </c>
      <c r="E245" s="20">
        <v>9.76</v>
      </c>
      <c r="F245" s="23">
        <f>D245*E245</f>
        <v>4.88</v>
      </c>
    </row>
    <row r="246" spans="1:6">
      <c r="A246" s="15" t="s">
        <v>208</v>
      </c>
      <c r="B246" s="35" t="s">
        <v>209</v>
      </c>
      <c r="C246" s="20" t="s">
        <v>20</v>
      </c>
      <c r="D246" s="20">
        <v>0.5</v>
      </c>
      <c r="E246" s="20">
        <v>7.01</v>
      </c>
      <c r="F246" s="23">
        <f>D246*E246</f>
        <v>3.51</v>
      </c>
    </row>
    <row r="247" spans="1:6" ht="15.75" thickBot="1">
      <c r="A247" s="7"/>
      <c r="B247" s="8"/>
      <c r="C247" s="8"/>
      <c r="D247" s="8"/>
      <c r="E247" s="36" t="s">
        <v>156</v>
      </c>
      <c r="F247" s="37">
        <f>SUM(F245:F246)</f>
        <v>8.39</v>
      </c>
    </row>
    <row r="248" spans="1:6" ht="16.5" thickBot="1">
      <c r="A248" s="10"/>
      <c r="B248" s="11"/>
      <c r="C248" s="11"/>
      <c r="D248" s="11"/>
      <c r="E248" s="39" t="s">
        <v>161</v>
      </c>
      <c r="F248" s="40">
        <f>F243+F247</f>
        <v>76.790000000000006</v>
      </c>
    </row>
    <row r="249" spans="1:6" ht="15.75" thickBot="1"/>
    <row r="250" spans="1:6" ht="15.75" thickBot="1">
      <c r="A250" s="42" t="s">
        <v>250</v>
      </c>
      <c r="B250" s="1226" t="s">
        <v>251</v>
      </c>
      <c r="C250" s="1227"/>
      <c r="D250" s="1227"/>
      <c r="E250" s="1227"/>
      <c r="F250" s="1228"/>
    </row>
    <row r="251" spans="1:6" ht="29.25" thickBot="1">
      <c r="A251" s="26" t="s">
        <v>6</v>
      </c>
      <c r="B251" s="27" t="s">
        <v>147</v>
      </c>
      <c r="C251" s="27" t="s">
        <v>148</v>
      </c>
      <c r="D251" s="27" t="s">
        <v>149</v>
      </c>
      <c r="E251" s="27" t="s">
        <v>150</v>
      </c>
      <c r="F251" s="28" t="s">
        <v>151</v>
      </c>
    </row>
    <row r="252" spans="1:6">
      <c r="A252" s="29"/>
      <c r="B252" s="30" t="s">
        <v>152</v>
      </c>
      <c r="C252" s="31"/>
      <c r="D252" s="31"/>
      <c r="E252" s="31"/>
      <c r="F252" s="32"/>
    </row>
    <row r="253" spans="1:6">
      <c r="A253" s="12" t="s">
        <v>202</v>
      </c>
      <c r="B253" s="44" t="s">
        <v>252</v>
      </c>
      <c r="C253" s="20" t="s">
        <v>18</v>
      </c>
      <c r="D253" s="4">
        <v>1</v>
      </c>
      <c r="E253" s="34">
        <v>16</v>
      </c>
      <c r="F253" s="23">
        <f>D253*E253</f>
        <v>16</v>
      </c>
    </row>
    <row r="254" spans="1:6">
      <c r="A254" s="15"/>
      <c r="B254" s="35"/>
      <c r="C254" s="20"/>
      <c r="D254" s="20"/>
      <c r="E254" s="36" t="s">
        <v>156</v>
      </c>
      <c r="F254" s="37">
        <f>SUM(F253:F253)</f>
        <v>16</v>
      </c>
    </row>
    <row r="255" spans="1:6">
      <c r="A255" s="7"/>
      <c r="B255" s="38" t="s">
        <v>157</v>
      </c>
      <c r="C255" s="8"/>
      <c r="D255" s="8"/>
      <c r="E255" s="8"/>
      <c r="F255" s="23"/>
    </row>
    <row r="256" spans="1:6">
      <c r="A256" s="15" t="s">
        <v>253</v>
      </c>
      <c r="B256" s="35" t="s">
        <v>254</v>
      </c>
      <c r="C256" s="20" t="s">
        <v>20</v>
      </c>
      <c r="D256" s="20">
        <v>0.5</v>
      </c>
      <c r="E256" s="20">
        <v>9.09</v>
      </c>
      <c r="F256" s="23">
        <f>D256*E256</f>
        <v>4.55</v>
      </c>
    </row>
    <row r="257" spans="1:6" ht="15.75" thickBot="1">
      <c r="A257" s="7"/>
      <c r="B257" s="8"/>
      <c r="C257" s="8"/>
      <c r="D257" s="8"/>
      <c r="E257" s="36" t="s">
        <v>156</v>
      </c>
      <c r="F257" s="37">
        <f>SUM(F256:F256)</f>
        <v>4.55</v>
      </c>
    </row>
    <row r="258" spans="1:6" ht="16.5" thickBot="1">
      <c r="A258" s="10"/>
      <c r="B258" s="11"/>
      <c r="C258" s="11"/>
      <c r="D258" s="11"/>
      <c r="E258" s="39" t="s">
        <v>161</v>
      </c>
      <c r="F258" s="40">
        <f>F254+F257</f>
        <v>20.55</v>
      </c>
    </row>
    <row r="259" spans="1:6" ht="15.75" thickBot="1"/>
    <row r="260" spans="1:6" ht="15.75" thickBot="1">
      <c r="A260" s="42" t="s">
        <v>255</v>
      </c>
      <c r="B260" s="1226" t="s">
        <v>137</v>
      </c>
      <c r="C260" s="1227"/>
      <c r="D260" s="1227"/>
      <c r="E260" s="1227"/>
      <c r="F260" s="1228"/>
    </row>
    <row r="261" spans="1:6" ht="29.25" thickBot="1">
      <c r="A261" s="26" t="s">
        <v>6</v>
      </c>
      <c r="B261" s="27" t="s">
        <v>147</v>
      </c>
      <c r="C261" s="27" t="s">
        <v>148</v>
      </c>
      <c r="D261" s="27" t="s">
        <v>149</v>
      </c>
      <c r="E261" s="27" t="s">
        <v>150</v>
      </c>
      <c r="F261" s="28" t="s">
        <v>151</v>
      </c>
    </row>
    <row r="262" spans="1:6">
      <c r="A262" s="29"/>
      <c r="B262" s="30" t="s">
        <v>152</v>
      </c>
      <c r="C262" s="31"/>
      <c r="D262" s="31"/>
      <c r="E262" s="31"/>
      <c r="F262" s="32"/>
    </row>
    <row r="263" spans="1:6">
      <c r="A263" s="12" t="s">
        <v>202</v>
      </c>
      <c r="B263" s="44" t="s">
        <v>256</v>
      </c>
      <c r="C263" s="20" t="s">
        <v>18</v>
      </c>
      <c r="D263" s="4">
        <v>1</v>
      </c>
      <c r="E263" s="34">
        <v>42</v>
      </c>
      <c r="F263" s="23">
        <f>D263*E263</f>
        <v>42</v>
      </c>
    </row>
    <row r="264" spans="1:6">
      <c r="A264" s="15"/>
      <c r="B264" s="35"/>
      <c r="C264" s="20"/>
      <c r="D264" s="20"/>
      <c r="E264" s="36" t="s">
        <v>156</v>
      </c>
      <c r="F264" s="37">
        <f>SUM(F263:F263)</f>
        <v>42</v>
      </c>
    </row>
    <row r="265" spans="1:6">
      <c r="A265" s="7"/>
      <c r="B265" s="38" t="s">
        <v>157</v>
      </c>
      <c r="C265" s="8"/>
      <c r="D265" s="8"/>
      <c r="E265" s="8"/>
      <c r="F265" s="23"/>
    </row>
    <row r="266" spans="1:6">
      <c r="A266" s="15" t="s">
        <v>253</v>
      </c>
      <c r="B266" s="35" t="s">
        <v>254</v>
      </c>
      <c r="C266" s="20" t="s">
        <v>20</v>
      </c>
      <c r="D266" s="20">
        <v>0.8</v>
      </c>
      <c r="E266" s="20">
        <v>9.09</v>
      </c>
      <c r="F266" s="23">
        <f>D266*E266</f>
        <v>7.27</v>
      </c>
    </row>
    <row r="267" spans="1:6" ht="15.75" thickBot="1">
      <c r="A267" s="7"/>
      <c r="B267" s="8"/>
      <c r="C267" s="8"/>
      <c r="D267" s="8"/>
      <c r="E267" s="36" t="s">
        <v>156</v>
      </c>
      <c r="F267" s="37">
        <f>SUM(F266:F266)</f>
        <v>7.27</v>
      </c>
    </row>
    <row r="268" spans="1:6" ht="16.5" thickBot="1">
      <c r="A268" s="10"/>
      <c r="B268" s="11"/>
      <c r="C268" s="11"/>
      <c r="D268" s="11"/>
      <c r="E268" s="39" t="s">
        <v>161</v>
      </c>
      <c r="F268" s="40">
        <f>F264+F267</f>
        <v>49.27</v>
      </c>
    </row>
    <row r="269" spans="1:6" ht="15.75" thickBot="1"/>
    <row r="270" spans="1:6" ht="15.75" thickBot="1">
      <c r="A270" s="42" t="s">
        <v>257</v>
      </c>
      <c r="B270" s="1226" t="s">
        <v>138</v>
      </c>
      <c r="C270" s="1227"/>
      <c r="D270" s="1227"/>
      <c r="E270" s="1227"/>
      <c r="F270" s="1228"/>
    </row>
    <row r="271" spans="1:6" ht="29.25" thickBot="1">
      <c r="A271" s="26" t="s">
        <v>6</v>
      </c>
      <c r="B271" s="27" t="s">
        <v>147</v>
      </c>
      <c r="C271" s="27" t="s">
        <v>148</v>
      </c>
      <c r="D271" s="27" t="s">
        <v>149</v>
      </c>
      <c r="E271" s="27" t="s">
        <v>150</v>
      </c>
      <c r="F271" s="28" t="s">
        <v>151</v>
      </c>
    </row>
    <row r="272" spans="1:6">
      <c r="A272" s="29"/>
      <c r="B272" s="30" t="s">
        <v>152</v>
      </c>
      <c r="C272" s="31"/>
      <c r="D272" s="31"/>
      <c r="E272" s="31"/>
      <c r="F272" s="32"/>
    </row>
    <row r="273" spans="1:6">
      <c r="A273" s="12" t="s">
        <v>202</v>
      </c>
      <c r="B273" s="44" t="s">
        <v>258</v>
      </c>
      <c r="C273" s="20" t="s">
        <v>18</v>
      </c>
      <c r="D273" s="4">
        <v>1</v>
      </c>
      <c r="E273" s="34">
        <v>79</v>
      </c>
      <c r="F273" s="23">
        <f>D273*E273</f>
        <v>79</v>
      </c>
    </row>
    <row r="274" spans="1:6">
      <c r="A274" s="15"/>
      <c r="B274" s="35"/>
      <c r="C274" s="20"/>
      <c r="D274" s="20"/>
      <c r="E274" s="36" t="s">
        <v>156</v>
      </c>
      <c r="F274" s="37">
        <f>SUM(F273:F273)</f>
        <v>79</v>
      </c>
    </row>
    <row r="275" spans="1:6">
      <c r="A275" s="7"/>
      <c r="B275" s="38" t="s">
        <v>157</v>
      </c>
      <c r="C275" s="8"/>
      <c r="D275" s="8"/>
      <c r="E275" s="8"/>
      <c r="F275" s="23"/>
    </row>
    <row r="276" spans="1:6">
      <c r="A276" s="15" t="s">
        <v>253</v>
      </c>
      <c r="B276" s="35" t="s">
        <v>254</v>
      </c>
      <c r="C276" s="20" t="s">
        <v>20</v>
      </c>
      <c r="D276" s="20">
        <v>1</v>
      </c>
      <c r="E276" s="20">
        <v>9.09</v>
      </c>
      <c r="F276" s="23">
        <f>D276*E276</f>
        <v>9.09</v>
      </c>
    </row>
    <row r="277" spans="1:6" ht="15.75" thickBot="1">
      <c r="A277" s="7"/>
      <c r="B277" s="8"/>
      <c r="C277" s="8"/>
      <c r="D277" s="8"/>
      <c r="E277" s="36" t="s">
        <v>156</v>
      </c>
      <c r="F277" s="37">
        <f>SUM(F276:F276)</f>
        <v>9.09</v>
      </c>
    </row>
    <row r="278" spans="1:6" ht="16.5" thickBot="1">
      <c r="A278" s="10"/>
      <c r="B278" s="11"/>
      <c r="C278" s="11"/>
      <c r="D278" s="11"/>
      <c r="E278" s="39" t="s">
        <v>161</v>
      </c>
      <c r="F278" s="40">
        <f>F274+F277</f>
        <v>88.09</v>
      </c>
    </row>
    <row r="279" spans="1:6" ht="15.75" thickBot="1"/>
    <row r="280" spans="1:6" ht="15.75" thickBot="1">
      <c r="A280" s="42" t="s">
        <v>259</v>
      </c>
      <c r="B280" s="1226" t="s">
        <v>139</v>
      </c>
      <c r="C280" s="1227"/>
      <c r="D280" s="1227"/>
      <c r="E280" s="1227"/>
      <c r="F280" s="1228"/>
    </row>
    <row r="281" spans="1:6" ht="29.25" thickBot="1">
      <c r="A281" s="26" t="s">
        <v>6</v>
      </c>
      <c r="B281" s="27" t="s">
        <v>147</v>
      </c>
      <c r="C281" s="27" t="s">
        <v>148</v>
      </c>
      <c r="D281" s="27" t="s">
        <v>149</v>
      </c>
      <c r="E281" s="27" t="s">
        <v>150</v>
      </c>
      <c r="F281" s="28" t="s">
        <v>151</v>
      </c>
    </row>
    <row r="282" spans="1:6">
      <c r="A282" s="29"/>
      <c r="B282" s="30" t="s">
        <v>152</v>
      </c>
      <c r="C282" s="31"/>
      <c r="D282" s="31"/>
      <c r="E282" s="31"/>
      <c r="F282" s="32"/>
    </row>
    <row r="283" spans="1:6">
      <c r="A283" s="12" t="s">
        <v>202</v>
      </c>
      <c r="B283" s="44" t="s">
        <v>139</v>
      </c>
      <c r="C283" s="20" t="s">
        <v>18</v>
      </c>
      <c r="D283" s="4">
        <v>1</v>
      </c>
      <c r="E283" s="34">
        <v>410</v>
      </c>
      <c r="F283" s="23">
        <f>D283*E283</f>
        <v>410</v>
      </c>
    </row>
    <row r="284" spans="1:6">
      <c r="A284" s="15"/>
      <c r="B284" s="35"/>
      <c r="C284" s="20"/>
      <c r="D284" s="20"/>
      <c r="E284" s="36" t="s">
        <v>156</v>
      </c>
      <c r="F284" s="37">
        <f>SUM(F283:F283)</f>
        <v>410</v>
      </c>
    </row>
    <row r="285" spans="1:6">
      <c r="A285" s="7"/>
      <c r="B285" s="38" t="s">
        <v>157</v>
      </c>
      <c r="C285" s="8"/>
      <c r="D285" s="8"/>
      <c r="E285" s="8"/>
      <c r="F285" s="23"/>
    </row>
    <row r="286" spans="1:6">
      <c r="A286" s="15" t="s">
        <v>253</v>
      </c>
      <c r="B286" s="35" t="s">
        <v>254</v>
      </c>
      <c r="C286" s="20" t="s">
        <v>20</v>
      </c>
      <c r="D286" s="20">
        <v>0.8</v>
      </c>
      <c r="E286" s="20">
        <v>9.09</v>
      </c>
      <c r="F286" s="23">
        <f>D286*E286</f>
        <v>7.27</v>
      </c>
    </row>
    <row r="287" spans="1:6" ht="15.75" thickBot="1">
      <c r="A287" s="7"/>
      <c r="B287" s="8"/>
      <c r="C287" s="8"/>
      <c r="D287" s="8"/>
      <c r="E287" s="36" t="s">
        <v>156</v>
      </c>
      <c r="F287" s="37">
        <f>SUM(F286:F286)</f>
        <v>7.27</v>
      </c>
    </row>
    <row r="288" spans="1:6" ht="16.5" thickBot="1">
      <c r="A288" s="10"/>
      <c r="B288" s="11"/>
      <c r="C288" s="11"/>
      <c r="D288" s="11"/>
      <c r="E288" s="39" t="s">
        <v>161</v>
      </c>
      <c r="F288" s="40">
        <f>F284+F287</f>
        <v>417.27</v>
      </c>
    </row>
    <row r="289" spans="1:6" ht="15.75" thickBot="1"/>
    <row r="290" spans="1:6" ht="15.75" thickBot="1">
      <c r="A290" s="42" t="s">
        <v>260</v>
      </c>
      <c r="B290" s="1226" t="s">
        <v>261</v>
      </c>
      <c r="C290" s="1227"/>
      <c r="D290" s="1227"/>
      <c r="E290" s="1227"/>
      <c r="F290" s="1228"/>
    </row>
    <row r="291" spans="1:6" ht="29.25" thickBot="1">
      <c r="A291" s="26" t="s">
        <v>6</v>
      </c>
      <c r="B291" s="27" t="s">
        <v>147</v>
      </c>
      <c r="C291" s="27" t="s">
        <v>148</v>
      </c>
      <c r="D291" s="27" t="s">
        <v>149</v>
      </c>
      <c r="E291" s="27" t="s">
        <v>150</v>
      </c>
      <c r="F291" s="28" t="s">
        <v>151</v>
      </c>
    </row>
    <row r="292" spans="1:6">
      <c r="A292" s="29"/>
      <c r="B292" s="30" t="s">
        <v>152</v>
      </c>
      <c r="C292" s="31"/>
      <c r="D292" s="31"/>
      <c r="E292" s="31"/>
      <c r="F292" s="32"/>
    </row>
    <row r="293" spans="1:6">
      <c r="A293" s="12" t="s">
        <v>202</v>
      </c>
      <c r="B293" s="44" t="s">
        <v>262</v>
      </c>
      <c r="C293" s="20" t="s">
        <v>18</v>
      </c>
      <c r="D293" s="4">
        <v>1</v>
      </c>
      <c r="E293" s="34">
        <v>59</v>
      </c>
      <c r="F293" s="23">
        <f>D293*E293</f>
        <v>59</v>
      </c>
    </row>
    <row r="294" spans="1:6">
      <c r="A294" s="15"/>
      <c r="B294" s="35"/>
      <c r="C294" s="20"/>
      <c r="D294" s="20"/>
      <c r="E294" s="36" t="s">
        <v>156</v>
      </c>
      <c r="F294" s="37">
        <f>SUM(F293:F293)</f>
        <v>59</v>
      </c>
    </row>
    <row r="295" spans="1:6">
      <c r="A295" s="7"/>
      <c r="B295" s="38" t="s">
        <v>157</v>
      </c>
      <c r="C295" s="8"/>
      <c r="D295" s="8"/>
      <c r="E295" s="8"/>
      <c r="F295" s="23"/>
    </row>
    <row r="296" spans="1:6">
      <c r="A296" s="15" t="s">
        <v>253</v>
      </c>
      <c r="B296" s="35" t="s">
        <v>254</v>
      </c>
      <c r="C296" s="20" t="s">
        <v>20</v>
      </c>
      <c r="D296" s="20">
        <v>0.5</v>
      </c>
      <c r="E296" s="20">
        <v>9.09</v>
      </c>
      <c r="F296" s="23">
        <f>D296*E296</f>
        <v>4.55</v>
      </c>
    </row>
    <row r="297" spans="1:6" ht="15.75" thickBot="1">
      <c r="A297" s="7"/>
      <c r="B297" s="8"/>
      <c r="C297" s="8"/>
      <c r="D297" s="8"/>
      <c r="E297" s="36" t="s">
        <v>156</v>
      </c>
      <c r="F297" s="37">
        <f>SUM(F296:F296)</f>
        <v>4.55</v>
      </c>
    </row>
    <row r="298" spans="1:6" ht="16.5" thickBot="1">
      <c r="A298" s="10"/>
      <c r="B298" s="11"/>
      <c r="C298" s="11"/>
      <c r="D298" s="11"/>
      <c r="E298" s="39" t="s">
        <v>161</v>
      </c>
      <c r="F298" s="40">
        <f>F294+F297</f>
        <v>63.55</v>
      </c>
    </row>
    <row r="299" spans="1:6" ht="15.75" thickBot="1"/>
    <row r="300" spans="1:6" ht="15.75" thickBot="1">
      <c r="A300" s="42" t="s">
        <v>263</v>
      </c>
      <c r="B300" s="1226" t="s">
        <v>141</v>
      </c>
      <c r="C300" s="1227"/>
      <c r="D300" s="1227"/>
      <c r="E300" s="1227"/>
      <c r="F300" s="1228"/>
    </row>
    <row r="301" spans="1:6" ht="29.25" thickBot="1">
      <c r="A301" s="26" t="s">
        <v>6</v>
      </c>
      <c r="B301" s="27" t="s">
        <v>147</v>
      </c>
      <c r="C301" s="27" t="s">
        <v>148</v>
      </c>
      <c r="D301" s="27" t="s">
        <v>149</v>
      </c>
      <c r="E301" s="27" t="s">
        <v>150</v>
      </c>
      <c r="F301" s="28" t="s">
        <v>151</v>
      </c>
    </row>
    <row r="302" spans="1:6">
      <c r="A302" s="29"/>
      <c r="B302" s="30" t="s">
        <v>152</v>
      </c>
      <c r="C302" s="31"/>
      <c r="D302" s="31"/>
      <c r="E302" s="31"/>
      <c r="F302" s="32"/>
    </row>
    <row r="303" spans="1:6">
      <c r="A303" s="12" t="s">
        <v>202</v>
      </c>
      <c r="B303" s="44" t="s">
        <v>264</v>
      </c>
      <c r="C303" s="20" t="s">
        <v>34</v>
      </c>
      <c r="D303" s="4">
        <v>1</v>
      </c>
      <c r="E303" s="34">
        <v>38</v>
      </c>
      <c r="F303" s="23">
        <f>D303*E303</f>
        <v>38</v>
      </c>
    </row>
    <row r="304" spans="1:6">
      <c r="A304" s="15"/>
      <c r="B304" s="35"/>
      <c r="C304" s="20"/>
      <c r="D304" s="20"/>
      <c r="E304" s="36" t="s">
        <v>156</v>
      </c>
      <c r="F304" s="37">
        <f>SUM(F303:F303)</f>
        <v>38</v>
      </c>
    </row>
    <row r="305" spans="1:6">
      <c r="A305" s="7"/>
      <c r="B305" s="38" t="s">
        <v>157</v>
      </c>
      <c r="C305" s="8"/>
      <c r="D305" s="8"/>
      <c r="E305" s="8"/>
      <c r="F305" s="23"/>
    </row>
    <row r="306" spans="1:6">
      <c r="A306" s="15" t="s">
        <v>253</v>
      </c>
      <c r="B306" s="35" t="s">
        <v>254</v>
      </c>
      <c r="C306" s="20" t="s">
        <v>20</v>
      </c>
      <c r="D306" s="20">
        <v>0.8</v>
      </c>
      <c r="E306" s="20">
        <v>9.09</v>
      </c>
      <c r="F306" s="23">
        <f>D306*E306</f>
        <v>7.27</v>
      </c>
    </row>
    <row r="307" spans="1:6" ht="15.75" thickBot="1">
      <c r="A307" s="7"/>
      <c r="B307" s="8"/>
      <c r="C307" s="8"/>
      <c r="D307" s="8"/>
      <c r="E307" s="36" t="s">
        <v>156</v>
      </c>
      <c r="F307" s="37">
        <f>SUM(F306:F306)</f>
        <v>7.27</v>
      </c>
    </row>
    <row r="308" spans="1:6" ht="16.5" thickBot="1">
      <c r="A308" s="10"/>
      <c r="B308" s="11"/>
      <c r="C308" s="11"/>
      <c r="D308" s="11"/>
      <c r="E308" s="39" t="s">
        <v>161</v>
      </c>
      <c r="F308" s="40">
        <f>F304+F307</f>
        <v>45.27</v>
      </c>
    </row>
    <row r="309" spans="1:6" ht="15.75" thickBot="1"/>
    <row r="310" spans="1:6" ht="15.75" thickBot="1">
      <c r="A310" s="42" t="s">
        <v>265</v>
      </c>
      <c r="B310" s="1226" t="s">
        <v>140</v>
      </c>
      <c r="C310" s="1227"/>
      <c r="D310" s="1227"/>
      <c r="E310" s="1227"/>
      <c r="F310" s="1228"/>
    </row>
    <row r="311" spans="1:6" ht="29.25" thickBot="1">
      <c r="A311" s="26" t="s">
        <v>6</v>
      </c>
      <c r="B311" s="27" t="s">
        <v>147</v>
      </c>
      <c r="C311" s="27" t="s">
        <v>148</v>
      </c>
      <c r="D311" s="27" t="s">
        <v>149</v>
      </c>
      <c r="E311" s="27" t="s">
        <v>150</v>
      </c>
      <c r="F311" s="28" t="s">
        <v>151</v>
      </c>
    </row>
    <row r="312" spans="1:6">
      <c r="A312" s="29"/>
      <c r="B312" s="30" t="s">
        <v>152</v>
      </c>
      <c r="C312" s="31"/>
      <c r="D312" s="31"/>
      <c r="E312" s="31"/>
      <c r="F312" s="32"/>
    </row>
    <row r="313" spans="1:6">
      <c r="A313" s="12" t="s">
        <v>202</v>
      </c>
      <c r="B313" s="44" t="s">
        <v>266</v>
      </c>
      <c r="C313" s="20" t="s">
        <v>17</v>
      </c>
      <c r="D313" s="4">
        <v>1</v>
      </c>
      <c r="E313" s="34">
        <v>320</v>
      </c>
      <c r="F313" s="23">
        <f>D313*E313</f>
        <v>320</v>
      </c>
    </row>
    <row r="314" spans="1:6">
      <c r="A314" s="15"/>
      <c r="B314" s="35"/>
      <c r="C314" s="20"/>
      <c r="D314" s="20"/>
      <c r="E314" s="36" t="s">
        <v>156</v>
      </c>
      <c r="F314" s="37">
        <f>SUM(F313:F313)</f>
        <v>320</v>
      </c>
    </row>
    <row r="315" spans="1:6">
      <c r="A315" s="7"/>
      <c r="B315" s="38" t="s">
        <v>157</v>
      </c>
      <c r="C315" s="8"/>
      <c r="D315" s="8"/>
      <c r="E315" s="8"/>
      <c r="F315" s="23"/>
    </row>
    <row r="316" spans="1:6">
      <c r="A316" s="15" t="s">
        <v>253</v>
      </c>
      <c r="B316" s="35" t="s">
        <v>254</v>
      </c>
      <c r="C316" s="20" t="s">
        <v>20</v>
      </c>
      <c r="D316" s="20">
        <v>1</v>
      </c>
      <c r="E316" s="20">
        <v>9.09</v>
      </c>
      <c r="F316" s="23">
        <f>D316*E316</f>
        <v>9.09</v>
      </c>
    </row>
    <row r="317" spans="1:6" ht="15.75" thickBot="1">
      <c r="A317" s="7"/>
      <c r="B317" s="8"/>
      <c r="C317" s="8"/>
      <c r="D317" s="8"/>
      <c r="E317" s="36" t="s">
        <v>156</v>
      </c>
      <c r="F317" s="37">
        <f>SUM(F316:F316)</f>
        <v>9.09</v>
      </c>
    </row>
    <row r="318" spans="1:6" ht="16.5" thickBot="1">
      <c r="A318" s="10"/>
      <c r="B318" s="11"/>
      <c r="C318" s="11"/>
      <c r="D318" s="11"/>
      <c r="E318" s="39" t="s">
        <v>161</v>
      </c>
      <c r="F318" s="40">
        <f>F314+F317</f>
        <v>329.09</v>
      </c>
    </row>
    <row r="319" spans="1:6" ht="15.75" thickBot="1"/>
    <row r="320" spans="1:6" ht="15.75" thickBot="1">
      <c r="A320" s="42" t="s">
        <v>267</v>
      </c>
      <c r="B320" s="1226" t="s">
        <v>268</v>
      </c>
      <c r="C320" s="1227"/>
      <c r="D320" s="1227"/>
      <c r="E320" s="1227"/>
      <c r="F320" s="1228"/>
    </row>
    <row r="321" spans="1:6" ht="29.25" thickBot="1">
      <c r="A321" s="26" t="s">
        <v>6</v>
      </c>
      <c r="B321" s="27" t="s">
        <v>147</v>
      </c>
      <c r="C321" s="27" t="s">
        <v>148</v>
      </c>
      <c r="D321" s="27" t="s">
        <v>149</v>
      </c>
      <c r="E321" s="27" t="s">
        <v>150</v>
      </c>
      <c r="F321" s="28" t="s">
        <v>151</v>
      </c>
    </row>
    <row r="322" spans="1:6">
      <c r="A322" s="29"/>
      <c r="B322" s="30" t="s">
        <v>152</v>
      </c>
      <c r="C322" s="31"/>
      <c r="D322" s="31"/>
      <c r="E322" s="31"/>
      <c r="F322" s="32"/>
    </row>
    <row r="323" spans="1:6">
      <c r="A323" s="12" t="s">
        <v>202</v>
      </c>
      <c r="B323" s="44" t="s">
        <v>268</v>
      </c>
      <c r="C323" s="20" t="s">
        <v>16</v>
      </c>
      <c r="D323" s="4">
        <v>1</v>
      </c>
      <c r="E323" s="34">
        <v>3.5</v>
      </c>
      <c r="F323" s="23">
        <f>D323*E323</f>
        <v>3.5</v>
      </c>
    </row>
    <row r="324" spans="1:6">
      <c r="A324" s="15"/>
      <c r="B324" s="35"/>
      <c r="C324" s="20"/>
      <c r="D324" s="20"/>
      <c r="E324" s="36" t="s">
        <v>156</v>
      </c>
      <c r="F324" s="37">
        <f>SUM(F323:F323)</f>
        <v>3.5</v>
      </c>
    </row>
    <row r="325" spans="1:6">
      <c r="A325" s="7"/>
      <c r="B325" s="38" t="s">
        <v>157</v>
      </c>
      <c r="C325" s="8"/>
      <c r="D325" s="8"/>
      <c r="E325" s="8"/>
      <c r="F325" s="23"/>
    </row>
    <row r="326" spans="1:6">
      <c r="A326" s="15" t="s">
        <v>253</v>
      </c>
      <c r="B326" s="35" t="s">
        <v>254</v>
      </c>
      <c r="C326" s="20" t="s">
        <v>20</v>
      </c>
      <c r="D326" s="20">
        <v>1</v>
      </c>
      <c r="E326" s="20">
        <v>9.09</v>
      </c>
      <c r="F326" s="23">
        <f>D326*E326</f>
        <v>9.09</v>
      </c>
    </row>
    <row r="327" spans="1:6" ht="15.75" thickBot="1">
      <c r="A327" s="7"/>
      <c r="B327" s="8"/>
      <c r="C327" s="8"/>
      <c r="D327" s="8"/>
      <c r="E327" s="36" t="s">
        <v>156</v>
      </c>
      <c r="F327" s="37">
        <f>SUM(F326:F326)</f>
        <v>9.09</v>
      </c>
    </row>
    <row r="328" spans="1:6" ht="16.5" thickBot="1">
      <c r="A328" s="10"/>
      <c r="B328" s="11"/>
      <c r="C328" s="11"/>
      <c r="D328" s="11"/>
      <c r="E328" s="39" t="s">
        <v>161</v>
      </c>
      <c r="F328" s="40">
        <f>F324+F327</f>
        <v>12.59</v>
      </c>
    </row>
    <row r="329" spans="1:6" ht="15.75" thickBot="1"/>
    <row r="330" spans="1:6" ht="15.75" thickBot="1">
      <c r="A330" s="42" t="s">
        <v>269</v>
      </c>
      <c r="B330" s="1226" t="s">
        <v>82</v>
      </c>
      <c r="C330" s="1227"/>
      <c r="D330" s="1227"/>
      <c r="E330" s="1227"/>
      <c r="F330" s="1228"/>
    </row>
    <row r="331" spans="1:6" ht="29.25" thickBot="1">
      <c r="A331" s="26" t="s">
        <v>6</v>
      </c>
      <c r="B331" s="27" t="s">
        <v>147</v>
      </c>
      <c r="C331" s="27" t="s">
        <v>148</v>
      </c>
      <c r="D331" s="27" t="s">
        <v>149</v>
      </c>
      <c r="E331" s="27" t="s">
        <v>150</v>
      </c>
      <c r="F331" s="28" t="s">
        <v>151</v>
      </c>
    </row>
    <row r="332" spans="1:6">
      <c r="A332" s="29"/>
      <c r="B332" s="30" t="s">
        <v>152</v>
      </c>
      <c r="C332" s="31"/>
      <c r="D332" s="31"/>
      <c r="E332" s="31"/>
      <c r="F332" s="32"/>
    </row>
    <row r="333" spans="1:6" ht="30">
      <c r="A333" s="12" t="s">
        <v>202</v>
      </c>
      <c r="B333" s="44" t="s">
        <v>82</v>
      </c>
      <c r="C333" s="4" t="s">
        <v>17</v>
      </c>
      <c r="D333" s="4">
        <v>1</v>
      </c>
      <c r="E333" s="34">
        <v>26.3</v>
      </c>
      <c r="F333" s="23">
        <f>D333*E333</f>
        <v>26.3</v>
      </c>
    </row>
    <row r="334" spans="1:6">
      <c r="A334" s="15"/>
      <c r="B334" s="35"/>
      <c r="C334" s="20"/>
      <c r="D334" s="20"/>
      <c r="E334" s="36" t="s">
        <v>156</v>
      </c>
      <c r="F334" s="37">
        <f>SUM(F333:F333)</f>
        <v>26.3</v>
      </c>
    </row>
    <row r="335" spans="1:6">
      <c r="A335" s="7"/>
      <c r="B335" s="38" t="s">
        <v>157</v>
      </c>
      <c r="C335" s="8"/>
      <c r="D335" s="8"/>
      <c r="E335" s="8"/>
      <c r="F335" s="23"/>
    </row>
    <row r="336" spans="1:6">
      <c r="A336" s="15" t="s">
        <v>192</v>
      </c>
      <c r="B336" s="35" t="s">
        <v>193</v>
      </c>
      <c r="C336" s="20" t="s">
        <v>20</v>
      </c>
      <c r="D336" s="20">
        <v>0.1</v>
      </c>
      <c r="E336" s="20">
        <v>7.01</v>
      </c>
      <c r="F336" s="23">
        <f>D336*E336</f>
        <v>0.7</v>
      </c>
    </row>
    <row r="337" spans="1:6">
      <c r="A337" s="15" t="s">
        <v>208</v>
      </c>
      <c r="B337" s="35" t="s">
        <v>209</v>
      </c>
      <c r="C337" s="20" t="s">
        <v>20</v>
      </c>
      <c r="D337" s="20">
        <v>0.1</v>
      </c>
      <c r="E337" s="20">
        <v>7.01</v>
      </c>
      <c r="F337" s="23">
        <f>D337*E337</f>
        <v>0.7</v>
      </c>
    </row>
    <row r="338" spans="1:6" ht="15.75" thickBot="1">
      <c r="A338" s="7"/>
      <c r="B338" s="8"/>
      <c r="C338" s="8"/>
      <c r="D338" s="8"/>
      <c r="E338" s="36" t="s">
        <v>156</v>
      </c>
      <c r="F338" s="37">
        <f>SUM(F336:F337)</f>
        <v>1.4</v>
      </c>
    </row>
    <row r="339" spans="1:6" ht="16.5" thickBot="1">
      <c r="A339" s="10"/>
      <c r="B339" s="11"/>
      <c r="C339" s="11"/>
      <c r="D339" s="11"/>
      <c r="E339" s="39" t="s">
        <v>161</v>
      </c>
      <c r="F339" s="40">
        <f>F334+F338</f>
        <v>27.7</v>
      </c>
    </row>
    <row r="340" spans="1:6" ht="15.75" thickBot="1"/>
    <row r="341" spans="1:6" ht="15.75" thickBot="1">
      <c r="A341" s="42" t="s">
        <v>270</v>
      </c>
      <c r="B341" s="1226" t="s">
        <v>83</v>
      </c>
      <c r="C341" s="1227"/>
      <c r="D341" s="1227"/>
      <c r="E341" s="1227"/>
      <c r="F341" s="1228"/>
    </row>
    <row r="342" spans="1:6" ht="29.25" thickBot="1">
      <c r="A342" s="26" t="s">
        <v>6</v>
      </c>
      <c r="B342" s="27" t="s">
        <v>147</v>
      </c>
      <c r="C342" s="27" t="s">
        <v>148</v>
      </c>
      <c r="D342" s="27" t="s">
        <v>149</v>
      </c>
      <c r="E342" s="27" t="s">
        <v>150</v>
      </c>
      <c r="F342" s="28" t="s">
        <v>151</v>
      </c>
    </row>
    <row r="343" spans="1:6">
      <c r="A343" s="29"/>
      <c r="B343" s="30" t="s">
        <v>152</v>
      </c>
      <c r="C343" s="31"/>
      <c r="D343" s="31"/>
      <c r="E343" s="31"/>
      <c r="F343" s="32"/>
    </row>
    <row r="344" spans="1:6" ht="30">
      <c r="A344" s="12" t="s">
        <v>202</v>
      </c>
      <c r="B344" s="44" t="s">
        <v>83</v>
      </c>
      <c r="C344" s="4" t="s">
        <v>17</v>
      </c>
      <c r="D344" s="4">
        <v>1</v>
      </c>
      <c r="E344" s="34">
        <v>28.2</v>
      </c>
      <c r="F344" s="23">
        <f>D344*E344</f>
        <v>28.2</v>
      </c>
    </row>
    <row r="345" spans="1:6">
      <c r="A345" s="15"/>
      <c r="B345" s="35"/>
      <c r="C345" s="20"/>
      <c r="D345" s="20"/>
      <c r="E345" s="36" t="s">
        <v>156</v>
      </c>
      <c r="F345" s="37">
        <f>SUM(F344:F344)</f>
        <v>28.2</v>
      </c>
    </row>
    <row r="346" spans="1:6" ht="28.5" customHeight="1">
      <c r="A346" s="7"/>
      <c r="B346" s="38" t="s">
        <v>157</v>
      </c>
      <c r="C346" s="8"/>
      <c r="D346" s="8"/>
      <c r="E346" s="8"/>
      <c r="F346" s="23"/>
    </row>
    <row r="347" spans="1:6">
      <c r="A347" s="15" t="s">
        <v>192</v>
      </c>
      <c r="B347" s="35" t="s">
        <v>193</v>
      </c>
      <c r="C347" s="20" t="s">
        <v>20</v>
      </c>
      <c r="D347" s="20">
        <v>0.1</v>
      </c>
      <c r="E347" s="20">
        <v>7.01</v>
      </c>
      <c r="F347" s="23">
        <f>D347*E347</f>
        <v>0.7</v>
      </c>
    </row>
    <row r="348" spans="1:6">
      <c r="A348" s="15" t="s">
        <v>208</v>
      </c>
      <c r="B348" s="35" t="s">
        <v>209</v>
      </c>
      <c r="C348" s="20" t="s">
        <v>20</v>
      </c>
      <c r="D348" s="20">
        <v>0.1</v>
      </c>
      <c r="E348" s="20">
        <v>7.01</v>
      </c>
      <c r="F348" s="23">
        <f>D348*E348</f>
        <v>0.7</v>
      </c>
    </row>
    <row r="349" spans="1:6" ht="15.75" thickBot="1">
      <c r="A349" s="7"/>
      <c r="B349" s="8"/>
      <c r="C349" s="8"/>
      <c r="D349" s="8"/>
      <c r="E349" s="36" t="s">
        <v>156</v>
      </c>
      <c r="F349" s="37">
        <f>SUM(F347:F348)</f>
        <v>1.4</v>
      </c>
    </row>
    <row r="350" spans="1:6" ht="16.5" thickBot="1">
      <c r="A350" s="10"/>
      <c r="B350" s="11"/>
      <c r="C350" s="11"/>
      <c r="D350" s="11"/>
      <c r="E350" s="39" t="s">
        <v>161</v>
      </c>
      <c r="F350" s="40">
        <f>F345+F349</f>
        <v>29.6</v>
      </c>
    </row>
    <row r="351" spans="1:6" ht="15.75" thickBot="1"/>
    <row r="352" spans="1:6" ht="15.75" thickBot="1">
      <c r="A352" s="42" t="s">
        <v>271</v>
      </c>
      <c r="B352" s="1226" t="s">
        <v>142</v>
      </c>
      <c r="C352" s="1227"/>
      <c r="D352" s="1227"/>
      <c r="E352" s="1227"/>
      <c r="F352" s="1228"/>
    </row>
    <row r="353" spans="1:6" ht="29.25" thickBot="1">
      <c r="A353" s="26" t="s">
        <v>6</v>
      </c>
      <c r="B353" s="27" t="s">
        <v>147</v>
      </c>
      <c r="C353" s="27" t="s">
        <v>148</v>
      </c>
      <c r="D353" s="27" t="s">
        <v>149</v>
      </c>
      <c r="E353" s="27" t="s">
        <v>150</v>
      </c>
      <c r="F353" s="28" t="s">
        <v>151</v>
      </c>
    </row>
    <row r="354" spans="1:6">
      <c r="A354" s="29"/>
      <c r="B354" s="30" t="s">
        <v>152</v>
      </c>
      <c r="C354" s="31"/>
      <c r="D354" s="31"/>
      <c r="E354" s="31"/>
      <c r="F354" s="32"/>
    </row>
    <row r="355" spans="1:6" ht="30">
      <c r="A355" s="12" t="s">
        <v>202</v>
      </c>
      <c r="B355" s="44" t="s">
        <v>142</v>
      </c>
      <c r="C355" s="4" t="s">
        <v>17</v>
      </c>
      <c r="D355" s="4">
        <v>1</v>
      </c>
      <c r="E355" s="34">
        <v>1900</v>
      </c>
      <c r="F355" s="23">
        <f>D355*E355</f>
        <v>1900</v>
      </c>
    </row>
    <row r="356" spans="1:6">
      <c r="A356" s="15"/>
      <c r="B356" s="35"/>
      <c r="C356" s="20"/>
      <c r="D356" s="20"/>
      <c r="E356" s="36" t="s">
        <v>156</v>
      </c>
      <c r="F356" s="37">
        <f>SUM(F355:F355)</f>
        <v>1900</v>
      </c>
    </row>
    <row r="357" spans="1:6">
      <c r="A357" s="7"/>
      <c r="B357" s="38" t="s">
        <v>157</v>
      </c>
      <c r="C357" s="8"/>
      <c r="D357" s="8"/>
      <c r="E357" s="8"/>
      <c r="F357" s="23"/>
    </row>
    <row r="358" spans="1:6">
      <c r="A358" s="15" t="s">
        <v>218</v>
      </c>
      <c r="B358" s="35" t="s">
        <v>219</v>
      </c>
      <c r="C358" s="20" t="s">
        <v>20</v>
      </c>
      <c r="D358" s="20">
        <v>3</v>
      </c>
      <c r="E358" s="20">
        <v>9.76</v>
      </c>
      <c r="F358" s="23">
        <f>D358*E358</f>
        <v>29.28</v>
      </c>
    </row>
    <row r="359" spans="1:6">
      <c r="A359" s="15" t="s">
        <v>220</v>
      </c>
      <c r="B359" s="35" t="s">
        <v>221</v>
      </c>
      <c r="C359" s="20" t="s">
        <v>20</v>
      </c>
      <c r="D359" s="20">
        <v>3</v>
      </c>
      <c r="E359" s="20">
        <v>7.67</v>
      </c>
      <c r="F359" s="23">
        <f>D359*E359</f>
        <v>23.01</v>
      </c>
    </row>
    <row r="360" spans="1:6" ht="15.75" thickBot="1">
      <c r="A360" s="7"/>
      <c r="B360" s="8"/>
      <c r="C360" s="8"/>
      <c r="D360" s="8"/>
      <c r="E360" s="36" t="s">
        <v>156</v>
      </c>
      <c r="F360" s="37">
        <f>SUM(F358:F359)</f>
        <v>52.29</v>
      </c>
    </row>
    <row r="361" spans="1:6" ht="16.5" thickBot="1">
      <c r="A361" s="10"/>
      <c r="B361" s="11"/>
      <c r="C361" s="11"/>
      <c r="D361" s="11"/>
      <c r="E361" s="39" t="s">
        <v>161</v>
      </c>
      <c r="F361" s="40">
        <f>F356+F360</f>
        <v>1952.29</v>
      </c>
    </row>
    <row r="362" spans="1:6" ht="15.75" thickBot="1"/>
    <row r="363" spans="1:6" ht="15.75" thickBot="1">
      <c r="A363" s="42" t="s">
        <v>272</v>
      </c>
      <c r="B363" s="1226" t="s">
        <v>273</v>
      </c>
      <c r="C363" s="1227"/>
      <c r="D363" s="1227"/>
      <c r="E363" s="1227"/>
      <c r="F363" s="1228"/>
    </row>
    <row r="364" spans="1:6" ht="29.25" thickBot="1">
      <c r="A364" s="26" t="s">
        <v>6</v>
      </c>
      <c r="B364" s="27" t="s">
        <v>147</v>
      </c>
      <c r="C364" s="27" t="s">
        <v>148</v>
      </c>
      <c r="D364" s="27" t="s">
        <v>149</v>
      </c>
      <c r="E364" s="27" t="s">
        <v>150</v>
      </c>
      <c r="F364" s="28" t="s">
        <v>151</v>
      </c>
    </row>
    <row r="365" spans="1:6">
      <c r="A365" s="29"/>
      <c r="B365" s="30" t="s">
        <v>152</v>
      </c>
      <c r="C365" s="31"/>
      <c r="D365" s="31"/>
      <c r="E365" s="31"/>
      <c r="F365" s="32"/>
    </row>
    <row r="366" spans="1:6" ht="30">
      <c r="A366" s="12" t="s">
        <v>202</v>
      </c>
      <c r="B366" s="44" t="s">
        <v>249</v>
      </c>
      <c r="C366" s="4" t="s">
        <v>30</v>
      </c>
      <c r="D366" s="4">
        <v>1</v>
      </c>
      <c r="E366" s="34">
        <v>61.3</v>
      </c>
      <c r="F366" s="23">
        <f>D366*E366</f>
        <v>61.3</v>
      </c>
    </row>
    <row r="367" spans="1:6">
      <c r="A367" s="15"/>
      <c r="B367" s="35"/>
      <c r="C367" s="20"/>
      <c r="D367" s="20"/>
      <c r="E367" s="36" t="s">
        <v>156</v>
      </c>
      <c r="F367" s="37">
        <f>SUM(F366:F366)</f>
        <v>61.3</v>
      </c>
    </row>
    <row r="368" spans="1:6">
      <c r="A368" s="7"/>
      <c r="B368" s="38" t="s">
        <v>157</v>
      </c>
      <c r="C368" s="8"/>
      <c r="D368" s="8"/>
      <c r="E368" s="8"/>
      <c r="F368" s="23"/>
    </row>
    <row r="369" spans="1:6">
      <c r="A369" s="15" t="s">
        <v>206</v>
      </c>
      <c r="B369" s="35" t="s">
        <v>207</v>
      </c>
      <c r="C369" s="20" t="s">
        <v>20</v>
      </c>
      <c r="D369" s="20">
        <v>0.5</v>
      </c>
      <c r="E369" s="20">
        <v>9.76</v>
      </c>
      <c r="F369" s="23">
        <f>D369*E369</f>
        <v>4.88</v>
      </c>
    </row>
    <row r="370" spans="1:6">
      <c r="A370" s="15" t="s">
        <v>208</v>
      </c>
      <c r="B370" s="35" t="s">
        <v>209</v>
      </c>
      <c r="C370" s="20" t="s">
        <v>20</v>
      </c>
      <c r="D370" s="20">
        <v>0.5</v>
      </c>
      <c r="E370" s="20">
        <v>7.01</v>
      </c>
      <c r="F370" s="23">
        <f>D370*E370</f>
        <v>3.51</v>
      </c>
    </row>
    <row r="371" spans="1:6" ht="15.75" thickBot="1">
      <c r="A371" s="7"/>
      <c r="B371" s="8"/>
      <c r="C371" s="8"/>
      <c r="D371" s="8"/>
      <c r="E371" s="36" t="s">
        <v>156</v>
      </c>
      <c r="F371" s="37">
        <f>SUM(F369:F370)</f>
        <v>8.39</v>
      </c>
    </row>
    <row r="372" spans="1:6" ht="16.5" thickBot="1">
      <c r="A372" s="10"/>
      <c r="B372" s="11"/>
      <c r="C372" s="11"/>
      <c r="D372" s="11"/>
      <c r="E372" s="39" t="s">
        <v>161</v>
      </c>
      <c r="F372" s="40">
        <f>F367+F371</f>
        <v>69.69</v>
      </c>
    </row>
    <row r="373" spans="1:6" ht="15.75" thickBot="1"/>
    <row r="374" spans="1:6" ht="15.75" thickBot="1">
      <c r="A374" s="42" t="s">
        <v>274</v>
      </c>
      <c r="B374" s="1226" t="s">
        <v>143</v>
      </c>
      <c r="C374" s="1227"/>
      <c r="D374" s="1227"/>
      <c r="E374" s="1227"/>
      <c r="F374" s="1228"/>
    </row>
    <row r="375" spans="1:6" ht="29.25" thickBot="1">
      <c r="A375" s="26" t="s">
        <v>6</v>
      </c>
      <c r="B375" s="27" t="s">
        <v>147</v>
      </c>
      <c r="C375" s="27" t="s">
        <v>148</v>
      </c>
      <c r="D375" s="27" t="s">
        <v>149</v>
      </c>
      <c r="E375" s="27" t="s">
        <v>150</v>
      </c>
      <c r="F375" s="28" t="s">
        <v>151</v>
      </c>
    </row>
    <row r="376" spans="1:6">
      <c r="A376" s="29"/>
      <c r="B376" s="30" t="s">
        <v>152</v>
      </c>
      <c r="C376" s="31"/>
      <c r="D376" s="31"/>
      <c r="E376" s="31"/>
      <c r="F376" s="32"/>
    </row>
    <row r="377" spans="1:6" ht="30">
      <c r="A377" s="12" t="s">
        <v>202</v>
      </c>
      <c r="B377" s="44" t="s">
        <v>143</v>
      </c>
      <c r="C377" s="4" t="s">
        <v>17</v>
      </c>
      <c r="D377" s="4">
        <v>1</v>
      </c>
      <c r="E377" s="34">
        <v>1700</v>
      </c>
      <c r="F377" s="23">
        <f>D377*E377</f>
        <v>1700</v>
      </c>
    </row>
    <row r="378" spans="1:6">
      <c r="A378" s="15"/>
      <c r="B378" s="35"/>
      <c r="C378" s="20"/>
      <c r="D378" s="20"/>
      <c r="E378" s="36" t="s">
        <v>156</v>
      </c>
      <c r="F378" s="37">
        <f>SUM(F377:F377)</f>
        <v>1700</v>
      </c>
    </row>
    <row r="379" spans="1:6">
      <c r="A379" s="7"/>
      <c r="B379" s="38" t="s">
        <v>157</v>
      </c>
      <c r="C379" s="8"/>
      <c r="D379" s="8"/>
      <c r="E379" s="8"/>
      <c r="F379" s="23"/>
    </row>
    <row r="380" spans="1:6">
      <c r="A380" s="15" t="s">
        <v>218</v>
      </c>
      <c r="B380" s="35" t="s">
        <v>219</v>
      </c>
      <c r="C380" s="20" t="s">
        <v>20</v>
      </c>
      <c r="D380" s="20">
        <v>3</v>
      </c>
      <c r="E380" s="20">
        <v>9.76</v>
      </c>
      <c r="F380" s="23">
        <f>D380*E380</f>
        <v>29.28</v>
      </c>
    </row>
    <row r="381" spans="1:6">
      <c r="A381" s="15" t="s">
        <v>220</v>
      </c>
      <c r="B381" s="35" t="s">
        <v>221</v>
      </c>
      <c r="C381" s="20" t="s">
        <v>20</v>
      </c>
      <c r="D381" s="20">
        <v>3</v>
      </c>
      <c r="E381" s="20">
        <v>7.67</v>
      </c>
      <c r="F381" s="23">
        <f>D381*E381</f>
        <v>23.01</v>
      </c>
    </row>
    <row r="382" spans="1:6" ht="15.75" thickBot="1">
      <c r="A382" s="7"/>
      <c r="B382" s="8"/>
      <c r="C382" s="8"/>
      <c r="D382" s="8"/>
      <c r="E382" s="36" t="s">
        <v>156</v>
      </c>
      <c r="F382" s="37">
        <f>SUM(F380:F381)</f>
        <v>52.29</v>
      </c>
    </row>
    <row r="383" spans="1:6" ht="16.5" thickBot="1">
      <c r="A383" s="10"/>
      <c r="B383" s="11"/>
      <c r="C383" s="11"/>
      <c r="D383" s="11"/>
      <c r="E383" s="39" t="s">
        <v>161</v>
      </c>
      <c r="F383" s="40">
        <f>F378+F382</f>
        <v>1752.29</v>
      </c>
    </row>
  </sheetData>
  <mergeCells count="80">
    <mergeCell ref="B363:F363"/>
    <mergeCell ref="B374:F374"/>
    <mergeCell ref="B310:F310"/>
    <mergeCell ref="B320:F320"/>
    <mergeCell ref="B330:F330"/>
    <mergeCell ref="B341:F341"/>
    <mergeCell ref="B352:F352"/>
    <mergeCell ref="B181:F181"/>
    <mergeCell ref="L181:N181"/>
    <mergeCell ref="B300:F300"/>
    <mergeCell ref="L183:N183"/>
    <mergeCell ref="B192:F192"/>
    <mergeCell ref="B203:F203"/>
    <mergeCell ref="B214:F214"/>
    <mergeCell ref="B225:F225"/>
    <mergeCell ref="B239:F239"/>
    <mergeCell ref="B250:F250"/>
    <mergeCell ref="B260:F260"/>
    <mergeCell ref="B270:F270"/>
    <mergeCell ref="B280:F280"/>
    <mergeCell ref="B290:F290"/>
    <mergeCell ref="L182:O182"/>
    <mergeCell ref="H176:O176"/>
    <mergeCell ref="K177:L177"/>
    <mergeCell ref="H178:N178"/>
    <mergeCell ref="L180:N180"/>
    <mergeCell ref="B170:F170"/>
    <mergeCell ref="H170:O170"/>
    <mergeCell ref="K171:L171"/>
    <mergeCell ref="K172:L172"/>
    <mergeCell ref="K173:L173"/>
    <mergeCell ref="H174:N174"/>
    <mergeCell ref="H175:O175"/>
    <mergeCell ref="M157:N157"/>
    <mergeCell ref="J158:P158"/>
    <mergeCell ref="B159:F159"/>
    <mergeCell ref="J159:Q159"/>
    <mergeCell ref="J160:Q160"/>
    <mergeCell ref="N167:P167"/>
    <mergeCell ref="M156:N156"/>
    <mergeCell ref="J143:Q143"/>
    <mergeCell ref="J145:Q145"/>
    <mergeCell ref="M146:N146"/>
    <mergeCell ref="J147:P147"/>
    <mergeCell ref="N150:P150"/>
    <mergeCell ref="N151:Q151"/>
    <mergeCell ref="N152:P152"/>
    <mergeCell ref="J154:Q154"/>
    <mergeCell ref="M155:N155"/>
    <mergeCell ref="M161:N161"/>
    <mergeCell ref="J162:P162"/>
    <mergeCell ref="N164:P164"/>
    <mergeCell ref="N165:P165"/>
    <mergeCell ref="N166:Q166"/>
    <mergeCell ref="B148:F148"/>
    <mergeCell ref="N149:P149"/>
    <mergeCell ref="B137:F137"/>
    <mergeCell ref="J138:Q138"/>
    <mergeCell ref="M139:N139"/>
    <mergeCell ref="M140:N140"/>
    <mergeCell ref="M141:N141"/>
    <mergeCell ref="J142:P142"/>
    <mergeCell ref="B127:F127"/>
    <mergeCell ref="H22:H23"/>
    <mergeCell ref="I22:I23"/>
    <mergeCell ref="J22:L22"/>
    <mergeCell ref="B33:F33"/>
    <mergeCell ref="B46:F46"/>
    <mergeCell ref="B56:F56"/>
    <mergeCell ref="G22:G23"/>
    <mergeCell ref="B68:F68"/>
    <mergeCell ref="B81:F81"/>
    <mergeCell ref="B94:F94"/>
    <mergeCell ref="B104:F104"/>
    <mergeCell ref="B117:F117"/>
    <mergeCell ref="A1:F2"/>
    <mergeCell ref="A4:D4"/>
    <mergeCell ref="B6:E6"/>
    <mergeCell ref="B7:F7"/>
    <mergeCell ref="B20:F20"/>
  </mergeCells>
  <pageMargins left="0.59055118110236227" right="0.11811023622047245" top="0.51181102362204722" bottom="0.98425196850393704" header="0.31496062992125984" footer="0.31496062992125984"/>
  <pageSetup paperSize="9" scale="87" orientation="portrait" r:id="rId1"/>
  <headerFooter>
    <oddFooter>&amp;C&amp;"-,Negrito"&amp;9JAQUELINE REOLON&amp;"-,Regular"
ENGENHEIRA CIVIL
CREA 1212002890&amp;R&amp;P de &amp;N</oddFooter>
  </headerFooter>
  <rowBreaks count="9" manualBreakCount="9">
    <brk id="45" max="5" man="1"/>
    <brk id="80" max="5" man="1"/>
    <brk id="116" max="5" man="1"/>
    <brk id="158" max="5" man="1"/>
    <brk id="202" max="5" man="1"/>
    <brk id="238" max="5" man="1"/>
    <brk id="279" max="5" man="1"/>
    <brk id="319" max="5" man="1"/>
    <brk id="340" max="5"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5"/>
  <sheetViews>
    <sheetView view="pageBreakPreview" zoomScale="70" zoomScaleNormal="70" zoomScaleSheetLayoutView="70" zoomScalePageLayoutView="80" workbookViewId="0">
      <selection activeCell="J43" sqref="J43:J45"/>
    </sheetView>
  </sheetViews>
  <sheetFormatPr defaultRowHeight="15"/>
  <cols>
    <col min="1" max="1" width="9.28515625" customWidth="1"/>
    <col min="2" max="2" width="53.5703125" customWidth="1"/>
    <col min="3" max="3" width="30.140625" customWidth="1"/>
    <col min="4" max="4" width="20.7109375" style="490" customWidth="1"/>
    <col min="5" max="5" width="17.5703125" customWidth="1"/>
    <col min="6" max="6" width="20.85546875" customWidth="1"/>
    <col min="7" max="7" width="11.140625" customWidth="1"/>
    <col min="8" max="8" width="11.5703125" customWidth="1"/>
    <col min="9" max="9" width="14.28515625" customWidth="1"/>
    <col min="10" max="10" width="17.140625" customWidth="1"/>
  </cols>
  <sheetData>
    <row r="1" spans="1:10" ht="15" customHeight="1">
      <c r="A1" s="1250" t="s">
        <v>789</v>
      </c>
      <c r="B1" s="1251"/>
      <c r="C1" s="1251"/>
      <c r="D1" s="1251"/>
      <c r="E1" s="1251"/>
      <c r="F1" s="1251"/>
      <c r="G1" s="1251"/>
      <c r="H1" s="1251"/>
      <c r="I1" s="1251"/>
      <c r="J1" s="1252"/>
    </row>
    <row r="2" spans="1:10" ht="25.5">
      <c r="A2" s="335" t="s">
        <v>790</v>
      </c>
      <c r="B2" s="335" t="s">
        <v>124</v>
      </c>
      <c r="C2" s="337" t="s">
        <v>788</v>
      </c>
      <c r="D2" s="335" t="s">
        <v>787</v>
      </c>
      <c r="E2" s="335" t="s">
        <v>786</v>
      </c>
      <c r="F2" s="335" t="s">
        <v>785</v>
      </c>
      <c r="G2" s="336" t="s">
        <v>784</v>
      </c>
      <c r="H2" s="335" t="s">
        <v>783</v>
      </c>
      <c r="I2" s="895" t="s">
        <v>782</v>
      </c>
      <c r="J2" s="895" t="s">
        <v>781</v>
      </c>
    </row>
    <row r="3" spans="1:10" ht="15.75">
      <c r="A3" s="396"/>
      <c r="B3" s="396"/>
      <c r="C3" s="896"/>
      <c r="D3" s="897"/>
      <c r="E3" s="900"/>
      <c r="F3" s="900"/>
      <c r="G3" s="898"/>
      <c r="H3" s="900"/>
      <c r="I3" s="899"/>
      <c r="J3" s="396"/>
    </row>
    <row r="4" spans="1:10">
      <c r="A4" s="1259">
        <v>86</v>
      </c>
      <c r="B4" s="1244" t="s">
        <v>1018</v>
      </c>
      <c r="C4" s="536" t="s">
        <v>22749</v>
      </c>
      <c r="D4" s="531"/>
      <c r="E4" s="525" t="s">
        <v>22750</v>
      </c>
      <c r="F4" s="525" t="s">
        <v>22751</v>
      </c>
      <c r="G4" s="533">
        <v>44652</v>
      </c>
      <c r="H4" s="525" t="s">
        <v>22752</v>
      </c>
      <c r="I4" s="537">
        <v>3.2</v>
      </c>
      <c r="J4" s="1260">
        <f>AVERAGE(I4:I6)</f>
        <v>3.2</v>
      </c>
    </row>
    <row r="5" spans="1:10">
      <c r="A5" s="1242"/>
      <c r="B5" s="1245"/>
      <c r="C5" s="1253" t="s">
        <v>22734</v>
      </c>
      <c r="D5" s="1254"/>
      <c r="E5" s="1254"/>
      <c r="F5" s="1254"/>
      <c r="G5" s="1254"/>
      <c r="H5" s="1254"/>
      <c r="I5" s="1255"/>
      <c r="J5" s="1260"/>
    </row>
    <row r="6" spans="1:10">
      <c r="A6" s="1242"/>
      <c r="B6" s="1246"/>
      <c r="C6" s="1256"/>
      <c r="D6" s="1257"/>
      <c r="E6" s="1257"/>
      <c r="F6" s="1257"/>
      <c r="G6" s="1257"/>
      <c r="H6" s="1257"/>
      <c r="I6" s="1258"/>
      <c r="J6" s="1260"/>
    </row>
    <row r="7" spans="1:10" ht="15.75">
      <c r="A7" s="901"/>
      <c r="B7" s="396"/>
      <c r="C7" s="896"/>
      <c r="D7" s="897"/>
      <c r="E7" s="900"/>
      <c r="F7" s="900"/>
      <c r="G7" s="898"/>
      <c r="H7" s="900"/>
      <c r="I7" s="899"/>
      <c r="J7" s="396"/>
    </row>
    <row r="8" spans="1:10">
      <c r="A8" s="660"/>
      <c r="B8" s="8"/>
      <c r="C8" s="896"/>
      <c r="D8" s="897"/>
      <c r="E8" s="900"/>
      <c r="F8" s="900"/>
      <c r="G8" s="898"/>
      <c r="H8" s="900"/>
      <c r="I8" s="899"/>
      <c r="J8" s="501"/>
    </row>
    <row r="9" spans="1:10">
      <c r="A9" s="1242">
        <v>104</v>
      </c>
      <c r="B9" s="1244" t="s">
        <v>22557</v>
      </c>
      <c r="C9" s="536" t="s">
        <v>22743</v>
      </c>
      <c r="D9" s="531" t="s">
        <v>22744</v>
      </c>
      <c r="E9" s="525" t="s">
        <v>22745</v>
      </c>
      <c r="F9" s="525"/>
      <c r="G9" s="533">
        <v>44621</v>
      </c>
      <c r="H9" s="525" t="s">
        <v>22746</v>
      </c>
      <c r="I9" s="537">
        <v>38600</v>
      </c>
      <c r="J9" s="1247">
        <f>I9</f>
        <v>38600</v>
      </c>
    </row>
    <row r="10" spans="1:10">
      <c r="A10" s="1242"/>
      <c r="B10" s="1245"/>
      <c r="C10" s="536" t="s">
        <v>22558</v>
      </c>
      <c r="D10" s="531" t="s">
        <v>22559</v>
      </c>
      <c r="E10" s="525" t="s">
        <v>22560</v>
      </c>
      <c r="F10" s="525"/>
      <c r="G10" s="533">
        <v>44562</v>
      </c>
      <c r="H10" s="525" t="s">
        <v>22741</v>
      </c>
      <c r="I10" s="537">
        <v>60000</v>
      </c>
      <c r="J10" s="1248"/>
    </row>
    <row r="11" spans="1:10">
      <c r="A11" s="1242"/>
      <c r="B11" s="1245"/>
      <c r="C11" s="1253" t="s">
        <v>22561</v>
      </c>
      <c r="D11" s="1254"/>
      <c r="E11" s="1254"/>
      <c r="F11" s="1254"/>
      <c r="G11" s="1254"/>
      <c r="H11" s="1254"/>
      <c r="I11" s="1255"/>
      <c r="J11" s="1248"/>
    </row>
    <row r="12" spans="1:10">
      <c r="A12" s="1243"/>
      <c r="B12" s="1246"/>
      <c r="C12" s="1256"/>
      <c r="D12" s="1257"/>
      <c r="E12" s="1257"/>
      <c r="F12" s="1257"/>
      <c r="G12" s="1257"/>
      <c r="H12" s="1257"/>
      <c r="I12" s="1258"/>
      <c r="J12" s="1249"/>
    </row>
    <row r="15" spans="1:10">
      <c r="A15" s="1259">
        <v>113</v>
      </c>
      <c r="B15" s="1261" t="s">
        <v>1139</v>
      </c>
      <c r="C15" s="536" t="s">
        <v>22674</v>
      </c>
      <c r="D15" s="531" t="s">
        <v>22718</v>
      </c>
      <c r="E15" s="535"/>
      <c r="F15" s="535"/>
      <c r="G15" s="533">
        <v>44501</v>
      </c>
      <c r="H15" s="534" t="s">
        <v>1665</v>
      </c>
      <c r="I15" s="537">
        <v>96.8</v>
      </c>
      <c r="J15" s="1264">
        <f>MEDIAN(I15:I17)</f>
        <v>81.760000000000005</v>
      </c>
    </row>
    <row r="16" spans="1:10">
      <c r="A16" s="1242"/>
      <c r="B16" s="1262"/>
      <c r="C16" s="536" t="s">
        <v>22677</v>
      </c>
      <c r="D16" s="531" t="s">
        <v>22721</v>
      </c>
      <c r="E16" s="532"/>
      <c r="F16" s="535"/>
      <c r="G16" s="533">
        <v>44501</v>
      </c>
      <c r="H16" s="534" t="s">
        <v>1665</v>
      </c>
      <c r="I16" s="537">
        <v>66.72</v>
      </c>
      <c r="J16" s="1265"/>
    </row>
    <row r="17" spans="1:10">
      <c r="A17" s="1243"/>
      <c r="B17" s="1263"/>
      <c r="C17" s="536"/>
      <c r="D17" s="524"/>
      <c r="E17" s="526"/>
      <c r="F17" s="526"/>
      <c r="G17" s="533"/>
      <c r="H17" s="345"/>
      <c r="I17" s="537"/>
      <c r="J17" s="1266"/>
    </row>
    <row r="19" spans="1:10">
      <c r="A19" s="1267">
        <v>114</v>
      </c>
      <c r="B19" s="1268" t="s">
        <v>1131</v>
      </c>
      <c r="C19" s="536" t="s">
        <v>22674</v>
      </c>
      <c r="D19" s="531" t="s">
        <v>22718</v>
      </c>
      <c r="E19" s="532"/>
      <c r="F19" s="535"/>
      <c r="G19" s="533">
        <v>44501</v>
      </c>
      <c r="H19" s="534" t="s">
        <v>1665</v>
      </c>
      <c r="I19" s="537">
        <v>521.38</v>
      </c>
      <c r="J19" s="1269">
        <f>MEDIAN(I19:I21)</f>
        <v>566.72</v>
      </c>
    </row>
    <row r="20" spans="1:10">
      <c r="A20" s="1267"/>
      <c r="B20" s="1268"/>
      <c r="C20" s="536" t="s">
        <v>22676</v>
      </c>
      <c r="D20" s="531" t="s">
        <v>22720</v>
      </c>
      <c r="E20" s="526"/>
      <c r="F20" s="526"/>
      <c r="G20" s="533">
        <v>44501</v>
      </c>
      <c r="H20" s="345" t="s">
        <v>1665</v>
      </c>
      <c r="I20" s="537">
        <v>609.71</v>
      </c>
      <c r="J20" s="1269"/>
    </row>
    <row r="21" spans="1:10">
      <c r="A21" s="1267"/>
      <c r="B21" s="1268"/>
      <c r="C21" s="536" t="s">
        <v>1591</v>
      </c>
      <c r="D21" s="531" t="s">
        <v>22719</v>
      </c>
      <c r="E21" s="535"/>
      <c r="F21" s="535"/>
      <c r="G21" s="533">
        <v>44501</v>
      </c>
      <c r="H21" s="534" t="s">
        <v>1665</v>
      </c>
      <c r="I21" s="537">
        <v>566.72</v>
      </c>
      <c r="J21" s="1269"/>
    </row>
    <row r="23" spans="1:10">
      <c r="A23" s="1267">
        <v>115</v>
      </c>
      <c r="B23" s="1268" t="s">
        <v>1136</v>
      </c>
      <c r="C23" s="536" t="s">
        <v>22674</v>
      </c>
      <c r="D23" s="531" t="s">
        <v>22718</v>
      </c>
      <c r="E23" s="532"/>
      <c r="F23" s="535"/>
      <c r="G23" s="533">
        <v>44501</v>
      </c>
      <c r="H23" s="534" t="s">
        <v>1665</v>
      </c>
      <c r="I23" s="537">
        <v>134.1</v>
      </c>
      <c r="J23" s="1260">
        <f>MEDIAN(I23:I25)</f>
        <v>142.52000000000001</v>
      </c>
    </row>
    <row r="24" spans="1:10">
      <c r="A24" s="1267"/>
      <c r="B24" s="1268"/>
      <c r="C24" s="536" t="s">
        <v>22675</v>
      </c>
      <c r="D24" s="531"/>
      <c r="E24" s="532"/>
      <c r="F24" s="532"/>
      <c r="G24" s="533">
        <v>44501</v>
      </c>
      <c r="H24" s="534" t="s">
        <v>1665</v>
      </c>
      <c r="I24" s="537">
        <v>142.52000000000001</v>
      </c>
      <c r="J24" s="1260"/>
    </row>
    <row r="25" spans="1:10">
      <c r="A25" s="1267"/>
      <c r="B25" s="1268"/>
      <c r="C25" s="536" t="s">
        <v>22674</v>
      </c>
      <c r="D25" s="531" t="s">
        <v>22718</v>
      </c>
      <c r="E25" s="535"/>
      <c r="F25" s="535"/>
      <c r="G25" s="533">
        <v>44501</v>
      </c>
      <c r="H25" s="534" t="s">
        <v>1665</v>
      </c>
      <c r="I25" s="537">
        <v>175.32</v>
      </c>
      <c r="J25" s="1260"/>
    </row>
    <row r="27" spans="1:10">
      <c r="A27" s="1267">
        <v>116</v>
      </c>
      <c r="B27" s="1268" t="s">
        <v>22645</v>
      </c>
      <c r="C27" s="542" t="s">
        <v>22646</v>
      </c>
      <c r="D27" s="524" t="s">
        <v>22649</v>
      </c>
      <c r="E27" s="525" t="s">
        <v>22652</v>
      </c>
      <c r="F27" s="535" t="s">
        <v>1132</v>
      </c>
      <c r="G27" s="527">
        <v>44410</v>
      </c>
      <c r="H27" s="881" t="s">
        <v>16</v>
      </c>
      <c r="I27" s="528">
        <v>700</v>
      </c>
      <c r="J27" s="1260">
        <f>MEDIAN(I27:I29)</f>
        <v>700</v>
      </c>
    </row>
    <row r="28" spans="1:10">
      <c r="A28" s="1267"/>
      <c r="B28" s="1268"/>
      <c r="C28" s="536" t="s">
        <v>22647</v>
      </c>
      <c r="D28" s="524" t="s">
        <v>22650</v>
      </c>
      <c r="E28" s="525" t="s">
        <v>22653</v>
      </c>
      <c r="F28" s="532" t="s">
        <v>1137</v>
      </c>
      <c r="G28" s="527">
        <v>44531</v>
      </c>
      <c r="H28" s="881" t="s">
        <v>16</v>
      </c>
      <c r="I28" s="528">
        <v>815.3</v>
      </c>
      <c r="J28" s="1260"/>
    </row>
    <row r="29" spans="1:10">
      <c r="A29" s="1267"/>
      <c r="B29" s="1268"/>
      <c r="C29" s="541" t="s">
        <v>22648</v>
      </c>
      <c r="D29" s="524" t="s">
        <v>22651</v>
      </c>
      <c r="E29" s="525" t="s">
        <v>22654</v>
      </c>
      <c r="F29" s="535"/>
      <c r="G29" s="527">
        <v>44531</v>
      </c>
      <c r="H29" s="881" t="s">
        <v>16</v>
      </c>
      <c r="I29" s="528">
        <v>559.24</v>
      </c>
      <c r="J29" s="1260"/>
    </row>
    <row r="31" spans="1:10">
      <c r="A31" s="1267">
        <v>117</v>
      </c>
      <c r="B31" s="1268" t="s">
        <v>22655</v>
      </c>
      <c r="C31" s="542"/>
      <c r="D31" s="524"/>
      <c r="E31" s="525"/>
      <c r="F31" s="535"/>
      <c r="G31" s="527"/>
      <c r="H31" s="881" t="s">
        <v>16</v>
      </c>
      <c r="I31" s="528"/>
      <c r="J31" s="1260">
        <f>MEDIAN(I31:I33)</f>
        <v>2040</v>
      </c>
    </row>
    <row r="32" spans="1:10">
      <c r="A32" s="1267"/>
      <c r="B32" s="1268"/>
      <c r="C32" s="536" t="s">
        <v>22747</v>
      </c>
      <c r="D32" s="524"/>
      <c r="E32" s="121" t="s">
        <v>22748</v>
      </c>
      <c r="F32" s="532"/>
      <c r="G32" s="527">
        <v>44652</v>
      </c>
      <c r="H32" s="881" t="s">
        <v>16</v>
      </c>
      <c r="I32" s="528">
        <v>1980</v>
      </c>
      <c r="J32" s="1260"/>
    </row>
    <row r="33" spans="1:12">
      <c r="A33" s="1267"/>
      <c r="B33" s="1268"/>
      <c r="C33" s="541" t="s">
        <v>22657</v>
      </c>
      <c r="D33" s="524" t="s">
        <v>22658</v>
      </c>
      <c r="E33" s="525" t="s">
        <v>22722</v>
      </c>
      <c r="F33" s="535" t="s">
        <v>22723</v>
      </c>
      <c r="G33" s="527">
        <v>44652</v>
      </c>
      <c r="H33" s="881" t="s">
        <v>16</v>
      </c>
      <c r="I33" s="528">
        <v>2100</v>
      </c>
      <c r="J33" s="1260"/>
    </row>
    <row r="35" spans="1:12">
      <c r="A35" s="1267">
        <v>118</v>
      </c>
      <c r="B35" s="1268" t="s">
        <v>22656</v>
      </c>
      <c r="C35" s="542"/>
      <c r="D35" s="524"/>
      <c r="E35" s="525"/>
      <c r="F35" s="535"/>
      <c r="G35" s="527"/>
      <c r="H35" s="881" t="s">
        <v>16</v>
      </c>
      <c r="I35" s="528"/>
      <c r="J35" s="1260">
        <f>MEDIAN(I35:I37)</f>
        <v>2500</v>
      </c>
    </row>
    <row r="36" spans="1:12">
      <c r="A36" s="1267"/>
      <c r="B36" s="1268"/>
      <c r="C36" s="536" t="s">
        <v>22747</v>
      </c>
      <c r="D36" s="524"/>
      <c r="E36" s="121" t="s">
        <v>22748</v>
      </c>
      <c r="F36" s="532"/>
      <c r="G36" s="527">
        <v>44652</v>
      </c>
      <c r="H36" s="881" t="s">
        <v>16</v>
      </c>
      <c r="I36" s="528">
        <v>2500</v>
      </c>
      <c r="J36" s="1260"/>
    </row>
    <row r="37" spans="1:12">
      <c r="A37" s="1267"/>
      <c r="B37" s="1268"/>
      <c r="C37" s="541" t="s">
        <v>22657</v>
      </c>
      <c r="D37" s="524" t="s">
        <v>22658</v>
      </c>
      <c r="E37" s="525" t="s">
        <v>22722</v>
      </c>
      <c r="F37" s="535" t="s">
        <v>22723</v>
      </c>
      <c r="G37" s="527">
        <v>44652</v>
      </c>
      <c r="H37" s="881" t="s">
        <v>16</v>
      </c>
      <c r="I37" s="528">
        <v>2500</v>
      </c>
      <c r="J37" s="1260"/>
    </row>
    <row r="39" spans="1:12">
      <c r="A39" s="1267">
        <v>119</v>
      </c>
      <c r="B39" s="1268" t="s">
        <v>22732</v>
      </c>
      <c r="C39" s="525" t="s">
        <v>22727</v>
      </c>
      <c r="D39" s="524" t="s">
        <v>22728</v>
      </c>
      <c r="E39" s="525" t="s">
        <v>22729</v>
      </c>
      <c r="F39" s="525" t="s">
        <v>22730</v>
      </c>
      <c r="G39" s="527">
        <v>44652</v>
      </c>
      <c r="H39" s="881" t="s">
        <v>16</v>
      </c>
      <c r="I39" s="528">
        <v>115.33</v>
      </c>
      <c r="J39" s="1260">
        <f>MEDIAN(I39:I41)</f>
        <v>115.33</v>
      </c>
    </row>
    <row r="40" spans="1:12">
      <c r="A40" s="1267"/>
      <c r="B40" s="1268"/>
      <c r="C40" s="1253" t="s">
        <v>22731</v>
      </c>
      <c r="D40" s="1254"/>
      <c r="E40" s="1254"/>
      <c r="F40" s="1254"/>
      <c r="G40" s="1254"/>
      <c r="H40" s="1254"/>
      <c r="I40" s="1255"/>
      <c r="J40" s="1260"/>
    </row>
    <row r="41" spans="1:12">
      <c r="A41" s="1267"/>
      <c r="B41" s="1268"/>
      <c r="C41" s="1256"/>
      <c r="D41" s="1257"/>
      <c r="E41" s="1257"/>
      <c r="F41" s="1257"/>
      <c r="G41" s="1257"/>
      <c r="H41" s="1257"/>
      <c r="I41" s="1258"/>
      <c r="J41" s="1260"/>
    </row>
    <row r="42" spans="1:12">
      <c r="C42" s="1270"/>
      <c r="D42" s="1270"/>
      <c r="E42" s="1270"/>
      <c r="F42" s="1270"/>
      <c r="G42" s="1270"/>
      <c r="H42" s="1270"/>
      <c r="I42" s="1270"/>
      <c r="J42" s="1270"/>
      <c r="K42" s="1270"/>
      <c r="L42" s="1270"/>
    </row>
    <row r="43" spans="1:12">
      <c r="A43" s="1267">
        <v>120</v>
      </c>
      <c r="B43" s="1268" t="s">
        <v>22733</v>
      </c>
      <c r="C43" s="525" t="s">
        <v>22727</v>
      </c>
      <c r="D43" s="524" t="s">
        <v>22728</v>
      </c>
      <c r="E43" s="525" t="s">
        <v>22729</v>
      </c>
      <c r="F43" s="525" t="s">
        <v>22730</v>
      </c>
      <c r="G43" s="527">
        <v>44652</v>
      </c>
      <c r="H43" s="881" t="s">
        <v>16</v>
      </c>
      <c r="I43" s="528">
        <v>153.54</v>
      </c>
      <c r="J43" s="1260">
        <f>MEDIAN(I43:I45)</f>
        <v>153.54</v>
      </c>
    </row>
    <row r="44" spans="1:12">
      <c r="A44" s="1267"/>
      <c r="B44" s="1268"/>
      <c r="C44" s="1253" t="s">
        <v>22731</v>
      </c>
      <c r="D44" s="1254"/>
      <c r="E44" s="1254"/>
      <c r="F44" s="1254"/>
      <c r="G44" s="1254"/>
      <c r="H44" s="1254"/>
      <c r="I44" s="1255"/>
      <c r="J44" s="1260"/>
    </row>
    <row r="45" spans="1:12">
      <c r="A45" s="1267"/>
      <c r="B45" s="1268"/>
      <c r="C45" s="1256"/>
      <c r="D45" s="1257"/>
      <c r="E45" s="1257"/>
      <c r="F45" s="1257"/>
      <c r="G45" s="1257"/>
      <c r="H45" s="1257"/>
      <c r="I45" s="1258"/>
      <c r="J45" s="1260"/>
    </row>
  </sheetData>
  <mergeCells count="36">
    <mergeCell ref="A39:A41"/>
    <mergeCell ref="B39:B41"/>
    <mergeCell ref="J39:J41"/>
    <mergeCell ref="A43:A45"/>
    <mergeCell ref="B43:B45"/>
    <mergeCell ref="J43:J45"/>
    <mergeCell ref="C42:L42"/>
    <mergeCell ref="C40:I41"/>
    <mergeCell ref="C44:I45"/>
    <mergeCell ref="A31:A33"/>
    <mergeCell ref="B31:B33"/>
    <mergeCell ref="J31:J33"/>
    <mergeCell ref="A35:A37"/>
    <mergeCell ref="B35:B37"/>
    <mergeCell ref="J35:J37"/>
    <mergeCell ref="A15:A17"/>
    <mergeCell ref="B15:B17"/>
    <mergeCell ref="J15:J17"/>
    <mergeCell ref="A27:A29"/>
    <mergeCell ref="B27:B29"/>
    <mergeCell ref="J27:J29"/>
    <mergeCell ref="A19:A21"/>
    <mergeCell ref="B19:B21"/>
    <mergeCell ref="J19:J21"/>
    <mergeCell ref="A23:A25"/>
    <mergeCell ref="B23:B25"/>
    <mergeCell ref="J23:J25"/>
    <mergeCell ref="A9:A12"/>
    <mergeCell ref="B9:B12"/>
    <mergeCell ref="J9:J12"/>
    <mergeCell ref="A1:J1"/>
    <mergeCell ref="C11:I12"/>
    <mergeCell ref="C5:I6"/>
    <mergeCell ref="A4:A6"/>
    <mergeCell ref="B4:B6"/>
    <mergeCell ref="J4:J6"/>
  </mergeCells>
  <conditionalFormatting sqref="B1:B2">
    <cfRule type="duplicateValues" dxfId="49" priority="373"/>
  </conditionalFormatting>
  <conditionalFormatting sqref="A1:A2">
    <cfRule type="duplicateValues" dxfId="48" priority="374"/>
  </conditionalFormatting>
  <conditionalFormatting sqref="A9">
    <cfRule type="duplicateValues" dxfId="47" priority="185"/>
  </conditionalFormatting>
  <conditionalFormatting sqref="A9">
    <cfRule type="duplicateValues" dxfId="46" priority="186"/>
  </conditionalFormatting>
  <conditionalFormatting sqref="B9:B10 B12">
    <cfRule type="duplicateValues" dxfId="45" priority="183"/>
  </conditionalFormatting>
  <conditionalFormatting sqref="B11">
    <cfRule type="duplicateValues" dxfId="44" priority="182"/>
  </conditionalFormatting>
  <conditionalFormatting sqref="B4:B6">
    <cfRule type="duplicateValues" dxfId="43" priority="106"/>
  </conditionalFormatting>
  <conditionalFormatting sqref="A4:A6">
    <cfRule type="duplicateValues" dxfId="42" priority="107"/>
  </conditionalFormatting>
  <conditionalFormatting sqref="A4:A6">
    <cfRule type="duplicateValues" dxfId="41" priority="108"/>
  </conditionalFormatting>
  <conditionalFormatting sqref="B15:B17">
    <cfRule type="duplicateValues" dxfId="40" priority="24"/>
  </conditionalFormatting>
  <conditionalFormatting sqref="A15:A17">
    <cfRule type="duplicateValues" dxfId="39" priority="25"/>
  </conditionalFormatting>
  <conditionalFormatting sqref="A15:A17">
    <cfRule type="duplicateValues" dxfId="38" priority="26"/>
  </conditionalFormatting>
  <conditionalFormatting sqref="B19:B21">
    <cfRule type="duplicateValues" dxfId="37" priority="21"/>
  </conditionalFormatting>
  <conditionalFormatting sqref="A19:A21">
    <cfRule type="duplicateValues" dxfId="36" priority="22"/>
  </conditionalFormatting>
  <conditionalFormatting sqref="A19:A21">
    <cfRule type="duplicateValues" dxfId="35" priority="23"/>
  </conditionalFormatting>
  <conditionalFormatting sqref="B23:B25">
    <cfRule type="duplicateValues" dxfId="34" priority="18"/>
  </conditionalFormatting>
  <conditionalFormatting sqref="A23:A25">
    <cfRule type="duplicateValues" dxfId="33" priority="19"/>
  </conditionalFormatting>
  <conditionalFormatting sqref="A23:A25">
    <cfRule type="duplicateValues" dxfId="32" priority="20"/>
  </conditionalFormatting>
  <conditionalFormatting sqref="B27:B29">
    <cfRule type="duplicateValues" dxfId="31" priority="15"/>
  </conditionalFormatting>
  <conditionalFormatting sqref="A27:A29">
    <cfRule type="duplicateValues" dxfId="30" priority="16"/>
  </conditionalFormatting>
  <conditionalFormatting sqref="A27:A29">
    <cfRule type="duplicateValues" dxfId="29" priority="17"/>
  </conditionalFormatting>
  <conditionalFormatting sqref="B31:B33">
    <cfRule type="duplicateValues" dxfId="28" priority="12"/>
  </conditionalFormatting>
  <conditionalFormatting sqref="A31:A33">
    <cfRule type="duplicateValues" dxfId="27" priority="13"/>
  </conditionalFormatting>
  <conditionalFormatting sqref="A31:A33">
    <cfRule type="duplicateValues" dxfId="26" priority="14"/>
  </conditionalFormatting>
  <conditionalFormatting sqref="B35:B37">
    <cfRule type="duplicateValues" dxfId="25" priority="9"/>
  </conditionalFormatting>
  <conditionalFormatting sqref="A35:A37">
    <cfRule type="duplicateValues" dxfId="24" priority="10"/>
  </conditionalFormatting>
  <conditionalFormatting sqref="A35:A37">
    <cfRule type="duplicateValues" dxfId="23" priority="11"/>
  </conditionalFormatting>
  <conditionalFormatting sqref="B39:B41">
    <cfRule type="duplicateValues" dxfId="22" priority="6"/>
  </conditionalFormatting>
  <conditionalFormatting sqref="A39:A41">
    <cfRule type="duplicateValues" dxfId="21" priority="7"/>
  </conditionalFormatting>
  <conditionalFormatting sqref="A39:A41">
    <cfRule type="duplicateValues" dxfId="20" priority="8"/>
  </conditionalFormatting>
  <conditionalFormatting sqref="B43:B45">
    <cfRule type="duplicateValues" dxfId="19" priority="3"/>
  </conditionalFormatting>
  <conditionalFormatting sqref="A43:A45">
    <cfRule type="duplicateValues" dxfId="18" priority="4"/>
  </conditionalFormatting>
  <conditionalFormatting sqref="A43:A45">
    <cfRule type="duplicateValues" dxfId="17" priority="5"/>
  </conditionalFormatting>
  <conditionalFormatting sqref="D42">
    <cfRule type="duplicateValues" dxfId="16" priority="1"/>
  </conditionalFormatting>
  <conditionalFormatting sqref="C42">
    <cfRule type="duplicateValues" dxfId="15" priority="2"/>
  </conditionalFormatting>
  <hyperlinks>
    <hyperlink ref="E37" r:id="rId1" display="https://www.google.com/search?q=RS+Vidros&amp;rlz=1C1GCEU_pt-BRBR977BR977&amp;ei=99mcYf3UGvza1sQPuMOC-Ak&amp;ved=0ahUKEwi9rJ_nua70AhV8rZUCHbihAJ8Q4dUDCA4&amp;uact=5&amp;oq=RS+Vidros&amp;gs_lcp=Cgdnd3Mtd2l6EAMyCwguEIAEEMcBEK8BMgsILhCABBDHARCvATILCC4QgAQQxwEQrwEyBQgAEIAEMgYIABAWEB4yBggAEBYQHjIGCAAQFhAeMgYIABAWEB4yBggAEBYQHjIGCAAQFhAeOhQIABDqAhC0AhCKAxC3AxDUAxDlAkoECEEYAEoHCEQYio_iAUoECEMYA1CdCVidCWDkDWgBcAJ4AIAB6QGIAekBkgEDMi0xmAEAoAEBoAECsAEKwAEB&amp;sclient=gws-wiz"/>
    <hyperlink ref="E39" r:id="rId2" display="tel:17996150480"/>
    <hyperlink ref="E43" r:id="rId3" display="tel:17996150480"/>
  </hyperlinks>
  <pageMargins left="0.78740157480314965" right="3.937007874015748E-2" top="0.78740157480314965" bottom="0.31496062992125984" header="0.31496062992125984" footer="0.31496062992125984"/>
  <pageSetup paperSize="9" scale="62" orientation="landscape"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15</vt:i4>
      </vt:variant>
    </vt:vector>
  </HeadingPairs>
  <TitlesOfParts>
    <vt:vector size="29" baseType="lpstr">
      <vt:lpstr>Capa</vt:lpstr>
      <vt:lpstr>Orçamento</vt:lpstr>
      <vt:lpstr>Resumo</vt:lpstr>
      <vt:lpstr>Cronograma Fisíco-Financeiro</vt:lpstr>
      <vt:lpstr>BDI - Serviços</vt:lpstr>
      <vt:lpstr>BDI-Equipamentos</vt:lpstr>
      <vt:lpstr>Composição</vt:lpstr>
      <vt:lpstr>Composições</vt:lpstr>
      <vt:lpstr>Mapa de Cotação</vt:lpstr>
      <vt:lpstr>Mem. Cálculo (3)</vt:lpstr>
      <vt:lpstr>Mem Cálculo</vt:lpstr>
      <vt:lpstr>Mem Cálculo (2)</vt:lpstr>
      <vt:lpstr>Mem Cálculo Hidrossanitário</vt:lpstr>
      <vt:lpstr>SINAPI 092021</vt:lpstr>
      <vt:lpstr>'BDI - Serviços'!Area_de_impressao</vt:lpstr>
      <vt:lpstr>'BDI-Equipamentos'!Area_de_impressao</vt:lpstr>
      <vt:lpstr>Capa!Area_de_impressao</vt:lpstr>
      <vt:lpstr>Composição!Area_de_impressao</vt:lpstr>
      <vt:lpstr>Composições!Area_de_impressao</vt:lpstr>
      <vt:lpstr>'Cronograma Fisíco-Financeiro'!Area_de_impressao</vt:lpstr>
      <vt:lpstr>'Mapa de Cotação'!Area_de_impressao</vt:lpstr>
      <vt:lpstr>Orçamento!Area_de_impressao</vt:lpstr>
      <vt:lpstr>Resumo!Area_de_impressao</vt:lpstr>
      <vt:lpstr>Composição!Titulos_de_impressao</vt:lpstr>
      <vt:lpstr>Composições!Titulos_de_impressao</vt:lpstr>
      <vt:lpstr>'Cronograma Fisíco-Financeiro'!Titulos_de_impressao</vt:lpstr>
      <vt:lpstr>'Mapa de Cotação'!Titulos_de_impressao</vt:lpstr>
      <vt:lpstr>Orçamento!Titulos_de_impressao</vt:lpstr>
      <vt:lpstr>Resumo!Titulos_de_impressao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NICELMA VIEIRA RATAYCZYK</cp:lastModifiedBy>
  <cp:lastPrinted>2022-02-23T12:26:18Z</cp:lastPrinted>
  <dcterms:created xsi:type="dcterms:W3CDTF">2013-07-15T19:04:59Z</dcterms:created>
  <dcterms:modified xsi:type="dcterms:W3CDTF">2022-04-29T14:26:02Z</dcterms:modified>
</cp:coreProperties>
</file>